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-105" yWindow="-105" windowWidth="19425" windowHeight="10425" firstSheet="2" activeTab="2"/>
  </bookViews>
  <sheets>
    <sheet name="原始数据" sheetId="3" state="hidden" r:id="rId1"/>
    <sheet name="未删减" sheetId="4" state="hidden" r:id="rId2"/>
    <sheet name="数据（导入）" sheetId="5" r:id="rId3"/>
    <sheet name="每周更新辅助表" sheetId="7" r:id="rId4"/>
    <sheet name="wind原始数据" sheetId="6" r:id="rId5"/>
    <sheet name="Sheet2" sheetId="8" state="hidden" r:id="rId6"/>
    <sheet name="月报" sheetId="9" state="hidden" r:id="rId7"/>
    <sheet name="Sheet4" sheetId="10" state="hidden" r:id="rId8"/>
    <sheet name="周报" sheetId="11" r:id="rId9"/>
    <sheet name="Sheet1" sheetId="12" r:id="rId10"/>
  </sheets>
  <externalReferences>
    <externalReference r:id="rId11"/>
  </externalReferences>
  <definedNames>
    <definedName name="_xlnm._FilterDatabase" localSheetId="3" hidden="1">每周更新辅助表!$A$1:$M$28</definedName>
    <definedName name="_xlnm._FilterDatabase" localSheetId="2" hidden="1">'数据（导入）'!$A$1:$S$3711</definedName>
    <definedName name="_xlnm._FilterDatabase" localSheetId="1" hidden="1">未删减!$A$1:$X$434</definedName>
    <definedName name="_xlnm._FilterDatabase" localSheetId="0" hidden="1">原始数据!$A$1:$S$439</definedName>
    <definedName name="_xlnm._FilterDatabase" localSheetId="8" hidden="1">周报!$A$1:$O$22</definedName>
  </definedNames>
  <calcPr calcId="162913"/>
  <pivotCaches>
    <pivotCache cacheId="0" r:id="rId12"/>
    <pivotCache cacheId="1" r:id="rId13"/>
  </pivotCaches>
  <fileRecoveryPr repairLoad="1"/>
</workbook>
</file>

<file path=xl/calcChain.xml><?xml version="1.0" encoding="utf-8"?>
<calcChain xmlns="http://schemas.openxmlformats.org/spreadsheetml/2006/main">
  <c r="R3752" i="5" l="1"/>
  <c r="S3752" i="5"/>
  <c r="R3753" i="5"/>
  <c r="S3753" i="5"/>
  <c r="C3" i="11" l="1"/>
  <c r="D3" i="11"/>
  <c r="E3" i="11"/>
  <c r="F3" i="11"/>
  <c r="G3" i="11"/>
  <c r="H3" i="11"/>
  <c r="I3" i="11"/>
  <c r="M3" i="11"/>
  <c r="C4" i="11"/>
  <c r="D4" i="11"/>
  <c r="E4" i="11"/>
  <c r="F4" i="11"/>
  <c r="G4" i="11"/>
  <c r="H4" i="11"/>
  <c r="I4" i="11"/>
  <c r="M4" i="11"/>
  <c r="C5" i="11"/>
  <c r="D5" i="11"/>
  <c r="E5" i="11"/>
  <c r="F5" i="11"/>
  <c r="G5" i="11"/>
  <c r="H5" i="11"/>
  <c r="I5" i="11"/>
  <c r="J5" i="11"/>
  <c r="M5" i="11"/>
  <c r="C6" i="11"/>
  <c r="D6" i="11"/>
  <c r="E6" i="11"/>
  <c r="F6" i="11"/>
  <c r="G6" i="11"/>
  <c r="H6" i="11"/>
  <c r="I6" i="11"/>
  <c r="M6" i="11"/>
  <c r="C7" i="11"/>
  <c r="D7" i="11"/>
  <c r="E7" i="11"/>
  <c r="F7" i="11"/>
  <c r="G7" i="11"/>
  <c r="H7" i="11"/>
  <c r="I7" i="11"/>
  <c r="J7" i="11"/>
  <c r="K7" i="11"/>
  <c r="L7" i="11"/>
  <c r="M7" i="11"/>
  <c r="N3753" i="5"/>
  <c r="O3753" i="5"/>
  <c r="O3752" i="5"/>
  <c r="N3752" i="5"/>
  <c r="P3753" i="5" l="1"/>
  <c r="P3752" i="5"/>
  <c r="S3742" i="5"/>
  <c r="S3743" i="5"/>
  <c r="O3750" i="5"/>
  <c r="N3750" i="5"/>
  <c r="N3747" i="5"/>
  <c r="O3747" i="5"/>
  <c r="O3749" i="5"/>
  <c r="N3748" i="5"/>
  <c r="O3748" i="5"/>
  <c r="K4" i="11" l="1"/>
  <c r="J4" i="11"/>
  <c r="K5" i="11"/>
  <c r="K3" i="11"/>
  <c r="P3747" i="5"/>
  <c r="L3" i="11" s="1"/>
  <c r="J3" i="11"/>
  <c r="J6" i="11"/>
  <c r="K6" i="11"/>
  <c r="P3749" i="5"/>
  <c r="L5" i="11" s="1"/>
  <c r="P3748" i="5"/>
  <c r="L4" i="11" s="1"/>
  <c r="P3750" i="5"/>
  <c r="L6" i="11" s="1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" i="7"/>
  <c r="O3033" i="5"/>
  <c r="N3153" i="5"/>
  <c r="J2806" i="5"/>
  <c r="O3504" i="5"/>
  <c r="O3249" i="5"/>
  <c r="O3485" i="5"/>
  <c r="O3684" i="5"/>
  <c r="O3449" i="5"/>
  <c r="N2972" i="5"/>
  <c r="N333" i="4"/>
  <c r="N83" i="4"/>
  <c r="N3123" i="5"/>
  <c r="N3726" i="5"/>
  <c r="N3367" i="5"/>
  <c r="O3738" i="5"/>
  <c r="O3445" i="5"/>
  <c r="O3190" i="5"/>
  <c r="N102" i="4"/>
  <c r="O385" i="4"/>
  <c r="O62" i="4"/>
  <c r="O278" i="4"/>
  <c r="O3514" i="5"/>
  <c r="N3609" i="5"/>
  <c r="N3147" i="5"/>
  <c r="J2642" i="5"/>
  <c r="O3497" i="5"/>
  <c r="O3156" i="5"/>
  <c r="O3441" i="5"/>
  <c r="O3125" i="5"/>
  <c r="N3597" i="5"/>
  <c r="N3375" i="5"/>
  <c r="N222" i="4"/>
  <c r="N3365" i="5"/>
  <c r="N3110" i="5"/>
  <c r="N3718" i="5"/>
  <c r="N3325" i="5"/>
  <c r="O3692" i="5"/>
  <c r="O3439" i="5"/>
  <c r="O2560" i="5"/>
  <c r="N79" i="4"/>
  <c r="N238" i="4"/>
  <c r="O426" i="4"/>
  <c r="O110" i="4"/>
  <c r="N3176" i="5"/>
  <c r="O3083" i="5"/>
  <c r="O3317" i="5"/>
  <c r="N3101" i="5"/>
  <c r="N2763" i="5"/>
  <c r="O3177" i="5"/>
  <c r="N163" i="4"/>
  <c r="O3490" i="5"/>
  <c r="J324" i="4"/>
  <c r="O39" i="4"/>
  <c r="N3346" i="5"/>
  <c r="N3220" i="5"/>
  <c r="O3436" i="5"/>
  <c r="N3253" i="5"/>
  <c r="N3695" i="5"/>
  <c r="O48" i="4"/>
  <c r="N380" i="4"/>
  <c r="N97" i="4"/>
  <c r="O421" i="4"/>
  <c r="N356" i="3"/>
  <c r="O90" i="3"/>
  <c r="N2472" i="5"/>
  <c r="N3533" i="5"/>
  <c r="N3438" i="5"/>
  <c r="O3260" i="5"/>
  <c r="N229" i="4"/>
  <c r="O88" i="4"/>
  <c r="O3435" i="5"/>
  <c r="N295" i="3"/>
  <c r="O95" i="3"/>
  <c r="O3289" i="5"/>
  <c r="N3742" i="5"/>
  <c r="N3138" i="5"/>
  <c r="O3037" i="5"/>
  <c r="N3722" i="5"/>
  <c r="O2628" i="5"/>
  <c r="N101" i="4"/>
  <c r="N3525" i="5"/>
  <c r="J2481" i="5"/>
  <c r="N2560" i="5"/>
  <c r="O18" i="4"/>
  <c r="O98" i="3"/>
  <c r="N3235" i="5"/>
  <c r="O3131" i="5"/>
  <c r="N3047" i="5"/>
  <c r="N3256" i="5"/>
  <c r="O318" i="4"/>
  <c r="N2521" i="5"/>
  <c r="J2810" i="5"/>
  <c r="O85" i="4"/>
  <c r="O193" i="3"/>
  <c r="N35" i="3"/>
  <c r="O3059" i="5"/>
  <c r="O3223" i="5"/>
  <c r="N3141" i="5"/>
  <c r="O3171" i="5"/>
  <c r="O3149" i="5"/>
  <c r="O327" i="4"/>
  <c r="O2948" i="5"/>
  <c r="N396" i="4"/>
  <c r="O3246" i="5"/>
  <c r="N296" i="4"/>
  <c r="N373" i="4"/>
  <c r="N3065" i="5"/>
  <c r="N2962" i="5"/>
  <c r="O3729" i="5"/>
  <c r="O3341" i="5"/>
  <c r="N170" i="4"/>
  <c r="N2945" i="5"/>
  <c r="N3358" i="5"/>
  <c r="O290" i="3"/>
  <c r="O10" i="3"/>
  <c r="O430" i="3"/>
  <c r="N3131" i="5"/>
  <c r="O3051" i="5"/>
  <c r="O2969" i="5"/>
  <c r="N3302" i="5"/>
  <c r="N2979" i="5"/>
  <c r="O178" i="4"/>
  <c r="O3357" i="5"/>
  <c r="O248" i="4"/>
  <c r="N3306" i="5"/>
  <c r="O28" i="4"/>
  <c r="O130" i="4"/>
  <c r="O3413" i="5"/>
  <c r="O2966" i="5"/>
  <c r="O3256" i="5"/>
  <c r="O3451" i="5"/>
  <c r="N2911" i="5"/>
  <c r="N3295" i="5"/>
  <c r="N3659" i="5"/>
  <c r="N3181" i="5"/>
  <c r="N128" i="4"/>
  <c r="N268" i="4"/>
  <c r="N3348" i="5"/>
  <c r="O3440" i="5"/>
  <c r="O2981" i="5"/>
  <c r="N3376" i="5"/>
  <c r="N2965" i="5"/>
  <c r="N3464" i="5"/>
  <c r="N2583" i="5"/>
  <c r="N386" i="4"/>
  <c r="N111" i="4"/>
  <c r="N3743" i="5"/>
  <c r="O2982" i="5"/>
  <c r="N3364" i="5"/>
  <c r="O2915" i="5"/>
  <c r="N3739" i="5"/>
  <c r="N3315" i="5"/>
  <c r="N28" i="4"/>
  <c r="O372" i="4"/>
  <c r="N3576" i="5"/>
  <c r="N3158" i="5"/>
  <c r="O3582" i="5"/>
  <c r="N2910" i="5"/>
  <c r="O3402" i="5"/>
  <c r="N3394" i="5"/>
  <c r="O3706" i="5"/>
  <c r="O3234" i="5"/>
  <c r="N377" i="4"/>
  <c r="N3399" i="5"/>
  <c r="O3241" i="5"/>
  <c r="N368" i="4"/>
  <c r="N3737" i="5"/>
  <c r="O2471" i="5"/>
  <c r="O2627" i="5"/>
  <c r="O3084" i="5"/>
  <c r="N118" i="4"/>
  <c r="J429" i="4"/>
  <c r="N202" i="4"/>
  <c r="O416" i="3"/>
  <c r="N323" i="3"/>
  <c r="O3496" i="5"/>
  <c r="O3023" i="5"/>
  <c r="O3210" i="5"/>
  <c r="O2968" i="5"/>
  <c r="O3653" i="5"/>
  <c r="O3195" i="5"/>
  <c r="N3573" i="5"/>
  <c r="N224" i="3"/>
  <c r="O167" i="3"/>
  <c r="N3353" i="5"/>
  <c r="N3255" i="5"/>
  <c r="O3089" i="5"/>
  <c r="N2672" i="5"/>
  <c r="O3126" i="5"/>
  <c r="O230" i="4"/>
  <c r="O360" i="4"/>
  <c r="N220" i="4"/>
  <c r="N3516" i="5"/>
  <c r="O164" i="4"/>
  <c r="O170" i="3"/>
  <c r="N3616" i="5"/>
  <c r="O3442" i="5"/>
  <c r="O3648" i="5"/>
  <c r="O3391" i="5"/>
  <c r="O3703" i="5"/>
  <c r="N3405" i="5"/>
  <c r="N3077" i="5"/>
  <c r="N182" i="4"/>
  <c r="N355" i="3"/>
  <c r="O136" i="3"/>
  <c r="N3674" i="5"/>
  <c r="N3515" i="5"/>
  <c r="N3629" i="5"/>
  <c r="N3025" i="5"/>
  <c r="O297" i="4"/>
  <c r="N130" i="4"/>
  <c r="O111" i="4"/>
  <c r="N258" i="3"/>
  <c r="N3428" i="5"/>
  <c r="N3555" i="5"/>
  <c r="N3517" i="5"/>
  <c r="N2926" i="5"/>
  <c r="O3148" i="5"/>
  <c r="N244" i="4"/>
  <c r="O7" i="4"/>
  <c r="N3034" i="5"/>
  <c r="O245" i="3"/>
  <c r="O2945" i="5"/>
  <c r="N286" i="4"/>
  <c r="J2365" i="5"/>
  <c r="N3493" i="5"/>
  <c r="N3310" i="5"/>
  <c r="O3064" i="5"/>
  <c r="N21" i="4"/>
  <c r="N382" i="4"/>
  <c r="O2719" i="5"/>
  <c r="O281" i="4"/>
  <c r="N139" i="3"/>
  <c r="O3452" i="5"/>
  <c r="O3343" i="5"/>
  <c r="N3184" i="5"/>
  <c r="O3281" i="5"/>
  <c r="N3265" i="5"/>
  <c r="O3612" i="5"/>
  <c r="O380" i="3"/>
  <c r="O188" i="3"/>
  <c r="N42" i="3"/>
  <c r="O3143" i="5"/>
  <c r="O3283" i="5"/>
  <c r="N3410" i="5"/>
  <c r="N3384" i="5"/>
  <c r="O3196" i="5"/>
  <c r="N3010" i="5"/>
  <c r="O129" i="4"/>
  <c r="N71" i="4"/>
  <c r="O3034" i="5"/>
  <c r="N40" i="4"/>
  <c r="O278" i="3"/>
  <c r="N349" i="3"/>
  <c r="N3210" i="5"/>
  <c r="N3602" i="5"/>
  <c r="N3709" i="5"/>
  <c r="N3238" i="5"/>
  <c r="O3550" i="5"/>
  <c r="N3317" i="5"/>
  <c r="N3445" i="5"/>
  <c r="N240" i="4"/>
  <c r="O82" i="4"/>
  <c r="N335" i="4"/>
  <c r="O3630" i="5"/>
  <c r="N3232" i="5"/>
  <c r="O3627" i="5"/>
  <c r="O3163" i="5"/>
  <c r="O2448" i="5"/>
  <c r="O3471" i="5"/>
  <c r="N127" i="4"/>
  <c r="N253" i="4"/>
  <c r="N3352" i="5"/>
  <c r="O3715" i="5"/>
  <c r="N3620" i="5"/>
  <c r="O3158" i="5"/>
  <c r="N2651" i="5"/>
  <c r="O3567" i="5"/>
  <c r="O3102" i="5"/>
  <c r="O182" i="4"/>
  <c r="J68" i="4"/>
  <c r="N3378" i="5"/>
  <c r="O3723" i="5"/>
  <c r="O3151" i="5"/>
  <c r="N3543" i="5"/>
  <c r="J2362" i="5"/>
  <c r="O3191" i="5"/>
  <c r="O3487" i="5"/>
  <c r="N3035" i="5"/>
  <c r="O3722" i="5"/>
  <c r="O3396" i="5"/>
  <c r="O108" i="4"/>
  <c r="N42" i="4"/>
  <c r="N3240" i="5"/>
  <c r="O3371" i="5"/>
  <c r="N3125" i="5"/>
  <c r="O3019" i="5"/>
  <c r="O67" i="4"/>
  <c r="O249" i="4"/>
  <c r="N151" i="4"/>
  <c r="O186" i="3"/>
  <c r="O3477" i="5"/>
  <c r="N303" i="4"/>
  <c r="N3311" i="5"/>
  <c r="O3150" i="5"/>
  <c r="N3195" i="5"/>
  <c r="N122" i="4"/>
  <c r="N3615" i="5"/>
  <c r="N3558" i="5"/>
  <c r="N367" i="3"/>
  <c r="O3720" i="5"/>
  <c r="N387" i="4"/>
  <c r="N3191" i="5"/>
  <c r="O3378" i="5"/>
  <c r="N3219" i="5"/>
  <c r="O3324" i="5"/>
  <c r="O3231" i="5"/>
  <c r="N359" i="4"/>
  <c r="N12" i="4"/>
  <c r="O3349" i="5"/>
  <c r="O137" i="4"/>
  <c r="O325" i="3"/>
  <c r="N3309" i="5"/>
  <c r="J2529" i="5"/>
  <c r="O3577" i="5"/>
  <c r="O3687" i="5"/>
  <c r="O245" i="4"/>
  <c r="N375" i="4"/>
  <c r="O308" i="4"/>
  <c r="N18" i="4"/>
  <c r="O420" i="3"/>
  <c r="O3350" i="5"/>
  <c r="O3611" i="5"/>
  <c r="N2954" i="5"/>
  <c r="N3553" i="5"/>
  <c r="N3058" i="5"/>
  <c r="N3386" i="5"/>
  <c r="N425" i="4"/>
  <c r="N5" i="3"/>
  <c r="N401" i="3"/>
  <c r="O3284" i="5"/>
  <c r="O3489" i="5"/>
  <c r="N3685" i="5"/>
  <c r="O3516" i="5"/>
  <c r="O2673" i="5"/>
  <c r="O136" i="4"/>
  <c r="O373" i="4"/>
  <c r="O139" i="4"/>
  <c r="O370" i="3"/>
  <c r="O288" i="4"/>
  <c r="N422" i="3"/>
  <c r="O2925" i="5"/>
  <c r="O3601" i="5"/>
  <c r="N2496" i="5"/>
  <c r="O2389" i="5"/>
  <c r="N88" i="4"/>
  <c r="N153" i="4"/>
  <c r="N417" i="4"/>
  <c r="N174" i="4"/>
  <c r="O305" i="3"/>
  <c r="N3187" i="5"/>
  <c r="O3271" i="5"/>
  <c r="N3472" i="5"/>
  <c r="O3222" i="5"/>
  <c r="N259" i="4"/>
  <c r="O3632" i="5"/>
  <c r="N3117" i="5"/>
  <c r="O343" i="3"/>
  <c r="O3484" i="5"/>
  <c r="N197" i="4"/>
  <c r="O3224" i="5"/>
  <c r="N3113" i="5"/>
  <c r="N3318" i="5"/>
  <c r="O3138" i="5"/>
  <c r="N3028" i="5"/>
  <c r="O3583" i="5"/>
  <c r="O69" i="4"/>
  <c r="N165" i="4"/>
  <c r="O5" i="4"/>
  <c r="O403" i="3"/>
  <c r="O390" i="3"/>
  <c r="N3009" i="5"/>
  <c r="J2872" i="5"/>
  <c r="N3490" i="5"/>
  <c r="O3031" i="5"/>
  <c r="O3332" i="5"/>
  <c r="O2584" i="5"/>
  <c r="N3448" i="5"/>
  <c r="N308" i="4"/>
  <c r="O175" i="4"/>
  <c r="J14" i="3"/>
  <c r="O3076" i="5"/>
  <c r="O3025" i="5"/>
  <c r="O3412" i="5"/>
  <c r="O2965" i="5"/>
  <c r="N2977" i="5"/>
  <c r="J2510" i="5"/>
  <c r="O263" i="4"/>
  <c r="N129" i="4"/>
  <c r="O3344" i="5"/>
  <c r="O3026" i="5"/>
  <c r="O3399" i="5"/>
  <c r="O2960" i="5"/>
  <c r="O3214" i="5"/>
  <c r="O3358" i="5"/>
  <c r="J2796" i="5"/>
  <c r="O274" i="4"/>
  <c r="O73" i="4"/>
  <c r="O3376" i="5"/>
  <c r="O289" i="4"/>
  <c r="O2953" i="5"/>
  <c r="N3332" i="5"/>
  <c r="O3431" i="5"/>
  <c r="O2975" i="5"/>
  <c r="N3280" i="5"/>
  <c r="O2920" i="5"/>
  <c r="N3628" i="5"/>
  <c r="N3569" i="5"/>
  <c r="N245" i="4"/>
  <c r="N38" i="4"/>
  <c r="N3456" i="5"/>
  <c r="O3298" i="5"/>
  <c r="N3407" i="5"/>
  <c r="O3030" i="5"/>
  <c r="N3372" i="5"/>
  <c r="O198" i="4"/>
  <c r="O61" i="4"/>
  <c r="N73" i="3"/>
  <c r="N3145" i="5"/>
  <c r="N3745" i="5"/>
  <c r="N3242" i="5"/>
  <c r="O2771" i="5"/>
  <c r="N3479" i="5"/>
  <c r="O33" i="4"/>
  <c r="O114" i="4"/>
  <c r="N3441" i="5"/>
  <c r="O8" i="3"/>
  <c r="N3564" i="5"/>
  <c r="O409" i="4"/>
  <c r="N3473" i="5"/>
  <c r="O3305" i="5"/>
  <c r="N3507" i="5"/>
  <c r="N3545" i="5"/>
  <c r="N3243" i="5"/>
  <c r="O3598" i="5"/>
  <c r="O370" i="4"/>
  <c r="O2914" i="5"/>
  <c r="N31" i="4"/>
  <c r="N390" i="3"/>
  <c r="N3540" i="5"/>
  <c r="N3468" i="5"/>
  <c r="J2735" i="5"/>
  <c r="O3105" i="5"/>
  <c r="N75" i="4"/>
  <c r="N232" i="4"/>
  <c r="N319" i="4"/>
  <c r="O110" i="3"/>
  <c r="N107" i="3"/>
  <c r="N3278" i="5"/>
  <c r="N3050" i="5"/>
  <c r="J2586" i="5"/>
  <c r="O2994" i="5"/>
  <c r="N3460" i="5"/>
  <c r="N3420" i="5"/>
  <c r="N2941" i="5"/>
  <c r="N151" i="3"/>
  <c r="O3444" i="5"/>
  <c r="O58" i="4"/>
  <c r="N2924" i="5"/>
  <c r="N3613" i="5"/>
  <c r="O2963" i="5"/>
  <c r="O3560" i="5"/>
  <c r="O160" i="4"/>
  <c r="O267" i="4"/>
  <c r="O364" i="4"/>
  <c r="N3092" i="5"/>
  <c r="O236" i="4"/>
  <c r="O109" i="3"/>
  <c r="O3211" i="5"/>
  <c r="N3055" i="5"/>
  <c r="O3153" i="5"/>
  <c r="N3668" i="5"/>
  <c r="O280" i="4"/>
  <c r="O219" i="4"/>
  <c r="O433" i="4"/>
  <c r="N362" i="3"/>
  <c r="O3665" i="5"/>
  <c r="N3561" i="5"/>
  <c r="N2740" i="5"/>
  <c r="N3403" i="5"/>
  <c r="O3511" i="5"/>
  <c r="N270" i="4"/>
  <c r="N388" i="4"/>
  <c r="O3137" i="5"/>
  <c r="N408" i="3"/>
  <c r="N3217" i="5"/>
  <c r="O152" i="4"/>
  <c r="O3506" i="5"/>
  <c r="N3409" i="5"/>
  <c r="O3668" i="5"/>
  <c r="O3418" i="5"/>
  <c r="N185" i="4"/>
  <c r="O3406" i="5"/>
  <c r="N261" i="4"/>
  <c r="O188" i="4"/>
  <c r="O2" i="4"/>
  <c r="O180" i="3"/>
  <c r="N101" i="3"/>
  <c r="N3648" i="5"/>
  <c r="N3435" i="5"/>
  <c r="O3282" i="5"/>
  <c r="N3681" i="5"/>
  <c r="N3129" i="5"/>
  <c r="O3671" i="5"/>
  <c r="O3113" i="5"/>
  <c r="N36" i="4"/>
  <c r="N187" i="4"/>
  <c r="N3032" i="5"/>
  <c r="O3269" i="5"/>
  <c r="N3665" i="5"/>
  <c r="N3209" i="5"/>
  <c r="N3622" i="5"/>
  <c r="O3620" i="5"/>
  <c r="O35" i="4"/>
  <c r="J200" i="4"/>
  <c r="O242" i="3"/>
  <c r="N3349" i="5"/>
  <c r="N3675" i="5"/>
  <c r="N3196" i="5"/>
  <c r="N3594" i="5"/>
  <c r="O3699" i="5"/>
  <c r="N3140" i="5"/>
  <c r="O3543" i="5"/>
  <c r="O286" i="4"/>
  <c r="O3607" i="5"/>
  <c r="N3374" i="5"/>
  <c r="J93" i="4"/>
  <c r="N3595" i="5"/>
  <c r="O3540" i="5"/>
  <c r="N3225" i="5"/>
  <c r="N3618" i="5"/>
  <c r="O3071" i="5"/>
  <c r="N3647" i="5"/>
  <c r="O3679" i="5"/>
  <c r="N16" i="4"/>
  <c r="O367" i="4"/>
  <c r="O224" i="3"/>
  <c r="N3397" i="5"/>
  <c r="O3595" i="5"/>
  <c r="N3344" i="5"/>
  <c r="N3142" i="5"/>
  <c r="O3384" i="5"/>
  <c r="N3020" i="5"/>
  <c r="N296" i="3"/>
  <c r="O239" i="3"/>
  <c r="N3227" i="5"/>
  <c r="O3529" i="5"/>
  <c r="O3178" i="5"/>
  <c r="N3425" i="5"/>
  <c r="N3660" i="5"/>
  <c r="O305" i="4"/>
  <c r="N164" i="4"/>
  <c r="N246" i="4"/>
  <c r="N119" i="3"/>
  <c r="O339" i="4"/>
  <c r="N255" i="4"/>
  <c r="N3412" i="5"/>
  <c r="O3605" i="5"/>
  <c r="J2423" i="5"/>
  <c r="O3480" i="5"/>
  <c r="O3709" i="5"/>
  <c r="N3611" i="5"/>
  <c r="O3254" i="5"/>
  <c r="O276" i="4"/>
  <c r="N284" i="3"/>
  <c r="O83" i="3"/>
  <c r="O3475" i="5"/>
  <c r="O3675" i="5"/>
  <c r="O3416" i="5"/>
  <c r="N3218" i="5"/>
  <c r="N371" i="4"/>
  <c r="N206" i="4"/>
  <c r="N249" i="4"/>
  <c r="O265" i="3"/>
  <c r="N3075" i="5"/>
  <c r="O3744" i="5"/>
  <c r="O2986" i="5"/>
  <c r="O3173" i="5"/>
  <c r="O2940" i="5"/>
  <c r="O251" i="4"/>
  <c r="N381" i="4"/>
  <c r="O3162" i="5"/>
  <c r="O317" i="3"/>
  <c r="N3342" i="5"/>
  <c r="N33" i="4"/>
  <c r="N3719" i="5"/>
  <c r="O3045" i="5"/>
  <c r="J2452" i="5"/>
  <c r="N2996" i="5"/>
  <c r="O3429" i="5"/>
  <c r="O135" i="4"/>
  <c r="O266" i="4"/>
  <c r="N3199" i="5"/>
  <c r="O179" i="4"/>
  <c r="N174" i="3"/>
  <c r="O3139" i="5"/>
  <c r="N3335" i="5"/>
  <c r="O3088" i="5"/>
  <c r="O3438" i="5"/>
  <c r="O326" i="3"/>
  <c r="N408" i="4"/>
  <c r="O298" i="4"/>
  <c r="N114" i="3"/>
  <c r="N3550" i="5"/>
  <c r="O3372" i="5"/>
  <c r="O2450" i="5"/>
  <c r="O3048" i="5"/>
  <c r="N3233" i="5"/>
  <c r="O94" i="4"/>
  <c r="O398" i="4"/>
  <c r="O2652" i="5"/>
  <c r="O101" i="3"/>
  <c r="N3270" i="5"/>
  <c r="O23" i="4"/>
  <c r="O3443" i="5"/>
  <c r="N3345" i="5"/>
  <c r="O3247" i="5"/>
  <c r="N2695" i="5"/>
  <c r="O195" i="4"/>
  <c r="N3427" i="5"/>
  <c r="O308" i="3"/>
  <c r="O31" i="4"/>
  <c r="N218" i="3"/>
  <c r="O161" i="3"/>
  <c r="N3359" i="5"/>
  <c r="N3436" i="5"/>
  <c r="N3530" i="5"/>
  <c r="N3067" i="5"/>
  <c r="N3462" i="5"/>
  <c r="O2602" i="5"/>
  <c r="N3670" i="5"/>
  <c r="N203" i="4"/>
  <c r="N76" i="4"/>
  <c r="N353" i="4"/>
  <c r="N3744" i="5"/>
  <c r="N3068" i="5"/>
  <c r="N3450" i="5"/>
  <c r="N3000" i="5"/>
  <c r="O3069" i="5"/>
  <c r="N3400" i="5"/>
  <c r="N257" i="4"/>
  <c r="O352" i="4"/>
  <c r="O3572" i="5"/>
  <c r="N3725" i="5"/>
  <c r="N3451" i="5"/>
  <c r="N2994" i="5"/>
  <c r="N2805" i="5"/>
  <c r="N3484" i="5"/>
  <c r="N2942" i="5"/>
  <c r="O3326" i="5"/>
  <c r="J363" i="4"/>
  <c r="N3640" i="5"/>
  <c r="N184" i="4"/>
  <c r="O57" i="4"/>
  <c r="O3375" i="5"/>
  <c r="N2992" i="5"/>
  <c r="N3019" i="5"/>
  <c r="O3405" i="5"/>
  <c r="O3686" i="5"/>
  <c r="O3038" i="5"/>
  <c r="O3453" i="5"/>
  <c r="O83" i="4"/>
  <c r="N285" i="4"/>
  <c r="O3649" i="5"/>
  <c r="N3694" i="5"/>
  <c r="N3526" i="5"/>
  <c r="O3640" i="5"/>
  <c r="O59" i="4"/>
  <c r="N3063" i="5"/>
  <c r="O2947" i="5"/>
  <c r="N439" i="3"/>
  <c r="O3218" i="5"/>
  <c r="O15" i="4"/>
  <c r="N3275" i="5"/>
  <c r="O3465" i="5"/>
  <c r="N3308" i="5"/>
  <c r="O3409" i="5"/>
  <c r="N304" i="4"/>
  <c r="O432" i="4"/>
  <c r="O294" i="4"/>
  <c r="O3104" i="5"/>
  <c r="N295" i="4"/>
  <c r="O272" i="3"/>
  <c r="O3710" i="5"/>
  <c r="O2978" i="5"/>
  <c r="O3669" i="5"/>
  <c r="N2922" i="5"/>
  <c r="N320" i="4"/>
  <c r="O2426" i="5"/>
  <c r="N3368" i="5"/>
  <c r="O306" i="4"/>
  <c r="N427" i="3"/>
  <c r="O208" i="3"/>
  <c r="N2912" i="5"/>
  <c r="N3607" i="5"/>
  <c r="N3642" i="5"/>
  <c r="N3250" i="5"/>
  <c r="O3628" i="5"/>
  <c r="N17" i="4"/>
  <c r="N198" i="4"/>
  <c r="N330" i="3"/>
  <c r="J2934" i="5"/>
  <c r="N3645" i="5"/>
  <c r="N2629" i="5"/>
  <c r="N3447" i="5"/>
  <c r="N3215" i="5"/>
  <c r="N81" i="4"/>
  <c r="J242" i="4"/>
  <c r="O21" i="4"/>
  <c r="J69" i="3"/>
  <c r="O417" i="4"/>
  <c r="O401" i="4"/>
  <c r="N3150" i="5"/>
  <c r="N2988" i="5"/>
  <c r="N3175" i="5"/>
  <c r="N2935" i="5"/>
  <c r="O3454" i="5"/>
  <c r="O2987" i="5"/>
  <c r="N3290" i="5"/>
  <c r="O434" i="4"/>
  <c r="N68" i="3"/>
  <c r="N317" i="3"/>
  <c r="O3428" i="5"/>
  <c r="N3267" i="5"/>
  <c r="O3370" i="5"/>
  <c r="N3454" i="5"/>
  <c r="O2954" i="5"/>
  <c r="J304" i="3"/>
  <c r="O415" i="3"/>
  <c r="N257" i="3"/>
  <c r="N321" i="4"/>
  <c r="O3315" i="5"/>
  <c r="N3501" i="5"/>
  <c r="O3337" i="5"/>
  <c r="O2603" i="5"/>
  <c r="O382" i="4"/>
  <c r="O225" i="4"/>
  <c r="N46" i="4"/>
  <c r="O226" i="3"/>
  <c r="O45" i="4"/>
  <c r="N278" i="3"/>
  <c r="J2409" i="5"/>
  <c r="O3634" i="5"/>
  <c r="N3546" i="5"/>
  <c r="N3341" i="5"/>
  <c r="N6" i="4"/>
  <c r="N315" i="4"/>
  <c r="O2935" i="5"/>
  <c r="O116" i="3"/>
  <c r="N361" i="3"/>
  <c r="O286" i="3"/>
  <c r="N3013" i="5"/>
  <c r="N3324" i="5"/>
  <c r="O3719" i="5"/>
  <c r="N3049" i="5"/>
  <c r="O3062" i="5"/>
  <c r="J2520" i="5"/>
  <c r="N338" i="4"/>
  <c r="N137" i="4"/>
  <c r="N3608" i="5"/>
  <c r="N2950" i="5"/>
  <c r="O3714" i="5"/>
  <c r="O3243" i="5"/>
  <c r="O3233" i="5"/>
  <c r="O3658" i="5"/>
  <c r="O2988" i="5"/>
  <c r="N349" i="4"/>
  <c r="N149" i="4"/>
  <c r="O3617" i="5"/>
  <c r="O296" i="4"/>
  <c r="O3237" i="5"/>
  <c r="N3633" i="5"/>
  <c r="N3389" i="5"/>
  <c r="O3275" i="5"/>
  <c r="O3580" i="5"/>
  <c r="N3121" i="5"/>
  <c r="O3018" i="5"/>
  <c r="N2537" i="5"/>
  <c r="O319" i="4"/>
  <c r="O117" i="4"/>
  <c r="N3173" i="5"/>
  <c r="O3263" i="5"/>
  <c r="N3657" i="5"/>
  <c r="N3201" i="5"/>
  <c r="N3048" i="5"/>
  <c r="N3045" i="5"/>
  <c r="N400" i="4"/>
  <c r="O330" i="4"/>
  <c r="O128" i="4"/>
  <c r="O3118" i="5"/>
  <c r="N2388" i="5"/>
  <c r="O2972" i="5"/>
  <c r="O3569" i="5"/>
  <c r="N404" i="4"/>
  <c r="O190" i="4"/>
  <c r="O2939" i="5"/>
  <c r="N48" i="3"/>
  <c r="N3086" i="5"/>
  <c r="N384" i="4"/>
  <c r="O3565" i="5"/>
  <c r="O3392" i="5"/>
  <c r="N3598" i="5"/>
  <c r="O3351" i="5"/>
  <c r="O3423" i="5"/>
  <c r="N431" i="4"/>
  <c r="O87" i="4"/>
  <c r="O3735" i="5"/>
  <c r="N262" i="4"/>
  <c r="O397" i="3"/>
  <c r="N3630" i="5"/>
  <c r="N2951" i="5"/>
  <c r="N3402" i="5"/>
  <c r="N3638" i="5"/>
  <c r="O176" i="4"/>
  <c r="J279" i="4"/>
  <c r="J140" i="4"/>
  <c r="N156" i="4"/>
  <c r="N36" i="3"/>
  <c r="N3720" i="5"/>
  <c r="O3705" i="5"/>
  <c r="N2980" i="5"/>
  <c r="N3081" i="5"/>
  <c r="O2696" i="5"/>
  <c r="N3617" i="5"/>
  <c r="O3140" i="5"/>
  <c r="N80" i="3"/>
  <c r="O240" i="3"/>
  <c r="N3703" i="5"/>
  <c r="N3083" i="5"/>
  <c r="O2919" i="5"/>
  <c r="O3331" i="5"/>
  <c r="O3147" i="5"/>
  <c r="O79" i="4"/>
  <c r="N212" i="4"/>
  <c r="N70" i="4"/>
  <c r="O3590" i="5"/>
  <c r="N422" i="4"/>
  <c r="O294" i="3"/>
  <c r="N3085" i="5"/>
  <c r="O3265" i="5"/>
  <c r="N3115" i="5"/>
  <c r="O3216" i="5"/>
  <c r="N96" i="4"/>
  <c r="O2944" i="5"/>
  <c r="O3676" i="5"/>
  <c r="N391" i="4"/>
  <c r="N211" i="3"/>
  <c r="J161" i="3"/>
  <c r="O3361" i="5"/>
  <c r="O3564" i="5"/>
  <c r="O3311" i="5"/>
  <c r="O333" i="4"/>
  <c r="N2973" i="5"/>
  <c r="O3368" i="5"/>
  <c r="N4" i="3"/>
  <c r="O3558" i="5"/>
  <c r="N289" i="4"/>
  <c r="O3597" i="5"/>
  <c r="N3430" i="5"/>
  <c r="N3636" i="5"/>
  <c r="N3380" i="5"/>
  <c r="O332" i="3"/>
  <c r="N117" i="4"/>
  <c r="O355" i="4"/>
  <c r="O3278" i="5"/>
  <c r="N390" i="4"/>
  <c r="N421" i="3"/>
  <c r="O3410" i="5"/>
  <c r="O3570" i="5"/>
  <c r="O3464" i="5"/>
  <c r="N3292" i="5"/>
  <c r="J165" i="4"/>
  <c r="N326" i="4"/>
  <c r="N2952" i="5"/>
  <c r="O271" i="3"/>
  <c r="J245" i="3"/>
  <c r="N2918" i="5"/>
  <c r="O3609" i="5"/>
  <c r="O3111" i="5"/>
  <c r="N3297" i="5"/>
  <c r="N3005" i="5"/>
  <c r="N3715" i="5"/>
  <c r="N109" i="4"/>
  <c r="N48" i="4"/>
  <c r="N205" i="4"/>
  <c r="N3536" i="5"/>
  <c r="O3112" i="5"/>
  <c r="O3488" i="5"/>
  <c r="N3042" i="5"/>
  <c r="O2425" i="5"/>
  <c r="N3231" i="5"/>
  <c r="O3633" i="5"/>
  <c r="N360" i="4"/>
  <c r="O2990" i="5"/>
  <c r="N3625" i="5"/>
  <c r="N363" i="4"/>
  <c r="N3037" i="5"/>
  <c r="N3418" i="5"/>
  <c r="N3524" i="5"/>
  <c r="N3060" i="5"/>
  <c r="N3369" i="5"/>
  <c r="N2584" i="5"/>
  <c r="N3023" i="5"/>
  <c r="O90" i="4"/>
  <c r="J92" i="4"/>
  <c r="O186" i="4"/>
  <c r="O2388" i="5"/>
  <c r="N3062" i="5"/>
  <c r="N3444" i="5"/>
  <c r="N2993" i="5"/>
  <c r="N3284" i="5"/>
  <c r="O3041" i="5"/>
  <c r="O113" i="4"/>
  <c r="O341" i="4"/>
  <c r="N2925" i="5"/>
  <c r="N3431" i="5"/>
  <c r="O3621" i="5"/>
  <c r="O2672" i="5"/>
  <c r="N2804" i="5"/>
  <c r="O378" i="4"/>
  <c r="J148" i="4"/>
  <c r="O320" i="4"/>
  <c r="N191" i="3"/>
  <c r="O428" i="4"/>
  <c r="O392" i="3"/>
  <c r="N3504" i="5"/>
  <c r="O3695" i="5"/>
  <c r="O3527" i="5"/>
  <c r="N3635" i="5"/>
  <c r="N3437" i="5"/>
  <c r="O2943" i="5"/>
  <c r="N37" i="4"/>
  <c r="N3485" i="5"/>
  <c r="N168" i="4"/>
  <c r="O155" i="3"/>
  <c r="N3567" i="5"/>
  <c r="O2913" i="5"/>
  <c r="O3509" i="5"/>
  <c r="N3214" i="5"/>
  <c r="O150" i="4"/>
  <c r="N307" i="4"/>
  <c r="N434" i="4"/>
  <c r="O182" i="3"/>
  <c r="N179" i="3"/>
  <c r="O3638" i="5"/>
  <c r="N3071" i="5"/>
  <c r="O3257" i="5"/>
  <c r="O3022" i="5"/>
  <c r="O326" i="4"/>
  <c r="N3207" i="5"/>
  <c r="O3122" i="5"/>
  <c r="N223" i="3"/>
  <c r="O2942" i="5"/>
  <c r="O126" i="4"/>
  <c r="O3010" i="5"/>
  <c r="O3204" i="5"/>
  <c r="N3329" i="5"/>
  <c r="O3082" i="5"/>
  <c r="O3650" i="5"/>
  <c r="O210" i="4"/>
  <c r="N342" i="4"/>
  <c r="N3513" i="5"/>
  <c r="O348" i="4"/>
  <c r="O181" i="3"/>
  <c r="O3389" i="5"/>
  <c r="J2754" i="5"/>
  <c r="N3396" i="5"/>
  <c r="N3193" i="5"/>
  <c r="O163" i="4"/>
  <c r="N227" i="4"/>
  <c r="O65" i="4"/>
  <c r="O310" i="4"/>
  <c r="O377" i="3"/>
  <c r="N3653" i="5"/>
  <c r="O3325" i="5"/>
  <c r="N3496" i="5"/>
  <c r="O3602" i="5"/>
  <c r="N344" i="4"/>
  <c r="O216" i="4"/>
  <c r="N3331" i="5"/>
  <c r="O173" i="3"/>
  <c r="O3547" i="5"/>
  <c r="O243" i="4"/>
  <c r="N3535" i="5"/>
  <c r="O3727" i="5"/>
  <c r="N3559" i="5"/>
  <c r="O3674" i="5"/>
  <c r="N3002" i="5"/>
  <c r="O22" i="4"/>
  <c r="N116" i="4"/>
  <c r="O209" i="4"/>
  <c r="O410" i="3"/>
  <c r="N30" i="3"/>
  <c r="O2997" i="5"/>
  <c r="N3006" i="5"/>
  <c r="N2917" i="5"/>
  <c r="N3582" i="5"/>
  <c r="O260" i="3"/>
  <c r="O151" i="4"/>
  <c r="J142" i="4"/>
  <c r="N336" i="3"/>
  <c r="O3039" i="5"/>
  <c r="O3717" i="5"/>
  <c r="N2963" i="5"/>
  <c r="O3359" i="5"/>
  <c r="O3544" i="5"/>
  <c r="O3085" i="5"/>
  <c r="N3155" i="5"/>
  <c r="N3489" i="5"/>
  <c r="O177" i="4"/>
  <c r="O44" i="4"/>
  <c r="O314" i="3"/>
  <c r="N3588" i="5"/>
  <c r="N2913" i="5"/>
  <c r="N3281" i="5"/>
  <c r="N3687" i="5"/>
  <c r="O3573" i="5"/>
  <c r="O3024" i="5"/>
  <c r="O3411" i="5"/>
  <c r="N61" i="4"/>
  <c r="N2989" i="5"/>
  <c r="N3162" i="5"/>
  <c r="O358" i="4"/>
  <c r="N3688" i="5"/>
  <c r="O2926" i="5"/>
  <c r="N3316" i="5"/>
  <c r="O3713" i="5"/>
  <c r="O2957" i="5"/>
  <c r="O3238" i="5"/>
  <c r="O3021" i="5"/>
  <c r="N159" i="4"/>
  <c r="N26" i="4"/>
  <c r="O296" i="3"/>
  <c r="N3076" i="5"/>
  <c r="O3707" i="5"/>
  <c r="O3235" i="5"/>
  <c r="O3193" i="5"/>
  <c r="O3651" i="5"/>
  <c r="O357" i="4"/>
  <c r="O237" i="4"/>
  <c r="O30" i="4"/>
  <c r="O2917" i="5"/>
  <c r="N3729" i="5"/>
  <c r="N3560" i="5"/>
  <c r="J2871" i="5"/>
  <c r="O3501" i="5"/>
  <c r="O149" i="4"/>
  <c r="O32" i="4"/>
  <c r="O158" i="4"/>
  <c r="N3237" i="5"/>
  <c r="N379" i="4"/>
  <c r="O96" i="3"/>
  <c r="N2946" i="5"/>
  <c r="O3625" i="5"/>
  <c r="N2974" i="5"/>
  <c r="N3571" i="5"/>
  <c r="O2718" i="5"/>
  <c r="N2953" i="5"/>
  <c r="O3613" i="5"/>
  <c r="N411" i="4"/>
  <c r="O384" i="3"/>
  <c r="O280" i="3"/>
  <c r="O2995" i="5"/>
  <c r="N3697" i="5"/>
  <c r="O2955" i="5"/>
  <c r="N3458" i="5"/>
  <c r="J158" i="4"/>
  <c r="N281" i="4"/>
  <c r="O384" i="4"/>
  <c r="O337" i="3"/>
  <c r="N3424" i="5"/>
  <c r="O3769" i="5"/>
  <c r="O3302" i="5"/>
  <c r="O2804" i="5"/>
  <c r="N3303" i="5"/>
  <c r="O391" i="4"/>
  <c r="J434" i="4"/>
  <c r="N3171" i="5"/>
  <c r="O389" i="3"/>
  <c r="O3725" i="5"/>
  <c r="O157" i="4"/>
  <c r="N3298" i="5"/>
  <c r="O3420" i="5"/>
  <c r="N3259" i="5"/>
  <c r="O3364" i="5"/>
  <c r="N3661" i="5"/>
  <c r="O3152" i="5"/>
  <c r="O340" i="4"/>
  <c r="N3069" i="5"/>
  <c r="N316" i="4"/>
  <c r="N246" i="3"/>
  <c r="N3012" i="5"/>
  <c r="N3693" i="5"/>
  <c r="O3240" i="5"/>
  <c r="N2627" i="5"/>
  <c r="N354" i="4"/>
  <c r="N294" i="4"/>
  <c r="N58" i="4"/>
  <c r="N434" i="3"/>
  <c r="O360" i="3"/>
  <c r="O3459" i="5"/>
  <c r="O2991" i="5"/>
  <c r="N3577" i="5"/>
  <c r="N2390" i="5"/>
  <c r="N62" i="4"/>
  <c r="N300" i="4"/>
  <c r="N65" i="4"/>
  <c r="O298" i="3"/>
  <c r="O159" i="4"/>
  <c r="O161" i="4"/>
  <c r="O2979" i="5"/>
  <c r="O3661" i="5"/>
  <c r="O3001" i="5"/>
  <c r="N3606" i="5"/>
  <c r="O3035" i="5"/>
  <c r="O3390" i="5"/>
  <c r="O3369" i="5"/>
  <c r="N183" i="4"/>
  <c r="O144" i="3"/>
  <c r="N173" i="3"/>
  <c r="N3599" i="5"/>
  <c r="O3622" i="5"/>
  <c r="O3704" i="5"/>
  <c r="N3514" i="5"/>
  <c r="O3662" i="5"/>
  <c r="O43" i="4"/>
  <c r="J431" i="4"/>
  <c r="O426" i="3"/>
  <c r="N3727" i="5"/>
  <c r="N60" i="4"/>
  <c r="O2977" i="5"/>
  <c r="O3742" i="5"/>
  <c r="N2949" i="5"/>
  <c r="O3333" i="5"/>
  <c r="J2375" i="5"/>
  <c r="J2709" i="5"/>
  <c r="O3273" i="5"/>
  <c r="O331" i="4"/>
  <c r="N56" i="4"/>
  <c r="N2969" i="5"/>
  <c r="N2939" i="5"/>
  <c r="O3545" i="5"/>
  <c r="O3078" i="5"/>
  <c r="O2585" i="5"/>
  <c r="O3365" i="5"/>
  <c r="N3671" i="5"/>
  <c r="N3208" i="5"/>
  <c r="O3387" i="5"/>
  <c r="O2993" i="5"/>
  <c r="O258" i="4"/>
  <c r="N131" i="4"/>
  <c r="O3461" i="5"/>
  <c r="O3517" i="5"/>
  <c r="O3103" i="5"/>
  <c r="N3289" i="5"/>
  <c r="O3576" i="5"/>
  <c r="N3230" i="5"/>
  <c r="O3199" i="5"/>
  <c r="N313" i="4"/>
  <c r="O37" i="4"/>
  <c r="O3093" i="5"/>
  <c r="O3096" i="5"/>
  <c r="O3481" i="5"/>
  <c r="N3036" i="5"/>
  <c r="N3710" i="5"/>
  <c r="N3224" i="5"/>
  <c r="O25" i="4"/>
  <c r="N299" i="4"/>
  <c r="O3308" i="5"/>
  <c r="N2916" i="5"/>
  <c r="O3656" i="5"/>
  <c r="O2989" i="5"/>
  <c r="N3691" i="5"/>
  <c r="O2949" i="5"/>
  <c r="N3667" i="5"/>
  <c r="N280" i="4"/>
  <c r="O407" i="4"/>
  <c r="N3586" i="5"/>
  <c r="O304" i="4"/>
  <c r="N61" i="3"/>
  <c r="O3220" i="5"/>
  <c r="N3064" i="5"/>
  <c r="N2908" i="5"/>
  <c r="O3014" i="5"/>
  <c r="N393" i="4"/>
  <c r="O2537" i="5"/>
  <c r="J2380" i="5"/>
  <c r="O292" i="4"/>
  <c r="N108" i="3"/>
  <c r="N3282" i="5"/>
  <c r="O2941" i="5"/>
  <c r="O3123" i="5"/>
  <c r="N3443" i="5"/>
  <c r="N2976" i="5"/>
  <c r="N49" i="4"/>
  <c r="O328" i="4"/>
  <c r="N402" i="3"/>
  <c r="N3478" i="5"/>
  <c r="N3167" i="5"/>
  <c r="N3004" i="5"/>
  <c r="N3417" i="5"/>
  <c r="N2471" i="5"/>
  <c r="O156" i="4"/>
  <c r="O19" i="4"/>
  <c r="O96" i="4"/>
  <c r="O7" i="3"/>
  <c r="N66" i="4"/>
  <c r="O4" i="4"/>
  <c r="O3525" i="5"/>
  <c r="O3355" i="5"/>
  <c r="O3557" i="5"/>
  <c r="O3304" i="5"/>
  <c r="O3561" i="5"/>
  <c r="N3174" i="5"/>
  <c r="N3371" i="5"/>
  <c r="O34" i="4"/>
  <c r="N140" i="3"/>
  <c r="N389" i="3"/>
  <c r="O3299" i="5"/>
  <c r="N3423" i="5"/>
  <c r="O3185" i="5"/>
  <c r="N3683" i="5"/>
  <c r="O398" i="3"/>
  <c r="O56" i="4"/>
  <c r="N420" i="4"/>
  <c r="O121" i="3"/>
  <c r="O3146" i="5"/>
  <c r="O3400" i="5"/>
  <c r="N3591" i="5"/>
  <c r="O3424" i="5"/>
  <c r="N3467" i="5"/>
  <c r="O404" i="3"/>
  <c r="N193" i="4"/>
  <c r="O427" i="4"/>
  <c r="O170" i="4"/>
  <c r="N350" i="3"/>
  <c r="N2915" i="5"/>
  <c r="O3091" i="5"/>
  <c r="O2946" i="5"/>
  <c r="O3042" i="5"/>
  <c r="O418" i="4"/>
  <c r="N309" i="4"/>
  <c r="N2957" i="5"/>
  <c r="O144" i="4"/>
  <c r="N67" i="3"/>
  <c r="N2964" i="5"/>
  <c r="O3032" i="5"/>
  <c r="N3738" i="5"/>
  <c r="N3137" i="5"/>
  <c r="N2961" i="5"/>
  <c r="O3647" i="5"/>
  <c r="O386" i="3"/>
  <c r="N282" i="4"/>
  <c r="O154" i="3"/>
  <c r="N3395" i="5"/>
  <c r="N44" i="4"/>
  <c r="O3552" i="5"/>
  <c r="O2996" i="5"/>
  <c r="N3370" i="5"/>
  <c r="O2921" i="5"/>
  <c r="O2391" i="5"/>
  <c r="N3323" i="5"/>
  <c r="O3726" i="5"/>
  <c r="N432" i="4"/>
  <c r="N3186" i="5"/>
  <c r="N2966" i="5"/>
  <c r="J11" i="4"/>
  <c r="O2922" i="5"/>
  <c r="O3447" i="5"/>
  <c r="N3401" i="5"/>
  <c r="N2948" i="5"/>
  <c r="O3242" i="5"/>
  <c r="N3293" i="5"/>
  <c r="O3209" i="5"/>
  <c r="O166" i="4"/>
  <c r="N32" i="4"/>
  <c r="O260" i="4"/>
  <c r="N3097" i="5"/>
  <c r="N2943" i="5"/>
  <c r="O3327" i="5"/>
  <c r="O3732" i="5"/>
  <c r="J2504" i="5"/>
  <c r="N2718" i="5"/>
  <c r="O189" i="4"/>
  <c r="N414" i="4"/>
  <c r="N3112" i="5"/>
  <c r="N3621" i="5"/>
  <c r="O3528" i="5"/>
  <c r="O3072" i="5"/>
  <c r="N2561" i="5"/>
  <c r="O3268" i="5"/>
  <c r="N3662" i="5"/>
  <c r="N200" i="4"/>
  <c r="O115" i="4"/>
  <c r="O3189" i="5"/>
  <c r="O147" i="4"/>
  <c r="O3028" i="5"/>
  <c r="N3216" i="5"/>
  <c r="O3058" i="5"/>
  <c r="N3159" i="5"/>
  <c r="N277" i="4"/>
  <c r="O2473" i="5"/>
  <c r="O3295" i="5"/>
  <c r="O51" i="4"/>
  <c r="O115" i="3"/>
  <c r="O352" i="3"/>
  <c r="N3658" i="5"/>
  <c r="N2997" i="5"/>
  <c r="O3599" i="5"/>
  <c r="N2425" i="5"/>
  <c r="O224" i="4"/>
  <c r="O354" i="4"/>
  <c r="N19" i="4"/>
  <c r="O409" i="3"/>
  <c r="N2971" i="5"/>
  <c r="O3745" i="5"/>
  <c r="N3156" i="5"/>
  <c r="O3348" i="5"/>
  <c r="N3108" i="5"/>
  <c r="N399" i="4"/>
  <c r="N3563" i="5"/>
  <c r="O3362" i="5"/>
  <c r="N17" i="3"/>
  <c r="O3215" i="5"/>
  <c r="N275" i="4"/>
  <c r="N3385" i="5"/>
  <c r="O3217" i="5"/>
  <c r="N3414" i="5"/>
  <c r="O3176" i="5"/>
  <c r="N2990" i="5"/>
  <c r="O285" i="4"/>
  <c r="O414" i="4"/>
  <c r="N3015" i="5"/>
  <c r="J54" i="4"/>
  <c r="N318" i="3"/>
  <c r="O3446" i="5"/>
  <c r="O2950" i="5"/>
  <c r="N3532" i="5"/>
  <c r="N3732" i="5"/>
  <c r="N27" i="4"/>
  <c r="N302" i="4"/>
  <c r="N178" i="4"/>
  <c r="O431" i="4"/>
  <c r="J203" i="3"/>
  <c r="N2921" i="5"/>
  <c r="O3448" i="5"/>
  <c r="O3655" i="5"/>
  <c r="O3397" i="5"/>
  <c r="N406" i="4"/>
  <c r="O3208" i="5"/>
  <c r="O3559" i="5"/>
  <c r="O234" i="3"/>
  <c r="N329" i="3"/>
  <c r="J24" i="4"/>
  <c r="N3627" i="5"/>
  <c r="J2787" i="5"/>
  <c r="N3087" i="5"/>
  <c r="N3696" i="5"/>
  <c r="O3221" i="5"/>
  <c r="O3606" i="5"/>
  <c r="N192" i="4"/>
  <c r="O345" i="4"/>
  <c r="N23" i="4"/>
  <c r="N102" i="3"/>
  <c r="N3692" i="5"/>
  <c r="O2583" i="5"/>
  <c r="O3068" i="5"/>
  <c r="O3394" i="5"/>
  <c r="O205" i="4"/>
  <c r="N145" i="4"/>
  <c r="N325" i="4"/>
  <c r="N290" i="3"/>
  <c r="O358" i="3"/>
  <c r="O3635" i="5"/>
  <c r="N74" i="4"/>
  <c r="O3197" i="5"/>
  <c r="N100" i="4"/>
  <c r="N3529" i="5"/>
  <c r="O3312" i="5"/>
  <c r="O3407" i="5"/>
  <c r="N3382" i="5"/>
  <c r="O3642" i="5"/>
  <c r="N123" i="4"/>
  <c r="O3360" i="5"/>
  <c r="O203" i="4"/>
  <c r="O3006" i="5"/>
  <c r="O3386" i="5"/>
  <c r="N195" i="4"/>
  <c r="O3694" i="5"/>
  <c r="O422" i="4"/>
  <c r="O3587" i="5"/>
  <c r="N3246" i="5"/>
  <c r="N433" i="3"/>
  <c r="N2717" i="5"/>
  <c r="O174" i="4"/>
  <c r="O3280" i="5"/>
  <c r="O223" i="4"/>
  <c r="O311" i="3"/>
  <c r="N240" i="3"/>
  <c r="O412" i="3"/>
  <c r="O3267" i="5"/>
  <c r="J120" i="4"/>
  <c r="O299" i="4"/>
  <c r="N340" i="3"/>
  <c r="N144" i="3"/>
  <c r="N301" i="3"/>
  <c r="N3347" i="5"/>
  <c r="O419" i="4"/>
  <c r="O28" i="3"/>
  <c r="O424" i="4"/>
  <c r="N355" i="4"/>
  <c r="O122" i="4"/>
  <c r="N426" i="3"/>
  <c r="N203" i="3"/>
  <c r="N160" i="3"/>
  <c r="O106" i="3"/>
  <c r="J2630" i="5"/>
  <c r="N133" i="4"/>
  <c r="N67" i="4"/>
  <c r="N415" i="3"/>
  <c r="O65" i="3"/>
  <c r="O3300" i="5"/>
  <c r="O3417" i="5"/>
  <c r="O103" i="4"/>
  <c r="N86" i="3"/>
  <c r="N113" i="4"/>
  <c r="O3303" i="5"/>
  <c r="O3090" i="5"/>
  <c r="O321" i="4"/>
  <c r="O399" i="4"/>
  <c r="O3718" i="5"/>
  <c r="O41" i="4"/>
  <c r="O361" i="4"/>
  <c r="J439" i="3"/>
  <c r="N235" i="3"/>
  <c r="O231" i="3"/>
  <c r="O194" i="4"/>
  <c r="O39" i="3"/>
  <c r="N3334" i="5"/>
  <c r="N335" i="3"/>
  <c r="O291" i="4"/>
  <c r="O169" i="3"/>
  <c r="O425" i="3"/>
  <c r="N2982" i="5"/>
  <c r="O2765" i="5"/>
  <c r="N129" i="3"/>
  <c r="N244" i="3"/>
  <c r="J328" i="3"/>
  <c r="N3179" i="5"/>
  <c r="O353" i="4"/>
  <c r="O153" i="4"/>
  <c r="O3000" i="5"/>
  <c r="O239" i="4"/>
  <c r="O112" i="4"/>
  <c r="N314" i="3"/>
  <c r="N91" i="3"/>
  <c r="O87" i="3"/>
  <c r="O249" i="3"/>
  <c r="O3708" i="5"/>
  <c r="N3656" i="5"/>
  <c r="N428" i="4"/>
  <c r="O37" i="3"/>
  <c r="N90" i="3"/>
  <c r="O406" i="3"/>
  <c r="N3022" i="5"/>
  <c r="N429" i="4"/>
  <c r="O314" i="4"/>
  <c r="O3736" i="5"/>
  <c r="O292" i="3"/>
  <c r="O3255" i="5"/>
  <c r="O3636" i="5"/>
  <c r="O282" i="4"/>
  <c r="O3121" i="5"/>
  <c r="N291" i="4"/>
  <c r="O336" i="4"/>
  <c r="N170" i="3"/>
  <c r="N420" i="3"/>
  <c r="N405" i="3"/>
  <c r="N51" i="3"/>
  <c r="N225" i="3"/>
  <c r="O3591" i="5"/>
  <c r="N368" i="3"/>
  <c r="N242" i="4"/>
  <c r="N194" i="3"/>
  <c r="J92" i="3"/>
  <c r="N221" i="3"/>
  <c r="O3101" i="5"/>
  <c r="O243" i="3"/>
  <c r="N399" i="3"/>
  <c r="O20" i="3"/>
  <c r="O3027" i="5"/>
  <c r="O3316" i="5"/>
  <c r="O331" i="3"/>
  <c r="N231" i="4"/>
  <c r="N3088" i="5"/>
  <c r="N207" i="3"/>
  <c r="O3697" i="5"/>
  <c r="O3073" i="5"/>
  <c r="N169" i="3"/>
  <c r="O232" i="3"/>
  <c r="N221" i="4"/>
  <c r="O3581" i="5"/>
  <c r="N223" i="4"/>
  <c r="N3146" i="5"/>
  <c r="O193" i="4"/>
  <c r="O3228" i="5"/>
  <c r="N3273" i="5"/>
  <c r="N3185" i="5"/>
  <c r="N3649" i="5"/>
  <c r="N3723" i="5"/>
  <c r="N52" i="4"/>
  <c r="N3165" i="5"/>
  <c r="N264" i="4"/>
  <c r="N287" i="4"/>
  <c r="O3277" i="5"/>
  <c r="N45" i="4"/>
  <c r="N3704" i="5"/>
  <c r="O3690" i="5"/>
  <c r="N323" i="4"/>
  <c r="N3221" i="5"/>
  <c r="O233" i="3"/>
  <c r="N2985" i="5"/>
  <c r="O3" i="4"/>
  <c r="N3126" i="5"/>
  <c r="O351" i="4"/>
  <c r="N15" i="4"/>
  <c r="N383" i="3"/>
  <c r="O3483" i="5"/>
  <c r="N3180" i="5"/>
  <c r="N173" i="4"/>
  <c r="N211" i="4"/>
  <c r="N3510" i="5"/>
  <c r="O396" i="3"/>
  <c r="O107" i="4"/>
  <c r="O3320" i="5"/>
  <c r="O72" i="4"/>
  <c r="O3555" i="5"/>
  <c r="J347" i="4"/>
  <c r="N248" i="4"/>
  <c r="N38" i="3"/>
  <c r="O119" i="3"/>
  <c r="J2870" i="5"/>
  <c r="O2651" i="5"/>
  <c r="O393" i="3"/>
  <c r="N3556" i="5"/>
  <c r="O3011" i="5"/>
  <c r="N3523" i="5"/>
  <c r="O22" i="3"/>
  <c r="O196" i="3"/>
  <c r="N3059" i="5"/>
  <c r="N59" i="4"/>
  <c r="O396" i="4"/>
  <c r="N52" i="3"/>
  <c r="N2" i="3"/>
  <c r="O414" i="3"/>
  <c r="O3009" i="5"/>
  <c r="N160" i="4"/>
  <c r="N134" i="3"/>
  <c r="N3120" i="5"/>
  <c r="N328" i="4"/>
  <c r="N224" i="4"/>
  <c r="O145" i="3"/>
  <c r="O401" i="3"/>
  <c r="O70" i="3"/>
  <c r="N332" i="4"/>
  <c r="O3292" i="5"/>
  <c r="N3452" i="5"/>
  <c r="O302" i="4"/>
  <c r="N128" i="3"/>
  <c r="N234" i="3"/>
  <c r="N8" i="3"/>
  <c r="J2569" i="5"/>
  <c r="O215" i="4"/>
  <c r="N3091" i="5"/>
  <c r="N423" i="3"/>
  <c r="J95" i="3"/>
  <c r="O3688" i="5"/>
  <c r="O8" i="4"/>
  <c r="O49" i="3"/>
  <c r="N424" i="4"/>
  <c r="N263" i="4"/>
  <c r="O259" i="4"/>
  <c r="J434" i="3"/>
  <c r="O257" i="3"/>
  <c r="O27" i="3"/>
  <c r="O293" i="4"/>
  <c r="O3285" i="5"/>
  <c r="O124" i="4"/>
  <c r="N289" i="3"/>
  <c r="N127" i="3"/>
  <c r="N233" i="3"/>
  <c r="O3414" i="5"/>
  <c r="O127" i="4"/>
  <c r="O134" i="4"/>
  <c r="O395" i="3"/>
  <c r="N73" i="4"/>
  <c r="N157" i="4"/>
  <c r="N3712" i="5"/>
  <c r="O95" i="4"/>
  <c r="N205" i="3"/>
  <c r="O172" i="4"/>
  <c r="O315" i="4"/>
  <c r="O241" i="4"/>
  <c r="N313" i="3"/>
  <c r="O113" i="3"/>
  <c r="O63" i="3"/>
  <c r="O192" i="4"/>
  <c r="N213" i="3"/>
  <c r="N3189" i="5"/>
  <c r="N394" i="3"/>
  <c r="O266" i="3"/>
  <c r="N337" i="3"/>
  <c r="O137" i="3"/>
  <c r="O3253" i="5"/>
  <c r="O3207" i="5"/>
  <c r="N124" i="3"/>
  <c r="N171" i="3"/>
  <c r="N165" i="3"/>
  <c r="N3480" i="5"/>
  <c r="N251" i="4"/>
  <c r="O3422" i="5"/>
  <c r="N96" i="3"/>
  <c r="N57" i="4"/>
  <c r="O168" i="4"/>
  <c r="N72" i="3"/>
  <c r="O123" i="4"/>
  <c r="O3533" i="5"/>
  <c r="N123" i="3"/>
  <c r="O3164" i="5"/>
  <c r="O3175" i="5"/>
  <c r="O3588" i="5"/>
  <c r="O368" i="3"/>
  <c r="O429" i="4"/>
  <c r="N3503" i="5"/>
  <c r="N3188" i="5"/>
  <c r="O325" i="4"/>
  <c r="N3082" i="5"/>
  <c r="N85" i="4"/>
  <c r="N3390" i="5"/>
  <c r="O143" i="4"/>
  <c r="O3393" i="5"/>
  <c r="N3583" i="5"/>
  <c r="O5" i="3"/>
  <c r="O416" i="4"/>
  <c r="O2999" i="5"/>
  <c r="J2428" i="5"/>
  <c r="N3003" i="5"/>
  <c r="N3291" i="5"/>
  <c r="O2918" i="5"/>
  <c r="O3036" i="5"/>
  <c r="N3716" i="5"/>
  <c r="O3644" i="5"/>
  <c r="O187" i="3"/>
  <c r="O52" i="3"/>
  <c r="N3333" i="5"/>
  <c r="O369" i="4"/>
  <c r="N317" i="4"/>
  <c r="N380" i="3"/>
  <c r="N216" i="3"/>
  <c r="N105" i="3"/>
  <c r="N185" i="3"/>
  <c r="N3387" i="5"/>
  <c r="N3568" i="5"/>
  <c r="O404" i="4"/>
  <c r="N372" i="4"/>
  <c r="N404" i="3"/>
  <c r="N181" i="3"/>
  <c r="O244" i="3"/>
  <c r="O62" i="3"/>
  <c r="N198" i="3"/>
  <c r="O228" i="4"/>
  <c r="N3487" i="5"/>
  <c r="N398" i="4"/>
  <c r="N39" i="4"/>
  <c r="N167" i="3"/>
  <c r="N3204" i="5"/>
  <c r="O3395" i="5"/>
  <c r="O100" i="4"/>
  <c r="O346" i="4"/>
  <c r="N226" i="4"/>
  <c r="O291" i="3"/>
  <c r="N218" i="4"/>
  <c r="O3161" i="5"/>
  <c r="O236" i="3"/>
  <c r="N3026" i="5"/>
  <c r="N114" i="4"/>
  <c r="J72" i="4"/>
  <c r="O218" i="3"/>
  <c r="N210" i="3"/>
  <c r="O34" i="3"/>
  <c r="N159" i="3"/>
  <c r="N99" i="3"/>
  <c r="O3266" i="5"/>
  <c r="N7" i="4"/>
  <c r="N74" i="3"/>
  <c r="N271" i="3"/>
  <c r="N377" i="3"/>
  <c r="N3276" i="5"/>
  <c r="N376" i="4"/>
  <c r="O207" i="4"/>
  <c r="N229" i="3"/>
  <c r="O66" i="4"/>
  <c r="N228" i="4"/>
  <c r="N2991" i="5"/>
  <c r="O3276" i="5"/>
  <c r="O3124" i="5"/>
  <c r="O386" i="4"/>
  <c r="N181" i="4"/>
  <c r="O68" i="3"/>
  <c r="N66" i="3"/>
  <c r="O382" i="3"/>
  <c r="O48" i="3"/>
  <c r="N304" i="3"/>
  <c r="N3439" i="5"/>
  <c r="N3148" i="5"/>
  <c r="O3659" i="5"/>
  <c r="O293" i="3"/>
  <c r="N3740" i="5"/>
  <c r="N3320" i="5"/>
  <c r="N89" i="4"/>
  <c r="N311" i="4"/>
  <c r="O288" i="3"/>
  <c r="N322" i="3"/>
  <c r="N3527" i="5"/>
  <c r="N3011" i="5"/>
  <c r="N3328" i="5"/>
  <c r="O2916" i="5"/>
  <c r="N139" i="4"/>
  <c r="N366" i="4"/>
  <c r="N398" i="3"/>
  <c r="O162" i="3"/>
  <c r="O238" i="3"/>
  <c r="N411" i="3"/>
  <c r="O201" i="3"/>
  <c r="O3523" i="5"/>
  <c r="O3258" i="5"/>
  <c r="N189" i="4"/>
  <c r="O391" i="3"/>
  <c r="O348" i="3"/>
  <c r="O262" i="3"/>
  <c r="N3107" i="5"/>
  <c r="N190" i="4"/>
  <c r="O337" i="4"/>
  <c r="N3377" i="5"/>
  <c r="O277" i="3"/>
  <c r="N3644" i="5"/>
  <c r="N2975" i="5"/>
  <c r="N336" i="4"/>
  <c r="O2964" i="5"/>
  <c r="O35" i="3"/>
  <c r="J94" i="3"/>
  <c r="O122" i="3"/>
  <c r="O71" i="3"/>
  <c r="N91" i="4"/>
  <c r="N148" i="4"/>
  <c r="N3130" i="5"/>
  <c r="O2967" i="5"/>
  <c r="N3455" i="5"/>
  <c r="N3257" i="5"/>
  <c r="N53" i="4"/>
  <c r="O3678" i="5"/>
  <c r="N3717" i="5"/>
  <c r="N3151" i="5"/>
  <c r="O3468" i="5"/>
  <c r="O284" i="3"/>
  <c r="O3374" i="5"/>
  <c r="N3095" i="5"/>
  <c r="O145" i="4"/>
  <c r="N3486" i="5"/>
  <c r="N283" i="3"/>
  <c r="N3197" i="5"/>
  <c r="O3522" i="5"/>
  <c r="N3579" i="5"/>
  <c r="O3227" i="5"/>
  <c r="N3641" i="5"/>
  <c r="J2550" i="5"/>
  <c r="O3002" i="5"/>
  <c r="N3304" i="5"/>
  <c r="O101" i="4"/>
  <c r="N3506" i="5"/>
  <c r="N3488" i="5"/>
  <c r="O2390" i="5"/>
  <c r="N362" i="4"/>
  <c r="O338" i="3"/>
  <c r="O55" i="3"/>
  <c r="J429" i="3"/>
  <c r="N88" i="3"/>
  <c r="O339" i="3"/>
  <c r="N2987" i="5"/>
  <c r="N51" i="4"/>
  <c r="N367" i="4"/>
  <c r="O362" i="3"/>
  <c r="O91" i="3"/>
  <c r="O347" i="3"/>
  <c r="N3465" i="5"/>
  <c r="N274" i="3"/>
  <c r="O432" i="3"/>
  <c r="N21" i="3"/>
  <c r="N3651" i="5"/>
  <c r="N3634" i="5"/>
  <c r="N252" i="3"/>
  <c r="N3337" i="5"/>
  <c r="O3107" i="5"/>
  <c r="N204" i="4"/>
  <c r="O141" i="4"/>
  <c r="N164" i="3"/>
  <c r="N53" i="3"/>
  <c r="N269" i="3"/>
  <c r="N15" i="3"/>
  <c r="O3610" i="5"/>
  <c r="O380" i="4"/>
  <c r="O53" i="4"/>
  <c r="N125" i="4"/>
  <c r="N395" i="4"/>
  <c r="O373" i="3"/>
  <c r="N353" i="3"/>
  <c r="N3114" i="5"/>
  <c r="O201" i="4"/>
  <c r="N12" i="3"/>
  <c r="N3416" i="5"/>
  <c r="N3223" i="5"/>
  <c r="N2947" i="5"/>
  <c r="O437" i="3"/>
  <c r="O40" i="3"/>
  <c r="O3174" i="5"/>
  <c r="O356" i="4"/>
  <c r="N144" i="4"/>
  <c r="O381" i="3"/>
  <c r="O112" i="3"/>
  <c r="N3699" i="5"/>
  <c r="O3427" i="5"/>
  <c r="O232" i="4"/>
  <c r="N271" i="4"/>
  <c r="N361" i="4"/>
  <c r="N142" i="4"/>
  <c r="O229" i="3"/>
  <c r="N209" i="3"/>
  <c r="O363" i="4"/>
  <c r="N124" i="4"/>
  <c r="N3483" i="5"/>
  <c r="O3012" i="5"/>
  <c r="N292" i="4"/>
  <c r="O176" i="3"/>
  <c r="O418" i="3"/>
  <c r="N3481" i="5"/>
  <c r="N2986" i="5"/>
  <c r="N63" i="4"/>
  <c r="O320" i="3"/>
  <c r="N110" i="4"/>
  <c r="O78" i="3"/>
  <c r="O367" i="3"/>
  <c r="N3277" i="5"/>
  <c r="N312" i="4"/>
  <c r="N8" i="4"/>
  <c r="N94" i="4"/>
  <c r="O356" i="3"/>
  <c r="O85" i="3"/>
  <c r="N65" i="3"/>
  <c r="N356" i="4"/>
  <c r="O91" i="4"/>
  <c r="O3382" i="5"/>
  <c r="O3114" i="5"/>
  <c r="J410" i="4"/>
  <c r="N145" i="3"/>
  <c r="J422" i="3"/>
  <c r="N89" i="3"/>
  <c r="O3536" i="5"/>
  <c r="N345" i="4"/>
  <c r="N201" i="4"/>
  <c r="N71" i="3"/>
  <c r="O438" i="3"/>
  <c r="N197" i="3"/>
  <c r="N3228" i="5"/>
  <c r="N167" i="4"/>
  <c r="J74" i="3"/>
  <c r="O248" i="3"/>
  <c r="N202" i="3"/>
  <c r="O117" i="3"/>
  <c r="O3055" i="5"/>
  <c r="O381" i="4"/>
  <c r="N419" i="3"/>
  <c r="N364" i="3"/>
  <c r="N2696" i="5"/>
  <c r="O3248" i="5"/>
  <c r="N3041" i="5"/>
  <c r="O3186" i="5"/>
  <c r="O312" i="4"/>
  <c r="O3608" i="5"/>
  <c r="N215" i="4"/>
  <c r="O405" i="4"/>
  <c r="N2936" i="5"/>
  <c r="O324" i="3"/>
  <c r="O97" i="4"/>
  <c r="N3327" i="5"/>
  <c r="N413" i="4"/>
  <c r="O3330" i="5"/>
  <c r="O3515" i="5"/>
  <c r="O3510" i="5"/>
  <c r="O3180" i="5"/>
  <c r="O301" i="4"/>
  <c r="O3244" i="5"/>
  <c r="N3264" i="5"/>
  <c r="O2538" i="5"/>
  <c r="N3734" i="5"/>
  <c r="O3458" i="5"/>
  <c r="N3392" i="5"/>
  <c r="O93" i="4"/>
  <c r="N3678" i="5"/>
  <c r="O13" i="4"/>
  <c r="O311" i="4"/>
  <c r="O433" i="3"/>
  <c r="N132" i="3"/>
  <c r="N117" i="3"/>
  <c r="N3679" i="5"/>
  <c r="N176" i="3"/>
  <c r="N3132" i="5"/>
  <c r="N264" i="3"/>
  <c r="N267" i="4"/>
  <c r="J436" i="3"/>
  <c r="N156" i="3"/>
  <c r="O3629" i="5"/>
  <c r="O3310" i="5"/>
  <c r="N417" i="3"/>
  <c r="N111" i="3"/>
  <c r="O279" i="3"/>
  <c r="N3234" i="5"/>
  <c r="N106" i="4"/>
  <c r="N3105" i="5"/>
  <c r="O3272" i="5"/>
  <c r="N154" i="4"/>
  <c r="N272" i="4"/>
  <c r="O56" i="3"/>
  <c r="N307" i="3"/>
  <c r="O303" i="3"/>
  <c r="N231" i="3"/>
  <c r="O123" i="3"/>
  <c r="O3683" i="5"/>
  <c r="N3520" i="5"/>
  <c r="O388" i="4"/>
  <c r="O406" i="4"/>
  <c r="N188" i="3"/>
  <c r="N438" i="3"/>
  <c r="O342" i="3"/>
  <c r="N247" i="3"/>
  <c r="N41" i="3"/>
  <c r="O98" i="4"/>
  <c r="N3014" i="5"/>
  <c r="O268" i="4"/>
  <c r="O10" i="4"/>
  <c r="O21" i="3"/>
  <c r="O3322" i="5"/>
  <c r="O2956" i="5"/>
  <c r="N306" i="4"/>
  <c r="N98" i="4"/>
  <c r="N169" i="4"/>
  <c r="O147" i="3"/>
  <c r="O212" i="3"/>
  <c r="N3500" i="5"/>
  <c r="N3655" i="5"/>
  <c r="O275" i="4"/>
  <c r="O254" i="4"/>
  <c r="N44" i="3"/>
  <c r="N294" i="3"/>
  <c r="N3676" i="5"/>
  <c r="O413" i="3"/>
  <c r="O148" i="3"/>
  <c r="N320" i="3"/>
  <c r="N3190" i="5"/>
  <c r="O411" i="4"/>
  <c r="O214" i="3"/>
  <c r="O3566" i="5"/>
  <c r="N3632" i="5"/>
  <c r="N13" i="4"/>
  <c r="N278" i="4"/>
  <c r="O427" i="3"/>
  <c r="N334" i="3"/>
  <c r="O285" i="3"/>
  <c r="N154" i="3"/>
  <c r="N3521" i="5"/>
  <c r="O3460" i="5"/>
  <c r="N20" i="4"/>
  <c r="N10" i="4"/>
  <c r="J268" i="3"/>
  <c r="N150" i="3"/>
  <c r="O3554" i="5"/>
  <c r="N77" i="3"/>
  <c r="N328" i="3"/>
  <c r="N23" i="3"/>
  <c r="N3260" i="5"/>
  <c r="N3056" i="5"/>
  <c r="O2740" i="5"/>
  <c r="O149" i="3"/>
  <c r="N2938" i="5"/>
  <c r="O3403" i="5"/>
  <c r="N350" i="4"/>
  <c r="N68" i="4"/>
  <c r="J2802" i="5"/>
  <c r="N178" i="3"/>
  <c r="O3478" i="5"/>
  <c r="O3377" i="5"/>
  <c r="O3556" i="5"/>
  <c r="N3072" i="5"/>
  <c r="O268" i="3"/>
  <c r="N196" i="3"/>
  <c r="N142" i="3"/>
  <c r="N108" i="4"/>
  <c r="N122" i="3"/>
  <c r="O171" i="3"/>
  <c r="N27" i="3"/>
  <c r="N3136" i="5"/>
  <c r="N370" i="4"/>
  <c r="N2797" i="5"/>
  <c r="O3352" i="5"/>
  <c r="N403" i="4"/>
  <c r="N3477" i="5"/>
  <c r="O3092" i="5"/>
  <c r="N3104" i="5"/>
  <c r="N2771" i="5"/>
  <c r="N251" i="3"/>
  <c r="N3001" i="5"/>
  <c r="O3291" i="5"/>
  <c r="N3096" i="5"/>
  <c r="O3594" i="5"/>
  <c r="O58" i="3"/>
  <c r="O42" i="4"/>
  <c r="N3650" i="5"/>
  <c r="O99" i="4"/>
  <c r="N5" i="4"/>
  <c r="O3467" i="5"/>
  <c r="O3135" i="5"/>
  <c r="O78" i="4"/>
  <c r="N3057" i="5"/>
  <c r="N324" i="4"/>
  <c r="O299" i="3"/>
  <c r="N140" i="4"/>
  <c r="O109" i="4"/>
  <c r="N254" i="4"/>
  <c r="O23" i="3"/>
  <c r="N275" i="3"/>
  <c r="O408" i="3"/>
  <c r="O251" i="3"/>
  <c r="O3120" i="5"/>
  <c r="O3530" i="5"/>
  <c r="N3355" i="5"/>
  <c r="N416" i="3"/>
  <c r="N49" i="3"/>
  <c r="N299" i="3"/>
  <c r="O3472" i="5"/>
  <c r="O246" i="4"/>
  <c r="O93" i="3"/>
  <c r="J145" i="3"/>
  <c r="N423" i="4"/>
  <c r="O3385" i="5"/>
  <c r="O3020" i="5"/>
  <c r="O430" i="4"/>
  <c r="N3084" i="5"/>
  <c r="N132" i="4"/>
  <c r="N348" i="4"/>
  <c r="O217" i="3"/>
  <c r="O114" i="3"/>
  <c r="O43" i="3"/>
  <c r="N72" i="4"/>
  <c r="N286" i="3"/>
  <c r="O3270" i="5"/>
  <c r="J398" i="4"/>
  <c r="O222" i="4"/>
  <c r="O86" i="3"/>
  <c r="N331" i="3"/>
  <c r="O131" i="3"/>
  <c r="O3184" i="5"/>
  <c r="N58" i="3"/>
  <c r="O297" i="3"/>
  <c r="N382" i="3"/>
  <c r="N3166" i="5"/>
  <c r="O3005" i="5"/>
  <c r="O126" i="3"/>
  <c r="O3500" i="5"/>
  <c r="N3200" i="5"/>
  <c r="O208" i="4"/>
  <c r="O229" i="4"/>
  <c r="O18" i="3"/>
  <c r="O160" i="3"/>
  <c r="N172" i="3"/>
  <c r="N298" i="3"/>
  <c r="N3360" i="5"/>
  <c r="N180" i="4"/>
  <c r="O199" i="4"/>
  <c r="N410" i="3"/>
  <c r="N187" i="3"/>
  <c r="N437" i="3"/>
  <c r="N3312" i="5"/>
  <c r="O54" i="3"/>
  <c r="O153" i="3"/>
  <c r="N238" i="3"/>
  <c r="O3346" i="5"/>
  <c r="O3047" i="5"/>
  <c r="N416" i="4"/>
  <c r="O3486" i="5"/>
  <c r="N121" i="4"/>
  <c r="J417" i="4"/>
  <c r="N242" i="3"/>
  <c r="O17" i="3"/>
  <c r="O210" i="3"/>
  <c r="N135" i="3"/>
  <c r="N297" i="3"/>
  <c r="O3685" i="5"/>
  <c r="J11" i="3"/>
  <c r="N378" i="4"/>
  <c r="N266" i="3"/>
  <c r="N43" i="3"/>
  <c r="N293" i="3"/>
  <c r="O3462" i="5"/>
  <c r="O315" i="3"/>
  <c r="O150" i="3"/>
  <c r="N94" i="3"/>
  <c r="O3136" i="5"/>
  <c r="N143" i="4"/>
  <c r="O402" i="3"/>
  <c r="O274" i="3"/>
  <c r="N3552" i="5"/>
  <c r="O277" i="4"/>
  <c r="N274" i="4"/>
  <c r="O128" i="3"/>
  <c r="N32" i="3"/>
  <c r="N321" i="3"/>
  <c r="N432" i="3"/>
  <c r="O3381" i="5"/>
  <c r="N99" i="4"/>
  <c r="N258" i="4"/>
  <c r="O257" i="4"/>
  <c r="O204" i="3"/>
  <c r="O202" i="4"/>
  <c r="N433" i="4"/>
  <c r="N3283" i="5"/>
  <c r="N3266" i="5"/>
  <c r="O192" i="3"/>
  <c r="O3667" i="5"/>
  <c r="N207" i="4"/>
  <c r="O3430" i="5"/>
  <c r="N3572" i="5"/>
  <c r="O55" i="4"/>
  <c r="N3054" i="5"/>
  <c r="N3541" i="5"/>
  <c r="N216" i="4"/>
  <c r="N3039" i="5"/>
  <c r="N3713" i="5"/>
  <c r="N41" i="4"/>
  <c r="O3513" i="5"/>
  <c r="O146" i="4"/>
  <c r="O3293" i="5"/>
  <c r="N3736" i="5"/>
  <c r="N3570" i="5"/>
  <c r="N3030" i="5"/>
  <c r="O61" i="3"/>
  <c r="O254" i="3"/>
  <c r="N2968" i="5"/>
  <c r="N103" i="4"/>
  <c r="N405" i="4"/>
  <c r="O3202" i="5"/>
  <c r="N3163" i="5"/>
  <c r="N3248" i="5"/>
  <c r="O131" i="4"/>
  <c r="O383" i="4"/>
  <c r="N110" i="3"/>
  <c r="O191" i="3"/>
  <c r="N406" i="3"/>
  <c r="N3686" i="5"/>
  <c r="O220" i="3"/>
  <c r="O3066" i="5"/>
  <c r="N284" i="4"/>
  <c r="N322" i="4"/>
  <c r="O103" i="3"/>
  <c r="O215" i="3"/>
  <c r="N430" i="3"/>
  <c r="O3347" i="5"/>
  <c r="N214" i="4"/>
  <c r="N217" i="4"/>
  <c r="N90" i="4"/>
  <c r="O3192" i="5"/>
  <c r="O3425" i="5"/>
  <c r="N273" i="4"/>
  <c r="O424" i="3"/>
  <c r="N239" i="4"/>
  <c r="O81" i="4"/>
  <c r="O350" i="3"/>
  <c r="N282" i="3"/>
  <c r="N59" i="3"/>
  <c r="O51" i="3"/>
  <c r="O141" i="3"/>
  <c r="O66" i="3"/>
  <c r="N3422" i="5"/>
  <c r="N407" i="3"/>
  <c r="N407" i="4"/>
  <c r="O241" i="3"/>
  <c r="O300" i="3"/>
  <c r="O3329" i="5"/>
  <c r="N3099" i="5"/>
  <c r="N201" i="3"/>
  <c r="O322" i="3"/>
  <c r="O57" i="3"/>
  <c r="O3716" i="5"/>
  <c r="O425" i="4"/>
  <c r="N290" i="4"/>
  <c r="N3343" i="5"/>
  <c r="O375" i="4"/>
  <c r="N250" i="4"/>
  <c r="N386" i="3"/>
  <c r="N163" i="3"/>
  <c r="O159" i="3"/>
  <c r="N352" i="3"/>
  <c r="J24" i="3"/>
  <c r="N3244" i="5"/>
  <c r="N263" i="3"/>
  <c r="O167" i="4"/>
  <c r="O97" i="3"/>
  <c r="O353" i="3"/>
  <c r="N3475" i="5"/>
  <c r="O3056" i="5"/>
  <c r="N57" i="3"/>
  <c r="O429" i="3"/>
  <c r="N381" i="3"/>
  <c r="O2952" i="5"/>
  <c r="N171" i="4"/>
  <c r="N277" i="3"/>
  <c r="O290" i="4"/>
  <c r="O125" i="4"/>
  <c r="O377" i="4"/>
  <c r="N385" i="3"/>
  <c r="O185" i="3"/>
  <c r="O357" i="3"/>
  <c r="J70" i="4"/>
  <c r="N429" i="3"/>
  <c r="N3272" i="5"/>
  <c r="O102" i="3"/>
  <c r="O374" i="3"/>
  <c r="N409" i="3"/>
  <c r="O209" i="3"/>
  <c r="O3589" i="5"/>
  <c r="O3040" i="5"/>
  <c r="J55" i="3"/>
  <c r="N387" i="3"/>
  <c r="N237" i="3"/>
  <c r="O3015" i="5"/>
  <c r="O264" i="4"/>
  <c r="O64" i="3"/>
  <c r="N3714" i="5"/>
  <c r="N2920" i="5"/>
  <c r="O238" i="4"/>
  <c r="N241" i="4"/>
  <c r="O283" i="3"/>
  <c r="N190" i="3"/>
  <c r="N243" i="3"/>
  <c r="N7" i="3"/>
  <c r="O3050" i="5"/>
  <c r="O40" i="4"/>
  <c r="N269" i="4"/>
  <c r="O138" i="3"/>
  <c r="J29" i="3"/>
  <c r="N214" i="3"/>
  <c r="N81" i="3"/>
  <c r="O256" i="4"/>
  <c r="O26" i="3"/>
  <c r="N266" i="4"/>
  <c r="N3537" i="5"/>
  <c r="O3328" i="5"/>
  <c r="N3211" i="5"/>
  <c r="O3535" i="5"/>
  <c r="O204" i="4"/>
  <c r="N3018" i="5"/>
  <c r="J2937" i="5"/>
  <c r="N47" i="4"/>
  <c r="O2951" i="5"/>
  <c r="O3129" i="5"/>
  <c r="O3335" i="5"/>
  <c r="N3135" i="5"/>
  <c r="O27" i="4"/>
  <c r="O171" i="4"/>
  <c r="O3520" i="5"/>
  <c r="O422" i="3"/>
  <c r="O2912" i="5"/>
  <c r="O312" i="3"/>
  <c r="O77" i="4"/>
  <c r="O3250" i="5"/>
  <c r="O410" i="4"/>
  <c r="O415" i="4"/>
  <c r="N3381" i="5"/>
  <c r="O234" i="4"/>
  <c r="N34" i="4"/>
  <c r="O68" i="4"/>
  <c r="O108" i="3"/>
  <c r="N253" i="3"/>
  <c r="O316" i="3"/>
  <c r="O247" i="4"/>
  <c r="N157" i="3"/>
  <c r="O226" i="4"/>
  <c r="O3155" i="5"/>
  <c r="N3446" i="5"/>
  <c r="N3459" i="5"/>
  <c r="N168" i="3"/>
  <c r="O340" i="3"/>
  <c r="O2911" i="5"/>
  <c r="O332" i="4"/>
  <c r="O169" i="4"/>
  <c r="N268" i="3"/>
  <c r="O269" i="3"/>
  <c r="O436" i="3"/>
  <c r="O3144" i="5"/>
  <c r="O393" i="4"/>
  <c r="N191" i="4"/>
  <c r="O262" i="4"/>
  <c r="N4" i="4"/>
  <c r="J97" i="3"/>
  <c r="N425" i="3"/>
  <c r="O3626" i="5"/>
  <c r="J265" i="4"/>
  <c r="N339" i="3"/>
  <c r="O3380" i="5"/>
  <c r="N3730" i="5"/>
  <c r="J14" i="4"/>
  <c r="N200" i="3"/>
  <c r="N306" i="3"/>
  <c r="N83" i="3"/>
  <c r="N3258" i="5"/>
  <c r="N327" i="4"/>
  <c r="O3526" i="5"/>
  <c r="N64" i="3"/>
  <c r="N80" i="4"/>
  <c r="N2923" i="5"/>
  <c r="O84" i="4"/>
  <c r="N62" i="3"/>
  <c r="N3027" i="5"/>
  <c r="N374" i="4"/>
  <c r="O86" i="4"/>
  <c r="O67" i="3"/>
  <c r="O329" i="3"/>
  <c r="N316" i="3"/>
  <c r="N64" i="4"/>
  <c r="O3206" i="5"/>
  <c r="N3247" i="5"/>
  <c r="N166" i="4"/>
  <c r="N56" i="3"/>
  <c r="N162" i="3"/>
  <c r="O174" i="3"/>
  <c r="O3318" i="5"/>
  <c r="N78" i="4"/>
  <c r="N2559" i="5"/>
  <c r="N267" i="3"/>
  <c r="O179" i="3"/>
  <c r="O3095" i="5"/>
  <c r="O3571" i="5"/>
  <c r="N3499" i="5"/>
  <c r="N276" i="4"/>
  <c r="N50" i="4"/>
  <c r="O60" i="3"/>
  <c r="O47" i="3"/>
  <c r="O310" i="3"/>
  <c r="O105" i="3"/>
  <c r="O13" i="3"/>
  <c r="N3614" i="5"/>
  <c r="O3455" i="5"/>
  <c r="N301" i="4"/>
  <c r="O42" i="3"/>
  <c r="O16" i="3"/>
  <c r="O334" i="3"/>
  <c r="N3519" i="5"/>
  <c r="N314" i="4"/>
  <c r="O46" i="4"/>
  <c r="O3054" i="5"/>
  <c r="O345" i="3"/>
  <c r="O3167" i="5"/>
  <c r="N3366" i="5"/>
  <c r="N152" i="4"/>
  <c r="N3610" i="5"/>
  <c r="N351" i="4"/>
  <c r="O212" i="4"/>
  <c r="N98" i="3"/>
  <c r="N348" i="3"/>
  <c r="N333" i="3"/>
  <c r="N3637" i="5"/>
  <c r="N153" i="3"/>
  <c r="N3206" i="5"/>
  <c r="O199" i="3"/>
  <c r="J2502" i="5"/>
  <c r="N3406" i="5"/>
  <c r="N287" i="3"/>
  <c r="O2" i="3"/>
  <c r="O156" i="3"/>
  <c r="N372" i="3"/>
  <c r="N327" i="3"/>
  <c r="O45" i="3"/>
  <c r="O3110" i="5"/>
  <c r="N3557" i="5"/>
  <c r="N3249" i="5"/>
  <c r="N3122" i="5"/>
  <c r="O3145" i="5"/>
  <c r="N3449" i="5"/>
  <c r="N3149" i="5"/>
  <c r="N402" i="4"/>
  <c r="O3657" i="5"/>
  <c r="N3440" i="5"/>
  <c r="N172" i="4"/>
  <c r="N3350" i="5"/>
  <c r="N212" i="3"/>
  <c r="N426" i="4"/>
  <c r="J2766" i="5"/>
  <c r="N79" i="3"/>
  <c r="O3130" i="5"/>
  <c r="N245" i="3"/>
  <c r="O335" i="4"/>
  <c r="O3188" i="5"/>
  <c r="N415" i="4"/>
  <c r="O273" i="4"/>
  <c r="N3735" i="5"/>
  <c r="O313" i="4"/>
  <c r="O26" i="4"/>
  <c r="O309" i="4"/>
  <c r="O163" i="3"/>
  <c r="O419" i="3"/>
  <c r="N2955" i="5"/>
  <c r="N346" i="3"/>
  <c r="N40" i="3"/>
  <c r="N215" i="3"/>
  <c r="O3670" i="5"/>
  <c r="O6" i="4"/>
  <c r="N288" i="4"/>
  <c r="N311" i="3"/>
  <c r="O3067" i="5"/>
  <c r="N3549" i="5"/>
  <c r="N343" i="4"/>
  <c r="N86" i="4"/>
  <c r="O227" i="4"/>
  <c r="O435" i="3"/>
  <c r="O349" i="4"/>
  <c r="N3212" i="5"/>
  <c r="O3537" i="5"/>
  <c r="N146" i="4"/>
  <c r="N105" i="4"/>
  <c r="N260" i="3"/>
  <c r="N37" i="3"/>
  <c r="O100" i="3"/>
  <c r="O223" i="3"/>
  <c r="N341" i="3"/>
  <c r="O329" i="4"/>
  <c r="O3356" i="5"/>
  <c r="O119" i="4"/>
  <c r="N146" i="3"/>
  <c r="N343" i="3"/>
  <c r="J187" i="3"/>
  <c r="N3769" i="5"/>
  <c r="N3241" i="5"/>
  <c r="O343" i="4"/>
  <c r="O205" i="3"/>
  <c r="N318" i="4"/>
  <c r="O3179" i="5"/>
  <c r="O3075" i="5"/>
  <c r="N3547" i="5"/>
  <c r="O3507" i="5"/>
  <c r="O20" i="4"/>
  <c r="O317" i="4"/>
  <c r="O146" i="3"/>
  <c r="N138" i="3"/>
  <c r="J403" i="3"/>
  <c r="O390" i="4"/>
  <c r="N54" i="3"/>
  <c r="O3181" i="5"/>
  <c r="O191" i="4"/>
  <c r="O79" i="3"/>
  <c r="N199" i="3"/>
  <c r="N305" i="3"/>
  <c r="N2919" i="5"/>
  <c r="N265" i="4"/>
  <c r="O76" i="4"/>
  <c r="N270" i="3"/>
  <c r="O235" i="4"/>
  <c r="N208" i="4"/>
  <c r="N2448" i="5"/>
  <c r="N385" i="4"/>
  <c r="N147" i="4"/>
  <c r="N225" i="4"/>
  <c r="N247" i="4"/>
  <c r="O157" i="3"/>
  <c r="N137" i="3"/>
  <c r="O71" i="4"/>
  <c r="O322" i="4"/>
  <c r="N3051" i="5"/>
  <c r="O3200" i="5"/>
  <c r="O50" i="4"/>
  <c r="N217" i="3"/>
  <c r="N55" i="3"/>
  <c r="N161" i="3"/>
  <c r="O3060" i="5"/>
  <c r="N179" i="4"/>
  <c r="N337" i="4"/>
  <c r="N413" i="3"/>
  <c r="N392" i="3"/>
  <c r="O302" i="3"/>
  <c r="O3616" i="5"/>
  <c r="O400" i="4"/>
  <c r="N133" i="3"/>
  <c r="O47" i="4"/>
  <c r="O379" i="4"/>
  <c r="O104" i="4"/>
  <c r="N241" i="3"/>
  <c r="N16" i="3"/>
  <c r="N315" i="3"/>
  <c r="O428" i="3"/>
  <c r="O50" i="3"/>
  <c r="O3654" i="5"/>
  <c r="O3499" i="5"/>
  <c r="J2773" i="5"/>
  <c r="N11" i="4"/>
  <c r="N358" i="4"/>
  <c r="N219" i="3"/>
  <c r="N3391" i="5"/>
  <c r="O3057" i="5"/>
  <c r="N106" i="3"/>
  <c r="N280" i="3"/>
  <c r="N3073" i="5"/>
  <c r="N3511" i="5"/>
  <c r="O2763" i="5"/>
  <c r="O3077" i="5"/>
  <c r="O3743" i="5"/>
  <c r="N107" i="4"/>
  <c r="O3116" i="5"/>
  <c r="N428" i="3"/>
  <c r="O250" i="4"/>
  <c r="N3222" i="5"/>
  <c r="N152" i="3"/>
  <c r="O3232" i="5"/>
  <c r="O253" i="3"/>
  <c r="O3568" i="5"/>
  <c r="N3357" i="5"/>
  <c r="N186" i="3"/>
  <c r="O3230" i="5"/>
  <c r="O3524" i="5"/>
  <c r="O283" i="4"/>
  <c r="O3165" i="5"/>
  <c r="O412" i="4"/>
  <c r="N3033" i="5"/>
  <c r="O31" i="3"/>
  <c r="O395" i="4"/>
  <c r="N25" i="3"/>
  <c r="N228" i="3"/>
  <c r="O3219" i="5"/>
  <c r="O3734" i="5"/>
  <c r="O336" i="3"/>
  <c r="N183" i="3"/>
  <c r="O351" i="3"/>
  <c r="O2976" i="5"/>
  <c r="N3202" i="5"/>
  <c r="N396" i="3"/>
  <c r="O3401" i="5"/>
  <c r="O2973" i="5"/>
  <c r="O233" i="4"/>
  <c r="N199" i="4"/>
  <c r="N308" i="3"/>
  <c r="O341" i="3"/>
  <c r="N33" i="3"/>
  <c r="O120" i="3"/>
  <c r="O3660" i="5"/>
  <c r="O287" i="4"/>
  <c r="N112" i="4"/>
  <c r="O158" i="3"/>
  <c r="N403" i="3"/>
  <c r="O203" i="3"/>
  <c r="N3528" i="5"/>
  <c r="N130" i="3"/>
  <c r="O369" i="3"/>
  <c r="O88" i="3"/>
  <c r="N3509" i="5"/>
  <c r="N3413" i="5"/>
  <c r="O3297" i="5"/>
  <c r="O366" i="3"/>
  <c r="O124" i="3"/>
  <c r="N3544" i="5"/>
  <c r="N297" i="4"/>
  <c r="O261" i="4"/>
  <c r="J351" i="3"/>
  <c r="O328" i="3"/>
  <c r="O38" i="3"/>
  <c r="O3519" i="5"/>
  <c r="O307" i="4"/>
  <c r="O387" i="4"/>
  <c r="O376" i="4"/>
  <c r="N260" i="4"/>
  <c r="O301" i="3"/>
  <c r="N281" i="3"/>
  <c r="O3693" i="5"/>
  <c r="N427" i="4"/>
  <c r="O3225" i="5"/>
  <c r="N3330" i="5"/>
  <c r="N3031" i="5"/>
  <c r="N3497" i="5"/>
  <c r="O365" i="3"/>
  <c r="N436" i="3"/>
  <c r="N3705" i="5"/>
  <c r="O220" i="4"/>
  <c r="J184" i="4"/>
  <c r="O237" i="3"/>
  <c r="N400" i="3"/>
  <c r="N3111" i="5"/>
  <c r="N3612" i="5"/>
  <c r="N3601" i="5"/>
  <c r="O138" i="4"/>
  <c r="N136" i="4"/>
  <c r="N18" i="3"/>
  <c r="N222" i="3"/>
  <c r="O3212" i="5"/>
  <c r="N431" i="3"/>
  <c r="N418" i="3"/>
  <c r="O439" i="3"/>
  <c r="N3351" i="5"/>
  <c r="O3097" i="5"/>
  <c r="O2522" i="5"/>
  <c r="O221" i="3"/>
  <c r="O3366" i="5"/>
  <c r="N2909" i="5"/>
  <c r="O240" i="4"/>
  <c r="O180" i="4"/>
  <c r="O3345" i="5"/>
  <c r="N250" i="3"/>
  <c r="O3049" i="5"/>
  <c r="O2924" i="5"/>
  <c r="N3139" i="5"/>
  <c r="N3356" i="5"/>
  <c r="N340" i="4"/>
  <c r="N230" i="4"/>
  <c r="N326" i="3"/>
  <c r="O407" i="3"/>
  <c r="O166" i="3"/>
  <c r="O3306" i="5"/>
  <c r="N303" i="3"/>
  <c r="O3132" i="5"/>
  <c r="O3502" i="5"/>
  <c r="O366" i="4"/>
  <c r="O2974" i="5"/>
  <c r="O275" i="3"/>
  <c r="O304" i="3"/>
  <c r="O75" i="3"/>
  <c r="N3118" i="5"/>
  <c r="O36" i="4"/>
  <c r="O282" i="3"/>
  <c r="N76" i="3"/>
  <c r="O211" i="4"/>
  <c r="O3450" i="5"/>
  <c r="O3117" i="5"/>
  <c r="N3581" i="5"/>
  <c r="O165" i="3"/>
  <c r="N3116" i="5"/>
  <c r="O273" i="3"/>
  <c r="N9" i="3"/>
  <c r="O3099" i="5"/>
  <c r="J90" i="4"/>
  <c r="N3144" i="5"/>
  <c r="N288" i="3"/>
  <c r="O270" i="3"/>
  <c r="O69" i="3"/>
  <c r="N115" i="3"/>
  <c r="N3669" i="5"/>
  <c r="O402" i="4"/>
  <c r="N237" i="4"/>
  <c r="O106" i="4"/>
  <c r="N409" i="4"/>
  <c r="O354" i="3"/>
  <c r="O181" i="4"/>
  <c r="O3730" i="5"/>
  <c r="O423" i="3"/>
  <c r="N147" i="3"/>
  <c r="O155" i="4"/>
  <c r="N2960" i="5"/>
  <c r="N3038" i="5"/>
  <c r="O25" i="3"/>
  <c r="O164" i="3"/>
  <c r="N2602" i="5"/>
  <c r="O3437" i="5"/>
  <c r="O3737" i="5"/>
  <c r="O269" i="4"/>
  <c r="O252" i="3"/>
  <c r="O75" i="4"/>
  <c r="N344" i="3"/>
  <c r="O121" i="4"/>
  <c r="N2999" i="5"/>
  <c r="O2938" i="5"/>
  <c r="O36" i="3"/>
  <c r="O183" i="4"/>
  <c r="N208" i="3"/>
  <c r="N2995" i="5"/>
  <c r="O139" i="3"/>
  <c r="O107" i="3"/>
  <c r="N189" i="3"/>
  <c r="O284" i="4"/>
  <c r="O375" i="3"/>
  <c r="O3532" i="5"/>
  <c r="O307" i="3"/>
  <c r="N2944" i="5"/>
  <c r="O313" i="3"/>
  <c r="N338" i="3"/>
  <c r="N34" i="3"/>
  <c r="N276" i="3"/>
  <c r="N2978" i="5"/>
  <c r="O350" i="4"/>
  <c r="N424" i="3"/>
  <c r="O270" i="4"/>
  <c r="O399" i="3"/>
  <c r="J282" i="3"/>
  <c r="N261" i="3"/>
  <c r="O3198" i="5"/>
  <c r="O365" i="4"/>
  <c r="N155" i="4"/>
  <c r="O2971" i="5"/>
  <c r="O105" i="4"/>
  <c r="N30" i="4"/>
  <c r="N2790" i="5"/>
  <c r="N2389" i="5"/>
  <c r="N155" i="3"/>
  <c r="N3254" i="5"/>
  <c r="N341" i="4"/>
  <c r="O316" i="4"/>
  <c r="N20" i="3"/>
  <c r="O3074" i="5"/>
  <c r="O378" i="3"/>
  <c r="O281" i="3"/>
  <c r="N3102" i="5"/>
  <c r="N365" i="4"/>
  <c r="N352" i="4"/>
  <c r="O400" i="3"/>
  <c r="N324" i="3"/>
  <c r="O133" i="4"/>
  <c r="N192" i="3"/>
  <c r="N95" i="4"/>
  <c r="O338" i="4"/>
  <c r="O184" i="3"/>
  <c r="N239" i="3"/>
  <c r="N210" i="4"/>
  <c r="N230" i="3"/>
  <c r="O73" i="3"/>
  <c r="O202" i="3"/>
  <c r="O44" i="3"/>
  <c r="O349" i="3"/>
  <c r="O3696" i="5"/>
  <c r="N193" i="3"/>
  <c r="O309" i="3"/>
  <c r="N369" i="3"/>
  <c r="N2956" i="5"/>
  <c r="N236" i="3"/>
  <c r="N414" i="3"/>
  <c r="O319" i="3"/>
  <c r="O52" i="4"/>
  <c r="N115" i="4"/>
  <c r="N2967" i="5"/>
  <c r="O187" i="4"/>
  <c r="O185" i="4"/>
  <c r="O405" i="3"/>
  <c r="N358" i="3"/>
  <c r="N332" i="3"/>
  <c r="O323" i="3"/>
  <c r="O222" i="3"/>
  <c r="O3229" i="5"/>
  <c r="O132" i="4"/>
  <c r="N47" i="3"/>
  <c r="N364" i="4"/>
  <c r="O2561" i="5"/>
  <c r="N166" i="3"/>
  <c r="O3541" i="5"/>
  <c r="O3013" i="5"/>
  <c r="N3361" i="5"/>
  <c r="N104" i="3"/>
  <c r="N378" i="3"/>
  <c r="N309" i="3"/>
  <c r="O213" i="4"/>
  <c r="N354" i="3"/>
  <c r="O183" i="3"/>
  <c r="O3579" i="5"/>
  <c r="O3086" i="5"/>
  <c r="O143" i="3"/>
  <c r="O3503" i="5"/>
  <c r="O3342" i="5"/>
  <c r="O30" i="3"/>
  <c r="N162" i="4"/>
  <c r="O246" i="3"/>
  <c r="O318" i="3"/>
  <c r="N418" i="4"/>
  <c r="O267" i="3"/>
  <c r="N3708" i="5"/>
  <c r="O342" i="4"/>
  <c r="N235" i="4"/>
  <c r="N410" i="4"/>
  <c r="O364" i="3"/>
  <c r="O2923" i="5"/>
  <c r="N248" i="3"/>
  <c r="N365" i="3"/>
  <c r="O217" i="4"/>
  <c r="O200" i="3"/>
  <c r="N369" i="4"/>
  <c r="J122" i="3"/>
  <c r="N196" i="4"/>
  <c r="N141" i="3"/>
  <c r="N2927" i="5"/>
  <c r="N97" i="3"/>
  <c r="N70" i="3"/>
  <c r="N125" i="3"/>
  <c r="N357" i="4"/>
  <c r="N131" i="3"/>
  <c r="N220" i="3"/>
  <c r="N2585" i="5"/>
  <c r="N392" i="4"/>
  <c r="O94" i="3"/>
  <c r="N148" i="3"/>
  <c r="O178" i="3"/>
  <c r="O3712" i="5"/>
  <c r="N175" i="3"/>
  <c r="N312" i="3"/>
  <c r="O397" i="4"/>
  <c r="O3259" i="5"/>
  <c r="N3269" i="5"/>
  <c r="O3334" i="5"/>
  <c r="O211" i="3"/>
  <c r="N22" i="3"/>
  <c r="O235" i="3"/>
  <c r="O359" i="3"/>
  <c r="O255" i="4"/>
  <c r="O74" i="3"/>
  <c r="O3641" i="5"/>
  <c r="O3740" i="5"/>
  <c r="O362" i="4"/>
  <c r="J253" i="4"/>
  <c r="O295" i="3"/>
  <c r="O134" i="3"/>
  <c r="O2764" i="5"/>
  <c r="O77" i="3"/>
  <c r="O388" i="3"/>
  <c r="N55" i="4"/>
  <c r="O272" i="4"/>
  <c r="O383" i="3"/>
  <c r="N319" i="3"/>
  <c r="N421" i="4"/>
  <c r="O3728" i="5"/>
  <c r="O2629" i="5"/>
  <c r="N43" i="4"/>
  <c r="O175" i="3"/>
  <c r="N394" i="4"/>
  <c r="O374" i="4"/>
  <c r="O41" i="3"/>
  <c r="N3605" i="5"/>
  <c r="N3194" i="5"/>
  <c r="N92" i="3"/>
  <c r="N330" i="4"/>
  <c r="O225" i="3"/>
  <c r="O3593" i="5"/>
  <c r="N226" i="3"/>
  <c r="N3103" i="5"/>
  <c r="N339" i="4"/>
  <c r="O355" i="3"/>
  <c r="O403" i="4"/>
  <c r="N256" i="3"/>
  <c r="O289" i="3"/>
  <c r="N176" i="4"/>
  <c r="J29" i="4"/>
  <c r="N3229" i="5"/>
  <c r="O3546" i="5"/>
  <c r="O216" i="3"/>
  <c r="O385" i="3"/>
  <c r="N345" i="3"/>
  <c r="N363" i="3"/>
  <c r="O259" i="3"/>
  <c r="N265" i="3"/>
  <c r="O6" i="3"/>
  <c r="N291" i="3"/>
  <c r="O250" i="3"/>
  <c r="N334" i="4"/>
  <c r="N3164" i="5"/>
  <c r="O264" i="3"/>
  <c r="J217" i="3"/>
  <c r="O3691" i="5"/>
  <c r="N3300" i="5"/>
  <c r="O323" i="4"/>
  <c r="N293" i="4"/>
  <c r="O228" i="3"/>
  <c r="J368" i="3"/>
  <c r="O2559" i="5"/>
  <c r="N46" i="3"/>
  <c r="O3115" i="5"/>
  <c r="N2628" i="5"/>
  <c r="N119" i="4"/>
  <c r="N375" i="3"/>
  <c r="N384" i="3"/>
  <c r="N3654" i="5"/>
  <c r="O76" i="3"/>
  <c r="O252" i="4"/>
  <c r="O135" i="3"/>
  <c r="N412" i="4"/>
  <c r="O3087" i="5"/>
  <c r="O2985" i="5"/>
  <c r="N430" i="4"/>
  <c r="N3299" i="5"/>
  <c r="N389" i="4"/>
  <c r="O261" i="3"/>
  <c r="N104" i="4"/>
  <c r="O32" i="3"/>
  <c r="N2914" i="5"/>
  <c r="N180" i="3"/>
  <c r="N158" i="4"/>
  <c r="N3152" i="5"/>
  <c r="N121" i="3"/>
  <c r="N3393" i="5"/>
  <c r="O244" i="4"/>
  <c r="O2962" i="5"/>
  <c r="N3461" i="5"/>
  <c r="N150" i="4"/>
  <c r="J214" i="4"/>
  <c r="O389" i="4"/>
  <c r="O344" i="3"/>
  <c r="O2521" i="5"/>
  <c r="O3739" i="5"/>
  <c r="O2961" i="5"/>
  <c r="O104" i="3"/>
  <c r="O9" i="3"/>
  <c r="N54" i="4"/>
  <c r="O3353" i="5"/>
  <c r="O33" i="3"/>
  <c r="O221" i="4"/>
  <c r="J409" i="3"/>
  <c r="N329" i="4"/>
  <c r="O194" i="3"/>
  <c r="O3323" i="5"/>
  <c r="O3553" i="5"/>
  <c r="O12" i="4"/>
  <c r="N13" i="3"/>
  <c r="N84" i="4"/>
  <c r="O3201" i="5"/>
  <c r="O151" i="3"/>
  <c r="N285" i="3"/>
  <c r="O3046" i="5"/>
  <c r="J72" i="3"/>
  <c r="N376" i="3"/>
  <c r="N3305" i="5"/>
  <c r="O3479" i="5"/>
  <c r="N359" i="3"/>
  <c r="J2659" i="5"/>
  <c r="O431" i="3"/>
  <c r="O63" i="4"/>
  <c r="N75" i="3"/>
  <c r="O321" i="3"/>
  <c r="O80" i="3"/>
  <c r="O133" i="3"/>
  <c r="J300" i="4"/>
  <c r="O423" i="4"/>
  <c r="N109" i="3"/>
  <c r="O206" i="4"/>
  <c r="N3124" i="5"/>
  <c r="J2616" i="5"/>
  <c r="O303" i="4"/>
  <c r="N331" i="4"/>
  <c r="O46" i="3"/>
  <c r="O162" i="4"/>
  <c r="N158" i="3"/>
  <c r="N305" i="4"/>
  <c r="O368" i="4"/>
  <c r="O218" i="4"/>
  <c r="O130" i="3"/>
  <c r="O276" i="3"/>
  <c r="O3614" i="5"/>
  <c r="O227" i="3"/>
  <c r="O3637" i="5"/>
  <c r="N3093" i="5"/>
  <c r="O287" i="3"/>
  <c r="N63" i="3"/>
  <c r="N175" i="4"/>
  <c r="O3615" i="5"/>
  <c r="O16" i="4"/>
  <c r="O89" i="3"/>
  <c r="O376" i="3"/>
  <c r="O168" i="3"/>
  <c r="N310" i="3"/>
  <c r="O89" i="4"/>
  <c r="N3362" i="5"/>
  <c r="O3264" i="5"/>
  <c r="O142" i="3"/>
  <c r="N262" i="3"/>
  <c r="N401" i="4"/>
  <c r="N31" i="3"/>
  <c r="N6" i="3"/>
  <c r="N184" i="3"/>
  <c r="N252" i="4"/>
  <c r="N347" i="3"/>
  <c r="N292" i="3"/>
  <c r="O197" i="3"/>
  <c r="N219" i="4"/>
  <c r="O417" i="3"/>
  <c r="O408" i="4"/>
  <c r="N112" i="3"/>
  <c r="N93" i="4"/>
  <c r="O3681" i="5"/>
  <c r="O80" i="4"/>
  <c r="N3143" i="5"/>
  <c r="N22" i="4"/>
  <c r="N177" i="3"/>
  <c r="N342" i="3"/>
  <c r="O116" i="4"/>
  <c r="O196" i="4"/>
  <c r="J95" i="4"/>
  <c r="N3040" i="5"/>
  <c r="N118" i="3"/>
  <c r="O3618" i="5"/>
  <c r="O3645" i="5"/>
  <c r="O118" i="3"/>
  <c r="O3493" i="5"/>
  <c r="N283" i="4"/>
  <c r="N25" i="4"/>
  <c r="O394" i="3"/>
  <c r="O195" i="3"/>
  <c r="N3590" i="5"/>
  <c r="N149" i="3"/>
  <c r="O154" i="4"/>
  <c r="O256" i="3"/>
  <c r="J2683" i="5"/>
  <c r="O344" i="4"/>
  <c r="O420" i="4"/>
  <c r="N233" i="4"/>
  <c r="O3166" i="5"/>
  <c r="N3587" i="5"/>
  <c r="O3194" i="5"/>
  <c r="N371" i="3"/>
  <c r="N3411" i="5"/>
  <c r="O206" i="3"/>
  <c r="N120" i="3"/>
  <c r="N273" i="3"/>
  <c r="N95" i="3"/>
  <c r="O219" i="3"/>
  <c r="N116" i="3"/>
  <c r="O2927" i="5"/>
  <c r="N188" i="4"/>
  <c r="N19" i="3"/>
  <c r="O387" i="3"/>
  <c r="O346" i="3"/>
  <c r="N393" i="3"/>
  <c r="O230" i="3"/>
  <c r="N2875" i="5"/>
  <c r="O3141" i="5"/>
  <c r="O84" i="3"/>
  <c r="N50" i="3"/>
  <c r="O99" i="3"/>
  <c r="N435" i="3"/>
  <c r="N2" i="4"/>
  <c r="N84" i="3"/>
  <c r="N39" i="3"/>
  <c r="O111" i="3"/>
  <c r="O189" i="3"/>
  <c r="O59" i="3"/>
  <c r="O421" i="3"/>
  <c r="N357" i="3"/>
  <c r="N3453" i="5"/>
  <c r="N182" i="3"/>
  <c r="O334" i="4"/>
  <c r="N2981" i="5"/>
  <c r="N227" i="3"/>
  <c r="N87" i="3"/>
  <c r="N103" i="3"/>
  <c r="O152" i="3"/>
  <c r="N11" i="3"/>
  <c r="O92" i="3"/>
  <c r="N3" i="3"/>
  <c r="O333" i="3"/>
  <c r="N3690" i="5"/>
  <c r="N3046" i="5"/>
  <c r="O392" i="4"/>
  <c r="N35" i="4"/>
  <c r="O3456" i="5"/>
  <c r="N234" i="4"/>
  <c r="N28" i="3"/>
  <c r="N3566" i="5"/>
  <c r="O361" i="3"/>
  <c r="N3593" i="5"/>
  <c r="O3159" i="5"/>
  <c r="O3003" i="5"/>
  <c r="N388" i="3"/>
  <c r="N259" i="3"/>
  <c r="N3074" i="5"/>
  <c r="N92" i="4"/>
  <c r="O82" i="3"/>
  <c r="N26" i="3"/>
  <c r="N3268" i="5"/>
  <c r="O3" i="3"/>
  <c r="O379" i="3"/>
  <c r="O15" i="3"/>
  <c r="N161" i="4"/>
  <c r="O2936" i="5"/>
  <c r="O3367" i="5"/>
  <c r="O255" i="3"/>
  <c r="N3554" i="5"/>
  <c r="O3586" i="5"/>
  <c r="O363" i="3"/>
  <c r="N351" i="3"/>
  <c r="O3473" i="5"/>
  <c r="N141" i="4"/>
  <c r="N249" i="3"/>
  <c r="N195" i="3"/>
  <c r="N397" i="4"/>
  <c r="N3322" i="5"/>
  <c r="O19" i="3"/>
  <c r="O2809" i="5"/>
  <c r="O102" i="4"/>
  <c r="N374" i="3"/>
  <c r="N3502" i="5"/>
  <c r="O190" i="3"/>
  <c r="J2780" i="5"/>
  <c r="N3442" i="5"/>
  <c r="N3198" i="5"/>
  <c r="N325" i="3"/>
  <c r="N9" i="4"/>
  <c r="N82" i="4"/>
  <c r="N120" i="4"/>
  <c r="O172" i="3"/>
  <c r="N113" i="3"/>
  <c r="O2875" i="5"/>
  <c r="J151" i="3"/>
  <c r="O413" i="4"/>
  <c r="N3326" i="5"/>
  <c r="N69" i="4"/>
  <c r="O74" i="4"/>
  <c r="N236" i="4"/>
  <c r="N45" i="3"/>
  <c r="N395" i="3"/>
  <c r="N3429" i="5"/>
  <c r="N69" i="3"/>
  <c r="O335" i="3"/>
  <c r="O306" i="3"/>
  <c r="O60" i="4"/>
  <c r="N3090" i="5"/>
  <c r="O2497" i="5"/>
  <c r="O3081" i="5"/>
  <c r="N419" i="4"/>
  <c r="O2980" i="5"/>
  <c r="N256" i="4"/>
  <c r="J256" i="3"/>
  <c r="O17" i="4"/>
  <c r="N85" i="3"/>
  <c r="N3707" i="5"/>
  <c r="O9" i="4"/>
  <c r="N366" i="3"/>
  <c r="N194" i="4"/>
  <c r="O434" i="3"/>
  <c r="N87" i="4"/>
  <c r="O81" i="3"/>
  <c r="N3066" i="5"/>
  <c r="N391" i="3"/>
  <c r="O72" i="3"/>
  <c r="O371" i="4"/>
  <c r="N177" i="4"/>
  <c r="O372" i="3"/>
  <c r="O118" i="4"/>
  <c r="N10" i="3"/>
  <c r="O231" i="4"/>
  <c r="O3563" i="5"/>
  <c r="O197" i="4"/>
  <c r="N100" i="3"/>
  <c r="N373" i="3"/>
  <c r="O3004" i="5"/>
  <c r="N254" i="3"/>
  <c r="O12" i="3"/>
  <c r="N2940" i="5"/>
  <c r="N243" i="4"/>
  <c r="J404" i="4"/>
  <c r="O125" i="3"/>
  <c r="N209" i="4"/>
  <c r="O4" i="3"/>
  <c r="N279" i="3"/>
  <c r="O3290" i="5"/>
  <c r="N126" i="4"/>
  <c r="N302" i="3"/>
  <c r="N360" i="3"/>
  <c r="O394" i="4"/>
  <c r="O3187" i="5"/>
  <c r="O177" i="3"/>
  <c r="N232" i="3"/>
  <c r="O258" i="3"/>
  <c r="N77" i="4"/>
  <c r="O64" i="4"/>
  <c r="N204" i="3"/>
  <c r="N3285" i="5"/>
  <c r="O359" i="4"/>
  <c r="O132" i="3"/>
  <c r="N186" i="4"/>
  <c r="N138" i="4"/>
  <c r="O3142" i="5"/>
  <c r="N2764" i="5"/>
  <c r="N3192" i="5"/>
  <c r="O247" i="3"/>
  <c r="O2741" i="5"/>
  <c r="O3065" i="5"/>
  <c r="N3078" i="5"/>
  <c r="N206" i="3"/>
  <c r="O3309" i="5"/>
  <c r="O2992" i="5"/>
  <c r="N60" i="3"/>
  <c r="N272" i="3"/>
  <c r="O49" i="4"/>
  <c r="O3549" i="5"/>
  <c r="N370" i="3"/>
  <c r="O53" i="3"/>
  <c r="O3063" i="5"/>
  <c r="O330" i="3"/>
  <c r="N346" i="4"/>
  <c r="O213" i="3"/>
  <c r="O2472" i="5"/>
  <c r="N82" i="3"/>
  <c r="N78" i="3"/>
  <c r="N29" i="4"/>
  <c r="O127" i="3"/>
  <c r="O129" i="3"/>
  <c r="N300" i="3"/>
  <c r="N255" i="3"/>
  <c r="O327" i="3"/>
  <c r="N3589" i="5"/>
  <c r="N3263" i="5"/>
  <c r="O207" i="3"/>
  <c r="O140" i="3"/>
  <c r="N3021" i="5"/>
  <c r="J2447" i="5"/>
  <c r="N93" i="3"/>
  <c r="O3521" i="5"/>
  <c r="O371" i="3"/>
  <c r="O263" i="3"/>
  <c r="N3161" i="5"/>
  <c r="N347" i="4"/>
  <c r="O3108" i="5"/>
  <c r="J424" i="4"/>
  <c r="N298" i="4"/>
  <c r="N397" i="3"/>
  <c r="O271" i="4"/>
  <c r="N3271" i="5"/>
  <c r="N3089" i="5"/>
  <c r="J143" i="3"/>
  <c r="O411" i="3"/>
  <c r="J168" i="3"/>
  <c r="N3565" i="5"/>
  <c r="N379" i="3"/>
  <c r="N143" i="3"/>
  <c r="O38" i="4"/>
  <c r="N3471" i="5"/>
  <c r="N412" i="3"/>
  <c r="J415" i="3"/>
  <c r="N213" i="4"/>
  <c r="N383" i="4"/>
  <c r="N136" i="3"/>
  <c r="N310" i="4"/>
  <c r="O198" i="3"/>
  <c r="N126" i="3"/>
  <c r="O173" i="4"/>
  <c r="N29" i="3"/>
  <c r="O295" i="4"/>
  <c r="R3746" i="5" l="1"/>
  <c r="S3746" i="5"/>
  <c r="S3750" i="5"/>
  <c r="O6" i="11" s="1"/>
  <c r="R3750" i="5"/>
  <c r="N6" i="11" s="1"/>
  <c r="S3747" i="5"/>
  <c r="O3" i="11" s="1"/>
  <c r="R3747" i="5"/>
  <c r="N3" i="11" s="1"/>
  <c r="R3751" i="5"/>
  <c r="N7" i="11" s="1"/>
  <c r="S3751" i="5"/>
  <c r="O7" i="11" s="1"/>
  <c r="R3748" i="5"/>
  <c r="N4" i="11" s="1"/>
  <c r="S3748" i="5"/>
  <c r="O4" i="11" s="1"/>
  <c r="S3749" i="5"/>
  <c r="O5" i="11" s="1"/>
  <c r="R3749" i="5"/>
  <c r="N5" i="11" s="1"/>
  <c r="R3743" i="5"/>
  <c r="R3742" i="5"/>
  <c r="P3744" i="5"/>
  <c r="P3745" i="5"/>
  <c r="P3741" i="5"/>
  <c r="P3740" i="5"/>
  <c r="R3740" i="5" s="1"/>
  <c r="P3739" i="5"/>
  <c r="R3739" i="5" s="1"/>
  <c r="P3738" i="5"/>
  <c r="R3738" i="5" s="1"/>
  <c r="P3737" i="5"/>
  <c r="R3737" i="5" s="1"/>
  <c r="P3736" i="5"/>
  <c r="S3736" i="5" s="1"/>
  <c r="P3731" i="5"/>
  <c r="R3745" i="5" l="1"/>
  <c r="S3745" i="5"/>
  <c r="S3744" i="5"/>
  <c r="R3744" i="5"/>
  <c r="R3741" i="5"/>
  <c r="S3741" i="5"/>
  <c r="R3736" i="5"/>
  <c r="S3737" i="5"/>
  <c r="S3738" i="5"/>
  <c r="S3739" i="5"/>
  <c r="S3740" i="5"/>
  <c r="R3734" i="5"/>
  <c r="S3734" i="5"/>
  <c r="R3735" i="5"/>
  <c r="S3735" i="5"/>
  <c r="P3732" i="5"/>
  <c r="R3731" i="5"/>
  <c r="S3731" i="5"/>
  <c r="P3725" i="5"/>
  <c r="P3728" i="5"/>
  <c r="R3732" i="5" l="1"/>
  <c r="S3732" i="5"/>
  <c r="R3733" i="5"/>
  <c r="S3733" i="5"/>
  <c r="R3728" i="5"/>
  <c r="S3728" i="5"/>
  <c r="R3725" i="5"/>
  <c r="S3725" i="5"/>
  <c r="R3729" i="5"/>
  <c r="S3729" i="5"/>
  <c r="S3726" i="5"/>
  <c r="R3726" i="5"/>
  <c r="R3730" i="5"/>
  <c r="S3730" i="5"/>
  <c r="R3727" i="5"/>
  <c r="S3727" i="5"/>
  <c r="R3698" i="5"/>
  <c r="S3698" i="5"/>
  <c r="C2" i="11" l="1"/>
  <c r="D2" i="11"/>
  <c r="E2" i="11"/>
  <c r="F2" i="11"/>
  <c r="G2" i="11"/>
  <c r="H2" i="11"/>
  <c r="I2" i="11"/>
  <c r="M2" i="11"/>
  <c r="S3690" i="5"/>
  <c r="U3675" i="5"/>
  <c r="U3674" i="5"/>
  <c r="U3673" i="5"/>
  <c r="U3672" i="5"/>
  <c r="U3671" i="5"/>
  <c r="P3672" i="5" l="1"/>
  <c r="P3673" i="5"/>
  <c r="P3675" i="5" l="1"/>
  <c r="S3675" i="5" s="1"/>
  <c r="R3690" i="5"/>
  <c r="P3674" i="5"/>
  <c r="R3674" i="5" s="1"/>
  <c r="P3671" i="5"/>
  <c r="S3671" i="5" s="1"/>
  <c r="S3673" i="5"/>
  <c r="R3673" i="5"/>
  <c r="R3672" i="5"/>
  <c r="S3672" i="5"/>
  <c r="R3675" i="5" l="1"/>
  <c r="R3671" i="5"/>
  <c r="S3674" i="5"/>
  <c r="J2" i="11"/>
  <c r="K2" i="11"/>
  <c r="S3676" i="5"/>
  <c r="R3677" i="5"/>
  <c r="S3677" i="5"/>
  <c r="R3676" i="5" l="1"/>
  <c r="S3668" i="5"/>
  <c r="U3666" i="5"/>
  <c r="P3666" i="5" s="1"/>
  <c r="S3666" i="5" s="1"/>
  <c r="U3667" i="5"/>
  <c r="U3668" i="5"/>
  <c r="U3669" i="5"/>
  <c r="U3670" i="5"/>
  <c r="U3676" i="5"/>
  <c r="U3677" i="5"/>
  <c r="U3678" i="5"/>
  <c r="P3678" i="5" s="1"/>
  <c r="U3679" i="5"/>
  <c r="P3679" i="5" s="1"/>
  <c r="U3680" i="5"/>
  <c r="U3681" i="5"/>
  <c r="P3681" i="5" s="1"/>
  <c r="U3682" i="5"/>
  <c r="P3682" i="5" s="1"/>
  <c r="U3683" i="5"/>
  <c r="P3683" i="5" s="1"/>
  <c r="U3684" i="5"/>
  <c r="P3684" i="5" s="1"/>
  <c r="U3685" i="5"/>
  <c r="P3685" i="5" s="1"/>
  <c r="U3686" i="5"/>
  <c r="P3686" i="5" s="1"/>
  <c r="U3687" i="5"/>
  <c r="P3687" i="5" s="1"/>
  <c r="U3688" i="5"/>
  <c r="P3688" i="5" s="1"/>
  <c r="U3689" i="5"/>
  <c r="U3690" i="5"/>
  <c r="U3691" i="5"/>
  <c r="P3691" i="5" s="1"/>
  <c r="U3692" i="5"/>
  <c r="P3692" i="5" s="1"/>
  <c r="U3693" i="5"/>
  <c r="P3693" i="5" s="1"/>
  <c r="U3694" i="5"/>
  <c r="P3694" i="5" s="1"/>
  <c r="U3695" i="5"/>
  <c r="P3695" i="5" s="1"/>
  <c r="U3696" i="5"/>
  <c r="P3696" i="5" s="1"/>
  <c r="U3697" i="5"/>
  <c r="P3697" i="5" s="1"/>
  <c r="U3698" i="5"/>
  <c r="U3699" i="5"/>
  <c r="P3699" i="5" s="1"/>
  <c r="U3700" i="5"/>
  <c r="P3700" i="5" s="1"/>
  <c r="U3701" i="5"/>
  <c r="P3701" i="5" s="1"/>
  <c r="U3702" i="5"/>
  <c r="U3703" i="5"/>
  <c r="P3703" i="5" s="1"/>
  <c r="U3704" i="5"/>
  <c r="P3704" i="5" s="1"/>
  <c r="U3705" i="5"/>
  <c r="P3705" i="5" s="1"/>
  <c r="U3706" i="5"/>
  <c r="P3706" i="5" s="1"/>
  <c r="U3707" i="5"/>
  <c r="P3707" i="5" s="1"/>
  <c r="U3708" i="5"/>
  <c r="P3708" i="5" s="1"/>
  <c r="U3709" i="5"/>
  <c r="P3709" i="5" s="1"/>
  <c r="U3710" i="5"/>
  <c r="P3710" i="5" s="1"/>
  <c r="U3711" i="5"/>
  <c r="U3712" i="5"/>
  <c r="P3712" i="5" s="1"/>
  <c r="U3713" i="5"/>
  <c r="P3713" i="5" s="1"/>
  <c r="U3714" i="5"/>
  <c r="P3714" i="5" s="1"/>
  <c r="U3715" i="5"/>
  <c r="P3715" i="5" s="1"/>
  <c r="U3716" i="5"/>
  <c r="P3716" i="5" s="1"/>
  <c r="U3717" i="5"/>
  <c r="P3717" i="5" s="1"/>
  <c r="U3718" i="5"/>
  <c r="P3718" i="5" s="1"/>
  <c r="U3719" i="5"/>
  <c r="P3719" i="5" s="1"/>
  <c r="U3720" i="5"/>
  <c r="U3721" i="5"/>
  <c r="U3722" i="5"/>
  <c r="P3722" i="5" s="1"/>
  <c r="U3723" i="5"/>
  <c r="P3723" i="5" s="1"/>
  <c r="U3724" i="5"/>
  <c r="U3754" i="5"/>
  <c r="U3755" i="5"/>
  <c r="U3769" i="5"/>
  <c r="P3769" i="5" s="1"/>
  <c r="R3755" i="5" l="1"/>
  <c r="S3755" i="5"/>
  <c r="R3754" i="5"/>
  <c r="S3754" i="5"/>
  <c r="R3724" i="5"/>
  <c r="S3724" i="5"/>
  <c r="S3723" i="5"/>
  <c r="R3723" i="5"/>
  <c r="S3722" i="5"/>
  <c r="R3722" i="5"/>
  <c r="R3721" i="5"/>
  <c r="S3721" i="5"/>
  <c r="R3714" i="5"/>
  <c r="S3714" i="5"/>
  <c r="R3716" i="5"/>
  <c r="S3716" i="5"/>
  <c r="S3715" i="5"/>
  <c r="R3715" i="5"/>
  <c r="R3720" i="5"/>
  <c r="S3720" i="5"/>
  <c r="R3719" i="5"/>
  <c r="S3719" i="5"/>
  <c r="S3718" i="5"/>
  <c r="R3718" i="5"/>
  <c r="R3717" i="5"/>
  <c r="S3717" i="5"/>
  <c r="R3713" i="5"/>
  <c r="S3713" i="5"/>
  <c r="R3712" i="5"/>
  <c r="S3712" i="5"/>
  <c r="R3710" i="5"/>
  <c r="S3710" i="5"/>
  <c r="R3711" i="5"/>
  <c r="S3711" i="5"/>
  <c r="R3709" i="5"/>
  <c r="S3709" i="5"/>
  <c r="S3708" i="5"/>
  <c r="R3708" i="5"/>
  <c r="R3707" i="5"/>
  <c r="S3707" i="5"/>
  <c r="R3705" i="5"/>
  <c r="S3705" i="5"/>
  <c r="R3704" i="5"/>
  <c r="S3704" i="5"/>
  <c r="R3703" i="5"/>
  <c r="S3703" i="5"/>
  <c r="R3702" i="5"/>
  <c r="S3702" i="5"/>
  <c r="R3706" i="5"/>
  <c r="S3706" i="5"/>
  <c r="R3701" i="5"/>
  <c r="S3701" i="5"/>
  <c r="R3700" i="5"/>
  <c r="S3700" i="5"/>
  <c r="R3699" i="5"/>
  <c r="S3699" i="5"/>
  <c r="R3697" i="5"/>
  <c r="S3697" i="5"/>
  <c r="R3696" i="5"/>
  <c r="S3696" i="5"/>
  <c r="R3695" i="5"/>
  <c r="S3695" i="5"/>
  <c r="S3694" i="5"/>
  <c r="R3694" i="5"/>
  <c r="R3693" i="5"/>
  <c r="S3693" i="5"/>
  <c r="R3692" i="5"/>
  <c r="S3692" i="5"/>
  <c r="R3691" i="5"/>
  <c r="S3691" i="5"/>
  <c r="R3688" i="5"/>
  <c r="S3688" i="5"/>
  <c r="S3687" i="5"/>
  <c r="R3687" i="5"/>
  <c r="R3689" i="5"/>
  <c r="S3689" i="5"/>
  <c r="R3686" i="5"/>
  <c r="S3686" i="5"/>
  <c r="S3685" i="5"/>
  <c r="R3685" i="5"/>
  <c r="R3684" i="5"/>
  <c r="S3684" i="5"/>
  <c r="S3683" i="5"/>
  <c r="R3683" i="5"/>
  <c r="S3682" i="5"/>
  <c r="R3682" i="5"/>
  <c r="R3681" i="5"/>
  <c r="S3681" i="5"/>
  <c r="R3680" i="5"/>
  <c r="S3680" i="5"/>
  <c r="R3679" i="5"/>
  <c r="S3679" i="5"/>
  <c r="S3678" i="5"/>
  <c r="R3678" i="5"/>
  <c r="P3670" i="5"/>
  <c r="P3669" i="5"/>
  <c r="L2" i="11" s="1"/>
  <c r="R3668" i="5"/>
  <c r="P3667" i="5"/>
  <c r="R3666" i="5"/>
  <c r="S3643" i="5"/>
  <c r="S3644" i="5"/>
  <c r="S3645" i="5"/>
  <c r="S3646" i="5"/>
  <c r="S3647" i="5"/>
  <c r="S3648" i="5"/>
  <c r="R3669" i="5" l="1"/>
  <c r="N2" i="11" s="1"/>
  <c r="S3669" i="5"/>
  <c r="O2" i="11" s="1"/>
  <c r="R3670" i="5"/>
  <c r="S3670" i="5"/>
  <c r="R3667" i="5"/>
  <c r="S3667" i="5"/>
  <c r="R3639" i="5"/>
  <c r="S3639" i="5"/>
  <c r="S3640" i="5"/>
  <c r="S3642" i="5"/>
  <c r="R3643" i="5" l="1"/>
  <c r="R3646" i="5"/>
  <c r="R3644" i="5" l="1"/>
  <c r="R3645" i="5"/>
  <c r="R3647" i="5"/>
  <c r="R3648" i="5"/>
  <c r="R3640" i="5"/>
  <c r="R3642" i="5"/>
  <c r="R3631" i="5"/>
  <c r="S3621" i="5"/>
  <c r="S3625" i="5"/>
  <c r="S3627" i="5"/>
  <c r="U3620" i="5"/>
  <c r="U3621" i="5"/>
  <c r="U3622" i="5"/>
  <c r="U3623" i="5"/>
  <c r="R3623" i="5" s="1"/>
  <c r="U3624" i="5"/>
  <c r="U3625" i="5"/>
  <c r="U3626" i="5"/>
  <c r="U3627" i="5"/>
  <c r="U3628" i="5"/>
  <c r="U3629" i="5"/>
  <c r="U3630" i="5"/>
  <c r="U3631" i="5"/>
  <c r="U3632" i="5"/>
  <c r="P3632" i="5" s="1"/>
  <c r="U3633" i="5"/>
  <c r="P3633" i="5" s="1"/>
  <c r="U3634" i="5"/>
  <c r="P3634" i="5" s="1"/>
  <c r="U3635" i="5"/>
  <c r="U3636" i="5"/>
  <c r="U3637" i="5"/>
  <c r="P3637" i="5" s="1"/>
  <c r="U3638" i="5"/>
  <c r="P3638" i="5" s="1"/>
  <c r="U3639" i="5"/>
  <c r="U3640" i="5"/>
  <c r="U3641" i="5"/>
  <c r="P3641" i="5" s="1"/>
  <c r="U3642" i="5"/>
  <c r="U3643" i="5"/>
  <c r="U3644" i="5"/>
  <c r="U3645" i="5"/>
  <c r="U3646" i="5"/>
  <c r="U3647" i="5"/>
  <c r="U3648" i="5"/>
  <c r="U3649" i="5"/>
  <c r="P3649" i="5" s="1"/>
  <c r="U3650" i="5"/>
  <c r="P3650" i="5" s="1"/>
  <c r="U3651" i="5"/>
  <c r="P3651" i="5" s="1"/>
  <c r="U3652" i="5"/>
  <c r="U3653" i="5"/>
  <c r="P3653" i="5" s="1"/>
  <c r="U3654" i="5"/>
  <c r="P3654" i="5" s="1"/>
  <c r="U3655" i="5"/>
  <c r="P3655" i="5" s="1"/>
  <c r="U3656" i="5"/>
  <c r="P3656" i="5" s="1"/>
  <c r="U3657" i="5"/>
  <c r="P3657" i="5" s="1"/>
  <c r="U3658" i="5"/>
  <c r="P3658" i="5" s="1"/>
  <c r="U3659" i="5"/>
  <c r="P3659" i="5" s="1"/>
  <c r="U3660" i="5"/>
  <c r="U3661" i="5"/>
  <c r="P3661" i="5" s="1"/>
  <c r="U3662" i="5"/>
  <c r="U3663" i="5"/>
  <c r="U3664" i="5"/>
  <c r="P3664" i="5" s="1"/>
  <c r="U3665" i="5"/>
  <c r="U3615" i="5"/>
  <c r="U3616" i="5"/>
  <c r="U3617" i="5"/>
  <c r="U3618" i="5"/>
  <c r="U3619" i="5"/>
  <c r="R3619" i="5" s="1"/>
  <c r="R3665" i="5" l="1"/>
  <c r="S3665" i="5"/>
  <c r="R3664" i="5"/>
  <c r="S3664" i="5"/>
  <c r="R3660" i="5"/>
  <c r="S3660" i="5"/>
  <c r="S3659" i="5"/>
  <c r="R3659" i="5"/>
  <c r="R3658" i="5"/>
  <c r="S3658" i="5"/>
  <c r="S3657" i="5"/>
  <c r="R3657" i="5"/>
  <c r="R3656" i="5"/>
  <c r="S3656" i="5"/>
  <c r="R3655" i="5"/>
  <c r="S3655" i="5"/>
  <c r="R3661" i="5"/>
  <c r="S3661" i="5"/>
  <c r="S3663" i="5"/>
  <c r="R3663" i="5"/>
  <c r="R3662" i="5"/>
  <c r="S3662" i="5"/>
  <c r="R3654" i="5"/>
  <c r="S3654" i="5"/>
  <c r="R3653" i="5"/>
  <c r="S3653" i="5"/>
  <c r="R3649" i="5"/>
  <c r="S3649" i="5"/>
  <c r="R3651" i="5"/>
  <c r="S3651" i="5"/>
  <c r="R3650" i="5"/>
  <c r="S3650" i="5"/>
  <c r="R3652" i="5"/>
  <c r="S3652" i="5"/>
  <c r="R3641" i="5"/>
  <c r="S3641" i="5"/>
  <c r="S3638" i="5"/>
  <c r="R3638" i="5"/>
  <c r="R3637" i="5"/>
  <c r="S3637" i="5"/>
  <c r="R3636" i="5"/>
  <c r="S3636" i="5"/>
  <c r="R3635" i="5"/>
  <c r="S3635" i="5"/>
  <c r="R3634" i="5"/>
  <c r="S3634" i="5"/>
  <c r="R3633" i="5"/>
  <c r="S3633" i="5"/>
  <c r="R3632" i="5"/>
  <c r="S3632" i="5"/>
  <c r="P3629" i="5"/>
  <c r="P3630" i="5"/>
  <c r="S3631" i="5"/>
  <c r="P3628" i="5"/>
  <c r="R3627" i="5"/>
  <c r="R3625" i="5"/>
  <c r="R3621" i="5"/>
  <c r="S3619" i="5"/>
  <c r="S3623" i="5"/>
  <c r="P3622" i="5"/>
  <c r="P3620" i="5"/>
  <c r="P3618" i="5"/>
  <c r="P3617" i="5"/>
  <c r="R3592" i="5"/>
  <c r="S3592" i="5"/>
  <c r="S3593" i="5"/>
  <c r="R3628" i="5" l="1"/>
  <c r="S3628" i="5"/>
  <c r="R3630" i="5"/>
  <c r="S3630" i="5"/>
  <c r="R3629" i="5"/>
  <c r="S3629" i="5"/>
  <c r="R3620" i="5"/>
  <c r="S3620" i="5"/>
  <c r="R3622" i="5"/>
  <c r="S3622" i="5"/>
  <c r="R3626" i="5"/>
  <c r="S3626" i="5"/>
  <c r="R3624" i="5"/>
  <c r="S3624" i="5"/>
  <c r="R3615" i="5"/>
  <c r="S3615" i="5"/>
  <c r="R3616" i="5"/>
  <c r="S3616" i="5"/>
  <c r="R3617" i="5"/>
  <c r="S3617" i="5"/>
  <c r="R3618" i="5"/>
  <c r="S3618" i="5"/>
  <c r="U3586" i="5"/>
  <c r="U3587" i="5"/>
  <c r="U3588" i="5"/>
  <c r="U3589" i="5"/>
  <c r="U3590" i="5"/>
  <c r="U3591" i="5"/>
  <c r="U3592" i="5"/>
  <c r="U3593" i="5"/>
  <c r="U3594" i="5"/>
  <c r="U3595" i="5"/>
  <c r="U3596" i="5"/>
  <c r="U3597" i="5"/>
  <c r="P3597" i="5" s="1"/>
  <c r="U3598" i="5"/>
  <c r="P3598" i="5" s="1"/>
  <c r="U3599" i="5"/>
  <c r="P3599" i="5" s="1"/>
  <c r="U3600" i="5"/>
  <c r="U3601" i="5"/>
  <c r="P3601" i="5" s="1"/>
  <c r="U3602" i="5"/>
  <c r="P3602" i="5" s="1"/>
  <c r="U3603" i="5"/>
  <c r="U3604" i="5"/>
  <c r="U3605" i="5"/>
  <c r="P3605" i="5" s="1"/>
  <c r="U3606" i="5"/>
  <c r="P3606" i="5" s="1"/>
  <c r="U3607" i="5"/>
  <c r="P3607" i="5" s="1"/>
  <c r="U3608" i="5"/>
  <c r="P3608" i="5" s="1"/>
  <c r="U3609" i="5"/>
  <c r="P3609" i="5" s="1"/>
  <c r="U3610" i="5"/>
  <c r="P3610" i="5" s="1"/>
  <c r="U3611" i="5"/>
  <c r="P3611" i="5" s="1"/>
  <c r="U3612" i="5"/>
  <c r="P3612" i="5" s="1"/>
  <c r="R3609" i="5" l="1"/>
  <c r="S3609" i="5"/>
  <c r="S3612" i="5"/>
  <c r="R3612" i="5"/>
  <c r="R3611" i="5"/>
  <c r="S3611" i="5"/>
  <c r="S3610" i="5"/>
  <c r="R3610" i="5"/>
  <c r="R3607" i="5"/>
  <c r="S3607" i="5"/>
  <c r="R3608" i="5"/>
  <c r="S3608" i="5"/>
  <c r="R3604" i="5"/>
  <c r="S3604" i="5"/>
  <c r="R3606" i="5"/>
  <c r="S3606" i="5"/>
  <c r="R3605" i="5"/>
  <c r="S3605" i="5"/>
  <c r="R3603" i="5"/>
  <c r="S3603" i="5"/>
  <c r="R3601" i="5"/>
  <c r="S3601" i="5"/>
  <c r="R3597" i="5"/>
  <c r="S3597" i="5"/>
  <c r="R3600" i="5"/>
  <c r="S3600" i="5"/>
  <c r="R3596" i="5"/>
  <c r="S3596" i="5"/>
  <c r="R3599" i="5"/>
  <c r="S3599" i="5"/>
  <c r="R3602" i="5"/>
  <c r="S3602" i="5"/>
  <c r="R3598" i="5"/>
  <c r="S3598" i="5"/>
  <c r="R3593" i="5"/>
  <c r="P3595" i="5"/>
  <c r="P3594" i="5"/>
  <c r="P3589" i="5"/>
  <c r="P3590" i="5"/>
  <c r="P3591" i="5"/>
  <c r="P3588" i="5"/>
  <c r="P3587" i="5"/>
  <c r="P3586" i="5"/>
  <c r="R3585" i="5"/>
  <c r="S3585" i="5"/>
  <c r="R3584" i="5"/>
  <c r="S3594" i="5" l="1"/>
  <c r="R3594" i="5"/>
  <c r="S3595" i="5"/>
  <c r="R3595" i="5"/>
  <c r="R3586" i="5"/>
  <c r="S3586" i="5"/>
  <c r="R3587" i="5"/>
  <c r="S3587" i="5"/>
  <c r="R3588" i="5"/>
  <c r="S3588" i="5"/>
  <c r="S3591" i="5"/>
  <c r="R3591" i="5"/>
  <c r="R3590" i="5"/>
  <c r="S3590" i="5"/>
  <c r="S3589" i="5"/>
  <c r="R3589" i="5"/>
  <c r="S3584" i="5"/>
  <c r="S3541" i="5"/>
  <c r="R3542" i="5"/>
  <c r="S3542" i="5"/>
  <c r="R3538" i="5" l="1"/>
  <c r="S3538" i="5"/>
  <c r="R3539" i="5"/>
  <c r="S3539" i="5"/>
  <c r="U3540" i="5"/>
  <c r="U3541" i="5"/>
  <c r="U3542" i="5"/>
  <c r="U3543" i="5"/>
  <c r="P3543" i="5" s="1"/>
  <c r="U3544" i="5"/>
  <c r="P3544" i="5" s="1"/>
  <c r="U3545" i="5"/>
  <c r="P3545" i="5" s="1"/>
  <c r="U3546" i="5"/>
  <c r="P3546" i="5" s="1"/>
  <c r="U3547" i="5"/>
  <c r="P3547" i="5" s="1"/>
  <c r="U3548" i="5"/>
  <c r="P3548" i="5" s="1"/>
  <c r="U3549" i="5"/>
  <c r="P3549" i="5" s="1"/>
  <c r="U3550" i="5"/>
  <c r="P3550" i="5" s="1"/>
  <c r="U3551" i="5"/>
  <c r="U3552" i="5"/>
  <c r="P3552" i="5" s="1"/>
  <c r="U3553" i="5"/>
  <c r="P3553" i="5" s="1"/>
  <c r="U3554" i="5"/>
  <c r="P3554" i="5" s="1"/>
  <c r="U3555" i="5"/>
  <c r="P3555" i="5" s="1"/>
  <c r="U3556" i="5"/>
  <c r="P3556" i="5" s="1"/>
  <c r="U3557" i="5"/>
  <c r="P3557" i="5" s="1"/>
  <c r="U3558" i="5"/>
  <c r="P3558" i="5" s="1"/>
  <c r="U3559" i="5"/>
  <c r="P3559" i="5" s="1"/>
  <c r="U3560" i="5"/>
  <c r="P3560" i="5" s="1"/>
  <c r="U3561" i="5"/>
  <c r="P3561" i="5" s="1"/>
  <c r="U3562" i="5"/>
  <c r="U3563" i="5"/>
  <c r="P3563" i="5" s="1"/>
  <c r="U3564" i="5"/>
  <c r="P3564" i="5" s="1"/>
  <c r="U3565" i="5"/>
  <c r="P3565" i="5" s="1"/>
  <c r="U3566" i="5"/>
  <c r="P3566" i="5" s="1"/>
  <c r="U3567" i="5"/>
  <c r="P3567" i="5" s="1"/>
  <c r="U3568" i="5"/>
  <c r="P3568" i="5" s="1"/>
  <c r="U3569" i="5"/>
  <c r="P3569" i="5" s="1"/>
  <c r="U3570" i="5"/>
  <c r="P3570" i="5" s="1"/>
  <c r="U3571" i="5"/>
  <c r="P3571" i="5" s="1"/>
  <c r="U3572" i="5"/>
  <c r="P3572" i="5" s="1"/>
  <c r="U3573" i="5"/>
  <c r="P3573" i="5" s="1"/>
  <c r="U3574" i="5"/>
  <c r="U3575" i="5"/>
  <c r="P3575" i="5" s="1"/>
  <c r="U3576" i="5"/>
  <c r="P3576" i="5" s="1"/>
  <c r="U3577" i="5"/>
  <c r="P3577" i="5" s="1"/>
  <c r="U3578" i="5"/>
  <c r="U3579" i="5"/>
  <c r="U3580" i="5"/>
  <c r="U3581" i="5"/>
  <c r="U3582" i="5"/>
  <c r="P3582" i="5" s="1"/>
  <c r="U3583" i="5"/>
  <c r="P3583" i="5" s="1"/>
  <c r="U3584" i="5"/>
  <c r="U3585" i="5"/>
  <c r="U3613" i="5"/>
  <c r="P3613" i="5" s="1"/>
  <c r="U3614" i="5"/>
  <c r="P3614" i="5" s="1"/>
  <c r="R3531" i="5"/>
  <c r="S3531" i="5"/>
  <c r="S3532" i="5"/>
  <c r="S3533" i="5"/>
  <c r="S3535" i="5"/>
  <c r="R3613" i="5" l="1"/>
  <c r="S3613" i="5"/>
  <c r="S3614" i="5"/>
  <c r="R3614" i="5"/>
  <c r="R3583" i="5"/>
  <c r="S3583" i="5"/>
  <c r="R3582" i="5"/>
  <c r="S3582" i="5"/>
  <c r="R3579" i="5"/>
  <c r="S3579" i="5"/>
  <c r="R3574" i="5"/>
  <c r="S3574" i="5"/>
  <c r="R3581" i="5"/>
  <c r="S3581" i="5"/>
  <c r="R3577" i="5"/>
  <c r="S3577" i="5"/>
  <c r="R3575" i="5"/>
  <c r="S3575" i="5"/>
  <c r="R3578" i="5"/>
  <c r="S3578" i="5"/>
  <c r="R3580" i="5"/>
  <c r="S3580" i="5"/>
  <c r="R3576" i="5"/>
  <c r="S3576" i="5"/>
  <c r="R3573" i="5"/>
  <c r="S3573" i="5"/>
  <c r="R3572" i="5"/>
  <c r="S3572" i="5"/>
  <c r="R3571" i="5"/>
  <c r="S3571" i="5"/>
  <c r="R3567" i="5"/>
  <c r="S3567" i="5"/>
  <c r="S3570" i="5"/>
  <c r="R3570" i="5"/>
  <c r="R3569" i="5"/>
  <c r="S3569" i="5"/>
  <c r="S3568" i="5"/>
  <c r="R3568" i="5"/>
  <c r="R3566" i="5"/>
  <c r="S3566" i="5"/>
  <c r="R3565" i="5"/>
  <c r="S3565" i="5"/>
  <c r="R3564" i="5"/>
  <c r="S3564" i="5"/>
  <c r="R3544" i="5"/>
  <c r="R3559" i="5"/>
  <c r="S3559" i="5"/>
  <c r="R3563" i="5"/>
  <c r="S3563" i="5"/>
  <c r="R3561" i="5"/>
  <c r="S3561" i="5"/>
  <c r="R3560" i="5"/>
  <c r="S3560" i="5"/>
  <c r="R3562" i="5"/>
  <c r="S3562" i="5"/>
  <c r="S3554" i="5"/>
  <c r="R3554" i="5"/>
  <c r="R3557" i="5"/>
  <c r="S3557" i="5"/>
  <c r="R3553" i="5"/>
  <c r="S3553" i="5"/>
  <c r="S3556" i="5"/>
  <c r="R3556" i="5"/>
  <c r="S3552" i="5"/>
  <c r="R3552" i="5"/>
  <c r="S3558" i="5"/>
  <c r="R3558" i="5"/>
  <c r="R3555" i="5"/>
  <c r="S3555" i="5"/>
  <c r="R3551" i="5"/>
  <c r="S3551" i="5"/>
  <c r="R3550" i="5"/>
  <c r="S3550" i="5"/>
  <c r="R3549" i="5"/>
  <c r="S3549" i="5"/>
  <c r="R3548" i="5"/>
  <c r="S3548" i="5"/>
  <c r="R3547" i="5"/>
  <c r="R3546" i="5"/>
  <c r="S3546" i="5"/>
  <c r="R3545" i="5"/>
  <c r="S3545" i="5"/>
  <c r="R3543" i="5"/>
  <c r="S3543" i="5"/>
  <c r="S3547" i="5"/>
  <c r="S3544" i="5"/>
  <c r="R3541" i="5"/>
  <c r="P3540" i="5"/>
  <c r="R3535" i="5"/>
  <c r="R3532" i="5"/>
  <c r="R3533" i="5"/>
  <c r="U3527" i="5"/>
  <c r="U3528" i="5"/>
  <c r="U3529" i="5"/>
  <c r="U3530" i="5"/>
  <c r="U3531" i="5"/>
  <c r="U3532" i="5"/>
  <c r="U3533" i="5"/>
  <c r="U3534" i="5"/>
  <c r="U3535" i="5"/>
  <c r="U3536" i="5"/>
  <c r="P3536" i="5" s="1"/>
  <c r="U3537" i="5"/>
  <c r="P3537" i="5" s="1"/>
  <c r="U3538" i="5"/>
  <c r="U3539" i="5"/>
  <c r="R3540" i="5" l="1"/>
  <c r="S3540" i="5"/>
  <c r="R3536" i="5"/>
  <c r="S3536" i="5"/>
  <c r="S3537" i="5"/>
  <c r="R3537" i="5"/>
  <c r="R3534" i="5"/>
  <c r="S3534" i="5"/>
  <c r="P3529" i="5"/>
  <c r="P3530" i="5"/>
  <c r="R3518" i="5"/>
  <c r="S3518" i="5"/>
  <c r="R3527" i="5" l="1"/>
  <c r="S3527" i="5"/>
  <c r="R3530" i="5"/>
  <c r="S3530" i="5"/>
  <c r="R3529" i="5"/>
  <c r="S3529" i="5"/>
  <c r="R3528" i="5"/>
  <c r="S3528" i="5"/>
  <c r="R3494" i="5"/>
  <c r="S3494" i="5"/>
  <c r="R3495" i="5"/>
  <c r="S3495" i="5"/>
  <c r="U3482" i="5"/>
  <c r="U3483" i="5"/>
  <c r="U3484" i="5"/>
  <c r="U3485" i="5"/>
  <c r="U3486" i="5"/>
  <c r="U3487" i="5"/>
  <c r="U3488" i="5"/>
  <c r="U3489" i="5"/>
  <c r="U3490" i="5"/>
  <c r="U3491" i="5"/>
  <c r="U3492" i="5"/>
  <c r="U3493" i="5"/>
  <c r="U3494" i="5"/>
  <c r="U3495" i="5"/>
  <c r="U3496" i="5"/>
  <c r="U3497" i="5"/>
  <c r="U3498" i="5"/>
  <c r="S3498" i="5" s="1"/>
  <c r="U3499" i="5"/>
  <c r="U3500" i="5"/>
  <c r="U3501" i="5"/>
  <c r="U3502" i="5"/>
  <c r="U3503" i="5"/>
  <c r="U3508" i="5"/>
  <c r="U3509" i="5"/>
  <c r="P3509" i="5" s="1"/>
  <c r="U3510" i="5"/>
  <c r="P3510" i="5" s="1"/>
  <c r="U3511" i="5"/>
  <c r="P3511" i="5" s="1"/>
  <c r="U3512" i="5"/>
  <c r="U3513" i="5"/>
  <c r="P3513" i="5" s="1"/>
  <c r="U3514" i="5"/>
  <c r="P3514" i="5" s="1"/>
  <c r="U3515" i="5"/>
  <c r="P3515" i="5" s="1"/>
  <c r="U3516" i="5"/>
  <c r="P3516" i="5" s="1"/>
  <c r="U3517" i="5"/>
  <c r="P3517" i="5" s="1"/>
  <c r="U3518" i="5"/>
  <c r="U3504" i="5"/>
  <c r="P3504" i="5" s="1"/>
  <c r="U3505" i="5"/>
  <c r="U3506" i="5"/>
  <c r="P3506" i="5" s="1"/>
  <c r="U3507" i="5"/>
  <c r="P3507" i="5" s="1"/>
  <c r="U3519" i="5"/>
  <c r="P3519" i="5" s="1"/>
  <c r="U3520" i="5"/>
  <c r="P3520" i="5" s="1"/>
  <c r="U3521" i="5"/>
  <c r="P3521" i="5" s="1"/>
  <c r="U3522" i="5"/>
  <c r="P3522" i="5" s="1"/>
  <c r="U3523" i="5"/>
  <c r="P3523" i="5" s="1"/>
  <c r="U3524" i="5"/>
  <c r="P3524" i="5" s="1"/>
  <c r="U3525" i="5"/>
  <c r="P3525" i="5" s="1"/>
  <c r="U3526" i="5"/>
  <c r="P3526" i="5" s="1"/>
  <c r="S3478" i="5"/>
  <c r="S3479" i="5"/>
  <c r="R3470" i="5"/>
  <c r="U3470" i="5"/>
  <c r="U3471" i="5"/>
  <c r="U3472" i="5"/>
  <c r="U3473" i="5"/>
  <c r="U3474" i="5"/>
  <c r="U3475" i="5"/>
  <c r="U3476" i="5"/>
  <c r="U3477" i="5"/>
  <c r="U3478" i="5"/>
  <c r="U3479" i="5"/>
  <c r="U3480" i="5"/>
  <c r="U3481" i="5"/>
  <c r="U3450" i="5"/>
  <c r="U3451" i="5"/>
  <c r="U3452" i="5"/>
  <c r="U3453" i="5"/>
  <c r="U3454" i="5"/>
  <c r="U3455" i="5"/>
  <c r="U3456" i="5"/>
  <c r="U3457" i="5"/>
  <c r="U3458" i="5"/>
  <c r="U3459" i="5"/>
  <c r="U3460" i="5"/>
  <c r="U3461" i="5"/>
  <c r="U3462" i="5"/>
  <c r="U3463" i="5"/>
  <c r="U3464" i="5"/>
  <c r="U3465" i="5"/>
  <c r="U3466" i="5"/>
  <c r="U3467" i="5"/>
  <c r="U3468" i="5"/>
  <c r="U3469" i="5"/>
  <c r="S3450" i="5"/>
  <c r="S3451" i="5"/>
  <c r="S3452" i="5"/>
  <c r="S3524" i="5" l="1"/>
  <c r="R3524" i="5"/>
  <c r="R3523" i="5"/>
  <c r="S3523" i="5"/>
  <c r="R3525" i="5"/>
  <c r="S3525" i="5"/>
  <c r="R3521" i="5"/>
  <c r="S3521" i="5"/>
  <c r="S3526" i="5"/>
  <c r="R3526" i="5"/>
  <c r="R3522" i="5"/>
  <c r="S3522" i="5"/>
  <c r="R3505" i="5"/>
  <c r="S3505" i="5"/>
  <c r="S3506" i="5"/>
  <c r="R3506" i="5"/>
  <c r="R3507" i="5"/>
  <c r="S3507" i="5"/>
  <c r="R3504" i="5"/>
  <c r="S3504" i="5"/>
  <c r="R3517" i="5"/>
  <c r="S3517" i="5"/>
  <c r="R3516" i="5"/>
  <c r="S3516" i="5"/>
  <c r="R3511" i="5"/>
  <c r="S3511" i="5"/>
  <c r="R3514" i="5"/>
  <c r="S3514" i="5"/>
  <c r="R3513" i="5"/>
  <c r="S3513" i="5"/>
  <c r="R3509" i="5"/>
  <c r="S3509" i="5"/>
  <c r="R3515" i="5"/>
  <c r="S3515" i="5"/>
  <c r="R3510" i="5"/>
  <c r="S3510" i="5"/>
  <c r="R3512" i="5"/>
  <c r="S3512" i="5"/>
  <c r="R3508" i="5"/>
  <c r="S3508" i="5"/>
  <c r="R3498" i="5"/>
  <c r="P3492" i="5"/>
  <c r="P3491" i="5"/>
  <c r="P3474" i="5"/>
  <c r="S3469" i="5"/>
  <c r="R3469" i="5"/>
  <c r="P3466" i="5"/>
  <c r="S3416" i="5"/>
  <c r="S3417" i="5"/>
  <c r="S3418" i="5"/>
  <c r="P3496" i="5" l="1"/>
  <c r="R3496" i="5" s="1"/>
  <c r="P3493" i="5"/>
  <c r="R3493" i="5" s="1"/>
  <c r="P3471" i="5"/>
  <c r="R3471" i="5" s="1"/>
  <c r="R3450" i="5"/>
  <c r="P3465" i="5"/>
  <c r="S3465" i="5" s="1"/>
  <c r="R3479" i="5"/>
  <c r="P3460" i="5"/>
  <c r="R3460" i="5" s="1"/>
  <c r="P3488" i="5"/>
  <c r="S3488" i="5" s="1"/>
  <c r="P3453" i="5"/>
  <c r="S3453" i="5" s="1"/>
  <c r="P3456" i="5"/>
  <c r="R3456" i="5" s="1"/>
  <c r="P3481" i="5"/>
  <c r="R3481" i="5" s="1"/>
  <c r="P3464" i="5"/>
  <c r="R3464" i="5" s="1"/>
  <c r="P3467" i="5"/>
  <c r="S3467" i="5" s="1"/>
  <c r="P3484" i="5"/>
  <c r="S3484" i="5" s="1"/>
  <c r="P3490" i="5"/>
  <c r="S3490" i="5" s="1"/>
  <c r="P3503" i="5"/>
  <c r="R3503" i="5" s="1"/>
  <c r="P3489" i="5"/>
  <c r="R3489" i="5" s="1"/>
  <c r="P3485" i="5"/>
  <c r="R3485" i="5" s="1"/>
  <c r="P3455" i="5"/>
  <c r="R3455" i="5" s="1"/>
  <c r="P3483" i="5"/>
  <c r="R3483" i="5" s="1"/>
  <c r="P3459" i="5"/>
  <c r="S3459" i="5" s="1"/>
  <c r="P3462" i="5"/>
  <c r="R3462" i="5" s="1"/>
  <c r="R3451" i="5"/>
  <c r="P3461" i="5"/>
  <c r="R3461" i="5" s="1"/>
  <c r="P3473" i="5"/>
  <c r="R3473" i="5" s="1"/>
  <c r="P3454" i="5"/>
  <c r="S3454" i="5" s="1"/>
  <c r="P3497" i="5"/>
  <c r="R3497" i="5" s="1"/>
  <c r="P3468" i="5"/>
  <c r="R3468" i="5" s="1"/>
  <c r="R3452" i="5"/>
  <c r="P3475" i="5"/>
  <c r="R3475" i="5" s="1"/>
  <c r="P3477" i="5"/>
  <c r="S3477" i="5" s="1"/>
  <c r="P3500" i="5"/>
  <c r="R3500" i="5" s="1"/>
  <c r="P3502" i="5"/>
  <c r="R3502" i="5" s="1"/>
  <c r="R3478" i="5"/>
  <c r="P3499" i="5"/>
  <c r="R3499" i="5" s="1"/>
  <c r="P3458" i="5"/>
  <c r="R3458" i="5" s="1"/>
  <c r="P3487" i="5"/>
  <c r="S3487" i="5" s="1"/>
  <c r="P3501" i="5"/>
  <c r="R3501" i="5" s="1"/>
  <c r="P3472" i="5"/>
  <c r="R3472" i="5" s="1"/>
  <c r="P3486" i="5"/>
  <c r="R3486" i="5" s="1"/>
  <c r="P3480" i="5"/>
  <c r="S3480" i="5" s="1"/>
  <c r="R3520" i="5"/>
  <c r="S3520" i="5"/>
  <c r="R3519" i="5"/>
  <c r="S3519" i="5"/>
  <c r="R3491" i="5"/>
  <c r="S3491" i="5"/>
  <c r="S3492" i="5"/>
  <c r="R3492" i="5"/>
  <c r="R3482" i="5"/>
  <c r="S3482" i="5"/>
  <c r="R3474" i="5"/>
  <c r="S3474" i="5"/>
  <c r="S3476" i="5"/>
  <c r="R3476" i="5"/>
  <c r="S3470" i="5"/>
  <c r="R3466" i="5"/>
  <c r="S3466" i="5"/>
  <c r="R3457" i="5"/>
  <c r="S3457" i="5"/>
  <c r="R3463" i="5"/>
  <c r="S3463" i="5"/>
  <c r="R3416" i="5"/>
  <c r="R3417" i="5"/>
  <c r="R3418" i="5"/>
  <c r="U3411" i="5"/>
  <c r="U3412" i="5"/>
  <c r="U3413" i="5"/>
  <c r="U3414" i="5"/>
  <c r="U3415" i="5"/>
  <c r="U3416" i="5"/>
  <c r="U3417" i="5"/>
  <c r="U3418" i="5"/>
  <c r="U3419" i="5"/>
  <c r="U3420" i="5"/>
  <c r="P3420" i="5" s="1"/>
  <c r="U3421" i="5"/>
  <c r="U3422" i="5"/>
  <c r="P3422" i="5" s="1"/>
  <c r="U3423" i="5"/>
  <c r="P3423" i="5" s="1"/>
  <c r="U3424" i="5"/>
  <c r="P3424" i="5" s="1"/>
  <c r="U3425" i="5"/>
  <c r="P3425" i="5" s="1"/>
  <c r="U3426" i="5"/>
  <c r="P3426" i="5" s="1"/>
  <c r="U3427" i="5"/>
  <c r="P3427" i="5" s="1"/>
  <c r="U3428" i="5"/>
  <c r="P3428" i="5" s="1"/>
  <c r="U3429" i="5"/>
  <c r="P3429" i="5" s="1"/>
  <c r="U3430" i="5"/>
  <c r="P3430" i="5" s="1"/>
  <c r="U3431" i="5"/>
  <c r="P3431" i="5" s="1"/>
  <c r="U3432" i="5"/>
  <c r="U3433" i="5"/>
  <c r="U3434" i="5"/>
  <c r="P3434" i="5" s="1"/>
  <c r="U3435" i="5"/>
  <c r="P3435" i="5" s="1"/>
  <c r="U3436" i="5"/>
  <c r="P3436" i="5" s="1"/>
  <c r="U3437" i="5"/>
  <c r="P3437" i="5" s="1"/>
  <c r="U3438" i="5"/>
  <c r="P3438" i="5" s="1"/>
  <c r="U3439" i="5"/>
  <c r="P3439" i="5" s="1"/>
  <c r="U3440" i="5"/>
  <c r="P3440" i="5" s="1"/>
  <c r="U3441" i="5"/>
  <c r="P3441" i="5" s="1"/>
  <c r="U3442" i="5"/>
  <c r="P3442" i="5" s="1"/>
  <c r="U3443" i="5"/>
  <c r="P3443" i="5" s="1"/>
  <c r="U3444" i="5"/>
  <c r="P3444" i="5" s="1"/>
  <c r="U3445" i="5"/>
  <c r="P3445" i="5" s="1"/>
  <c r="U3446" i="5"/>
  <c r="P3446" i="5" s="1"/>
  <c r="U3447" i="5"/>
  <c r="P3447" i="5" s="1"/>
  <c r="R3465" i="5" l="1"/>
  <c r="S3489" i="5"/>
  <c r="S3493" i="5"/>
  <c r="R3459" i="5"/>
  <c r="R3453" i="5"/>
  <c r="S3502" i="5"/>
  <c r="R3484" i="5"/>
  <c r="S3473" i="5"/>
  <c r="R3480" i="5"/>
  <c r="R3487" i="5"/>
  <c r="R3467" i="5"/>
  <c r="S3496" i="5"/>
  <c r="S3462" i="5"/>
  <c r="S3475" i="5"/>
  <c r="S3485" i="5"/>
  <c r="S3500" i="5"/>
  <c r="S3468" i="5"/>
  <c r="S3486" i="5"/>
  <c r="S3461" i="5"/>
  <c r="R3488" i="5"/>
  <c r="S3460" i="5"/>
  <c r="S3483" i="5"/>
  <c r="S3503" i="5"/>
  <c r="S3458" i="5"/>
  <c r="S3464" i="5"/>
  <c r="S3456" i="5"/>
  <c r="S3497" i="5"/>
  <c r="R3454" i="5"/>
  <c r="S3499" i="5"/>
  <c r="S3455" i="5"/>
  <c r="S3501" i="5"/>
  <c r="S3471" i="5"/>
  <c r="R3477" i="5"/>
  <c r="S3472" i="5"/>
  <c r="S3481" i="5"/>
  <c r="R3490" i="5"/>
  <c r="R3447" i="5"/>
  <c r="S3447" i="5"/>
  <c r="R3446" i="5"/>
  <c r="S3446" i="5"/>
  <c r="R3445" i="5"/>
  <c r="S3445" i="5"/>
  <c r="R3444" i="5"/>
  <c r="S3444" i="5"/>
  <c r="R3443" i="5"/>
  <c r="S3443" i="5"/>
  <c r="R3442" i="5"/>
  <c r="S3442" i="5"/>
  <c r="R3441" i="5"/>
  <c r="S3441" i="5"/>
  <c r="R3438" i="5"/>
  <c r="S3438" i="5"/>
  <c r="S3439" i="5"/>
  <c r="R3439" i="5"/>
  <c r="R3440" i="5"/>
  <c r="S3440" i="5"/>
  <c r="R3435" i="5"/>
  <c r="S3435" i="5"/>
  <c r="R3434" i="5"/>
  <c r="S3434" i="5"/>
  <c r="R3437" i="5"/>
  <c r="S3437" i="5"/>
  <c r="R3436" i="5"/>
  <c r="S3436" i="5"/>
  <c r="R3433" i="5"/>
  <c r="S3433" i="5"/>
  <c r="R3431" i="5"/>
  <c r="S3431" i="5"/>
  <c r="R3430" i="5"/>
  <c r="S3430" i="5"/>
  <c r="R3429" i="5"/>
  <c r="S3429" i="5"/>
  <c r="R3432" i="5"/>
  <c r="S3432" i="5"/>
  <c r="R3425" i="5"/>
  <c r="S3425" i="5"/>
  <c r="S3424" i="5"/>
  <c r="R3424" i="5"/>
  <c r="R3421" i="5"/>
  <c r="S3421" i="5"/>
  <c r="S3428" i="5"/>
  <c r="R3428" i="5"/>
  <c r="R3427" i="5"/>
  <c r="S3427" i="5"/>
  <c r="R3423" i="5"/>
  <c r="S3423" i="5"/>
  <c r="R3426" i="5"/>
  <c r="S3426" i="5"/>
  <c r="R3422" i="5"/>
  <c r="S3422" i="5"/>
  <c r="R3420" i="5"/>
  <c r="S3420" i="5"/>
  <c r="R3419" i="5"/>
  <c r="S3419" i="5"/>
  <c r="P3413" i="5"/>
  <c r="P3414" i="5"/>
  <c r="P3415" i="5"/>
  <c r="P3412" i="5"/>
  <c r="P3411" i="5"/>
  <c r="R3413" i="5" l="1"/>
  <c r="S3413" i="5"/>
  <c r="S3411" i="5"/>
  <c r="R3411" i="5"/>
  <c r="R3412" i="5"/>
  <c r="S3412" i="5"/>
  <c r="R3415" i="5"/>
  <c r="S3415" i="5"/>
  <c r="R3414" i="5"/>
  <c r="S3414" i="5"/>
  <c r="R3373" i="5"/>
  <c r="S3373" i="5"/>
  <c r="U3373" i="5"/>
  <c r="U3374" i="5"/>
  <c r="U3375" i="5"/>
  <c r="U3376" i="5"/>
  <c r="U3377" i="5"/>
  <c r="U3378" i="5"/>
  <c r="U3389" i="5"/>
  <c r="U3390" i="5"/>
  <c r="U3391" i="5"/>
  <c r="U3392" i="5"/>
  <c r="U3393" i="5"/>
  <c r="U3394" i="5"/>
  <c r="U3395" i="5"/>
  <c r="U3396" i="5"/>
  <c r="U3397" i="5"/>
  <c r="U3398" i="5"/>
  <c r="U3399" i="5"/>
  <c r="P3399" i="5" s="1"/>
  <c r="U3400" i="5"/>
  <c r="P3400" i="5" s="1"/>
  <c r="U3401" i="5"/>
  <c r="P3401" i="5" s="1"/>
  <c r="U3402" i="5"/>
  <c r="P3402" i="5" s="1"/>
  <c r="U3403" i="5"/>
  <c r="P3403" i="5" s="1"/>
  <c r="U3404" i="5"/>
  <c r="U3405" i="5"/>
  <c r="P3405" i="5" s="1"/>
  <c r="U3406" i="5"/>
  <c r="P3406" i="5" s="1"/>
  <c r="U3407" i="5"/>
  <c r="P3407" i="5" s="1"/>
  <c r="U3408" i="5"/>
  <c r="U3409" i="5"/>
  <c r="P3409" i="5" s="1"/>
  <c r="U3410" i="5"/>
  <c r="P3410" i="5" s="1"/>
  <c r="U3448" i="5"/>
  <c r="P3448" i="5" s="1"/>
  <c r="A28" i="7"/>
  <c r="R3448" i="5" l="1"/>
  <c r="S3448" i="5"/>
  <c r="R3410" i="5"/>
  <c r="S3410" i="5"/>
  <c r="S3409" i="5"/>
  <c r="R3409" i="5"/>
  <c r="R3404" i="5"/>
  <c r="S3404" i="5"/>
  <c r="R3408" i="5"/>
  <c r="S3408" i="5"/>
  <c r="R3406" i="5"/>
  <c r="S3406" i="5"/>
  <c r="R3407" i="5"/>
  <c r="S3407" i="5"/>
  <c r="R3405" i="5"/>
  <c r="S3405" i="5"/>
  <c r="S3400" i="5"/>
  <c r="R3400" i="5"/>
  <c r="R3399" i="5"/>
  <c r="S3399" i="5"/>
  <c r="R3403" i="5"/>
  <c r="S3403" i="5"/>
  <c r="R3401" i="5"/>
  <c r="S3401" i="5"/>
  <c r="S3402" i="5"/>
  <c r="R3402" i="5"/>
  <c r="R3398" i="5"/>
  <c r="S3398" i="5"/>
  <c r="P3397" i="5"/>
  <c r="P3396" i="5"/>
  <c r="P3395" i="5"/>
  <c r="P3394" i="5"/>
  <c r="P3393" i="5"/>
  <c r="P3392" i="5"/>
  <c r="P3391" i="5"/>
  <c r="P3390" i="5"/>
  <c r="P3389" i="5"/>
  <c r="P3377" i="5"/>
  <c r="P3376" i="5"/>
  <c r="P3375" i="5"/>
  <c r="P3378" i="5"/>
  <c r="P3374" i="5"/>
  <c r="S3364" i="5"/>
  <c r="S3349" i="5"/>
  <c r="S3350" i="5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" i="7"/>
  <c r="R3396" i="5" l="1"/>
  <c r="S3396" i="5"/>
  <c r="R3397" i="5"/>
  <c r="S3397" i="5"/>
  <c r="R3391" i="5"/>
  <c r="S3391" i="5"/>
  <c r="R3392" i="5"/>
  <c r="S3392" i="5"/>
  <c r="R3393" i="5"/>
  <c r="S3393" i="5"/>
  <c r="R3394" i="5"/>
  <c r="S3394" i="5"/>
  <c r="S3395" i="5"/>
  <c r="R3395" i="5"/>
  <c r="R3389" i="5"/>
  <c r="S3389" i="5"/>
  <c r="S3390" i="5"/>
  <c r="R3390" i="5"/>
  <c r="R3374" i="5"/>
  <c r="S3374" i="5"/>
  <c r="R3378" i="5"/>
  <c r="S3378" i="5"/>
  <c r="R3375" i="5"/>
  <c r="S3375" i="5"/>
  <c r="R3376" i="5"/>
  <c r="S3376" i="5"/>
  <c r="R3377" i="5"/>
  <c r="S3377" i="5"/>
  <c r="R3364" i="5"/>
  <c r="R3350" i="5"/>
  <c r="R3349" i="5"/>
  <c r="R3336" i="5"/>
  <c r="S3336" i="5"/>
  <c r="R3338" i="5"/>
  <c r="S3338" i="5"/>
  <c r="R3339" i="5"/>
  <c r="S3339" i="5"/>
  <c r="R3340" i="5"/>
  <c r="S3340" i="5"/>
  <c r="U3330" i="5" l="1"/>
  <c r="U3331" i="5"/>
  <c r="U3332" i="5"/>
  <c r="U3333" i="5"/>
  <c r="U3334" i="5"/>
  <c r="U3335" i="5"/>
  <c r="U3336" i="5"/>
  <c r="U3337" i="5"/>
  <c r="P3337" i="5" s="1"/>
  <c r="U3338" i="5"/>
  <c r="U3339" i="5"/>
  <c r="U3340" i="5"/>
  <c r="U3341" i="5"/>
  <c r="P3341" i="5" s="1"/>
  <c r="U3342" i="5"/>
  <c r="P3342" i="5" s="1"/>
  <c r="U3343" i="5"/>
  <c r="P3343" i="5" s="1"/>
  <c r="U3344" i="5"/>
  <c r="P3344" i="5" s="1"/>
  <c r="U3345" i="5"/>
  <c r="P3345" i="5" s="1"/>
  <c r="U3346" i="5"/>
  <c r="P3346" i="5" s="1"/>
  <c r="U3347" i="5"/>
  <c r="P3347" i="5" s="1"/>
  <c r="U3348" i="5"/>
  <c r="P3348" i="5" s="1"/>
  <c r="U3349" i="5"/>
  <c r="U3350" i="5"/>
  <c r="U3351" i="5"/>
  <c r="P3351" i="5" s="1"/>
  <c r="U3352" i="5"/>
  <c r="P3352" i="5" s="1"/>
  <c r="U3353" i="5"/>
  <c r="P3353" i="5" s="1"/>
  <c r="U3354" i="5"/>
  <c r="U3355" i="5"/>
  <c r="P3355" i="5" s="1"/>
  <c r="U3356" i="5"/>
  <c r="P3356" i="5" s="1"/>
  <c r="U3357" i="5"/>
  <c r="P3357" i="5" s="1"/>
  <c r="U3358" i="5"/>
  <c r="P3358" i="5" s="1"/>
  <c r="U3359" i="5"/>
  <c r="P3359" i="5" s="1"/>
  <c r="U3360" i="5"/>
  <c r="P3360" i="5" s="1"/>
  <c r="U3361" i="5"/>
  <c r="P3361" i="5" s="1"/>
  <c r="U3362" i="5"/>
  <c r="P3362" i="5" s="1"/>
  <c r="U3363" i="5"/>
  <c r="U3364" i="5"/>
  <c r="U3365" i="5"/>
  <c r="P3365" i="5" s="1"/>
  <c r="U3366" i="5"/>
  <c r="P3366" i="5" s="1"/>
  <c r="U3367" i="5"/>
  <c r="P3367" i="5" s="1"/>
  <c r="U3368" i="5"/>
  <c r="P3368" i="5" s="1"/>
  <c r="U3369" i="5"/>
  <c r="P3369" i="5" s="1"/>
  <c r="U3370" i="5"/>
  <c r="P3370" i="5" s="1"/>
  <c r="U3371" i="5"/>
  <c r="P3371" i="5" s="1"/>
  <c r="U3372" i="5"/>
  <c r="P3372" i="5" s="1"/>
  <c r="U3379" i="5"/>
  <c r="U3380" i="5"/>
  <c r="P3380" i="5" s="1"/>
  <c r="U3381" i="5"/>
  <c r="P3381" i="5" s="1"/>
  <c r="U3382" i="5"/>
  <c r="P3382" i="5" s="1"/>
  <c r="U3383" i="5"/>
  <c r="U3384" i="5"/>
  <c r="U3385" i="5"/>
  <c r="P3385" i="5" s="1"/>
  <c r="U3386" i="5"/>
  <c r="P3386" i="5" s="1"/>
  <c r="U3387" i="5"/>
  <c r="P3387" i="5" s="1"/>
  <c r="U3388" i="5"/>
  <c r="S3371" i="5" l="1"/>
  <c r="R3372" i="5"/>
  <c r="S3370" i="5"/>
  <c r="R3369" i="5"/>
  <c r="R3368" i="5"/>
  <c r="R3388" i="5"/>
  <c r="S3388" i="5"/>
  <c r="R3387" i="5"/>
  <c r="S3387" i="5"/>
  <c r="R3386" i="5"/>
  <c r="S3386" i="5"/>
  <c r="R3385" i="5"/>
  <c r="S3385" i="5"/>
  <c r="R3380" i="5"/>
  <c r="S3380" i="5"/>
  <c r="R3383" i="5"/>
  <c r="S3383" i="5"/>
  <c r="R3379" i="5"/>
  <c r="S3379" i="5"/>
  <c r="R3382" i="5"/>
  <c r="S3382" i="5"/>
  <c r="R3381" i="5"/>
  <c r="S3381" i="5"/>
  <c r="R3370" i="5"/>
  <c r="R3371" i="5"/>
  <c r="S3368" i="5"/>
  <c r="S3369" i="5"/>
  <c r="S3372" i="5"/>
  <c r="R3365" i="5"/>
  <c r="S3365" i="5"/>
  <c r="R3367" i="5"/>
  <c r="S3367" i="5"/>
  <c r="R3366" i="5"/>
  <c r="S3366" i="5"/>
  <c r="S3344" i="5"/>
  <c r="R3362" i="5"/>
  <c r="S3362" i="5"/>
  <c r="R3361" i="5"/>
  <c r="S3361" i="5"/>
  <c r="R3360" i="5"/>
  <c r="S3360" i="5"/>
  <c r="S3363" i="5"/>
  <c r="R3363" i="5"/>
  <c r="R3359" i="5"/>
  <c r="S3359" i="5"/>
  <c r="R3358" i="5"/>
  <c r="S3358" i="5"/>
  <c r="R3357" i="5"/>
  <c r="S3357" i="5"/>
  <c r="R3356" i="5"/>
  <c r="S3356" i="5"/>
  <c r="R3355" i="5"/>
  <c r="S3355" i="5"/>
  <c r="R3354" i="5"/>
  <c r="S3354" i="5"/>
  <c r="R3351" i="5"/>
  <c r="S3351" i="5"/>
  <c r="R3352" i="5"/>
  <c r="S3352" i="5"/>
  <c r="R3353" i="5"/>
  <c r="S3353" i="5"/>
  <c r="S3348" i="5"/>
  <c r="R3347" i="5"/>
  <c r="R3346" i="5"/>
  <c r="R3345" i="5"/>
  <c r="R3348" i="5"/>
  <c r="S3347" i="5"/>
  <c r="S3346" i="5"/>
  <c r="S3345" i="5"/>
  <c r="R3344" i="5"/>
  <c r="R3341" i="5"/>
  <c r="S3341" i="5"/>
  <c r="S3343" i="5"/>
  <c r="R3343" i="5"/>
  <c r="R3342" i="5"/>
  <c r="S3342" i="5"/>
  <c r="R3337" i="5"/>
  <c r="S3337" i="5"/>
  <c r="P3335" i="5"/>
  <c r="P3331" i="5"/>
  <c r="P3333" i="5"/>
  <c r="P3332" i="5"/>
  <c r="P3334" i="5"/>
  <c r="P3330" i="5"/>
  <c r="S3325" i="5"/>
  <c r="S3326" i="5"/>
  <c r="S3330" i="5" l="1"/>
  <c r="R3330" i="5"/>
  <c r="S3334" i="5"/>
  <c r="R3334" i="5"/>
  <c r="S3332" i="5"/>
  <c r="R3332" i="5"/>
  <c r="S3333" i="5"/>
  <c r="R3333" i="5"/>
  <c r="S3331" i="5"/>
  <c r="R3331" i="5"/>
  <c r="S3335" i="5"/>
  <c r="R3335" i="5"/>
  <c r="R3325" i="5"/>
  <c r="R3326" i="5"/>
  <c r="U3325" i="5"/>
  <c r="U3326" i="5"/>
  <c r="U3327" i="5"/>
  <c r="P3327" i="5" s="1"/>
  <c r="U3328" i="5"/>
  <c r="P3328" i="5" s="1"/>
  <c r="U3329" i="5"/>
  <c r="P3329" i="5" s="1"/>
  <c r="P3384" i="5"/>
  <c r="U3449" i="5"/>
  <c r="P3449" i="5" s="1"/>
  <c r="R3449" i="5" l="1"/>
  <c r="S3449" i="5"/>
  <c r="R3384" i="5"/>
  <c r="S3384" i="5"/>
  <c r="S3329" i="5"/>
  <c r="R3329" i="5"/>
  <c r="R3328" i="5"/>
  <c r="S3328" i="5"/>
  <c r="S3327" i="5"/>
  <c r="R3327" i="5"/>
  <c r="P3315" i="5" l="1"/>
  <c r="R3313" i="5"/>
  <c r="S3313" i="5"/>
  <c r="R3314" i="5"/>
  <c r="S3314" i="5"/>
  <c r="R3315" i="5" l="1"/>
  <c r="S3315" i="5"/>
  <c r="S3310" i="5"/>
  <c r="S3303" i="5" l="1"/>
  <c r="S3304" i="5"/>
  <c r="R3310" i="5" l="1"/>
  <c r="R3304" i="5"/>
  <c r="R3303" i="5"/>
  <c r="U3296" i="5" l="1"/>
  <c r="P3296" i="5" s="1"/>
  <c r="U3297" i="5"/>
  <c r="U3298" i="5"/>
  <c r="U3299" i="5"/>
  <c r="U3300" i="5"/>
  <c r="P3300" i="5" s="1"/>
  <c r="U3301" i="5"/>
  <c r="U3302" i="5"/>
  <c r="P3302" i="5" s="1"/>
  <c r="U3303" i="5"/>
  <c r="U3304" i="5"/>
  <c r="U3305" i="5"/>
  <c r="U3306" i="5"/>
  <c r="P3306" i="5" s="1"/>
  <c r="U3307" i="5"/>
  <c r="U3308" i="5"/>
  <c r="P3308" i="5" s="1"/>
  <c r="U3309" i="5"/>
  <c r="P3309" i="5" s="1"/>
  <c r="U3310" i="5"/>
  <c r="U3311" i="5"/>
  <c r="P3311" i="5" s="1"/>
  <c r="U3312" i="5"/>
  <c r="P3312" i="5" s="1"/>
  <c r="U3313" i="5"/>
  <c r="U3314" i="5"/>
  <c r="U3316" i="5"/>
  <c r="P3316" i="5" s="1"/>
  <c r="U3317" i="5"/>
  <c r="P3317" i="5" s="1"/>
  <c r="U3318" i="5"/>
  <c r="P3318" i="5" s="1"/>
  <c r="U3319" i="5"/>
  <c r="U3320" i="5"/>
  <c r="P3320" i="5" s="1"/>
  <c r="U3321" i="5"/>
  <c r="U3322" i="5"/>
  <c r="P3322" i="5" s="1"/>
  <c r="U3323" i="5"/>
  <c r="P3323" i="5" s="1"/>
  <c r="U3324" i="5"/>
  <c r="P3324" i="5" s="1"/>
  <c r="R3320" i="5" l="1"/>
  <c r="S3320" i="5"/>
  <c r="S3324" i="5"/>
  <c r="R3324" i="5"/>
  <c r="R3323" i="5"/>
  <c r="S3323" i="5"/>
  <c r="S3322" i="5"/>
  <c r="R3322" i="5"/>
  <c r="R3321" i="5"/>
  <c r="S3321" i="5"/>
  <c r="R3319" i="5"/>
  <c r="S3319" i="5"/>
  <c r="R3318" i="5"/>
  <c r="S3318" i="5"/>
  <c r="R3317" i="5"/>
  <c r="S3317" i="5"/>
  <c r="R3316" i="5"/>
  <c r="S3316" i="5"/>
  <c r="R3312" i="5"/>
  <c r="S3312" i="5"/>
  <c r="R3311" i="5"/>
  <c r="S3311" i="5"/>
  <c r="S3309" i="5"/>
  <c r="R3309" i="5"/>
  <c r="R3308" i="5"/>
  <c r="S3308" i="5"/>
  <c r="S3307" i="5"/>
  <c r="R3307" i="5"/>
  <c r="S3306" i="5"/>
  <c r="R3306" i="5"/>
  <c r="S3305" i="5"/>
  <c r="R3305" i="5"/>
  <c r="S3296" i="5"/>
  <c r="R3302" i="5"/>
  <c r="S3302" i="5"/>
  <c r="R3300" i="5"/>
  <c r="S3300" i="5"/>
  <c r="R3301" i="5"/>
  <c r="S3301" i="5"/>
  <c r="P3299" i="5"/>
  <c r="P3298" i="5"/>
  <c r="P3297" i="5"/>
  <c r="R3296" i="5"/>
  <c r="S3295" i="5"/>
  <c r="R3297" i="5" l="1"/>
  <c r="R3298" i="5"/>
  <c r="R3299" i="5"/>
  <c r="S3297" i="5"/>
  <c r="S3298" i="5"/>
  <c r="S3299" i="5"/>
  <c r="R3295" i="5"/>
  <c r="U3267" i="5" l="1"/>
  <c r="U3268" i="5"/>
  <c r="U3269" i="5"/>
  <c r="U3270" i="5"/>
  <c r="U3271" i="5"/>
  <c r="U3272" i="5"/>
  <c r="U3273" i="5"/>
  <c r="U3274" i="5"/>
  <c r="U3275" i="5"/>
  <c r="P3275" i="5" s="1"/>
  <c r="U3276" i="5"/>
  <c r="P3276" i="5" s="1"/>
  <c r="U3277" i="5"/>
  <c r="P3277" i="5" s="1"/>
  <c r="U3278" i="5"/>
  <c r="U3279" i="5"/>
  <c r="U3280" i="5"/>
  <c r="P3280" i="5" s="1"/>
  <c r="U3281" i="5"/>
  <c r="P3281" i="5" s="1"/>
  <c r="U3282" i="5"/>
  <c r="P3282" i="5" s="1"/>
  <c r="U3283" i="5"/>
  <c r="P3283" i="5" s="1"/>
  <c r="U3284" i="5"/>
  <c r="P3284" i="5" s="1"/>
  <c r="U3285" i="5"/>
  <c r="P3285" i="5" s="1"/>
  <c r="U3286" i="5"/>
  <c r="U3287" i="5"/>
  <c r="U3288" i="5"/>
  <c r="U3289" i="5"/>
  <c r="P3289" i="5" s="1"/>
  <c r="U3290" i="5"/>
  <c r="P3290" i="5" s="1"/>
  <c r="U3291" i="5"/>
  <c r="P3291" i="5" s="1"/>
  <c r="U3292" i="5"/>
  <c r="P3292" i="5" s="1"/>
  <c r="U3293" i="5"/>
  <c r="P3293" i="5" s="1"/>
  <c r="U3294" i="5"/>
  <c r="U3295" i="5"/>
  <c r="R3294" i="5" l="1"/>
  <c r="S3294" i="5"/>
  <c r="S3293" i="5"/>
  <c r="R3293" i="5"/>
  <c r="R3289" i="5"/>
  <c r="S3289" i="5"/>
  <c r="S3292" i="5"/>
  <c r="R3292" i="5"/>
  <c r="R3290" i="5"/>
  <c r="S3290" i="5"/>
  <c r="S3291" i="5"/>
  <c r="R3291" i="5"/>
  <c r="S3285" i="5"/>
  <c r="R3285" i="5"/>
  <c r="R3284" i="5"/>
  <c r="S3284" i="5"/>
  <c r="S3286" i="5"/>
  <c r="R3286" i="5"/>
  <c r="S3288" i="5"/>
  <c r="R3288" i="5"/>
  <c r="R3287" i="5"/>
  <c r="S3287" i="5"/>
  <c r="R3280" i="5"/>
  <c r="S3280" i="5"/>
  <c r="R3283" i="5"/>
  <c r="S3283" i="5"/>
  <c r="R3282" i="5"/>
  <c r="S3282" i="5"/>
  <c r="R3281" i="5"/>
  <c r="S3281" i="5"/>
  <c r="R3279" i="5"/>
  <c r="S3279" i="5"/>
  <c r="R3278" i="5"/>
  <c r="S3278" i="5"/>
  <c r="R3276" i="5"/>
  <c r="S3276" i="5"/>
  <c r="R3275" i="5"/>
  <c r="S3275" i="5"/>
  <c r="R3277" i="5"/>
  <c r="S3277" i="5"/>
  <c r="P3273" i="5"/>
  <c r="R3273" i="5" s="1"/>
  <c r="P3272" i="5"/>
  <c r="S3272" i="5" s="1"/>
  <c r="R3274" i="5"/>
  <c r="S3274" i="5"/>
  <c r="P3270" i="5"/>
  <c r="P3268" i="5"/>
  <c r="P3267" i="5"/>
  <c r="P3269" i="5"/>
  <c r="P3271" i="5"/>
  <c r="S3273" i="5" l="1"/>
  <c r="R3272" i="5"/>
  <c r="R3269" i="5"/>
  <c r="S3269" i="5"/>
  <c r="R3267" i="5"/>
  <c r="S3267" i="5"/>
  <c r="R3268" i="5"/>
  <c r="S3268" i="5"/>
  <c r="R3271" i="5"/>
  <c r="S3271" i="5"/>
  <c r="R3270" i="5"/>
  <c r="S3270" i="5"/>
  <c r="R3251" i="5"/>
  <c r="S3251" i="5"/>
  <c r="R3252" i="5"/>
  <c r="S3252" i="5"/>
  <c r="R3236" i="5" l="1"/>
  <c r="S3236" i="5"/>
  <c r="S3232" i="5" l="1"/>
  <c r="S3233" i="5"/>
  <c r="R3232" i="5" l="1"/>
  <c r="R3233" i="5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3" i="7"/>
  <c r="H4" i="7"/>
  <c r="H5" i="7"/>
  <c r="H6" i="7"/>
  <c r="H7" i="7"/>
  <c r="H8" i="7"/>
  <c r="H2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3" i="7"/>
  <c r="G4" i="7"/>
  <c r="G5" i="7"/>
  <c r="G6" i="7"/>
  <c r="G7" i="7"/>
  <c r="G8" i="7"/>
  <c r="G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3" i="7"/>
  <c r="D4" i="7"/>
  <c r="D5" i="7"/>
  <c r="D6" i="7"/>
  <c r="D7" i="7"/>
  <c r="D8" i="7"/>
  <c r="D2" i="7"/>
  <c r="S3226" i="5" l="1"/>
  <c r="R3226" i="5"/>
  <c r="S3214" i="5" l="1"/>
  <c r="R3214" i="5" l="1"/>
  <c r="U3206" i="5"/>
  <c r="U3207" i="5"/>
  <c r="U3208" i="5"/>
  <c r="P3208" i="5" s="1"/>
  <c r="U3209" i="5"/>
  <c r="P3209" i="5" s="1"/>
  <c r="U3210" i="5"/>
  <c r="P3210" i="5" s="1"/>
  <c r="U3211" i="5"/>
  <c r="P3211" i="5" s="1"/>
  <c r="U3212" i="5"/>
  <c r="P3212" i="5" s="1"/>
  <c r="U3213" i="5"/>
  <c r="U3214" i="5"/>
  <c r="U3215" i="5"/>
  <c r="P3215" i="5" s="1"/>
  <c r="U3216" i="5"/>
  <c r="P3216" i="5" s="1"/>
  <c r="U3217" i="5"/>
  <c r="P3217" i="5" s="1"/>
  <c r="U3218" i="5"/>
  <c r="P3218" i="5" s="1"/>
  <c r="U3219" i="5"/>
  <c r="P3219" i="5" s="1"/>
  <c r="U3220" i="5"/>
  <c r="P3220" i="5" s="1"/>
  <c r="U3221" i="5"/>
  <c r="P3221" i="5" s="1"/>
  <c r="U3222" i="5"/>
  <c r="P3222" i="5" s="1"/>
  <c r="U3223" i="5"/>
  <c r="P3223" i="5" s="1"/>
  <c r="U3224" i="5"/>
  <c r="P3224" i="5" s="1"/>
  <c r="U3225" i="5"/>
  <c r="P3225" i="5" s="1"/>
  <c r="U3226" i="5"/>
  <c r="U3227" i="5"/>
  <c r="P3227" i="5" s="1"/>
  <c r="U3228" i="5"/>
  <c r="P3228" i="5" s="1"/>
  <c r="U3229" i="5"/>
  <c r="P3229" i="5" s="1"/>
  <c r="U3230" i="5"/>
  <c r="P3230" i="5" s="1"/>
  <c r="U3231" i="5"/>
  <c r="P3231" i="5" s="1"/>
  <c r="U3232" i="5"/>
  <c r="U3233" i="5"/>
  <c r="U3234" i="5"/>
  <c r="P3234" i="5" s="1"/>
  <c r="U3235" i="5"/>
  <c r="P3235" i="5" s="1"/>
  <c r="U3236" i="5"/>
  <c r="U3237" i="5"/>
  <c r="P3237" i="5" s="1"/>
  <c r="U3238" i="5"/>
  <c r="P3238" i="5" s="1"/>
  <c r="U3239" i="5"/>
  <c r="U3240" i="5"/>
  <c r="P3240" i="5" s="1"/>
  <c r="U3241" i="5"/>
  <c r="P3241" i="5" s="1"/>
  <c r="U3242" i="5"/>
  <c r="P3242" i="5" s="1"/>
  <c r="U3243" i="5"/>
  <c r="P3243" i="5" s="1"/>
  <c r="U3244" i="5"/>
  <c r="P3244" i="5" s="1"/>
  <c r="U3245" i="5"/>
  <c r="U3246" i="5"/>
  <c r="P3246" i="5" s="1"/>
  <c r="U3247" i="5"/>
  <c r="P3247" i="5" s="1"/>
  <c r="U3248" i="5"/>
  <c r="P3248" i="5" s="1"/>
  <c r="U3249" i="5"/>
  <c r="P3249" i="5" s="1"/>
  <c r="U3250" i="5"/>
  <c r="P3250" i="5" s="1"/>
  <c r="U3251" i="5"/>
  <c r="U3252" i="5"/>
  <c r="U3253" i="5"/>
  <c r="P3253" i="5" s="1"/>
  <c r="U3254" i="5"/>
  <c r="P3254" i="5" s="1"/>
  <c r="U3255" i="5"/>
  <c r="P3255" i="5" s="1"/>
  <c r="U3256" i="5"/>
  <c r="P3256" i="5" s="1"/>
  <c r="U3257" i="5"/>
  <c r="P3257" i="5" s="1"/>
  <c r="U3258" i="5"/>
  <c r="P3258" i="5" s="1"/>
  <c r="U3259" i="5"/>
  <c r="P3259" i="5" s="1"/>
  <c r="U3260" i="5"/>
  <c r="P3260" i="5" s="1"/>
  <c r="U3261" i="5"/>
  <c r="U3262" i="5"/>
  <c r="U3263" i="5"/>
  <c r="P3263" i="5" s="1"/>
  <c r="U3264" i="5"/>
  <c r="P3264" i="5" s="1"/>
  <c r="U3265" i="5"/>
  <c r="P3265" i="5" s="1"/>
  <c r="U3266" i="5"/>
  <c r="P3266" i="5" s="1"/>
  <c r="R3266" i="5" l="1"/>
  <c r="S3266" i="5"/>
  <c r="R3264" i="5"/>
  <c r="S3264" i="5"/>
  <c r="R3263" i="5"/>
  <c r="S3263" i="5"/>
  <c r="R3265" i="5"/>
  <c r="S3265" i="5"/>
  <c r="R3260" i="5"/>
  <c r="S3260" i="5"/>
  <c r="R3259" i="5"/>
  <c r="S3259" i="5"/>
  <c r="R3262" i="5"/>
  <c r="S3262" i="5"/>
  <c r="S3261" i="5"/>
  <c r="R3261" i="5"/>
  <c r="R3258" i="5"/>
  <c r="S3258" i="5"/>
  <c r="S3257" i="5"/>
  <c r="R3257" i="5"/>
  <c r="R3256" i="5"/>
  <c r="S3256" i="5"/>
  <c r="R3255" i="5"/>
  <c r="S3255" i="5"/>
  <c r="R3254" i="5"/>
  <c r="S3254" i="5"/>
  <c r="S3253" i="5"/>
  <c r="R3253" i="5"/>
  <c r="R3250" i="5"/>
  <c r="S3250" i="5"/>
  <c r="R3249" i="5"/>
  <c r="S3249" i="5"/>
  <c r="R3248" i="5"/>
  <c r="S3248" i="5"/>
  <c r="R3247" i="5"/>
  <c r="S3247" i="5"/>
  <c r="R3244" i="5"/>
  <c r="S3244" i="5"/>
  <c r="R3246" i="5"/>
  <c r="S3246" i="5"/>
  <c r="R3243" i="5"/>
  <c r="S3243" i="5"/>
  <c r="R3245" i="5"/>
  <c r="S3245" i="5"/>
  <c r="R3240" i="5"/>
  <c r="S3240" i="5"/>
  <c r="S3239" i="5"/>
  <c r="R3239" i="5"/>
  <c r="R3238" i="5"/>
  <c r="S3238" i="5"/>
  <c r="R3242" i="5"/>
  <c r="S3242" i="5"/>
  <c r="R3241" i="5"/>
  <c r="S3241" i="5"/>
  <c r="R3237" i="5"/>
  <c r="S3237" i="5"/>
  <c r="S3235" i="5"/>
  <c r="R3235" i="5"/>
  <c r="R3234" i="5"/>
  <c r="S3234" i="5"/>
  <c r="S3230" i="5"/>
  <c r="R3230" i="5"/>
  <c r="S3229" i="5"/>
  <c r="R3229" i="5"/>
  <c r="S3228" i="5"/>
  <c r="R3228" i="5"/>
  <c r="S3227" i="5"/>
  <c r="R3227" i="5"/>
  <c r="S3231" i="5"/>
  <c r="R3231" i="5"/>
  <c r="R3224" i="5"/>
  <c r="S3224" i="5"/>
  <c r="R3225" i="5"/>
  <c r="S3225" i="5"/>
  <c r="R3220" i="5"/>
  <c r="S3220" i="5"/>
  <c r="R3223" i="5"/>
  <c r="S3223" i="5"/>
  <c r="R3219" i="5"/>
  <c r="S3219" i="5"/>
  <c r="R3222" i="5"/>
  <c r="S3222" i="5"/>
  <c r="R3218" i="5"/>
  <c r="S3218" i="5"/>
  <c r="R3221" i="5"/>
  <c r="S3221" i="5"/>
  <c r="R3216" i="5"/>
  <c r="S3216" i="5"/>
  <c r="S3217" i="5"/>
  <c r="R3217" i="5"/>
  <c r="S3215" i="5"/>
  <c r="R3215" i="5"/>
  <c r="R3213" i="5"/>
  <c r="S3213" i="5"/>
  <c r="R3210" i="5"/>
  <c r="S3210" i="5"/>
  <c r="R3211" i="5"/>
  <c r="S3211" i="5"/>
  <c r="R3208" i="5"/>
  <c r="S3208" i="5"/>
  <c r="S3212" i="5"/>
  <c r="R3212" i="5"/>
  <c r="R3209" i="5"/>
  <c r="S3209" i="5"/>
  <c r="P3207" i="5"/>
  <c r="P3206" i="5"/>
  <c r="R3206" i="5" l="1"/>
  <c r="S3206" i="5"/>
  <c r="R3207" i="5"/>
  <c r="S3207" i="5"/>
  <c r="S3194" i="5"/>
  <c r="R3194" i="5" l="1"/>
  <c r="U3188" i="5"/>
  <c r="U3187" i="5"/>
  <c r="U3189" i="5"/>
  <c r="U3190" i="5"/>
  <c r="U3191" i="5"/>
  <c r="U3192" i="5"/>
  <c r="U3193" i="5"/>
  <c r="U3194" i="5"/>
  <c r="U3195" i="5"/>
  <c r="P3195" i="5" s="1"/>
  <c r="U3196" i="5"/>
  <c r="P3196" i="5" s="1"/>
  <c r="U3197" i="5"/>
  <c r="P3197" i="5" s="1"/>
  <c r="U3198" i="5"/>
  <c r="P3198" i="5" s="1"/>
  <c r="U3199" i="5"/>
  <c r="P3199" i="5" s="1"/>
  <c r="U3200" i="5"/>
  <c r="P3200" i="5" s="1"/>
  <c r="U3201" i="5"/>
  <c r="P3201" i="5" s="1"/>
  <c r="U3202" i="5"/>
  <c r="P3202" i="5" s="1"/>
  <c r="U3203" i="5"/>
  <c r="P3203" i="5" s="1"/>
  <c r="U3204" i="5"/>
  <c r="P3204" i="5" s="1"/>
  <c r="U3205" i="5"/>
  <c r="S3198" i="5" l="1"/>
  <c r="R3204" i="5"/>
  <c r="S3204" i="5"/>
  <c r="R3205" i="5"/>
  <c r="S3205" i="5"/>
  <c r="R3203" i="5"/>
  <c r="S3203" i="5"/>
  <c r="R3200" i="5"/>
  <c r="S3200" i="5"/>
  <c r="R3202" i="5"/>
  <c r="S3202" i="5"/>
  <c r="R3201" i="5"/>
  <c r="S3201" i="5"/>
  <c r="R3199" i="5"/>
  <c r="S3199" i="5"/>
  <c r="R3198" i="5"/>
  <c r="R3196" i="5"/>
  <c r="S3196" i="5"/>
  <c r="R3195" i="5"/>
  <c r="S3195" i="5"/>
  <c r="R3197" i="5"/>
  <c r="S3197" i="5"/>
  <c r="S3193" i="5"/>
  <c r="R3193" i="5"/>
  <c r="P3191" i="5"/>
  <c r="P3189" i="5"/>
  <c r="P3190" i="5"/>
  <c r="P3192" i="5"/>
  <c r="P3188" i="5"/>
  <c r="P3187" i="5"/>
  <c r="R3187" i="5" l="1"/>
  <c r="S3187" i="5"/>
  <c r="S3188" i="5"/>
  <c r="R3188" i="5"/>
  <c r="R3192" i="5"/>
  <c r="S3192" i="5"/>
  <c r="S3190" i="5"/>
  <c r="R3190" i="5"/>
  <c r="R3189" i="5"/>
  <c r="S3189" i="5"/>
  <c r="S3191" i="5"/>
  <c r="R3191" i="5"/>
  <c r="S3172" i="5"/>
  <c r="R3170" i="5"/>
  <c r="S3170" i="5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R3172" i="5" l="1"/>
  <c r="A3160" i="5" l="1"/>
  <c r="U3176" i="5"/>
  <c r="P3176" i="5" s="1"/>
  <c r="U3177" i="5"/>
  <c r="P3177" i="5" s="1"/>
  <c r="U3178" i="5"/>
  <c r="P3178" i="5" s="1"/>
  <c r="U3179" i="5"/>
  <c r="P3179" i="5" s="1"/>
  <c r="U3180" i="5"/>
  <c r="P3180" i="5" s="1"/>
  <c r="U3181" i="5"/>
  <c r="P3181" i="5" s="1"/>
  <c r="U3182" i="5"/>
  <c r="U3183" i="5"/>
  <c r="U3184" i="5"/>
  <c r="P3184" i="5" s="1"/>
  <c r="U3185" i="5"/>
  <c r="P3185" i="5" s="1"/>
  <c r="U3186" i="5"/>
  <c r="P3186" i="5" s="1"/>
  <c r="U3158" i="5"/>
  <c r="U3159" i="5"/>
  <c r="U3160" i="5"/>
  <c r="U3161" i="5"/>
  <c r="P3161" i="5" s="1"/>
  <c r="U3162" i="5"/>
  <c r="P3162" i="5" s="1"/>
  <c r="U3163" i="5"/>
  <c r="P3163" i="5" s="1"/>
  <c r="U3164" i="5"/>
  <c r="P3164" i="5" s="1"/>
  <c r="U3165" i="5"/>
  <c r="P3165" i="5" s="1"/>
  <c r="U3166" i="5"/>
  <c r="P3166" i="5" s="1"/>
  <c r="U3167" i="5"/>
  <c r="U3168" i="5"/>
  <c r="U3169" i="5"/>
  <c r="U3170" i="5"/>
  <c r="U3171" i="5"/>
  <c r="P3171" i="5" s="1"/>
  <c r="U3172" i="5"/>
  <c r="U3173" i="5"/>
  <c r="P3173" i="5" s="1"/>
  <c r="U3174" i="5"/>
  <c r="P3174" i="5" s="1"/>
  <c r="U3175" i="5"/>
  <c r="P3175" i="5" s="1"/>
  <c r="O3160" i="5"/>
  <c r="N3160" i="5"/>
  <c r="R3186" i="5" l="1"/>
  <c r="S3186" i="5"/>
  <c r="R3185" i="5"/>
  <c r="S3185" i="5"/>
  <c r="S3171" i="5"/>
  <c r="R3184" i="5"/>
  <c r="S3184" i="5"/>
  <c r="R3181" i="5"/>
  <c r="S3181" i="5"/>
  <c r="R3180" i="5"/>
  <c r="S3180" i="5"/>
  <c r="R3179" i="5"/>
  <c r="S3179" i="5"/>
  <c r="R3183" i="5"/>
  <c r="S3183" i="5"/>
  <c r="S3182" i="5"/>
  <c r="R3182" i="5"/>
  <c r="R3178" i="5"/>
  <c r="S3178" i="5"/>
  <c r="S3177" i="5"/>
  <c r="R3177" i="5"/>
  <c r="R3173" i="5"/>
  <c r="R3175" i="5"/>
  <c r="S3176" i="5"/>
  <c r="S3175" i="5"/>
  <c r="R3174" i="5"/>
  <c r="S3174" i="5"/>
  <c r="R3171" i="5"/>
  <c r="R3176" i="5"/>
  <c r="S3173" i="5"/>
  <c r="R3169" i="5"/>
  <c r="S3169" i="5"/>
  <c r="R3168" i="5"/>
  <c r="S3168" i="5"/>
  <c r="R3167" i="5"/>
  <c r="S3167" i="5"/>
  <c r="S3166" i="5"/>
  <c r="R3166" i="5"/>
  <c r="R3165" i="5"/>
  <c r="S3165" i="5"/>
  <c r="S3163" i="5"/>
  <c r="R3163" i="5"/>
  <c r="S3164" i="5"/>
  <c r="R3164" i="5"/>
  <c r="S3161" i="5"/>
  <c r="R3161" i="5"/>
  <c r="R3162" i="5"/>
  <c r="S3162" i="5"/>
  <c r="P3160" i="5"/>
  <c r="P3159" i="5"/>
  <c r="P3158" i="5"/>
  <c r="R3158" i="5" l="1"/>
  <c r="S3158" i="5"/>
  <c r="S3159" i="5"/>
  <c r="R3159" i="5"/>
  <c r="R3160" i="5"/>
  <c r="S3160" i="5"/>
  <c r="U3155" i="5"/>
  <c r="P3155" i="5" s="1"/>
  <c r="U3156" i="5"/>
  <c r="P3156" i="5" s="1"/>
  <c r="U3157" i="5"/>
  <c r="R3154" i="5"/>
  <c r="B3" i="7"/>
  <c r="A3" i="7" s="1"/>
  <c r="B4" i="7"/>
  <c r="A4" i="7" s="1"/>
  <c r="B5" i="7"/>
  <c r="A5" i="7" s="1"/>
  <c r="B6" i="7"/>
  <c r="A6" i="7" s="1"/>
  <c r="B7" i="7"/>
  <c r="A7" i="7" s="1"/>
  <c r="B8" i="7"/>
  <c r="A8" i="7" s="1"/>
  <c r="B9" i="7"/>
  <c r="A9" i="7" s="1"/>
  <c r="B10" i="7"/>
  <c r="A10" i="7" s="1"/>
  <c r="B11" i="7"/>
  <c r="A11" i="7" s="1"/>
  <c r="B12" i="7"/>
  <c r="A12" i="7" s="1"/>
  <c r="B13" i="7"/>
  <c r="A13" i="7" s="1"/>
  <c r="B14" i="7"/>
  <c r="A14" i="7" s="1"/>
  <c r="B15" i="7"/>
  <c r="A15" i="7" s="1"/>
  <c r="B16" i="7"/>
  <c r="A16" i="7" s="1"/>
  <c r="B17" i="7"/>
  <c r="A17" i="7" s="1"/>
  <c r="B18" i="7"/>
  <c r="A18" i="7" s="1"/>
  <c r="B19" i="7"/>
  <c r="A19" i="7" s="1"/>
  <c r="B20" i="7"/>
  <c r="A20" i="7" s="1"/>
  <c r="B21" i="7"/>
  <c r="A21" i="7" s="1"/>
  <c r="B22" i="7"/>
  <c r="A22" i="7" s="1"/>
  <c r="B23" i="7"/>
  <c r="A23" i="7" s="1"/>
  <c r="B24" i="7"/>
  <c r="A24" i="7" s="1"/>
  <c r="B25" i="7"/>
  <c r="A25" i="7" s="1"/>
  <c r="B26" i="7"/>
  <c r="A26" i="7" s="1"/>
  <c r="B27" i="7"/>
  <c r="A27" i="7" s="1"/>
  <c r="S3156" i="5" l="1"/>
  <c r="R3156" i="5"/>
  <c r="R3155" i="5"/>
  <c r="S3155" i="5"/>
  <c r="R3157" i="5"/>
  <c r="S3157" i="5"/>
  <c r="U3147" i="5"/>
  <c r="U3148" i="5"/>
  <c r="U3149" i="5"/>
  <c r="U3150" i="5"/>
  <c r="P3150" i="5" s="1"/>
  <c r="U3151" i="5"/>
  <c r="P3151" i="5" s="1"/>
  <c r="U3152" i="5"/>
  <c r="P3152" i="5" s="1"/>
  <c r="U3153" i="5"/>
  <c r="P3153" i="5" s="1"/>
  <c r="U3154" i="5"/>
  <c r="S3144" i="5"/>
  <c r="S3145" i="5"/>
  <c r="S3154" i="5" l="1"/>
  <c r="S3153" i="5"/>
  <c r="R3153" i="5"/>
  <c r="S3152" i="5"/>
  <c r="R3152" i="5"/>
  <c r="S3151" i="5"/>
  <c r="R3151" i="5"/>
  <c r="S3150" i="5"/>
  <c r="R3150" i="5"/>
  <c r="R3145" i="5"/>
  <c r="R3144" i="5"/>
  <c r="P3147" i="5"/>
  <c r="P3149" i="5"/>
  <c r="P3148" i="5"/>
  <c r="U3137" i="5"/>
  <c r="U3138" i="5"/>
  <c r="U3139" i="5"/>
  <c r="U3140" i="5"/>
  <c r="U3141" i="5"/>
  <c r="U3142" i="5"/>
  <c r="U3143" i="5"/>
  <c r="U3144" i="5"/>
  <c r="U3145" i="5"/>
  <c r="U3146" i="5"/>
  <c r="P3146" i="5" s="1"/>
  <c r="R3146" i="5" l="1"/>
  <c r="S3146" i="5"/>
  <c r="S3148" i="5"/>
  <c r="R3148" i="5"/>
  <c r="S3149" i="5"/>
  <c r="R3149" i="5"/>
  <c r="R3147" i="5"/>
  <c r="S3147" i="5"/>
  <c r="P3142" i="5"/>
  <c r="P3141" i="5"/>
  <c r="P3140" i="5"/>
  <c r="P3143" i="5"/>
  <c r="P3139" i="5"/>
  <c r="P3138" i="5"/>
  <c r="R3138" i="5" l="1"/>
  <c r="S3138" i="5"/>
  <c r="R3139" i="5"/>
  <c r="S3139" i="5"/>
  <c r="R3143" i="5"/>
  <c r="S3143" i="5"/>
  <c r="R3140" i="5"/>
  <c r="S3140" i="5"/>
  <c r="S3141" i="5"/>
  <c r="R3141" i="5"/>
  <c r="S3142" i="5"/>
  <c r="R3142" i="5"/>
  <c r="P3137" i="5"/>
  <c r="R3133" i="5"/>
  <c r="R3134" i="5"/>
  <c r="S3133" i="5"/>
  <c r="S3134" i="5"/>
  <c r="R3137" i="5" l="1"/>
  <c r="S3137" i="5"/>
  <c r="R3127" i="5"/>
  <c r="S3127" i="5"/>
  <c r="R3128" i="5"/>
  <c r="S3128" i="5"/>
  <c r="U3119" i="5" l="1"/>
  <c r="U3120" i="5"/>
  <c r="P3120" i="5" s="1"/>
  <c r="U3121" i="5"/>
  <c r="P3121" i="5" s="1"/>
  <c r="U3122" i="5"/>
  <c r="P3122" i="5" s="1"/>
  <c r="U3123" i="5"/>
  <c r="P3123" i="5" s="1"/>
  <c r="U3124" i="5"/>
  <c r="P3124" i="5" s="1"/>
  <c r="U3125" i="5"/>
  <c r="P3125" i="5" s="1"/>
  <c r="U3126" i="5"/>
  <c r="P3126" i="5" s="1"/>
  <c r="U3127" i="5"/>
  <c r="U3128" i="5"/>
  <c r="U3129" i="5"/>
  <c r="P3129" i="5" s="1"/>
  <c r="U3130" i="5"/>
  <c r="P3130" i="5" s="1"/>
  <c r="U3131" i="5"/>
  <c r="P3131" i="5" s="1"/>
  <c r="U3132" i="5"/>
  <c r="P3132" i="5" s="1"/>
  <c r="U3133" i="5"/>
  <c r="U3134" i="5"/>
  <c r="U3135" i="5"/>
  <c r="P3135" i="5" s="1"/>
  <c r="U3136" i="5"/>
  <c r="P3136" i="5" s="1"/>
  <c r="S3135" i="5" l="1"/>
  <c r="R3135" i="5"/>
  <c r="S3136" i="5"/>
  <c r="R3136" i="5"/>
  <c r="R3129" i="5"/>
  <c r="S3129" i="5"/>
  <c r="R3130" i="5"/>
  <c r="S3130" i="5"/>
  <c r="R3132" i="5"/>
  <c r="S3132" i="5"/>
  <c r="S3131" i="5"/>
  <c r="R3131" i="5"/>
  <c r="R3126" i="5"/>
  <c r="S3126" i="5"/>
  <c r="S3125" i="5"/>
  <c r="R3125" i="5"/>
  <c r="R3120" i="5"/>
  <c r="S3120" i="5"/>
  <c r="S3124" i="5"/>
  <c r="R3124" i="5"/>
  <c r="S3123" i="5"/>
  <c r="R3123" i="5"/>
  <c r="R3122" i="5"/>
  <c r="S3122" i="5"/>
  <c r="S3121" i="5"/>
  <c r="R3121" i="5"/>
  <c r="R3119" i="5"/>
  <c r="S3119" i="5"/>
  <c r="U3118" i="5" l="1"/>
  <c r="P3118" i="5" s="1"/>
  <c r="U3117" i="5"/>
  <c r="P3117" i="5" s="1"/>
  <c r="U3116" i="5"/>
  <c r="P3116" i="5" s="1"/>
  <c r="U3115" i="5"/>
  <c r="P3115" i="5" s="1"/>
  <c r="U3114" i="5"/>
  <c r="P3114" i="5" s="1"/>
  <c r="U3113" i="5"/>
  <c r="P3113" i="5" s="1"/>
  <c r="U3112" i="5"/>
  <c r="P3112" i="5" s="1"/>
  <c r="U3111" i="5"/>
  <c r="P3111" i="5" s="1"/>
  <c r="U3110" i="5"/>
  <c r="P3110" i="5" s="1"/>
  <c r="U3109" i="5"/>
  <c r="P3109" i="5" s="1"/>
  <c r="U3107" i="5"/>
  <c r="U3106" i="5"/>
  <c r="S3116" i="5" l="1"/>
  <c r="R3116" i="5"/>
  <c r="R3117" i="5"/>
  <c r="S3117" i="5"/>
  <c r="R3118" i="5"/>
  <c r="S3118" i="5"/>
  <c r="R3110" i="5"/>
  <c r="S3110" i="5"/>
  <c r="R3111" i="5"/>
  <c r="S3111" i="5"/>
  <c r="R3112" i="5"/>
  <c r="S3112" i="5"/>
  <c r="S3113" i="5"/>
  <c r="R3113" i="5"/>
  <c r="S3114" i="5"/>
  <c r="R3114" i="5"/>
  <c r="R3115" i="5"/>
  <c r="S3115" i="5"/>
  <c r="R3109" i="5"/>
  <c r="S3109" i="5"/>
  <c r="R3108" i="5"/>
  <c r="S3108" i="5"/>
  <c r="P3107" i="5" l="1"/>
  <c r="U3094" i="5"/>
  <c r="U3095" i="5"/>
  <c r="U3096" i="5"/>
  <c r="U3097" i="5"/>
  <c r="U3098" i="5"/>
  <c r="U3099" i="5"/>
  <c r="U3100" i="5"/>
  <c r="P3100" i="5" s="1"/>
  <c r="U3101" i="5"/>
  <c r="P3101" i="5" s="1"/>
  <c r="U3102" i="5"/>
  <c r="P3102" i="5" s="1"/>
  <c r="U3103" i="5"/>
  <c r="P3103" i="5" s="1"/>
  <c r="U3104" i="5"/>
  <c r="P3104" i="5" s="1"/>
  <c r="U3105" i="5"/>
  <c r="P3105" i="5" s="1"/>
  <c r="R3105" i="5" l="1"/>
  <c r="S3105" i="5"/>
  <c r="R3101" i="5"/>
  <c r="S3101" i="5"/>
  <c r="R3104" i="5"/>
  <c r="S3104" i="5"/>
  <c r="R3102" i="5"/>
  <c r="S3102" i="5"/>
  <c r="R3107" i="5"/>
  <c r="S3107" i="5"/>
  <c r="R3103" i="5"/>
  <c r="S3103" i="5"/>
  <c r="R3100" i="5"/>
  <c r="S3100" i="5"/>
  <c r="R3106" i="5"/>
  <c r="S3106" i="5"/>
  <c r="P3097" i="5"/>
  <c r="P3099" i="5"/>
  <c r="P3096" i="5"/>
  <c r="S3089" i="5"/>
  <c r="S3090" i="5"/>
  <c r="R3097" i="5" l="1"/>
  <c r="S3097" i="5"/>
  <c r="R3096" i="5"/>
  <c r="S3096" i="5"/>
  <c r="S3099" i="5"/>
  <c r="R3099" i="5"/>
  <c r="R3098" i="5"/>
  <c r="S3098" i="5"/>
  <c r="R3089" i="5" l="1"/>
  <c r="R3090" i="5"/>
  <c r="U3074" i="5"/>
  <c r="U3075" i="5"/>
  <c r="U3076" i="5"/>
  <c r="U3077" i="5"/>
  <c r="U3078" i="5"/>
  <c r="U3079" i="5"/>
  <c r="U3080" i="5"/>
  <c r="U3081" i="5"/>
  <c r="U3082" i="5"/>
  <c r="U3083" i="5"/>
  <c r="P3083" i="5" s="1"/>
  <c r="U3084" i="5"/>
  <c r="P3084" i="5" s="1"/>
  <c r="U3085" i="5"/>
  <c r="P3085" i="5" s="1"/>
  <c r="U3086" i="5"/>
  <c r="P3086" i="5" s="1"/>
  <c r="U3087" i="5"/>
  <c r="P3087" i="5" s="1"/>
  <c r="U3088" i="5"/>
  <c r="P3088" i="5" s="1"/>
  <c r="U3089" i="5"/>
  <c r="U3090" i="5"/>
  <c r="U3091" i="5"/>
  <c r="P3091" i="5" s="1"/>
  <c r="U3092" i="5"/>
  <c r="P3092" i="5" s="1"/>
  <c r="U3093" i="5"/>
  <c r="P3093" i="5" s="1"/>
  <c r="P3095" i="5"/>
  <c r="S3095" i="5" l="1"/>
  <c r="R3095" i="5"/>
  <c r="R3094" i="5"/>
  <c r="S3094" i="5"/>
  <c r="S3092" i="5"/>
  <c r="R3092" i="5"/>
  <c r="R3091" i="5"/>
  <c r="S3091" i="5"/>
  <c r="S3093" i="5"/>
  <c r="R3093" i="5"/>
  <c r="R3086" i="5"/>
  <c r="S3086" i="5"/>
  <c r="R3085" i="5"/>
  <c r="S3085" i="5"/>
  <c r="R3084" i="5"/>
  <c r="S3084" i="5"/>
  <c r="R3083" i="5"/>
  <c r="S3083" i="5"/>
  <c r="S3088" i="5"/>
  <c r="R3088" i="5"/>
  <c r="R3087" i="5"/>
  <c r="S3087" i="5"/>
  <c r="S3077" i="5"/>
  <c r="S3078" i="5"/>
  <c r="S3079" i="5"/>
  <c r="S3080" i="5"/>
  <c r="P3082" i="5" l="1"/>
  <c r="P3081" i="5"/>
  <c r="R3080" i="5"/>
  <c r="R3079" i="5"/>
  <c r="R3078" i="5"/>
  <c r="R3077" i="5"/>
  <c r="S3075" i="5"/>
  <c r="S3076" i="5"/>
  <c r="R3081" i="5" l="1"/>
  <c r="S3081" i="5"/>
  <c r="R3082" i="5"/>
  <c r="S3082" i="5"/>
  <c r="R3076" i="5"/>
  <c r="R3075" i="5"/>
  <c r="P3074" i="5"/>
  <c r="R3074" i="5" l="1"/>
  <c r="S3074" i="5"/>
  <c r="U3055" i="5"/>
  <c r="U3056" i="5"/>
  <c r="U3057" i="5"/>
  <c r="U3058" i="5"/>
  <c r="U3059" i="5"/>
  <c r="U3060" i="5"/>
  <c r="U3061" i="5"/>
  <c r="U3062" i="5"/>
  <c r="U3063" i="5"/>
  <c r="U3064" i="5"/>
  <c r="U3065" i="5"/>
  <c r="P3065" i="5" s="1"/>
  <c r="U3066" i="5"/>
  <c r="P3066" i="5" s="1"/>
  <c r="U3067" i="5"/>
  <c r="P3067" i="5" s="1"/>
  <c r="U3068" i="5"/>
  <c r="P3068" i="5" s="1"/>
  <c r="U3069" i="5"/>
  <c r="P3069" i="5" s="1"/>
  <c r="U3070" i="5"/>
  <c r="U3071" i="5"/>
  <c r="P3071" i="5" s="1"/>
  <c r="U3072" i="5"/>
  <c r="P3072" i="5" s="1"/>
  <c r="U3073" i="5"/>
  <c r="P3073" i="5" s="1"/>
  <c r="R3073" i="5" l="1"/>
  <c r="S3073" i="5"/>
  <c r="R3072" i="5"/>
  <c r="S3072" i="5"/>
  <c r="R3071" i="5"/>
  <c r="S3071" i="5"/>
  <c r="S3070" i="5"/>
  <c r="R3070" i="5"/>
  <c r="R3069" i="5"/>
  <c r="S3069" i="5"/>
  <c r="R3067" i="5"/>
  <c r="S3067" i="5"/>
  <c r="R3065" i="5"/>
  <c r="S3065" i="5"/>
  <c r="R3066" i="5"/>
  <c r="S3066" i="5"/>
  <c r="S3064" i="5"/>
  <c r="R3064" i="5"/>
  <c r="R3068" i="5"/>
  <c r="S3068" i="5"/>
  <c r="R3063" i="5"/>
  <c r="S3063" i="5"/>
  <c r="P3061" i="5"/>
  <c r="P3059" i="5"/>
  <c r="P3060" i="5"/>
  <c r="P3062" i="5"/>
  <c r="P3058" i="5"/>
  <c r="P3057" i="5"/>
  <c r="P3056" i="5"/>
  <c r="P3055" i="5"/>
  <c r="S3057" i="5" l="1"/>
  <c r="R3057" i="5"/>
  <c r="S3062" i="5"/>
  <c r="R3062" i="5"/>
  <c r="S3060" i="5"/>
  <c r="R3060" i="5"/>
  <c r="S3059" i="5"/>
  <c r="R3059" i="5"/>
  <c r="R3058" i="5"/>
  <c r="S3058" i="5"/>
  <c r="S3061" i="5"/>
  <c r="R3061" i="5"/>
  <c r="R3055" i="5"/>
  <c r="S3055" i="5"/>
  <c r="R3056" i="5"/>
  <c r="S3056" i="5"/>
  <c r="R3052" i="5"/>
  <c r="S3052" i="5"/>
  <c r="R3053" i="5"/>
  <c r="S3053" i="5"/>
  <c r="S3039" i="5" l="1"/>
  <c r="S3040" i="5"/>
  <c r="U3027" i="5" l="1"/>
  <c r="U3028" i="5"/>
  <c r="U3029" i="5"/>
  <c r="U3030" i="5"/>
  <c r="U3031" i="5"/>
  <c r="U3032" i="5"/>
  <c r="U3033" i="5"/>
  <c r="U3034" i="5"/>
  <c r="U3035" i="5"/>
  <c r="U3036" i="5"/>
  <c r="U3037" i="5"/>
  <c r="U3038" i="5"/>
  <c r="U3039" i="5"/>
  <c r="U3040" i="5"/>
  <c r="U3041" i="5"/>
  <c r="U3042" i="5"/>
  <c r="U3043" i="5"/>
  <c r="U3044" i="5"/>
  <c r="U3045" i="5"/>
  <c r="U3046" i="5"/>
  <c r="U3047" i="5"/>
  <c r="U3048" i="5"/>
  <c r="U3049" i="5"/>
  <c r="U3050" i="5"/>
  <c r="P3050" i="5" s="1"/>
  <c r="U3051" i="5"/>
  <c r="P3051" i="5" s="1"/>
  <c r="U3052" i="5"/>
  <c r="U3053" i="5"/>
  <c r="U3054" i="5"/>
  <c r="P3054" i="5" s="1"/>
  <c r="R3054" i="5" l="1"/>
  <c r="S3054" i="5"/>
  <c r="R3051" i="5"/>
  <c r="S3051" i="5"/>
  <c r="R3050" i="5"/>
  <c r="S3050" i="5"/>
  <c r="R3044" i="5"/>
  <c r="S3044" i="5"/>
  <c r="R3043" i="5"/>
  <c r="S3043" i="5"/>
  <c r="R3029" i="5"/>
  <c r="S3029" i="5"/>
  <c r="C2" i="7"/>
  <c r="U3012" i="5" l="1"/>
  <c r="U3013" i="5"/>
  <c r="U3014" i="5"/>
  <c r="U3015" i="5"/>
  <c r="U3016" i="5"/>
  <c r="P3016" i="5" s="1"/>
  <c r="U3017" i="5"/>
  <c r="P3017" i="5" s="1"/>
  <c r="U3018" i="5"/>
  <c r="U3019" i="5"/>
  <c r="U3020" i="5"/>
  <c r="U3021" i="5"/>
  <c r="U3022" i="5"/>
  <c r="U3023" i="5"/>
  <c r="U3024" i="5"/>
  <c r="P3024" i="5" s="1"/>
  <c r="U3025" i="5"/>
  <c r="U3026" i="5"/>
  <c r="S3024" i="5" l="1"/>
  <c r="R3017" i="5"/>
  <c r="S3017" i="5"/>
  <c r="R3016" i="5"/>
  <c r="S3016" i="5"/>
  <c r="R3007" i="5" l="1"/>
  <c r="R3008" i="5"/>
  <c r="S3008" i="5" l="1"/>
  <c r="S3007" i="5"/>
  <c r="U2998" i="5"/>
  <c r="S2998" i="5" s="1"/>
  <c r="U2999" i="5"/>
  <c r="U3000" i="5"/>
  <c r="U3001" i="5"/>
  <c r="U3002" i="5"/>
  <c r="U3003" i="5"/>
  <c r="U3004" i="5"/>
  <c r="U3005" i="5"/>
  <c r="U3006" i="5"/>
  <c r="U3007" i="5"/>
  <c r="U3008" i="5"/>
  <c r="U3009" i="5"/>
  <c r="U3010" i="5"/>
  <c r="U3011" i="5"/>
  <c r="R2998" i="5" l="1"/>
  <c r="U2986" i="5" l="1"/>
  <c r="U2987" i="5"/>
  <c r="U2988" i="5"/>
  <c r="U2989" i="5"/>
  <c r="U2990" i="5"/>
  <c r="U2991" i="5"/>
  <c r="U2992" i="5"/>
  <c r="U2993" i="5"/>
  <c r="U2994" i="5"/>
  <c r="U2995" i="5"/>
  <c r="U2996" i="5"/>
  <c r="U2997" i="5"/>
  <c r="S2995" i="5" l="1"/>
  <c r="S2994" i="5"/>
  <c r="R2983" i="5"/>
  <c r="R2984" i="5"/>
  <c r="S2984" i="5" l="1"/>
  <c r="S2983" i="5"/>
  <c r="S2971" i="5" l="1"/>
  <c r="R2970" i="5"/>
  <c r="U2970" i="5"/>
  <c r="U2971" i="5"/>
  <c r="U2972" i="5"/>
  <c r="U2973" i="5"/>
  <c r="U2974" i="5"/>
  <c r="U2975" i="5"/>
  <c r="U2976" i="5"/>
  <c r="U2977" i="5"/>
  <c r="U2978" i="5"/>
  <c r="U2979" i="5"/>
  <c r="U2980" i="5"/>
  <c r="U2981" i="5"/>
  <c r="U2982" i="5"/>
  <c r="U2983" i="5"/>
  <c r="U2984" i="5"/>
  <c r="U2985" i="5"/>
  <c r="S2970" i="5" l="1"/>
  <c r="U2964" i="5"/>
  <c r="U2965" i="5"/>
  <c r="U2966" i="5"/>
  <c r="U2967" i="5"/>
  <c r="U2968" i="5"/>
  <c r="U2969" i="5"/>
  <c r="U2961" i="5" l="1"/>
  <c r="U2962" i="5"/>
  <c r="U2963" i="5"/>
  <c r="R2958" i="5" l="1"/>
  <c r="R2959" i="5"/>
  <c r="U2955" i="5"/>
  <c r="U2956" i="5"/>
  <c r="U2957" i="5"/>
  <c r="U2958" i="5"/>
  <c r="U2959" i="5"/>
  <c r="U2960" i="5"/>
  <c r="S2958" i="5" l="1"/>
  <c r="S2959" i="5"/>
  <c r="U2948" i="5"/>
  <c r="U2949" i="5"/>
  <c r="U2950" i="5"/>
  <c r="U2951" i="5"/>
  <c r="U2952" i="5"/>
  <c r="U2953" i="5"/>
  <c r="U2954" i="5"/>
  <c r="S2942" i="5" l="1"/>
  <c r="S2943" i="5"/>
  <c r="U2942" i="5"/>
  <c r="U2943" i="5"/>
  <c r="U2944" i="5"/>
  <c r="U2945" i="5"/>
  <c r="U2946" i="5"/>
  <c r="U2947" i="5"/>
  <c r="U2937" i="5" l="1"/>
  <c r="U2938" i="5"/>
  <c r="U2939" i="5"/>
  <c r="U2940" i="5"/>
  <c r="U2941" i="5"/>
  <c r="S2934" i="5" l="1"/>
  <c r="S2935" i="5"/>
  <c r="R2934" i="5"/>
  <c r="U2934" i="5"/>
  <c r="U2935" i="5"/>
  <c r="U2936" i="5"/>
  <c r="R2937" i="5" l="1"/>
  <c r="S2937" i="5"/>
  <c r="U2929" i="5" l="1"/>
  <c r="P2929" i="5" s="1"/>
  <c r="R2929" i="5" s="1"/>
  <c r="U2930" i="5"/>
  <c r="P2930" i="5" s="1"/>
  <c r="S2930" i="5" s="1"/>
  <c r="U2931" i="5"/>
  <c r="U2932" i="5"/>
  <c r="U2933" i="5"/>
  <c r="R2931" i="5"/>
  <c r="S2931" i="5"/>
  <c r="R2932" i="5"/>
  <c r="S2932" i="5"/>
  <c r="R2933" i="5"/>
  <c r="S2933" i="5"/>
  <c r="S2929" i="5" l="1"/>
  <c r="R2930" i="5"/>
  <c r="U2361" i="5"/>
  <c r="A2361" i="5"/>
  <c r="U2360" i="5"/>
  <c r="A2360" i="5"/>
  <c r="U2359" i="5"/>
  <c r="A2359" i="5"/>
  <c r="U2358" i="5"/>
  <c r="A2358" i="5"/>
  <c r="U2357" i="5"/>
  <c r="A2357" i="5"/>
  <c r="U2356" i="5"/>
  <c r="A2356" i="5"/>
  <c r="U2355" i="5"/>
  <c r="A2355" i="5"/>
  <c r="U2354" i="5"/>
  <c r="A2354" i="5"/>
  <c r="U2353" i="5"/>
  <c r="A2353" i="5"/>
  <c r="U2352" i="5"/>
  <c r="A2352" i="5"/>
  <c r="U2351" i="5"/>
  <c r="A2351" i="5"/>
  <c r="U2350" i="5"/>
  <c r="A2350" i="5"/>
  <c r="U2349" i="5"/>
  <c r="A2349" i="5"/>
  <c r="U2348" i="5"/>
  <c r="A2348" i="5"/>
  <c r="U2347" i="5"/>
  <c r="A2347" i="5"/>
  <c r="U2346" i="5"/>
  <c r="A2346" i="5"/>
  <c r="U2345" i="5"/>
  <c r="A2345" i="5"/>
  <c r="U2344" i="5"/>
  <c r="A2344" i="5"/>
  <c r="U2343" i="5"/>
  <c r="A2343" i="5"/>
  <c r="U2342" i="5"/>
  <c r="A2342" i="5"/>
  <c r="U2341" i="5"/>
  <c r="A2341" i="5"/>
  <c r="U2340" i="5"/>
  <c r="A2340" i="5"/>
  <c r="U2339" i="5"/>
  <c r="A2339" i="5"/>
  <c r="U2338" i="5"/>
  <c r="A2338" i="5"/>
  <c r="U2337" i="5"/>
  <c r="A2337" i="5"/>
  <c r="U2336" i="5"/>
  <c r="A2336" i="5"/>
  <c r="U2335" i="5"/>
  <c r="A2335" i="5"/>
  <c r="U2334" i="5"/>
  <c r="A2334" i="5"/>
  <c r="U2333" i="5"/>
  <c r="A2333" i="5"/>
  <c r="U2332" i="5"/>
  <c r="A2332" i="5"/>
  <c r="U2331" i="5"/>
  <c r="A2331" i="5"/>
  <c r="U2330" i="5"/>
  <c r="A2330" i="5"/>
  <c r="U2329" i="5"/>
  <c r="A2329" i="5"/>
  <c r="U2328" i="5"/>
  <c r="A2328" i="5"/>
  <c r="U2327" i="5"/>
  <c r="A2327" i="5"/>
  <c r="U2326" i="5"/>
  <c r="A2326" i="5"/>
  <c r="U2325" i="5"/>
  <c r="A2325" i="5"/>
  <c r="U2324" i="5"/>
  <c r="A2324" i="5"/>
  <c r="U2323" i="5"/>
  <c r="A2323" i="5"/>
  <c r="U2322" i="5"/>
  <c r="A2322" i="5"/>
  <c r="U2321" i="5"/>
  <c r="A2321" i="5"/>
  <c r="U2320" i="5"/>
  <c r="A2320" i="5"/>
  <c r="U2319" i="5"/>
  <c r="A2319" i="5"/>
  <c r="U2318" i="5"/>
  <c r="A2318" i="5"/>
  <c r="U2317" i="5"/>
  <c r="A2317" i="5"/>
  <c r="U2316" i="5"/>
  <c r="A2316" i="5"/>
  <c r="U2315" i="5"/>
  <c r="A2315" i="5"/>
  <c r="U2314" i="5"/>
  <c r="A2314" i="5"/>
  <c r="U2313" i="5"/>
  <c r="A2313" i="5"/>
  <c r="U2312" i="5"/>
  <c r="A2312" i="5"/>
  <c r="U2311" i="5"/>
  <c r="A2311" i="5"/>
  <c r="U2310" i="5"/>
  <c r="A2310" i="5"/>
  <c r="U2309" i="5"/>
  <c r="A2309" i="5"/>
  <c r="U2308" i="5"/>
  <c r="A2308" i="5"/>
  <c r="U2307" i="5"/>
  <c r="A2307" i="5"/>
  <c r="U2306" i="5"/>
  <c r="A2306" i="5"/>
  <c r="U2305" i="5"/>
  <c r="A2305" i="5"/>
  <c r="U2304" i="5"/>
  <c r="A2304" i="5"/>
  <c r="U2303" i="5"/>
  <c r="A2303" i="5"/>
  <c r="U2302" i="5"/>
  <c r="A2302" i="5"/>
  <c r="U2301" i="5"/>
  <c r="A2301" i="5"/>
  <c r="U2300" i="5"/>
  <c r="A2300" i="5"/>
  <c r="U2299" i="5"/>
  <c r="A2299" i="5"/>
  <c r="U2298" i="5"/>
  <c r="A2298" i="5"/>
  <c r="U2297" i="5"/>
  <c r="A2297" i="5"/>
  <c r="U2296" i="5"/>
  <c r="A2296" i="5"/>
  <c r="U2295" i="5"/>
  <c r="A2295" i="5"/>
  <c r="U2294" i="5"/>
  <c r="A2294" i="5"/>
  <c r="U2293" i="5"/>
  <c r="A2293" i="5"/>
  <c r="U2292" i="5"/>
  <c r="A2292" i="5"/>
  <c r="U2291" i="5"/>
  <c r="A2291" i="5"/>
  <c r="U2290" i="5"/>
  <c r="A2290" i="5"/>
  <c r="U2289" i="5"/>
  <c r="A2289" i="5"/>
  <c r="U2288" i="5"/>
  <c r="A2288" i="5"/>
  <c r="U2287" i="5"/>
  <c r="A2287" i="5"/>
  <c r="U2286" i="5"/>
  <c r="A2286" i="5"/>
  <c r="U2285" i="5"/>
  <c r="A2285" i="5"/>
  <c r="U2284" i="5"/>
  <c r="A2284" i="5"/>
  <c r="U2283" i="5"/>
  <c r="A2283" i="5"/>
  <c r="U2282" i="5"/>
  <c r="A2282" i="5"/>
  <c r="U2281" i="5"/>
  <c r="A2281" i="5"/>
  <c r="U2280" i="5"/>
  <c r="A2280" i="5"/>
  <c r="U2279" i="5"/>
  <c r="A2279" i="5"/>
  <c r="U2278" i="5"/>
  <c r="A2278" i="5"/>
  <c r="U2277" i="5"/>
  <c r="A2277" i="5"/>
  <c r="U2276" i="5"/>
  <c r="A2276" i="5"/>
  <c r="U2275" i="5"/>
  <c r="A2275" i="5"/>
  <c r="U2274" i="5"/>
  <c r="A2274" i="5"/>
  <c r="U2273" i="5"/>
  <c r="A2273" i="5"/>
  <c r="U2272" i="5"/>
  <c r="A2272" i="5"/>
  <c r="U2271" i="5"/>
  <c r="A2271" i="5"/>
  <c r="U2270" i="5"/>
  <c r="A2270" i="5"/>
  <c r="U2269" i="5"/>
  <c r="A2269" i="5"/>
  <c r="U2268" i="5"/>
  <c r="A2268" i="5"/>
  <c r="U2267" i="5"/>
  <c r="A2267" i="5"/>
  <c r="U2266" i="5"/>
  <c r="A2266" i="5"/>
  <c r="U2265" i="5"/>
  <c r="A2265" i="5"/>
  <c r="U2264" i="5"/>
  <c r="A2264" i="5"/>
  <c r="U2263" i="5"/>
  <c r="A2263" i="5"/>
  <c r="U2262" i="5"/>
  <c r="A2262" i="5"/>
  <c r="U2261" i="5"/>
  <c r="A2261" i="5"/>
  <c r="U2260" i="5"/>
  <c r="A2260" i="5"/>
  <c r="U2259" i="5"/>
  <c r="A2259" i="5"/>
  <c r="U2258" i="5"/>
  <c r="A2258" i="5"/>
  <c r="U2257" i="5"/>
  <c r="A2257" i="5"/>
  <c r="U2256" i="5"/>
  <c r="A2256" i="5"/>
  <c r="U2255" i="5"/>
  <c r="A2255" i="5"/>
  <c r="U2254" i="5"/>
  <c r="A2254" i="5"/>
  <c r="U2253" i="5"/>
  <c r="A2253" i="5"/>
  <c r="U2252" i="5"/>
  <c r="A2252" i="5"/>
  <c r="U2251" i="5"/>
  <c r="A2251" i="5"/>
  <c r="U2250" i="5"/>
  <c r="A2250" i="5"/>
  <c r="U2249" i="5"/>
  <c r="A2249" i="5"/>
  <c r="U2248" i="5"/>
  <c r="A2248" i="5"/>
  <c r="U2247" i="5"/>
  <c r="A2247" i="5"/>
  <c r="U2246" i="5"/>
  <c r="A2246" i="5"/>
  <c r="U2245" i="5"/>
  <c r="A2245" i="5"/>
  <c r="U2244" i="5"/>
  <c r="A2244" i="5"/>
  <c r="U2243" i="5"/>
  <c r="A2243" i="5"/>
  <c r="U2242" i="5"/>
  <c r="A2242" i="5"/>
  <c r="U2241" i="5"/>
  <c r="A2241" i="5"/>
  <c r="U2240" i="5"/>
  <c r="A2240" i="5"/>
  <c r="U2239" i="5"/>
  <c r="A2239" i="5"/>
  <c r="U2238" i="5"/>
  <c r="A2238" i="5"/>
  <c r="U2237" i="5"/>
  <c r="A2237" i="5"/>
  <c r="U2236" i="5"/>
  <c r="A2236" i="5"/>
  <c r="U2235" i="5"/>
  <c r="A2235" i="5"/>
  <c r="U2234" i="5"/>
  <c r="A2234" i="5"/>
  <c r="U2233" i="5"/>
  <c r="A2233" i="5"/>
  <c r="U2232" i="5"/>
  <c r="A2232" i="5"/>
  <c r="U2231" i="5"/>
  <c r="A2231" i="5"/>
  <c r="U2230" i="5"/>
  <c r="A2230" i="5"/>
  <c r="U2229" i="5"/>
  <c r="A2229" i="5"/>
  <c r="U2228" i="5"/>
  <c r="A2228" i="5"/>
  <c r="U2227" i="5"/>
  <c r="A2227" i="5"/>
  <c r="U2226" i="5"/>
  <c r="A2226" i="5"/>
  <c r="U2225" i="5"/>
  <c r="A2225" i="5"/>
  <c r="U2224" i="5"/>
  <c r="A2224" i="5"/>
  <c r="U2223" i="5"/>
  <c r="A2223" i="5"/>
  <c r="U2222" i="5"/>
  <c r="A2222" i="5"/>
  <c r="U2221" i="5"/>
  <c r="A2221" i="5"/>
  <c r="U2220" i="5"/>
  <c r="A2220" i="5"/>
  <c r="U2219" i="5"/>
  <c r="A2219" i="5"/>
  <c r="U2218" i="5"/>
  <c r="A2218" i="5"/>
  <c r="U2217" i="5"/>
  <c r="A2217" i="5"/>
  <c r="U2216" i="5"/>
  <c r="A2216" i="5"/>
  <c r="U2215" i="5"/>
  <c r="A2215" i="5"/>
  <c r="U2214" i="5"/>
  <c r="A2214" i="5"/>
  <c r="U2213" i="5"/>
  <c r="A2213" i="5"/>
  <c r="U2212" i="5"/>
  <c r="A2212" i="5"/>
  <c r="U2211" i="5"/>
  <c r="A2211" i="5"/>
  <c r="U2210" i="5"/>
  <c r="A2210" i="5"/>
  <c r="U2209" i="5"/>
  <c r="A2209" i="5"/>
  <c r="U2208" i="5"/>
  <c r="A2208" i="5"/>
  <c r="U2207" i="5"/>
  <c r="A2207" i="5"/>
  <c r="U2206" i="5"/>
  <c r="A2206" i="5"/>
  <c r="U2205" i="5"/>
  <c r="A2205" i="5"/>
  <c r="U2204" i="5"/>
  <c r="A2204" i="5"/>
  <c r="U2203" i="5"/>
  <c r="A2203" i="5"/>
  <c r="U2202" i="5"/>
  <c r="A2202" i="5"/>
  <c r="U2201" i="5"/>
  <c r="A2201" i="5"/>
  <c r="U2200" i="5"/>
  <c r="A2200" i="5"/>
  <c r="U2199" i="5"/>
  <c r="A2199" i="5"/>
  <c r="U2198" i="5"/>
  <c r="A2198" i="5"/>
  <c r="U2197" i="5"/>
  <c r="A2197" i="5"/>
  <c r="U2196" i="5"/>
  <c r="A2196" i="5"/>
  <c r="U2195" i="5"/>
  <c r="A2195" i="5"/>
  <c r="U2194" i="5"/>
  <c r="A2194" i="5"/>
  <c r="U2193" i="5"/>
  <c r="A2193" i="5"/>
  <c r="U2192" i="5"/>
  <c r="A2192" i="5"/>
  <c r="U2191" i="5"/>
  <c r="A2191" i="5"/>
  <c r="U2190" i="5"/>
  <c r="A2190" i="5"/>
  <c r="U2189" i="5"/>
  <c r="A2189" i="5"/>
  <c r="U2188" i="5"/>
  <c r="A2188" i="5"/>
  <c r="U2187" i="5"/>
  <c r="A2187" i="5"/>
  <c r="U2186" i="5"/>
  <c r="A2186" i="5"/>
  <c r="U2185" i="5"/>
  <c r="A2185" i="5"/>
  <c r="U2184" i="5"/>
  <c r="A2184" i="5"/>
  <c r="U2183" i="5"/>
  <c r="A2183" i="5"/>
  <c r="U2182" i="5"/>
  <c r="A2182" i="5"/>
  <c r="U2181" i="5"/>
  <c r="A2181" i="5"/>
  <c r="U2180" i="5"/>
  <c r="A2180" i="5"/>
  <c r="U2179" i="5"/>
  <c r="A2179" i="5"/>
  <c r="U2178" i="5"/>
  <c r="A2178" i="5"/>
  <c r="U2177" i="5"/>
  <c r="A2177" i="5"/>
  <c r="U2176" i="5"/>
  <c r="A2176" i="5"/>
  <c r="U2175" i="5"/>
  <c r="A2175" i="5"/>
  <c r="U2174" i="5"/>
  <c r="A2174" i="5"/>
  <c r="U2173" i="5"/>
  <c r="A2173" i="5"/>
  <c r="U2172" i="5"/>
  <c r="A2172" i="5"/>
  <c r="U2171" i="5"/>
  <c r="A2171" i="5"/>
  <c r="U2170" i="5"/>
  <c r="A2170" i="5"/>
  <c r="U2169" i="5"/>
  <c r="A2169" i="5"/>
  <c r="U2168" i="5"/>
  <c r="A2168" i="5"/>
  <c r="U2167" i="5"/>
  <c r="A2167" i="5"/>
  <c r="U2166" i="5"/>
  <c r="A2166" i="5"/>
  <c r="U2165" i="5"/>
  <c r="A2165" i="5"/>
  <c r="U2164" i="5"/>
  <c r="A2164" i="5"/>
  <c r="U2163" i="5"/>
  <c r="A2163" i="5"/>
  <c r="U2162" i="5"/>
  <c r="A2162" i="5"/>
  <c r="U2161" i="5"/>
  <c r="A2161" i="5"/>
  <c r="U2160" i="5"/>
  <c r="A2160" i="5"/>
  <c r="U2159" i="5"/>
  <c r="A2159" i="5"/>
  <c r="U2158" i="5"/>
  <c r="A2158" i="5"/>
  <c r="U2157" i="5"/>
  <c r="A2157" i="5"/>
  <c r="U2156" i="5"/>
  <c r="A2156" i="5"/>
  <c r="U2155" i="5"/>
  <c r="A2155" i="5"/>
  <c r="U2154" i="5"/>
  <c r="A2154" i="5"/>
  <c r="U2153" i="5"/>
  <c r="A2153" i="5"/>
  <c r="U2152" i="5"/>
  <c r="A2152" i="5"/>
  <c r="U2151" i="5"/>
  <c r="A2151" i="5"/>
  <c r="U2150" i="5"/>
  <c r="A2150" i="5"/>
  <c r="U2149" i="5"/>
  <c r="A2149" i="5"/>
  <c r="U2148" i="5"/>
  <c r="A2148" i="5"/>
  <c r="U2147" i="5"/>
  <c r="A2147" i="5"/>
  <c r="U2146" i="5"/>
  <c r="A2146" i="5"/>
  <c r="U2145" i="5"/>
  <c r="A2145" i="5"/>
  <c r="U2144" i="5"/>
  <c r="A2144" i="5"/>
  <c r="U2143" i="5"/>
  <c r="A2143" i="5"/>
  <c r="U2142" i="5"/>
  <c r="A2142" i="5"/>
  <c r="U2141" i="5"/>
  <c r="A2141" i="5"/>
  <c r="U2140" i="5"/>
  <c r="A2140" i="5"/>
  <c r="U2139" i="5"/>
  <c r="A2139" i="5"/>
  <c r="U2138" i="5"/>
  <c r="A2138" i="5"/>
  <c r="U2137" i="5"/>
  <c r="A2137" i="5"/>
  <c r="U2136" i="5"/>
  <c r="A2136" i="5"/>
  <c r="U2135" i="5"/>
  <c r="A2135" i="5"/>
  <c r="U2134" i="5"/>
  <c r="A2134" i="5"/>
  <c r="U2133" i="5"/>
  <c r="A2133" i="5"/>
  <c r="U2132" i="5"/>
  <c r="A2132" i="5"/>
  <c r="U2131" i="5"/>
  <c r="A2131" i="5"/>
  <c r="U2130" i="5"/>
  <c r="A2130" i="5"/>
  <c r="U2129" i="5"/>
  <c r="A2129" i="5"/>
  <c r="U2128" i="5"/>
  <c r="A2128" i="5"/>
  <c r="U2127" i="5"/>
  <c r="A2127" i="5"/>
  <c r="U2126" i="5"/>
  <c r="A2126" i="5"/>
  <c r="U2125" i="5"/>
  <c r="A2125" i="5"/>
  <c r="U2124" i="5"/>
  <c r="A2124" i="5"/>
  <c r="U2123" i="5"/>
  <c r="A2123" i="5"/>
  <c r="U2122" i="5"/>
  <c r="A2122" i="5"/>
  <c r="U2121" i="5"/>
  <c r="A2121" i="5"/>
  <c r="U2120" i="5"/>
  <c r="A2120" i="5"/>
  <c r="U2119" i="5"/>
  <c r="A2119" i="5"/>
  <c r="U2118" i="5"/>
  <c r="A2118" i="5"/>
  <c r="U2117" i="5"/>
  <c r="A2117" i="5"/>
  <c r="U2116" i="5"/>
  <c r="A2116" i="5"/>
  <c r="U2115" i="5"/>
  <c r="A2115" i="5"/>
  <c r="U2114" i="5"/>
  <c r="A2114" i="5"/>
  <c r="U2113" i="5"/>
  <c r="A2113" i="5"/>
  <c r="U2112" i="5"/>
  <c r="A2112" i="5"/>
  <c r="U2111" i="5"/>
  <c r="A2111" i="5"/>
  <c r="U2110" i="5"/>
  <c r="A2110" i="5"/>
  <c r="U2109" i="5"/>
  <c r="A2109" i="5"/>
  <c r="U2108" i="5"/>
  <c r="A2108" i="5"/>
  <c r="U2107" i="5"/>
  <c r="A2107" i="5"/>
  <c r="U2106" i="5"/>
  <c r="A2106" i="5"/>
  <c r="U2105" i="5"/>
  <c r="A2105" i="5"/>
  <c r="U2104" i="5"/>
  <c r="A2104" i="5"/>
  <c r="U2103" i="5"/>
  <c r="A2103" i="5"/>
  <c r="U2102" i="5"/>
  <c r="A2102" i="5"/>
  <c r="U2101" i="5"/>
  <c r="A2101" i="5"/>
  <c r="U2100" i="5"/>
  <c r="A2100" i="5"/>
  <c r="U2099" i="5"/>
  <c r="A2099" i="5"/>
  <c r="U2098" i="5"/>
  <c r="A2098" i="5"/>
  <c r="U2097" i="5"/>
  <c r="A2097" i="5"/>
  <c r="U2096" i="5"/>
  <c r="A2096" i="5"/>
  <c r="U2095" i="5"/>
  <c r="A2095" i="5"/>
  <c r="U2094" i="5"/>
  <c r="A2094" i="5"/>
  <c r="U2093" i="5"/>
  <c r="A2093" i="5"/>
  <c r="U2092" i="5"/>
  <c r="A2092" i="5"/>
  <c r="U2091" i="5"/>
  <c r="A2091" i="5"/>
  <c r="U2090" i="5"/>
  <c r="A2090" i="5"/>
  <c r="U2089" i="5"/>
  <c r="A2089" i="5"/>
  <c r="U2088" i="5"/>
  <c r="A2088" i="5"/>
  <c r="U2087" i="5"/>
  <c r="A2087" i="5"/>
  <c r="U2086" i="5"/>
  <c r="A2086" i="5"/>
  <c r="U2085" i="5"/>
  <c r="A2085" i="5"/>
  <c r="U2084" i="5"/>
  <c r="A2084" i="5"/>
  <c r="U2083" i="5"/>
  <c r="A2083" i="5"/>
  <c r="U2082" i="5"/>
  <c r="A2082" i="5"/>
  <c r="U2081" i="5"/>
  <c r="A2081" i="5"/>
  <c r="U2080" i="5"/>
  <c r="A2080" i="5"/>
  <c r="U2079" i="5"/>
  <c r="A2079" i="5"/>
  <c r="U2078" i="5"/>
  <c r="A2078" i="5"/>
  <c r="U2077" i="5"/>
  <c r="A2077" i="5"/>
  <c r="U2076" i="5"/>
  <c r="A2076" i="5"/>
  <c r="U2075" i="5"/>
  <c r="A2075" i="5"/>
  <c r="U2074" i="5"/>
  <c r="A2074" i="5"/>
  <c r="U2073" i="5"/>
  <c r="A2073" i="5"/>
  <c r="U2072" i="5"/>
  <c r="A2072" i="5"/>
  <c r="U2071" i="5"/>
  <c r="A2071" i="5"/>
  <c r="U2070" i="5"/>
  <c r="A2070" i="5"/>
  <c r="U2069" i="5"/>
  <c r="A2069" i="5"/>
  <c r="U2068" i="5"/>
  <c r="A2068" i="5"/>
  <c r="U2067" i="5"/>
  <c r="A2067" i="5"/>
  <c r="U2066" i="5"/>
  <c r="A2066" i="5"/>
  <c r="U2065" i="5"/>
  <c r="A2065" i="5"/>
  <c r="U2064" i="5"/>
  <c r="A2064" i="5"/>
  <c r="U2063" i="5"/>
  <c r="A2063" i="5"/>
  <c r="U2062" i="5"/>
  <c r="A2062" i="5"/>
  <c r="U2061" i="5"/>
  <c r="A2061" i="5"/>
  <c r="U2060" i="5"/>
  <c r="A2060" i="5"/>
  <c r="U2059" i="5"/>
  <c r="A2059" i="5"/>
  <c r="U2058" i="5"/>
  <c r="A2058" i="5"/>
  <c r="U2057" i="5"/>
  <c r="A2057" i="5"/>
  <c r="U2056" i="5"/>
  <c r="A2056" i="5"/>
  <c r="U2055" i="5"/>
  <c r="A2055" i="5"/>
  <c r="U2054" i="5"/>
  <c r="A2054" i="5"/>
  <c r="U2053" i="5"/>
  <c r="A2053" i="5"/>
  <c r="U2052" i="5"/>
  <c r="A2052" i="5"/>
  <c r="U2051" i="5"/>
  <c r="A2051" i="5"/>
  <c r="U2050" i="5"/>
  <c r="A2050" i="5"/>
  <c r="U2049" i="5"/>
  <c r="A2049" i="5"/>
  <c r="U2048" i="5"/>
  <c r="A2048" i="5"/>
  <c r="U2047" i="5"/>
  <c r="A2047" i="5"/>
  <c r="U2046" i="5"/>
  <c r="A2046" i="5"/>
  <c r="U2045" i="5"/>
  <c r="A2045" i="5"/>
  <c r="U2044" i="5"/>
  <c r="A2044" i="5"/>
  <c r="U2043" i="5"/>
  <c r="A2043" i="5"/>
  <c r="U2042" i="5"/>
  <c r="A2042" i="5"/>
  <c r="U2041" i="5"/>
  <c r="A2041" i="5"/>
  <c r="U2040" i="5"/>
  <c r="A2040" i="5"/>
  <c r="U2039" i="5"/>
  <c r="A2039" i="5"/>
  <c r="U2038" i="5"/>
  <c r="A2038" i="5"/>
  <c r="U2037" i="5"/>
  <c r="A2037" i="5"/>
  <c r="U2036" i="5"/>
  <c r="A2036" i="5"/>
  <c r="U2035" i="5"/>
  <c r="A2035" i="5"/>
  <c r="U2034" i="5"/>
  <c r="A2034" i="5"/>
  <c r="U2033" i="5"/>
  <c r="A2033" i="5"/>
  <c r="U2032" i="5"/>
  <c r="A2032" i="5"/>
  <c r="U2031" i="5"/>
  <c r="A2031" i="5"/>
  <c r="U2030" i="5"/>
  <c r="A2030" i="5"/>
  <c r="U2029" i="5"/>
  <c r="A2029" i="5"/>
  <c r="U2028" i="5"/>
  <c r="A2028" i="5"/>
  <c r="U2027" i="5"/>
  <c r="A2027" i="5"/>
  <c r="U2026" i="5"/>
  <c r="A2026" i="5"/>
  <c r="U2025" i="5"/>
  <c r="A2025" i="5"/>
  <c r="U2024" i="5"/>
  <c r="A2024" i="5"/>
  <c r="U2023" i="5"/>
  <c r="A2023" i="5"/>
  <c r="U2022" i="5"/>
  <c r="A2022" i="5"/>
  <c r="U2021" i="5"/>
  <c r="A2021" i="5"/>
  <c r="U2020" i="5"/>
  <c r="A2020" i="5"/>
  <c r="U2019" i="5"/>
  <c r="A2019" i="5"/>
  <c r="U2018" i="5"/>
  <c r="A2018" i="5"/>
  <c r="U2017" i="5"/>
  <c r="A2017" i="5"/>
  <c r="U2016" i="5"/>
  <c r="A2016" i="5"/>
  <c r="U2015" i="5"/>
  <c r="A2015" i="5"/>
  <c r="U2014" i="5"/>
  <c r="A2014" i="5"/>
  <c r="U2013" i="5"/>
  <c r="A2013" i="5"/>
  <c r="U2012" i="5"/>
  <c r="A2012" i="5"/>
  <c r="U2011" i="5"/>
  <c r="A2011" i="5"/>
  <c r="U2010" i="5"/>
  <c r="A2010" i="5"/>
  <c r="U2009" i="5"/>
  <c r="A2009" i="5"/>
  <c r="U2008" i="5"/>
  <c r="A2008" i="5"/>
  <c r="U2007" i="5"/>
  <c r="A2007" i="5"/>
  <c r="U2006" i="5"/>
  <c r="A2006" i="5"/>
  <c r="U2005" i="5"/>
  <c r="A2005" i="5"/>
  <c r="U2004" i="5"/>
  <c r="A2004" i="5"/>
  <c r="U2003" i="5"/>
  <c r="A2003" i="5"/>
  <c r="U2002" i="5"/>
  <c r="A2002" i="5"/>
  <c r="U2001" i="5"/>
  <c r="A2001" i="5"/>
  <c r="U2000" i="5"/>
  <c r="A2000" i="5"/>
  <c r="U1999" i="5"/>
  <c r="A1999" i="5"/>
  <c r="U1998" i="5"/>
  <c r="A1998" i="5"/>
  <c r="U1997" i="5"/>
  <c r="A1997" i="5"/>
  <c r="U1996" i="5"/>
  <c r="A1996" i="5"/>
  <c r="U1995" i="5"/>
  <c r="A1995" i="5"/>
  <c r="U1994" i="5"/>
  <c r="A1994" i="5"/>
  <c r="U1993" i="5"/>
  <c r="A1993" i="5"/>
  <c r="U1992" i="5"/>
  <c r="A1992" i="5"/>
  <c r="U1991" i="5"/>
  <c r="A1991" i="5"/>
  <c r="U1990" i="5"/>
  <c r="A1990" i="5"/>
  <c r="U1989" i="5"/>
  <c r="A1989" i="5"/>
  <c r="U1988" i="5"/>
  <c r="A1988" i="5"/>
  <c r="U1987" i="5"/>
  <c r="A1987" i="5"/>
  <c r="U1986" i="5"/>
  <c r="A1986" i="5"/>
  <c r="U1985" i="5"/>
  <c r="A1985" i="5"/>
  <c r="U1984" i="5"/>
  <c r="A1984" i="5"/>
  <c r="U1983" i="5"/>
  <c r="A1983" i="5"/>
  <c r="U1982" i="5"/>
  <c r="A1982" i="5"/>
  <c r="U1981" i="5"/>
  <c r="A1981" i="5"/>
  <c r="U1980" i="5"/>
  <c r="A1980" i="5"/>
  <c r="U1979" i="5"/>
  <c r="A1979" i="5"/>
  <c r="U1978" i="5"/>
  <c r="A1978" i="5"/>
  <c r="U1977" i="5"/>
  <c r="A1977" i="5"/>
  <c r="U1976" i="5"/>
  <c r="A1976" i="5"/>
  <c r="U1975" i="5"/>
  <c r="A1975" i="5"/>
  <c r="U1974" i="5"/>
  <c r="A1974" i="5"/>
  <c r="U1973" i="5"/>
  <c r="A1973" i="5"/>
  <c r="U1972" i="5"/>
  <c r="A1972" i="5"/>
  <c r="U1971" i="5"/>
  <c r="A1971" i="5"/>
  <c r="U1970" i="5"/>
  <c r="A1970" i="5"/>
  <c r="U1969" i="5"/>
  <c r="A1969" i="5"/>
  <c r="U1968" i="5"/>
  <c r="A1968" i="5"/>
  <c r="U1967" i="5"/>
  <c r="A1967" i="5"/>
  <c r="U1966" i="5"/>
  <c r="A1966" i="5"/>
  <c r="U1965" i="5"/>
  <c r="A1965" i="5"/>
  <c r="U1964" i="5"/>
  <c r="A1964" i="5"/>
  <c r="U1963" i="5"/>
  <c r="A1963" i="5"/>
  <c r="U1962" i="5"/>
  <c r="A1962" i="5"/>
  <c r="U1961" i="5"/>
  <c r="A1961" i="5"/>
  <c r="U1960" i="5"/>
  <c r="A1960" i="5"/>
  <c r="U1959" i="5"/>
  <c r="A1959" i="5"/>
  <c r="U1958" i="5"/>
  <c r="A1958" i="5"/>
  <c r="U1957" i="5"/>
  <c r="A1957" i="5"/>
  <c r="U1956" i="5"/>
  <c r="A1956" i="5"/>
  <c r="U1955" i="5"/>
  <c r="A1955" i="5"/>
  <c r="U1954" i="5"/>
  <c r="A1954" i="5"/>
  <c r="U1953" i="5"/>
  <c r="A1953" i="5"/>
  <c r="U1952" i="5"/>
  <c r="A1952" i="5"/>
  <c r="U1951" i="5"/>
  <c r="A1951" i="5"/>
  <c r="U1950" i="5"/>
  <c r="A1950" i="5"/>
  <c r="U1949" i="5"/>
  <c r="A1949" i="5"/>
  <c r="U1948" i="5"/>
  <c r="A1948" i="5"/>
  <c r="U1947" i="5"/>
  <c r="A1947" i="5"/>
  <c r="U1946" i="5"/>
  <c r="A1946" i="5"/>
  <c r="U1945" i="5"/>
  <c r="A1945" i="5"/>
  <c r="U1944" i="5"/>
  <c r="A1944" i="5"/>
  <c r="U1943" i="5"/>
  <c r="A1943" i="5"/>
  <c r="U1942" i="5"/>
  <c r="A1942" i="5"/>
  <c r="U1941" i="5"/>
  <c r="A1941" i="5"/>
  <c r="U1940" i="5"/>
  <c r="A1940" i="5"/>
  <c r="U1939" i="5"/>
  <c r="A1939" i="5"/>
  <c r="U1938" i="5"/>
  <c r="A1938" i="5"/>
  <c r="U1937" i="5"/>
  <c r="A1937" i="5"/>
  <c r="U1936" i="5"/>
  <c r="A1936" i="5"/>
  <c r="U1935" i="5"/>
  <c r="A1935" i="5"/>
  <c r="U1934" i="5"/>
  <c r="A1934" i="5"/>
  <c r="U1933" i="5"/>
  <c r="A1933" i="5"/>
  <c r="U1932" i="5"/>
  <c r="A1932" i="5"/>
  <c r="U1931" i="5"/>
  <c r="A1931" i="5"/>
  <c r="U1930" i="5"/>
  <c r="A1930" i="5"/>
  <c r="U1929" i="5"/>
  <c r="A1929" i="5"/>
  <c r="U1928" i="5"/>
  <c r="A1928" i="5"/>
  <c r="U1927" i="5"/>
  <c r="A1927" i="5"/>
  <c r="U1926" i="5"/>
  <c r="A1926" i="5"/>
  <c r="U1925" i="5"/>
  <c r="A1925" i="5"/>
  <c r="U1924" i="5"/>
  <c r="A1924" i="5"/>
  <c r="U1923" i="5"/>
  <c r="A1923" i="5"/>
  <c r="U1922" i="5"/>
  <c r="A1922" i="5"/>
  <c r="U1921" i="5"/>
  <c r="A1921" i="5"/>
  <c r="U1920" i="5"/>
  <c r="A1920" i="5"/>
  <c r="U1919" i="5"/>
  <c r="A1919" i="5"/>
  <c r="U1918" i="5"/>
  <c r="A1918" i="5"/>
  <c r="U1917" i="5"/>
  <c r="A1917" i="5"/>
  <c r="U1916" i="5"/>
  <c r="A1916" i="5"/>
  <c r="U1915" i="5"/>
  <c r="A1915" i="5"/>
  <c r="U1914" i="5"/>
  <c r="A1914" i="5"/>
  <c r="U1913" i="5"/>
  <c r="A1913" i="5"/>
  <c r="U1912" i="5"/>
  <c r="A1912" i="5"/>
  <c r="U1911" i="5"/>
  <c r="A1911" i="5"/>
  <c r="U1910" i="5"/>
  <c r="A1910" i="5"/>
  <c r="U1909" i="5"/>
  <c r="A1909" i="5"/>
  <c r="U1908" i="5"/>
  <c r="A1908" i="5"/>
  <c r="U1907" i="5"/>
  <c r="A1907" i="5"/>
  <c r="U1906" i="5"/>
  <c r="A1906" i="5"/>
  <c r="U1905" i="5"/>
  <c r="A1905" i="5"/>
  <c r="U1904" i="5"/>
  <c r="A1904" i="5"/>
  <c r="U1903" i="5"/>
  <c r="A1903" i="5"/>
  <c r="U1902" i="5"/>
  <c r="A1902" i="5"/>
  <c r="U1901" i="5"/>
  <c r="A1901" i="5"/>
  <c r="U1900" i="5"/>
  <c r="A1900" i="5"/>
  <c r="U1899" i="5"/>
  <c r="A1899" i="5"/>
  <c r="U1898" i="5"/>
  <c r="A1898" i="5"/>
  <c r="U1897" i="5"/>
  <c r="A1897" i="5"/>
  <c r="U1896" i="5"/>
  <c r="A1896" i="5"/>
  <c r="U1895" i="5"/>
  <c r="A1895" i="5"/>
  <c r="U1894" i="5"/>
  <c r="A1894" i="5"/>
  <c r="U1893" i="5"/>
  <c r="A1893" i="5"/>
  <c r="U1892" i="5"/>
  <c r="A1892" i="5"/>
  <c r="U1891" i="5"/>
  <c r="A1891" i="5"/>
  <c r="U1890" i="5"/>
  <c r="A1890" i="5"/>
  <c r="U1889" i="5"/>
  <c r="A1889" i="5"/>
  <c r="U1888" i="5"/>
  <c r="A1888" i="5"/>
  <c r="U1887" i="5"/>
  <c r="A1887" i="5"/>
  <c r="U1886" i="5"/>
  <c r="A1886" i="5"/>
  <c r="U1885" i="5"/>
  <c r="A1885" i="5"/>
  <c r="U1884" i="5"/>
  <c r="A1884" i="5"/>
  <c r="U1883" i="5"/>
  <c r="A1883" i="5"/>
  <c r="U1882" i="5"/>
  <c r="A1882" i="5"/>
  <c r="U1881" i="5"/>
  <c r="A1881" i="5"/>
  <c r="U1880" i="5"/>
  <c r="A1880" i="5"/>
  <c r="U1879" i="5"/>
  <c r="A1879" i="5"/>
  <c r="U1878" i="5"/>
  <c r="A1878" i="5"/>
  <c r="U1877" i="5"/>
  <c r="A1877" i="5"/>
  <c r="U1876" i="5"/>
  <c r="A1876" i="5"/>
  <c r="U1875" i="5"/>
  <c r="A1875" i="5"/>
  <c r="U1874" i="5"/>
  <c r="A1874" i="5"/>
  <c r="U1873" i="5"/>
  <c r="A1873" i="5"/>
  <c r="U1872" i="5"/>
  <c r="A1872" i="5"/>
  <c r="U1871" i="5"/>
  <c r="A1871" i="5"/>
  <c r="U1870" i="5"/>
  <c r="A1870" i="5"/>
  <c r="U1869" i="5"/>
  <c r="A1869" i="5"/>
  <c r="U1868" i="5"/>
  <c r="A1868" i="5"/>
  <c r="U1867" i="5"/>
  <c r="A1867" i="5"/>
  <c r="U1866" i="5"/>
  <c r="A1866" i="5"/>
  <c r="U1865" i="5"/>
  <c r="A1865" i="5"/>
  <c r="U1864" i="5"/>
  <c r="A1864" i="5"/>
  <c r="U1863" i="5"/>
  <c r="A1863" i="5"/>
  <c r="U1862" i="5"/>
  <c r="A1862" i="5"/>
  <c r="U1861" i="5"/>
  <c r="A1861" i="5"/>
  <c r="U1860" i="5"/>
  <c r="A1860" i="5"/>
  <c r="U1859" i="5"/>
  <c r="A1859" i="5"/>
  <c r="U1858" i="5"/>
  <c r="A1858" i="5"/>
  <c r="U1857" i="5"/>
  <c r="A1857" i="5"/>
  <c r="U1856" i="5"/>
  <c r="A1856" i="5"/>
  <c r="U1855" i="5"/>
  <c r="A1855" i="5"/>
  <c r="U1854" i="5"/>
  <c r="A1854" i="5"/>
  <c r="U1853" i="5"/>
  <c r="A1853" i="5"/>
  <c r="U1852" i="5"/>
  <c r="A1852" i="5"/>
  <c r="U1851" i="5"/>
  <c r="A1851" i="5"/>
  <c r="U1850" i="5"/>
  <c r="A1850" i="5"/>
  <c r="U1849" i="5"/>
  <c r="A1849" i="5"/>
  <c r="U1848" i="5"/>
  <c r="A1848" i="5"/>
  <c r="U1847" i="5"/>
  <c r="A1847" i="5"/>
  <c r="U1846" i="5"/>
  <c r="A1846" i="5"/>
  <c r="U1845" i="5"/>
  <c r="A1845" i="5"/>
  <c r="U1844" i="5"/>
  <c r="A1844" i="5"/>
  <c r="U1843" i="5"/>
  <c r="A1843" i="5"/>
  <c r="U1842" i="5"/>
  <c r="A1842" i="5"/>
  <c r="U1841" i="5"/>
  <c r="A1841" i="5"/>
  <c r="U1840" i="5"/>
  <c r="A1840" i="5"/>
  <c r="U1839" i="5"/>
  <c r="A1839" i="5"/>
  <c r="U1838" i="5"/>
  <c r="A1838" i="5"/>
  <c r="U1837" i="5"/>
  <c r="A1837" i="5"/>
  <c r="U1836" i="5"/>
  <c r="A1836" i="5"/>
  <c r="U1835" i="5"/>
  <c r="A1835" i="5"/>
  <c r="U1834" i="5"/>
  <c r="A1834" i="5"/>
  <c r="U1833" i="5"/>
  <c r="A1833" i="5"/>
  <c r="U1832" i="5"/>
  <c r="A1832" i="5"/>
  <c r="U1831" i="5"/>
  <c r="A1831" i="5"/>
  <c r="U1830" i="5"/>
  <c r="A1830" i="5"/>
  <c r="U1829" i="5"/>
  <c r="A1829" i="5"/>
  <c r="U1828" i="5"/>
  <c r="A1828" i="5"/>
  <c r="U1827" i="5"/>
  <c r="A1827" i="5"/>
  <c r="U1826" i="5"/>
  <c r="A1826" i="5"/>
  <c r="U1825" i="5"/>
  <c r="A1825" i="5"/>
  <c r="U1824" i="5"/>
  <c r="A1824" i="5"/>
  <c r="U1823" i="5"/>
  <c r="A1823" i="5"/>
  <c r="U1822" i="5"/>
  <c r="A1822" i="5"/>
  <c r="U1821" i="5"/>
  <c r="A1821" i="5"/>
  <c r="U1820" i="5"/>
  <c r="A1820" i="5"/>
  <c r="U1819" i="5"/>
  <c r="A1819" i="5"/>
  <c r="U1818" i="5"/>
  <c r="A1818" i="5"/>
  <c r="U1817" i="5"/>
  <c r="A1817" i="5"/>
  <c r="U1816" i="5"/>
  <c r="A1816" i="5"/>
  <c r="U1815" i="5"/>
  <c r="A1815" i="5"/>
  <c r="U1814" i="5"/>
  <c r="A1814" i="5"/>
  <c r="U1813" i="5"/>
  <c r="A1813" i="5"/>
  <c r="U1812" i="5"/>
  <c r="A1812" i="5"/>
  <c r="U1811" i="5"/>
  <c r="A1811" i="5"/>
  <c r="U1810" i="5"/>
  <c r="A1810" i="5"/>
  <c r="U1809" i="5"/>
  <c r="A1809" i="5"/>
  <c r="U1808" i="5"/>
  <c r="A1808" i="5"/>
  <c r="U1807" i="5"/>
  <c r="A1807" i="5"/>
  <c r="U1806" i="5"/>
  <c r="A1806" i="5"/>
  <c r="U1805" i="5"/>
  <c r="A1805" i="5"/>
  <c r="U1804" i="5"/>
  <c r="A1804" i="5"/>
  <c r="U1803" i="5"/>
  <c r="A1803" i="5"/>
  <c r="U1802" i="5"/>
  <c r="A1802" i="5"/>
  <c r="U1801" i="5"/>
  <c r="A1801" i="5"/>
  <c r="U1800" i="5"/>
  <c r="A1800" i="5"/>
  <c r="U1799" i="5"/>
  <c r="A1799" i="5"/>
  <c r="U1798" i="5"/>
  <c r="A1798" i="5"/>
  <c r="U1797" i="5"/>
  <c r="A1797" i="5"/>
  <c r="U1796" i="5"/>
  <c r="A1796" i="5"/>
  <c r="U1795" i="5"/>
  <c r="A1795" i="5"/>
  <c r="U1794" i="5"/>
  <c r="A1794" i="5"/>
  <c r="U1793" i="5"/>
  <c r="A1793" i="5"/>
  <c r="U1792" i="5"/>
  <c r="A1792" i="5"/>
  <c r="U1791" i="5"/>
  <c r="A1791" i="5"/>
  <c r="U1790" i="5"/>
  <c r="A1790" i="5"/>
  <c r="U1789" i="5"/>
  <c r="A1789" i="5"/>
  <c r="U1788" i="5"/>
  <c r="A1788" i="5"/>
  <c r="U1787" i="5"/>
  <c r="A1787" i="5"/>
  <c r="U1786" i="5"/>
  <c r="A1786" i="5"/>
  <c r="U1785" i="5"/>
  <c r="A1785" i="5"/>
  <c r="U1784" i="5"/>
  <c r="A1784" i="5"/>
  <c r="U1783" i="5"/>
  <c r="A1783" i="5"/>
  <c r="U1782" i="5"/>
  <c r="A1782" i="5"/>
  <c r="U1781" i="5"/>
  <c r="A1781" i="5"/>
  <c r="U1780" i="5"/>
  <c r="A1780" i="5"/>
  <c r="U1779" i="5"/>
  <c r="A1779" i="5"/>
  <c r="U1778" i="5"/>
  <c r="A1778" i="5"/>
  <c r="U1777" i="5"/>
  <c r="A1777" i="5"/>
  <c r="U1776" i="5"/>
  <c r="A1776" i="5"/>
  <c r="U1775" i="5"/>
  <c r="A1775" i="5"/>
  <c r="U1774" i="5"/>
  <c r="A1774" i="5"/>
  <c r="U1773" i="5"/>
  <c r="A1773" i="5"/>
  <c r="U1772" i="5"/>
  <c r="A1772" i="5"/>
  <c r="U1771" i="5"/>
  <c r="A1771" i="5"/>
  <c r="U1770" i="5"/>
  <c r="A1770" i="5"/>
  <c r="U1769" i="5"/>
  <c r="A1769" i="5"/>
  <c r="U1768" i="5"/>
  <c r="A1768" i="5"/>
  <c r="U1767" i="5"/>
  <c r="A1767" i="5"/>
  <c r="U1766" i="5"/>
  <c r="A1766" i="5"/>
  <c r="U1765" i="5"/>
  <c r="A1765" i="5"/>
  <c r="U1764" i="5"/>
  <c r="A1764" i="5"/>
  <c r="U1763" i="5"/>
  <c r="A1763" i="5"/>
  <c r="U1762" i="5"/>
  <c r="A1762" i="5"/>
  <c r="U1761" i="5"/>
  <c r="A1761" i="5"/>
  <c r="U1760" i="5"/>
  <c r="A1760" i="5"/>
  <c r="U1759" i="5"/>
  <c r="A1759" i="5"/>
  <c r="U1758" i="5"/>
  <c r="A1758" i="5"/>
  <c r="U1757" i="5"/>
  <c r="A1757" i="5"/>
  <c r="U1756" i="5"/>
  <c r="A1756" i="5"/>
  <c r="U1755" i="5"/>
  <c r="A1755" i="5"/>
  <c r="U1754" i="5"/>
  <c r="A1754" i="5"/>
  <c r="U1753" i="5"/>
  <c r="A1753" i="5"/>
  <c r="U1752" i="5"/>
  <c r="A1752" i="5"/>
  <c r="U1751" i="5"/>
  <c r="A1751" i="5"/>
  <c r="U1750" i="5"/>
  <c r="A1750" i="5"/>
  <c r="U1749" i="5"/>
  <c r="A1749" i="5"/>
  <c r="U1748" i="5"/>
  <c r="A1748" i="5"/>
  <c r="U1747" i="5"/>
  <c r="A1747" i="5"/>
  <c r="U1746" i="5"/>
  <c r="A1746" i="5"/>
  <c r="U1745" i="5"/>
  <c r="A1745" i="5"/>
  <c r="U1744" i="5"/>
  <c r="A1744" i="5"/>
  <c r="U1743" i="5"/>
  <c r="A1743" i="5"/>
  <c r="U1742" i="5"/>
  <c r="A1742" i="5"/>
  <c r="U1741" i="5"/>
  <c r="A1741" i="5"/>
  <c r="U1740" i="5"/>
  <c r="A1740" i="5"/>
  <c r="U1739" i="5"/>
  <c r="A1739" i="5"/>
  <c r="U1738" i="5"/>
  <c r="A1738" i="5"/>
  <c r="U1737" i="5"/>
  <c r="A1737" i="5"/>
  <c r="U1736" i="5"/>
  <c r="A1736" i="5"/>
  <c r="U1735" i="5"/>
  <c r="A1735" i="5"/>
  <c r="U1734" i="5"/>
  <c r="A1734" i="5"/>
  <c r="U1733" i="5"/>
  <c r="A1733" i="5"/>
  <c r="U1732" i="5"/>
  <c r="A1732" i="5"/>
  <c r="U1731" i="5"/>
  <c r="A1731" i="5"/>
  <c r="U1730" i="5"/>
  <c r="A1730" i="5"/>
  <c r="U1729" i="5"/>
  <c r="A1729" i="5"/>
  <c r="U1728" i="5"/>
  <c r="A1728" i="5"/>
  <c r="U1727" i="5"/>
  <c r="A1727" i="5"/>
  <c r="U1726" i="5"/>
  <c r="A1726" i="5"/>
  <c r="U1725" i="5"/>
  <c r="A1725" i="5"/>
  <c r="U1724" i="5"/>
  <c r="A1724" i="5"/>
  <c r="U1723" i="5"/>
  <c r="A1723" i="5"/>
  <c r="U1722" i="5"/>
  <c r="A1722" i="5"/>
  <c r="U1721" i="5"/>
  <c r="A1721" i="5"/>
  <c r="U1720" i="5"/>
  <c r="A1720" i="5"/>
  <c r="U1719" i="5"/>
  <c r="A1719" i="5"/>
  <c r="U1718" i="5"/>
  <c r="A1718" i="5"/>
  <c r="U1717" i="5"/>
  <c r="A1717" i="5"/>
  <c r="U1716" i="5"/>
  <c r="A1716" i="5"/>
  <c r="U1715" i="5"/>
  <c r="A1715" i="5"/>
  <c r="U1714" i="5"/>
  <c r="A1714" i="5"/>
  <c r="U1713" i="5"/>
  <c r="A1713" i="5"/>
  <c r="U1712" i="5"/>
  <c r="A1712" i="5"/>
  <c r="U1711" i="5"/>
  <c r="A1711" i="5"/>
  <c r="U1710" i="5"/>
  <c r="A1710" i="5"/>
  <c r="U1709" i="5"/>
  <c r="A1709" i="5"/>
  <c r="U1708" i="5"/>
  <c r="A1708" i="5"/>
  <c r="U1707" i="5"/>
  <c r="A1707" i="5"/>
  <c r="U1706" i="5"/>
  <c r="A1706" i="5"/>
  <c r="U1705" i="5"/>
  <c r="A1705" i="5"/>
  <c r="U1704" i="5"/>
  <c r="A1704" i="5"/>
  <c r="U1703" i="5"/>
  <c r="A1703" i="5"/>
  <c r="U1702" i="5"/>
  <c r="A1702" i="5"/>
  <c r="U1701" i="5"/>
  <c r="A1701" i="5"/>
  <c r="U1700" i="5"/>
  <c r="A1700" i="5"/>
  <c r="U1699" i="5"/>
  <c r="A1699" i="5"/>
  <c r="U1698" i="5"/>
  <c r="A1698" i="5"/>
  <c r="U1697" i="5"/>
  <c r="A1697" i="5"/>
  <c r="U1696" i="5"/>
  <c r="A1696" i="5"/>
  <c r="U1695" i="5"/>
  <c r="A1695" i="5"/>
  <c r="U1694" i="5"/>
  <c r="A1694" i="5"/>
  <c r="U1693" i="5"/>
  <c r="A1693" i="5"/>
  <c r="U1692" i="5"/>
  <c r="A1692" i="5"/>
  <c r="U1691" i="5"/>
  <c r="A1691" i="5"/>
  <c r="U1690" i="5"/>
  <c r="A1690" i="5"/>
  <c r="U1689" i="5"/>
  <c r="A1689" i="5"/>
  <c r="U1688" i="5"/>
  <c r="A1688" i="5"/>
  <c r="U1687" i="5"/>
  <c r="A1687" i="5"/>
  <c r="U1686" i="5"/>
  <c r="A1686" i="5"/>
  <c r="U1685" i="5"/>
  <c r="A1685" i="5"/>
  <c r="U1684" i="5"/>
  <c r="A1684" i="5"/>
  <c r="U1683" i="5"/>
  <c r="A1683" i="5"/>
  <c r="U1682" i="5"/>
  <c r="A1682" i="5"/>
  <c r="U1681" i="5"/>
  <c r="A1681" i="5"/>
  <c r="U1680" i="5"/>
  <c r="A1680" i="5"/>
  <c r="U1679" i="5"/>
  <c r="A1679" i="5"/>
  <c r="U1678" i="5"/>
  <c r="A1678" i="5"/>
  <c r="U1677" i="5"/>
  <c r="A1677" i="5"/>
  <c r="U1676" i="5"/>
  <c r="A1676" i="5"/>
  <c r="U1675" i="5"/>
  <c r="A1675" i="5"/>
  <c r="U1674" i="5"/>
  <c r="A1674" i="5"/>
  <c r="U1673" i="5"/>
  <c r="A1673" i="5"/>
  <c r="U1672" i="5"/>
  <c r="A1672" i="5"/>
  <c r="U1671" i="5"/>
  <c r="A1671" i="5"/>
  <c r="U1670" i="5"/>
  <c r="A1670" i="5"/>
  <c r="U1669" i="5"/>
  <c r="A1669" i="5"/>
  <c r="U1668" i="5"/>
  <c r="A1668" i="5"/>
  <c r="U1667" i="5"/>
  <c r="A1667" i="5"/>
  <c r="U1666" i="5"/>
  <c r="A1666" i="5"/>
  <c r="U1665" i="5"/>
  <c r="A1665" i="5"/>
  <c r="U1664" i="5"/>
  <c r="A1664" i="5"/>
  <c r="U1663" i="5"/>
  <c r="A1663" i="5"/>
  <c r="U1662" i="5"/>
  <c r="A1662" i="5"/>
  <c r="U1661" i="5"/>
  <c r="A1661" i="5"/>
  <c r="U1660" i="5"/>
  <c r="A1660" i="5"/>
  <c r="U1659" i="5"/>
  <c r="A1659" i="5"/>
  <c r="U1658" i="5"/>
  <c r="A1658" i="5"/>
  <c r="U1657" i="5"/>
  <c r="A1657" i="5"/>
  <c r="U1656" i="5"/>
  <c r="A1656" i="5"/>
  <c r="U1655" i="5"/>
  <c r="A1655" i="5"/>
  <c r="U1654" i="5"/>
  <c r="A1654" i="5"/>
  <c r="U1653" i="5"/>
  <c r="A1653" i="5"/>
  <c r="U1652" i="5"/>
  <c r="A1652" i="5"/>
  <c r="U1651" i="5"/>
  <c r="A1651" i="5"/>
  <c r="U1650" i="5"/>
  <c r="A1650" i="5"/>
  <c r="U1649" i="5"/>
  <c r="A1649" i="5"/>
  <c r="U1648" i="5"/>
  <c r="A1648" i="5"/>
  <c r="U1647" i="5"/>
  <c r="A1647" i="5"/>
  <c r="U1646" i="5"/>
  <c r="A1646" i="5"/>
  <c r="U1645" i="5"/>
  <c r="A1645" i="5"/>
  <c r="U1644" i="5"/>
  <c r="A1644" i="5"/>
  <c r="U1643" i="5"/>
  <c r="A1643" i="5"/>
  <c r="U1642" i="5"/>
  <c r="A1642" i="5"/>
  <c r="U1641" i="5"/>
  <c r="A1641" i="5"/>
  <c r="U1640" i="5"/>
  <c r="A1640" i="5"/>
  <c r="U1639" i="5"/>
  <c r="A1639" i="5"/>
  <c r="U1638" i="5"/>
  <c r="A1638" i="5"/>
  <c r="U1637" i="5"/>
  <c r="A1637" i="5"/>
  <c r="U1636" i="5"/>
  <c r="A1636" i="5"/>
  <c r="U1635" i="5"/>
  <c r="A1635" i="5"/>
  <c r="U1634" i="5"/>
  <c r="A1634" i="5"/>
  <c r="U1633" i="5"/>
  <c r="A1633" i="5"/>
  <c r="U1632" i="5"/>
  <c r="A1632" i="5"/>
  <c r="U1631" i="5"/>
  <c r="A1631" i="5"/>
  <c r="U1630" i="5"/>
  <c r="A1630" i="5"/>
  <c r="U1629" i="5"/>
  <c r="A1629" i="5"/>
  <c r="U1628" i="5"/>
  <c r="A1628" i="5"/>
  <c r="U1627" i="5"/>
  <c r="A1627" i="5"/>
  <c r="U1626" i="5"/>
  <c r="A1626" i="5"/>
  <c r="U1625" i="5"/>
  <c r="A1625" i="5"/>
  <c r="U1624" i="5"/>
  <c r="A1624" i="5"/>
  <c r="U1623" i="5"/>
  <c r="A1623" i="5"/>
  <c r="U1622" i="5"/>
  <c r="A1622" i="5"/>
  <c r="U1621" i="5"/>
  <c r="A1621" i="5"/>
  <c r="U1620" i="5"/>
  <c r="A1620" i="5"/>
  <c r="U1619" i="5"/>
  <c r="A1619" i="5"/>
  <c r="U1618" i="5"/>
  <c r="A1618" i="5"/>
  <c r="U1617" i="5"/>
  <c r="A1617" i="5"/>
  <c r="U1616" i="5"/>
  <c r="A1616" i="5"/>
  <c r="U1615" i="5"/>
  <c r="A1615" i="5"/>
  <c r="U1614" i="5"/>
  <c r="A1614" i="5"/>
  <c r="U1613" i="5"/>
  <c r="A1613" i="5"/>
  <c r="U1612" i="5"/>
  <c r="A1612" i="5"/>
  <c r="U1611" i="5"/>
  <c r="A1611" i="5"/>
  <c r="U1610" i="5"/>
  <c r="A1610" i="5"/>
  <c r="U1609" i="5"/>
  <c r="A1609" i="5"/>
  <c r="U1608" i="5"/>
  <c r="A1608" i="5"/>
  <c r="U1607" i="5"/>
  <c r="A1607" i="5"/>
  <c r="U1606" i="5"/>
  <c r="A1606" i="5"/>
  <c r="U1605" i="5"/>
  <c r="A1605" i="5"/>
  <c r="U1604" i="5"/>
  <c r="A1604" i="5"/>
  <c r="U1603" i="5"/>
  <c r="A1603" i="5"/>
  <c r="U1602" i="5"/>
  <c r="A1602" i="5"/>
  <c r="U1601" i="5"/>
  <c r="A1601" i="5"/>
  <c r="U1600" i="5"/>
  <c r="A1600" i="5"/>
  <c r="U1599" i="5"/>
  <c r="A1599" i="5"/>
  <c r="U1598" i="5"/>
  <c r="A1598" i="5"/>
  <c r="U1597" i="5"/>
  <c r="A1597" i="5"/>
  <c r="U1596" i="5"/>
  <c r="A1596" i="5"/>
  <c r="U1595" i="5"/>
  <c r="A1595" i="5"/>
  <c r="U1594" i="5"/>
  <c r="A1594" i="5"/>
  <c r="U1593" i="5"/>
  <c r="A1593" i="5"/>
  <c r="U1592" i="5"/>
  <c r="A1592" i="5"/>
  <c r="U1591" i="5"/>
  <c r="A1591" i="5"/>
  <c r="U1590" i="5"/>
  <c r="A1590" i="5"/>
  <c r="U1589" i="5"/>
  <c r="A1589" i="5"/>
  <c r="U1588" i="5"/>
  <c r="A1588" i="5"/>
  <c r="U1587" i="5"/>
  <c r="A1587" i="5"/>
  <c r="U1586" i="5"/>
  <c r="A1586" i="5"/>
  <c r="U1585" i="5"/>
  <c r="A1585" i="5"/>
  <c r="U1584" i="5"/>
  <c r="A1584" i="5"/>
  <c r="U1583" i="5"/>
  <c r="A1583" i="5"/>
  <c r="U1582" i="5"/>
  <c r="A1582" i="5"/>
  <c r="U1581" i="5"/>
  <c r="A1581" i="5"/>
  <c r="U1580" i="5"/>
  <c r="A1580" i="5"/>
  <c r="U1579" i="5"/>
  <c r="A1579" i="5"/>
  <c r="U1578" i="5"/>
  <c r="A1578" i="5"/>
  <c r="U1577" i="5"/>
  <c r="A1577" i="5"/>
  <c r="U1576" i="5"/>
  <c r="A1576" i="5"/>
  <c r="U1575" i="5"/>
  <c r="A1575" i="5"/>
  <c r="U1574" i="5"/>
  <c r="A1574" i="5"/>
  <c r="U1573" i="5"/>
  <c r="A1573" i="5"/>
  <c r="U1572" i="5"/>
  <c r="A1572" i="5"/>
  <c r="U1571" i="5"/>
  <c r="A1571" i="5"/>
  <c r="U1570" i="5"/>
  <c r="A1570" i="5"/>
  <c r="U1569" i="5"/>
  <c r="A1569" i="5"/>
  <c r="U1568" i="5"/>
  <c r="A1568" i="5"/>
  <c r="U1567" i="5"/>
  <c r="A1567" i="5"/>
  <c r="U1566" i="5"/>
  <c r="A1566" i="5"/>
  <c r="U1565" i="5"/>
  <c r="A1565" i="5"/>
  <c r="U1564" i="5"/>
  <c r="A1564" i="5"/>
  <c r="U1563" i="5"/>
  <c r="A1563" i="5"/>
  <c r="U1562" i="5"/>
  <c r="A1562" i="5"/>
  <c r="U1561" i="5"/>
  <c r="A1561" i="5"/>
  <c r="U1560" i="5"/>
  <c r="A1560" i="5"/>
  <c r="U1559" i="5"/>
  <c r="A1559" i="5"/>
  <c r="U1558" i="5"/>
  <c r="A1558" i="5"/>
  <c r="U1557" i="5"/>
  <c r="A1557" i="5"/>
  <c r="U1556" i="5"/>
  <c r="A1556" i="5"/>
  <c r="U1555" i="5"/>
  <c r="A1555" i="5"/>
  <c r="U1554" i="5"/>
  <c r="A1554" i="5"/>
  <c r="U1553" i="5"/>
  <c r="A1553" i="5"/>
  <c r="U1552" i="5"/>
  <c r="A1552" i="5"/>
  <c r="U1551" i="5"/>
  <c r="A1551" i="5"/>
  <c r="U1550" i="5"/>
  <c r="A1550" i="5"/>
  <c r="U1549" i="5"/>
  <c r="A1549" i="5"/>
  <c r="U1548" i="5"/>
  <c r="A1548" i="5"/>
  <c r="U1547" i="5"/>
  <c r="A1547" i="5"/>
  <c r="U1546" i="5"/>
  <c r="A1546" i="5"/>
  <c r="U1545" i="5"/>
  <c r="A1545" i="5"/>
  <c r="U1544" i="5"/>
  <c r="A1544" i="5"/>
  <c r="U1543" i="5"/>
  <c r="A1543" i="5"/>
  <c r="U1542" i="5"/>
  <c r="A1542" i="5"/>
  <c r="U1541" i="5"/>
  <c r="A1541" i="5"/>
  <c r="U1540" i="5"/>
  <c r="A1540" i="5"/>
  <c r="U1539" i="5"/>
  <c r="A1539" i="5"/>
  <c r="U1538" i="5"/>
  <c r="A1538" i="5"/>
  <c r="U1537" i="5"/>
  <c r="A1537" i="5"/>
  <c r="U1536" i="5"/>
  <c r="A1536" i="5"/>
  <c r="U1535" i="5"/>
  <c r="A1535" i="5"/>
  <c r="U1534" i="5"/>
  <c r="A1534" i="5"/>
  <c r="U1533" i="5"/>
  <c r="A1533" i="5"/>
  <c r="U1532" i="5"/>
  <c r="A1532" i="5"/>
  <c r="U1531" i="5"/>
  <c r="A1531" i="5"/>
  <c r="U1530" i="5"/>
  <c r="A1530" i="5"/>
  <c r="U1529" i="5"/>
  <c r="A1529" i="5"/>
  <c r="U1528" i="5"/>
  <c r="A1528" i="5"/>
  <c r="U1527" i="5"/>
  <c r="A1527" i="5"/>
  <c r="U1526" i="5"/>
  <c r="A1526" i="5"/>
  <c r="U1525" i="5"/>
  <c r="A1525" i="5"/>
  <c r="U1524" i="5"/>
  <c r="A1524" i="5"/>
  <c r="U1523" i="5"/>
  <c r="A1523" i="5"/>
  <c r="U1522" i="5"/>
  <c r="A1522" i="5"/>
  <c r="U1521" i="5"/>
  <c r="A1521" i="5"/>
  <c r="U1520" i="5"/>
  <c r="A1520" i="5"/>
  <c r="U1519" i="5"/>
  <c r="A1519" i="5"/>
  <c r="U1518" i="5"/>
  <c r="A1518" i="5"/>
  <c r="U1517" i="5"/>
  <c r="A1517" i="5"/>
  <c r="U1516" i="5"/>
  <c r="A1516" i="5"/>
  <c r="U1515" i="5"/>
  <c r="A1515" i="5"/>
  <c r="U1514" i="5"/>
  <c r="A1514" i="5"/>
  <c r="U1513" i="5"/>
  <c r="A1513" i="5"/>
  <c r="U1512" i="5"/>
  <c r="A1512" i="5"/>
  <c r="U1511" i="5"/>
  <c r="A1511" i="5"/>
  <c r="U1510" i="5"/>
  <c r="A1510" i="5"/>
  <c r="U1509" i="5"/>
  <c r="A1509" i="5"/>
  <c r="U1508" i="5"/>
  <c r="A1508" i="5"/>
  <c r="U1507" i="5"/>
  <c r="A1507" i="5"/>
  <c r="U1506" i="5"/>
  <c r="A1506" i="5"/>
  <c r="U1505" i="5"/>
  <c r="A1505" i="5"/>
  <c r="U1504" i="5"/>
  <c r="A1504" i="5"/>
  <c r="U1503" i="5"/>
  <c r="A1503" i="5"/>
  <c r="U1502" i="5"/>
  <c r="A1502" i="5"/>
  <c r="U1501" i="5"/>
  <c r="A1501" i="5"/>
  <c r="U1500" i="5"/>
  <c r="A1500" i="5"/>
  <c r="U1499" i="5"/>
  <c r="A1499" i="5"/>
  <c r="U1498" i="5"/>
  <c r="A1498" i="5"/>
  <c r="U1497" i="5"/>
  <c r="A1497" i="5"/>
  <c r="U1496" i="5"/>
  <c r="A1496" i="5"/>
  <c r="U1495" i="5"/>
  <c r="A1495" i="5"/>
  <c r="U1494" i="5"/>
  <c r="A1494" i="5"/>
  <c r="U1493" i="5"/>
  <c r="A1493" i="5"/>
  <c r="U1492" i="5"/>
  <c r="A1492" i="5"/>
  <c r="U1491" i="5"/>
  <c r="A1491" i="5"/>
  <c r="U1490" i="5"/>
  <c r="A1490" i="5"/>
  <c r="U1489" i="5"/>
  <c r="A1489" i="5"/>
  <c r="U1488" i="5"/>
  <c r="A1488" i="5"/>
  <c r="U1487" i="5"/>
  <c r="A1487" i="5"/>
  <c r="U1486" i="5"/>
  <c r="A1486" i="5"/>
  <c r="U1485" i="5"/>
  <c r="A1485" i="5"/>
  <c r="U1484" i="5"/>
  <c r="A1484" i="5"/>
  <c r="U1483" i="5"/>
  <c r="A1483" i="5"/>
  <c r="U1482" i="5"/>
  <c r="A1482" i="5"/>
  <c r="U1481" i="5"/>
  <c r="A1481" i="5"/>
  <c r="U1480" i="5"/>
  <c r="A1480" i="5"/>
  <c r="U1479" i="5"/>
  <c r="A1479" i="5"/>
  <c r="U1478" i="5"/>
  <c r="A1478" i="5"/>
  <c r="U1477" i="5"/>
  <c r="A1477" i="5"/>
  <c r="U1476" i="5"/>
  <c r="A1476" i="5"/>
  <c r="U1475" i="5"/>
  <c r="A1475" i="5"/>
  <c r="U1474" i="5"/>
  <c r="A1474" i="5"/>
  <c r="U1473" i="5"/>
  <c r="A1473" i="5"/>
  <c r="U1472" i="5"/>
  <c r="A1472" i="5"/>
  <c r="U1471" i="5"/>
  <c r="A1471" i="5"/>
  <c r="U1470" i="5"/>
  <c r="A1470" i="5"/>
  <c r="U1469" i="5"/>
  <c r="A1469" i="5"/>
  <c r="U1468" i="5"/>
  <c r="A1468" i="5"/>
  <c r="U1467" i="5"/>
  <c r="A1467" i="5"/>
  <c r="U1466" i="5"/>
  <c r="A1466" i="5"/>
  <c r="U1465" i="5"/>
  <c r="A1465" i="5"/>
  <c r="U1464" i="5"/>
  <c r="A1464" i="5"/>
  <c r="U1463" i="5"/>
  <c r="A1463" i="5"/>
  <c r="U1462" i="5"/>
  <c r="A1462" i="5"/>
  <c r="U1461" i="5"/>
  <c r="A1461" i="5"/>
  <c r="U1460" i="5"/>
  <c r="A1460" i="5"/>
  <c r="U1459" i="5"/>
  <c r="A1459" i="5"/>
  <c r="U1458" i="5"/>
  <c r="A1458" i="5"/>
  <c r="U1457" i="5"/>
  <c r="A1457" i="5"/>
  <c r="U1456" i="5"/>
  <c r="A1456" i="5"/>
  <c r="U1455" i="5"/>
  <c r="A1455" i="5"/>
  <c r="U1454" i="5"/>
  <c r="A1454" i="5"/>
  <c r="U1453" i="5"/>
  <c r="A1453" i="5"/>
  <c r="U1452" i="5"/>
  <c r="A1452" i="5"/>
  <c r="U1451" i="5"/>
  <c r="A1451" i="5"/>
  <c r="U1450" i="5"/>
  <c r="A1450" i="5"/>
  <c r="U1449" i="5"/>
  <c r="A1449" i="5"/>
  <c r="U1448" i="5"/>
  <c r="A1448" i="5"/>
  <c r="U1447" i="5"/>
  <c r="A1447" i="5"/>
  <c r="U1446" i="5"/>
  <c r="A1446" i="5"/>
  <c r="U1445" i="5"/>
  <c r="A1445" i="5"/>
  <c r="U1444" i="5"/>
  <c r="A1444" i="5"/>
  <c r="U1443" i="5"/>
  <c r="A1443" i="5"/>
  <c r="U1442" i="5"/>
  <c r="A1442" i="5"/>
  <c r="U1441" i="5"/>
  <c r="A1441" i="5"/>
  <c r="U1440" i="5"/>
  <c r="A1440" i="5"/>
  <c r="U1439" i="5"/>
  <c r="A1439" i="5"/>
  <c r="U1438" i="5"/>
  <c r="A1438" i="5"/>
  <c r="U1437" i="5"/>
  <c r="A1437" i="5"/>
  <c r="U1436" i="5"/>
  <c r="A1436" i="5"/>
  <c r="U1435" i="5"/>
  <c r="A1435" i="5"/>
  <c r="U1434" i="5"/>
  <c r="A1434" i="5"/>
  <c r="U1433" i="5"/>
  <c r="A1433" i="5"/>
  <c r="U1432" i="5"/>
  <c r="A1432" i="5"/>
  <c r="U1431" i="5"/>
  <c r="A1431" i="5"/>
  <c r="U1430" i="5"/>
  <c r="A1430" i="5"/>
  <c r="U1429" i="5"/>
  <c r="A1429" i="5"/>
  <c r="U1428" i="5"/>
  <c r="A1428" i="5"/>
  <c r="U1427" i="5"/>
  <c r="A1427" i="5"/>
  <c r="U1426" i="5"/>
  <c r="A1426" i="5"/>
  <c r="U1425" i="5"/>
  <c r="A1425" i="5"/>
  <c r="U1424" i="5"/>
  <c r="A1424" i="5"/>
  <c r="U1423" i="5"/>
  <c r="A1423" i="5"/>
  <c r="U1422" i="5"/>
  <c r="A1422" i="5"/>
  <c r="U1421" i="5"/>
  <c r="A1421" i="5"/>
  <c r="U1420" i="5"/>
  <c r="A1420" i="5"/>
  <c r="U1419" i="5"/>
  <c r="A1419" i="5"/>
  <c r="U1418" i="5"/>
  <c r="A1418" i="5"/>
  <c r="U1417" i="5"/>
  <c r="A1417" i="5"/>
  <c r="U1416" i="5"/>
  <c r="A1416" i="5"/>
  <c r="U1415" i="5"/>
  <c r="A1415" i="5"/>
  <c r="U1414" i="5"/>
  <c r="A1414" i="5"/>
  <c r="U1413" i="5"/>
  <c r="A1413" i="5"/>
  <c r="U1412" i="5"/>
  <c r="A1412" i="5"/>
  <c r="U1411" i="5"/>
  <c r="A1411" i="5"/>
  <c r="U1410" i="5"/>
  <c r="A1410" i="5"/>
  <c r="U1409" i="5"/>
  <c r="A1409" i="5"/>
  <c r="U1408" i="5"/>
  <c r="A1408" i="5"/>
  <c r="U1407" i="5"/>
  <c r="A1407" i="5"/>
  <c r="U1406" i="5"/>
  <c r="A1406" i="5"/>
  <c r="U1405" i="5"/>
  <c r="A1405" i="5"/>
  <c r="U1404" i="5"/>
  <c r="A1404" i="5"/>
  <c r="U1403" i="5"/>
  <c r="A1403" i="5"/>
  <c r="U1402" i="5"/>
  <c r="A1402" i="5"/>
  <c r="U1401" i="5"/>
  <c r="A1401" i="5"/>
  <c r="U1400" i="5"/>
  <c r="A1400" i="5"/>
  <c r="U1399" i="5"/>
  <c r="A1399" i="5"/>
  <c r="U1398" i="5"/>
  <c r="A1398" i="5"/>
  <c r="U1397" i="5"/>
  <c r="A1397" i="5"/>
  <c r="U1396" i="5"/>
  <c r="A1396" i="5"/>
  <c r="U1395" i="5"/>
  <c r="A1395" i="5"/>
  <c r="U1394" i="5"/>
  <c r="A1394" i="5"/>
  <c r="U1393" i="5"/>
  <c r="A1393" i="5"/>
  <c r="U1392" i="5"/>
  <c r="A1392" i="5"/>
  <c r="U1391" i="5"/>
  <c r="A1391" i="5"/>
  <c r="U1390" i="5"/>
  <c r="A1390" i="5"/>
  <c r="U1389" i="5"/>
  <c r="A1389" i="5"/>
  <c r="U1388" i="5"/>
  <c r="A1388" i="5"/>
  <c r="U1387" i="5"/>
  <c r="A1387" i="5"/>
  <c r="U1386" i="5"/>
  <c r="A1386" i="5"/>
  <c r="U1385" i="5"/>
  <c r="A1385" i="5"/>
  <c r="U1384" i="5"/>
  <c r="A1384" i="5"/>
  <c r="U1383" i="5"/>
  <c r="A1383" i="5"/>
  <c r="U1382" i="5"/>
  <c r="A1382" i="5"/>
  <c r="U1381" i="5"/>
  <c r="A1381" i="5"/>
  <c r="U1380" i="5"/>
  <c r="A1380" i="5"/>
  <c r="U1379" i="5"/>
  <c r="A1379" i="5"/>
  <c r="U1378" i="5"/>
  <c r="A1378" i="5"/>
  <c r="U1377" i="5"/>
  <c r="A1377" i="5"/>
  <c r="U1376" i="5"/>
  <c r="A1376" i="5"/>
  <c r="U1375" i="5"/>
  <c r="A1375" i="5"/>
  <c r="U1374" i="5"/>
  <c r="A1374" i="5"/>
  <c r="U1373" i="5"/>
  <c r="A1373" i="5"/>
  <c r="U1372" i="5"/>
  <c r="A1372" i="5"/>
  <c r="U1371" i="5"/>
  <c r="A1371" i="5"/>
  <c r="U1370" i="5"/>
  <c r="A1370" i="5"/>
  <c r="U1369" i="5"/>
  <c r="A1369" i="5"/>
  <c r="U1368" i="5"/>
  <c r="A1368" i="5"/>
  <c r="U1367" i="5"/>
  <c r="A1367" i="5"/>
  <c r="U1366" i="5"/>
  <c r="A1366" i="5"/>
  <c r="U1365" i="5"/>
  <c r="A1365" i="5"/>
  <c r="U1364" i="5"/>
  <c r="A1364" i="5"/>
  <c r="U1363" i="5"/>
  <c r="A1363" i="5"/>
  <c r="U1362" i="5"/>
  <c r="A1362" i="5"/>
  <c r="U1361" i="5"/>
  <c r="A1361" i="5"/>
  <c r="U1360" i="5"/>
  <c r="A1360" i="5"/>
  <c r="U1359" i="5"/>
  <c r="A1359" i="5"/>
  <c r="U1358" i="5"/>
  <c r="A1358" i="5"/>
  <c r="U1357" i="5"/>
  <c r="A1357" i="5"/>
  <c r="U1356" i="5"/>
  <c r="A1356" i="5"/>
  <c r="U1355" i="5"/>
  <c r="A1355" i="5"/>
  <c r="U1354" i="5"/>
  <c r="A1354" i="5"/>
  <c r="U1353" i="5"/>
  <c r="A1353" i="5"/>
  <c r="U1352" i="5"/>
  <c r="A1352" i="5"/>
  <c r="U1351" i="5"/>
  <c r="A1351" i="5"/>
  <c r="U1350" i="5"/>
  <c r="A1350" i="5"/>
  <c r="U1349" i="5"/>
  <c r="A1349" i="5"/>
  <c r="U1348" i="5"/>
  <c r="A1348" i="5"/>
  <c r="U1347" i="5"/>
  <c r="A1347" i="5"/>
  <c r="U1346" i="5"/>
  <c r="A1346" i="5"/>
  <c r="U1345" i="5"/>
  <c r="A1345" i="5"/>
  <c r="U1344" i="5"/>
  <c r="A1344" i="5"/>
  <c r="U1343" i="5"/>
  <c r="A1343" i="5"/>
  <c r="U1342" i="5"/>
  <c r="A1342" i="5"/>
  <c r="U1341" i="5"/>
  <c r="A1341" i="5"/>
  <c r="U1340" i="5"/>
  <c r="A1340" i="5"/>
  <c r="U1339" i="5"/>
  <c r="A1339" i="5"/>
  <c r="U1338" i="5"/>
  <c r="A1338" i="5"/>
  <c r="U1337" i="5"/>
  <c r="A1337" i="5"/>
  <c r="U1336" i="5"/>
  <c r="A1336" i="5"/>
  <c r="U1335" i="5"/>
  <c r="A1335" i="5"/>
  <c r="U1334" i="5"/>
  <c r="A1334" i="5"/>
  <c r="U1333" i="5"/>
  <c r="A1333" i="5"/>
  <c r="U1332" i="5"/>
  <c r="A1332" i="5"/>
  <c r="U1331" i="5"/>
  <c r="A1331" i="5"/>
  <c r="U1330" i="5"/>
  <c r="A1330" i="5"/>
  <c r="U1329" i="5"/>
  <c r="A1329" i="5"/>
  <c r="U1328" i="5"/>
  <c r="A1328" i="5"/>
  <c r="U1327" i="5"/>
  <c r="A1327" i="5"/>
  <c r="U1326" i="5"/>
  <c r="A1326" i="5"/>
  <c r="U1325" i="5"/>
  <c r="A1325" i="5"/>
  <c r="U1324" i="5"/>
  <c r="A1324" i="5"/>
  <c r="U1323" i="5"/>
  <c r="A1323" i="5"/>
  <c r="U1322" i="5"/>
  <c r="A1322" i="5"/>
  <c r="U1321" i="5"/>
  <c r="A1321" i="5"/>
  <c r="U1320" i="5"/>
  <c r="A1320" i="5"/>
  <c r="U1319" i="5"/>
  <c r="A1319" i="5"/>
  <c r="U1318" i="5"/>
  <c r="A1318" i="5"/>
  <c r="U1317" i="5"/>
  <c r="A1317" i="5"/>
  <c r="U1316" i="5"/>
  <c r="A1316" i="5"/>
  <c r="U1315" i="5"/>
  <c r="A1315" i="5"/>
  <c r="U1314" i="5"/>
  <c r="A1314" i="5"/>
  <c r="U1313" i="5"/>
  <c r="A1313" i="5"/>
  <c r="U1312" i="5"/>
  <c r="A1312" i="5"/>
  <c r="U1311" i="5"/>
  <c r="A1311" i="5"/>
  <c r="U1310" i="5"/>
  <c r="A1310" i="5"/>
  <c r="U1309" i="5"/>
  <c r="A1309" i="5"/>
  <c r="U1308" i="5"/>
  <c r="A1308" i="5"/>
  <c r="U1307" i="5"/>
  <c r="A1307" i="5"/>
  <c r="U1306" i="5"/>
  <c r="A1306" i="5"/>
  <c r="U1305" i="5"/>
  <c r="A1305" i="5"/>
  <c r="U1304" i="5"/>
  <c r="A1304" i="5"/>
  <c r="U1303" i="5"/>
  <c r="A1303" i="5"/>
  <c r="U1302" i="5"/>
  <c r="A1302" i="5"/>
  <c r="U1301" i="5"/>
  <c r="A1301" i="5"/>
  <c r="U1300" i="5"/>
  <c r="A1300" i="5"/>
  <c r="U1299" i="5"/>
  <c r="A1299" i="5"/>
  <c r="U1298" i="5"/>
  <c r="A1298" i="5"/>
  <c r="U1297" i="5"/>
  <c r="A1297" i="5"/>
  <c r="U1296" i="5"/>
  <c r="A1296" i="5"/>
  <c r="U1295" i="5"/>
  <c r="A1295" i="5"/>
  <c r="U1294" i="5"/>
  <c r="A1294" i="5"/>
  <c r="U1293" i="5"/>
  <c r="A1293" i="5"/>
  <c r="U1292" i="5"/>
  <c r="A1292" i="5"/>
  <c r="U1291" i="5"/>
  <c r="A1291" i="5"/>
  <c r="U1290" i="5"/>
  <c r="A1290" i="5"/>
  <c r="U1289" i="5"/>
  <c r="A1289" i="5"/>
  <c r="U1288" i="5"/>
  <c r="A1288" i="5"/>
  <c r="U1287" i="5"/>
  <c r="A1287" i="5"/>
  <c r="U1286" i="5"/>
  <c r="A1286" i="5"/>
  <c r="U1285" i="5"/>
  <c r="A1285" i="5"/>
  <c r="U1284" i="5"/>
  <c r="A1284" i="5"/>
  <c r="U1283" i="5"/>
  <c r="A1283" i="5"/>
  <c r="U1282" i="5"/>
  <c r="A1282" i="5"/>
  <c r="U1281" i="5"/>
  <c r="A1281" i="5"/>
  <c r="U1280" i="5"/>
  <c r="A1280" i="5"/>
  <c r="U1279" i="5"/>
  <c r="A1279" i="5"/>
  <c r="U1278" i="5"/>
  <c r="A1278" i="5"/>
  <c r="U1277" i="5"/>
  <c r="A1277" i="5"/>
  <c r="U1276" i="5"/>
  <c r="A1276" i="5"/>
  <c r="U1275" i="5"/>
  <c r="A1275" i="5"/>
  <c r="U1274" i="5"/>
  <c r="A1274" i="5"/>
  <c r="U1273" i="5"/>
  <c r="A1273" i="5"/>
  <c r="U1272" i="5"/>
  <c r="A1272" i="5"/>
  <c r="U1271" i="5"/>
  <c r="A1271" i="5"/>
  <c r="U1270" i="5"/>
  <c r="A1270" i="5"/>
  <c r="U1269" i="5"/>
  <c r="A1269" i="5"/>
  <c r="U1268" i="5"/>
  <c r="A1268" i="5"/>
  <c r="U1267" i="5"/>
  <c r="A1267" i="5"/>
  <c r="U1266" i="5"/>
  <c r="A1266" i="5"/>
  <c r="U1265" i="5"/>
  <c r="A1265" i="5"/>
  <c r="U1264" i="5"/>
  <c r="A1264" i="5"/>
  <c r="U1263" i="5"/>
  <c r="A1263" i="5"/>
  <c r="U1262" i="5"/>
  <c r="A1262" i="5"/>
  <c r="U1261" i="5"/>
  <c r="A1261" i="5"/>
  <c r="U1260" i="5"/>
  <c r="A1260" i="5"/>
  <c r="U1259" i="5"/>
  <c r="A1259" i="5"/>
  <c r="U1258" i="5"/>
  <c r="A1258" i="5"/>
  <c r="U1257" i="5"/>
  <c r="A1257" i="5"/>
  <c r="U1256" i="5"/>
  <c r="A1256" i="5"/>
  <c r="U1255" i="5"/>
  <c r="A1255" i="5"/>
  <c r="U1254" i="5"/>
  <c r="A1254" i="5"/>
  <c r="U1253" i="5"/>
  <c r="A1253" i="5"/>
  <c r="U1252" i="5"/>
  <c r="A1252" i="5"/>
  <c r="U1251" i="5"/>
  <c r="A1251" i="5"/>
  <c r="U1250" i="5"/>
  <c r="A1250" i="5"/>
  <c r="U1249" i="5"/>
  <c r="A1249" i="5"/>
  <c r="U1248" i="5"/>
  <c r="A1248" i="5"/>
  <c r="U1247" i="5"/>
  <c r="A1247" i="5"/>
  <c r="U1246" i="5"/>
  <c r="A1246" i="5"/>
  <c r="U1245" i="5"/>
  <c r="A1245" i="5"/>
  <c r="U1244" i="5"/>
  <c r="A1244" i="5"/>
  <c r="U1243" i="5"/>
  <c r="A1243" i="5"/>
  <c r="U1242" i="5"/>
  <c r="A1242" i="5"/>
  <c r="U1241" i="5"/>
  <c r="A1241" i="5"/>
  <c r="U1240" i="5"/>
  <c r="A1240" i="5"/>
  <c r="U1239" i="5"/>
  <c r="A1239" i="5"/>
  <c r="U1238" i="5"/>
  <c r="A1238" i="5"/>
  <c r="U1237" i="5"/>
  <c r="A1237" i="5"/>
  <c r="U1236" i="5"/>
  <c r="A1236" i="5"/>
  <c r="U1235" i="5"/>
  <c r="A1235" i="5"/>
  <c r="U1234" i="5"/>
  <c r="A1234" i="5"/>
  <c r="U1233" i="5"/>
  <c r="A1233" i="5"/>
  <c r="U1232" i="5"/>
  <c r="A1232" i="5"/>
  <c r="U1231" i="5"/>
  <c r="A1231" i="5"/>
  <c r="U1230" i="5"/>
  <c r="A1230" i="5"/>
  <c r="U1229" i="5"/>
  <c r="A1229" i="5"/>
  <c r="U1228" i="5"/>
  <c r="A1228" i="5"/>
  <c r="U1227" i="5"/>
  <c r="A1227" i="5"/>
  <c r="U1226" i="5"/>
  <c r="A1226" i="5"/>
  <c r="U1225" i="5"/>
  <c r="A1225" i="5"/>
  <c r="U1224" i="5"/>
  <c r="A1224" i="5"/>
  <c r="U1223" i="5"/>
  <c r="A1223" i="5"/>
  <c r="U1222" i="5"/>
  <c r="A1222" i="5"/>
  <c r="U1221" i="5"/>
  <c r="A1221" i="5"/>
  <c r="U1220" i="5"/>
  <c r="A1220" i="5"/>
  <c r="U1219" i="5"/>
  <c r="A1219" i="5"/>
  <c r="U1218" i="5"/>
  <c r="A1218" i="5"/>
  <c r="U1217" i="5"/>
  <c r="A1217" i="5"/>
  <c r="U1216" i="5"/>
  <c r="A1216" i="5"/>
  <c r="U1215" i="5"/>
  <c r="A1215" i="5"/>
  <c r="U1214" i="5"/>
  <c r="A1214" i="5"/>
  <c r="U1213" i="5"/>
  <c r="A1213" i="5"/>
  <c r="U1212" i="5"/>
  <c r="A1212" i="5"/>
  <c r="U1211" i="5"/>
  <c r="A1211" i="5"/>
  <c r="U1210" i="5"/>
  <c r="A1210" i="5"/>
  <c r="U1209" i="5"/>
  <c r="A1209" i="5"/>
  <c r="U1208" i="5"/>
  <c r="A1208" i="5"/>
  <c r="U1207" i="5"/>
  <c r="A1207" i="5"/>
  <c r="U1206" i="5"/>
  <c r="A1206" i="5"/>
  <c r="U1205" i="5"/>
  <c r="A1205" i="5"/>
  <c r="U1204" i="5"/>
  <c r="A1204" i="5"/>
  <c r="U1203" i="5"/>
  <c r="A1203" i="5"/>
  <c r="U1202" i="5"/>
  <c r="A1202" i="5"/>
  <c r="U1201" i="5"/>
  <c r="A1201" i="5"/>
  <c r="U1200" i="5"/>
  <c r="A1200" i="5"/>
  <c r="U1199" i="5"/>
  <c r="A1199" i="5"/>
  <c r="U1198" i="5"/>
  <c r="A1198" i="5"/>
  <c r="U1197" i="5"/>
  <c r="A1197" i="5"/>
  <c r="U1196" i="5"/>
  <c r="A1196" i="5"/>
  <c r="U1195" i="5"/>
  <c r="A1195" i="5"/>
  <c r="U1194" i="5"/>
  <c r="A1194" i="5"/>
  <c r="U1193" i="5"/>
  <c r="A1193" i="5"/>
  <c r="U1192" i="5"/>
  <c r="A1192" i="5"/>
  <c r="U1191" i="5"/>
  <c r="A1191" i="5"/>
  <c r="U1190" i="5"/>
  <c r="A1190" i="5"/>
  <c r="U1189" i="5"/>
  <c r="A1189" i="5"/>
  <c r="U1188" i="5"/>
  <c r="A1188" i="5"/>
  <c r="U1187" i="5"/>
  <c r="A1187" i="5"/>
  <c r="U1186" i="5"/>
  <c r="A1186" i="5"/>
  <c r="U1185" i="5"/>
  <c r="A1185" i="5"/>
  <c r="U1184" i="5"/>
  <c r="A1184" i="5"/>
  <c r="U1183" i="5"/>
  <c r="A1183" i="5"/>
  <c r="U1182" i="5"/>
  <c r="A1182" i="5"/>
  <c r="U1181" i="5"/>
  <c r="A1181" i="5"/>
  <c r="U1180" i="5"/>
  <c r="A1180" i="5"/>
  <c r="U1179" i="5"/>
  <c r="A1179" i="5"/>
  <c r="U1178" i="5"/>
  <c r="A1178" i="5"/>
  <c r="U1177" i="5"/>
  <c r="A1177" i="5"/>
  <c r="U1176" i="5"/>
  <c r="A1176" i="5"/>
  <c r="U1175" i="5"/>
  <c r="A1175" i="5"/>
  <c r="U1174" i="5"/>
  <c r="A1174" i="5"/>
  <c r="U1173" i="5"/>
  <c r="A1173" i="5"/>
  <c r="U1172" i="5"/>
  <c r="A1172" i="5"/>
  <c r="U1171" i="5"/>
  <c r="A1171" i="5"/>
  <c r="U1170" i="5"/>
  <c r="A1170" i="5"/>
  <c r="U1169" i="5"/>
  <c r="A1169" i="5"/>
  <c r="U1168" i="5"/>
  <c r="A1168" i="5"/>
  <c r="U1167" i="5"/>
  <c r="A1167" i="5"/>
  <c r="U1166" i="5"/>
  <c r="A1166" i="5"/>
  <c r="U1165" i="5"/>
  <c r="A1165" i="5"/>
  <c r="U1164" i="5"/>
  <c r="A1164" i="5"/>
  <c r="U1163" i="5"/>
  <c r="A1163" i="5"/>
  <c r="U1162" i="5"/>
  <c r="A1162" i="5"/>
  <c r="U1161" i="5"/>
  <c r="A1161" i="5"/>
  <c r="U1160" i="5"/>
  <c r="A1160" i="5"/>
  <c r="U1159" i="5"/>
  <c r="A1159" i="5"/>
  <c r="U1158" i="5"/>
  <c r="A1158" i="5"/>
  <c r="U1157" i="5"/>
  <c r="A1157" i="5"/>
  <c r="U1156" i="5"/>
  <c r="A1156" i="5"/>
  <c r="U1155" i="5"/>
  <c r="A1155" i="5"/>
  <c r="U1154" i="5"/>
  <c r="A1154" i="5"/>
  <c r="U1153" i="5"/>
  <c r="A1153" i="5"/>
  <c r="U1152" i="5"/>
  <c r="A1152" i="5"/>
  <c r="U1151" i="5"/>
  <c r="A1151" i="5"/>
  <c r="U1150" i="5"/>
  <c r="A1150" i="5"/>
  <c r="U1149" i="5"/>
  <c r="A1149" i="5"/>
  <c r="U1148" i="5"/>
  <c r="A1148" i="5"/>
  <c r="U1147" i="5"/>
  <c r="A1147" i="5"/>
  <c r="U1146" i="5"/>
  <c r="A1146" i="5"/>
  <c r="U1145" i="5"/>
  <c r="A1145" i="5"/>
  <c r="U1144" i="5"/>
  <c r="A1144" i="5"/>
  <c r="U1143" i="5"/>
  <c r="A1143" i="5"/>
  <c r="U1142" i="5"/>
  <c r="A1142" i="5"/>
  <c r="U1141" i="5"/>
  <c r="A1141" i="5"/>
  <c r="U1140" i="5"/>
  <c r="A1140" i="5"/>
  <c r="U1139" i="5"/>
  <c r="A1139" i="5"/>
  <c r="U1138" i="5"/>
  <c r="A1138" i="5"/>
  <c r="U1137" i="5"/>
  <c r="A1137" i="5"/>
  <c r="U1136" i="5"/>
  <c r="A1136" i="5"/>
  <c r="U1135" i="5"/>
  <c r="A1135" i="5"/>
  <c r="U1134" i="5"/>
  <c r="A1134" i="5"/>
  <c r="U1133" i="5"/>
  <c r="A1133" i="5"/>
  <c r="U1132" i="5"/>
  <c r="A1132" i="5"/>
  <c r="U1131" i="5"/>
  <c r="A1131" i="5"/>
  <c r="U1130" i="5"/>
  <c r="A1130" i="5"/>
  <c r="U1129" i="5"/>
  <c r="A1129" i="5"/>
  <c r="U1128" i="5"/>
  <c r="A1128" i="5"/>
  <c r="U1127" i="5"/>
  <c r="A1127" i="5"/>
  <c r="U1126" i="5"/>
  <c r="A1126" i="5"/>
  <c r="U1125" i="5"/>
  <c r="A1125" i="5"/>
  <c r="U1124" i="5"/>
  <c r="A1124" i="5"/>
  <c r="U1123" i="5"/>
  <c r="A1123" i="5"/>
  <c r="U1122" i="5"/>
  <c r="A1122" i="5"/>
  <c r="U1121" i="5"/>
  <c r="A1121" i="5"/>
  <c r="U1120" i="5"/>
  <c r="A1120" i="5"/>
  <c r="U1119" i="5"/>
  <c r="A1119" i="5"/>
  <c r="U1118" i="5"/>
  <c r="A1118" i="5"/>
  <c r="U1117" i="5"/>
  <c r="A1117" i="5"/>
  <c r="U1116" i="5"/>
  <c r="A1116" i="5"/>
  <c r="U1115" i="5"/>
  <c r="A1115" i="5"/>
  <c r="U1114" i="5"/>
  <c r="A1114" i="5"/>
  <c r="U1113" i="5"/>
  <c r="A1113" i="5"/>
  <c r="U1112" i="5"/>
  <c r="A1112" i="5"/>
  <c r="U1111" i="5"/>
  <c r="A1111" i="5"/>
  <c r="U1110" i="5"/>
  <c r="A1110" i="5"/>
  <c r="U1109" i="5"/>
  <c r="A1109" i="5"/>
  <c r="U1108" i="5"/>
  <c r="A1108" i="5"/>
  <c r="U1107" i="5"/>
  <c r="A1107" i="5"/>
  <c r="U1106" i="5"/>
  <c r="A1106" i="5"/>
  <c r="U1105" i="5"/>
  <c r="A1105" i="5"/>
  <c r="U1104" i="5"/>
  <c r="A1104" i="5"/>
  <c r="U1103" i="5"/>
  <c r="A1103" i="5"/>
  <c r="U1102" i="5"/>
  <c r="A1102" i="5"/>
  <c r="U1101" i="5"/>
  <c r="A1101" i="5"/>
  <c r="U1100" i="5"/>
  <c r="A1100" i="5"/>
  <c r="U1099" i="5"/>
  <c r="A1099" i="5"/>
  <c r="U1098" i="5"/>
  <c r="A1098" i="5"/>
  <c r="U1097" i="5"/>
  <c r="A1097" i="5"/>
  <c r="U1096" i="5"/>
  <c r="A1096" i="5"/>
  <c r="U1095" i="5"/>
  <c r="A1095" i="5"/>
  <c r="U1094" i="5"/>
  <c r="A1094" i="5"/>
  <c r="U1093" i="5"/>
  <c r="A1093" i="5"/>
  <c r="U1092" i="5"/>
  <c r="A1092" i="5"/>
  <c r="U1091" i="5"/>
  <c r="A1091" i="5"/>
  <c r="U1090" i="5"/>
  <c r="A1090" i="5"/>
  <c r="U1089" i="5"/>
  <c r="A1089" i="5"/>
  <c r="U1088" i="5"/>
  <c r="A1088" i="5"/>
  <c r="U1087" i="5"/>
  <c r="A1087" i="5"/>
  <c r="U1086" i="5"/>
  <c r="A1086" i="5"/>
  <c r="U1085" i="5"/>
  <c r="A1085" i="5"/>
  <c r="U1084" i="5"/>
  <c r="A1084" i="5"/>
  <c r="U1083" i="5"/>
  <c r="A1083" i="5"/>
  <c r="U1082" i="5"/>
  <c r="A1082" i="5"/>
  <c r="U1081" i="5"/>
  <c r="A1081" i="5"/>
  <c r="U1080" i="5"/>
  <c r="A1080" i="5"/>
  <c r="U1079" i="5"/>
  <c r="A1079" i="5"/>
  <c r="U1078" i="5"/>
  <c r="A1078" i="5"/>
  <c r="U1077" i="5"/>
  <c r="A1077" i="5"/>
  <c r="U1076" i="5"/>
  <c r="A1076" i="5"/>
  <c r="U1075" i="5"/>
  <c r="A1075" i="5"/>
  <c r="U1074" i="5"/>
  <c r="A1074" i="5"/>
  <c r="U1073" i="5"/>
  <c r="A1073" i="5"/>
  <c r="U1072" i="5"/>
  <c r="A1072" i="5"/>
  <c r="U1071" i="5"/>
  <c r="A1071" i="5"/>
  <c r="U1070" i="5"/>
  <c r="A1070" i="5"/>
  <c r="U1069" i="5"/>
  <c r="A1069" i="5"/>
  <c r="U1068" i="5"/>
  <c r="A1068" i="5"/>
  <c r="U1067" i="5"/>
  <c r="A1067" i="5"/>
  <c r="U1066" i="5"/>
  <c r="A1066" i="5"/>
  <c r="U1065" i="5"/>
  <c r="A1065" i="5"/>
  <c r="U1064" i="5"/>
  <c r="A1064" i="5"/>
  <c r="U1063" i="5"/>
  <c r="A1063" i="5"/>
  <c r="U1062" i="5"/>
  <c r="A1062" i="5"/>
  <c r="U1061" i="5"/>
  <c r="A1061" i="5"/>
  <c r="U1060" i="5"/>
  <c r="A1060" i="5"/>
  <c r="U1059" i="5"/>
  <c r="A1059" i="5"/>
  <c r="U1058" i="5"/>
  <c r="A1058" i="5"/>
  <c r="U1057" i="5"/>
  <c r="A1057" i="5"/>
  <c r="U1056" i="5"/>
  <c r="A1056" i="5"/>
  <c r="U1055" i="5"/>
  <c r="A1055" i="5"/>
  <c r="U1054" i="5"/>
  <c r="A1054" i="5"/>
  <c r="U1053" i="5"/>
  <c r="A1053" i="5"/>
  <c r="U1052" i="5"/>
  <c r="A1052" i="5"/>
  <c r="U1051" i="5"/>
  <c r="A1051" i="5"/>
  <c r="U1050" i="5"/>
  <c r="A1050" i="5"/>
  <c r="U1049" i="5"/>
  <c r="A1049" i="5"/>
  <c r="U1048" i="5"/>
  <c r="A1048" i="5"/>
  <c r="U1047" i="5"/>
  <c r="A1047" i="5"/>
  <c r="U1046" i="5"/>
  <c r="A1046" i="5"/>
  <c r="U1045" i="5"/>
  <c r="A1045" i="5"/>
  <c r="U1044" i="5"/>
  <c r="A1044" i="5"/>
  <c r="U1043" i="5"/>
  <c r="A1043" i="5"/>
  <c r="U1042" i="5"/>
  <c r="A1042" i="5"/>
  <c r="U1041" i="5"/>
  <c r="A1041" i="5"/>
  <c r="U1040" i="5"/>
  <c r="A1040" i="5"/>
  <c r="U1039" i="5"/>
  <c r="A1039" i="5"/>
  <c r="U1038" i="5"/>
  <c r="A1038" i="5"/>
  <c r="U1037" i="5"/>
  <c r="A1037" i="5"/>
  <c r="U1036" i="5"/>
  <c r="A1036" i="5"/>
  <c r="U1035" i="5"/>
  <c r="A1035" i="5"/>
  <c r="U1034" i="5"/>
  <c r="A1034" i="5"/>
  <c r="U1033" i="5"/>
  <c r="A1033" i="5"/>
  <c r="U1032" i="5"/>
  <c r="A1032" i="5"/>
  <c r="U1031" i="5"/>
  <c r="A1031" i="5"/>
  <c r="U1030" i="5"/>
  <c r="A1030" i="5"/>
  <c r="U1029" i="5"/>
  <c r="A1029" i="5"/>
  <c r="U1028" i="5"/>
  <c r="A1028" i="5"/>
  <c r="U1027" i="5"/>
  <c r="A1027" i="5"/>
  <c r="U1026" i="5"/>
  <c r="A1026" i="5"/>
  <c r="U1025" i="5"/>
  <c r="A1025" i="5"/>
  <c r="U1024" i="5"/>
  <c r="A1024" i="5"/>
  <c r="U1023" i="5"/>
  <c r="A1023" i="5"/>
  <c r="U1022" i="5"/>
  <c r="A1022" i="5"/>
  <c r="U1021" i="5"/>
  <c r="A1021" i="5"/>
  <c r="U1020" i="5"/>
  <c r="A1020" i="5"/>
  <c r="U1019" i="5"/>
  <c r="A1019" i="5"/>
  <c r="U1018" i="5"/>
  <c r="A1018" i="5"/>
  <c r="U1017" i="5"/>
  <c r="A1017" i="5"/>
  <c r="U1016" i="5"/>
  <c r="A1016" i="5"/>
  <c r="U1015" i="5"/>
  <c r="A1015" i="5"/>
  <c r="U1014" i="5"/>
  <c r="A1014" i="5"/>
  <c r="U1013" i="5"/>
  <c r="A1013" i="5"/>
  <c r="U1012" i="5"/>
  <c r="A1012" i="5"/>
  <c r="U1011" i="5"/>
  <c r="A1011" i="5"/>
  <c r="U1010" i="5"/>
  <c r="A1010" i="5"/>
  <c r="U1009" i="5"/>
  <c r="A1009" i="5"/>
  <c r="U1008" i="5"/>
  <c r="A1008" i="5"/>
  <c r="U1007" i="5"/>
  <c r="A1007" i="5"/>
  <c r="U1006" i="5"/>
  <c r="A1006" i="5"/>
  <c r="U1005" i="5"/>
  <c r="A1005" i="5"/>
  <c r="U1004" i="5"/>
  <c r="A1004" i="5"/>
  <c r="U1003" i="5"/>
  <c r="A1003" i="5"/>
  <c r="U1002" i="5"/>
  <c r="A1002" i="5"/>
  <c r="U1001" i="5"/>
  <c r="A1001" i="5"/>
  <c r="U1000" i="5"/>
  <c r="A1000" i="5"/>
  <c r="U999" i="5"/>
  <c r="A999" i="5"/>
  <c r="U998" i="5"/>
  <c r="A998" i="5"/>
  <c r="U997" i="5"/>
  <c r="A997" i="5"/>
  <c r="U996" i="5"/>
  <c r="A996" i="5"/>
  <c r="U995" i="5"/>
  <c r="A995" i="5"/>
  <c r="U994" i="5"/>
  <c r="A994" i="5"/>
  <c r="U993" i="5"/>
  <c r="A993" i="5"/>
  <c r="U992" i="5"/>
  <c r="A992" i="5"/>
  <c r="U991" i="5"/>
  <c r="A991" i="5"/>
  <c r="U990" i="5"/>
  <c r="A990" i="5"/>
  <c r="U989" i="5"/>
  <c r="A989" i="5"/>
  <c r="U988" i="5"/>
  <c r="A988" i="5"/>
  <c r="U987" i="5"/>
  <c r="A987" i="5"/>
  <c r="U986" i="5"/>
  <c r="A986" i="5"/>
  <c r="U985" i="5"/>
  <c r="A985" i="5"/>
  <c r="U984" i="5"/>
  <c r="A984" i="5"/>
  <c r="U983" i="5"/>
  <c r="A983" i="5"/>
  <c r="U982" i="5"/>
  <c r="A982" i="5"/>
  <c r="U981" i="5"/>
  <c r="A981" i="5"/>
  <c r="U980" i="5"/>
  <c r="A980" i="5"/>
  <c r="U979" i="5"/>
  <c r="A979" i="5"/>
  <c r="U978" i="5"/>
  <c r="A978" i="5"/>
  <c r="U977" i="5"/>
  <c r="A977" i="5"/>
  <c r="U976" i="5"/>
  <c r="A976" i="5"/>
  <c r="U975" i="5"/>
  <c r="A975" i="5"/>
  <c r="U974" i="5"/>
  <c r="A974" i="5"/>
  <c r="U973" i="5"/>
  <c r="A973" i="5"/>
  <c r="U972" i="5"/>
  <c r="A972" i="5"/>
  <c r="U971" i="5"/>
  <c r="A971" i="5"/>
  <c r="U970" i="5"/>
  <c r="A970" i="5"/>
  <c r="U969" i="5"/>
  <c r="A969" i="5"/>
  <c r="U968" i="5"/>
  <c r="A968" i="5"/>
  <c r="U967" i="5"/>
  <c r="A967" i="5"/>
  <c r="U966" i="5"/>
  <c r="A966" i="5"/>
  <c r="U965" i="5"/>
  <c r="A965" i="5"/>
  <c r="U964" i="5"/>
  <c r="A964" i="5"/>
  <c r="U963" i="5"/>
  <c r="A963" i="5"/>
  <c r="U962" i="5"/>
  <c r="A962" i="5"/>
  <c r="U961" i="5"/>
  <c r="A961" i="5"/>
  <c r="U960" i="5"/>
  <c r="A960" i="5"/>
  <c r="U959" i="5"/>
  <c r="A959" i="5"/>
  <c r="U958" i="5"/>
  <c r="A958" i="5"/>
  <c r="U957" i="5"/>
  <c r="A957" i="5"/>
  <c r="U956" i="5"/>
  <c r="A956" i="5"/>
  <c r="U955" i="5"/>
  <c r="A955" i="5"/>
  <c r="U954" i="5"/>
  <c r="A954" i="5"/>
  <c r="U953" i="5"/>
  <c r="A953" i="5"/>
  <c r="U952" i="5"/>
  <c r="A952" i="5"/>
  <c r="U951" i="5"/>
  <c r="A951" i="5"/>
  <c r="U950" i="5"/>
  <c r="A950" i="5"/>
  <c r="U949" i="5"/>
  <c r="A949" i="5"/>
  <c r="U948" i="5"/>
  <c r="A948" i="5"/>
  <c r="U947" i="5"/>
  <c r="A947" i="5"/>
  <c r="U946" i="5"/>
  <c r="A946" i="5"/>
  <c r="U945" i="5"/>
  <c r="A945" i="5"/>
  <c r="U944" i="5"/>
  <c r="A944" i="5"/>
  <c r="U943" i="5"/>
  <c r="A943" i="5"/>
  <c r="U942" i="5"/>
  <c r="A942" i="5"/>
  <c r="U941" i="5"/>
  <c r="A941" i="5"/>
  <c r="U940" i="5"/>
  <c r="A940" i="5"/>
  <c r="U939" i="5"/>
  <c r="A939" i="5"/>
  <c r="U938" i="5"/>
  <c r="A938" i="5"/>
  <c r="U937" i="5"/>
  <c r="A937" i="5"/>
  <c r="U936" i="5"/>
  <c r="A936" i="5"/>
  <c r="U935" i="5"/>
  <c r="A935" i="5"/>
  <c r="U934" i="5"/>
  <c r="A934" i="5"/>
  <c r="U933" i="5"/>
  <c r="A933" i="5"/>
  <c r="U932" i="5"/>
  <c r="A932" i="5"/>
  <c r="U931" i="5"/>
  <c r="A931" i="5"/>
  <c r="U930" i="5"/>
  <c r="A930" i="5"/>
  <c r="U929" i="5"/>
  <c r="A929" i="5"/>
  <c r="U928" i="5"/>
  <c r="A928" i="5"/>
  <c r="U927" i="5"/>
  <c r="A927" i="5"/>
  <c r="U926" i="5"/>
  <c r="A926" i="5"/>
  <c r="U925" i="5"/>
  <c r="A925" i="5"/>
  <c r="U924" i="5"/>
  <c r="A924" i="5"/>
  <c r="U923" i="5"/>
  <c r="A923" i="5"/>
  <c r="U922" i="5"/>
  <c r="A922" i="5"/>
  <c r="U921" i="5"/>
  <c r="A921" i="5"/>
  <c r="U920" i="5"/>
  <c r="A920" i="5"/>
  <c r="U919" i="5"/>
  <c r="A919" i="5"/>
  <c r="U918" i="5"/>
  <c r="A918" i="5"/>
  <c r="U917" i="5"/>
  <c r="A917" i="5"/>
  <c r="U916" i="5"/>
  <c r="A916" i="5"/>
  <c r="U915" i="5"/>
  <c r="A915" i="5"/>
  <c r="U914" i="5"/>
  <c r="A914" i="5"/>
  <c r="U913" i="5"/>
  <c r="A913" i="5"/>
  <c r="U912" i="5"/>
  <c r="A912" i="5"/>
  <c r="U911" i="5"/>
  <c r="A911" i="5"/>
  <c r="U910" i="5"/>
  <c r="A910" i="5"/>
  <c r="U909" i="5"/>
  <c r="A909" i="5"/>
  <c r="U908" i="5"/>
  <c r="A908" i="5"/>
  <c r="U907" i="5"/>
  <c r="A907" i="5"/>
  <c r="U906" i="5"/>
  <c r="A906" i="5"/>
  <c r="U905" i="5"/>
  <c r="A905" i="5"/>
  <c r="U904" i="5"/>
  <c r="A904" i="5"/>
  <c r="U903" i="5"/>
  <c r="A903" i="5"/>
  <c r="U902" i="5"/>
  <c r="A902" i="5"/>
  <c r="U901" i="5"/>
  <c r="A901" i="5"/>
  <c r="U900" i="5"/>
  <c r="A900" i="5"/>
  <c r="U899" i="5"/>
  <c r="A899" i="5"/>
  <c r="U898" i="5"/>
  <c r="A898" i="5"/>
  <c r="U897" i="5"/>
  <c r="A897" i="5"/>
  <c r="U896" i="5"/>
  <c r="A896" i="5"/>
  <c r="U895" i="5"/>
  <c r="A895" i="5"/>
  <c r="U894" i="5"/>
  <c r="A894" i="5"/>
  <c r="U893" i="5"/>
  <c r="A893" i="5"/>
  <c r="U892" i="5"/>
  <c r="A892" i="5"/>
  <c r="U891" i="5"/>
  <c r="A891" i="5"/>
  <c r="U890" i="5"/>
  <c r="A890" i="5"/>
  <c r="U889" i="5"/>
  <c r="A889" i="5"/>
  <c r="U888" i="5"/>
  <c r="A888" i="5"/>
  <c r="U887" i="5"/>
  <c r="A887" i="5"/>
  <c r="U886" i="5"/>
  <c r="A886" i="5"/>
  <c r="U885" i="5"/>
  <c r="A885" i="5"/>
  <c r="U884" i="5"/>
  <c r="A884" i="5"/>
  <c r="U883" i="5"/>
  <c r="A883" i="5"/>
  <c r="U882" i="5"/>
  <c r="A882" i="5"/>
  <c r="U881" i="5"/>
  <c r="A881" i="5"/>
  <c r="U880" i="5"/>
  <c r="A880" i="5"/>
  <c r="U879" i="5"/>
  <c r="A879" i="5"/>
  <c r="U878" i="5"/>
  <c r="A878" i="5"/>
  <c r="U877" i="5"/>
  <c r="A877" i="5"/>
  <c r="U876" i="5"/>
  <c r="A876" i="5"/>
  <c r="U875" i="5"/>
  <c r="A875" i="5"/>
  <c r="U874" i="5"/>
  <c r="A874" i="5"/>
  <c r="U873" i="5"/>
  <c r="A873" i="5"/>
  <c r="U872" i="5"/>
  <c r="A872" i="5"/>
  <c r="U871" i="5"/>
  <c r="A871" i="5"/>
  <c r="U870" i="5"/>
  <c r="A870" i="5"/>
  <c r="U869" i="5"/>
  <c r="A869" i="5"/>
  <c r="U868" i="5"/>
  <c r="A868" i="5"/>
  <c r="U867" i="5"/>
  <c r="A867" i="5"/>
  <c r="U866" i="5"/>
  <c r="A866" i="5"/>
  <c r="U865" i="5"/>
  <c r="A865" i="5"/>
  <c r="U864" i="5"/>
  <c r="A864" i="5"/>
  <c r="U863" i="5"/>
  <c r="A863" i="5"/>
  <c r="U862" i="5"/>
  <c r="A862" i="5"/>
  <c r="U861" i="5"/>
  <c r="A861" i="5"/>
  <c r="U860" i="5"/>
  <c r="A860" i="5"/>
  <c r="U859" i="5"/>
  <c r="A859" i="5"/>
  <c r="U858" i="5"/>
  <c r="A858" i="5"/>
  <c r="U857" i="5"/>
  <c r="A857" i="5"/>
  <c r="U856" i="5"/>
  <c r="A856" i="5"/>
  <c r="U855" i="5"/>
  <c r="A855" i="5"/>
  <c r="U854" i="5"/>
  <c r="A854" i="5"/>
  <c r="U853" i="5"/>
  <c r="A853" i="5"/>
  <c r="U852" i="5"/>
  <c r="A852" i="5"/>
  <c r="U851" i="5"/>
  <c r="A851" i="5"/>
  <c r="U850" i="5"/>
  <c r="A850" i="5"/>
  <c r="U849" i="5"/>
  <c r="A849" i="5"/>
  <c r="U848" i="5"/>
  <c r="A848" i="5"/>
  <c r="U847" i="5"/>
  <c r="A847" i="5"/>
  <c r="U846" i="5"/>
  <c r="A846" i="5"/>
  <c r="U845" i="5"/>
  <c r="A845" i="5"/>
  <c r="U844" i="5"/>
  <c r="A844" i="5"/>
  <c r="U843" i="5"/>
  <c r="A843" i="5"/>
  <c r="U842" i="5"/>
  <c r="A842" i="5"/>
  <c r="U841" i="5"/>
  <c r="A841" i="5"/>
  <c r="U840" i="5"/>
  <c r="A840" i="5"/>
  <c r="U839" i="5"/>
  <c r="A839" i="5"/>
  <c r="U838" i="5"/>
  <c r="A838" i="5"/>
  <c r="U837" i="5"/>
  <c r="A837" i="5"/>
  <c r="U836" i="5"/>
  <c r="A836" i="5"/>
  <c r="U835" i="5"/>
  <c r="A835" i="5"/>
  <c r="U834" i="5"/>
  <c r="A834" i="5"/>
  <c r="U833" i="5"/>
  <c r="A833" i="5"/>
  <c r="U832" i="5"/>
  <c r="A832" i="5"/>
  <c r="U831" i="5"/>
  <c r="A831" i="5"/>
  <c r="U830" i="5"/>
  <c r="A830" i="5"/>
  <c r="U829" i="5"/>
  <c r="A829" i="5"/>
  <c r="U828" i="5"/>
  <c r="A828" i="5"/>
  <c r="U827" i="5"/>
  <c r="A827" i="5"/>
  <c r="U826" i="5"/>
  <c r="A826" i="5"/>
  <c r="U825" i="5"/>
  <c r="A825" i="5"/>
  <c r="U824" i="5"/>
  <c r="A824" i="5"/>
  <c r="U823" i="5"/>
  <c r="A823" i="5"/>
  <c r="U822" i="5"/>
  <c r="A822" i="5"/>
  <c r="U821" i="5"/>
  <c r="A821" i="5"/>
  <c r="U820" i="5"/>
  <c r="A820" i="5"/>
  <c r="U819" i="5"/>
  <c r="A819" i="5"/>
  <c r="U818" i="5"/>
  <c r="A818" i="5"/>
  <c r="U817" i="5"/>
  <c r="A817" i="5"/>
  <c r="U816" i="5"/>
  <c r="A816" i="5"/>
  <c r="U815" i="5"/>
  <c r="A815" i="5"/>
  <c r="U814" i="5"/>
  <c r="A814" i="5"/>
  <c r="U813" i="5"/>
  <c r="A813" i="5"/>
  <c r="U812" i="5"/>
  <c r="A812" i="5"/>
  <c r="U811" i="5"/>
  <c r="A811" i="5"/>
  <c r="U810" i="5"/>
  <c r="A810" i="5"/>
  <c r="U809" i="5"/>
  <c r="A809" i="5"/>
  <c r="U808" i="5"/>
  <c r="A808" i="5"/>
  <c r="U807" i="5"/>
  <c r="A807" i="5"/>
  <c r="U806" i="5"/>
  <c r="A806" i="5"/>
  <c r="U805" i="5"/>
  <c r="A805" i="5"/>
  <c r="U804" i="5"/>
  <c r="A804" i="5"/>
  <c r="U803" i="5"/>
  <c r="A803" i="5"/>
  <c r="U802" i="5"/>
  <c r="A802" i="5"/>
  <c r="U801" i="5"/>
  <c r="A801" i="5"/>
  <c r="U800" i="5"/>
  <c r="A800" i="5"/>
  <c r="U799" i="5"/>
  <c r="A799" i="5"/>
  <c r="U798" i="5"/>
  <c r="A798" i="5"/>
  <c r="U797" i="5"/>
  <c r="A797" i="5"/>
  <c r="U796" i="5"/>
  <c r="A796" i="5"/>
  <c r="U795" i="5"/>
  <c r="A795" i="5"/>
  <c r="U794" i="5"/>
  <c r="A794" i="5"/>
  <c r="U793" i="5"/>
  <c r="A793" i="5"/>
  <c r="U792" i="5"/>
  <c r="A792" i="5"/>
  <c r="U791" i="5"/>
  <c r="A791" i="5"/>
  <c r="U790" i="5"/>
  <c r="A790" i="5"/>
  <c r="U789" i="5"/>
  <c r="A789" i="5"/>
  <c r="U788" i="5"/>
  <c r="A788" i="5"/>
  <c r="U787" i="5"/>
  <c r="A787" i="5"/>
  <c r="U786" i="5"/>
  <c r="A786" i="5"/>
  <c r="U785" i="5"/>
  <c r="A785" i="5"/>
  <c r="U784" i="5"/>
  <c r="A784" i="5"/>
  <c r="U783" i="5"/>
  <c r="A783" i="5"/>
  <c r="U782" i="5"/>
  <c r="A782" i="5"/>
  <c r="U781" i="5"/>
  <c r="A781" i="5"/>
  <c r="U780" i="5"/>
  <c r="A780" i="5"/>
  <c r="U779" i="5"/>
  <c r="A779" i="5"/>
  <c r="U778" i="5"/>
  <c r="A778" i="5"/>
  <c r="U777" i="5"/>
  <c r="A777" i="5"/>
  <c r="U776" i="5"/>
  <c r="A776" i="5"/>
  <c r="U775" i="5"/>
  <c r="A775" i="5"/>
  <c r="U774" i="5"/>
  <c r="A774" i="5"/>
  <c r="U773" i="5"/>
  <c r="A773" i="5"/>
  <c r="U772" i="5"/>
  <c r="A772" i="5"/>
  <c r="U771" i="5"/>
  <c r="A771" i="5"/>
  <c r="U770" i="5"/>
  <c r="A770" i="5"/>
  <c r="U769" i="5"/>
  <c r="A769" i="5"/>
  <c r="U768" i="5"/>
  <c r="A768" i="5"/>
  <c r="U767" i="5"/>
  <c r="A767" i="5"/>
  <c r="U766" i="5"/>
  <c r="A766" i="5"/>
  <c r="U765" i="5"/>
  <c r="A765" i="5"/>
  <c r="U764" i="5"/>
  <c r="A764" i="5"/>
  <c r="U763" i="5"/>
  <c r="A763" i="5"/>
  <c r="U762" i="5"/>
  <c r="A762" i="5"/>
  <c r="U761" i="5"/>
  <c r="A761" i="5"/>
  <c r="U760" i="5"/>
  <c r="A760" i="5"/>
  <c r="U759" i="5"/>
  <c r="A759" i="5"/>
  <c r="U758" i="5"/>
  <c r="A758" i="5"/>
  <c r="U757" i="5"/>
  <c r="A757" i="5"/>
  <c r="U756" i="5"/>
  <c r="A756" i="5"/>
  <c r="U755" i="5"/>
  <c r="A755" i="5"/>
  <c r="U754" i="5"/>
  <c r="A754" i="5"/>
  <c r="U753" i="5"/>
  <c r="A753" i="5"/>
  <c r="U752" i="5"/>
  <c r="A752" i="5"/>
  <c r="U751" i="5"/>
  <c r="A751" i="5"/>
  <c r="U750" i="5"/>
  <c r="A750" i="5"/>
  <c r="U749" i="5"/>
  <c r="A749" i="5"/>
  <c r="U748" i="5"/>
  <c r="A748" i="5"/>
  <c r="U747" i="5"/>
  <c r="A747" i="5"/>
  <c r="U746" i="5"/>
  <c r="A746" i="5"/>
  <c r="U745" i="5"/>
  <c r="A745" i="5"/>
  <c r="U744" i="5"/>
  <c r="A744" i="5"/>
  <c r="U743" i="5"/>
  <c r="A743" i="5"/>
  <c r="U742" i="5"/>
  <c r="A742" i="5"/>
  <c r="U741" i="5"/>
  <c r="A741" i="5"/>
  <c r="U740" i="5"/>
  <c r="A740" i="5"/>
  <c r="U739" i="5"/>
  <c r="A739" i="5"/>
  <c r="U738" i="5"/>
  <c r="A738" i="5"/>
  <c r="U737" i="5"/>
  <c r="A737" i="5"/>
  <c r="U736" i="5"/>
  <c r="A736" i="5"/>
  <c r="U735" i="5"/>
  <c r="A735" i="5"/>
  <c r="U734" i="5"/>
  <c r="A734" i="5"/>
  <c r="U733" i="5"/>
  <c r="A733" i="5"/>
  <c r="U732" i="5"/>
  <c r="A732" i="5"/>
  <c r="U731" i="5"/>
  <c r="A731" i="5"/>
  <c r="U730" i="5"/>
  <c r="A730" i="5"/>
  <c r="U729" i="5"/>
  <c r="A729" i="5"/>
  <c r="U728" i="5"/>
  <c r="A728" i="5"/>
  <c r="U727" i="5"/>
  <c r="A727" i="5"/>
  <c r="U726" i="5"/>
  <c r="A726" i="5"/>
  <c r="U725" i="5"/>
  <c r="A725" i="5"/>
  <c r="U724" i="5"/>
  <c r="A724" i="5"/>
  <c r="U723" i="5"/>
  <c r="A723" i="5"/>
  <c r="U722" i="5"/>
  <c r="A722" i="5"/>
  <c r="U721" i="5"/>
  <c r="A721" i="5"/>
  <c r="U720" i="5"/>
  <c r="A720" i="5"/>
  <c r="U719" i="5"/>
  <c r="A719" i="5"/>
  <c r="U718" i="5"/>
  <c r="A718" i="5"/>
  <c r="U717" i="5"/>
  <c r="A717" i="5"/>
  <c r="U716" i="5"/>
  <c r="A716" i="5"/>
  <c r="U715" i="5"/>
  <c r="A715" i="5"/>
  <c r="U714" i="5"/>
  <c r="A714" i="5"/>
  <c r="U713" i="5"/>
  <c r="A713" i="5"/>
  <c r="U712" i="5"/>
  <c r="A712" i="5"/>
  <c r="U711" i="5"/>
  <c r="A711" i="5"/>
  <c r="U710" i="5"/>
  <c r="A710" i="5"/>
  <c r="U709" i="5"/>
  <c r="A709" i="5"/>
  <c r="U708" i="5"/>
  <c r="A708" i="5"/>
  <c r="U707" i="5"/>
  <c r="A707" i="5"/>
  <c r="U706" i="5"/>
  <c r="A706" i="5"/>
  <c r="U705" i="5"/>
  <c r="A705" i="5"/>
  <c r="U704" i="5"/>
  <c r="A704" i="5"/>
  <c r="U703" i="5"/>
  <c r="A703" i="5"/>
  <c r="U702" i="5"/>
  <c r="A702" i="5"/>
  <c r="U701" i="5"/>
  <c r="A701" i="5"/>
  <c r="U700" i="5"/>
  <c r="A700" i="5"/>
  <c r="U699" i="5"/>
  <c r="A699" i="5"/>
  <c r="U698" i="5"/>
  <c r="A698" i="5"/>
  <c r="U697" i="5"/>
  <c r="A697" i="5"/>
  <c r="U696" i="5"/>
  <c r="A696" i="5"/>
  <c r="U695" i="5"/>
  <c r="A695" i="5"/>
  <c r="U694" i="5"/>
  <c r="A694" i="5"/>
  <c r="U693" i="5"/>
  <c r="A693" i="5"/>
  <c r="U692" i="5"/>
  <c r="A692" i="5"/>
  <c r="U691" i="5"/>
  <c r="A691" i="5"/>
  <c r="U690" i="5"/>
  <c r="A690" i="5"/>
  <c r="U689" i="5"/>
  <c r="A689" i="5"/>
  <c r="U688" i="5"/>
  <c r="A688" i="5"/>
  <c r="U687" i="5"/>
  <c r="A687" i="5"/>
  <c r="U686" i="5"/>
  <c r="A686" i="5"/>
  <c r="U685" i="5"/>
  <c r="A685" i="5"/>
  <c r="U684" i="5"/>
  <c r="A684" i="5"/>
  <c r="U683" i="5"/>
  <c r="A683" i="5"/>
  <c r="U682" i="5"/>
  <c r="A682" i="5"/>
  <c r="U681" i="5"/>
  <c r="A681" i="5"/>
  <c r="U680" i="5"/>
  <c r="A680" i="5"/>
  <c r="U679" i="5"/>
  <c r="A679" i="5"/>
  <c r="U678" i="5"/>
  <c r="A678" i="5"/>
  <c r="U677" i="5"/>
  <c r="A677" i="5"/>
  <c r="U676" i="5"/>
  <c r="A676" i="5"/>
  <c r="U675" i="5"/>
  <c r="A675" i="5"/>
  <c r="U674" i="5"/>
  <c r="A674" i="5"/>
  <c r="U673" i="5"/>
  <c r="A673" i="5"/>
  <c r="U672" i="5"/>
  <c r="A672" i="5"/>
  <c r="U671" i="5"/>
  <c r="A671" i="5"/>
  <c r="U670" i="5"/>
  <c r="A670" i="5"/>
  <c r="U669" i="5"/>
  <c r="A669" i="5"/>
  <c r="U668" i="5"/>
  <c r="A668" i="5"/>
  <c r="U667" i="5"/>
  <c r="A667" i="5"/>
  <c r="U666" i="5"/>
  <c r="A666" i="5"/>
  <c r="U665" i="5"/>
  <c r="A665" i="5"/>
  <c r="U664" i="5"/>
  <c r="A664" i="5"/>
  <c r="U663" i="5"/>
  <c r="A663" i="5"/>
  <c r="U662" i="5"/>
  <c r="A662" i="5"/>
  <c r="U661" i="5"/>
  <c r="A661" i="5"/>
  <c r="U660" i="5"/>
  <c r="A660" i="5"/>
  <c r="U659" i="5"/>
  <c r="A659" i="5"/>
  <c r="U658" i="5"/>
  <c r="A658" i="5"/>
  <c r="U657" i="5"/>
  <c r="A657" i="5"/>
  <c r="U656" i="5"/>
  <c r="A656" i="5"/>
  <c r="U655" i="5"/>
  <c r="A655" i="5"/>
  <c r="U654" i="5"/>
  <c r="A654" i="5"/>
  <c r="U653" i="5"/>
  <c r="A653" i="5"/>
  <c r="U652" i="5"/>
  <c r="A652" i="5"/>
  <c r="U651" i="5"/>
  <c r="A651" i="5"/>
  <c r="U650" i="5"/>
  <c r="A650" i="5"/>
  <c r="U649" i="5"/>
  <c r="A649" i="5"/>
  <c r="U648" i="5"/>
  <c r="A648" i="5"/>
  <c r="U647" i="5"/>
  <c r="A647" i="5"/>
  <c r="U646" i="5"/>
  <c r="A646" i="5"/>
  <c r="U645" i="5"/>
  <c r="A645" i="5"/>
  <c r="U644" i="5"/>
  <c r="A644" i="5"/>
  <c r="U643" i="5"/>
  <c r="A643" i="5"/>
  <c r="U642" i="5"/>
  <c r="A642" i="5"/>
  <c r="U641" i="5"/>
  <c r="A641" i="5"/>
  <c r="U640" i="5"/>
  <c r="A640" i="5"/>
  <c r="U639" i="5"/>
  <c r="A639" i="5"/>
  <c r="U638" i="5"/>
  <c r="A638" i="5"/>
  <c r="U637" i="5"/>
  <c r="A637" i="5"/>
  <c r="U636" i="5"/>
  <c r="A636" i="5"/>
  <c r="U635" i="5"/>
  <c r="A635" i="5"/>
  <c r="U634" i="5"/>
  <c r="A634" i="5"/>
  <c r="U633" i="5"/>
  <c r="A633" i="5"/>
  <c r="U632" i="5"/>
  <c r="A632" i="5"/>
  <c r="U631" i="5"/>
  <c r="A631" i="5"/>
  <c r="U630" i="5"/>
  <c r="A630" i="5"/>
  <c r="U629" i="5"/>
  <c r="A629" i="5"/>
  <c r="U628" i="5"/>
  <c r="A628" i="5"/>
  <c r="U627" i="5"/>
  <c r="A627" i="5"/>
  <c r="U626" i="5"/>
  <c r="A626" i="5"/>
  <c r="U625" i="5"/>
  <c r="A625" i="5"/>
  <c r="U624" i="5"/>
  <c r="A624" i="5"/>
  <c r="U623" i="5"/>
  <c r="A623" i="5"/>
  <c r="U622" i="5"/>
  <c r="A622" i="5"/>
  <c r="U621" i="5"/>
  <c r="A621" i="5"/>
  <c r="U620" i="5"/>
  <c r="A620" i="5"/>
  <c r="U619" i="5"/>
  <c r="A619" i="5"/>
  <c r="U618" i="5"/>
  <c r="A618" i="5"/>
  <c r="U617" i="5"/>
  <c r="A617" i="5"/>
  <c r="U616" i="5"/>
  <c r="A616" i="5"/>
  <c r="U615" i="5"/>
  <c r="A615" i="5"/>
  <c r="U614" i="5"/>
  <c r="A614" i="5"/>
  <c r="U613" i="5"/>
  <c r="A613" i="5"/>
  <c r="U612" i="5"/>
  <c r="A612" i="5"/>
  <c r="U611" i="5"/>
  <c r="A611" i="5"/>
  <c r="U610" i="5"/>
  <c r="A610" i="5"/>
  <c r="U609" i="5"/>
  <c r="A609" i="5"/>
  <c r="U608" i="5"/>
  <c r="A608" i="5"/>
  <c r="U607" i="5"/>
  <c r="A607" i="5"/>
  <c r="U606" i="5"/>
  <c r="A606" i="5"/>
  <c r="U605" i="5"/>
  <c r="A605" i="5"/>
  <c r="U604" i="5"/>
  <c r="A604" i="5"/>
  <c r="U603" i="5"/>
  <c r="A603" i="5"/>
  <c r="U602" i="5"/>
  <c r="A602" i="5"/>
  <c r="U601" i="5"/>
  <c r="A601" i="5"/>
  <c r="U600" i="5"/>
  <c r="A600" i="5"/>
  <c r="U599" i="5"/>
  <c r="A599" i="5"/>
  <c r="U598" i="5"/>
  <c r="A598" i="5"/>
  <c r="U597" i="5"/>
  <c r="A597" i="5"/>
  <c r="U596" i="5"/>
  <c r="A596" i="5"/>
  <c r="U595" i="5"/>
  <c r="A595" i="5"/>
  <c r="U594" i="5"/>
  <c r="A594" i="5"/>
  <c r="U593" i="5"/>
  <c r="A593" i="5"/>
  <c r="U592" i="5"/>
  <c r="A592" i="5"/>
  <c r="U591" i="5"/>
  <c r="A591" i="5"/>
  <c r="U590" i="5"/>
  <c r="A590" i="5"/>
  <c r="U589" i="5"/>
  <c r="A589" i="5"/>
  <c r="U588" i="5"/>
  <c r="A588" i="5"/>
  <c r="U587" i="5"/>
  <c r="A587" i="5"/>
  <c r="U586" i="5"/>
  <c r="A586" i="5"/>
  <c r="U585" i="5"/>
  <c r="A585" i="5"/>
  <c r="U584" i="5"/>
  <c r="A584" i="5"/>
  <c r="U583" i="5"/>
  <c r="A583" i="5"/>
  <c r="U582" i="5"/>
  <c r="A582" i="5"/>
  <c r="U581" i="5"/>
  <c r="A581" i="5"/>
  <c r="U580" i="5"/>
  <c r="A580" i="5"/>
  <c r="U579" i="5"/>
  <c r="A579" i="5"/>
  <c r="U578" i="5"/>
  <c r="A578" i="5"/>
  <c r="U577" i="5"/>
  <c r="A577" i="5"/>
  <c r="U576" i="5"/>
  <c r="A576" i="5"/>
  <c r="U575" i="5"/>
  <c r="A575" i="5"/>
  <c r="U574" i="5"/>
  <c r="A574" i="5"/>
  <c r="U573" i="5"/>
  <c r="A573" i="5"/>
  <c r="U572" i="5"/>
  <c r="A572" i="5"/>
  <c r="U571" i="5"/>
  <c r="A571" i="5"/>
  <c r="U570" i="5"/>
  <c r="A570" i="5"/>
  <c r="U569" i="5"/>
  <c r="A569" i="5"/>
  <c r="U568" i="5"/>
  <c r="A568" i="5"/>
  <c r="U567" i="5"/>
  <c r="A567" i="5"/>
  <c r="U566" i="5"/>
  <c r="A566" i="5"/>
  <c r="U565" i="5"/>
  <c r="A565" i="5"/>
  <c r="U564" i="5"/>
  <c r="A564" i="5"/>
  <c r="U563" i="5"/>
  <c r="A563" i="5"/>
  <c r="U562" i="5"/>
  <c r="A562" i="5"/>
  <c r="U561" i="5"/>
  <c r="A561" i="5"/>
  <c r="U560" i="5"/>
  <c r="A560" i="5"/>
  <c r="U559" i="5"/>
  <c r="A559" i="5"/>
  <c r="U558" i="5"/>
  <c r="A558" i="5"/>
  <c r="U557" i="5"/>
  <c r="A557" i="5"/>
  <c r="U556" i="5"/>
  <c r="A556" i="5"/>
  <c r="U555" i="5"/>
  <c r="A555" i="5"/>
  <c r="U554" i="5"/>
  <c r="A554" i="5"/>
  <c r="U553" i="5"/>
  <c r="A553" i="5"/>
  <c r="U552" i="5"/>
  <c r="A552" i="5"/>
  <c r="U551" i="5"/>
  <c r="A551" i="5"/>
  <c r="U550" i="5"/>
  <c r="A550" i="5"/>
  <c r="U549" i="5"/>
  <c r="A549" i="5"/>
  <c r="U548" i="5"/>
  <c r="A548" i="5"/>
  <c r="U547" i="5"/>
  <c r="A547" i="5"/>
  <c r="U546" i="5"/>
  <c r="A546" i="5"/>
  <c r="U545" i="5"/>
  <c r="A545" i="5"/>
  <c r="U544" i="5"/>
  <c r="A544" i="5"/>
  <c r="U543" i="5"/>
  <c r="A543" i="5"/>
  <c r="U542" i="5"/>
  <c r="A542" i="5"/>
  <c r="U541" i="5"/>
  <c r="A541" i="5"/>
  <c r="U540" i="5"/>
  <c r="A540" i="5"/>
  <c r="U539" i="5"/>
  <c r="A539" i="5"/>
  <c r="U538" i="5"/>
  <c r="A538" i="5"/>
  <c r="U537" i="5"/>
  <c r="A537" i="5"/>
  <c r="U536" i="5"/>
  <c r="A536" i="5"/>
  <c r="U535" i="5"/>
  <c r="A535" i="5"/>
  <c r="U534" i="5"/>
  <c r="A534" i="5"/>
  <c r="U533" i="5"/>
  <c r="A533" i="5"/>
  <c r="U532" i="5"/>
  <c r="A532" i="5"/>
  <c r="U531" i="5"/>
  <c r="A531" i="5"/>
  <c r="U530" i="5"/>
  <c r="A530" i="5"/>
  <c r="U529" i="5"/>
  <c r="A529" i="5"/>
  <c r="U528" i="5"/>
  <c r="A528" i="5"/>
  <c r="U527" i="5"/>
  <c r="A527" i="5"/>
  <c r="U526" i="5"/>
  <c r="A526" i="5"/>
  <c r="U525" i="5"/>
  <c r="A525" i="5"/>
  <c r="U524" i="5"/>
  <c r="A524" i="5"/>
  <c r="U523" i="5"/>
  <c r="A523" i="5"/>
  <c r="U522" i="5"/>
  <c r="A522" i="5"/>
  <c r="U521" i="5"/>
  <c r="A521" i="5"/>
  <c r="U520" i="5"/>
  <c r="A520" i="5"/>
  <c r="U519" i="5"/>
  <c r="A519" i="5"/>
  <c r="U518" i="5"/>
  <c r="A518" i="5"/>
  <c r="U517" i="5"/>
  <c r="A517" i="5"/>
  <c r="U516" i="5"/>
  <c r="A516" i="5"/>
  <c r="U515" i="5"/>
  <c r="A515" i="5"/>
  <c r="U514" i="5"/>
  <c r="A514" i="5"/>
  <c r="U513" i="5"/>
  <c r="A513" i="5"/>
  <c r="U512" i="5"/>
  <c r="A512" i="5"/>
  <c r="U511" i="5"/>
  <c r="A511" i="5"/>
  <c r="U510" i="5"/>
  <c r="A510" i="5"/>
  <c r="U509" i="5"/>
  <c r="A509" i="5"/>
  <c r="U508" i="5"/>
  <c r="A508" i="5"/>
  <c r="U507" i="5"/>
  <c r="A507" i="5"/>
  <c r="U506" i="5"/>
  <c r="A506" i="5"/>
  <c r="U505" i="5"/>
  <c r="A505" i="5"/>
  <c r="U504" i="5"/>
  <c r="A504" i="5"/>
  <c r="U503" i="5"/>
  <c r="A503" i="5"/>
  <c r="U502" i="5"/>
  <c r="A502" i="5"/>
  <c r="U501" i="5"/>
  <c r="A501" i="5"/>
  <c r="U500" i="5"/>
  <c r="A500" i="5"/>
  <c r="U499" i="5"/>
  <c r="A499" i="5"/>
  <c r="U498" i="5"/>
  <c r="A498" i="5"/>
  <c r="U497" i="5"/>
  <c r="A497" i="5"/>
  <c r="U496" i="5"/>
  <c r="A496" i="5"/>
  <c r="U495" i="5"/>
  <c r="A495" i="5"/>
  <c r="U494" i="5"/>
  <c r="A494" i="5"/>
  <c r="U493" i="5"/>
  <c r="A493" i="5"/>
  <c r="U492" i="5"/>
  <c r="A492" i="5"/>
  <c r="U491" i="5"/>
  <c r="A491" i="5"/>
  <c r="U490" i="5"/>
  <c r="A490" i="5"/>
  <c r="U489" i="5"/>
  <c r="A489" i="5"/>
  <c r="U488" i="5"/>
  <c r="A488" i="5"/>
  <c r="U487" i="5"/>
  <c r="A487" i="5"/>
  <c r="U486" i="5"/>
  <c r="A486" i="5"/>
  <c r="U485" i="5"/>
  <c r="A485" i="5"/>
  <c r="U484" i="5"/>
  <c r="A484" i="5"/>
  <c r="U483" i="5"/>
  <c r="A483" i="5"/>
  <c r="U482" i="5"/>
  <c r="A482" i="5"/>
  <c r="U481" i="5"/>
  <c r="A481" i="5"/>
  <c r="U480" i="5"/>
  <c r="A480" i="5"/>
  <c r="U479" i="5"/>
  <c r="A479" i="5"/>
  <c r="U478" i="5"/>
  <c r="A478" i="5"/>
  <c r="U477" i="5"/>
  <c r="A477" i="5"/>
  <c r="U476" i="5"/>
  <c r="A476" i="5"/>
  <c r="U475" i="5"/>
  <c r="A475" i="5"/>
  <c r="U474" i="5"/>
  <c r="A474" i="5"/>
  <c r="U473" i="5"/>
  <c r="A473" i="5"/>
  <c r="U472" i="5"/>
  <c r="A472" i="5"/>
  <c r="U471" i="5"/>
  <c r="A471" i="5"/>
  <c r="U470" i="5"/>
  <c r="A470" i="5"/>
  <c r="U469" i="5"/>
  <c r="A469" i="5"/>
  <c r="U468" i="5"/>
  <c r="A468" i="5"/>
  <c r="U467" i="5"/>
  <c r="A467" i="5"/>
  <c r="U466" i="5"/>
  <c r="A466" i="5"/>
  <c r="U465" i="5"/>
  <c r="A465" i="5"/>
  <c r="U464" i="5"/>
  <c r="A464" i="5"/>
  <c r="U463" i="5"/>
  <c r="A463" i="5"/>
  <c r="U462" i="5"/>
  <c r="A462" i="5"/>
  <c r="U461" i="5"/>
  <c r="A461" i="5"/>
  <c r="U460" i="5"/>
  <c r="A460" i="5"/>
  <c r="U459" i="5"/>
  <c r="A459" i="5"/>
  <c r="U458" i="5"/>
  <c r="A458" i="5"/>
  <c r="U457" i="5"/>
  <c r="A457" i="5"/>
  <c r="U456" i="5"/>
  <c r="A456" i="5"/>
  <c r="U455" i="5"/>
  <c r="A455" i="5"/>
  <c r="U454" i="5"/>
  <c r="A454" i="5"/>
  <c r="U453" i="5"/>
  <c r="A453" i="5"/>
  <c r="U452" i="5"/>
  <c r="A452" i="5"/>
  <c r="U451" i="5"/>
  <c r="A451" i="5"/>
  <c r="U450" i="5"/>
  <c r="A450" i="5"/>
  <c r="U449" i="5"/>
  <c r="A449" i="5"/>
  <c r="U448" i="5"/>
  <c r="A448" i="5"/>
  <c r="U447" i="5"/>
  <c r="A447" i="5"/>
  <c r="U446" i="5"/>
  <c r="A446" i="5"/>
  <c r="U445" i="5"/>
  <c r="A445" i="5"/>
  <c r="U444" i="5"/>
  <c r="A444" i="5"/>
  <c r="U443" i="5"/>
  <c r="A443" i="5"/>
  <c r="U442" i="5"/>
  <c r="A442" i="5"/>
  <c r="U441" i="5"/>
  <c r="A441" i="5"/>
  <c r="U440" i="5"/>
  <c r="A440" i="5"/>
  <c r="U439" i="5"/>
  <c r="A439" i="5"/>
  <c r="U438" i="5"/>
  <c r="A438" i="5"/>
  <c r="U437" i="5"/>
  <c r="A437" i="5"/>
  <c r="U436" i="5"/>
  <c r="A436" i="5"/>
  <c r="U435" i="5"/>
  <c r="A435" i="5"/>
  <c r="U434" i="5"/>
  <c r="A434" i="5"/>
  <c r="U433" i="5"/>
  <c r="A433" i="5"/>
  <c r="U432" i="5"/>
  <c r="A432" i="5"/>
  <c r="U431" i="5"/>
  <c r="A431" i="5"/>
  <c r="U430" i="5"/>
  <c r="A430" i="5"/>
  <c r="U429" i="5"/>
  <c r="A429" i="5"/>
  <c r="U428" i="5"/>
  <c r="A428" i="5"/>
  <c r="U427" i="5"/>
  <c r="A427" i="5"/>
  <c r="U426" i="5"/>
  <c r="A426" i="5"/>
  <c r="U425" i="5"/>
  <c r="A425" i="5"/>
  <c r="U424" i="5"/>
  <c r="A424" i="5"/>
  <c r="U423" i="5"/>
  <c r="A423" i="5"/>
  <c r="U422" i="5"/>
  <c r="A422" i="5"/>
  <c r="U421" i="5"/>
  <c r="A421" i="5"/>
  <c r="U420" i="5"/>
  <c r="A420" i="5"/>
  <c r="U419" i="5"/>
  <c r="A419" i="5"/>
  <c r="U418" i="5"/>
  <c r="A418" i="5"/>
  <c r="U417" i="5"/>
  <c r="A417" i="5"/>
  <c r="U416" i="5"/>
  <c r="A416" i="5"/>
  <c r="U415" i="5"/>
  <c r="A415" i="5"/>
  <c r="U414" i="5"/>
  <c r="A414" i="5"/>
  <c r="U413" i="5"/>
  <c r="A413" i="5"/>
  <c r="U412" i="5"/>
  <c r="A412" i="5"/>
  <c r="U411" i="5"/>
  <c r="A411" i="5"/>
  <c r="U410" i="5"/>
  <c r="A410" i="5"/>
  <c r="U409" i="5"/>
  <c r="A409" i="5"/>
  <c r="U408" i="5"/>
  <c r="A408" i="5"/>
  <c r="U407" i="5"/>
  <c r="A407" i="5"/>
  <c r="U406" i="5"/>
  <c r="A406" i="5"/>
  <c r="U405" i="5"/>
  <c r="A405" i="5"/>
  <c r="U404" i="5"/>
  <c r="A404" i="5"/>
  <c r="U403" i="5"/>
  <c r="A403" i="5"/>
  <c r="U402" i="5"/>
  <c r="A402" i="5"/>
  <c r="U401" i="5"/>
  <c r="A401" i="5"/>
  <c r="U400" i="5"/>
  <c r="A400" i="5"/>
  <c r="U399" i="5"/>
  <c r="A399" i="5"/>
  <c r="U398" i="5"/>
  <c r="A398" i="5"/>
  <c r="U397" i="5"/>
  <c r="A397" i="5"/>
  <c r="U396" i="5"/>
  <c r="A396" i="5"/>
  <c r="U395" i="5"/>
  <c r="A395" i="5"/>
  <c r="U394" i="5"/>
  <c r="A394" i="5"/>
  <c r="U393" i="5"/>
  <c r="A393" i="5"/>
  <c r="U392" i="5"/>
  <c r="A392" i="5"/>
  <c r="U391" i="5"/>
  <c r="A391" i="5"/>
  <c r="U390" i="5"/>
  <c r="A390" i="5"/>
  <c r="U389" i="5"/>
  <c r="A389" i="5"/>
  <c r="U388" i="5"/>
  <c r="A388" i="5"/>
  <c r="U387" i="5"/>
  <c r="A387" i="5"/>
  <c r="U386" i="5"/>
  <c r="A386" i="5"/>
  <c r="U385" i="5"/>
  <c r="A385" i="5"/>
  <c r="U384" i="5"/>
  <c r="A384" i="5"/>
  <c r="U383" i="5"/>
  <c r="A383" i="5"/>
  <c r="U382" i="5"/>
  <c r="A382" i="5"/>
  <c r="U381" i="5"/>
  <c r="A381" i="5"/>
  <c r="U380" i="5"/>
  <c r="A380" i="5"/>
  <c r="U379" i="5"/>
  <c r="A379" i="5"/>
  <c r="U378" i="5"/>
  <c r="A378" i="5"/>
  <c r="U377" i="5"/>
  <c r="A377" i="5"/>
  <c r="U376" i="5"/>
  <c r="A376" i="5"/>
  <c r="U375" i="5"/>
  <c r="A375" i="5"/>
  <c r="U374" i="5"/>
  <c r="A374" i="5"/>
  <c r="U373" i="5"/>
  <c r="A373" i="5"/>
  <c r="U372" i="5"/>
  <c r="A372" i="5"/>
  <c r="U371" i="5"/>
  <c r="A371" i="5"/>
  <c r="U370" i="5"/>
  <c r="A370" i="5"/>
  <c r="U369" i="5"/>
  <c r="A369" i="5"/>
  <c r="U368" i="5"/>
  <c r="A368" i="5"/>
  <c r="U367" i="5"/>
  <c r="A367" i="5"/>
  <c r="U366" i="5"/>
  <c r="A366" i="5"/>
  <c r="U365" i="5"/>
  <c r="A365" i="5"/>
  <c r="U364" i="5"/>
  <c r="A364" i="5"/>
  <c r="U363" i="5"/>
  <c r="A363" i="5"/>
  <c r="U362" i="5"/>
  <c r="A362" i="5"/>
  <c r="U361" i="5"/>
  <c r="A361" i="5"/>
  <c r="U360" i="5"/>
  <c r="A360" i="5"/>
  <c r="U359" i="5"/>
  <c r="A359" i="5"/>
  <c r="U358" i="5"/>
  <c r="A358" i="5"/>
  <c r="U357" i="5"/>
  <c r="A357" i="5"/>
  <c r="U356" i="5"/>
  <c r="A356" i="5"/>
  <c r="U355" i="5"/>
  <c r="A355" i="5"/>
  <c r="U354" i="5"/>
  <c r="A354" i="5"/>
  <c r="U353" i="5"/>
  <c r="A353" i="5"/>
  <c r="U352" i="5"/>
  <c r="A352" i="5"/>
  <c r="U351" i="5"/>
  <c r="A351" i="5"/>
  <c r="U350" i="5"/>
  <c r="A350" i="5"/>
  <c r="U349" i="5"/>
  <c r="A349" i="5"/>
  <c r="U348" i="5"/>
  <c r="A348" i="5"/>
  <c r="U347" i="5"/>
  <c r="A347" i="5"/>
  <c r="U346" i="5"/>
  <c r="A346" i="5"/>
  <c r="U345" i="5"/>
  <c r="A345" i="5"/>
  <c r="U344" i="5"/>
  <c r="A344" i="5"/>
  <c r="U343" i="5"/>
  <c r="A343" i="5"/>
  <c r="U342" i="5"/>
  <c r="A342" i="5"/>
  <c r="U341" i="5"/>
  <c r="A341" i="5"/>
  <c r="U340" i="5"/>
  <c r="A340" i="5"/>
  <c r="U339" i="5"/>
  <c r="A339" i="5"/>
  <c r="U338" i="5"/>
  <c r="A338" i="5"/>
  <c r="U337" i="5"/>
  <c r="A337" i="5"/>
  <c r="U336" i="5"/>
  <c r="A336" i="5"/>
  <c r="U335" i="5"/>
  <c r="A335" i="5"/>
  <c r="U334" i="5"/>
  <c r="A334" i="5"/>
  <c r="U333" i="5"/>
  <c r="A333" i="5"/>
  <c r="U332" i="5"/>
  <c r="A332" i="5"/>
  <c r="U331" i="5"/>
  <c r="A331" i="5"/>
  <c r="U330" i="5"/>
  <c r="A330" i="5"/>
  <c r="U329" i="5"/>
  <c r="A329" i="5"/>
  <c r="U328" i="5"/>
  <c r="A328" i="5"/>
  <c r="U327" i="5"/>
  <c r="A327" i="5"/>
  <c r="U326" i="5"/>
  <c r="A326" i="5"/>
  <c r="U325" i="5"/>
  <c r="A325" i="5"/>
  <c r="U324" i="5"/>
  <c r="A324" i="5"/>
  <c r="U323" i="5"/>
  <c r="A323" i="5"/>
  <c r="U322" i="5"/>
  <c r="A322" i="5"/>
  <c r="U321" i="5"/>
  <c r="A321" i="5"/>
  <c r="U320" i="5"/>
  <c r="A320" i="5"/>
  <c r="U319" i="5"/>
  <c r="A319" i="5"/>
  <c r="U318" i="5"/>
  <c r="A318" i="5"/>
  <c r="U317" i="5"/>
  <c r="A317" i="5"/>
  <c r="U316" i="5"/>
  <c r="A316" i="5"/>
  <c r="U315" i="5"/>
  <c r="A315" i="5"/>
  <c r="U314" i="5"/>
  <c r="A314" i="5"/>
  <c r="U313" i="5"/>
  <c r="A313" i="5"/>
  <c r="U312" i="5"/>
  <c r="A312" i="5"/>
  <c r="U311" i="5"/>
  <c r="A311" i="5"/>
  <c r="U310" i="5"/>
  <c r="A310" i="5"/>
  <c r="U309" i="5"/>
  <c r="A309" i="5"/>
  <c r="U308" i="5"/>
  <c r="A308" i="5"/>
  <c r="U307" i="5"/>
  <c r="A307" i="5"/>
  <c r="U306" i="5"/>
  <c r="A306" i="5"/>
  <c r="U305" i="5"/>
  <c r="A305" i="5"/>
  <c r="U304" i="5"/>
  <c r="A304" i="5"/>
  <c r="U303" i="5"/>
  <c r="A303" i="5"/>
  <c r="U302" i="5"/>
  <c r="A302" i="5"/>
  <c r="U301" i="5"/>
  <c r="A301" i="5"/>
  <c r="U300" i="5"/>
  <c r="A300" i="5"/>
  <c r="U299" i="5"/>
  <c r="A299" i="5"/>
  <c r="U298" i="5"/>
  <c r="A298" i="5"/>
  <c r="U297" i="5"/>
  <c r="A297" i="5"/>
  <c r="U296" i="5"/>
  <c r="A296" i="5"/>
  <c r="U295" i="5"/>
  <c r="A295" i="5"/>
  <c r="U294" i="5"/>
  <c r="A294" i="5"/>
  <c r="U293" i="5"/>
  <c r="A293" i="5"/>
  <c r="U292" i="5"/>
  <c r="A292" i="5"/>
  <c r="U291" i="5"/>
  <c r="A291" i="5"/>
  <c r="U290" i="5"/>
  <c r="A290" i="5"/>
  <c r="U289" i="5"/>
  <c r="A289" i="5"/>
  <c r="U288" i="5"/>
  <c r="A288" i="5"/>
  <c r="U287" i="5"/>
  <c r="A287" i="5"/>
  <c r="U286" i="5"/>
  <c r="A286" i="5"/>
  <c r="U285" i="5"/>
  <c r="A285" i="5"/>
  <c r="U284" i="5"/>
  <c r="A284" i="5"/>
  <c r="U283" i="5"/>
  <c r="A283" i="5"/>
  <c r="U282" i="5"/>
  <c r="A282" i="5"/>
  <c r="U281" i="5"/>
  <c r="A281" i="5"/>
  <c r="U280" i="5"/>
  <c r="A280" i="5"/>
  <c r="U279" i="5"/>
  <c r="A279" i="5"/>
  <c r="U278" i="5"/>
  <c r="A278" i="5"/>
  <c r="U277" i="5"/>
  <c r="A277" i="5"/>
  <c r="U276" i="5"/>
  <c r="A276" i="5"/>
  <c r="U275" i="5"/>
  <c r="A275" i="5"/>
  <c r="U274" i="5"/>
  <c r="A274" i="5"/>
  <c r="U273" i="5"/>
  <c r="A273" i="5"/>
  <c r="U272" i="5"/>
  <c r="A272" i="5"/>
  <c r="U271" i="5"/>
  <c r="A271" i="5"/>
  <c r="U270" i="5"/>
  <c r="A270" i="5"/>
  <c r="U269" i="5"/>
  <c r="A269" i="5"/>
  <c r="U268" i="5"/>
  <c r="A268" i="5"/>
  <c r="U267" i="5"/>
  <c r="A267" i="5"/>
  <c r="U266" i="5"/>
  <c r="A266" i="5"/>
  <c r="U265" i="5"/>
  <c r="A265" i="5"/>
  <c r="U264" i="5"/>
  <c r="A264" i="5"/>
  <c r="U263" i="5"/>
  <c r="A263" i="5"/>
  <c r="U262" i="5"/>
  <c r="A262" i="5"/>
  <c r="U261" i="5"/>
  <c r="A261" i="5"/>
  <c r="U260" i="5"/>
  <c r="A260" i="5"/>
  <c r="U259" i="5"/>
  <c r="A259" i="5"/>
  <c r="U258" i="5"/>
  <c r="A258" i="5"/>
  <c r="U257" i="5"/>
  <c r="A257" i="5"/>
  <c r="U256" i="5"/>
  <c r="A256" i="5"/>
  <c r="U255" i="5"/>
  <c r="A255" i="5"/>
  <c r="U254" i="5"/>
  <c r="A254" i="5"/>
  <c r="U253" i="5"/>
  <c r="A253" i="5"/>
  <c r="U252" i="5"/>
  <c r="A252" i="5"/>
  <c r="U251" i="5"/>
  <c r="A251" i="5"/>
  <c r="U250" i="5"/>
  <c r="A250" i="5"/>
  <c r="U249" i="5"/>
  <c r="A249" i="5"/>
  <c r="U248" i="5"/>
  <c r="A248" i="5"/>
  <c r="U247" i="5"/>
  <c r="A247" i="5"/>
  <c r="U246" i="5"/>
  <c r="A246" i="5"/>
  <c r="U245" i="5"/>
  <c r="A245" i="5"/>
  <c r="U244" i="5"/>
  <c r="A244" i="5"/>
  <c r="U243" i="5"/>
  <c r="A243" i="5"/>
  <c r="U242" i="5"/>
  <c r="A242" i="5"/>
  <c r="U241" i="5"/>
  <c r="A241" i="5"/>
  <c r="U240" i="5"/>
  <c r="A240" i="5"/>
  <c r="U239" i="5"/>
  <c r="A239" i="5"/>
  <c r="U238" i="5"/>
  <c r="A238" i="5"/>
  <c r="U237" i="5"/>
  <c r="A237" i="5"/>
  <c r="U236" i="5"/>
  <c r="A236" i="5"/>
  <c r="U235" i="5"/>
  <c r="A235" i="5"/>
  <c r="U234" i="5"/>
  <c r="A234" i="5"/>
  <c r="U233" i="5"/>
  <c r="A233" i="5"/>
  <c r="U232" i="5"/>
  <c r="A232" i="5"/>
  <c r="U231" i="5"/>
  <c r="A231" i="5"/>
  <c r="U230" i="5"/>
  <c r="A230" i="5"/>
  <c r="U229" i="5"/>
  <c r="A229" i="5"/>
  <c r="U228" i="5"/>
  <c r="A228" i="5"/>
  <c r="U227" i="5"/>
  <c r="A227" i="5"/>
  <c r="U226" i="5"/>
  <c r="A226" i="5"/>
  <c r="U225" i="5"/>
  <c r="A225" i="5"/>
  <c r="U224" i="5"/>
  <c r="A224" i="5"/>
  <c r="U223" i="5"/>
  <c r="A223" i="5"/>
  <c r="U222" i="5"/>
  <c r="A222" i="5"/>
  <c r="U221" i="5"/>
  <c r="A221" i="5"/>
  <c r="U220" i="5"/>
  <c r="A220" i="5"/>
  <c r="U219" i="5"/>
  <c r="A219" i="5"/>
  <c r="U218" i="5"/>
  <c r="A218" i="5"/>
  <c r="U217" i="5"/>
  <c r="A217" i="5"/>
  <c r="U216" i="5"/>
  <c r="A216" i="5"/>
  <c r="U215" i="5"/>
  <c r="A215" i="5"/>
  <c r="U214" i="5"/>
  <c r="A214" i="5"/>
  <c r="U213" i="5"/>
  <c r="A213" i="5"/>
  <c r="U212" i="5"/>
  <c r="A212" i="5"/>
  <c r="U211" i="5"/>
  <c r="A211" i="5"/>
  <c r="U210" i="5"/>
  <c r="A210" i="5"/>
  <c r="U209" i="5"/>
  <c r="A209" i="5"/>
  <c r="U208" i="5"/>
  <c r="A208" i="5"/>
  <c r="U207" i="5"/>
  <c r="A207" i="5"/>
  <c r="U206" i="5"/>
  <c r="A206" i="5"/>
  <c r="U205" i="5"/>
  <c r="A205" i="5"/>
  <c r="U204" i="5"/>
  <c r="A204" i="5"/>
  <c r="U203" i="5"/>
  <c r="A203" i="5"/>
  <c r="U202" i="5"/>
  <c r="A202" i="5"/>
  <c r="U201" i="5"/>
  <c r="A201" i="5"/>
  <c r="U200" i="5"/>
  <c r="A200" i="5"/>
  <c r="U199" i="5"/>
  <c r="A199" i="5"/>
  <c r="U198" i="5"/>
  <c r="A198" i="5"/>
  <c r="U197" i="5"/>
  <c r="A197" i="5"/>
  <c r="U196" i="5"/>
  <c r="A196" i="5"/>
  <c r="U195" i="5"/>
  <c r="A195" i="5"/>
  <c r="U194" i="5"/>
  <c r="A194" i="5"/>
  <c r="U193" i="5"/>
  <c r="A193" i="5"/>
  <c r="U192" i="5"/>
  <c r="A192" i="5"/>
  <c r="U191" i="5"/>
  <c r="A191" i="5"/>
  <c r="U190" i="5"/>
  <c r="A190" i="5"/>
  <c r="U189" i="5"/>
  <c r="A189" i="5"/>
  <c r="U188" i="5"/>
  <c r="A188" i="5"/>
  <c r="U187" i="5"/>
  <c r="A187" i="5"/>
  <c r="U186" i="5"/>
  <c r="A186" i="5"/>
  <c r="U185" i="5"/>
  <c r="A185" i="5"/>
  <c r="U184" i="5"/>
  <c r="A184" i="5"/>
  <c r="U183" i="5"/>
  <c r="A183" i="5"/>
  <c r="U182" i="5"/>
  <c r="A182" i="5"/>
  <c r="U181" i="5"/>
  <c r="A181" i="5"/>
  <c r="U180" i="5"/>
  <c r="A180" i="5"/>
  <c r="U179" i="5"/>
  <c r="A179" i="5"/>
  <c r="U178" i="5"/>
  <c r="A178" i="5"/>
  <c r="U177" i="5"/>
  <c r="A177" i="5"/>
  <c r="U176" i="5"/>
  <c r="A176" i="5"/>
  <c r="U175" i="5"/>
  <c r="A175" i="5"/>
  <c r="U174" i="5"/>
  <c r="A174" i="5"/>
  <c r="U173" i="5"/>
  <c r="A173" i="5"/>
  <c r="U172" i="5"/>
  <c r="A172" i="5"/>
  <c r="U171" i="5"/>
  <c r="A171" i="5"/>
  <c r="U170" i="5"/>
  <c r="A170" i="5"/>
  <c r="U169" i="5"/>
  <c r="A169" i="5"/>
  <c r="U168" i="5"/>
  <c r="A168" i="5"/>
  <c r="U167" i="5"/>
  <c r="A167" i="5"/>
  <c r="U166" i="5"/>
  <c r="A166" i="5"/>
  <c r="U165" i="5"/>
  <c r="A165" i="5"/>
  <c r="U164" i="5"/>
  <c r="A164" i="5"/>
  <c r="U163" i="5"/>
  <c r="A163" i="5"/>
  <c r="U162" i="5"/>
  <c r="A162" i="5"/>
  <c r="U161" i="5"/>
  <c r="A161" i="5"/>
  <c r="U160" i="5"/>
  <c r="A160" i="5"/>
  <c r="U159" i="5"/>
  <c r="A159" i="5"/>
  <c r="U158" i="5"/>
  <c r="A158" i="5"/>
  <c r="U157" i="5"/>
  <c r="A157" i="5"/>
  <c r="U156" i="5"/>
  <c r="A156" i="5"/>
  <c r="U155" i="5"/>
  <c r="A155" i="5"/>
  <c r="U154" i="5"/>
  <c r="A154" i="5"/>
  <c r="U153" i="5"/>
  <c r="A153" i="5"/>
  <c r="U152" i="5"/>
  <c r="A152" i="5"/>
  <c r="U151" i="5"/>
  <c r="A151" i="5"/>
  <c r="U150" i="5"/>
  <c r="A150" i="5"/>
  <c r="U149" i="5"/>
  <c r="A149" i="5"/>
  <c r="U148" i="5"/>
  <c r="A148" i="5"/>
  <c r="U147" i="5"/>
  <c r="A147" i="5"/>
  <c r="U146" i="5"/>
  <c r="A146" i="5"/>
  <c r="U145" i="5"/>
  <c r="A145" i="5"/>
  <c r="U144" i="5"/>
  <c r="A144" i="5"/>
  <c r="U143" i="5"/>
  <c r="A143" i="5"/>
  <c r="U142" i="5"/>
  <c r="A142" i="5"/>
  <c r="U141" i="5"/>
  <c r="A141" i="5"/>
  <c r="U140" i="5"/>
  <c r="A140" i="5"/>
  <c r="U139" i="5"/>
  <c r="A139" i="5"/>
  <c r="U138" i="5"/>
  <c r="A138" i="5"/>
  <c r="U137" i="5"/>
  <c r="A137" i="5"/>
  <c r="U136" i="5"/>
  <c r="A136" i="5"/>
  <c r="U135" i="5"/>
  <c r="A135" i="5"/>
  <c r="U134" i="5"/>
  <c r="A134" i="5"/>
  <c r="U133" i="5"/>
  <c r="A133" i="5"/>
  <c r="U132" i="5"/>
  <c r="A132" i="5"/>
  <c r="U131" i="5"/>
  <c r="A131" i="5"/>
  <c r="U130" i="5"/>
  <c r="A130" i="5"/>
  <c r="U129" i="5"/>
  <c r="A129" i="5"/>
  <c r="U128" i="5"/>
  <c r="A128" i="5"/>
  <c r="U127" i="5"/>
  <c r="A127" i="5"/>
  <c r="U126" i="5"/>
  <c r="A126" i="5"/>
  <c r="U125" i="5"/>
  <c r="A125" i="5"/>
  <c r="U124" i="5"/>
  <c r="A124" i="5"/>
  <c r="U123" i="5"/>
  <c r="A123" i="5"/>
  <c r="U122" i="5"/>
  <c r="A122" i="5"/>
  <c r="U121" i="5"/>
  <c r="A121" i="5"/>
  <c r="U120" i="5"/>
  <c r="A120" i="5"/>
  <c r="U119" i="5"/>
  <c r="A119" i="5"/>
  <c r="U118" i="5"/>
  <c r="A118" i="5"/>
  <c r="U117" i="5"/>
  <c r="A117" i="5"/>
  <c r="U116" i="5"/>
  <c r="A116" i="5"/>
  <c r="U115" i="5"/>
  <c r="A115" i="5"/>
  <c r="U114" i="5"/>
  <c r="A114" i="5"/>
  <c r="U113" i="5"/>
  <c r="A113" i="5"/>
  <c r="U112" i="5"/>
  <c r="A112" i="5"/>
  <c r="U111" i="5"/>
  <c r="A111" i="5"/>
  <c r="U110" i="5"/>
  <c r="A110" i="5"/>
  <c r="U109" i="5"/>
  <c r="A109" i="5"/>
  <c r="U108" i="5"/>
  <c r="A108" i="5"/>
  <c r="U107" i="5"/>
  <c r="A107" i="5"/>
  <c r="U106" i="5"/>
  <c r="A106" i="5"/>
  <c r="U105" i="5"/>
  <c r="A105" i="5"/>
  <c r="U104" i="5"/>
  <c r="A104" i="5"/>
  <c r="U103" i="5"/>
  <c r="A103" i="5"/>
  <c r="U102" i="5"/>
  <c r="A102" i="5"/>
  <c r="U101" i="5"/>
  <c r="A101" i="5"/>
  <c r="U100" i="5"/>
  <c r="A100" i="5"/>
  <c r="U99" i="5"/>
  <c r="A99" i="5"/>
  <c r="U98" i="5"/>
  <c r="A98" i="5"/>
  <c r="U97" i="5"/>
  <c r="A97" i="5"/>
  <c r="U96" i="5"/>
  <c r="A96" i="5"/>
  <c r="U95" i="5"/>
  <c r="A95" i="5"/>
  <c r="U94" i="5"/>
  <c r="A94" i="5"/>
  <c r="U93" i="5"/>
  <c r="A93" i="5"/>
  <c r="U92" i="5"/>
  <c r="A92" i="5"/>
  <c r="U91" i="5"/>
  <c r="A91" i="5"/>
  <c r="U90" i="5"/>
  <c r="A90" i="5"/>
  <c r="U89" i="5"/>
  <c r="A89" i="5"/>
  <c r="U88" i="5"/>
  <c r="A88" i="5"/>
  <c r="U87" i="5"/>
  <c r="A87" i="5"/>
  <c r="U86" i="5"/>
  <c r="A86" i="5"/>
  <c r="U85" i="5"/>
  <c r="A85" i="5"/>
  <c r="U84" i="5"/>
  <c r="A84" i="5"/>
  <c r="U83" i="5"/>
  <c r="A83" i="5"/>
  <c r="U82" i="5"/>
  <c r="A82" i="5"/>
  <c r="U81" i="5"/>
  <c r="A81" i="5"/>
  <c r="U80" i="5"/>
  <c r="A80" i="5"/>
  <c r="U79" i="5"/>
  <c r="A79" i="5"/>
  <c r="U78" i="5"/>
  <c r="A78" i="5"/>
  <c r="U77" i="5"/>
  <c r="A77" i="5"/>
  <c r="U76" i="5"/>
  <c r="A76" i="5"/>
  <c r="U75" i="5"/>
  <c r="A75" i="5"/>
  <c r="U74" i="5"/>
  <c r="A74" i="5"/>
  <c r="U73" i="5"/>
  <c r="A73" i="5"/>
  <c r="U72" i="5"/>
  <c r="A72" i="5"/>
  <c r="U71" i="5"/>
  <c r="A71" i="5"/>
  <c r="U70" i="5"/>
  <c r="A70" i="5"/>
  <c r="U69" i="5"/>
  <c r="A69" i="5"/>
  <c r="U68" i="5"/>
  <c r="A68" i="5"/>
  <c r="U67" i="5"/>
  <c r="A67" i="5"/>
  <c r="U66" i="5"/>
  <c r="A66" i="5"/>
  <c r="U65" i="5"/>
  <c r="A65" i="5"/>
  <c r="U64" i="5"/>
  <c r="A64" i="5"/>
  <c r="U63" i="5"/>
  <c r="A63" i="5"/>
  <c r="U62" i="5"/>
  <c r="A62" i="5"/>
  <c r="U61" i="5"/>
  <c r="A61" i="5"/>
  <c r="U60" i="5"/>
  <c r="A60" i="5"/>
  <c r="U59" i="5"/>
  <c r="A59" i="5"/>
  <c r="U58" i="5"/>
  <c r="A58" i="5"/>
  <c r="U57" i="5"/>
  <c r="A57" i="5"/>
  <c r="U56" i="5"/>
  <c r="A56" i="5"/>
  <c r="U55" i="5"/>
  <c r="A55" i="5"/>
  <c r="U54" i="5"/>
  <c r="A54" i="5"/>
  <c r="U53" i="5"/>
  <c r="A53" i="5"/>
  <c r="U52" i="5"/>
  <c r="A52" i="5"/>
  <c r="U51" i="5"/>
  <c r="A51" i="5"/>
  <c r="U50" i="5"/>
  <c r="A50" i="5"/>
  <c r="U49" i="5"/>
  <c r="A49" i="5"/>
  <c r="U48" i="5"/>
  <c r="A48" i="5"/>
  <c r="U47" i="5"/>
  <c r="A47" i="5"/>
  <c r="U46" i="5"/>
  <c r="A46" i="5"/>
  <c r="U45" i="5"/>
  <c r="A45" i="5"/>
  <c r="U44" i="5"/>
  <c r="A44" i="5"/>
  <c r="U43" i="5"/>
  <c r="A43" i="5"/>
  <c r="U42" i="5"/>
  <c r="A42" i="5"/>
  <c r="U41" i="5"/>
  <c r="A41" i="5"/>
  <c r="U40" i="5"/>
  <c r="A40" i="5"/>
  <c r="U39" i="5"/>
  <c r="A39" i="5"/>
  <c r="U38" i="5"/>
  <c r="A38" i="5"/>
  <c r="U37" i="5"/>
  <c r="A37" i="5"/>
  <c r="U36" i="5"/>
  <c r="A36" i="5"/>
  <c r="U35" i="5"/>
  <c r="A35" i="5"/>
  <c r="U34" i="5"/>
  <c r="A34" i="5"/>
  <c r="U33" i="5"/>
  <c r="A33" i="5"/>
  <c r="U32" i="5"/>
  <c r="A32" i="5"/>
  <c r="U31" i="5"/>
  <c r="A31" i="5"/>
  <c r="U30" i="5"/>
  <c r="A30" i="5"/>
  <c r="U29" i="5"/>
  <c r="A29" i="5"/>
  <c r="U28" i="5"/>
  <c r="A28" i="5"/>
  <c r="U27" i="5"/>
  <c r="A27" i="5"/>
  <c r="U26" i="5"/>
  <c r="A26" i="5"/>
  <c r="U25" i="5"/>
  <c r="A25" i="5"/>
  <c r="U24" i="5"/>
  <c r="A24" i="5"/>
  <c r="U23" i="5"/>
  <c r="A23" i="5"/>
  <c r="U22" i="5"/>
  <c r="A22" i="5"/>
  <c r="U21" i="5"/>
  <c r="A21" i="5"/>
  <c r="U20" i="5"/>
  <c r="A20" i="5"/>
  <c r="U19" i="5"/>
  <c r="A19" i="5"/>
  <c r="U18" i="5"/>
  <c r="A18" i="5"/>
  <c r="U17" i="5"/>
  <c r="A17" i="5"/>
  <c r="U16" i="5"/>
  <c r="A16" i="5"/>
  <c r="U15" i="5"/>
  <c r="A15" i="5"/>
  <c r="U14" i="5"/>
  <c r="A14" i="5"/>
  <c r="U13" i="5"/>
  <c r="A13" i="5"/>
  <c r="U12" i="5"/>
  <c r="A12" i="5"/>
  <c r="U11" i="5"/>
  <c r="A11" i="5"/>
  <c r="U10" i="5"/>
  <c r="A10" i="5"/>
  <c r="U9" i="5"/>
  <c r="A9" i="5"/>
  <c r="U8" i="5"/>
  <c r="A8" i="5"/>
  <c r="U7" i="5"/>
  <c r="A7" i="5"/>
  <c r="U6" i="5"/>
  <c r="A6" i="5"/>
  <c r="U5" i="5"/>
  <c r="A5" i="5"/>
  <c r="U4" i="5"/>
  <c r="A4" i="5"/>
  <c r="U3" i="5"/>
  <c r="A3" i="5"/>
  <c r="U2" i="5"/>
  <c r="A2" i="5"/>
  <c r="S2925" i="5" l="1"/>
  <c r="R2928" i="5"/>
  <c r="S2928" i="5"/>
  <c r="U2922" i="5"/>
  <c r="U2923" i="5"/>
  <c r="U2924" i="5"/>
  <c r="U2925" i="5"/>
  <c r="U2926" i="5"/>
  <c r="U2927" i="5"/>
  <c r="U2928" i="5"/>
  <c r="U2918" i="5" l="1"/>
  <c r="U2919" i="5"/>
  <c r="U2920" i="5"/>
  <c r="U2921" i="5"/>
  <c r="S2911" i="5" l="1"/>
  <c r="S2912" i="5"/>
  <c r="S2913" i="5"/>
  <c r="S2914" i="5"/>
  <c r="S2915" i="5"/>
  <c r="S2916" i="5"/>
  <c r="U2911" i="5"/>
  <c r="U2912" i="5"/>
  <c r="U2913" i="5"/>
  <c r="U2914" i="5"/>
  <c r="U2915" i="5"/>
  <c r="U2916" i="5"/>
  <c r="U2917" i="5"/>
  <c r="O1922" i="5"/>
  <c r="O1244" i="5"/>
  <c r="O1594" i="5"/>
  <c r="N2259" i="5"/>
  <c r="O1371" i="5"/>
  <c r="O2324" i="5"/>
  <c r="N1688" i="5"/>
  <c r="O2038" i="5"/>
  <c r="N1180" i="5"/>
  <c r="O1851" i="5"/>
  <c r="N1816" i="5"/>
  <c r="N1138" i="5"/>
  <c r="N1809" i="5"/>
  <c r="N945" i="5"/>
  <c r="O1628" i="5"/>
  <c r="O2218" i="5"/>
  <c r="O1582" i="5"/>
  <c r="N2247" i="5"/>
  <c r="O1395" i="5"/>
  <c r="J2066" i="5"/>
  <c r="O1220" i="5"/>
  <c r="O1173" i="5"/>
  <c r="J2024" i="5"/>
  <c r="N1172" i="5"/>
  <c r="N1516" i="5"/>
  <c r="O2151" i="5"/>
  <c r="N1581" i="5"/>
  <c r="N933" i="5"/>
  <c r="O1616" i="5"/>
  <c r="O1966" i="5"/>
  <c r="N1108" i="5"/>
  <c r="O892" i="5"/>
  <c r="O1743" i="5"/>
  <c r="N879" i="5"/>
  <c r="N1556" i="5"/>
  <c r="N1870" i="5"/>
  <c r="N1294" i="5"/>
  <c r="O2181" i="5"/>
  <c r="N1323" i="5"/>
  <c r="N2000" i="5"/>
  <c r="O2344" i="5"/>
  <c r="N2005" i="5"/>
  <c r="O2198" i="5"/>
  <c r="N1526" i="5"/>
  <c r="N1876" i="5"/>
  <c r="O1024" i="5"/>
  <c r="O1659" i="5"/>
  <c r="O1083" i="5"/>
  <c r="N1970" i="5"/>
  <c r="O2314" i="5"/>
  <c r="N1462" i="5"/>
  <c r="N2133" i="5"/>
  <c r="N1917" i="5"/>
  <c r="O1239" i="5"/>
  <c r="O1916" i="5"/>
  <c r="O2260" i="5"/>
  <c r="O1372" i="5"/>
  <c r="N2325" i="5"/>
  <c r="O1689" i="5"/>
  <c r="O2354" i="5"/>
  <c r="N1502" i="5"/>
  <c r="N1852" i="5"/>
  <c r="N1636" i="5"/>
  <c r="N958" i="5"/>
  <c r="N1629" i="5"/>
  <c r="N2294" i="5"/>
  <c r="O1448" i="5"/>
  <c r="N2044" i="5"/>
  <c r="O1402" i="5"/>
  <c r="N2073" i="5"/>
  <c r="O1215" i="5"/>
  <c r="O1892" i="5"/>
  <c r="O1040" i="5"/>
  <c r="O993" i="5"/>
  <c r="O1850" i="5"/>
  <c r="N2188" i="5"/>
  <c r="N1336" i="5"/>
  <c r="O1977" i="5"/>
  <c r="N1401" i="5"/>
  <c r="N2282" i="5"/>
  <c r="O1436" i="5"/>
  <c r="N1786" i="5"/>
  <c r="N928" i="5"/>
  <c r="O2004" i="5"/>
  <c r="O1744" i="5"/>
  <c r="O886" i="5"/>
  <c r="O1557" i="5"/>
  <c r="O2222" i="5"/>
  <c r="N1334" i="5"/>
  <c r="N2176" i="5"/>
  <c r="N1324" i="5"/>
  <c r="O2001" i="5"/>
  <c r="O1143" i="5"/>
  <c r="O1820" i="5"/>
  <c r="N2199" i="5"/>
  <c r="O1527" i="5"/>
  <c r="O2192" i="5"/>
  <c r="N1340" i="5"/>
  <c r="O1660" i="5"/>
  <c r="O1090" i="5"/>
  <c r="O1971" i="5"/>
  <c r="O1113" i="5"/>
  <c r="N1790" i="5"/>
  <c r="O2134" i="5"/>
  <c r="O1924" i="5"/>
  <c r="O1240" i="5"/>
  <c r="N1911" i="5"/>
  <c r="N1053" i="5"/>
  <c r="O1736" i="5"/>
  <c r="N2320" i="5"/>
  <c r="O1690" i="5"/>
  <c r="O2355" i="5"/>
  <c r="O1503" i="5"/>
  <c r="O2168" i="5"/>
  <c r="N1316" i="5"/>
  <c r="N1106" i="5"/>
  <c r="N1630" i="5"/>
  <c r="O2301" i="5"/>
  <c r="N1443" i="5"/>
  <c r="O2078" i="5"/>
  <c r="O1514" i="5"/>
  <c r="O2074" i="5"/>
  <c r="N1216" i="5"/>
  <c r="N1887" i="5"/>
  <c r="N1029" i="5"/>
  <c r="O1496" i="5"/>
  <c r="N2020" i="5"/>
  <c r="N1168" i="5"/>
  <c r="O1839" i="5"/>
  <c r="N939" i="5"/>
  <c r="O1904" i="5"/>
  <c r="O1262" i="5"/>
  <c r="O1612" i="5"/>
  <c r="N2277" i="5"/>
  <c r="O1425" i="5"/>
  <c r="N1384" i="5"/>
  <c r="O2235" i="5"/>
  <c r="N1377" i="5"/>
  <c r="N2048" i="5"/>
  <c r="N1202" i="5"/>
  <c r="N1798" i="5"/>
  <c r="N1156" i="5"/>
  <c r="N1827" i="5"/>
  <c r="N963" i="5"/>
  <c r="O1646" i="5"/>
  <c r="N1004" i="5"/>
  <c r="O2270" i="5"/>
  <c r="N1598" i="5"/>
  <c r="N1948" i="5"/>
  <c r="O1096" i="5"/>
  <c r="O1731" i="5"/>
  <c r="O1155" i="5"/>
  <c r="N2036" i="5"/>
  <c r="N1190" i="5"/>
  <c r="N1534" i="5"/>
  <c r="O2205" i="5"/>
  <c r="N1989" i="5"/>
  <c r="O1311" i="5"/>
  <c r="O1988" i="5"/>
  <c r="N2326" i="5"/>
  <c r="O1444" i="5"/>
  <c r="O874" i="5"/>
  <c r="O1761" i="5"/>
  <c r="N897" i="5"/>
  <c r="N1574" i="5"/>
  <c r="N1924" i="5"/>
  <c r="N1585" i="5"/>
  <c r="O1784" i="5"/>
  <c r="N2296" i="5"/>
  <c r="O1450" i="5"/>
  <c r="O2121" i="5"/>
  <c r="O1227" i="5"/>
  <c r="O2180" i="5"/>
  <c r="N1544" i="5"/>
  <c r="N1894" i="5"/>
  <c r="O1042" i="5"/>
  <c r="O1713" i="5"/>
  <c r="N1491" i="5"/>
  <c r="N2336" i="5"/>
  <c r="O1490" i="5"/>
  <c r="N1840" i="5"/>
  <c r="N946" i="5"/>
  <c r="N1899" i="5"/>
  <c r="O1257" i="5"/>
  <c r="O1934" i="5"/>
  <c r="J2278" i="5"/>
  <c r="O1426" i="5"/>
  <c r="O1210" i="5"/>
  <c r="O2061" i="5"/>
  <c r="N1197" i="5"/>
  <c r="O1880" i="5"/>
  <c r="N2182" i="5"/>
  <c r="N1618" i="5"/>
  <c r="N976" i="5"/>
  <c r="N1647" i="5"/>
  <c r="N2312" i="5"/>
  <c r="N1070" i="5"/>
  <c r="N1594" i="5"/>
  <c r="O2265" i="5"/>
  <c r="N1407" i="5"/>
  <c r="N2042" i="5"/>
  <c r="O1478" i="5"/>
  <c r="N2038" i="5"/>
  <c r="O1186" i="5"/>
  <c r="N1851" i="5"/>
  <c r="N993" i="5"/>
  <c r="O964" i="5"/>
  <c r="O1815" i="5"/>
  <c r="O951" i="5"/>
  <c r="N1628" i="5"/>
  <c r="N1942" i="5"/>
  <c r="N1366" i="5"/>
  <c r="O2253" i="5"/>
  <c r="N1395" i="5"/>
  <c r="O2066" i="5"/>
  <c r="N1220" i="5"/>
  <c r="N2077" i="5"/>
  <c r="N1850" i="5"/>
  <c r="O1178" i="5"/>
  <c r="O1522" i="5"/>
  <c r="N2187" i="5"/>
  <c r="O1299" i="5"/>
  <c r="O2252" i="5"/>
  <c r="N1616" i="5"/>
  <c r="N1966" i="5"/>
  <c r="O1114" i="5"/>
  <c r="O1785" i="5"/>
  <c r="N1563" i="5"/>
  <c r="O879" i="5"/>
  <c r="O1562" i="5"/>
  <c r="O1912" i="5"/>
  <c r="N1018" i="5"/>
  <c r="N1971" i="5"/>
  <c r="O1329" i="5"/>
  <c r="J2006" i="5"/>
  <c r="N2344" i="5"/>
  <c r="O1498" i="5"/>
  <c r="N1159" i="5"/>
  <c r="O1352" i="5"/>
  <c r="O1882" i="5"/>
  <c r="N1024" i="5"/>
  <c r="N1695" i="5"/>
  <c r="N2324" i="5"/>
  <c r="O1766" i="5"/>
  <c r="N2314" i="5"/>
  <c r="O1468" i="5"/>
  <c r="O2139" i="5"/>
  <c r="O1281" i="5"/>
  <c r="O1065" i="5"/>
  <c r="N1916" i="5"/>
  <c r="N2260" i="5"/>
  <c r="N1408" i="5"/>
  <c r="O2049" i="5"/>
  <c r="N1473" i="5"/>
  <c r="N2354" i="5"/>
  <c r="O1508" i="5"/>
  <c r="O1858" i="5"/>
  <c r="N1000" i="5"/>
  <c r="N2307" i="5"/>
  <c r="O1635" i="5"/>
  <c r="O2300" i="5"/>
  <c r="N1448" i="5"/>
  <c r="O1768" i="5"/>
  <c r="N1192" i="5"/>
  <c r="O2079" i="5"/>
  <c r="N1215" i="5"/>
  <c r="N1892" i="5"/>
  <c r="N2236" i="5"/>
  <c r="O1903" i="5"/>
  <c r="O1676" i="5"/>
  <c r="O2194" i="5"/>
  <c r="O1342" i="5"/>
  <c r="N2013" i="5"/>
  <c r="N1119" i="5"/>
  <c r="N2072" i="5"/>
  <c r="N1436" i="5"/>
  <c r="O1792" i="5"/>
  <c r="O934" i="5"/>
  <c r="O1605" i="5"/>
  <c r="N1564" i="5"/>
  <c r="N886" i="5"/>
  <c r="N1557" i="5"/>
  <c r="N2222" i="5"/>
  <c r="O1376" i="5"/>
  <c r="O1978" i="5"/>
  <c r="O1330" i="5"/>
  <c r="N2001" i="5"/>
  <c r="N1143" i="5"/>
  <c r="N1820" i="5"/>
  <c r="O968" i="5"/>
  <c r="N1347" i="5"/>
  <c r="N2192" i="5"/>
  <c r="O1346" i="5"/>
  <c r="N1696" i="5"/>
  <c r="O2331" i="5"/>
  <c r="N1761" i="5"/>
  <c r="N1113" i="5"/>
  <c r="J1796" i="5"/>
  <c r="N2134" i="5"/>
  <c r="O1282" i="5"/>
  <c r="O1072" i="5"/>
  <c r="O1917" i="5"/>
  <c r="O1059" i="5"/>
  <c r="N1736" i="5"/>
  <c r="O2050" i="5"/>
  <c r="N1474" i="5"/>
  <c r="N2355" i="5"/>
  <c r="N1503" i="5"/>
  <c r="N2168" i="5"/>
  <c r="O1322" i="5"/>
  <c r="N2302" i="5"/>
  <c r="O1636" i="5"/>
  <c r="N2301" i="5"/>
  <c r="O1449" i="5"/>
  <c r="O2114" i="5"/>
  <c r="O1232" i="5"/>
  <c r="N2074" i="5"/>
  <c r="J1222" i="5"/>
  <c r="O1893" i="5"/>
  <c r="O1035" i="5"/>
  <c r="N1712" i="5"/>
  <c r="N1969" i="5"/>
  <c r="N1081" i="5"/>
  <c r="O2026" i="5"/>
  <c r="O1174" i="5"/>
  <c r="N1839" i="5"/>
  <c r="O981" i="5"/>
  <c r="N1622" i="5"/>
  <c r="N1052" i="5"/>
  <c r="N1612" i="5"/>
  <c r="O2283" i="5"/>
  <c r="N1425" i="5"/>
  <c r="J2096" i="5"/>
  <c r="N2061" i="5"/>
  <c r="O1383" i="5"/>
  <c r="O2054" i="5"/>
  <c r="O1208" i="5"/>
  <c r="O1516" i="5"/>
  <c r="O946" i="5"/>
  <c r="J1833" i="5"/>
  <c r="O969" i="5"/>
  <c r="N1646" i="5"/>
  <c r="N1996" i="5"/>
  <c r="O1657" i="5"/>
  <c r="O1424" i="5"/>
  <c r="O1954" i="5"/>
  <c r="N1096" i="5"/>
  <c r="N1767" i="5"/>
  <c r="O867" i="5"/>
  <c r="N1832" i="5"/>
  <c r="O1196" i="5"/>
  <c r="O1540" i="5"/>
  <c r="N2205" i="5"/>
  <c r="O1353" i="5"/>
  <c r="O1137" i="5"/>
  <c r="N1988" i="5"/>
  <c r="O2332" i="5"/>
  <c r="N1480" i="5"/>
  <c r="N2115" i="5"/>
  <c r="N1545" i="5"/>
  <c r="O897" i="5"/>
  <c r="O1580" i="5"/>
  <c r="O1930" i="5"/>
  <c r="N1072" i="5"/>
  <c r="O2148" i="5"/>
  <c r="O2302" i="5"/>
  <c r="N1450" i="5"/>
  <c r="N2121" i="5"/>
  <c r="N1263" i="5"/>
  <c r="N1904" i="5"/>
  <c r="O1334" i="5"/>
  <c r="O1900" i="5"/>
  <c r="N1042" i="5"/>
  <c r="N1713" i="5"/>
  <c r="O849" i="5"/>
  <c r="O2162" i="5"/>
  <c r="N1490" i="5"/>
  <c r="J1846" i="5"/>
  <c r="O988" i="5"/>
  <c r="O1623" i="5"/>
  <c r="O1047" i="5"/>
  <c r="N1934" i="5"/>
  <c r="O2278" i="5"/>
  <c r="N1426" i="5"/>
  <c r="O2103" i="5"/>
  <c r="N1881" i="5"/>
  <c r="O1203" i="5"/>
  <c r="N1880" i="5"/>
  <c r="O2224" i="5"/>
  <c r="O1336" i="5"/>
  <c r="N2289" i="5"/>
  <c r="O1653" i="5"/>
  <c r="O2318" i="5"/>
  <c r="N1466" i="5"/>
  <c r="O1822" i="5"/>
  <c r="O1477" i="5"/>
  <c r="N1244" i="5"/>
  <c r="N1774" i="5"/>
  <c r="N916" i="5"/>
  <c r="N1587" i="5"/>
  <c r="N2216" i="5"/>
  <c r="O1658" i="5"/>
  <c r="O2212" i="5"/>
  <c r="O1360" i="5"/>
  <c r="N2031" i="5"/>
  <c r="N1173" i="5"/>
  <c r="O1144" i="5"/>
  <c r="O1989" i="5"/>
  <c r="O1131" i="5"/>
  <c r="O1808" i="5"/>
  <c r="O2116" i="5"/>
  <c r="N1546" i="5"/>
  <c r="N904" i="5"/>
  <c r="N1575" i="5"/>
  <c r="N2240" i="5"/>
  <c r="O1394" i="5"/>
  <c r="N2251" i="5"/>
  <c r="O921" i="5"/>
  <c r="N1778" i="5"/>
  <c r="O2122" i="5"/>
  <c r="N1264" i="5"/>
  <c r="O1905" i="5"/>
  <c r="N1329" i="5"/>
  <c r="N2210" i="5"/>
  <c r="O1364" i="5"/>
  <c r="N1714" i="5"/>
  <c r="N856" i="5"/>
  <c r="N2163" i="5"/>
  <c r="O1491" i="5"/>
  <c r="O2156" i="5"/>
  <c r="N1304" i="5"/>
  <c r="O1624" i="5"/>
  <c r="O1054" i="5"/>
  <c r="O1935" i="5"/>
  <c r="O1077" i="5"/>
  <c r="N1754" i="5"/>
  <c r="N2098" i="5"/>
  <c r="O1888" i="5"/>
  <c r="J1210" i="5"/>
  <c r="N1875" i="5"/>
  <c r="N1017" i="5"/>
  <c r="O1700" i="5"/>
  <c r="N2284" i="5"/>
  <c r="O1654" i="5"/>
  <c r="N2319" i="5"/>
  <c r="O1467" i="5"/>
  <c r="O2132" i="5"/>
  <c r="O2272" i="5"/>
  <c r="O1600" i="5"/>
  <c r="N2265" i="5"/>
  <c r="O1413" i="5"/>
  <c r="N2078" i="5"/>
  <c r="O1202" i="5"/>
  <c r="O2044" i="5"/>
  <c r="N1186" i="5"/>
  <c r="O1857" i="5"/>
  <c r="O999" i="5"/>
  <c r="N1676" i="5"/>
  <c r="N1635" i="5"/>
  <c r="N951" i="5"/>
  <c r="O1634" i="5"/>
  <c r="O1984" i="5"/>
  <c r="N1090" i="5"/>
  <c r="N2043" i="5"/>
  <c r="O1401" i="5"/>
  <c r="N2066" i="5"/>
  <c r="J1226" i="5"/>
  <c r="O1570" i="5"/>
  <c r="O1231" i="5"/>
  <c r="N998" i="5"/>
  <c r="N1522" i="5"/>
  <c r="O2193" i="5"/>
  <c r="N1335" i="5"/>
  <c r="N1976" i="5"/>
  <c r="O1406" i="5"/>
  <c r="O1972" i="5"/>
  <c r="N1114" i="5"/>
  <c r="N1785" i="5"/>
  <c r="N921" i="5"/>
  <c r="O2234" i="5"/>
  <c r="N1562" i="5"/>
  <c r="N1912" i="5"/>
  <c r="O1060" i="5"/>
  <c r="O1695" i="5"/>
  <c r="O1119" i="5"/>
  <c r="O2006" i="5"/>
  <c r="O2350" i="5"/>
  <c r="N1498" i="5"/>
  <c r="O2169" i="5"/>
  <c r="N1716" i="5"/>
  <c r="N1882" i="5"/>
  <c r="O1030" i="5"/>
  <c r="O1701" i="5"/>
  <c r="N837" i="5"/>
  <c r="N1478" i="5"/>
  <c r="O2320" i="5"/>
  <c r="N1468" i="5"/>
  <c r="N2139" i="5"/>
  <c r="N1281" i="5"/>
  <c r="N1958" i="5"/>
  <c r="O1748" i="5"/>
  <c r="O2266" i="5"/>
  <c r="O1414" i="5"/>
  <c r="N2085" i="5"/>
  <c r="O1191" i="5"/>
  <c r="O2144" i="5"/>
  <c r="N1508" i="5"/>
  <c r="N1858" i="5"/>
  <c r="O1006" i="5"/>
  <c r="O1677" i="5"/>
  <c r="N1455" i="5"/>
  <c r="N2300" i="5"/>
  <c r="O1454" i="5"/>
  <c r="N1804" i="5"/>
  <c r="O910" i="5"/>
  <c r="N1863" i="5"/>
  <c r="O1221" i="5"/>
  <c r="O1898" i="5"/>
  <c r="O2242" i="5"/>
  <c r="O1390" i="5"/>
  <c r="N1051" i="5"/>
  <c r="N2194" i="5"/>
  <c r="N1342" i="5"/>
  <c r="O2019" i="5"/>
  <c r="O1161" i="5"/>
  <c r="O1802" i="5"/>
  <c r="J1232" i="5"/>
  <c r="N1792" i="5"/>
  <c r="N934" i="5"/>
  <c r="N1605" i="5"/>
  <c r="N2270" i="5"/>
  <c r="N2235" i="5"/>
  <c r="O1563" i="5"/>
  <c r="O2228" i="5"/>
  <c r="N1376" i="5"/>
  <c r="O1696" i="5"/>
  <c r="O1126" i="5"/>
  <c r="O2007" i="5"/>
  <c r="O1149" i="5"/>
  <c r="O1826" i="5"/>
  <c r="N2164" i="5"/>
  <c r="N1831" i="5"/>
  <c r="O2024" i="5"/>
  <c r="N1346" i="5"/>
  <c r="O1702" i="5"/>
  <c r="O844" i="5"/>
  <c r="O1479" i="5"/>
  <c r="N903" i="5"/>
  <c r="O1796" i="5"/>
  <c r="O2140" i="5"/>
  <c r="N1282" i="5"/>
  <c r="O1959" i="5"/>
  <c r="N1743" i="5"/>
  <c r="N1059" i="5"/>
  <c r="O1742" i="5"/>
  <c r="O2086" i="5"/>
  <c r="O1198" i="5"/>
  <c r="J2151" i="5"/>
  <c r="O1509" i="5"/>
  <c r="O2174" i="5"/>
  <c r="N1322" i="5"/>
  <c r="O1678" i="5"/>
  <c r="N1456" i="5"/>
  <c r="O2307" i="5"/>
  <c r="N1449" i="5"/>
  <c r="N2114" i="5"/>
  <c r="N1268" i="5"/>
  <c r="O1870" i="5"/>
  <c r="O1222" i="5"/>
  <c r="N1893" i="5"/>
  <c r="N1035" i="5"/>
  <c r="O1718" i="5"/>
  <c r="O1852" i="5"/>
  <c r="N1174" i="5"/>
  <c r="J1845" i="5"/>
  <c r="N981" i="5"/>
  <c r="O1664" i="5"/>
  <c r="O2254" i="5"/>
  <c r="O1618" i="5"/>
  <c r="N2283" i="5"/>
  <c r="O1431" i="5"/>
  <c r="O2096" i="5"/>
  <c r="O1250" i="5"/>
  <c r="N1203" i="5"/>
  <c r="N2054" i="5"/>
  <c r="N1208" i="5"/>
  <c r="N1552" i="5"/>
  <c r="O2187" i="5"/>
  <c r="N1617" i="5"/>
  <c r="N969" i="5"/>
  <c r="O1652" i="5"/>
  <c r="O2002" i="5"/>
  <c r="N1144" i="5"/>
  <c r="O2220" i="5"/>
  <c r="N1954" i="5"/>
  <c r="O1102" i="5"/>
  <c r="O1773" i="5"/>
  <c r="O909" i="5"/>
  <c r="N1550" i="5"/>
  <c r="N980" i="5"/>
  <c r="N1540" i="5"/>
  <c r="O2211" i="5"/>
  <c r="N1353" i="5"/>
  <c r="N2024" i="5"/>
  <c r="N1814" i="5"/>
  <c r="N2332" i="5"/>
  <c r="O1486" i="5"/>
  <c r="N2151" i="5"/>
  <c r="O1263" i="5"/>
  <c r="O2216" i="5"/>
  <c r="N1580" i="5"/>
  <c r="N1930" i="5"/>
  <c r="O1078" i="5"/>
  <c r="O1749" i="5"/>
  <c r="N2128" i="5"/>
  <c r="O1456" i="5"/>
  <c r="O2127" i="5"/>
  <c r="O1269" i="5"/>
  <c r="O1946" i="5"/>
  <c r="O1058" i="5"/>
  <c r="N1900" i="5"/>
  <c r="O1048" i="5"/>
  <c r="O1719" i="5"/>
  <c r="N855" i="5"/>
  <c r="N1532" i="5"/>
  <c r="O1316" i="5"/>
  <c r="O1846" i="5"/>
  <c r="N988" i="5"/>
  <c r="N1659" i="5"/>
  <c r="N2288" i="5"/>
  <c r="O1730" i="5"/>
  <c r="N2278" i="5"/>
  <c r="O1432" i="5"/>
  <c r="N2103" i="5"/>
  <c r="O1245" i="5"/>
  <c r="O1029" i="5"/>
  <c r="O1886" i="5"/>
  <c r="N2224" i="5"/>
  <c r="N1372" i="5"/>
  <c r="O2013" i="5"/>
  <c r="N1437" i="5"/>
  <c r="N2318" i="5"/>
  <c r="O1472" i="5"/>
  <c r="N1822" i="5"/>
  <c r="N964" i="5"/>
  <c r="O2040" i="5"/>
  <c r="O1780" i="5"/>
  <c r="O922" i="5"/>
  <c r="O1593" i="5"/>
  <c r="O2258" i="5"/>
  <c r="N1370" i="5"/>
  <c r="N2212" i="5"/>
  <c r="N1360" i="5"/>
  <c r="O2037" i="5"/>
  <c r="O1179" i="5"/>
  <c r="O1856" i="5"/>
  <c r="N1815" i="5"/>
  <c r="N1131" i="5"/>
  <c r="N1808" i="5"/>
  <c r="O2152" i="5"/>
  <c r="O1264" i="5"/>
  <c r="N2217" i="5"/>
  <c r="O1581" i="5"/>
  <c r="O2246" i="5"/>
  <c r="N1394" i="5"/>
  <c r="O1750" i="5"/>
  <c r="O1405" i="5"/>
  <c r="O1604" i="5"/>
  <c r="N2122" i="5"/>
  <c r="O1270" i="5"/>
  <c r="N1941" i="5"/>
  <c r="N1047" i="5"/>
  <c r="N2006" i="5"/>
  <c r="N1364" i="5"/>
  <c r="O1720" i="5"/>
  <c r="O862" i="5"/>
  <c r="O1533" i="5"/>
  <c r="N1311" i="5"/>
  <c r="N2156" i="5"/>
  <c r="O1310" i="5"/>
  <c r="N1660" i="5"/>
  <c r="O2295" i="5"/>
  <c r="N1725" i="5"/>
  <c r="N1077" i="5"/>
  <c r="O1760" i="5"/>
  <c r="J2104" i="5"/>
  <c r="O1246" i="5"/>
  <c r="O1036" i="5"/>
  <c r="O1881" i="5"/>
  <c r="O1023" i="5"/>
  <c r="N1700" i="5"/>
  <c r="O2014" i="5"/>
  <c r="N1438" i="5"/>
  <c r="O2325" i="5"/>
  <c r="N1467" i="5"/>
  <c r="N2132" i="5"/>
  <c r="O1286" i="5"/>
  <c r="N2215" i="5"/>
  <c r="N2106" i="5"/>
  <c r="N1420" i="5"/>
  <c r="O2271" i="5"/>
  <c r="N1413" i="5"/>
  <c r="O2084" i="5"/>
  <c r="N1232" i="5"/>
  <c r="N1834" i="5"/>
  <c r="O1192" i="5"/>
  <c r="N1857" i="5"/>
  <c r="N999" i="5"/>
  <c r="O1682" i="5"/>
  <c r="N1058" i="5"/>
  <c r="O2306" i="5"/>
  <c r="N1634" i="5"/>
  <c r="N1984" i="5"/>
  <c r="O1132" i="5"/>
  <c r="O1767" i="5"/>
  <c r="N1185" i="5"/>
  <c r="O2072" i="5"/>
  <c r="O1226" i="5"/>
  <c r="N1570" i="5"/>
  <c r="O2241" i="5"/>
  <c r="O2200" i="5"/>
  <c r="O1528" i="5"/>
  <c r="N2193" i="5"/>
  <c r="O1341" i="5"/>
  <c r="N2012" i="5"/>
  <c r="O1130" i="5"/>
  <c r="N1972" i="5"/>
  <c r="O1120" i="5"/>
  <c r="O1791" i="5"/>
  <c r="O927" i="5"/>
  <c r="N1604" i="5"/>
  <c r="O1388" i="5"/>
  <c r="O1918" i="5"/>
  <c r="N1060" i="5"/>
  <c r="N1731" i="5"/>
  <c r="N2360" i="5"/>
  <c r="N1796" i="5"/>
  <c r="N2350" i="5"/>
  <c r="O1504" i="5"/>
  <c r="N2169" i="5"/>
  <c r="O1317" i="5"/>
  <c r="N1708" i="5"/>
  <c r="N1030" i="5"/>
  <c r="N1701" i="5"/>
  <c r="O837" i="5"/>
  <c r="O1520" i="5"/>
  <c r="N2110" i="5"/>
  <c r="O1474" i="5"/>
  <c r="O2145" i="5"/>
  <c r="O1287" i="5"/>
  <c r="O1964" i="5"/>
  <c r="O1112" i="5"/>
  <c r="N2266" i="5"/>
  <c r="N1414" i="5"/>
  <c r="O2091" i="5"/>
  <c r="N1227" i="5"/>
  <c r="O1874" i="5"/>
  <c r="O1298" i="5"/>
  <c r="O1864" i="5"/>
  <c r="N1006" i="5"/>
  <c r="N1677" i="5"/>
  <c r="N2342" i="5"/>
  <c r="O2126" i="5"/>
  <c r="N1454" i="5"/>
  <c r="O1810" i="5"/>
  <c r="O952" i="5"/>
  <c r="O1587" i="5"/>
  <c r="O1011" i="5"/>
  <c r="N1898" i="5"/>
  <c r="N2242" i="5"/>
  <c r="N1390" i="5"/>
  <c r="O2067" i="5"/>
  <c r="N2026" i="5"/>
  <c r="O1348" i="5"/>
  <c r="N2019" i="5"/>
  <c r="N1161" i="5"/>
  <c r="N1838" i="5"/>
  <c r="O950" i="5"/>
  <c r="O1798" i="5"/>
  <c r="O940" i="5"/>
  <c r="O1611" i="5"/>
  <c r="O2276" i="5"/>
  <c r="N1424" i="5"/>
  <c r="N1383" i="5"/>
  <c r="N2228" i="5"/>
  <c r="O1382" i="5"/>
  <c r="N1732" i="5"/>
  <c r="N2361" i="5"/>
  <c r="N1797" i="5"/>
  <c r="N1149" i="5"/>
  <c r="N1826" i="5"/>
  <c r="O2170" i="5"/>
  <c r="O1318" i="5"/>
  <c r="N979" i="5"/>
  <c r="N1178" i="5"/>
  <c r="N1702" i="5"/>
  <c r="N844" i="5"/>
  <c r="N1515" i="5"/>
  <c r="N2144" i="5"/>
  <c r="O1586" i="5"/>
  <c r="N2140" i="5"/>
  <c r="O1288" i="5"/>
  <c r="N1959" i="5"/>
  <c r="N1101" i="5"/>
  <c r="N885" i="5"/>
  <c r="N1742" i="5"/>
  <c r="N2086" i="5"/>
  <c r="N1228" i="5"/>
  <c r="O1869" i="5"/>
  <c r="N1293" i="5"/>
  <c r="N2174" i="5"/>
  <c r="O1328" i="5"/>
  <c r="N1678" i="5"/>
  <c r="N2343" i="5"/>
  <c r="O2133" i="5"/>
  <c r="O1455" i="5"/>
  <c r="O2120" i="5"/>
  <c r="O1274" i="5"/>
  <c r="O1588" i="5"/>
  <c r="O1018" i="5"/>
  <c r="O1899" i="5"/>
  <c r="O1041" i="5"/>
  <c r="N1718" i="5"/>
  <c r="O2068" i="5"/>
  <c r="O1000" i="5"/>
  <c r="O1845" i="5"/>
  <c r="O987" i="5"/>
  <c r="N1664" i="5"/>
  <c r="N1978" i="5"/>
  <c r="N1402" i="5"/>
  <c r="O2289" i="5"/>
  <c r="N1431" i="5"/>
  <c r="N2096" i="5"/>
  <c r="N1250" i="5"/>
  <c r="O2113" i="5"/>
  <c r="N1886" i="5"/>
  <c r="O1214" i="5"/>
  <c r="O1558" i="5"/>
  <c r="N2223" i="5"/>
  <c r="O1335" i="5"/>
  <c r="O2288" i="5"/>
  <c r="N1652" i="5"/>
  <c r="N2002" i="5"/>
  <c r="O1150" i="5"/>
  <c r="O1821" i="5"/>
  <c r="N1780" i="5"/>
  <c r="N1102" i="5"/>
  <c r="N1773" i="5"/>
  <c r="N909" i="5"/>
  <c r="O1592" i="5"/>
  <c r="O2182" i="5"/>
  <c r="O1546" i="5"/>
  <c r="N2211" i="5"/>
  <c r="O1359" i="5"/>
  <c r="O2030" i="5"/>
  <c r="O1184" i="5"/>
  <c r="O2338" i="5"/>
  <c r="N1486" i="5"/>
  <c r="N2157" i="5"/>
  <c r="N1299" i="5"/>
  <c r="N1940" i="5"/>
  <c r="O1370" i="5"/>
  <c r="O1936" i="5"/>
  <c r="N1078" i="5"/>
  <c r="N1749" i="5"/>
  <c r="O885" i="5"/>
  <c r="N1276" i="5"/>
  <c r="N2127" i="5"/>
  <c r="N1269" i="5"/>
  <c r="N1946" i="5"/>
  <c r="N2254" i="5"/>
  <c r="N1690" i="5"/>
  <c r="N1048" i="5"/>
  <c r="N1719" i="5"/>
  <c r="O855" i="5"/>
  <c r="O1538" i="5"/>
  <c r="N872" i="5"/>
  <c r="N1846" i="5"/>
  <c r="O994" i="5"/>
  <c r="O1665" i="5"/>
  <c r="O2330" i="5"/>
  <c r="N1442" i="5"/>
  <c r="O2284" i="5"/>
  <c r="N1432" i="5"/>
  <c r="O2109" i="5"/>
  <c r="N1245" i="5"/>
  <c r="N1922" i="5"/>
  <c r="O1712" i="5"/>
  <c r="O2230" i="5"/>
  <c r="O1378" i="5"/>
  <c r="N2049" i="5"/>
  <c r="N1155" i="5"/>
  <c r="O2108" i="5"/>
  <c r="N1472" i="5"/>
  <c r="O1828" i="5"/>
  <c r="O970" i="5"/>
  <c r="O1641" i="5"/>
  <c r="N1600" i="5"/>
  <c r="N922" i="5"/>
  <c r="N1593" i="5"/>
  <c r="N2258" i="5"/>
  <c r="O1412" i="5"/>
  <c r="J2014" i="5"/>
  <c r="O1366" i="5"/>
  <c r="N2037" i="5"/>
  <c r="N1179" i="5"/>
  <c r="N1856" i="5"/>
  <c r="O1004" i="5"/>
  <c r="O957" i="5"/>
  <c r="O1814" i="5"/>
  <c r="N2152" i="5"/>
  <c r="N1300" i="5"/>
  <c r="O1941" i="5"/>
  <c r="N1365" i="5"/>
  <c r="N2246" i="5"/>
  <c r="O1400" i="5"/>
  <c r="N1750" i="5"/>
  <c r="N892" i="5"/>
  <c r="O1968" i="5"/>
  <c r="O2128" i="5"/>
  <c r="N1270" i="5"/>
  <c r="O1947" i="5"/>
  <c r="O1089" i="5"/>
  <c r="N1730" i="5"/>
  <c r="N1160" i="5"/>
  <c r="N1720" i="5"/>
  <c r="N862" i="5"/>
  <c r="N1533" i="5"/>
  <c r="N2198" i="5"/>
  <c r="O1994" i="5"/>
  <c r="N1310" i="5"/>
  <c r="O1666" i="5"/>
  <c r="N2097" i="5"/>
  <c r="O1419" i="5"/>
  <c r="N2084" i="5"/>
  <c r="O1238" i="5"/>
  <c r="O1552" i="5"/>
  <c r="O982" i="5"/>
  <c r="O1863" i="5"/>
  <c r="O1005" i="5"/>
  <c r="N1682" i="5"/>
  <c r="O2032" i="5"/>
  <c r="O1693" i="5"/>
  <c r="O1460" i="5"/>
  <c r="O1990" i="5"/>
  <c r="N1132" i="5"/>
  <c r="N1803" i="5"/>
  <c r="O903" i="5"/>
  <c r="N1868" i="5"/>
  <c r="N1226" i="5"/>
  <c r="O1576" i="5"/>
  <c r="N2241" i="5"/>
  <c r="O1389" i="5"/>
  <c r="N1348" i="5"/>
  <c r="O2199" i="5"/>
  <c r="N1341" i="5"/>
  <c r="O2018" i="5"/>
  <c r="O2326" i="5"/>
  <c r="N1762" i="5"/>
  <c r="N1120" i="5"/>
  <c r="N1791" i="5"/>
  <c r="N927" i="5"/>
  <c r="O1610" i="5"/>
  <c r="O956" i="5"/>
  <c r="N1918" i="5"/>
  <c r="O1066" i="5"/>
  <c r="O1737" i="5"/>
  <c r="N873" i="5"/>
  <c r="N1514" i="5"/>
  <c r="O2356" i="5"/>
  <c r="N1504" i="5"/>
  <c r="O2175" i="5"/>
  <c r="N1317" i="5"/>
  <c r="N1994" i="5"/>
  <c r="O856" i="5"/>
  <c r="O1707" i="5"/>
  <c r="N843" i="5"/>
  <c r="N1520" i="5"/>
  <c r="O1840" i="5"/>
  <c r="N1258" i="5"/>
  <c r="N2145" i="5"/>
  <c r="N1287" i="5"/>
  <c r="N1964" i="5"/>
  <c r="O2308" i="5"/>
  <c r="O2098" i="5"/>
  <c r="O1420" i="5"/>
  <c r="N2091" i="5"/>
  <c r="O1233" i="5"/>
  <c r="O1910" i="5"/>
  <c r="O1022" i="5"/>
  <c r="N1864" i="5"/>
  <c r="O1012" i="5"/>
  <c r="O1683" i="5"/>
  <c r="O2348" i="5"/>
  <c r="N1496" i="5"/>
  <c r="N1280" i="5"/>
  <c r="N1810" i="5"/>
  <c r="N952" i="5"/>
  <c r="N1623" i="5"/>
  <c r="N2252" i="5"/>
  <c r="O1694" i="5"/>
  <c r="O2248" i="5"/>
  <c r="O1396" i="5"/>
  <c r="N2067" i="5"/>
  <c r="O1209" i="5"/>
  <c r="J1180" i="5"/>
  <c r="O2025" i="5"/>
  <c r="O1167" i="5"/>
  <c r="O1844" i="5"/>
  <c r="N2146" i="5"/>
  <c r="N1582" i="5"/>
  <c r="N940" i="5"/>
  <c r="N1611" i="5"/>
  <c r="N2276" i="5"/>
  <c r="O1430" i="5"/>
  <c r="N2287" i="5"/>
  <c r="O2060" i="5"/>
  <c r="N1382" i="5"/>
  <c r="O1738" i="5"/>
  <c r="O880" i="5"/>
  <c r="O1515" i="5"/>
  <c r="O939" i="5"/>
  <c r="O1832" i="5"/>
  <c r="N2170" i="5"/>
  <c r="N1318" i="5"/>
  <c r="O1995" i="5"/>
  <c r="O1536" i="5"/>
  <c r="O1708" i="5"/>
  <c r="O850" i="5"/>
  <c r="O1521" i="5"/>
  <c r="O2186" i="5"/>
  <c r="N1298" i="5"/>
  <c r="J2146" i="5"/>
  <c r="N1288" i="5"/>
  <c r="O1965" i="5"/>
  <c r="N1671" i="5"/>
  <c r="N987" i="5"/>
  <c r="O1670" i="5"/>
  <c r="N2014" i="5"/>
  <c r="N1126" i="5"/>
  <c r="N2079" i="5"/>
  <c r="O1437" i="5"/>
  <c r="O2102" i="5"/>
  <c r="O1256" i="5"/>
  <c r="O1606" i="5"/>
  <c r="N1261" i="5"/>
  <c r="N1034" i="5"/>
  <c r="N1558" i="5"/>
  <c r="O2229" i="5"/>
  <c r="N1371" i="5"/>
  <c r="O2012" i="5"/>
  <c r="O1442" i="5"/>
  <c r="O2008" i="5"/>
  <c r="N1150" i="5"/>
  <c r="N1821" i="5"/>
  <c r="N957" i="5"/>
  <c r="O928" i="5"/>
  <c r="O1779" i="5"/>
  <c r="O915" i="5"/>
  <c r="N1592" i="5"/>
  <c r="N1906" i="5"/>
  <c r="N1330" i="5"/>
  <c r="O2217" i="5"/>
  <c r="N1359" i="5"/>
  <c r="N2030" i="5"/>
  <c r="N1184" i="5"/>
  <c r="O2164" i="5"/>
  <c r="O1492" i="5"/>
  <c r="O2157" i="5"/>
  <c r="O1305" i="5"/>
  <c r="O1982" i="5"/>
  <c r="O1094" i="5"/>
  <c r="N1936" i="5"/>
  <c r="O1084" i="5"/>
  <c r="O1755" i="5"/>
  <c r="N891" i="5"/>
  <c r="N1568" i="5"/>
  <c r="N1953" i="5"/>
  <c r="O1275" i="5"/>
  <c r="O1952" i="5"/>
  <c r="N2290" i="5"/>
  <c r="O1408" i="5"/>
  <c r="O2361" i="5"/>
  <c r="O1725" i="5"/>
  <c r="N861" i="5"/>
  <c r="N1538" i="5"/>
  <c r="N1888" i="5"/>
  <c r="N1672" i="5"/>
  <c r="N994" i="5"/>
  <c r="N1665" i="5"/>
  <c r="N2330" i="5"/>
  <c r="O1484" i="5"/>
  <c r="O2080" i="5"/>
  <c r="O1438" i="5"/>
  <c r="N2109" i="5"/>
  <c r="O1251" i="5"/>
  <c r="O1928" i="5"/>
  <c r="O1076" i="5"/>
  <c r="N2230" i="5"/>
  <c r="N1378" i="5"/>
  <c r="O2055" i="5"/>
  <c r="N1191" i="5"/>
  <c r="O1838" i="5"/>
  <c r="N1262" i="5"/>
  <c r="N1828" i="5"/>
  <c r="N970" i="5"/>
  <c r="N1641" i="5"/>
  <c r="N2306" i="5"/>
  <c r="N2271" i="5"/>
  <c r="O1599" i="5"/>
  <c r="O2264" i="5"/>
  <c r="N1412" i="5"/>
  <c r="O1732" i="5"/>
  <c r="O1162" i="5"/>
  <c r="O2043" i="5"/>
  <c r="J1185" i="5"/>
  <c r="O1862" i="5"/>
  <c r="N2200" i="5"/>
  <c r="O1867" i="5"/>
  <c r="O1640" i="5"/>
  <c r="O2158" i="5"/>
  <c r="O1306" i="5"/>
  <c r="N1977" i="5"/>
  <c r="N1083" i="5"/>
  <c r="O2042" i="5"/>
  <c r="N1400" i="5"/>
  <c r="O1756" i="5"/>
  <c r="O898" i="5"/>
  <c r="O1569" i="5"/>
  <c r="O1960" i="5"/>
  <c r="O1276" i="5"/>
  <c r="N1947" i="5"/>
  <c r="N1089" i="5"/>
  <c r="O1772" i="5"/>
  <c r="N2356" i="5"/>
  <c r="O1726" i="5"/>
  <c r="O868" i="5"/>
  <c r="O1539" i="5"/>
  <c r="O2204" i="5"/>
  <c r="N1352" i="5"/>
  <c r="N1142" i="5"/>
  <c r="N1666" i="5"/>
  <c r="J2337" i="5"/>
  <c r="N1479" i="5"/>
  <c r="N2108" i="5"/>
  <c r="O1550" i="5"/>
  <c r="N2104" i="5"/>
  <c r="O1252" i="5"/>
  <c r="N1923" i="5"/>
  <c r="N1065" i="5"/>
  <c r="N849" i="5"/>
  <c r="N1706" i="5"/>
  <c r="O2056" i="5"/>
  <c r="N1198" i="5"/>
  <c r="N1833" i="5"/>
  <c r="N1257" i="5"/>
  <c r="N2138" i="5"/>
  <c r="O1292" i="5"/>
  <c r="N1642" i="5"/>
  <c r="N1239" i="5"/>
  <c r="N1005" i="5"/>
  <c r="O1138" i="5"/>
  <c r="O2247" i="5"/>
  <c r="O1172" i="5"/>
  <c r="N1960" i="5"/>
  <c r="O2146" i="5"/>
  <c r="N1527" i="5"/>
  <c r="O1293" i="5"/>
  <c r="N1233" i="5"/>
  <c r="N2348" i="5"/>
  <c r="O2294" i="5"/>
  <c r="O1466" i="5"/>
  <c r="O1774" i="5"/>
  <c r="O1868" i="5"/>
  <c r="O1996" i="5"/>
  <c r="N1802" i="5"/>
  <c r="O1575" i="5"/>
  <c r="N1095" i="5"/>
  <c r="N2181" i="5"/>
  <c r="O1358" i="5"/>
  <c r="O2337" i="5"/>
  <c r="N1011" i="5"/>
  <c r="N1252" i="5"/>
  <c r="O1923" i="5"/>
  <c r="O1280" i="5"/>
  <c r="O1017" i="5"/>
  <c r="N1041" i="5"/>
  <c r="N2313" i="5"/>
  <c r="O1428" i="5"/>
  <c r="N178" i="5"/>
  <c r="O1573" i="5"/>
  <c r="O2064" i="5"/>
  <c r="O1128" i="5"/>
  <c r="O598" i="5"/>
  <c r="N2129" i="5"/>
  <c r="N1735" i="5"/>
  <c r="O2226" i="5"/>
  <c r="O1254" i="5"/>
  <c r="O760" i="5"/>
  <c r="N142" i="5"/>
  <c r="N1963" i="5"/>
  <c r="N1039" i="5"/>
  <c r="N1524" i="5"/>
  <c r="O1523" i="5"/>
  <c r="N376" i="5"/>
  <c r="N2119" i="5"/>
  <c r="O1201" i="5"/>
  <c r="O1650" i="5"/>
  <c r="O781" i="5"/>
  <c r="N1471" i="5"/>
  <c r="O1998" i="5"/>
  <c r="O1206" i="5"/>
  <c r="O496" i="5"/>
  <c r="N2305" i="5"/>
  <c r="N1705" i="5"/>
  <c r="J2298" i="5"/>
  <c r="N1368" i="5"/>
  <c r="O658" i="5"/>
  <c r="N2297" i="5"/>
  <c r="N1861" i="5"/>
  <c r="N973" i="5"/>
  <c r="N1602" i="5"/>
  <c r="O527" i="5"/>
  <c r="N1817" i="5"/>
  <c r="O2095" i="5"/>
  <c r="N1273" i="5"/>
  <c r="O1764" i="5"/>
  <c r="O2195" i="5"/>
  <c r="N76" i="5"/>
  <c r="O2251" i="5"/>
  <c r="O1363" i="5"/>
  <c r="N1992" i="5"/>
  <c r="N1062" i="5"/>
  <c r="N346" i="5"/>
  <c r="O974" i="5"/>
  <c r="O1669" i="5"/>
  <c r="O2154" i="5"/>
  <c r="N1224" i="5"/>
  <c r="N472" i="5"/>
  <c r="O184" i="5"/>
  <c r="O2173" i="5"/>
  <c r="N1393" i="5"/>
  <c r="N1884" i="5"/>
  <c r="O948" i="5"/>
  <c r="O418" i="5"/>
  <c r="N968" i="5"/>
  <c r="O1555" i="5"/>
  <c r="O2046" i="5"/>
  <c r="O1074" i="5"/>
  <c r="O580" i="5"/>
  <c r="N1100" i="5"/>
  <c r="N1789" i="5"/>
  <c r="O2274" i="5"/>
  <c r="N1344" i="5"/>
  <c r="O814" i="5"/>
  <c r="N196" i="5"/>
  <c r="N1945" i="5"/>
  <c r="N1021" i="5"/>
  <c r="N1470" i="5"/>
  <c r="O544" i="5"/>
  <c r="N1046" i="5"/>
  <c r="N1753" i="5"/>
  <c r="O2244" i="5"/>
  <c r="N1308" i="5"/>
  <c r="O778" i="5"/>
  <c r="N160" i="5"/>
  <c r="N1909" i="5"/>
  <c r="N985" i="5"/>
  <c r="N1434" i="5"/>
  <c r="O565" i="5"/>
  <c r="O1261" i="5"/>
  <c r="N1782" i="5"/>
  <c r="O990" i="5"/>
  <c r="O280" i="5"/>
  <c r="N2095" i="5"/>
  <c r="N1489" i="5"/>
  <c r="O2088" i="5"/>
  <c r="O1152" i="5"/>
  <c r="O442" i="5"/>
  <c r="O2342" i="5"/>
  <c r="N2102" i="5"/>
  <c r="N2229" i="5"/>
  <c r="O1827" i="5"/>
  <c r="O1948" i="5"/>
  <c r="O1534" i="5"/>
  <c r="N1726" i="5"/>
  <c r="O1101" i="5"/>
  <c r="O861" i="5"/>
  <c r="O2336" i="5"/>
  <c r="N1928" i="5"/>
  <c r="N1874" i="5"/>
  <c r="J1892" i="5"/>
  <c r="O2188" i="5"/>
  <c r="O2282" i="5"/>
  <c r="N1214" i="5"/>
  <c r="N2180" i="5"/>
  <c r="N1995" i="5"/>
  <c r="N1521" i="5"/>
  <c r="O1294" i="5"/>
  <c r="O1714" i="5"/>
  <c r="N1485" i="5"/>
  <c r="N1694" i="5"/>
  <c r="N1929" i="5"/>
  <c r="O1497" i="5"/>
  <c r="N2056" i="5"/>
  <c r="N1162" i="5"/>
  <c r="N1724" i="5"/>
  <c r="N1461" i="5"/>
  <c r="N1002" i="5"/>
  <c r="N2353" i="5"/>
  <c r="O1153" i="5"/>
  <c r="N1632" i="5"/>
  <c r="N809" i="5"/>
  <c r="O166" i="5"/>
  <c r="N2227" i="5"/>
  <c r="N1303" i="5"/>
  <c r="N1794" i="5"/>
  <c r="N2123" i="5"/>
  <c r="O328" i="5"/>
  <c r="N2317" i="5"/>
  <c r="O1537" i="5"/>
  <c r="O2028" i="5"/>
  <c r="O1092" i="5"/>
  <c r="O562" i="5"/>
  <c r="N1745" i="5"/>
  <c r="N1699" i="5"/>
  <c r="O2190" i="5"/>
  <c r="O1218" i="5"/>
  <c r="O349" i="5"/>
  <c r="O1051" i="5"/>
  <c r="O1566" i="5"/>
  <c r="N1583" i="5"/>
  <c r="O64" i="5"/>
  <c r="O1885" i="5"/>
  <c r="J1279" i="5"/>
  <c r="N1872" i="5"/>
  <c r="O936" i="5"/>
  <c r="O226" i="5"/>
  <c r="N441" i="5"/>
  <c r="N1435" i="5"/>
  <c r="O1962" i="5"/>
  <c r="O1170" i="5"/>
  <c r="O460" i="5"/>
  <c r="N2269" i="5"/>
  <c r="N1669" i="5"/>
  <c r="N2262" i="5"/>
  <c r="N1332" i="5"/>
  <c r="O622" i="5"/>
  <c r="O1661" i="5"/>
  <c r="O1831" i="5"/>
  <c r="N2346" i="5"/>
  <c r="N1566" i="5"/>
  <c r="N161" i="5"/>
  <c r="N1451" i="5"/>
  <c r="O2059" i="5"/>
  <c r="O1243" i="5"/>
  <c r="O1728" i="5"/>
  <c r="O1781" i="5"/>
  <c r="N40" i="5"/>
  <c r="O2141" i="5"/>
  <c r="O1759" i="5"/>
  <c r="O973" i="5"/>
  <c r="O1452" i="5"/>
  <c r="N742" i="5"/>
  <c r="O2183" i="5"/>
  <c r="N2053" i="5"/>
  <c r="O1135" i="5"/>
  <c r="O1614" i="5"/>
  <c r="N287" i="5"/>
  <c r="O148" i="5"/>
  <c r="J2143" i="5"/>
  <c r="N1357" i="5"/>
  <c r="N1848" i="5"/>
  <c r="N912" i="5"/>
  <c r="O382" i="5"/>
  <c r="O926" i="5"/>
  <c r="N1519" i="5"/>
  <c r="O2010" i="5"/>
  <c r="O1038" i="5"/>
  <c r="O112" i="5"/>
  <c r="O2107" i="5"/>
  <c r="N1321" i="5"/>
  <c r="N1812" i="5"/>
  <c r="N876" i="5"/>
  <c r="O346" i="5"/>
  <c r="N884" i="5"/>
  <c r="N1483" i="5"/>
  <c r="O1974" i="5"/>
  <c r="O1002" i="5"/>
  <c r="O1919" i="5"/>
  <c r="O2250" i="5"/>
  <c r="O1350" i="5"/>
  <c r="N784" i="5"/>
  <c r="O896" i="5"/>
  <c r="O1675" i="5"/>
  <c r="O1069" i="5"/>
  <c r="N1656" i="5"/>
  <c r="N1025" i="5"/>
  <c r="O1064" i="5"/>
  <c r="O225" i="5"/>
  <c r="N2214" i="5"/>
  <c r="O1314" i="5"/>
  <c r="N748" i="5"/>
  <c r="O860" i="5"/>
  <c r="O1639" i="5"/>
  <c r="O1033" i="5"/>
  <c r="O2090" i="5"/>
  <c r="O1688" i="5"/>
  <c r="O1809" i="5"/>
  <c r="N1389" i="5"/>
  <c r="O1480" i="5"/>
  <c r="N1744" i="5"/>
  <c r="O1510" i="5"/>
  <c r="O843" i="5"/>
  <c r="O1970" i="5"/>
  <c r="N1910" i="5"/>
  <c r="O1502" i="5"/>
  <c r="N1406" i="5"/>
  <c r="N1460" i="5"/>
  <c r="N1768" i="5"/>
  <c r="N1862" i="5"/>
  <c r="N2158" i="5"/>
  <c r="N1766" i="5"/>
  <c r="N1569" i="5"/>
  <c r="O1095" i="5"/>
  <c r="N868" i="5"/>
  <c r="N1784" i="5"/>
  <c r="O1234" i="5"/>
  <c r="O1268" i="5"/>
  <c r="O2104" i="5"/>
  <c r="N2162" i="5"/>
  <c r="N1204" i="5"/>
  <c r="O2259" i="5"/>
  <c r="N1292" i="5"/>
  <c r="O1642" i="5"/>
  <c r="O796" i="5"/>
  <c r="O1933" i="5"/>
  <c r="N2136" i="5"/>
  <c r="N1206" i="5"/>
  <c r="N490" i="5"/>
  <c r="O1865" i="5"/>
  <c r="O1813" i="5"/>
  <c r="N2292" i="5"/>
  <c r="O1362" i="5"/>
  <c r="N616" i="5"/>
  <c r="O1277" i="5"/>
  <c r="O1897" i="5"/>
  <c r="O1117" i="5"/>
  <c r="O1596" i="5"/>
  <c r="N443" i="5"/>
  <c r="O130" i="5"/>
  <c r="N2191" i="5"/>
  <c r="O1273" i="5"/>
  <c r="N1758" i="5"/>
  <c r="N1715" i="5"/>
  <c r="N2143" i="5"/>
  <c r="N2034" i="5"/>
  <c r="N1140" i="5"/>
  <c r="N568" i="5"/>
  <c r="O2203" i="5"/>
  <c r="O1459" i="5"/>
  <c r="J2268" i="5"/>
  <c r="O1440" i="5"/>
  <c r="N730" i="5"/>
  <c r="O2329" i="5"/>
  <c r="N9" i="5"/>
  <c r="O1015" i="5"/>
  <c r="N1530" i="5"/>
  <c r="N1211" i="5"/>
  <c r="O1142" i="5"/>
  <c r="O1849" i="5"/>
  <c r="N1243" i="5"/>
  <c r="N1836" i="5"/>
  <c r="N900" i="5"/>
  <c r="O190" i="5"/>
  <c r="N405" i="5"/>
  <c r="N1399" i="5"/>
  <c r="N1926" i="5"/>
  <c r="O1134" i="5"/>
  <c r="O424" i="5"/>
  <c r="N2233" i="5"/>
  <c r="N1633" i="5"/>
  <c r="O2232" i="5"/>
  <c r="O1296" i="5"/>
  <c r="O586" i="5"/>
  <c r="N801" i="5"/>
  <c r="O2215" i="5"/>
  <c r="O1327" i="5"/>
  <c r="N1956" i="5"/>
  <c r="N1026" i="5"/>
  <c r="N310" i="5"/>
  <c r="N926" i="5"/>
  <c r="O1633" i="5"/>
  <c r="N2118" i="5"/>
  <c r="N1188" i="5"/>
  <c r="N436" i="5"/>
  <c r="O1160" i="5"/>
  <c r="O1723" i="5"/>
  <c r="O2346" i="5"/>
  <c r="O1416" i="5"/>
  <c r="N706" i="5"/>
  <c r="O1817" i="5"/>
  <c r="N2017" i="5"/>
  <c r="O1099" i="5"/>
  <c r="O1578" i="5"/>
  <c r="N832" i="5"/>
  <c r="O1106" i="5"/>
  <c r="O1687" i="5"/>
  <c r="O2310" i="5"/>
  <c r="O1380" i="5"/>
  <c r="N670" i="5"/>
  <c r="O1451" i="5"/>
  <c r="O1987" i="5"/>
  <c r="O1063" i="5"/>
  <c r="N1542" i="5"/>
  <c r="N796" i="5"/>
  <c r="O1729" i="5"/>
  <c r="O1824" i="5"/>
  <c r="N924" i="5"/>
  <c r="N352" i="5"/>
  <c r="N1993" i="5"/>
  <c r="O1249" i="5"/>
  <c r="N2052" i="5"/>
  <c r="N1670" i="5"/>
  <c r="N1256" i="5"/>
  <c r="O1377" i="5"/>
  <c r="O963" i="5"/>
  <c r="N1054" i="5"/>
  <c r="N1312" i="5"/>
  <c r="N1084" i="5"/>
  <c r="N1952" i="5"/>
  <c r="O1544" i="5"/>
  <c r="N1484" i="5"/>
  <c r="N2272" i="5"/>
  <c r="O986" i="5"/>
  <c r="N2323" i="5"/>
  <c r="O916" i="5"/>
  <c r="N2206" i="5"/>
  <c r="O1312" i="5"/>
  <c r="O914" i="5"/>
  <c r="O2240" i="5"/>
  <c r="O1778" i="5"/>
  <c r="O1545" i="5"/>
  <c r="O932" i="5"/>
  <c r="O1911" i="5"/>
  <c r="O1906" i="5"/>
  <c r="O1684" i="5"/>
  <c r="N1748" i="5"/>
  <c r="O1706" i="5"/>
  <c r="O1407" i="5"/>
  <c r="N1648" i="5"/>
  <c r="N1210" i="5"/>
  <c r="O364" i="5"/>
  <c r="O1507" i="5"/>
  <c r="O1710" i="5"/>
  <c r="O1583" i="5"/>
  <c r="N58" i="5"/>
  <c r="O2197" i="5"/>
  <c r="O1381" i="5"/>
  <c r="O1872" i="5"/>
  <c r="N936" i="5"/>
  <c r="N184" i="5"/>
  <c r="O2359" i="5"/>
  <c r="O1471" i="5"/>
  <c r="N2100" i="5"/>
  <c r="N1170" i="5"/>
  <c r="N454" i="5"/>
  <c r="O1136" i="5"/>
  <c r="O1777" i="5"/>
  <c r="O2262" i="5"/>
  <c r="O1326" i="5"/>
  <c r="N580" i="5"/>
  <c r="O1297" i="5"/>
  <c r="N1608" i="5"/>
  <c r="N917" i="5"/>
  <c r="N136" i="5"/>
  <c r="N1783" i="5"/>
  <c r="N1033" i="5"/>
  <c r="O1842" i="5"/>
  <c r="N1014" i="5"/>
  <c r="N298" i="5"/>
  <c r="N1903" i="5"/>
  <c r="N2041" i="5"/>
  <c r="N1998" i="5"/>
  <c r="N1104" i="5"/>
  <c r="N532" i="5"/>
  <c r="N2167" i="5"/>
  <c r="O1423" i="5"/>
  <c r="N2232" i="5"/>
  <c r="O1404" i="5"/>
  <c r="N694" i="5"/>
  <c r="O2293" i="5"/>
  <c r="N2111" i="5"/>
  <c r="O979" i="5"/>
  <c r="O1494" i="5"/>
  <c r="N869" i="5"/>
  <c r="O1088" i="5"/>
  <c r="J1819" i="5"/>
  <c r="N1207" i="5"/>
  <c r="N1800" i="5"/>
  <c r="N864" i="5"/>
  <c r="O154" i="5"/>
  <c r="N369" i="5"/>
  <c r="N1795" i="5"/>
  <c r="N2310" i="5"/>
  <c r="O1530" i="5"/>
  <c r="O820" i="5"/>
  <c r="N1103" i="5"/>
  <c r="O2023" i="5"/>
  <c r="O1207" i="5"/>
  <c r="O1692" i="5"/>
  <c r="O1403" i="5"/>
  <c r="O4" i="5"/>
  <c r="O2179" i="5"/>
  <c r="O1291" i="5"/>
  <c r="O1926" i="5"/>
  <c r="N990" i="5"/>
  <c r="N274" i="5"/>
  <c r="O890" i="5"/>
  <c r="N1597" i="5"/>
  <c r="N2082" i="5"/>
  <c r="N1152" i="5"/>
  <c r="N400" i="5"/>
  <c r="O2143" i="5"/>
  <c r="N1255" i="5"/>
  <c r="O1890" i="5"/>
  <c r="N954" i="5"/>
  <c r="N238" i="5"/>
  <c r="O854" i="5"/>
  <c r="N1561" i="5"/>
  <c r="N2046" i="5"/>
  <c r="N1116" i="5"/>
  <c r="N364" i="5"/>
  <c r="O2286" i="5"/>
  <c r="N1238" i="5"/>
  <c r="N2032" i="5"/>
  <c r="O945" i="5"/>
  <c r="N2060" i="5"/>
  <c r="N910" i="5"/>
  <c r="N1066" i="5"/>
  <c r="N2175" i="5"/>
  <c r="O1526" i="5"/>
  <c r="N2308" i="5"/>
  <c r="N2218" i="5"/>
  <c r="N2359" i="5"/>
  <c r="N2248" i="5"/>
  <c r="N1845" i="5"/>
  <c r="O1300" i="5"/>
  <c r="N1430" i="5"/>
  <c r="N1738" i="5"/>
  <c r="O1622" i="5"/>
  <c r="N1137" i="5"/>
  <c r="N2186" i="5"/>
  <c r="N1965" i="5"/>
  <c r="N2338" i="5"/>
  <c r="O1485" i="5"/>
  <c r="N867" i="5"/>
  <c r="N2349" i="5"/>
  <c r="N1166" i="5"/>
  <c r="N1274" i="5"/>
  <c r="N975" i="5"/>
  <c r="O2138" i="5"/>
  <c r="O2313" i="5"/>
  <c r="O1607" i="5"/>
  <c r="O2070" i="5"/>
  <c r="O1278" i="5"/>
  <c r="O568" i="5"/>
  <c r="N854" i="5"/>
  <c r="N1777" i="5"/>
  <c r="N955" i="5"/>
  <c r="N1440" i="5"/>
  <c r="O730" i="5"/>
  <c r="N773" i="5"/>
  <c r="N1933" i="5"/>
  <c r="N1045" i="5"/>
  <c r="O1674" i="5"/>
  <c r="O1211" i="5"/>
  <c r="N22" i="5"/>
  <c r="N2161" i="5"/>
  <c r="O1345" i="5"/>
  <c r="O1836" i="5"/>
  <c r="O900" i="5"/>
  <c r="N148" i="5"/>
  <c r="N1860" i="5"/>
  <c r="O1176" i="5"/>
  <c r="O502" i="5"/>
  <c r="N2275" i="5"/>
  <c r="N1351" i="5"/>
  <c r="O2022" i="5"/>
  <c r="N1410" i="5"/>
  <c r="O808" i="5"/>
  <c r="O920" i="5"/>
  <c r="N1477" i="5"/>
  <c r="O1195" i="5"/>
  <c r="N1572" i="5"/>
  <c r="O587" i="5"/>
  <c r="N100" i="5"/>
  <c r="N1747" i="5"/>
  <c r="N997" i="5"/>
  <c r="O1806" i="5"/>
  <c r="N978" i="5"/>
  <c r="N262" i="5"/>
  <c r="N1867" i="5"/>
  <c r="O1975" i="5"/>
  <c r="N1962" i="5"/>
  <c r="N1068" i="5"/>
  <c r="N496" i="5"/>
  <c r="N2131" i="5"/>
  <c r="O1387" i="5"/>
  <c r="N2196" i="5"/>
  <c r="O1368" i="5"/>
  <c r="N658" i="5"/>
  <c r="O2257" i="5"/>
  <c r="N1733" i="5"/>
  <c r="N1363" i="5"/>
  <c r="N1890" i="5"/>
  <c r="O1098" i="5"/>
  <c r="O388" i="5"/>
  <c r="N2197" i="5"/>
  <c r="O1597" i="5"/>
  <c r="O2196" i="5"/>
  <c r="O1260" i="5"/>
  <c r="O550" i="5"/>
  <c r="N765" i="5"/>
  <c r="N1759" i="5"/>
  <c r="O2280" i="5"/>
  <c r="N1494" i="5"/>
  <c r="O784" i="5"/>
  <c r="N1136" i="5"/>
  <c r="N1987" i="5"/>
  <c r="N1171" i="5"/>
  <c r="O1656" i="5"/>
  <c r="O1025" i="5"/>
  <c r="N2027" i="5"/>
  <c r="N1723" i="5"/>
  <c r="J2250" i="5"/>
  <c r="N1458" i="5"/>
  <c r="O748" i="5"/>
  <c r="N1082" i="5"/>
  <c r="N1951" i="5"/>
  <c r="N1135" i="5"/>
  <c r="O1620" i="5"/>
  <c r="O713" i="5"/>
  <c r="N1607" i="5"/>
  <c r="O1608" i="5"/>
  <c r="O960" i="5"/>
  <c r="O286" i="5"/>
  <c r="N2065" i="5"/>
  <c r="O1147" i="5"/>
  <c r="N1806" i="5"/>
  <c r="O1194" i="5"/>
  <c r="O592" i="5"/>
  <c r="N2221" i="5"/>
  <c r="O1267" i="5"/>
  <c r="O1572" i="5"/>
  <c r="O924" i="5"/>
  <c r="O250" i="5"/>
  <c r="N2029" i="5"/>
  <c r="O1111" i="5"/>
  <c r="N1770" i="5"/>
  <c r="O1158" i="5"/>
  <c r="O2020" i="5"/>
  <c r="N1606" i="5"/>
  <c r="O2048" i="5"/>
  <c r="N1640" i="5"/>
  <c r="N2007" i="5"/>
  <c r="O2163" i="5"/>
  <c r="N1755" i="5"/>
  <c r="O2296" i="5"/>
  <c r="O1894" i="5"/>
  <c r="O1804" i="5"/>
  <c r="N2062" i="5"/>
  <c r="O1834" i="5"/>
  <c r="N1419" i="5"/>
  <c r="N874" i="5"/>
  <c r="O2206" i="5"/>
  <c r="N1306" i="5"/>
  <c r="N1196" i="5"/>
  <c r="N2234" i="5"/>
  <c r="N1772" i="5"/>
  <c r="N1539" i="5"/>
  <c r="N1492" i="5"/>
  <c r="N2150" i="5"/>
  <c r="O1976" i="5"/>
  <c r="O1929" i="5"/>
  <c r="N1707" i="5"/>
  <c r="O1630" i="5"/>
  <c r="N1658" i="5"/>
  <c r="O1724" i="5"/>
  <c r="O1887" i="5"/>
  <c r="O872" i="5"/>
  <c r="N1638" i="5"/>
  <c r="N846" i="5"/>
  <c r="O136" i="5"/>
  <c r="O1957" i="5"/>
  <c r="N1345" i="5"/>
  <c r="O1944" i="5"/>
  <c r="O1008" i="5"/>
  <c r="O298" i="5"/>
  <c r="N513" i="5"/>
  <c r="N1507" i="5"/>
  <c r="O2034" i="5"/>
  <c r="O1242" i="5"/>
  <c r="O532" i="5"/>
  <c r="N2341" i="5"/>
  <c r="N1741" i="5"/>
  <c r="N2328" i="5"/>
  <c r="N1404" i="5"/>
  <c r="O694" i="5"/>
  <c r="N353" i="5"/>
  <c r="O1356" i="5"/>
  <c r="N1271" i="5"/>
  <c r="O70" i="5"/>
  <c r="O1855" i="5"/>
  <c r="O2340" i="5"/>
  <c r="O1590" i="5"/>
  <c r="O978" i="5"/>
  <c r="O376" i="5"/>
  <c r="N2011" i="5"/>
  <c r="O1057" i="5"/>
  <c r="N1824" i="5"/>
  <c r="O1140" i="5"/>
  <c r="O466" i="5"/>
  <c r="N2239" i="5"/>
  <c r="N1315" i="5"/>
  <c r="O1986" i="5"/>
  <c r="N1374" i="5"/>
  <c r="O772" i="5"/>
  <c r="N878" i="5"/>
  <c r="N1441" i="5"/>
  <c r="N1123" i="5"/>
  <c r="N1536" i="5"/>
  <c r="N227" i="5"/>
  <c r="N64" i="5"/>
  <c r="N1711" i="5"/>
  <c r="N961" i="5"/>
  <c r="O1770" i="5"/>
  <c r="N942" i="5"/>
  <c r="N226" i="5"/>
  <c r="O1837" i="5"/>
  <c r="N812" i="5"/>
  <c r="O2352" i="5"/>
  <c r="O1458" i="5"/>
  <c r="N527" i="5"/>
  <c r="O1034" i="5"/>
  <c r="O1783" i="5"/>
  <c r="O1177" i="5"/>
  <c r="N1764" i="5"/>
  <c r="N2195" i="5"/>
  <c r="O118" i="5"/>
  <c r="N333" i="5"/>
  <c r="N1327" i="5"/>
  <c r="N1854" i="5"/>
  <c r="O1062" i="5"/>
  <c r="O352" i="5"/>
  <c r="O2161" i="5"/>
  <c r="O1561" i="5"/>
  <c r="N2160" i="5"/>
  <c r="O1224" i="5"/>
  <c r="O514" i="5"/>
  <c r="N729" i="5"/>
  <c r="N1291" i="5"/>
  <c r="N1818" i="5"/>
  <c r="O1026" i="5"/>
  <c r="O316" i="5"/>
  <c r="O2131" i="5"/>
  <c r="O1525" i="5"/>
  <c r="O2124" i="5"/>
  <c r="O1188" i="5"/>
  <c r="O478" i="5"/>
  <c r="N693" i="5"/>
  <c r="N1146" i="5"/>
  <c r="N754" i="5"/>
  <c r="O1100" i="5"/>
  <c r="O1645" i="5"/>
  <c r="N2130" i="5"/>
  <c r="O1374" i="5"/>
  <c r="N1463" i="5"/>
  <c r="N1588" i="5"/>
  <c r="O1180" i="5"/>
  <c r="N1586" i="5"/>
  <c r="N2025" i="5"/>
  <c r="O1797" i="5"/>
  <c r="N1737" i="5"/>
  <c r="O1323" i="5"/>
  <c r="O1876" i="5"/>
  <c r="O1462" i="5"/>
  <c r="N1654" i="5"/>
  <c r="O1816" i="5"/>
  <c r="N1396" i="5"/>
  <c r="N2090" i="5"/>
  <c r="O1551" i="5"/>
  <c r="N1354" i="5"/>
  <c r="N1983" i="5"/>
  <c r="O1762" i="5"/>
  <c r="N1388" i="5"/>
  <c r="N2116" i="5"/>
  <c r="O2210" i="5"/>
  <c r="O1568" i="5"/>
  <c r="N2331" i="5"/>
  <c r="N1124" i="5"/>
  <c r="N1071" i="5"/>
  <c r="N1275" i="5"/>
  <c r="O1204" i="5"/>
  <c r="O2115" i="5"/>
  <c r="J2074" i="5"/>
  <c r="O1461" i="5"/>
  <c r="O1543" i="5"/>
  <c r="N1212" i="5"/>
  <c r="N640" i="5"/>
  <c r="O2275" i="5"/>
  <c r="N1531" i="5"/>
  <c r="O2334" i="5"/>
  <c r="O1512" i="5"/>
  <c r="N802" i="5"/>
  <c r="O878" i="5"/>
  <c r="O81" i="5"/>
  <c r="O1087" i="5"/>
  <c r="O1602" i="5"/>
  <c r="N1973" i="5"/>
  <c r="O100" i="5"/>
  <c r="O1921" i="5"/>
  <c r="N1309" i="5"/>
  <c r="N1908" i="5"/>
  <c r="O972" i="5"/>
  <c r="O262" i="5"/>
  <c r="N477" i="5"/>
  <c r="N930" i="5"/>
  <c r="N538" i="5"/>
  <c r="O2353" i="5"/>
  <c r="O1429" i="5"/>
  <c r="O1920" i="5"/>
  <c r="N1164" i="5"/>
  <c r="N772" i="5"/>
  <c r="O1016" i="5"/>
  <c r="N1591" i="5"/>
  <c r="N2040" i="5"/>
  <c r="O1320" i="5"/>
  <c r="O917" i="5"/>
  <c r="O34" i="5"/>
  <c r="N1819" i="5"/>
  <c r="O2304" i="5"/>
  <c r="O1554" i="5"/>
  <c r="O942" i="5"/>
  <c r="O340" i="5"/>
  <c r="O1981" i="5"/>
  <c r="O1021" i="5"/>
  <c r="N1788" i="5"/>
  <c r="O1104" i="5"/>
  <c r="O430" i="5"/>
  <c r="N2203" i="5"/>
  <c r="N1279" i="5"/>
  <c r="O1950" i="5"/>
  <c r="N1338" i="5"/>
  <c r="O736" i="5"/>
  <c r="N842" i="5"/>
  <c r="N1405" i="5"/>
  <c r="O1939" i="5"/>
  <c r="J1932" i="5"/>
  <c r="N1032" i="5"/>
  <c r="N460" i="5"/>
  <c r="O2101" i="5"/>
  <c r="O1351" i="5"/>
  <c r="O2160" i="5"/>
  <c r="O1332" i="5"/>
  <c r="N622" i="5"/>
  <c r="O2221" i="5"/>
  <c r="N1385" i="5"/>
  <c r="O2316" i="5"/>
  <c r="O1422" i="5"/>
  <c r="O161" i="5"/>
  <c r="O980" i="5"/>
  <c r="O1747" i="5"/>
  <c r="O1141" i="5"/>
  <c r="N1728" i="5"/>
  <c r="N1781" i="5"/>
  <c r="O82" i="5"/>
  <c r="N297" i="5"/>
  <c r="N2280" i="5"/>
  <c r="O1386" i="5"/>
  <c r="N820" i="5"/>
  <c r="O1168" i="5"/>
  <c r="O2277" i="5"/>
  <c r="O1166" i="5"/>
  <c r="N1599" i="5"/>
  <c r="O1365" i="5"/>
  <c r="N1305" i="5"/>
  <c r="O891" i="5"/>
  <c r="N1444" i="5"/>
  <c r="N1036" i="5"/>
  <c r="N1222" i="5"/>
  <c r="O1384" i="5"/>
  <c r="O976" i="5"/>
  <c r="N1167" i="5"/>
  <c r="N2253" i="5"/>
  <c r="O1786" i="5"/>
  <c r="N880" i="5"/>
  <c r="O2176" i="5"/>
  <c r="N1528" i="5"/>
  <c r="O1340" i="5"/>
  <c r="N1107" i="5"/>
  <c r="N2092" i="5"/>
  <c r="N1905" i="5"/>
  <c r="O2110" i="5"/>
  <c r="N1246" i="5"/>
  <c r="O1958" i="5"/>
  <c r="O1875" i="5"/>
  <c r="N1689" i="5"/>
  <c r="O1648" i="5"/>
  <c r="N2126" i="5"/>
  <c r="O1123" i="5"/>
  <c r="O1655" i="5"/>
  <c r="N208" i="5"/>
  <c r="N1849" i="5"/>
  <c r="N1105" i="5"/>
  <c r="O1914" i="5"/>
  <c r="N1086" i="5"/>
  <c r="N370" i="5"/>
  <c r="N1975" i="5"/>
  <c r="N2179" i="5"/>
  <c r="N2070" i="5"/>
  <c r="N1176" i="5"/>
  <c r="N604" i="5"/>
  <c r="O2239" i="5"/>
  <c r="O1495" i="5"/>
  <c r="O2298" i="5"/>
  <c r="O1476" i="5"/>
  <c r="N766" i="5"/>
  <c r="O842" i="5"/>
  <c r="O45" i="5"/>
  <c r="O724" i="5"/>
  <c r="N106" i="5"/>
  <c r="N1927" i="5"/>
  <c r="N1003" i="5"/>
  <c r="N1488" i="5"/>
  <c r="O1151" i="5"/>
  <c r="N340" i="5"/>
  <c r="O2089" i="5"/>
  <c r="N1165" i="5"/>
  <c r="N1614" i="5"/>
  <c r="O894" i="5"/>
  <c r="N502" i="5"/>
  <c r="O2317" i="5"/>
  <c r="O1393" i="5"/>
  <c r="O1884" i="5"/>
  <c r="N1128" i="5"/>
  <c r="N736" i="5"/>
  <c r="N962" i="5"/>
  <c r="N1555" i="5"/>
  <c r="N2004" i="5"/>
  <c r="N1290" i="5"/>
  <c r="N587" i="5"/>
  <c r="N2345" i="5"/>
  <c r="O1789" i="5"/>
  <c r="N2268" i="5"/>
  <c r="O1518" i="5"/>
  <c r="N906" i="5"/>
  <c r="O304" i="5"/>
  <c r="O1945" i="5"/>
  <c r="O985" i="5"/>
  <c r="N1087" i="5"/>
  <c r="N1500" i="5"/>
  <c r="O826" i="5"/>
  <c r="N1148" i="5"/>
  <c r="N1675" i="5"/>
  <c r="N2334" i="5"/>
  <c r="O1734" i="5"/>
  <c r="O906" i="5"/>
  <c r="N190" i="5"/>
  <c r="N1801" i="5"/>
  <c r="O1801" i="5"/>
  <c r="O1896" i="5"/>
  <c r="N996" i="5"/>
  <c r="N424" i="5"/>
  <c r="O2065" i="5"/>
  <c r="O1315" i="5"/>
  <c r="N2124" i="5"/>
  <c r="J1302" i="5"/>
  <c r="N586" i="5"/>
  <c r="O2185" i="5"/>
  <c r="O1765" i="5"/>
  <c r="O1860" i="5"/>
  <c r="N960" i="5"/>
  <c r="N388" i="5"/>
  <c r="O2029" i="5"/>
  <c r="O1279" i="5"/>
  <c r="N2088" i="5"/>
  <c r="N1266" i="5"/>
  <c r="N550" i="5"/>
  <c r="O2149" i="5"/>
  <c r="N593" i="5"/>
  <c r="O508" i="5"/>
  <c r="N992" i="5"/>
  <c r="N1717" i="5"/>
  <c r="O2208" i="5"/>
  <c r="O2223" i="5"/>
  <c r="N2250" i="5"/>
  <c r="N1016" i="5"/>
  <c r="O1347" i="5"/>
  <c r="O933" i="5"/>
  <c r="O873" i="5"/>
  <c r="O2000" i="5"/>
  <c r="N982" i="5"/>
  <c r="N1240" i="5"/>
  <c r="N1012" i="5"/>
  <c r="O958" i="5"/>
  <c r="O2073" i="5"/>
  <c r="N2264" i="5"/>
  <c r="O1833" i="5"/>
  <c r="O1354" i="5"/>
  <c r="O1983" i="5"/>
  <c r="N1756" i="5"/>
  <c r="O1108" i="5"/>
  <c r="N2080" i="5"/>
  <c r="N2204" i="5"/>
  <c r="O1672" i="5"/>
  <c r="O1053" i="5"/>
  <c r="O1258" i="5"/>
  <c r="O2349" i="5"/>
  <c r="O1532" i="5"/>
  <c r="N2050" i="5"/>
  <c r="O2360" i="5"/>
  <c r="O2319" i="5"/>
  <c r="J1286" i="5"/>
  <c r="O1680" i="5"/>
  <c r="O574" i="5"/>
  <c r="N2347" i="5"/>
  <c r="N1423" i="5"/>
  <c r="O2094" i="5"/>
  <c r="N1482" i="5"/>
  <c r="O389" i="5"/>
  <c r="N1010" i="5"/>
  <c r="O1549" i="5"/>
  <c r="O1333" i="5"/>
  <c r="O1644" i="5"/>
  <c r="O1271" i="5"/>
  <c r="N172" i="5"/>
  <c r="O1819" i="5"/>
  <c r="N1069" i="5"/>
  <c r="O1878" i="5"/>
  <c r="N1050" i="5"/>
  <c r="N334" i="5"/>
  <c r="N1939" i="5"/>
  <c r="N905" i="5"/>
  <c r="O292" i="5"/>
  <c r="N2281" i="5"/>
  <c r="N1501" i="5"/>
  <c r="O1992" i="5"/>
  <c r="O1056" i="5"/>
  <c r="O526" i="5"/>
  <c r="N1130" i="5"/>
  <c r="N1663" i="5"/>
  <c r="N2154" i="5"/>
  <c r="O1182" i="5"/>
  <c r="O688" i="5"/>
  <c r="N70" i="5"/>
  <c r="N1891" i="5"/>
  <c r="N967" i="5"/>
  <c r="N1452" i="5"/>
  <c r="O809" i="5"/>
  <c r="N304" i="5"/>
  <c r="O2053" i="5"/>
  <c r="N1129" i="5"/>
  <c r="N1578" i="5"/>
  <c r="O858" i="5"/>
  <c r="N466" i="5"/>
  <c r="O2281" i="5"/>
  <c r="O1357" i="5"/>
  <c r="O1848" i="5"/>
  <c r="N1092" i="5"/>
  <c r="N700" i="5"/>
  <c r="N920" i="5"/>
  <c r="O1519" i="5"/>
  <c r="N1968" i="5"/>
  <c r="N1752" i="5"/>
  <c r="O1068" i="5"/>
  <c r="O394" i="5"/>
  <c r="O2167" i="5"/>
  <c r="N1249" i="5"/>
  <c r="N1914" i="5"/>
  <c r="N1302" i="5"/>
  <c r="O700" i="5"/>
  <c r="N2329" i="5"/>
  <c r="N1369" i="5"/>
  <c r="N2352" i="5"/>
  <c r="N1464" i="5"/>
  <c r="O790" i="5"/>
  <c r="N1094" i="5"/>
  <c r="N1639" i="5"/>
  <c r="N2298" i="5"/>
  <c r="O1698" i="5"/>
  <c r="O870" i="5"/>
  <c r="N154" i="5"/>
  <c r="N1765" i="5"/>
  <c r="N2316" i="5"/>
  <c r="N1428" i="5"/>
  <c r="O754" i="5"/>
  <c r="N1040" i="5"/>
  <c r="O1603" i="5"/>
  <c r="O2268" i="5"/>
  <c r="O1662" i="5"/>
  <c r="N2339" i="5"/>
  <c r="N118" i="5"/>
  <c r="N1729" i="5"/>
  <c r="N704" i="5"/>
  <c r="O76" i="5"/>
  <c r="N2071" i="5"/>
  <c r="N1285" i="5"/>
  <c r="N1776" i="5"/>
  <c r="O1803" i="5"/>
  <c r="O2236" i="5"/>
  <c r="N2008" i="5"/>
  <c r="N915" i="5"/>
  <c r="O2036" i="5"/>
  <c r="N1982" i="5"/>
  <c r="O1574" i="5"/>
  <c r="O2085" i="5"/>
  <c r="O2343" i="5"/>
  <c r="J2115" i="5"/>
  <c r="N2055" i="5"/>
  <c r="O1647" i="5"/>
  <c r="N1418" i="5"/>
  <c r="O975" i="5"/>
  <c r="O2031" i="5"/>
  <c r="N1125" i="5"/>
  <c r="O904" i="5"/>
  <c r="N1779" i="5"/>
  <c r="O1228" i="5"/>
  <c r="N1358" i="5"/>
  <c r="N2337" i="5"/>
  <c r="O2150" i="5"/>
  <c r="N1760" i="5"/>
  <c r="N1497" i="5"/>
  <c r="O2062" i="5"/>
  <c r="N1624" i="5"/>
  <c r="O1940" i="5"/>
  <c r="N1286" i="5"/>
  <c r="N1112" i="5"/>
  <c r="O1248" i="5"/>
  <c r="O142" i="5"/>
  <c r="O1927" i="5"/>
  <c r="O1003" i="5"/>
  <c r="N1662" i="5"/>
  <c r="O1050" i="5"/>
  <c r="O448" i="5"/>
  <c r="N2083" i="5"/>
  <c r="O1129" i="5"/>
  <c r="N1896" i="5"/>
  <c r="O1212" i="5"/>
  <c r="O538" i="5"/>
  <c r="N2311" i="5"/>
  <c r="N1387" i="5"/>
  <c r="O2058" i="5"/>
  <c r="N1446" i="5"/>
  <c r="N41" i="5"/>
  <c r="O962" i="5"/>
  <c r="N1513" i="5"/>
  <c r="N488" i="5"/>
  <c r="O893" i="5"/>
  <c r="O1861" i="5"/>
  <c r="O1081" i="5"/>
  <c r="O1560" i="5"/>
  <c r="O101" i="5"/>
  <c r="O94" i="5"/>
  <c r="N2155" i="5"/>
  <c r="N1237" i="5"/>
  <c r="N1722" i="5"/>
  <c r="N1343" i="5"/>
  <c r="O256" i="5"/>
  <c r="N2245" i="5"/>
  <c r="N1465" i="5"/>
  <c r="O1956" i="5"/>
  <c r="O1020" i="5"/>
  <c r="O490" i="5"/>
  <c r="N1076" i="5"/>
  <c r="N1627" i="5"/>
  <c r="O2118" i="5"/>
  <c r="O1146" i="5"/>
  <c r="O652" i="5"/>
  <c r="N34" i="5"/>
  <c r="N1855" i="5"/>
  <c r="N2340" i="5"/>
  <c r="N1416" i="5"/>
  <c r="O443" i="5"/>
  <c r="N268" i="5"/>
  <c r="O2017" i="5"/>
  <c r="N1093" i="5"/>
  <c r="O1542" i="5"/>
  <c r="N1254" i="5"/>
  <c r="O227" i="5"/>
  <c r="O1961" i="5"/>
  <c r="O1753" i="5"/>
  <c r="N2238" i="5"/>
  <c r="O1482" i="5"/>
  <c r="N870" i="5"/>
  <c r="O268" i="5"/>
  <c r="O1909" i="5"/>
  <c r="O2358" i="5"/>
  <c r="N1680" i="5"/>
  <c r="O1032" i="5"/>
  <c r="O358" i="5"/>
  <c r="O2137" i="5"/>
  <c r="N1213" i="5"/>
  <c r="N1878" i="5"/>
  <c r="O1266" i="5"/>
  <c r="O664" i="5"/>
  <c r="N2293" i="5"/>
  <c r="N1333" i="5"/>
  <c r="N1644" i="5"/>
  <c r="O996" i="5"/>
  <c r="O322" i="5"/>
  <c r="N2101" i="5"/>
  <c r="O1183" i="5"/>
  <c r="N1842" i="5"/>
  <c r="O1230" i="5"/>
  <c r="O628" i="5"/>
  <c r="N2257" i="5"/>
  <c r="N1297" i="5"/>
  <c r="N272" i="5"/>
  <c r="O1052" i="5"/>
  <c r="O1651" i="5"/>
  <c r="N1653" i="5"/>
  <c r="O1148" i="5"/>
  <c r="N1844" i="5"/>
  <c r="O1942" i="5"/>
  <c r="N1023" i="5"/>
  <c r="O902" i="5"/>
  <c r="O1663" i="5"/>
  <c r="O967" i="5"/>
  <c r="N56" i="5"/>
  <c r="O1082" i="5"/>
  <c r="N1825" i="5"/>
  <c r="N1201" i="5"/>
  <c r="N1920" i="5"/>
  <c r="O1110" i="5"/>
  <c r="N1056" i="5"/>
  <c r="N826" i="5"/>
  <c r="O232" i="5"/>
  <c r="O1681" i="5"/>
  <c r="O196" i="5"/>
  <c r="N2107" i="5"/>
  <c r="O1219" i="5"/>
  <c r="N948" i="5"/>
  <c r="N1099" i="5"/>
  <c r="O1807" i="5"/>
  <c r="O966" i="5"/>
  <c r="O2077" i="5"/>
  <c r="N1746" i="5"/>
  <c r="N938" i="5"/>
  <c r="O1668" i="5"/>
  <c r="O274" i="5"/>
  <c r="O1489" i="5"/>
  <c r="N1974" i="5"/>
  <c r="N1044" i="5"/>
  <c r="N292" i="5"/>
  <c r="O2041" i="5"/>
  <c r="N1153" i="5"/>
  <c r="O1782" i="5"/>
  <c r="O846" i="5"/>
  <c r="N130" i="5"/>
  <c r="O2269" i="5"/>
  <c r="O1453" i="5"/>
  <c r="N1938" i="5"/>
  <c r="N1008" i="5"/>
  <c r="N256" i="5"/>
  <c r="O908" i="5"/>
  <c r="N1543" i="5"/>
  <c r="O2172" i="5"/>
  <c r="N1242" i="5"/>
  <c r="N526" i="5"/>
  <c r="N35" i="5"/>
  <c r="O1843" i="5"/>
  <c r="O2328" i="5"/>
  <c r="O1398" i="5"/>
  <c r="N652" i="5"/>
  <c r="N305" i="5"/>
  <c r="O219" i="5"/>
  <c r="O1175" i="5"/>
  <c r="N224" i="5"/>
  <c r="O1349" i="5"/>
  <c r="O475" i="5"/>
  <c r="O1931" i="5"/>
  <c r="N1775" i="5"/>
  <c r="O123" i="5"/>
  <c r="O710" i="5"/>
  <c r="O281" i="5"/>
  <c r="O20" i="5"/>
  <c r="O919" i="5"/>
  <c r="N337" i="5"/>
  <c r="O750" i="5"/>
  <c r="N567" i="5"/>
  <c r="N2213" i="5"/>
  <c r="N680" i="5"/>
  <c r="O157" i="5"/>
  <c r="O823" i="5"/>
  <c r="N1571" i="5"/>
  <c r="O521" i="5"/>
  <c r="O1901" i="5"/>
  <c r="O429" i="5"/>
  <c r="N1811" i="5"/>
  <c r="O296" i="5"/>
  <c r="O271" i="5"/>
  <c r="N685" i="5"/>
  <c r="O1325" i="5"/>
  <c r="N401" i="5"/>
  <c r="N189" i="5"/>
  <c r="N416" i="5"/>
  <c r="O1475" i="5"/>
  <c r="O415" i="5"/>
  <c r="N1319" i="5"/>
  <c r="O675" i="5"/>
  <c r="O63" i="5"/>
  <c r="O794" i="5"/>
  <c r="N176" i="5"/>
  <c r="N911" i="5"/>
  <c r="O319" i="5"/>
  <c r="N726" i="5"/>
  <c r="J1997" i="5"/>
  <c r="N631" i="5"/>
  <c r="N131" i="5"/>
  <c r="O635" i="5"/>
  <c r="N207" i="5"/>
  <c r="N725" i="5"/>
  <c r="O326" i="5"/>
  <c r="N257" i="5"/>
  <c r="N571" i="5"/>
  <c r="O1487" i="5"/>
  <c r="O336" i="5"/>
  <c r="O723" i="5"/>
  <c r="O39" i="5"/>
  <c r="O770" i="5"/>
  <c r="N44" i="5"/>
  <c r="N907" i="5"/>
  <c r="O295" i="5"/>
  <c r="O65" i="5"/>
  <c r="O663" i="5"/>
  <c r="N1823" i="5"/>
  <c r="O530" i="5"/>
  <c r="O113" i="5"/>
  <c r="N1517" i="5"/>
  <c r="O739" i="5"/>
  <c r="N2177" i="5"/>
  <c r="O1673" i="5"/>
  <c r="N387" i="5"/>
  <c r="O455" i="5"/>
  <c r="N500" i="5"/>
  <c r="N1221" i="5"/>
  <c r="N908" i="5"/>
  <c r="O1418" i="5"/>
  <c r="N1510" i="5"/>
  <c r="N2120" i="5"/>
  <c r="N1999" i="5"/>
  <c r="O1237" i="5"/>
  <c r="N1950" i="5"/>
  <c r="O91" i="5"/>
  <c r="N2125" i="5"/>
  <c r="O1399" i="5"/>
  <c r="N2190" i="5"/>
  <c r="O1488" i="5"/>
  <c r="N647" i="5"/>
  <c r="N101" i="5"/>
  <c r="N394" i="5"/>
  <c r="O848" i="5"/>
  <c r="J1255" i="5"/>
  <c r="O2335" i="5"/>
  <c r="N1687" i="5"/>
  <c r="O1344" i="5"/>
  <c r="O742" i="5"/>
  <c r="N1230" i="5"/>
  <c r="O1375" i="5"/>
  <c r="N760" i="5"/>
  <c r="N1651" i="5"/>
  <c r="O888" i="5"/>
  <c r="O1609" i="5"/>
  <c r="O1236" i="5"/>
  <c r="O707" i="5"/>
  <c r="N1063" i="5"/>
  <c r="N1548" i="5"/>
  <c r="O838" i="5"/>
  <c r="O46" i="5"/>
  <c r="N1615" i="5"/>
  <c r="O2142" i="5"/>
  <c r="N1350" i="5"/>
  <c r="O640" i="5"/>
  <c r="N932" i="5"/>
  <c r="N1843" i="5"/>
  <c r="N1027" i="5"/>
  <c r="N1512" i="5"/>
  <c r="O802" i="5"/>
  <c r="N1961" i="5"/>
  <c r="O2005" i="5"/>
  <c r="N1117" i="5"/>
  <c r="O1746" i="5"/>
  <c r="O1973" i="5"/>
  <c r="N94" i="5"/>
  <c r="O2233" i="5"/>
  <c r="O1417" i="5"/>
  <c r="O1908" i="5"/>
  <c r="N972" i="5"/>
  <c r="N220" i="5"/>
  <c r="O471" i="5"/>
  <c r="O221" i="5"/>
  <c r="O518" i="5"/>
  <c r="O1067" i="5"/>
  <c r="N655" i="5"/>
  <c r="O1007" i="5"/>
  <c r="N594" i="5"/>
  <c r="O411" i="5"/>
  <c r="N1643" i="5"/>
  <c r="O278" i="5"/>
  <c r="N524" i="5"/>
  <c r="N2207" i="5"/>
  <c r="O487" i="5"/>
  <c r="J2033" i="5"/>
  <c r="O747" i="5"/>
  <c r="O135" i="5"/>
  <c r="O359" i="5"/>
  <c r="N248" i="5"/>
  <c r="O1625" i="5"/>
  <c r="O391" i="5"/>
  <c r="N798" i="5"/>
  <c r="O690" i="5"/>
  <c r="N579" i="5"/>
  <c r="O2303" i="5"/>
  <c r="N584" i="5"/>
  <c r="N1787" i="5"/>
  <c r="O835" i="5"/>
  <c r="N229" i="5"/>
  <c r="O774" i="5"/>
  <c r="N483" i="5"/>
  <c r="N53" i="5"/>
  <c r="N19" i="5"/>
  <c r="N667" i="5"/>
  <c r="O467" i="5"/>
  <c r="O1163" i="5"/>
  <c r="N243" i="5"/>
  <c r="N1061" i="5"/>
  <c r="O362" i="5"/>
  <c r="O581" i="5"/>
  <c r="N607" i="5"/>
  <c r="O1877" i="5"/>
  <c r="O372" i="5"/>
  <c r="O925" i="5"/>
  <c r="N61" i="5"/>
  <c r="O648" i="5"/>
  <c r="N501" i="5"/>
  <c r="N185" i="5"/>
  <c r="N470" i="5"/>
  <c r="O2153" i="5"/>
  <c r="O865" i="5"/>
  <c r="N1985" i="5"/>
  <c r="N1331" i="5"/>
  <c r="O1307" i="5"/>
  <c r="O291" i="5"/>
  <c r="N845" i="5"/>
  <c r="O338" i="5"/>
  <c r="O49" i="5"/>
  <c r="N475" i="5"/>
  <c r="O1619" i="5"/>
  <c r="O965" i="5"/>
  <c r="N231" i="5"/>
  <c r="N818" i="5"/>
  <c r="O98" i="5"/>
  <c r="N308" i="5"/>
  <c r="N407" i="5"/>
  <c r="O307" i="5"/>
  <c r="O179" i="5"/>
  <c r="O567" i="5"/>
  <c r="N1967" i="5"/>
  <c r="O686" i="5"/>
  <c r="N68" i="5"/>
  <c r="N1990" i="5"/>
  <c r="N1935" i="5"/>
  <c r="O1617" i="5"/>
  <c r="O1107" i="5"/>
  <c r="N2295" i="5"/>
  <c r="O1501" i="5"/>
  <c r="N2112" i="5"/>
  <c r="N1626" i="5"/>
  <c r="O2323" i="5"/>
  <c r="O1741" i="5"/>
  <c r="O1045" i="5"/>
  <c r="N1686" i="5"/>
  <c r="O984" i="5"/>
  <c r="O2123" i="5"/>
  <c r="N664" i="5"/>
  <c r="O1559" i="5"/>
  <c r="O1873" i="5"/>
  <c r="O938" i="5"/>
  <c r="N1403" i="5"/>
  <c r="N1392" i="5"/>
  <c r="O918" i="5"/>
  <c r="O310" i="5"/>
  <c r="O1841" i="5"/>
  <c r="N2358" i="5"/>
  <c r="N328" i="5"/>
  <c r="N1225" i="5"/>
  <c r="O682" i="5"/>
  <c r="N1183" i="5"/>
  <c r="N1907" i="5"/>
  <c r="O2305" i="5"/>
  <c r="O2052" i="5"/>
  <c r="O1116" i="5"/>
  <c r="O406" i="5"/>
  <c r="N621" i="5"/>
  <c r="N1189" i="5"/>
  <c r="N1710" i="5"/>
  <c r="N918" i="5"/>
  <c r="O208" i="5"/>
  <c r="N2023" i="5"/>
  <c r="N1417" i="5"/>
  <c r="O2016" i="5"/>
  <c r="O1080" i="5"/>
  <c r="O370" i="5"/>
  <c r="N585" i="5"/>
  <c r="O1579" i="5"/>
  <c r="O2106" i="5"/>
  <c r="N1314" i="5"/>
  <c r="O604" i="5"/>
  <c r="N890" i="5"/>
  <c r="N1813" i="5"/>
  <c r="N991" i="5"/>
  <c r="N1476" i="5"/>
  <c r="O766" i="5"/>
  <c r="O1331" i="5"/>
  <c r="N39" i="5"/>
  <c r="N662" i="5"/>
  <c r="O86" i="5"/>
  <c r="O949" i="5"/>
  <c r="N127" i="5"/>
  <c r="O744" i="5"/>
  <c r="N705" i="5"/>
  <c r="J2213" i="5"/>
  <c r="N566" i="5"/>
  <c r="N1577" i="5"/>
  <c r="N217" i="5"/>
  <c r="N739" i="5"/>
  <c r="O1145" i="5"/>
  <c r="N10" i="5"/>
  <c r="O315" i="5"/>
  <c r="N1757" i="5"/>
  <c r="O434" i="5"/>
  <c r="O1313" i="5"/>
  <c r="N679" i="5"/>
  <c r="N251" i="5"/>
  <c r="O444" i="5"/>
  <c r="O831" i="5"/>
  <c r="O147" i="5"/>
  <c r="O479" i="5"/>
  <c r="N152" i="5"/>
  <c r="N677" i="5"/>
  <c r="O403" i="5"/>
  <c r="N1199" i="5"/>
  <c r="O771" i="5"/>
  <c r="O51" i="5"/>
  <c r="O638" i="5"/>
  <c r="N77" i="5"/>
  <c r="N163" i="5"/>
  <c r="O684" i="5"/>
  <c r="N537" i="5"/>
  <c r="O497" i="5"/>
  <c r="N506" i="5"/>
  <c r="O73" i="5"/>
  <c r="O901" i="5"/>
  <c r="O2291" i="5"/>
  <c r="O2075" i="5"/>
  <c r="O1703" i="5"/>
  <c r="O421" i="5"/>
  <c r="N629" i="5"/>
  <c r="O789" i="5"/>
  <c r="O69" i="5"/>
  <c r="O656" i="5"/>
  <c r="N38" i="5"/>
  <c r="N983" i="5"/>
  <c r="O433" i="5"/>
  <c r="O5" i="5"/>
  <c r="O549" i="5"/>
  <c r="N695" i="5"/>
  <c r="O1031" i="5"/>
  <c r="N482" i="5"/>
  <c r="N2351" i="5"/>
  <c r="O769" i="5"/>
  <c r="N1007" i="5"/>
  <c r="O564" i="5"/>
  <c r="N525" i="5"/>
  <c r="O395" i="5"/>
  <c r="N386" i="5"/>
  <c r="N199" i="5"/>
  <c r="O803" i="5"/>
  <c r="N559" i="5"/>
  <c r="O1739" i="5"/>
  <c r="N2045" i="5"/>
  <c r="N135" i="5"/>
  <c r="N830" i="5"/>
  <c r="O254" i="5"/>
  <c r="O133" i="5"/>
  <c r="N499" i="5"/>
  <c r="O761" i="5"/>
  <c r="O1564" i="5"/>
  <c r="N1509" i="5"/>
  <c r="O1185" i="5"/>
  <c r="O1790" i="5"/>
  <c r="N1869" i="5"/>
  <c r="N1075" i="5"/>
  <c r="O1686" i="5"/>
  <c r="N1200" i="5"/>
  <c r="N1897" i="5"/>
  <c r="O1309" i="5"/>
  <c r="N2028" i="5"/>
  <c r="N1260" i="5"/>
  <c r="N778" i="5"/>
  <c r="O616" i="5"/>
  <c r="N232" i="5"/>
  <c r="O2209" i="5"/>
  <c r="O1447" i="5"/>
  <c r="O2166" i="5"/>
  <c r="N1837" i="5"/>
  <c r="N322" i="5"/>
  <c r="O712" i="5"/>
  <c r="O1103" i="5"/>
  <c r="O160" i="5"/>
  <c r="O1938" i="5"/>
  <c r="N1277" i="5"/>
  <c r="O1788" i="5"/>
  <c r="O1046" i="5"/>
  <c r="N2172" i="5"/>
  <c r="N598" i="5"/>
  <c r="N1879" i="5"/>
  <c r="N1620" i="5"/>
  <c r="N713" i="5"/>
  <c r="O1010" i="5"/>
  <c r="O189" i="5"/>
  <c r="N2178" i="5"/>
  <c r="N1284" i="5"/>
  <c r="N712" i="5"/>
  <c r="O2347" i="5"/>
  <c r="N1603" i="5"/>
  <c r="O997" i="5"/>
  <c r="O1584" i="5"/>
  <c r="N329" i="5"/>
  <c r="N956" i="5"/>
  <c r="O153" i="5"/>
  <c r="O1159" i="5"/>
  <c r="N1674" i="5"/>
  <c r="N882" i="5"/>
  <c r="O172" i="5"/>
  <c r="O1993" i="5"/>
  <c r="N1381" i="5"/>
  <c r="O1980" i="5"/>
  <c r="O1044" i="5"/>
  <c r="O334" i="5"/>
  <c r="N549" i="5"/>
  <c r="O905" i="5"/>
  <c r="N230" i="5"/>
  <c r="N169" i="5"/>
  <c r="O517" i="5"/>
  <c r="N899" i="5"/>
  <c r="N149" i="5"/>
  <c r="O273" i="5"/>
  <c r="N269" i="5"/>
  <c r="N134" i="5"/>
  <c r="N473" i="5"/>
  <c r="J1169" i="5"/>
  <c r="N307" i="5"/>
  <c r="O756" i="5"/>
  <c r="N609" i="5"/>
  <c r="O1283" i="5"/>
  <c r="N578" i="5"/>
  <c r="N2" i="5"/>
  <c r="N209" i="5"/>
  <c r="N205" i="5"/>
  <c r="O660" i="5"/>
  <c r="N12" i="5"/>
  <c r="O399" i="5"/>
  <c r="O1871" i="5"/>
  <c r="O446" i="5"/>
  <c r="O371" i="5"/>
  <c r="N583" i="5"/>
  <c r="O365" i="5"/>
  <c r="N522" i="5"/>
  <c r="O339" i="5"/>
  <c r="N959" i="5"/>
  <c r="O206" i="5"/>
  <c r="O457" i="5"/>
  <c r="N989" i="5"/>
  <c r="O825" i="5"/>
  <c r="O105" i="5"/>
  <c r="O692" i="5"/>
  <c r="N74" i="5"/>
  <c r="O1289" i="5"/>
  <c r="O469" i="5"/>
  <c r="N377" i="5"/>
  <c r="O585" i="5"/>
  <c r="N2357" i="5"/>
  <c r="O2099" i="5"/>
  <c r="N707" i="5"/>
  <c r="O357" i="5"/>
  <c r="N1115" i="5"/>
  <c r="O224" i="5"/>
  <c r="O31" i="5"/>
  <c r="N613" i="5"/>
  <c r="O623" i="5"/>
  <c r="O1775" i="5"/>
  <c r="N117" i="5"/>
  <c r="O222" i="5"/>
  <c r="O740" i="5"/>
  <c r="N50" i="5"/>
  <c r="N1073" i="5"/>
  <c r="O337" i="5"/>
  <c r="N744" i="5"/>
  <c r="O705" i="5"/>
  <c r="O93" i="5"/>
  <c r="O680" i="5"/>
  <c r="N139" i="5"/>
  <c r="N817" i="5"/>
  <c r="O853" i="5"/>
  <c r="N1859" i="5"/>
  <c r="O576" i="5"/>
  <c r="N429" i="5"/>
  <c r="O1811" i="5"/>
  <c r="N398" i="5"/>
  <c r="N1576" i="5"/>
  <c r="O2097" i="5"/>
  <c r="O1441" i="5"/>
  <c r="O2092" i="5"/>
  <c r="N1088" i="5"/>
  <c r="N1986" i="5"/>
  <c r="O1392" i="5"/>
  <c r="O1014" i="5"/>
  <c r="O1435" i="5"/>
  <c r="N2226" i="5"/>
  <c r="O1524" i="5"/>
  <c r="N971" i="5"/>
  <c r="O454" i="5"/>
  <c r="N430" i="5"/>
  <c r="O884" i="5"/>
  <c r="O1717" i="5"/>
  <c r="O2322" i="5"/>
  <c r="O1740" i="5"/>
  <c r="O1411" i="5"/>
  <c r="O1225" i="5"/>
  <c r="O1567" i="5"/>
  <c r="O2341" i="5"/>
  <c r="O2299" i="5"/>
  <c r="O1506" i="5"/>
  <c r="N657" i="5"/>
  <c r="N1356" i="5"/>
  <c r="J2107" i="5"/>
  <c r="N1740" i="5"/>
  <c r="N166" i="5"/>
  <c r="N1453" i="5"/>
  <c r="N1194" i="5"/>
  <c r="N478" i="5"/>
  <c r="O2083" i="5"/>
  <c r="N1549" i="5"/>
  <c r="O1752" i="5"/>
  <c r="O852" i="5"/>
  <c r="N280" i="5"/>
  <c r="N1921" i="5"/>
  <c r="N1177" i="5"/>
  <c r="N1980" i="5"/>
  <c r="N1158" i="5"/>
  <c r="N442" i="5"/>
  <c r="O2047" i="5"/>
  <c r="O1943" i="5"/>
  <c r="N2142" i="5"/>
  <c r="N1248" i="5"/>
  <c r="N676" i="5"/>
  <c r="O2311" i="5"/>
  <c r="N1567" i="5"/>
  <c r="O961" i="5"/>
  <c r="O1548" i="5"/>
  <c r="N838" i="5"/>
  <c r="N914" i="5"/>
  <c r="O117" i="5"/>
  <c r="O488" i="5"/>
  <c r="O1121" i="5"/>
  <c r="N805" i="5"/>
  <c r="O1439" i="5"/>
  <c r="O2345" i="5"/>
  <c r="O453" i="5"/>
  <c r="N743" i="5"/>
  <c r="O428" i="5"/>
  <c r="N215" i="5"/>
  <c r="N565" i="5"/>
  <c r="O529" i="5"/>
  <c r="N1739" i="5"/>
  <c r="O245" i="5"/>
  <c r="O177" i="5"/>
  <c r="O764" i="5"/>
  <c r="N146" i="5"/>
  <c r="N2009" i="5"/>
  <c r="O541" i="5"/>
  <c r="N1133" i="5"/>
  <c r="O657" i="5"/>
  <c r="O503" i="5"/>
  <c r="O2111" i="5"/>
  <c r="N590" i="5"/>
  <c r="O14" i="5"/>
  <c r="O877" i="5"/>
  <c r="N2105" i="5"/>
  <c r="O672" i="5"/>
  <c r="N633" i="5"/>
  <c r="O1505" i="5"/>
  <c r="N494" i="5"/>
  <c r="N803" i="5"/>
  <c r="N197" i="5"/>
  <c r="O1217" i="5"/>
  <c r="O393" i="5"/>
  <c r="N1469" i="5"/>
  <c r="O260" i="5"/>
  <c r="O151" i="5"/>
  <c r="N649" i="5"/>
  <c r="O953" i="5"/>
  <c r="O35" i="5"/>
  <c r="N153" i="5"/>
  <c r="O258" i="5"/>
  <c r="O618" i="5"/>
  <c r="N507" i="5"/>
  <c r="O1667" i="5"/>
  <c r="N512" i="5"/>
  <c r="N1013" i="5"/>
  <c r="O763" i="5"/>
  <c r="N7" i="5"/>
  <c r="O702" i="5"/>
  <c r="N411" i="5"/>
  <c r="O1643" i="5"/>
  <c r="O233" i="5"/>
  <c r="O308" i="5"/>
  <c r="O67" i="5"/>
  <c r="N625" i="5"/>
  <c r="N1991" i="5"/>
  <c r="N1955" i="5"/>
  <c r="N273" i="5"/>
  <c r="N1355" i="5"/>
  <c r="O248" i="5"/>
  <c r="N1541" i="5"/>
  <c r="N385" i="5"/>
  <c r="O313" i="5"/>
  <c r="N828" i="5"/>
  <c r="O717" i="5"/>
  <c r="N2303" i="5"/>
  <c r="O584" i="5"/>
  <c r="N175" i="5"/>
  <c r="O209" i="5"/>
  <c r="O361" i="5"/>
  <c r="O1156" i="5"/>
  <c r="O1671" i="5"/>
  <c r="N1015" i="5"/>
  <c r="N1234" i="5"/>
  <c r="O1473" i="5"/>
  <c r="N1560" i="5"/>
  <c r="N966" i="5"/>
  <c r="N808" i="5"/>
  <c r="N1009" i="5"/>
  <c r="O1800" i="5"/>
  <c r="N1098" i="5"/>
  <c r="N508" i="5"/>
  <c r="O22" i="5"/>
  <c r="N1154" i="5"/>
  <c r="N1981" i="5"/>
  <c r="O1285" i="5"/>
  <c r="O1902" i="5"/>
  <c r="O1711" i="5"/>
  <c r="O1118" i="5"/>
  <c r="O2214" i="5"/>
  <c r="O1704" i="5"/>
  <c r="N1915" i="5"/>
  <c r="N1873" i="5"/>
  <c r="N1080" i="5"/>
  <c r="O1621" i="5"/>
  <c r="N718" i="5"/>
  <c r="N1681" i="5"/>
  <c r="O1308" i="5"/>
  <c r="N974" i="5"/>
  <c r="N2016" i="5"/>
  <c r="O1463" i="5"/>
  <c r="N46" i="5"/>
  <c r="N1657" i="5"/>
  <c r="O2112" i="5"/>
  <c r="N1320" i="5"/>
  <c r="O646" i="5"/>
  <c r="N896" i="5"/>
  <c r="N1495" i="5"/>
  <c r="N2166" i="5"/>
  <c r="N1554" i="5"/>
  <c r="O1085" i="5"/>
  <c r="N1118" i="5"/>
  <c r="N1621" i="5"/>
  <c r="O1513" i="5"/>
  <c r="O1716" i="5"/>
  <c r="O2051" i="5"/>
  <c r="N244" i="5"/>
  <c r="N1885" i="5"/>
  <c r="N1141" i="5"/>
  <c r="N1944" i="5"/>
  <c r="N1122" i="5"/>
  <c r="N406" i="5"/>
  <c r="O2011" i="5"/>
  <c r="N1031" i="5"/>
  <c r="O56" i="5"/>
  <c r="N23" i="5"/>
  <c r="N373" i="5"/>
  <c r="O786" i="5"/>
  <c r="N603" i="5"/>
  <c r="N21" i="5"/>
  <c r="N716" i="5"/>
  <c r="O259" i="5"/>
  <c r="O859" i="5"/>
  <c r="N1919" i="5"/>
  <c r="O827" i="5"/>
  <c r="O28" i="5"/>
  <c r="O465" i="5"/>
  <c r="O2225" i="5"/>
  <c r="O332" i="5"/>
  <c r="O317" i="5"/>
  <c r="N721" i="5"/>
  <c r="O1691" i="5"/>
  <c r="N833" i="5"/>
  <c r="N225" i="5"/>
  <c r="N330" i="5"/>
  <c r="N113" i="5"/>
  <c r="N158" i="5"/>
  <c r="N2147" i="5"/>
  <c r="O445" i="5"/>
  <c r="O125" i="5"/>
  <c r="O813" i="5"/>
  <c r="O201" i="5"/>
  <c r="O788" i="5"/>
  <c r="N62" i="5"/>
  <c r="N925" i="5"/>
  <c r="O654" i="5"/>
  <c r="N543" i="5"/>
  <c r="O2069" i="5"/>
  <c r="N548" i="5"/>
  <c r="N1397" i="5"/>
  <c r="O799" i="5"/>
  <c r="N115" i="5"/>
  <c r="O738" i="5"/>
  <c r="N447" i="5"/>
  <c r="N1943" i="5"/>
  <c r="N557" i="5"/>
  <c r="O759" i="5"/>
  <c r="O75" i="5"/>
  <c r="O806" i="5"/>
  <c r="N80" i="5"/>
  <c r="N943" i="5"/>
  <c r="O331" i="5"/>
  <c r="N449" i="5"/>
  <c r="O699" i="5"/>
  <c r="N2171" i="5"/>
  <c r="O566" i="5"/>
  <c r="N551" i="5"/>
  <c r="N1925" i="5"/>
  <c r="O775" i="5"/>
  <c r="N43" i="5"/>
  <c r="O10" i="5"/>
  <c r="N423" i="5"/>
  <c r="O821" i="5"/>
  <c r="N536" i="5"/>
  <c r="N1253" i="5"/>
  <c r="O679" i="5"/>
  <c r="O197" i="5"/>
  <c r="O1433" i="5"/>
  <c r="O2219" i="5"/>
  <c r="O285" i="5"/>
  <c r="N419" i="5"/>
  <c r="O152" i="5"/>
  <c r="N1697" i="5"/>
  <c r="N541" i="5"/>
  <c r="O2243" i="5"/>
  <c r="N771" i="5"/>
  <c r="N45" i="5"/>
  <c r="N2018" i="5"/>
  <c r="N1683" i="5"/>
  <c r="N1551" i="5"/>
  <c r="O1304" i="5"/>
  <c r="N2068" i="5"/>
  <c r="N1236" i="5"/>
  <c r="N1655" i="5"/>
  <c r="O412" i="5"/>
  <c r="N2064" i="5"/>
  <c r="N1296" i="5"/>
  <c r="N814" i="5"/>
  <c r="O220" i="5"/>
  <c r="N1022" i="5"/>
  <c r="O2245" i="5"/>
  <c r="O1483" i="5"/>
  <c r="N2202" i="5"/>
  <c r="N1182" i="5"/>
  <c r="O1410" i="5"/>
  <c r="N2286" i="5"/>
  <c r="O718" i="5"/>
  <c r="O1272" i="5"/>
  <c r="O1626" i="5"/>
  <c r="N1447" i="5"/>
  <c r="O329" i="5"/>
  <c r="O2184" i="5"/>
  <c r="N286" i="5"/>
  <c r="O1255" i="5"/>
  <c r="O882" i="5"/>
  <c r="N2059" i="5"/>
  <c r="N1590" i="5"/>
  <c r="O556" i="5"/>
  <c r="N2185" i="5"/>
  <c r="N1231" i="5"/>
  <c r="O1500" i="5"/>
  <c r="N888" i="5"/>
  <c r="O214" i="5"/>
  <c r="O1999" i="5"/>
  <c r="O1075" i="5"/>
  <c r="N1734" i="5"/>
  <c r="O1122" i="5"/>
  <c r="O520" i="5"/>
  <c r="N2149" i="5"/>
  <c r="N1195" i="5"/>
  <c r="O2076" i="5"/>
  <c r="O1284" i="5"/>
  <c r="O610" i="5"/>
  <c r="N860" i="5"/>
  <c r="N1459" i="5"/>
  <c r="O2130" i="5"/>
  <c r="N1518" i="5"/>
  <c r="O767" i="5"/>
  <c r="N1064" i="5"/>
  <c r="O1585" i="5"/>
  <c r="N560" i="5"/>
  <c r="N67" i="5"/>
  <c r="O523" i="5"/>
  <c r="O59" i="5"/>
  <c r="O783" i="5"/>
  <c r="O171" i="5"/>
  <c r="O725" i="5"/>
  <c r="N284" i="5"/>
  <c r="N1949" i="5"/>
  <c r="O427" i="5"/>
  <c r="N834" i="5"/>
  <c r="O726" i="5"/>
  <c r="N615" i="5"/>
  <c r="N33" i="5"/>
  <c r="N620" i="5"/>
  <c r="O2231" i="5"/>
  <c r="O871" i="5"/>
  <c r="N289" i="5"/>
  <c r="O810" i="5"/>
  <c r="N519" i="5"/>
  <c r="O323" i="5"/>
  <c r="N1247" i="5"/>
  <c r="O416" i="5"/>
  <c r="O425" i="5"/>
  <c r="N733" i="5"/>
  <c r="O731" i="5"/>
  <c r="O1037" i="5"/>
  <c r="O381" i="5"/>
  <c r="O107" i="5"/>
  <c r="O356" i="5"/>
  <c r="O109" i="5"/>
  <c r="N493" i="5"/>
  <c r="O795" i="5"/>
  <c r="O111" i="5"/>
  <c r="N47" i="5"/>
  <c r="N116" i="5"/>
  <c r="O263" i="5"/>
  <c r="O367" i="5"/>
  <c r="N839" i="5"/>
  <c r="O735" i="5"/>
  <c r="O15" i="5"/>
  <c r="O602" i="5"/>
  <c r="O594" i="5"/>
  <c r="O327" i="5"/>
  <c r="N1175" i="5"/>
  <c r="O374" i="5"/>
  <c r="O169" i="5"/>
  <c r="N511" i="5"/>
  <c r="N1931" i="5"/>
  <c r="O1499" i="5"/>
  <c r="N267" i="5"/>
  <c r="O191" i="5"/>
  <c r="O134" i="5"/>
  <c r="N344" i="5"/>
  <c r="N791" i="5"/>
  <c r="O343" i="5"/>
  <c r="O1598" i="5"/>
  <c r="N1251" i="5"/>
  <c r="O1125" i="5"/>
  <c r="O1443" i="5"/>
  <c r="O1216" i="5"/>
  <c r="O1907" i="5"/>
  <c r="N574" i="5"/>
  <c r="O1070" i="5"/>
  <c r="O1638" i="5"/>
  <c r="O864" i="5"/>
  <c r="N382" i="5"/>
  <c r="N203" i="5"/>
  <c r="N2089" i="5"/>
  <c r="O1825" i="5"/>
  <c r="N1057" i="5"/>
  <c r="O1776" i="5"/>
  <c r="O1343" i="5"/>
  <c r="N984" i="5"/>
  <c r="O1866" i="5"/>
  <c r="N2137" i="5"/>
  <c r="N840" i="5"/>
  <c r="N556" i="5"/>
  <c r="O1027" i="5"/>
  <c r="N2113" i="5"/>
  <c r="N1110" i="5"/>
  <c r="N944" i="5"/>
  <c r="N2244" i="5"/>
  <c r="O676" i="5"/>
  <c r="O1213" i="5"/>
  <c r="N1085" i="5"/>
  <c r="O124" i="5"/>
  <c r="O1771" i="5"/>
  <c r="N2220" i="5"/>
  <c r="N1074" i="5"/>
  <c r="N682" i="5"/>
  <c r="O992" i="5"/>
  <c r="N1573" i="5"/>
  <c r="N2058" i="5"/>
  <c r="O1302" i="5"/>
  <c r="N767" i="5"/>
  <c r="O88" i="5"/>
  <c r="O1735" i="5"/>
  <c r="N2184" i="5"/>
  <c r="O1464" i="5"/>
  <c r="N852" i="5"/>
  <c r="O178" i="5"/>
  <c r="O1963" i="5"/>
  <c r="O1039" i="5"/>
  <c r="N1698" i="5"/>
  <c r="O1086" i="5"/>
  <c r="O484" i="5"/>
  <c r="O2119" i="5"/>
  <c r="O1165" i="5"/>
  <c r="N20" i="5"/>
  <c r="N775" i="5"/>
  <c r="O1511" i="5"/>
  <c r="N642" i="5"/>
  <c r="O351" i="5"/>
  <c r="O2159" i="5"/>
  <c r="O470" i="5"/>
  <c r="O1721" i="5"/>
  <c r="N715" i="5"/>
  <c r="O575" i="5"/>
  <c r="O480" i="5"/>
  <c r="N2219" i="5"/>
  <c r="O183" i="5"/>
  <c r="O845" i="5"/>
  <c r="N188" i="5"/>
  <c r="N1019" i="5"/>
  <c r="O439" i="5"/>
  <c r="N1547" i="5"/>
  <c r="O807" i="5"/>
  <c r="O87" i="5"/>
  <c r="O674" i="5"/>
  <c r="O2321" i="5"/>
  <c r="O217" i="5"/>
  <c r="O883" i="5"/>
  <c r="N301" i="5"/>
  <c r="O714" i="5"/>
  <c r="N531" i="5"/>
  <c r="O1967" i="5"/>
  <c r="N644" i="5"/>
  <c r="O55" i="5"/>
  <c r="O787" i="5"/>
  <c r="N1205" i="5"/>
  <c r="O363" i="5"/>
  <c r="N1529" i="5"/>
  <c r="O410" i="5"/>
  <c r="N11" i="5"/>
  <c r="N547" i="5"/>
  <c r="N2333" i="5"/>
  <c r="O2249" i="5"/>
  <c r="O303" i="5"/>
  <c r="N605" i="5"/>
  <c r="O170" i="5"/>
  <c r="N114" i="5"/>
  <c r="O1385" i="5"/>
  <c r="N518" i="5"/>
  <c r="O103" i="5"/>
  <c r="O805" i="5"/>
  <c r="N1379" i="5"/>
  <c r="O600" i="5"/>
  <c r="N561" i="5"/>
  <c r="O743" i="5"/>
  <c r="N422" i="5"/>
  <c r="O155" i="5"/>
  <c r="O1187" i="5"/>
  <c r="N595" i="5"/>
  <c r="O2033" i="5"/>
  <c r="N245" i="5"/>
  <c r="N171" i="5"/>
  <c r="N359" i="5"/>
  <c r="O290" i="5"/>
  <c r="O241" i="5"/>
  <c r="N535" i="5"/>
  <c r="O1133" i="5"/>
  <c r="O300" i="5"/>
  <c r="O687" i="5"/>
  <c r="N3" i="5"/>
  <c r="O734" i="5"/>
  <c r="N8" i="5"/>
  <c r="N871" i="5"/>
  <c r="O247" i="5"/>
  <c r="N810" i="5"/>
  <c r="O627" i="5"/>
  <c r="N1445" i="5"/>
  <c r="O494" i="5"/>
  <c r="N1610" i="5"/>
  <c r="O1629" i="5"/>
  <c r="O1324" i="5"/>
  <c r="N1328" i="5"/>
  <c r="O1369" i="5"/>
  <c r="O41" i="5"/>
  <c r="O106" i="5"/>
  <c r="N2047" i="5"/>
  <c r="N1134" i="5"/>
  <c r="N544" i="5"/>
  <c r="O58" i="5"/>
  <c r="N2209" i="5"/>
  <c r="O1591" i="5"/>
  <c r="O1321" i="5"/>
  <c r="N1932" i="5"/>
  <c r="O1446" i="5"/>
  <c r="N790" i="5"/>
  <c r="O1105" i="5"/>
  <c r="O261" i="5"/>
  <c r="N2274" i="5"/>
  <c r="N634" i="5"/>
  <c r="N124" i="5"/>
  <c r="N2010" i="5"/>
  <c r="N1693" i="5"/>
  <c r="O647" i="5"/>
  <c r="N2035" i="5"/>
  <c r="O1818" i="5"/>
  <c r="O244" i="5"/>
  <c r="O2202" i="5"/>
  <c r="N520" i="5"/>
  <c r="O2263" i="5"/>
  <c r="O1339" i="5"/>
  <c r="O1794" i="5"/>
  <c r="O287" i="5"/>
  <c r="N250" i="5"/>
  <c r="O2071" i="5"/>
  <c r="N1147" i="5"/>
  <c r="O1632" i="5"/>
  <c r="O876" i="5"/>
  <c r="N484" i="5"/>
  <c r="O2227" i="5"/>
  <c r="O1303" i="5"/>
  <c r="O1758" i="5"/>
  <c r="N1038" i="5"/>
  <c r="N646" i="5"/>
  <c r="O944" i="5"/>
  <c r="N1537" i="5"/>
  <c r="N2022" i="5"/>
  <c r="N1272" i="5"/>
  <c r="N389" i="5"/>
  <c r="O52" i="5"/>
  <c r="O1699" i="5"/>
  <c r="N2148" i="5"/>
  <c r="N1475" i="5"/>
  <c r="N343" i="5"/>
  <c r="O792" i="5"/>
  <c r="N645" i="5"/>
  <c r="O1601" i="5"/>
  <c r="N614" i="5"/>
  <c r="O38" i="5"/>
  <c r="O611" i="5"/>
  <c r="N283" i="5"/>
  <c r="O696" i="5"/>
  <c r="N48" i="5"/>
  <c r="O435" i="5"/>
  <c r="N2267" i="5"/>
  <c r="O482" i="5"/>
  <c r="O701" i="5"/>
  <c r="N619" i="5"/>
  <c r="O683" i="5"/>
  <c r="N558" i="5"/>
  <c r="O375" i="5"/>
  <c r="N1295" i="5"/>
  <c r="O242" i="5"/>
  <c r="N452" i="5"/>
  <c r="O1895" i="5"/>
  <c r="O451" i="5"/>
  <c r="N1685" i="5"/>
  <c r="O711" i="5"/>
  <c r="O99" i="5"/>
  <c r="O830" i="5"/>
  <c r="N212" i="5"/>
  <c r="O1229" i="5"/>
  <c r="O355" i="5"/>
  <c r="N762" i="5"/>
  <c r="O1733" i="5"/>
  <c r="N554" i="5"/>
  <c r="O211" i="5"/>
  <c r="O841" i="5"/>
  <c r="N1751" i="5"/>
  <c r="O636" i="5"/>
  <c r="N597" i="5"/>
  <c r="O1157" i="5"/>
  <c r="N458" i="5"/>
  <c r="N485" i="5"/>
  <c r="O1535" i="5"/>
  <c r="O776" i="5"/>
  <c r="N86" i="5"/>
  <c r="O1409" i="5"/>
  <c r="O373" i="5"/>
  <c r="N780" i="5"/>
  <c r="O741" i="5"/>
  <c r="O129" i="5"/>
  <c r="O716" i="5"/>
  <c r="N235" i="5"/>
  <c r="N853" i="5"/>
  <c r="O889" i="5"/>
  <c r="N2237" i="5"/>
  <c r="O612" i="5"/>
  <c r="N465" i="5"/>
  <c r="N2159" i="5"/>
  <c r="N434" i="5"/>
  <c r="N1721" i="5"/>
  <c r="O829" i="5"/>
  <c r="N1613" i="5"/>
  <c r="O833" i="5"/>
  <c r="O977" i="5"/>
  <c r="N255" i="5"/>
  <c r="N479" i="5"/>
  <c r="O1190" i="5"/>
  <c r="O1197" i="5"/>
  <c r="N898" i="5"/>
  <c r="N1684" i="5"/>
  <c r="O1932" i="5"/>
  <c r="N412" i="5"/>
  <c r="O866" i="5"/>
  <c r="O1627" i="5"/>
  <c r="O869" i="5"/>
  <c r="N112" i="5"/>
  <c r="O1028" i="5"/>
  <c r="O1795" i="5"/>
  <c r="O1171" i="5"/>
  <c r="N2304" i="5"/>
  <c r="N1506" i="5"/>
  <c r="N1020" i="5"/>
  <c r="N358" i="5"/>
  <c r="N1841" i="5"/>
  <c r="O1577" i="5"/>
  <c r="O1854" i="5"/>
  <c r="N202" i="5"/>
  <c r="N848" i="5"/>
  <c r="N1584" i="5"/>
  <c r="O2256" i="5"/>
  <c r="O472" i="5"/>
  <c r="O1615" i="5"/>
  <c r="N1386" i="5"/>
  <c r="N1957" i="5"/>
  <c r="O1338" i="5"/>
  <c r="N88" i="5"/>
  <c r="J1843" i="5"/>
  <c r="N2322" i="5"/>
  <c r="N1362" i="5"/>
  <c r="O436" i="5"/>
  <c r="N902" i="5"/>
  <c r="N1645" i="5"/>
  <c r="O2136" i="5"/>
  <c r="O1200" i="5"/>
  <c r="O670" i="5"/>
  <c r="N52" i="5"/>
  <c r="N1807" i="5"/>
  <c r="O2292" i="5"/>
  <c r="N1326" i="5"/>
  <c r="O832" i="5"/>
  <c r="N214" i="5"/>
  <c r="O2035" i="5"/>
  <c r="N1111" i="5"/>
  <c r="N1596" i="5"/>
  <c r="O840" i="5"/>
  <c r="N448" i="5"/>
  <c r="O2191" i="5"/>
  <c r="N1267" i="5"/>
  <c r="O1722" i="5"/>
  <c r="O601" i="5"/>
  <c r="N2033" i="5"/>
  <c r="N635" i="5"/>
  <c r="O213" i="5"/>
  <c r="O800" i="5"/>
  <c r="N182" i="5"/>
  <c r="N13" i="5"/>
  <c r="O577" i="5"/>
  <c r="N1487" i="5"/>
  <c r="O693" i="5"/>
  <c r="O875" i="5"/>
  <c r="O3" i="5"/>
  <c r="N626" i="5"/>
  <c r="O50" i="5"/>
  <c r="O913" i="5"/>
  <c r="N25" i="5"/>
  <c r="O708" i="5"/>
  <c r="N669" i="5"/>
  <c r="O1889" i="5"/>
  <c r="N530" i="5"/>
  <c r="N1187" i="5"/>
  <c r="N121" i="5"/>
  <c r="N703" i="5"/>
  <c r="O785" i="5"/>
  <c r="N1673" i="5"/>
  <c r="N279" i="5"/>
  <c r="N1421" i="5"/>
  <c r="O398" i="5"/>
  <c r="O929" i="5"/>
  <c r="N643" i="5"/>
  <c r="O2165" i="5"/>
  <c r="O408" i="5"/>
  <c r="O812" i="5"/>
  <c r="N122" i="5"/>
  <c r="O1835" i="5"/>
  <c r="O409" i="5"/>
  <c r="N816" i="5"/>
  <c r="O777" i="5"/>
  <c r="O165" i="5"/>
  <c r="O752" i="5"/>
  <c r="N26" i="5"/>
  <c r="N889" i="5"/>
  <c r="N324" i="5"/>
  <c r="O344" i="5"/>
  <c r="O187" i="5"/>
  <c r="N661" i="5"/>
  <c r="N59" i="5"/>
  <c r="O149" i="5"/>
  <c r="O309" i="5"/>
  <c r="N1709" i="5"/>
  <c r="O284" i="5"/>
  <c r="O1949" i="5"/>
  <c r="N421" i="5"/>
  <c r="O385" i="5"/>
  <c r="O239" i="5"/>
  <c r="O753" i="5"/>
  <c r="O33" i="5"/>
  <c r="O620" i="5"/>
  <c r="O2" i="5"/>
  <c r="N611" i="5"/>
  <c r="O397" i="5"/>
  <c r="N804" i="5"/>
  <c r="O513" i="5"/>
  <c r="N173" i="5"/>
  <c r="O593" i="5"/>
  <c r="N446" i="5"/>
  <c r="O1556" i="5"/>
  <c r="O1891" i="5"/>
  <c r="O2082" i="5"/>
  <c r="O473" i="5"/>
  <c r="O40" i="5"/>
  <c r="N1411" i="5"/>
  <c r="N1704" i="5"/>
  <c r="N894" i="5"/>
  <c r="O634" i="5"/>
  <c r="N612" i="5"/>
  <c r="O2039" i="5"/>
  <c r="N49" i="5"/>
  <c r="N98" i="5"/>
  <c r="O887" i="5"/>
  <c r="O2057" i="5"/>
  <c r="O345" i="5"/>
  <c r="O19" i="5"/>
  <c r="N572" i="5"/>
  <c r="O321" i="5"/>
  <c r="N577" i="5"/>
  <c r="O186" i="5"/>
  <c r="N589" i="5"/>
  <c r="O1265" i="5"/>
  <c r="N195" i="5"/>
  <c r="N1169" i="5"/>
  <c r="N264" i="5"/>
  <c r="O651" i="5"/>
  <c r="N2069" i="5"/>
  <c r="O698" i="5"/>
  <c r="N193" i="5"/>
  <c r="N835" i="5"/>
  <c r="O127" i="5"/>
  <c r="N774" i="5"/>
  <c r="O591" i="5"/>
  <c r="N1097" i="5"/>
  <c r="O458" i="5"/>
  <c r="N740" i="5"/>
  <c r="N749" i="5"/>
  <c r="O667" i="5"/>
  <c r="N1439" i="5"/>
  <c r="N569" i="5"/>
  <c r="N315" i="5"/>
  <c r="N2093" i="5"/>
  <c r="N428" i="5"/>
  <c r="O215" i="5"/>
  <c r="O571" i="5"/>
  <c r="N1433" i="5"/>
  <c r="N164" i="5"/>
  <c r="N883" i="5"/>
  <c r="O61" i="5"/>
  <c r="N750" i="5"/>
  <c r="O459" i="5"/>
  <c r="N821" i="5"/>
  <c r="O578" i="5"/>
  <c r="N157" i="5"/>
  <c r="N823" i="5"/>
  <c r="O1613" i="5"/>
  <c r="N510" i="5"/>
  <c r="O560" i="5"/>
  <c r="O1925" i="5"/>
  <c r="N877" i="5"/>
  <c r="O2177" i="5"/>
  <c r="N564" i="5"/>
  <c r="O525" i="5"/>
  <c r="N1505" i="5"/>
  <c r="O500" i="5"/>
  <c r="O863" i="5"/>
  <c r="N637" i="5"/>
  <c r="O637" i="5"/>
  <c r="O131" i="5"/>
  <c r="N1163" i="5"/>
  <c r="O249" i="5"/>
  <c r="O836" i="5"/>
  <c r="N218" i="5"/>
  <c r="N133" i="5"/>
  <c r="O613" i="5"/>
  <c r="N1877" i="5"/>
  <c r="O729" i="5"/>
  <c r="O1241" i="5"/>
  <c r="N354" i="5"/>
  <c r="O2117" i="5"/>
  <c r="N1565" i="5"/>
  <c r="O1091" i="5"/>
  <c r="N396" i="5"/>
  <c r="N276" i="5"/>
  <c r="N294" i="5"/>
  <c r="N456" i="5"/>
  <c r="N480" i="5"/>
  <c r="N282" i="5"/>
  <c r="O2327" i="5"/>
  <c r="N2135" i="5"/>
  <c r="O1181" i="5"/>
  <c r="O935" i="5"/>
  <c r="O815" i="5"/>
  <c r="O558" i="5"/>
  <c r="N1481" i="5"/>
  <c r="N552" i="5"/>
  <c r="N462" i="5"/>
  <c r="O522" i="5"/>
  <c r="N204" i="5"/>
  <c r="N167" i="5"/>
  <c r="O450" i="5"/>
  <c r="O420" i="5"/>
  <c r="N138" i="5"/>
  <c r="O168" i="5"/>
  <c r="O762" i="5"/>
  <c r="O758" i="5"/>
  <c r="O510" i="5"/>
  <c r="O655" i="5"/>
  <c r="N747" i="5"/>
  <c r="O631" i="5"/>
  <c r="N371" i="5"/>
  <c r="O828" i="5"/>
  <c r="N432" i="5"/>
  <c r="O228" i="5"/>
  <c r="O1049" i="5"/>
  <c r="O2290" i="5"/>
  <c r="O1465" i="5"/>
  <c r="N1650" i="5"/>
  <c r="O971" i="5"/>
  <c r="O998" i="5"/>
  <c r="O991" i="5"/>
  <c r="N1278" i="5"/>
  <c r="N688" i="5"/>
  <c r="O202" i="5"/>
  <c r="N651" i="5"/>
  <c r="N65" i="5"/>
  <c r="N769" i="5"/>
  <c r="O223" i="5"/>
  <c r="O728" i="5"/>
  <c r="N1589" i="5"/>
  <c r="O1553" i="5"/>
  <c r="N1127" i="5"/>
  <c r="N140" i="5"/>
  <c r="O1337" i="5"/>
  <c r="N2039" i="5"/>
  <c r="O2273" i="5"/>
  <c r="N440" i="5"/>
  <c r="O528" i="5"/>
  <c r="N107" i="5"/>
  <c r="O643" i="5"/>
  <c r="O617" i="5"/>
  <c r="N219" i="5"/>
  <c r="O47" i="5"/>
  <c r="O266" i="5"/>
  <c r="N1769" i="5"/>
  <c r="N403" i="5"/>
  <c r="O899" i="5"/>
  <c r="O89" i="5"/>
  <c r="N159" i="5"/>
  <c r="N746" i="5"/>
  <c r="O26" i="5"/>
  <c r="N200" i="5"/>
  <c r="N919" i="5"/>
  <c r="O163" i="5"/>
  <c r="N786" i="5"/>
  <c r="O495" i="5"/>
  <c r="N1223" i="5"/>
  <c r="O614" i="5"/>
  <c r="N259" i="5"/>
  <c r="N859" i="5"/>
  <c r="O1985" i="5"/>
  <c r="N546" i="5"/>
  <c r="O199" i="5"/>
  <c r="N451" i="5"/>
  <c r="O629" i="5"/>
  <c r="N753" i="5"/>
  <c r="N27" i="5"/>
  <c r="N722" i="5"/>
  <c r="O146" i="5"/>
  <c r="N1625" i="5"/>
  <c r="N391" i="5"/>
  <c r="O804" i="5"/>
  <c r="N156" i="5"/>
  <c r="O128" i="5"/>
  <c r="O791" i="5"/>
  <c r="N445" i="5"/>
  <c r="N179" i="5"/>
  <c r="N675" i="5"/>
  <c r="N93" i="5"/>
  <c r="N788" i="5"/>
  <c r="O68" i="5"/>
  <c r="O931" i="5"/>
  <c r="N79" i="5"/>
  <c r="O1571" i="5"/>
  <c r="N648" i="5"/>
  <c r="O537" i="5"/>
  <c r="N497" i="5"/>
  <c r="O404" i="5"/>
  <c r="O1013" i="5"/>
  <c r="N793" i="5"/>
  <c r="O7" i="5"/>
  <c r="N2075" i="5"/>
  <c r="O297" i="5"/>
  <c r="N402" i="5"/>
  <c r="N1493" i="5"/>
  <c r="N372" i="5"/>
  <c r="N935" i="5"/>
  <c r="N342" i="5"/>
  <c r="N1193" i="5"/>
  <c r="O737" i="5"/>
  <c r="O294" i="5"/>
  <c r="O24" i="5"/>
  <c r="O17" i="5"/>
  <c r="O797" i="5"/>
  <c r="O84" i="5"/>
  <c r="N246" i="5"/>
  <c r="O216" i="5"/>
  <c r="N132" i="5"/>
  <c r="O180" i="5"/>
  <c r="N96" i="5"/>
  <c r="O324" i="5"/>
  <c r="O90" i="5"/>
  <c r="O30" i="5"/>
  <c r="N6" i="5"/>
  <c r="O71" i="5"/>
  <c r="N390" i="5"/>
  <c r="N18" i="5"/>
  <c r="N588" i="5"/>
  <c r="N408" i="5"/>
  <c r="O491" i="5"/>
  <c r="O1915" i="5"/>
  <c r="N618" i="5"/>
  <c r="O941" i="5"/>
  <c r="O279" i="5"/>
  <c r="N345" i="5"/>
  <c r="N650" i="5"/>
  <c r="O312" i="5"/>
  <c r="N1091" i="5"/>
  <c r="N1209" i="5"/>
  <c r="O1093" i="5"/>
  <c r="O1812" i="5"/>
  <c r="N1422" i="5"/>
  <c r="O1189" i="5"/>
  <c r="N1902" i="5"/>
  <c r="N1523" i="5"/>
  <c r="O400" i="5"/>
  <c r="N16" i="5"/>
  <c r="O501" i="5"/>
  <c r="O1391" i="5"/>
  <c r="O481" i="5"/>
  <c r="O77" i="5"/>
  <c r="N542" i="5"/>
  <c r="O380" i="5"/>
  <c r="O2093" i="5"/>
  <c r="O811" i="5"/>
  <c r="N1649" i="5"/>
  <c r="N563" i="5"/>
  <c r="N104" i="5"/>
  <c r="O546" i="5"/>
  <c r="O2147" i="5"/>
  <c r="O669" i="5"/>
  <c r="O644" i="5"/>
  <c r="O97" i="5"/>
  <c r="O1301" i="5"/>
  <c r="N281" i="5"/>
  <c r="N410" i="5"/>
  <c r="N1457" i="5"/>
  <c r="O697" i="5"/>
  <c r="N365" i="5"/>
  <c r="O492" i="5"/>
  <c r="N453" i="5"/>
  <c r="N2015" i="5"/>
  <c r="N314" i="5"/>
  <c r="N2261" i="5"/>
  <c r="N155" i="5"/>
  <c r="N487" i="5"/>
  <c r="O989" i="5"/>
  <c r="N789" i="5"/>
  <c r="N63" i="5"/>
  <c r="N758" i="5"/>
  <c r="O182" i="5"/>
  <c r="O2009" i="5"/>
  <c r="N427" i="5"/>
  <c r="N5" i="5"/>
  <c r="N192" i="5"/>
  <c r="O709" i="5"/>
  <c r="N785" i="5"/>
  <c r="O16" i="5"/>
  <c r="N321" i="5"/>
  <c r="O779" i="5"/>
  <c r="N290" i="5"/>
  <c r="O257" i="5"/>
  <c r="O685" i="5"/>
  <c r="O251" i="5"/>
  <c r="O801" i="5"/>
  <c r="N632" i="5"/>
  <c r="O83" i="5"/>
  <c r="O595" i="5"/>
  <c r="N731" i="5"/>
  <c r="O2045" i="5"/>
  <c r="O243" i="5"/>
  <c r="O1421" i="5"/>
  <c r="N356" i="5"/>
  <c r="N109" i="5"/>
  <c r="O499" i="5"/>
  <c r="N689" i="5"/>
  <c r="O798" i="5"/>
  <c r="N687" i="5"/>
  <c r="N105" i="5"/>
  <c r="N692" i="5"/>
  <c r="O193" i="5"/>
  <c r="O943" i="5"/>
  <c r="N361" i="5"/>
  <c r="O449" i="5"/>
  <c r="N591" i="5"/>
  <c r="O1097" i="5"/>
  <c r="N2003" i="5"/>
  <c r="O426" i="5"/>
  <c r="N1703" i="5"/>
  <c r="O144" i="5"/>
  <c r="N1367" i="5"/>
  <c r="O588" i="5"/>
  <c r="N306" i="5"/>
  <c r="N233" i="5"/>
  <c r="N641" i="5"/>
  <c r="O42" i="5"/>
  <c r="N420" i="5"/>
  <c r="N54" i="5"/>
  <c r="O437" i="5"/>
  <c r="N2201" i="5"/>
  <c r="O1679" i="5"/>
  <c r="N1793" i="5"/>
  <c r="O1361" i="5"/>
  <c r="O1193" i="5"/>
  <c r="O95" i="5"/>
  <c r="N570" i="5"/>
  <c r="N1883" i="5"/>
  <c r="O1979" i="5"/>
  <c r="N2208" i="5"/>
  <c r="N1409" i="5"/>
  <c r="N302" i="5"/>
  <c r="N84" i="5"/>
  <c r="N150" i="5"/>
  <c r="O2312" i="5"/>
  <c r="N2076" i="5"/>
  <c r="N1380" i="5"/>
  <c r="N986" i="5"/>
  <c r="O2178" i="5"/>
  <c r="O1470" i="5"/>
  <c r="N562" i="5"/>
  <c r="O2027" i="5"/>
  <c r="N2263" i="5"/>
  <c r="N69" i="5"/>
  <c r="N555" i="5"/>
  <c r="O1079" i="5"/>
  <c r="N529" i="5"/>
  <c r="N110" i="5"/>
  <c r="O121" i="5"/>
  <c r="N608" i="5"/>
  <c r="O379" i="5"/>
  <c r="N533" i="5"/>
  <c r="N779" i="5"/>
  <c r="O311" i="5"/>
  <c r="O704" i="5"/>
  <c r="O733" i="5"/>
  <c r="N237" i="5"/>
  <c r="O212" i="5"/>
  <c r="O401" i="5"/>
  <c r="O150" i="5"/>
  <c r="O668" i="5"/>
  <c r="N211" i="5"/>
  <c r="N341" i="5"/>
  <c r="O253" i="5"/>
  <c r="N672" i="5"/>
  <c r="O633" i="5"/>
  <c r="O21" i="5"/>
  <c r="O608" i="5"/>
  <c r="N1997" i="5"/>
  <c r="N745" i="5"/>
  <c r="O745" i="5"/>
  <c r="N1145" i="5"/>
  <c r="O504" i="5"/>
  <c r="N357" i="5"/>
  <c r="O1115" i="5"/>
  <c r="N326" i="5"/>
  <c r="N581" i="5"/>
  <c r="O721" i="5"/>
  <c r="N575" i="5"/>
  <c r="N1661" i="5"/>
  <c r="N2327" i="5"/>
  <c r="O79" i="5"/>
  <c r="N720" i="5"/>
  <c r="O609" i="5"/>
  <c r="N1283" i="5"/>
  <c r="O476" i="5"/>
  <c r="O1787" i="5"/>
  <c r="N865" i="5"/>
  <c r="O229" i="5"/>
  <c r="N660" i="5"/>
  <c r="O369" i="5"/>
  <c r="N128" i="5"/>
  <c r="N847" i="5"/>
  <c r="O2237" i="5"/>
  <c r="N714" i="5"/>
  <c r="O423" i="5"/>
  <c r="N455" i="5"/>
  <c r="O542" i="5"/>
  <c r="N55" i="5"/>
  <c r="N787" i="5"/>
  <c r="O1259" i="5"/>
  <c r="N606" i="5"/>
  <c r="O773" i="5"/>
  <c r="O255" i="5"/>
  <c r="O1529" i="5"/>
  <c r="N260" i="5"/>
  <c r="O1769" i="5"/>
  <c r="O511" i="5"/>
  <c r="N2243" i="5"/>
  <c r="N89" i="5"/>
  <c r="O159" i="5"/>
  <c r="O746" i="5"/>
  <c r="O2357" i="5"/>
  <c r="O2285" i="5"/>
  <c r="N293" i="5"/>
  <c r="O1793" i="5"/>
  <c r="O378" i="5"/>
  <c r="N108" i="5"/>
  <c r="N1043" i="5"/>
  <c r="N360" i="5"/>
  <c r="N240" i="5"/>
  <c r="N258" i="5"/>
  <c r="N2285" i="5"/>
  <c r="N923" i="5"/>
  <c r="N384" i="5"/>
  <c r="O396" i="5"/>
  <c r="O162" i="5"/>
  <c r="O360" i="5"/>
  <c r="O126" i="5"/>
  <c r="N504" i="5"/>
  <c r="N126" i="5"/>
  <c r="N102" i="5"/>
  <c r="O36" i="5"/>
  <c r="J2189" i="5"/>
  <c r="O462" i="5"/>
  <c r="N2057" i="5"/>
  <c r="O252" i="5"/>
  <c r="O474" i="5"/>
  <c r="N325" i="5"/>
  <c r="O722" i="5"/>
  <c r="O545" i="5"/>
  <c r="O605" i="5"/>
  <c r="O140" i="5"/>
  <c r="O1757" i="5"/>
  <c r="O995" i="5"/>
  <c r="O74" i="5"/>
  <c r="O1139" i="5"/>
  <c r="O552" i="5"/>
  <c r="N850" i="5"/>
  <c r="N418" i="5"/>
  <c r="N1218" i="5"/>
  <c r="N1028" i="5"/>
  <c r="O954" i="5"/>
  <c r="O930" i="5"/>
  <c r="O238" i="5"/>
  <c r="N866" i="5"/>
  <c r="N1771" i="5"/>
  <c r="O185" i="5"/>
  <c r="N261" i="5"/>
  <c r="N509" i="5"/>
  <c r="O851" i="5"/>
  <c r="O175" i="5"/>
  <c r="N83" i="5"/>
  <c r="O320" i="5"/>
  <c r="N145" i="5"/>
  <c r="O715" i="5"/>
  <c r="N476" i="5"/>
  <c r="O666" i="5"/>
  <c r="O272" i="5"/>
  <c r="O301" i="5"/>
  <c r="N1313" i="5"/>
  <c r="N863" i="5"/>
  <c r="O477" i="5"/>
  <c r="N1847" i="5"/>
  <c r="O236" i="5"/>
  <c r="N1835" i="5"/>
  <c r="N553" i="5"/>
  <c r="O1319" i="5"/>
  <c r="N783" i="5"/>
  <c r="N201" i="5"/>
  <c r="N665" i="5"/>
  <c r="O176" i="5"/>
  <c r="O911" i="5"/>
  <c r="N313" i="5"/>
  <c r="O181" i="5"/>
  <c r="N756" i="5"/>
  <c r="O645" i="5"/>
  <c r="N1601" i="5"/>
  <c r="O512" i="5"/>
  <c r="N2153" i="5"/>
  <c r="N901" i="5"/>
  <c r="O289" i="5"/>
  <c r="N696" i="5"/>
  <c r="O405" i="5"/>
  <c r="O534" i="5"/>
  <c r="O299" i="5"/>
  <c r="N759" i="5"/>
  <c r="N177" i="5"/>
  <c r="N764" i="5"/>
  <c r="O44" i="5"/>
  <c r="O677" i="5"/>
  <c r="N433" i="5"/>
  <c r="O1199" i="5"/>
  <c r="N663" i="5"/>
  <c r="O1823" i="5"/>
  <c r="O2261" i="5"/>
  <c r="N415" i="5"/>
  <c r="N239" i="5"/>
  <c r="N717" i="5"/>
  <c r="N2255" i="5"/>
  <c r="N686" i="5"/>
  <c r="O110" i="5"/>
  <c r="N1229" i="5"/>
  <c r="N355" i="5"/>
  <c r="O768" i="5"/>
  <c r="N120" i="5"/>
  <c r="O507" i="5"/>
  <c r="N545" i="5"/>
  <c r="O554" i="5"/>
  <c r="O1457" i="5"/>
  <c r="N691" i="5"/>
  <c r="O1379" i="5"/>
  <c r="N630" i="5"/>
  <c r="O447" i="5"/>
  <c r="O2015" i="5"/>
  <c r="O314" i="5"/>
  <c r="O1913" i="5"/>
  <c r="N95" i="5"/>
  <c r="O192" i="5"/>
  <c r="N318" i="5"/>
  <c r="O1763" i="5"/>
  <c r="O1481" i="5"/>
  <c r="O342" i="5"/>
  <c r="N857" i="5"/>
  <c r="O383" i="5"/>
  <c r="N2273" i="5"/>
  <c r="O173" i="5"/>
  <c r="N222" i="5"/>
  <c r="N1829" i="5"/>
  <c r="O1937" i="5"/>
  <c r="N1979" i="5"/>
  <c r="O1565" i="5"/>
  <c r="N1637" i="5"/>
  <c r="O66" i="5"/>
  <c r="N1241" i="5"/>
  <c r="O1415" i="5"/>
  <c r="N755" i="5"/>
  <c r="N450" i="5"/>
  <c r="N30" i="5"/>
  <c r="O1847" i="5"/>
  <c r="N198" i="5"/>
  <c r="N162" i="5"/>
  <c r="N599" i="5"/>
  <c r="N252" i="5"/>
  <c r="N275" i="5"/>
  <c r="N72" i="5"/>
  <c r="O102" i="5"/>
  <c r="N1151" i="5"/>
  <c r="O392" i="5"/>
  <c r="O621" i="5"/>
  <c r="N495" i="5"/>
  <c r="N380" i="5"/>
  <c r="N654" i="5"/>
  <c r="N37" i="5"/>
  <c r="N271" i="5"/>
  <c r="N303" i="5"/>
  <c r="N165" i="5"/>
  <c r="N668" i="5"/>
  <c r="N392" i="5"/>
  <c r="O589" i="5"/>
  <c r="N379" i="5"/>
  <c r="O732" i="5"/>
  <c r="O557" i="5"/>
  <c r="N186" i="5"/>
  <c r="N216" i="5"/>
  <c r="O1953" i="5"/>
  <c r="N2183" i="5"/>
  <c r="O1715" i="5"/>
  <c r="O2238" i="5"/>
  <c r="N316" i="5"/>
  <c r="N724" i="5"/>
  <c r="O353" i="5"/>
  <c r="O1969" i="5"/>
  <c r="N1339" i="5"/>
  <c r="N656" i="5"/>
  <c r="O659" i="5"/>
  <c r="N1559" i="5"/>
  <c r="O493" i="5"/>
  <c r="O1697" i="5"/>
  <c r="O847" i="5"/>
  <c r="O2081" i="5"/>
  <c r="N941" i="5"/>
  <c r="O283" i="5"/>
  <c r="O603" i="5"/>
  <c r="O137" i="5"/>
  <c r="N435" i="5"/>
  <c r="O1685" i="5"/>
  <c r="N1691" i="5"/>
  <c r="N931" i="5"/>
  <c r="O959" i="5"/>
  <c r="N776" i="5"/>
  <c r="N1121" i="5"/>
  <c r="O703" i="5"/>
  <c r="N1799" i="5"/>
  <c r="N1037" i="5"/>
  <c r="N351" i="5"/>
  <c r="N143" i="5"/>
  <c r="N464" i="5"/>
  <c r="N539" i="5"/>
  <c r="O607" i="5"/>
  <c r="N1805" i="5"/>
  <c r="O689" i="5"/>
  <c r="N795" i="5"/>
  <c r="N213" i="5"/>
  <c r="N800" i="5"/>
  <c r="O80" i="5"/>
  <c r="O1019" i="5"/>
  <c r="N469" i="5"/>
  <c r="O1547" i="5"/>
  <c r="N699" i="5"/>
  <c r="O2171" i="5"/>
  <c r="N78" i="5"/>
  <c r="N1901" i="5"/>
  <c r="N327" i="5"/>
  <c r="N2225" i="5"/>
  <c r="N332" i="5"/>
  <c r="N31" i="5"/>
  <c r="O583" i="5"/>
  <c r="N623" i="5"/>
  <c r="N893" i="5"/>
  <c r="O231" i="5"/>
  <c r="O818" i="5"/>
  <c r="O673" i="5"/>
  <c r="N467" i="5"/>
  <c r="O1745" i="5"/>
  <c r="N285" i="5"/>
  <c r="O419" i="5"/>
  <c r="N254" i="5"/>
  <c r="N241" i="5"/>
  <c r="O649" i="5"/>
  <c r="N2165" i="5"/>
  <c r="O765" i="5"/>
  <c r="O1595" i="5"/>
  <c r="N75" i="5"/>
  <c r="N698" i="5"/>
  <c r="O122" i="5"/>
  <c r="O341" i="5"/>
  <c r="N247" i="5"/>
  <c r="O780" i="5"/>
  <c r="N741" i="5"/>
  <c r="N15" i="5"/>
  <c r="N602" i="5"/>
  <c r="O1997" i="5"/>
  <c r="O438" i="5"/>
  <c r="O132" i="5"/>
  <c r="N1595" i="5"/>
  <c r="N1139" i="5"/>
  <c r="N336" i="5"/>
  <c r="O282" i="5"/>
  <c r="O1367" i="5"/>
  <c r="O516" i="5"/>
  <c r="N270" i="5"/>
  <c r="N288" i="5"/>
  <c r="O204" i="5"/>
  <c r="O1001" i="5"/>
  <c r="O599" i="5"/>
  <c r="N576" i="5"/>
  <c r="O1637" i="5"/>
  <c r="O240" i="5"/>
  <c r="N444" i="5"/>
  <c r="N671" i="5"/>
  <c r="N168" i="5"/>
  <c r="N29" i="5"/>
  <c r="N383" i="5"/>
  <c r="O1434" i="5"/>
  <c r="N1535" i="5"/>
  <c r="O1589" i="5"/>
  <c r="N319" i="5"/>
  <c r="N1427" i="5"/>
  <c r="O1071" i="5"/>
  <c r="O515" i="5"/>
  <c r="O2339" i="5"/>
  <c r="O1951" i="5"/>
  <c r="O1531" i="5"/>
  <c r="N4" i="5"/>
  <c r="N2299" i="5"/>
  <c r="N1609" i="5"/>
  <c r="N2256" i="5"/>
  <c r="O368" i="5"/>
  <c r="N366" i="5"/>
  <c r="O1955" i="5"/>
  <c r="N265" i="5"/>
  <c r="O937" i="5"/>
  <c r="N697" i="5"/>
  <c r="N2309" i="5"/>
  <c r="O642" i="5"/>
  <c r="N521" i="5"/>
  <c r="O188" i="5"/>
  <c r="N807" i="5"/>
  <c r="N14" i="5"/>
  <c r="N317" i="5"/>
  <c r="N461" i="5"/>
  <c r="N1259" i="5"/>
  <c r="O62" i="5"/>
  <c r="N236" i="5"/>
  <c r="O23" i="5"/>
  <c r="O265" i="5"/>
  <c r="N822" i="5"/>
  <c r="O531" i="5"/>
  <c r="N1553" i="5"/>
  <c r="O650" i="5"/>
  <c r="N32" i="5"/>
  <c r="N895" i="5"/>
  <c r="N2291" i="5"/>
  <c r="N582" i="5"/>
  <c r="N28" i="5"/>
  <c r="N363" i="5"/>
  <c r="N221" i="5"/>
  <c r="N368" i="5"/>
  <c r="N151" i="5"/>
  <c r="O619" i="5"/>
  <c r="N953" i="5"/>
  <c r="N1391" i="5"/>
  <c r="O267" i="5"/>
  <c r="N191" i="5"/>
  <c r="N1181" i="5"/>
  <c r="O579" i="5"/>
  <c r="N1337" i="5"/>
  <c r="O626" i="5"/>
  <c r="N2231" i="5"/>
  <c r="N763" i="5"/>
  <c r="O2105" i="5"/>
  <c r="N702" i="5"/>
  <c r="O519" i="5"/>
  <c r="N323" i="5"/>
  <c r="O386" i="5"/>
  <c r="N2279" i="5"/>
  <c r="N684" i="5"/>
  <c r="O573" i="5"/>
  <c r="N887" i="5"/>
  <c r="O440" i="5"/>
  <c r="O1397" i="5"/>
  <c r="N829" i="5"/>
  <c r="O115" i="5"/>
  <c r="N624" i="5"/>
  <c r="O333" i="5"/>
  <c r="N438" i="5"/>
  <c r="O1235" i="5"/>
  <c r="N266" i="5"/>
  <c r="O11" i="5"/>
  <c r="O553" i="5"/>
  <c r="N1265" i="5"/>
  <c r="N515" i="5"/>
  <c r="N309" i="5"/>
  <c r="O665" i="5"/>
  <c r="N170" i="5"/>
  <c r="N851" i="5"/>
  <c r="O1247" i="5"/>
  <c r="N1679" i="5"/>
  <c r="N875" i="5"/>
  <c r="O390" i="5"/>
  <c r="N1307" i="5"/>
  <c r="N797" i="5"/>
  <c r="N300" i="5"/>
  <c r="N491" i="5"/>
  <c r="N71" i="5"/>
  <c r="O138" i="5"/>
  <c r="N42" i="5"/>
  <c r="O749" i="5"/>
  <c r="N1325" i="5"/>
  <c r="N1079" i="5"/>
  <c r="N1895" i="5"/>
  <c r="O29" i="5"/>
  <c r="O1754" i="5"/>
  <c r="O2287" i="5"/>
  <c r="N628" i="5"/>
  <c r="N1525" i="5"/>
  <c r="N2094" i="5"/>
  <c r="N950" i="5"/>
  <c r="O1879" i="5"/>
  <c r="J1189" i="5"/>
  <c r="N1830" i="5"/>
  <c r="O85" i="5"/>
  <c r="N1631" i="5"/>
  <c r="O417" i="5"/>
  <c r="N1373" i="5"/>
  <c r="O505" i="5"/>
  <c r="N253" i="5"/>
  <c r="O751" i="5"/>
  <c r="O639" i="5"/>
  <c r="N690" i="5"/>
  <c r="N653" i="5"/>
  <c r="N375" i="5"/>
  <c r="O2207" i="5"/>
  <c r="N439" i="5"/>
  <c r="N489" i="5"/>
  <c r="N768" i="5"/>
  <c r="N91" i="5"/>
  <c r="O485" i="5"/>
  <c r="N523" i="5"/>
  <c r="O1373" i="5"/>
  <c r="N825" i="5"/>
  <c r="N99" i="5"/>
  <c r="N794" i="5"/>
  <c r="O218" i="5"/>
  <c r="O13" i="5"/>
  <c r="N463" i="5"/>
  <c r="O377" i="5"/>
  <c r="N228" i="5"/>
  <c r="O615" i="5"/>
  <c r="N1667" i="5"/>
  <c r="O662" i="5"/>
  <c r="N85" i="5"/>
  <c r="N799" i="5"/>
  <c r="O25" i="5"/>
  <c r="N738" i="5"/>
  <c r="O555" i="5"/>
  <c r="N659" i="5"/>
  <c r="O422" i="5"/>
  <c r="O366" i="5"/>
  <c r="N147" i="5"/>
  <c r="N770" i="5"/>
  <c r="O194" i="5"/>
  <c r="O1073" i="5"/>
  <c r="N331" i="5"/>
  <c r="N125" i="5"/>
  <c r="N813" i="5"/>
  <c r="N87" i="5"/>
  <c r="N674" i="5"/>
  <c r="O139" i="5"/>
  <c r="O834" i="5"/>
  <c r="N723" i="5"/>
  <c r="N141" i="5"/>
  <c r="N728" i="5"/>
  <c r="O8" i="5"/>
  <c r="N263" i="5"/>
  <c r="N397" i="5"/>
  <c r="O839" i="5"/>
  <c r="N627" i="5"/>
  <c r="O1445" i="5"/>
  <c r="O6" i="5"/>
  <c r="O524" i="5"/>
  <c r="O1517" i="5"/>
  <c r="N841" i="5"/>
  <c r="O1799" i="5"/>
  <c r="N528" i="5"/>
  <c r="O489" i="5"/>
  <c r="N1157" i="5"/>
  <c r="O464" i="5"/>
  <c r="O539" i="5"/>
  <c r="N601" i="5"/>
  <c r="N468" i="5"/>
  <c r="O348" i="5"/>
  <c r="N503" i="5"/>
  <c r="O1883" i="5"/>
  <c r="O198" i="5"/>
  <c r="O354" i="5"/>
  <c r="N977" i="5"/>
  <c r="O1109" i="5"/>
  <c r="O306" i="5"/>
  <c r="O468" i="5"/>
  <c r="O234" i="5"/>
  <c r="O167" i="5"/>
  <c r="O2063" i="5"/>
  <c r="N1727" i="5"/>
  <c r="O156" i="5"/>
  <c r="N1415" i="5"/>
  <c r="O18" i="5"/>
  <c r="O1727" i="5"/>
  <c r="O275" i="5"/>
  <c r="O456" i="5"/>
  <c r="N426" i="5"/>
  <c r="O2003" i="5"/>
  <c r="N2063" i="5"/>
  <c r="N1398" i="5"/>
  <c r="O630" i="5"/>
  <c r="N517" i="5"/>
  <c r="O203" i="5"/>
  <c r="N965" i="5"/>
  <c r="O2021" i="5"/>
  <c r="N1001" i="5"/>
  <c r="O857" i="5"/>
  <c r="N2051" i="5"/>
  <c r="O2125" i="5"/>
  <c r="O1154" i="5"/>
  <c r="N514" i="5"/>
  <c r="O912" i="5"/>
  <c r="J2005" i="5"/>
  <c r="N1375" i="5"/>
  <c r="O2100" i="5"/>
  <c r="O1290" i="5"/>
  <c r="O653" i="5"/>
  <c r="O551" i="5"/>
  <c r="O237" i="5"/>
  <c r="O720" i="5"/>
  <c r="N97" i="5"/>
  <c r="O413" i="5"/>
  <c r="N457" i="5"/>
  <c r="N459" i="5"/>
  <c r="O1805" i="5"/>
  <c r="O2255" i="5"/>
  <c r="O205" i="5"/>
  <c r="O947" i="5"/>
  <c r="N683" i="5"/>
  <c r="O57" i="5"/>
  <c r="N339" i="5"/>
  <c r="N781" i="5"/>
  <c r="O817" i="5"/>
  <c r="N1511" i="5"/>
  <c r="O540" i="5"/>
  <c r="N393" i="5"/>
  <c r="O1469" i="5"/>
  <c r="N362" i="5"/>
  <c r="N929" i="5"/>
  <c r="O757" i="5"/>
  <c r="N881" i="5"/>
  <c r="O2297" i="5"/>
  <c r="O293" i="5"/>
  <c r="N183" i="5"/>
  <c r="N806" i="5"/>
  <c r="O230" i="5"/>
  <c r="N1349" i="5"/>
  <c r="N367" i="5"/>
  <c r="O509" i="5"/>
  <c r="N1865" i="5"/>
  <c r="N123" i="5"/>
  <c r="N710" i="5"/>
  <c r="O235" i="5"/>
  <c r="O1631" i="5"/>
  <c r="N1871" i="5"/>
  <c r="N338" i="5"/>
  <c r="N701" i="5"/>
  <c r="O625" i="5"/>
  <c r="O1991" i="5"/>
  <c r="N1499" i="5"/>
  <c r="N381" i="5"/>
  <c r="O1355" i="5"/>
  <c r="N242" i="5"/>
  <c r="O1541" i="5"/>
  <c r="N1217" i="5"/>
  <c r="N291" i="5"/>
  <c r="J1871" i="5"/>
  <c r="N296" i="5"/>
  <c r="N2087" i="5"/>
  <c r="O547" i="5"/>
  <c r="N311" i="5"/>
  <c r="O461" i="5"/>
  <c r="O195" i="5"/>
  <c r="O782" i="5"/>
  <c r="N431" i="5"/>
  <c r="O92" i="5"/>
  <c r="O407" i="5"/>
  <c r="N409" i="5"/>
  <c r="O822" i="5"/>
  <c r="N639" i="5"/>
  <c r="N57" i="5"/>
  <c r="N752" i="5"/>
  <c r="O32" i="5"/>
  <c r="O895" i="5"/>
  <c r="O2279" i="5"/>
  <c r="N1937" i="5"/>
  <c r="O1427" i="5"/>
  <c r="N17" i="5"/>
  <c r="O570" i="5"/>
  <c r="O48" i="5"/>
  <c r="O1493" i="5"/>
  <c r="O335" i="5"/>
  <c r="O246" i="5"/>
  <c r="O1043" i="5"/>
  <c r="N36" i="5"/>
  <c r="N335" i="5"/>
  <c r="O432" i="5"/>
  <c r="N234" i="5"/>
  <c r="N210" i="5"/>
  <c r="N1913" i="5"/>
  <c r="N174" i="5"/>
  <c r="O695" i="5"/>
  <c r="O276" i="5"/>
  <c r="O72" i="5"/>
  <c r="N24" i="5"/>
  <c r="J2315" i="5"/>
  <c r="N516" i="5"/>
  <c r="O384" i="5"/>
  <c r="N1692" i="5"/>
  <c r="N719" i="5"/>
  <c r="O200" i="5"/>
  <c r="N277" i="5"/>
  <c r="O535" i="5"/>
  <c r="N206" i="5"/>
  <c r="O983" i="5"/>
  <c r="O12" i="5"/>
  <c r="O108" i="5"/>
  <c r="N610" i="5"/>
  <c r="O1705" i="5"/>
  <c r="N2173" i="5"/>
  <c r="N82" i="5"/>
  <c r="O706" i="5"/>
  <c r="N1579" i="5"/>
  <c r="O955" i="5"/>
  <c r="N1668" i="5"/>
  <c r="N858" i="5"/>
  <c r="O907" i="5"/>
  <c r="O452" i="5"/>
  <c r="N395" i="5"/>
  <c r="N2141" i="5"/>
  <c r="N761" i="5"/>
  <c r="O678" i="5"/>
  <c r="N827" i="5"/>
  <c r="O27" i="5"/>
  <c r="O582" i="5"/>
  <c r="O2087" i="5"/>
  <c r="N81" i="5"/>
  <c r="O302" i="5"/>
  <c r="N708" i="5"/>
  <c r="N995" i="5"/>
  <c r="N782" i="5"/>
  <c r="N349" i="5"/>
  <c r="O277" i="5"/>
  <c r="N792" i="5"/>
  <c r="O681" i="5"/>
  <c r="N2021" i="5"/>
  <c r="O548" i="5"/>
  <c r="N73" i="5"/>
  <c r="N937" i="5"/>
  <c r="O325" i="5"/>
  <c r="N732" i="5"/>
  <c r="O441" i="5"/>
  <c r="O606" i="5"/>
  <c r="N2321" i="5"/>
  <c r="N374" i="5"/>
  <c r="N1067" i="5"/>
  <c r="O661" i="5"/>
  <c r="O2333" i="5"/>
  <c r="N2249" i="5"/>
  <c r="N417" i="5"/>
  <c r="O1709" i="5"/>
  <c r="N278" i="5"/>
  <c r="J1949" i="5"/>
  <c r="N1301" i="5"/>
  <c r="O596" i="5"/>
  <c r="O2351" i="5"/>
  <c r="N913" i="5"/>
  <c r="O43" i="5"/>
  <c r="N600" i="5"/>
  <c r="O561" i="5"/>
  <c r="N1889" i="5"/>
  <c r="O536" i="5"/>
  <c r="O1253" i="5"/>
  <c r="N673" i="5"/>
  <c r="O543" i="5"/>
  <c r="N947" i="5"/>
  <c r="O590" i="5"/>
  <c r="O1853" i="5"/>
  <c r="N727" i="5"/>
  <c r="O1751" i="5"/>
  <c r="N666" i="5"/>
  <c r="O483" i="5"/>
  <c r="O53" i="5"/>
  <c r="O350" i="5"/>
  <c r="N596" i="5"/>
  <c r="N187" i="5"/>
  <c r="O559" i="5"/>
  <c r="N413" i="5"/>
  <c r="O819" i="5"/>
  <c r="O207" i="5"/>
  <c r="O1061" i="5"/>
  <c r="N320" i="5"/>
  <c r="O2309" i="5"/>
  <c r="O463" i="5"/>
  <c r="N299" i="5"/>
  <c r="N1049" i="5"/>
  <c r="N378" i="5"/>
  <c r="O402" i="5"/>
  <c r="O96" i="5"/>
  <c r="N474" i="5"/>
  <c r="O498" i="5"/>
  <c r="O120" i="5"/>
  <c r="N437" i="5"/>
  <c r="O264" i="5"/>
  <c r="O755" i="5"/>
  <c r="O270" i="5"/>
  <c r="N2315" i="5"/>
  <c r="O486" i="5"/>
  <c r="N119" i="5"/>
  <c r="N90" i="5"/>
  <c r="O2135" i="5"/>
  <c r="O78" i="5"/>
  <c r="N737" i="5"/>
  <c r="N1109" i="5"/>
  <c r="N486" i="5"/>
  <c r="N498" i="5"/>
  <c r="O2315" i="5"/>
  <c r="O1829" i="5"/>
  <c r="O1009" i="5"/>
  <c r="N399" i="5"/>
  <c r="O533" i="5"/>
  <c r="N1055" i="5"/>
  <c r="O1169" i="5"/>
  <c r="O2201" i="5"/>
  <c r="O174" i="5"/>
  <c r="N2117" i="5"/>
  <c r="O1124" i="5"/>
  <c r="N1429" i="5"/>
  <c r="N592" i="5"/>
  <c r="O1830" i="5"/>
  <c r="N2335" i="5"/>
  <c r="N1219" i="5"/>
  <c r="N1866" i="5"/>
  <c r="O1164" i="5"/>
  <c r="O1205" i="5"/>
  <c r="N757" i="5"/>
  <c r="N194" i="5"/>
  <c r="O824" i="5"/>
  <c r="N573" i="5"/>
  <c r="O624" i="5"/>
  <c r="O569" i="5"/>
  <c r="N1235" i="5"/>
  <c r="O1223" i="5"/>
  <c r="O305" i="5"/>
  <c r="O727" i="5"/>
  <c r="O1295" i="5"/>
  <c r="N1853" i="5"/>
  <c r="N819" i="5"/>
  <c r="O793" i="5"/>
  <c r="N350" i="5"/>
  <c r="N2099" i="5"/>
  <c r="O1055" i="5"/>
  <c r="N831" i="5"/>
  <c r="N249" i="5"/>
  <c r="N836" i="5"/>
  <c r="O116" i="5"/>
  <c r="N1289" i="5"/>
  <c r="N505" i="5"/>
  <c r="J1931" i="5"/>
  <c r="N735" i="5"/>
  <c r="O9" i="5"/>
  <c r="O114" i="5"/>
  <c r="O632" i="5"/>
  <c r="N103" i="5"/>
  <c r="N949" i="5"/>
  <c r="O145" i="5"/>
  <c r="N636" i="5"/>
  <c r="O597" i="5"/>
  <c r="O2213" i="5"/>
  <c r="O572" i="5"/>
  <c r="O1649" i="5"/>
  <c r="N709" i="5"/>
  <c r="N144" i="5"/>
  <c r="O164" i="5"/>
  <c r="O1127" i="5"/>
  <c r="N481" i="5"/>
  <c r="O563" i="5"/>
  <c r="N711" i="5"/>
  <c r="N129" i="5"/>
  <c r="N824" i="5"/>
  <c r="O104" i="5"/>
  <c r="N137" i="5"/>
  <c r="N181" i="5"/>
  <c r="N111" i="5"/>
  <c r="N734" i="5"/>
  <c r="O158" i="5"/>
  <c r="O719" i="5"/>
  <c r="N295" i="5"/>
  <c r="O816" i="5"/>
  <c r="N777" i="5"/>
  <c r="N51" i="5"/>
  <c r="N638" i="5"/>
  <c r="O37" i="5"/>
  <c r="N92" i="5"/>
  <c r="N811" i="5"/>
  <c r="O1859" i="5"/>
  <c r="N678" i="5"/>
  <c r="O387" i="5"/>
  <c r="O143" i="5"/>
  <c r="O506" i="5"/>
  <c r="N2081" i="5"/>
  <c r="N751" i="5"/>
  <c r="O881" i="5"/>
  <c r="N534" i="5"/>
  <c r="N180" i="5"/>
  <c r="N1763" i="5"/>
  <c r="O923" i="5"/>
  <c r="N1361" i="5"/>
  <c r="O330" i="5"/>
  <c r="O60" i="5"/>
  <c r="N540" i="5"/>
  <c r="O318" i="5"/>
  <c r="N617" i="5"/>
  <c r="O210" i="5"/>
  <c r="O671" i="5"/>
  <c r="O641" i="5"/>
  <c r="N815" i="5"/>
  <c r="N348" i="5"/>
  <c r="O347" i="5"/>
  <c r="N312" i="5"/>
  <c r="O431" i="5"/>
  <c r="N492" i="5"/>
  <c r="O288" i="5"/>
  <c r="O54" i="5"/>
  <c r="N66" i="5"/>
  <c r="N347" i="5"/>
  <c r="N414" i="5"/>
  <c r="O2155" i="5"/>
  <c r="O141" i="5"/>
  <c r="N471" i="5"/>
  <c r="O691" i="5"/>
  <c r="N404" i="5"/>
  <c r="O2129" i="5"/>
  <c r="O269" i="5"/>
  <c r="N425" i="5"/>
  <c r="N223" i="5"/>
  <c r="N1619" i="5"/>
  <c r="N681" i="5"/>
  <c r="O414" i="5"/>
  <c r="O119" i="5"/>
  <c r="N60" i="5"/>
  <c r="U2908" i="5" l="1"/>
  <c r="U2909" i="5"/>
  <c r="U2910" i="5"/>
  <c r="R2908" i="5"/>
  <c r="S2908" i="5"/>
  <c r="R2909" i="5"/>
  <c r="S2909" i="5"/>
  <c r="A2907" i="5" l="1"/>
  <c r="A2905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6" i="5"/>
  <c r="A2886" i="5"/>
  <c r="R2905" i="5"/>
  <c r="S2905" i="5"/>
  <c r="R2907" i="5"/>
  <c r="S2907" i="5"/>
  <c r="U2905" i="5"/>
  <c r="U2906" i="5"/>
  <c r="U2907" i="5"/>
  <c r="N2903" i="5"/>
  <c r="N2894" i="5"/>
  <c r="O2904" i="5"/>
  <c r="O2896" i="5"/>
  <c r="O2906" i="5"/>
  <c r="O2903" i="5"/>
  <c r="N2897" i="5"/>
  <c r="N2902" i="5"/>
  <c r="O2895" i="5"/>
  <c r="O2900" i="5"/>
  <c r="N2906" i="5"/>
  <c r="O2902" i="5"/>
  <c r="N2896" i="5"/>
  <c r="N2900" i="5"/>
  <c r="J2905" i="5"/>
  <c r="O2899" i="5"/>
  <c r="N2904" i="5"/>
  <c r="N2901" i="5"/>
  <c r="N2899" i="5"/>
  <c r="O2898" i="5"/>
  <c r="O2894" i="5"/>
  <c r="N2895" i="5"/>
  <c r="O2897" i="5"/>
  <c r="N2898" i="5"/>
  <c r="O2901" i="5"/>
  <c r="U2898" i="5" l="1"/>
  <c r="U2899" i="5"/>
  <c r="U2900" i="5"/>
  <c r="U2901" i="5"/>
  <c r="U2902" i="5"/>
  <c r="U2903" i="5"/>
  <c r="U2904" i="5"/>
  <c r="U2875" i="5" l="1"/>
  <c r="U2876" i="5"/>
  <c r="U2877" i="5"/>
  <c r="U2878" i="5"/>
  <c r="U2879" i="5"/>
  <c r="U2880" i="5"/>
  <c r="U2881" i="5"/>
  <c r="U2882" i="5"/>
  <c r="U2883" i="5"/>
  <c r="U2884" i="5"/>
  <c r="U2885" i="5"/>
  <c r="U2886" i="5"/>
  <c r="U2887" i="5"/>
  <c r="U2888" i="5"/>
  <c r="U2889" i="5"/>
  <c r="U2890" i="5"/>
  <c r="U2891" i="5"/>
  <c r="U2892" i="5"/>
  <c r="U2893" i="5"/>
  <c r="U2894" i="5"/>
  <c r="U2895" i="5"/>
  <c r="U2896" i="5"/>
  <c r="U2897" i="5"/>
  <c r="S2894" i="5"/>
  <c r="S2896" i="5"/>
  <c r="R2888" i="5" l="1"/>
  <c r="S2888" i="5"/>
  <c r="R2889" i="5"/>
  <c r="S2889" i="5"/>
  <c r="R2890" i="5"/>
  <c r="S2890" i="5"/>
  <c r="R2891" i="5"/>
  <c r="S2891" i="5"/>
  <c r="R2892" i="5"/>
  <c r="S2892" i="5"/>
  <c r="R2893" i="5"/>
  <c r="S2893" i="5"/>
  <c r="S2887" i="5" l="1"/>
  <c r="S2886" i="5"/>
  <c r="R2887" i="5"/>
  <c r="R2886" i="5"/>
  <c r="S2884" i="5" l="1"/>
  <c r="S2885" i="5"/>
  <c r="R2885" i="5"/>
  <c r="R2884" i="5"/>
  <c r="S2883" i="5"/>
  <c r="R2883" i="5"/>
  <c r="S2882" i="5"/>
  <c r="R2882" i="5"/>
  <c r="R2876" i="5" l="1"/>
  <c r="S2876" i="5"/>
  <c r="R2877" i="5"/>
  <c r="S2877" i="5"/>
  <c r="R2878" i="5"/>
  <c r="S2878" i="5"/>
  <c r="R2879" i="5"/>
  <c r="S2879" i="5"/>
  <c r="R2880" i="5"/>
  <c r="S2880" i="5"/>
  <c r="R2881" i="5"/>
  <c r="S2881" i="5"/>
  <c r="R2870" i="5" l="1"/>
  <c r="S2870" i="5"/>
  <c r="R2871" i="5"/>
  <c r="S2871" i="5"/>
  <c r="R2872" i="5"/>
  <c r="S2872" i="5"/>
  <c r="R2873" i="5"/>
  <c r="S2873" i="5"/>
  <c r="R2874" i="5"/>
  <c r="S2874" i="5"/>
  <c r="U2869" i="5"/>
  <c r="U2870" i="5"/>
  <c r="U2871" i="5"/>
  <c r="U2872" i="5"/>
  <c r="U2873" i="5"/>
  <c r="U2874" i="5"/>
  <c r="P2869" i="5" l="1"/>
  <c r="R2869" i="5" l="1"/>
  <c r="S2869" i="5"/>
  <c r="U2863" i="5"/>
  <c r="U2864" i="5"/>
  <c r="U2865" i="5"/>
  <c r="U2866" i="5"/>
  <c r="U2867" i="5"/>
  <c r="U2868" i="5"/>
  <c r="R2863" i="5"/>
  <c r="S2863" i="5"/>
  <c r="R2864" i="5"/>
  <c r="S2864" i="5"/>
  <c r="R2865" i="5"/>
  <c r="S2865" i="5"/>
  <c r="R2866" i="5"/>
  <c r="S2866" i="5"/>
  <c r="R2867" i="5"/>
  <c r="S2867" i="5"/>
  <c r="R2868" i="5"/>
  <c r="S2868" i="5"/>
  <c r="U2861" i="5" l="1"/>
  <c r="U2862" i="5"/>
  <c r="R2861" i="5"/>
  <c r="S2861" i="5"/>
  <c r="R2862" i="5"/>
  <c r="S2862" i="5"/>
  <c r="R2857" i="5" l="1"/>
  <c r="U2835" i="5"/>
  <c r="U2836" i="5"/>
  <c r="U2837" i="5"/>
  <c r="U2838" i="5"/>
  <c r="U2839" i="5"/>
  <c r="U2840" i="5"/>
  <c r="U2841" i="5"/>
  <c r="U2842" i="5"/>
  <c r="U2843" i="5"/>
  <c r="U2844" i="5"/>
  <c r="U2845" i="5"/>
  <c r="U2846" i="5"/>
  <c r="U2847" i="5"/>
  <c r="U2848" i="5"/>
  <c r="U2849" i="5"/>
  <c r="U2850" i="5"/>
  <c r="U2851" i="5"/>
  <c r="U2852" i="5"/>
  <c r="U2853" i="5"/>
  <c r="U2854" i="5"/>
  <c r="U2855" i="5"/>
  <c r="U2856" i="5"/>
  <c r="U2857" i="5"/>
  <c r="U2858" i="5"/>
  <c r="P2858" i="5" s="1"/>
  <c r="U2859" i="5"/>
  <c r="P2859" i="5" s="1"/>
  <c r="U2860" i="5"/>
  <c r="P2860" i="5" s="1"/>
  <c r="A2857" i="5"/>
  <c r="A2855" i="5"/>
  <c r="A2841" i="5"/>
  <c r="A2859" i="5"/>
  <c r="A2858" i="5"/>
  <c r="A2854" i="5"/>
  <c r="A2853" i="5"/>
  <c r="A2851" i="5"/>
  <c r="A2850" i="5"/>
  <c r="A2849" i="5"/>
  <c r="A2847" i="5"/>
  <c r="A2846" i="5"/>
  <c r="A2845" i="5"/>
  <c r="A2843" i="5"/>
  <c r="A2842" i="5"/>
  <c r="A2839" i="5"/>
  <c r="A2838" i="5"/>
  <c r="A2837" i="5"/>
  <c r="A2835" i="5"/>
  <c r="A2836" i="5"/>
  <c r="A2840" i="5"/>
  <c r="A2844" i="5"/>
  <c r="A2848" i="5"/>
  <c r="A2852" i="5"/>
  <c r="A2856" i="5"/>
  <c r="A2860" i="5"/>
  <c r="O2856" i="5"/>
  <c r="N2853" i="5"/>
  <c r="O2835" i="5"/>
  <c r="N2848" i="5"/>
  <c r="N2854" i="5"/>
  <c r="O2836" i="5"/>
  <c r="O2844" i="5"/>
  <c r="O2850" i="5"/>
  <c r="O2858" i="5"/>
  <c r="N2842" i="5"/>
  <c r="O2848" i="5"/>
  <c r="N2847" i="5"/>
  <c r="N2837" i="5"/>
  <c r="O2849" i="5"/>
  <c r="O2842" i="5"/>
  <c r="N2838" i="5"/>
  <c r="O2860" i="5"/>
  <c r="N2835" i="5"/>
  <c r="N2849" i="5"/>
  <c r="N2850" i="5"/>
  <c r="O2846" i="5"/>
  <c r="N2839" i="5"/>
  <c r="O2854" i="5"/>
  <c r="N2836" i="5"/>
  <c r="N2844" i="5"/>
  <c r="O2859" i="5"/>
  <c r="N2840" i="5"/>
  <c r="O2837" i="5"/>
  <c r="O2838" i="5"/>
  <c r="O2845" i="5"/>
  <c r="N2845" i="5"/>
  <c r="O2852" i="5"/>
  <c r="O2839" i="5"/>
  <c r="N2846" i="5"/>
  <c r="O2840" i="5"/>
  <c r="N2843" i="5"/>
  <c r="O2853" i="5"/>
  <c r="O2843" i="5"/>
  <c r="N2851" i="5"/>
  <c r="O2851" i="5"/>
  <c r="O2847" i="5"/>
  <c r="S2860" i="5" l="1"/>
  <c r="S2859" i="5"/>
  <c r="S2858" i="5"/>
  <c r="P2852" i="5"/>
  <c r="P2856" i="5"/>
  <c r="S2857" i="5"/>
  <c r="U2811" i="5"/>
  <c r="U2812" i="5"/>
  <c r="U2813" i="5"/>
  <c r="U2814" i="5"/>
  <c r="U2815" i="5"/>
  <c r="U2816" i="5"/>
  <c r="U2817" i="5"/>
  <c r="U2818" i="5"/>
  <c r="U2819" i="5"/>
  <c r="U2820" i="5"/>
  <c r="U2821" i="5"/>
  <c r="U2822" i="5"/>
  <c r="P2822" i="5" s="1"/>
  <c r="U2823" i="5"/>
  <c r="U2824" i="5"/>
  <c r="P2824" i="5" s="1"/>
  <c r="U2825" i="5"/>
  <c r="P2825" i="5" s="1"/>
  <c r="R2825" i="5" s="1"/>
  <c r="U2826" i="5"/>
  <c r="U2827" i="5"/>
  <c r="P2827" i="5" s="1"/>
  <c r="U2828" i="5"/>
  <c r="U2829" i="5"/>
  <c r="U2830" i="5"/>
  <c r="P2830" i="5" s="1"/>
  <c r="U2831" i="5"/>
  <c r="P2831" i="5" s="1"/>
  <c r="S2831" i="5" s="1"/>
  <c r="U2832" i="5"/>
  <c r="U2833" i="5"/>
  <c r="U2834" i="5"/>
  <c r="S2856" i="5" l="1"/>
  <c r="S2854" i="5"/>
  <c r="S2842" i="5"/>
  <c r="S2841" i="5"/>
  <c r="R2841" i="5"/>
  <c r="S2844" i="5"/>
  <c r="S2852" i="5"/>
  <c r="S2855" i="5"/>
  <c r="R2855" i="5"/>
  <c r="S2827" i="5"/>
  <c r="S2830" i="5"/>
  <c r="S2825" i="5"/>
  <c r="S2824" i="5"/>
  <c r="P2823" i="5"/>
  <c r="S2822" i="5"/>
  <c r="A2825" i="5"/>
  <c r="A2820" i="5"/>
  <c r="A2812" i="5"/>
  <c r="A2813" i="5"/>
  <c r="A2814" i="5"/>
  <c r="A2815" i="5"/>
  <c r="A2816" i="5"/>
  <c r="A2817" i="5"/>
  <c r="A2818" i="5"/>
  <c r="A2819" i="5"/>
  <c r="A2821" i="5"/>
  <c r="A2822" i="5"/>
  <c r="A2823" i="5"/>
  <c r="A2824" i="5"/>
  <c r="A2826" i="5"/>
  <c r="A2827" i="5"/>
  <c r="A2828" i="5"/>
  <c r="A2829" i="5"/>
  <c r="A2830" i="5"/>
  <c r="A2831" i="5"/>
  <c r="A2832" i="5"/>
  <c r="A2833" i="5"/>
  <c r="A2834" i="5"/>
  <c r="A2811" i="5"/>
  <c r="N2812" i="5"/>
  <c r="O2819" i="5"/>
  <c r="O2814" i="5"/>
  <c r="O2826" i="5"/>
  <c r="N2819" i="5"/>
  <c r="O2829" i="5"/>
  <c r="N2817" i="5"/>
  <c r="O2811" i="5"/>
  <c r="O2816" i="5"/>
  <c r="N2815" i="5"/>
  <c r="O2824" i="5"/>
  <c r="N2814" i="5"/>
  <c r="N2826" i="5"/>
  <c r="O2818" i="5"/>
  <c r="N2829" i="5"/>
  <c r="N2828" i="5"/>
  <c r="N2811" i="5"/>
  <c r="O2832" i="5"/>
  <c r="O2815" i="5"/>
  <c r="O2834" i="5"/>
  <c r="O2817" i="5"/>
  <c r="O2812" i="5"/>
  <c r="N2832" i="5"/>
  <c r="O2827" i="5"/>
  <c r="O2823" i="5"/>
  <c r="O2828" i="5"/>
  <c r="O2831" i="5"/>
  <c r="O2822" i="5"/>
  <c r="N2820" i="5"/>
  <c r="O2813" i="5"/>
  <c r="N2816" i="5"/>
  <c r="N2818" i="5"/>
  <c r="O2833" i="5"/>
  <c r="N2821" i="5"/>
  <c r="O2821" i="5"/>
  <c r="O2830" i="5"/>
  <c r="N2813" i="5"/>
  <c r="P2833" i="5" l="1"/>
  <c r="P2834" i="5"/>
  <c r="S2823" i="5"/>
  <c r="U2795" i="5"/>
  <c r="U2796" i="5"/>
  <c r="U2797" i="5"/>
  <c r="U2798" i="5"/>
  <c r="U2799" i="5"/>
  <c r="U2800" i="5"/>
  <c r="U2801" i="5"/>
  <c r="U2802" i="5"/>
  <c r="U2803" i="5"/>
  <c r="U2804" i="5"/>
  <c r="U2805" i="5"/>
  <c r="U2806" i="5"/>
  <c r="U2807" i="5"/>
  <c r="U2808" i="5"/>
  <c r="U2809" i="5"/>
  <c r="P2809" i="5" s="1"/>
  <c r="U2810" i="5"/>
  <c r="S2828" i="5" l="1"/>
  <c r="S2813" i="5"/>
  <c r="S2814" i="5"/>
  <c r="S2834" i="5"/>
  <c r="S2833" i="5"/>
  <c r="S2449" i="5"/>
  <c r="S2496" i="5"/>
  <c r="S2717" i="5"/>
  <c r="R2449" i="5"/>
  <c r="R2496" i="5"/>
  <c r="R2717" i="5"/>
  <c r="S2805" i="5" l="1"/>
  <c r="R2805" i="5"/>
  <c r="U2771" i="5"/>
  <c r="U2772" i="5"/>
  <c r="U2773" i="5"/>
  <c r="U2774" i="5"/>
  <c r="U2775" i="5"/>
  <c r="U2776" i="5"/>
  <c r="U2777" i="5"/>
  <c r="U2778" i="5"/>
  <c r="U2779" i="5"/>
  <c r="U2780" i="5"/>
  <c r="U2781" i="5"/>
  <c r="U2782" i="5"/>
  <c r="U2783" i="5"/>
  <c r="U2784" i="5"/>
  <c r="U2785" i="5"/>
  <c r="U2786" i="5"/>
  <c r="U2787" i="5"/>
  <c r="U2788" i="5"/>
  <c r="U2789" i="5"/>
  <c r="U2790" i="5"/>
  <c r="U2791" i="5"/>
  <c r="U2792" i="5"/>
  <c r="U2793" i="5"/>
  <c r="U2794" i="5"/>
  <c r="R2790" i="5" l="1"/>
  <c r="S2790" i="5"/>
  <c r="U2762" i="5"/>
  <c r="U2763" i="5"/>
  <c r="U2764" i="5"/>
  <c r="U2765" i="5"/>
  <c r="P2765" i="5" s="1"/>
  <c r="U2766" i="5"/>
  <c r="U2767" i="5"/>
  <c r="U2768" i="5"/>
  <c r="U2769" i="5"/>
  <c r="U2770" i="5"/>
  <c r="S2765" i="5" l="1"/>
  <c r="S2809" i="5"/>
  <c r="U2753" i="5"/>
  <c r="U2754" i="5"/>
  <c r="U2755" i="5"/>
  <c r="U2756" i="5"/>
  <c r="U2757" i="5"/>
  <c r="U2758" i="5"/>
  <c r="U2759" i="5"/>
  <c r="U2760" i="5"/>
  <c r="U2761" i="5"/>
  <c r="A2387" i="5"/>
  <c r="A2495" i="5"/>
  <c r="A2739" i="5"/>
  <c r="A2671" i="5"/>
  <c r="A2762" i="5"/>
  <c r="A2789" i="5"/>
  <c r="A2777" i="5"/>
  <c r="A2650" i="5"/>
  <c r="A2424" i="5"/>
  <c r="N2650" i="5"/>
  <c r="O2495" i="5"/>
  <c r="O2762" i="5"/>
  <c r="O2671" i="5"/>
  <c r="N2777" i="5"/>
  <c r="O2387" i="5"/>
  <c r="N2424" i="5"/>
  <c r="O2789" i="5"/>
  <c r="N2387" i="5"/>
  <c r="N2671" i="5"/>
  <c r="N2789" i="5"/>
  <c r="N2495" i="5"/>
  <c r="O2739" i="5"/>
  <c r="O2650" i="5"/>
  <c r="N2739" i="5"/>
  <c r="O2777" i="5"/>
  <c r="O2424" i="5"/>
  <c r="N2762" i="5"/>
  <c r="A2810" i="5" l="1"/>
  <c r="A2806" i="5"/>
  <c r="A2802" i="5"/>
  <c r="A2796" i="5"/>
  <c r="A2787" i="5"/>
  <c r="A2780" i="5"/>
  <c r="A2773" i="5"/>
  <c r="A2766" i="5"/>
  <c r="A2754" i="5"/>
  <c r="A2735" i="5"/>
  <c r="A2709" i="5"/>
  <c r="A2683" i="5"/>
  <c r="A2659" i="5"/>
  <c r="A2642" i="5"/>
  <c r="A2630" i="5"/>
  <c r="A2616" i="5"/>
  <c r="A2586" i="5"/>
  <c r="A2569" i="5"/>
  <c r="A2550" i="5"/>
  <c r="A2529" i="5"/>
  <c r="A2520" i="5"/>
  <c r="A2510" i="5"/>
  <c r="A2504" i="5"/>
  <c r="A2502" i="5"/>
  <c r="A2481" i="5"/>
  <c r="A2452" i="5"/>
  <c r="A2447" i="5"/>
  <c r="A2428" i="5"/>
  <c r="A2423" i="5"/>
  <c r="A2409" i="5"/>
  <c r="A2380" i="5"/>
  <c r="A2375" i="5"/>
  <c r="A2365" i="5"/>
  <c r="A2362" i="5"/>
  <c r="A2363" i="5"/>
  <c r="A2364" i="5"/>
  <c r="A2366" i="5"/>
  <c r="A2367" i="5"/>
  <c r="A2368" i="5"/>
  <c r="A2369" i="5"/>
  <c r="A2370" i="5"/>
  <c r="A2371" i="5"/>
  <c r="A2372" i="5"/>
  <c r="A2373" i="5"/>
  <c r="A2374" i="5"/>
  <c r="A2376" i="5"/>
  <c r="A2377" i="5"/>
  <c r="A2378" i="5"/>
  <c r="A2379" i="5"/>
  <c r="A2381" i="5"/>
  <c r="A2382" i="5"/>
  <c r="A2383" i="5"/>
  <c r="A2384" i="5"/>
  <c r="A2385" i="5"/>
  <c r="A2386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7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51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4" i="5"/>
  <c r="A2475" i="5"/>
  <c r="A2476" i="5"/>
  <c r="A2477" i="5"/>
  <c r="A2478" i="5"/>
  <c r="A2479" i="5"/>
  <c r="A2480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8" i="5"/>
  <c r="A2499" i="5"/>
  <c r="A2500" i="5"/>
  <c r="A2501" i="5"/>
  <c r="A2503" i="5"/>
  <c r="A2505" i="5"/>
  <c r="A2506" i="5"/>
  <c r="A2507" i="5"/>
  <c r="A2508" i="5"/>
  <c r="A2509" i="5"/>
  <c r="A2511" i="5"/>
  <c r="A2512" i="5"/>
  <c r="A2513" i="5"/>
  <c r="A2514" i="5"/>
  <c r="A2515" i="5"/>
  <c r="A2516" i="5"/>
  <c r="A2517" i="5"/>
  <c r="A2518" i="5"/>
  <c r="A2519" i="5"/>
  <c r="A2523" i="5"/>
  <c r="A2524" i="5"/>
  <c r="A2525" i="5"/>
  <c r="A2526" i="5"/>
  <c r="A2527" i="5"/>
  <c r="A2528" i="5"/>
  <c r="A2530" i="5"/>
  <c r="A2531" i="5"/>
  <c r="A2532" i="5"/>
  <c r="A2533" i="5"/>
  <c r="A2534" i="5"/>
  <c r="A2535" i="5"/>
  <c r="A2536" i="5"/>
  <c r="A2539" i="5"/>
  <c r="A2540" i="5"/>
  <c r="A2541" i="5"/>
  <c r="A2542" i="5"/>
  <c r="A2543" i="5"/>
  <c r="A2544" i="5"/>
  <c r="A2545" i="5"/>
  <c r="A2546" i="5"/>
  <c r="A2547" i="5"/>
  <c r="A2548" i="5"/>
  <c r="A2549" i="5"/>
  <c r="A2551" i="5"/>
  <c r="A2552" i="5"/>
  <c r="A2553" i="5"/>
  <c r="A2554" i="5"/>
  <c r="A2555" i="5"/>
  <c r="A2556" i="5"/>
  <c r="A2557" i="5"/>
  <c r="A2558" i="5"/>
  <c r="A2562" i="5"/>
  <c r="A2563" i="5"/>
  <c r="A2564" i="5"/>
  <c r="A2565" i="5"/>
  <c r="A2566" i="5"/>
  <c r="A2567" i="5"/>
  <c r="A2568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7" i="5"/>
  <c r="A2618" i="5"/>
  <c r="A2619" i="5"/>
  <c r="A2620" i="5"/>
  <c r="A2621" i="5"/>
  <c r="A2622" i="5"/>
  <c r="A2623" i="5"/>
  <c r="A2624" i="5"/>
  <c r="A2625" i="5"/>
  <c r="A2626" i="5"/>
  <c r="A2631" i="5"/>
  <c r="A2632" i="5"/>
  <c r="A2633" i="5"/>
  <c r="A2634" i="5"/>
  <c r="A2635" i="5"/>
  <c r="A2636" i="5"/>
  <c r="A2637" i="5"/>
  <c r="A2638" i="5"/>
  <c r="A2639" i="5"/>
  <c r="A2640" i="5"/>
  <c r="A2641" i="5"/>
  <c r="A2643" i="5"/>
  <c r="A2644" i="5"/>
  <c r="A2645" i="5"/>
  <c r="A2646" i="5"/>
  <c r="A2647" i="5"/>
  <c r="A2648" i="5"/>
  <c r="A2649" i="5"/>
  <c r="A2653" i="5"/>
  <c r="A2654" i="5"/>
  <c r="A2655" i="5"/>
  <c r="A2656" i="5"/>
  <c r="A2657" i="5"/>
  <c r="A2658" i="5"/>
  <c r="A2660" i="5"/>
  <c r="A2661" i="5"/>
  <c r="A2662" i="5"/>
  <c r="A2663" i="5"/>
  <c r="A2664" i="5"/>
  <c r="A2665" i="5"/>
  <c r="A2666" i="5"/>
  <c r="A2667" i="5"/>
  <c r="A2668" i="5"/>
  <c r="A2669" i="5"/>
  <c r="A2670" i="5"/>
  <c r="A2674" i="5"/>
  <c r="A2675" i="5"/>
  <c r="A2676" i="5"/>
  <c r="A2677" i="5"/>
  <c r="A2678" i="5"/>
  <c r="A2679" i="5"/>
  <c r="A2680" i="5"/>
  <c r="A2681" i="5"/>
  <c r="A2682" i="5"/>
  <c r="A2684" i="5"/>
  <c r="A2685" i="5"/>
  <c r="A2686" i="5"/>
  <c r="A2687" i="5"/>
  <c r="A2688" i="5"/>
  <c r="A2689" i="5"/>
  <c r="A2690" i="5"/>
  <c r="A2691" i="5"/>
  <c r="A2692" i="5"/>
  <c r="A2693" i="5"/>
  <c r="A2694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10" i="5"/>
  <c r="A2711" i="5"/>
  <c r="A2712" i="5"/>
  <c r="A2713" i="5"/>
  <c r="A2714" i="5"/>
  <c r="A2715" i="5"/>
  <c r="A2716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6" i="5"/>
  <c r="A2737" i="5"/>
  <c r="A2738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5" i="5"/>
  <c r="A2756" i="5"/>
  <c r="A2757" i="5"/>
  <c r="A2758" i="5"/>
  <c r="A2759" i="5"/>
  <c r="A2760" i="5"/>
  <c r="A2761" i="5"/>
  <c r="A2767" i="5"/>
  <c r="A2768" i="5"/>
  <c r="A2769" i="5"/>
  <c r="A2770" i="5"/>
  <c r="A2772" i="5"/>
  <c r="A2774" i="5"/>
  <c r="A2775" i="5"/>
  <c r="A2776" i="5"/>
  <c r="A2778" i="5"/>
  <c r="A2779" i="5"/>
  <c r="A2781" i="5"/>
  <c r="A2782" i="5"/>
  <c r="A2783" i="5"/>
  <c r="A2784" i="5"/>
  <c r="A2785" i="5"/>
  <c r="A2786" i="5"/>
  <c r="A2788" i="5"/>
  <c r="A2791" i="5"/>
  <c r="A2792" i="5"/>
  <c r="A2793" i="5"/>
  <c r="A2794" i="5"/>
  <c r="A2795" i="5"/>
  <c r="A2798" i="5"/>
  <c r="A2799" i="5"/>
  <c r="A2800" i="5"/>
  <c r="A2801" i="5"/>
  <c r="A2803" i="5"/>
  <c r="A2807" i="5"/>
  <c r="A2808" i="5"/>
  <c r="N2573" i="5"/>
  <c r="N2734" i="5"/>
  <c r="N2464" i="5"/>
  <c r="O2439" i="5"/>
  <c r="O2784" i="5"/>
  <c r="N2482" i="5"/>
  <c r="O2704" i="5"/>
  <c r="N2416" i="5"/>
  <c r="N2504" i="5"/>
  <c r="N2761" i="5"/>
  <c r="N2737" i="5"/>
  <c r="N2511" i="5"/>
  <c r="O2720" i="5"/>
  <c r="O2608" i="5"/>
  <c r="O2465" i="5"/>
  <c r="N2604" i="5"/>
  <c r="N2785" i="5"/>
  <c r="O2688" i="5"/>
  <c r="O2469" i="5"/>
  <c r="N2751" i="5"/>
  <c r="N2685" i="5"/>
  <c r="N2730" i="5"/>
  <c r="O2410" i="5"/>
  <c r="O2460" i="5"/>
  <c r="O2668" i="5"/>
  <c r="N2614" i="5"/>
  <c r="O2737" i="5"/>
  <c r="O2511" i="5"/>
  <c r="O2441" i="5"/>
  <c r="N2621" i="5"/>
  <c r="N2570" i="5"/>
  <c r="N2722" i="5"/>
  <c r="N2463" i="5"/>
  <c r="O2422" i="5"/>
  <c r="O2592" i="5"/>
  <c r="O2508" i="5"/>
  <c r="N2543" i="5"/>
  <c r="O2767" i="5"/>
  <c r="N2478" i="5"/>
  <c r="O2408" i="5"/>
  <c r="N2796" i="5"/>
  <c r="O2715" i="5"/>
  <c r="N2587" i="5"/>
  <c r="O2783" i="5"/>
  <c r="N2697" i="5"/>
  <c r="O2542" i="5"/>
  <c r="N2663" i="5"/>
  <c r="O2386" i="5"/>
  <c r="N2420" i="5"/>
  <c r="O2532" i="5"/>
  <c r="N2550" i="5"/>
  <c r="O2744" i="5"/>
  <c r="O2406" i="5"/>
  <c r="N2457" i="5"/>
  <c r="N2519" i="5"/>
  <c r="O2743" i="5"/>
  <c r="N2795" i="5"/>
  <c r="N2766" i="5"/>
  <c r="O2587" i="5"/>
  <c r="N2487" i="5"/>
  <c r="O2697" i="5"/>
  <c r="N2643" i="5"/>
  <c r="O2677" i="5"/>
  <c r="N2503" i="5"/>
  <c r="N2535" i="5"/>
  <c r="N2485" i="5"/>
  <c r="O2564" i="5"/>
  <c r="O2609" i="5"/>
  <c r="O2663" i="5"/>
  <c r="N2403" i="5"/>
  <c r="O2599" i="5"/>
  <c r="N2546" i="5"/>
  <c r="O2445" i="5"/>
  <c r="N2661" i="5"/>
  <c r="N2787" i="5"/>
  <c r="N2553" i="5"/>
  <c r="O2530" i="5"/>
  <c r="O2401" i="5"/>
  <c r="O2418" i="5"/>
  <c r="N2644" i="5"/>
  <c r="N2370" i="5"/>
  <c r="N2755" i="5"/>
  <c r="O2600" i="5"/>
  <c r="O2706" i="5"/>
  <c r="O2446" i="5"/>
  <c r="N2483" i="5"/>
  <c r="N2592" i="5"/>
  <c r="N2417" i="5"/>
  <c r="N2502" i="5"/>
  <c r="O2482" i="5"/>
  <c r="N2516" i="5"/>
  <c r="N2595" i="5"/>
  <c r="N2363" i="5"/>
  <c r="O2382" i="5"/>
  <c r="O2435" i="5"/>
  <c r="O2499" i="5"/>
  <c r="O2548" i="5"/>
  <c r="O2755" i="5"/>
  <c r="N2379" i="5"/>
  <c r="N2386" i="5"/>
  <c r="O2598" i="5"/>
  <c r="N2532" i="5"/>
  <c r="O2708" i="5"/>
  <c r="N2657" i="5"/>
  <c r="O2690" i="5"/>
  <c r="O2402" i="5"/>
  <c r="O2612" i="5"/>
  <c r="N2574" i="5"/>
  <c r="N2461" i="5"/>
  <c r="O2493" i="5"/>
  <c r="N2760" i="5"/>
  <c r="N2415" i="5"/>
  <c r="N2362" i="5"/>
  <c r="O2807" i="5"/>
  <c r="O2769" i="5"/>
  <c r="O2525" i="5"/>
  <c r="N2781" i="5"/>
  <c r="N2649" i="5"/>
  <c r="N2492" i="5"/>
  <c r="N2698" i="5"/>
  <c r="O2543" i="5"/>
  <c r="O2563" i="5"/>
  <c r="O2655" i="5"/>
  <c r="O2421" i="5"/>
  <c r="N2442" i="5"/>
  <c r="N2493" i="5"/>
  <c r="N2545" i="5"/>
  <c r="N2608" i="5"/>
  <c r="N2376" i="5"/>
  <c r="O2411" i="5"/>
  <c r="O2699" i="5"/>
  <c r="N2556" i="5"/>
  <c r="O2729" i="5"/>
  <c r="N2480" i="5"/>
  <c r="N2406" i="5"/>
  <c r="N2405" i="5"/>
  <c r="O2494" i="5"/>
  <c r="O2785" i="5"/>
  <c r="N2540" i="5"/>
  <c r="N2469" i="5"/>
  <c r="O2649" i="5"/>
  <c r="O2581" i="5"/>
  <c r="O2749" i="5"/>
  <c r="N2490" i="5"/>
  <c r="O2687" i="5"/>
  <c r="N2634" i="5"/>
  <c r="O2536" i="5"/>
  <c r="N2571" i="5"/>
  <c r="N2799" i="5"/>
  <c r="O2507" i="5"/>
  <c r="O2437" i="5"/>
  <c r="N2382" i="5"/>
  <c r="O2372" i="5"/>
  <c r="N2598" i="5"/>
  <c r="O2746" i="5"/>
  <c r="O2694" i="5"/>
  <c r="O2554" i="5"/>
  <c r="N2775" i="5"/>
  <c r="O2661" i="5"/>
  <c r="N2620" i="5"/>
  <c r="O2727" i="5"/>
  <c r="N2632" i="5"/>
  <c r="N2505" i="5"/>
  <c r="O2571" i="5"/>
  <c r="N2605" i="5"/>
  <c r="O2682" i="5"/>
  <c r="N2454" i="5"/>
  <c r="O2470" i="5"/>
  <c r="N2525" i="5"/>
  <c r="N2589" i="5"/>
  <c r="O2636" i="5"/>
  <c r="O2393" i="5"/>
  <c r="O2468" i="5"/>
  <c r="N2793" i="5"/>
  <c r="O2552" i="5"/>
  <c r="O2514" i="5"/>
  <c r="O2679" i="5"/>
  <c r="O2596" i="5"/>
  <c r="N2631" i="5"/>
  <c r="N2383" i="5"/>
  <c r="N2567" i="5"/>
  <c r="O2498" i="5"/>
  <c r="O2430" i="5"/>
  <c r="O2434" i="5"/>
  <c r="N2674" i="5"/>
  <c r="N2400" i="5"/>
  <c r="N2788" i="5"/>
  <c r="N2626" i="5"/>
  <c r="O2555" i="5"/>
  <c r="N2704" i="5"/>
  <c r="N2681" i="5"/>
  <c r="N2709" i="5"/>
  <c r="O2662" i="5"/>
  <c r="O2549" i="5"/>
  <c r="O2631" i="5"/>
  <c r="O2648" i="5"/>
  <c r="O2742" i="5"/>
  <c r="N2513" i="5"/>
  <c r="O2533" i="5"/>
  <c r="O2457" i="5"/>
  <c r="O2617" i="5"/>
  <c r="N2396" i="5"/>
  <c r="N2802" i="5"/>
  <c r="N2371" i="5"/>
  <c r="N2446" i="5"/>
  <c r="O2674" i="5"/>
  <c r="O2576" i="5"/>
  <c r="O2788" i="5"/>
  <c r="N2729" i="5"/>
  <c r="O2385" i="5"/>
  <c r="N2624" i="5"/>
  <c r="O2558" i="5"/>
  <c r="O2736" i="5"/>
  <c r="O2669" i="5"/>
  <c r="N2747" i="5"/>
  <c r="N2443" i="5"/>
  <c r="N2640" i="5"/>
  <c r="O2615" i="5"/>
  <c r="O2488" i="5"/>
  <c r="O2509" i="5"/>
  <c r="O2779" i="5"/>
  <c r="N2460" i="5"/>
  <c r="N2393" i="5"/>
  <c r="O2366" i="5"/>
  <c r="O2528" i="5"/>
  <c r="N2767" i="5"/>
  <c r="O2753" i="5"/>
  <c r="N2408" i="5"/>
  <c r="O2721" i="5"/>
  <c r="N2638" i="5"/>
  <c r="O2747" i="5"/>
  <c r="O2707" i="5"/>
  <c r="N2510" i="5"/>
  <c r="N2716" i="5"/>
  <c r="N2593" i="5"/>
  <c r="O2658" i="5"/>
  <c r="N2691" i="5"/>
  <c r="N2772" i="5"/>
  <c r="N2542" i="5"/>
  <c r="O2562" i="5"/>
  <c r="N2477" i="5"/>
  <c r="O2686" i="5"/>
  <c r="N2618" i="5"/>
  <c r="N2773" i="5"/>
  <c r="N2744" i="5"/>
  <c r="O2782" i="5"/>
  <c r="O2489" i="5"/>
  <c r="O2700" i="5"/>
  <c r="N2662" i="5"/>
  <c r="N2549" i="5"/>
  <c r="N2582" i="5"/>
  <c r="N2452" i="5"/>
  <c r="O2506" i="5"/>
  <c r="O2453" i="5"/>
  <c r="N2411" i="5"/>
  <c r="N2645" i="5"/>
  <c r="O2793" i="5"/>
  <c r="N2520" i="5"/>
  <c r="N2530" i="5"/>
  <c r="N2784" i="5"/>
  <c r="O2377" i="5"/>
  <c r="O2799" i="5"/>
  <c r="N2770" i="5"/>
  <c r="N2437" i="5"/>
  <c r="O2748" i="5"/>
  <c r="O2637" i="5"/>
  <c r="N2401" i="5"/>
  <c r="O2466" i="5"/>
  <c r="O2487" i="5"/>
  <c r="O2513" i="5"/>
  <c r="N2794" i="5"/>
  <c r="O2503" i="5"/>
  <c r="N2743" i="5"/>
  <c r="N2439" i="5"/>
  <c r="N2451" i="5"/>
  <c r="O2582" i="5"/>
  <c r="N2633" i="5"/>
  <c r="N2694" i="5"/>
  <c r="N2465" i="5"/>
  <c r="N2500" i="5"/>
  <c r="N2539" i="5"/>
  <c r="O2758" i="5"/>
  <c r="O2664" i="5"/>
  <c r="O2404" i="5"/>
  <c r="N2683" i="5"/>
  <c r="N2369" i="5"/>
  <c r="N2579" i="5"/>
  <c r="O2778" i="5"/>
  <c r="N2721" i="5"/>
  <c r="O2622" i="5"/>
  <c r="N2658" i="5"/>
  <c r="O2412" i="5"/>
  <c r="O2595" i="5"/>
  <c r="O2527" i="5"/>
  <c r="N2470" i="5"/>
  <c r="N2690" i="5"/>
  <c r="N2402" i="5"/>
  <c r="N2436" i="5"/>
  <c r="N2558" i="5"/>
  <c r="N2409" i="5"/>
  <c r="O2438" i="5"/>
  <c r="O2369" i="5"/>
  <c r="O2373" i="5"/>
  <c r="N2498" i="5"/>
  <c r="O2660" i="5"/>
  <c r="N2725" i="5"/>
  <c r="N2642" i="5"/>
  <c r="O2803" i="5"/>
  <c r="N2453" i="5"/>
  <c r="N2807" i="5"/>
  <c r="N2680" i="5"/>
  <c r="N2611" i="5"/>
  <c r="O2676" i="5"/>
  <c r="O2723" i="5"/>
  <c r="O2479" i="5"/>
  <c r="N2557" i="5"/>
  <c r="N2431" i="5"/>
  <c r="N2639" i="5"/>
  <c r="N2601" i="5"/>
  <c r="O2768" i="5"/>
  <c r="O2684" i="5"/>
  <c r="O2644" i="5"/>
  <c r="N2474" i="5"/>
  <c r="N2655" i="5"/>
  <c r="O2588" i="5"/>
  <c r="O2517" i="5"/>
  <c r="N2749" i="5"/>
  <c r="O2477" i="5"/>
  <c r="N2512" i="5"/>
  <c r="O2618" i="5"/>
  <c r="N2445" i="5"/>
  <c r="O2731" i="5"/>
  <c r="O2431" i="5"/>
  <c r="O2451" i="5"/>
  <c r="N2615" i="5"/>
  <c r="N2791" i="5"/>
  <c r="O2714" i="5"/>
  <c r="N2668" i="5"/>
  <c r="N2678" i="5"/>
  <c r="O2572" i="5"/>
  <c r="O2716" i="5"/>
  <c r="N2692" i="5"/>
  <c r="N2381" i="5"/>
  <c r="O2556" i="5"/>
  <c r="O2734" i="5"/>
  <c r="O2374" i="5"/>
  <c r="N2779" i="5"/>
  <c r="N2619" i="5"/>
  <c r="O2670" i="5"/>
  <c r="N2720" i="5"/>
  <c r="N2675" i="5"/>
  <c r="N2554" i="5"/>
  <c r="O2590" i="5"/>
  <c r="O2476" i="5"/>
  <c r="N2712" i="5"/>
  <c r="N2646" i="5"/>
  <c r="N2569" i="5"/>
  <c r="O2756" i="5"/>
  <c r="N2806" i="5"/>
  <c r="N2534" i="5"/>
  <c r="N2727" i="5"/>
  <c r="O2703" i="5"/>
  <c r="O2577" i="5"/>
  <c r="O2801" i="5"/>
  <c r="O2539" i="5"/>
  <c r="N2572" i="5"/>
  <c r="N2679" i="5"/>
  <c r="N2508" i="5"/>
  <c r="N2782" i="5"/>
  <c r="N2489" i="5"/>
  <c r="N2526" i="5"/>
  <c r="O2646" i="5"/>
  <c r="O2444" i="5"/>
  <c r="O2394" i="5"/>
  <c r="O2459" i="5"/>
  <c r="O2463" i="5"/>
  <c r="N2588" i="5"/>
  <c r="N2430" i="5"/>
  <c r="N2715" i="5"/>
  <c r="O2745" i="5"/>
  <c r="N2783" i="5"/>
  <c r="O2392" i="5"/>
  <c r="O2626" i="5"/>
  <c r="O2647" i="5"/>
  <c r="N2566" i="5"/>
  <c r="O2776" i="5"/>
  <c r="N2705" i="5"/>
  <c r="O2433" i="5"/>
  <c r="N2377" i="5"/>
  <c r="O2399" i="5"/>
  <c r="O2578" i="5"/>
  <c r="N2702" i="5"/>
  <c r="N2748" i="5"/>
  <c r="N2637" i="5"/>
  <c r="N2385" i="5"/>
  <c r="O2611" i="5"/>
  <c r="O2367" i="5"/>
  <c r="N2736" i="5"/>
  <c r="N2581" i="5"/>
  <c r="N2428" i="5"/>
  <c r="O2566" i="5"/>
  <c r="N2599" i="5"/>
  <c r="O2705" i="5"/>
  <c r="N2536" i="5"/>
  <c r="N2476" i="5"/>
  <c r="N2669" i="5"/>
  <c r="N2395" i="5"/>
  <c r="O2619" i="5"/>
  <c r="O2667" i="5"/>
  <c r="N2373" i="5"/>
  <c r="N2676" i="5"/>
  <c r="O2557" i="5"/>
  <c r="N2555" i="5"/>
  <c r="N2412" i="5"/>
  <c r="O2403" i="5"/>
  <c r="N2527" i="5"/>
  <c r="O2368" i="5"/>
  <c r="O2724" i="5"/>
  <c r="O2397" i="5"/>
  <c r="N2586" i="5"/>
  <c r="O2464" i="5"/>
  <c r="N2366" i="5"/>
  <c r="N2706" i="5"/>
  <c r="N2623" i="5"/>
  <c r="O2378" i="5"/>
  <c r="O2750" i="5"/>
  <c r="O2491" i="5"/>
  <c r="N2438" i="5"/>
  <c r="N2459" i="5"/>
  <c r="N2667" i="5"/>
  <c r="O2396" i="5"/>
  <c r="N2660" i="5"/>
  <c r="O2710" i="5"/>
  <c r="N2462" i="5"/>
  <c r="N2686" i="5"/>
  <c r="N2429" i="5"/>
  <c r="O2675" i="5"/>
  <c r="O2641" i="5"/>
  <c r="O2414" i="5"/>
  <c r="O2623" i="5"/>
  <c r="N2422" i="5"/>
  <c r="N2768" i="5"/>
  <c r="N2596" i="5"/>
  <c r="N2399" i="5"/>
  <c r="N2578" i="5"/>
  <c r="N2612" i="5"/>
  <c r="O2732" i="5"/>
  <c r="O2535" i="5"/>
  <c r="O2480" i="5"/>
  <c r="N2440" i="5"/>
  <c r="O2415" i="5"/>
  <c r="N2541" i="5"/>
  <c r="O2398" i="5"/>
  <c r="N2769" i="5"/>
  <c r="N2699" i="5"/>
  <c r="O2760" i="5"/>
  <c r="O2786" i="5"/>
  <c r="O2568" i="5"/>
  <c r="O2645" i="5"/>
  <c r="N2518" i="5"/>
  <c r="N2726" i="5"/>
  <c r="O2689" i="5"/>
  <c r="N2384" i="5"/>
  <c r="O2774" i="5"/>
  <c r="O2524" i="5"/>
  <c r="N2758" i="5"/>
  <c r="N2404" i="5"/>
  <c r="N2780" i="5"/>
  <c r="O2713" i="5"/>
  <c r="N2808" i="5"/>
  <c r="N2635" i="5"/>
  <c r="N2786" i="5"/>
  <c r="O2726" i="5"/>
  <c r="N2564" i="5"/>
  <c r="O2795" i="5"/>
  <c r="O2518" i="5"/>
  <c r="O2540" i="5"/>
  <c r="N2703" i="5"/>
  <c r="N2488" i="5"/>
  <c r="N2418" i="5"/>
  <c r="N2501" i="5"/>
  <c r="O2490" i="5"/>
  <c r="N2613" i="5"/>
  <c r="O2458" i="5"/>
  <c r="N2372" i="5"/>
  <c r="O2757" i="5"/>
  <c r="N2746" i="5"/>
  <c r="O2416" i="5"/>
  <c r="N2641" i="5"/>
  <c r="N2677" i="5"/>
  <c r="O2565" i="5"/>
  <c r="N2688" i="5"/>
  <c r="N2732" i="5"/>
  <c r="N2444" i="5"/>
  <c r="N2394" i="5"/>
  <c r="O2597" i="5"/>
  <c r="N2410" i="5"/>
  <c r="N2548" i="5"/>
  <c r="N2479" i="5"/>
  <c r="N2456" i="5"/>
  <c r="O2551" i="5"/>
  <c r="N2776" i="5"/>
  <c r="O2516" i="5"/>
  <c r="N2433" i="5"/>
  <c r="O2728" i="5"/>
  <c r="O2505" i="5"/>
  <c r="O2711" i="5"/>
  <c r="N2514" i="5"/>
  <c r="O2384" i="5"/>
  <c r="N2684" i="5"/>
  <c r="O2379" i="5"/>
  <c r="O2547" i="5"/>
  <c r="N2552" i="5"/>
  <c r="O2614" i="5"/>
  <c r="N2517" i="5"/>
  <c r="N2434" i="5"/>
  <c r="O2364" i="5"/>
  <c r="O2383" i="5"/>
  <c r="O2478" i="5"/>
  <c r="N2714" i="5"/>
  <c r="O2733" i="5"/>
  <c r="N2654" i="5"/>
  <c r="O2407" i="5"/>
  <c r="N2800" i="5"/>
  <c r="O2523" i="5"/>
  <c r="N2466" i="5"/>
  <c r="N2670" i="5"/>
  <c r="O2440" i="5"/>
  <c r="O2594" i="5"/>
  <c r="O2541" i="5"/>
  <c r="O2500" i="5"/>
  <c r="O2610" i="5"/>
  <c r="N2378" i="5"/>
  <c r="N2576" i="5"/>
  <c r="N2491" i="5"/>
  <c r="N2759" i="5"/>
  <c r="O2770" i="5"/>
  <c r="N2551" i="5"/>
  <c r="O2604" i="5"/>
  <c r="N2689" i="5"/>
  <c r="O2400" i="5"/>
  <c r="O2442" i="5"/>
  <c r="O2654" i="5"/>
  <c r="N2687" i="5"/>
  <c r="O2800" i="5"/>
  <c r="N2622" i="5"/>
  <c r="N2427" i="5"/>
  <c r="O2607" i="5"/>
  <c r="O2624" i="5"/>
  <c r="N2798" i="5"/>
  <c r="N2577" i="5"/>
  <c r="N2509" i="5"/>
  <c r="O2484" i="5"/>
  <c r="O2443" i="5"/>
  <c r="O2553" i="5"/>
  <c r="O2456" i="5"/>
  <c r="N2801" i="5"/>
  <c r="N2711" i="5"/>
  <c r="O2467" i="5"/>
  <c r="O2370" i="5"/>
  <c r="O2580" i="5"/>
  <c r="N2528" i="5"/>
  <c r="N2745" i="5"/>
  <c r="O2501" i="5"/>
  <c r="N2682" i="5"/>
  <c r="O2613" i="5"/>
  <c r="N2562" i="5"/>
  <c r="O2685" i="5"/>
  <c r="N2499" i="5"/>
  <c r="N2636" i="5"/>
  <c r="N2568" i="5"/>
  <c r="O2544" i="5"/>
  <c r="O2638" i="5"/>
  <c r="N2407" i="5"/>
  <c r="O2605" i="5"/>
  <c r="N2523" i="5"/>
  <c r="O2363" i="5"/>
  <c r="N2486" i="5"/>
  <c r="N2666" i="5"/>
  <c r="N2700" i="5"/>
  <c r="N2630" i="5"/>
  <c r="O2621" i="5"/>
  <c r="O2570" i="5"/>
  <c r="N2531" i="5"/>
  <c r="N2506" i="5"/>
  <c r="N2625" i="5"/>
  <c r="O2485" i="5"/>
  <c r="O2371" i="5"/>
  <c r="O2792" i="5"/>
  <c r="N2367" i="5"/>
  <c r="N2432" i="5"/>
  <c r="O2656" i="5"/>
  <c r="N2731" i="5"/>
  <c r="N2397" i="5"/>
  <c r="N2563" i="5"/>
  <c r="N2742" i="5"/>
  <c r="N2600" i="5"/>
  <c r="O2606" i="5"/>
  <c r="N2757" i="5"/>
  <c r="O2531" i="5"/>
  <c r="O2681" i="5"/>
  <c r="O2625" i="5"/>
  <c r="N2590" i="5"/>
  <c r="N2481" i="5"/>
  <c r="O2752" i="5"/>
  <c r="N2458" i="5"/>
  <c r="N2750" i="5"/>
  <c r="O2634" i="5"/>
  <c r="O2417" i="5"/>
  <c r="O2680" i="5"/>
  <c r="N2738" i="5"/>
  <c r="N2565" i="5"/>
  <c r="N2792" i="5"/>
  <c r="O2545" i="5"/>
  <c r="O2432" i="5"/>
  <c r="N2756" i="5"/>
  <c r="N2533" i="5"/>
  <c r="O2738" i="5"/>
  <c r="N2778" i="5"/>
  <c r="N2413" i="5"/>
  <c r="N2710" i="5"/>
  <c r="O2643" i="5"/>
  <c r="N2591" i="5"/>
  <c r="O2579" i="5"/>
  <c r="N2701" i="5"/>
  <c r="O2546" i="5"/>
  <c r="O2462" i="5"/>
  <c r="O2395" i="5"/>
  <c r="O2429" i="5"/>
  <c r="N2507" i="5"/>
  <c r="N2728" i="5"/>
  <c r="O2761" i="5"/>
  <c r="O2427" i="5"/>
  <c r="O2620" i="5"/>
  <c r="N2735" i="5"/>
  <c r="O2798" i="5"/>
  <c r="O2665" i="5"/>
  <c r="N2364" i="5"/>
  <c r="O2591" i="5"/>
  <c r="O2772" i="5"/>
  <c r="O2701" i="5"/>
  <c r="N2647" i="5"/>
  <c r="O2775" i="5"/>
  <c r="O2589" i="5"/>
  <c r="N2723" i="5"/>
  <c r="N2656" i="5"/>
  <c r="O2632" i="5"/>
  <c r="O2593" i="5"/>
  <c r="O2730" i="5"/>
  <c r="O2601" i="5"/>
  <c r="N2475" i="5"/>
  <c r="N2774" i="5"/>
  <c r="N2468" i="5"/>
  <c r="O2635" i="5"/>
  <c r="O2639" i="5"/>
  <c r="N2810" i="5"/>
  <c r="N2606" i="5"/>
  <c r="N2524" i="5"/>
  <c r="O2455" i="5"/>
  <c r="O2474" i="5"/>
  <c r="O2567" i="5"/>
  <c r="O2759" i="5"/>
  <c r="N2616" i="5"/>
  <c r="O2486" i="5"/>
  <c r="O2666" i="5"/>
  <c r="O2420" i="5"/>
  <c r="N2368" i="5"/>
  <c r="N2724" i="5"/>
  <c r="N2484" i="5"/>
  <c r="N2648" i="5"/>
  <c r="N2374" i="5"/>
  <c r="O2692" i="5"/>
  <c r="N2380" i="5"/>
  <c r="N2529" i="5"/>
  <c r="O2419" i="5"/>
  <c r="O2526" i="5"/>
  <c r="O2722" i="5"/>
  <c r="N2693" i="5"/>
  <c r="O2698" i="5"/>
  <c r="N2467" i="5"/>
  <c r="N2664" i="5"/>
  <c r="N2580" i="5"/>
  <c r="N2421" i="5"/>
  <c r="N2653" i="5"/>
  <c r="N2419" i="5"/>
  <c r="O2633" i="5"/>
  <c r="O2519" i="5"/>
  <c r="O2376" i="5"/>
  <c r="N2515" i="5"/>
  <c r="O2693" i="5"/>
  <c r="O2712" i="5"/>
  <c r="O2381" i="5"/>
  <c r="N2665" i="5"/>
  <c r="N2597" i="5"/>
  <c r="O2573" i="5"/>
  <c r="O2534" i="5"/>
  <c r="O2640" i="5"/>
  <c r="N2544" i="5"/>
  <c r="N2414" i="5"/>
  <c r="N2547" i="5"/>
  <c r="N2753" i="5"/>
  <c r="O2483" i="5"/>
  <c r="O2413" i="5"/>
  <c r="O2808" i="5"/>
  <c r="O2515" i="5"/>
  <c r="N2707" i="5"/>
  <c r="O2436" i="5"/>
  <c r="N2398" i="5"/>
  <c r="O2751" i="5"/>
  <c r="N2455" i="5"/>
  <c r="O2678" i="5"/>
  <c r="N2392" i="5"/>
  <c r="O2794" i="5"/>
  <c r="N2733" i="5"/>
  <c r="O2725" i="5"/>
  <c r="N2494" i="5"/>
  <c r="O2691" i="5"/>
  <c r="N2609" i="5"/>
  <c r="O2454" i="5"/>
  <c r="N2575" i="5"/>
  <c r="N2752" i="5"/>
  <c r="O2702" i="5"/>
  <c r="N2441" i="5"/>
  <c r="N2708" i="5"/>
  <c r="O2657" i="5"/>
  <c r="N2617" i="5"/>
  <c r="N2594" i="5"/>
  <c r="N2713" i="5"/>
  <c r="O2574" i="5"/>
  <c r="O2461" i="5"/>
  <c r="N2607" i="5"/>
  <c r="N2754" i="5"/>
  <c r="O2781" i="5"/>
  <c r="O2475" i="5"/>
  <c r="O2405" i="5"/>
  <c r="O2575" i="5"/>
  <c r="O2512" i="5"/>
  <c r="O2791" i="5"/>
  <c r="O2653" i="5"/>
  <c r="N2803" i="5"/>
  <c r="N2435" i="5"/>
  <c r="N2610" i="5"/>
  <c r="O2492" i="5"/>
  <c r="B2" i="7" l="1"/>
  <c r="A2" i="7" s="1"/>
  <c r="U2363" i="5" l="1"/>
  <c r="U2364" i="5"/>
  <c r="U2365" i="5"/>
  <c r="U2366" i="5"/>
  <c r="U2367" i="5"/>
  <c r="U2368" i="5"/>
  <c r="U2369" i="5"/>
  <c r="U2370" i="5"/>
  <c r="U2371" i="5"/>
  <c r="U2372" i="5"/>
  <c r="U2373" i="5"/>
  <c r="U2374" i="5"/>
  <c r="U2375" i="5"/>
  <c r="U2376" i="5"/>
  <c r="U2377" i="5"/>
  <c r="U2378" i="5"/>
  <c r="U2379" i="5"/>
  <c r="U2380" i="5"/>
  <c r="U2381" i="5"/>
  <c r="U2382" i="5"/>
  <c r="U2383" i="5"/>
  <c r="U2384" i="5"/>
  <c r="U2385" i="5"/>
  <c r="U2386" i="5"/>
  <c r="U2387" i="5"/>
  <c r="U2388" i="5"/>
  <c r="U2389" i="5"/>
  <c r="U2390" i="5"/>
  <c r="U2391" i="5"/>
  <c r="P2391" i="5" s="1"/>
  <c r="U2392" i="5"/>
  <c r="U2393" i="5"/>
  <c r="U2394" i="5"/>
  <c r="U2395" i="5"/>
  <c r="U2396" i="5"/>
  <c r="U2397" i="5"/>
  <c r="U2398" i="5"/>
  <c r="U2399" i="5"/>
  <c r="U2400" i="5"/>
  <c r="U2401" i="5"/>
  <c r="U2402" i="5"/>
  <c r="U2403" i="5"/>
  <c r="U2404" i="5"/>
  <c r="U2405" i="5"/>
  <c r="U2406" i="5"/>
  <c r="U2407" i="5"/>
  <c r="U2408" i="5"/>
  <c r="U2409" i="5"/>
  <c r="U2410" i="5"/>
  <c r="U2411" i="5"/>
  <c r="U2412" i="5"/>
  <c r="U2413" i="5"/>
  <c r="U2414" i="5"/>
  <c r="U2415" i="5"/>
  <c r="U2416" i="5"/>
  <c r="U2417" i="5"/>
  <c r="U2418" i="5"/>
  <c r="U2419" i="5"/>
  <c r="U2420" i="5"/>
  <c r="U2421" i="5"/>
  <c r="U2422" i="5"/>
  <c r="U2423" i="5"/>
  <c r="U2424" i="5"/>
  <c r="U2425" i="5"/>
  <c r="U2426" i="5"/>
  <c r="P2426" i="5" s="1"/>
  <c r="U2427" i="5"/>
  <c r="U2428" i="5"/>
  <c r="U2429" i="5"/>
  <c r="U2430" i="5"/>
  <c r="U2431" i="5"/>
  <c r="U2432" i="5"/>
  <c r="U2433" i="5"/>
  <c r="U2434" i="5"/>
  <c r="U2435" i="5"/>
  <c r="U2436" i="5"/>
  <c r="U2437" i="5"/>
  <c r="U2438" i="5"/>
  <c r="U2439" i="5"/>
  <c r="U2440" i="5"/>
  <c r="U2441" i="5"/>
  <c r="U2442" i="5"/>
  <c r="U2443" i="5"/>
  <c r="U2444" i="5"/>
  <c r="U2445" i="5"/>
  <c r="U2446" i="5"/>
  <c r="U2447" i="5"/>
  <c r="U2448" i="5"/>
  <c r="U2449" i="5"/>
  <c r="U2450" i="5"/>
  <c r="P2450" i="5" s="1"/>
  <c r="U2451" i="5"/>
  <c r="U2452" i="5"/>
  <c r="U2453" i="5"/>
  <c r="U2454" i="5"/>
  <c r="U2455" i="5"/>
  <c r="U2456" i="5"/>
  <c r="U2457" i="5"/>
  <c r="U2458" i="5"/>
  <c r="U2459" i="5"/>
  <c r="U2460" i="5"/>
  <c r="U2461" i="5"/>
  <c r="U2462" i="5"/>
  <c r="U2463" i="5"/>
  <c r="U2464" i="5"/>
  <c r="U2465" i="5"/>
  <c r="U2466" i="5"/>
  <c r="U2467" i="5"/>
  <c r="U2468" i="5"/>
  <c r="U2469" i="5"/>
  <c r="U2470" i="5"/>
  <c r="U2471" i="5"/>
  <c r="U2472" i="5"/>
  <c r="U2473" i="5"/>
  <c r="P2473" i="5" s="1"/>
  <c r="U2474" i="5"/>
  <c r="U2475" i="5"/>
  <c r="U2476" i="5"/>
  <c r="U2477" i="5"/>
  <c r="U2478" i="5"/>
  <c r="U2479" i="5"/>
  <c r="U2480" i="5"/>
  <c r="U2481" i="5"/>
  <c r="U2482" i="5"/>
  <c r="U2483" i="5"/>
  <c r="U2484" i="5"/>
  <c r="U2485" i="5"/>
  <c r="U2486" i="5"/>
  <c r="U2487" i="5"/>
  <c r="U2488" i="5"/>
  <c r="U2489" i="5"/>
  <c r="U2490" i="5"/>
  <c r="U2491" i="5"/>
  <c r="U2492" i="5"/>
  <c r="U2493" i="5"/>
  <c r="U2494" i="5"/>
  <c r="U2495" i="5"/>
  <c r="U2496" i="5"/>
  <c r="U2497" i="5"/>
  <c r="P2497" i="5" s="1"/>
  <c r="U2498" i="5"/>
  <c r="U2499" i="5"/>
  <c r="U2500" i="5"/>
  <c r="U2501" i="5"/>
  <c r="U2502" i="5"/>
  <c r="U2503" i="5"/>
  <c r="U2504" i="5"/>
  <c r="U2505" i="5"/>
  <c r="U2506" i="5"/>
  <c r="U2507" i="5"/>
  <c r="U2508" i="5"/>
  <c r="U2509" i="5"/>
  <c r="U2510" i="5"/>
  <c r="U2511" i="5"/>
  <c r="U2512" i="5"/>
  <c r="U2513" i="5"/>
  <c r="U2514" i="5"/>
  <c r="U2515" i="5"/>
  <c r="U2516" i="5"/>
  <c r="U2517" i="5"/>
  <c r="U2518" i="5"/>
  <c r="U2519" i="5"/>
  <c r="U2520" i="5"/>
  <c r="U2521" i="5"/>
  <c r="U2522" i="5"/>
  <c r="U2523" i="5"/>
  <c r="U2524" i="5"/>
  <c r="U2525" i="5"/>
  <c r="U2526" i="5"/>
  <c r="U2527" i="5"/>
  <c r="U2528" i="5"/>
  <c r="U2529" i="5"/>
  <c r="U2530" i="5"/>
  <c r="U2531" i="5"/>
  <c r="U2532" i="5"/>
  <c r="U2533" i="5"/>
  <c r="U2534" i="5"/>
  <c r="U2535" i="5"/>
  <c r="U2536" i="5"/>
  <c r="U2537" i="5"/>
  <c r="U2538" i="5"/>
  <c r="U2539" i="5"/>
  <c r="U2540" i="5"/>
  <c r="U2541" i="5"/>
  <c r="U2542" i="5"/>
  <c r="U2543" i="5"/>
  <c r="U2544" i="5"/>
  <c r="U2545" i="5"/>
  <c r="U2546" i="5"/>
  <c r="U2547" i="5"/>
  <c r="U2548" i="5"/>
  <c r="U2549" i="5"/>
  <c r="U2550" i="5"/>
  <c r="U2551" i="5"/>
  <c r="U2552" i="5"/>
  <c r="U2553" i="5"/>
  <c r="U2554" i="5"/>
  <c r="U2555" i="5"/>
  <c r="U2556" i="5"/>
  <c r="U2557" i="5"/>
  <c r="U2558" i="5"/>
  <c r="U2559" i="5"/>
  <c r="U2560" i="5"/>
  <c r="U2561" i="5"/>
  <c r="U2562" i="5"/>
  <c r="U2563" i="5"/>
  <c r="U2564" i="5"/>
  <c r="U2565" i="5"/>
  <c r="U2566" i="5"/>
  <c r="U2567" i="5"/>
  <c r="U2568" i="5"/>
  <c r="U2569" i="5"/>
  <c r="U2570" i="5"/>
  <c r="U2571" i="5"/>
  <c r="U2572" i="5"/>
  <c r="U2573" i="5"/>
  <c r="U2574" i="5"/>
  <c r="U2575" i="5"/>
  <c r="U2576" i="5"/>
  <c r="U2577" i="5"/>
  <c r="U2578" i="5"/>
  <c r="U2579" i="5"/>
  <c r="U2580" i="5"/>
  <c r="U2581" i="5"/>
  <c r="U2582" i="5"/>
  <c r="U2583" i="5"/>
  <c r="U2584" i="5"/>
  <c r="U2585" i="5"/>
  <c r="U2586" i="5"/>
  <c r="U2587" i="5"/>
  <c r="U2588" i="5"/>
  <c r="U2589" i="5"/>
  <c r="U2590" i="5"/>
  <c r="U2591" i="5"/>
  <c r="U2592" i="5"/>
  <c r="U2593" i="5"/>
  <c r="U2594" i="5"/>
  <c r="U2595" i="5"/>
  <c r="U2596" i="5"/>
  <c r="U2597" i="5"/>
  <c r="U2598" i="5"/>
  <c r="U2599" i="5"/>
  <c r="U2600" i="5"/>
  <c r="U2601" i="5"/>
  <c r="U2602" i="5"/>
  <c r="U2603" i="5"/>
  <c r="U2604" i="5"/>
  <c r="U2605" i="5"/>
  <c r="U2606" i="5"/>
  <c r="U2607" i="5"/>
  <c r="U2608" i="5"/>
  <c r="U2609" i="5"/>
  <c r="U2610" i="5"/>
  <c r="U2611" i="5"/>
  <c r="U2612" i="5"/>
  <c r="U2613" i="5"/>
  <c r="U2614" i="5"/>
  <c r="U2615" i="5"/>
  <c r="U2616" i="5"/>
  <c r="U2617" i="5"/>
  <c r="U2618" i="5"/>
  <c r="U2619" i="5"/>
  <c r="U2620" i="5"/>
  <c r="U2621" i="5"/>
  <c r="U2622" i="5"/>
  <c r="U2623" i="5"/>
  <c r="U2624" i="5"/>
  <c r="U2625" i="5"/>
  <c r="U2626" i="5"/>
  <c r="U2627" i="5"/>
  <c r="U2628" i="5"/>
  <c r="U2629" i="5"/>
  <c r="U2630" i="5"/>
  <c r="U2631" i="5"/>
  <c r="U2632" i="5"/>
  <c r="U2633" i="5"/>
  <c r="U2634" i="5"/>
  <c r="U2635" i="5"/>
  <c r="U2636" i="5"/>
  <c r="U2637" i="5"/>
  <c r="U2638" i="5"/>
  <c r="U2639" i="5"/>
  <c r="U2640" i="5"/>
  <c r="U2641" i="5"/>
  <c r="U2642" i="5"/>
  <c r="U2643" i="5"/>
  <c r="U2644" i="5"/>
  <c r="U2645" i="5"/>
  <c r="U2646" i="5"/>
  <c r="U2647" i="5"/>
  <c r="U2648" i="5"/>
  <c r="U2649" i="5"/>
  <c r="U2650" i="5"/>
  <c r="U2651" i="5"/>
  <c r="U2652" i="5"/>
  <c r="P2652" i="5" s="1"/>
  <c r="U2653" i="5"/>
  <c r="U2654" i="5"/>
  <c r="U2655" i="5"/>
  <c r="U2656" i="5"/>
  <c r="U2657" i="5"/>
  <c r="U2658" i="5"/>
  <c r="U2659" i="5"/>
  <c r="U2660" i="5"/>
  <c r="U2661" i="5"/>
  <c r="U2662" i="5"/>
  <c r="U2663" i="5"/>
  <c r="U2664" i="5"/>
  <c r="U2665" i="5"/>
  <c r="U2666" i="5"/>
  <c r="U2667" i="5"/>
  <c r="U2668" i="5"/>
  <c r="U2669" i="5"/>
  <c r="U2670" i="5"/>
  <c r="U2671" i="5"/>
  <c r="U2672" i="5"/>
  <c r="U2673" i="5"/>
  <c r="P2673" i="5" s="1"/>
  <c r="U2674" i="5"/>
  <c r="U2675" i="5"/>
  <c r="U2676" i="5"/>
  <c r="U2677" i="5"/>
  <c r="U2678" i="5"/>
  <c r="U2679" i="5"/>
  <c r="U2680" i="5"/>
  <c r="U2681" i="5"/>
  <c r="U2682" i="5"/>
  <c r="U2683" i="5"/>
  <c r="U2684" i="5"/>
  <c r="U2685" i="5"/>
  <c r="U2686" i="5"/>
  <c r="U2687" i="5"/>
  <c r="U2688" i="5"/>
  <c r="U2689" i="5"/>
  <c r="U2690" i="5"/>
  <c r="U2691" i="5"/>
  <c r="U2692" i="5"/>
  <c r="U2693" i="5"/>
  <c r="U2694" i="5"/>
  <c r="U2695" i="5"/>
  <c r="U2696" i="5"/>
  <c r="U2697" i="5"/>
  <c r="U2698" i="5"/>
  <c r="U2699" i="5"/>
  <c r="U2700" i="5"/>
  <c r="U2701" i="5"/>
  <c r="U2702" i="5"/>
  <c r="U2703" i="5"/>
  <c r="U2704" i="5"/>
  <c r="U2705" i="5"/>
  <c r="U2706" i="5"/>
  <c r="U2707" i="5"/>
  <c r="U2708" i="5"/>
  <c r="U2709" i="5"/>
  <c r="U2710" i="5"/>
  <c r="U2711" i="5"/>
  <c r="U2712" i="5"/>
  <c r="U2713" i="5"/>
  <c r="U2714" i="5"/>
  <c r="U2715" i="5"/>
  <c r="U2716" i="5"/>
  <c r="U2717" i="5"/>
  <c r="U2718" i="5"/>
  <c r="U2719" i="5"/>
  <c r="P2719" i="5" s="1"/>
  <c r="U2720" i="5"/>
  <c r="U2721" i="5"/>
  <c r="U2722" i="5"/>
  <c r="U2723" i="5"/>
  <c r="U2724" i="5"/>
  <c r="U2725" i="5"/>
  <c r="U2726" i="5"/>
  <c r="U2727" i="5"/>
  <c r="U2728" i="5"/>
  <c r="U2729" i="5"/>
  <c r="U2730" i="5"/>
  <c r="U2731" i="5"/>
  <c r="U2732" i="5"/>
  <c r="U2733" i="5"/>
  <c r="U2734" i="5"/>
  <c r="U2735" i="5"/>
  <c r="U2736" i="5"/>
  <c r="U2737" i="5"/>
  <c r="U2738" i="5"/>
  <c r="U2739" i="5"/>
  <c r="U2740" i="5"/>
  <c r="U2741" i="5"/>
  <c r="P2741" i="5" s="1"/>
  <c r="U2742" i="5"/>
  <c r="U2743" i="5"/>
  <c r="U2744" i="5"/>
  <c r="U2745" i="5"/>
  <c r="U2746" i="5"/>
  <c r="U2747" i="5"/>
  <c r="U2748" i="5"/>
  <c r="U2749" i="5"/>
  <c r="U2750" i="5"/>
  <c r="U2751" i="5"/>
  <c r="U2752" i="5"/>
  <c r="U2362" i="5"/>
  <c r="S2450" i="5" l="1"/>
  <c r="S2741" i="5"/>
  <c r="S2673" i="5"/>
  <c r="S2497" i="5"/>
  <c r="S2473" i="5"/>
  <c r="S2652" i="5"/>
  <c r="P2603" i="5"/>
  <c r="S2603" i="5" s="1"/>
  <c r="S2426" i="5"/>
  <c r="P2538" i="5"/>
  <c r="P2522" i="5"/>
  <c r="S2719" i="5"/>
  <c r="S2391" i="5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2" i="4"/>
  <c r="S2538" i="5" l="1"/>
  <c r="S2522" i="5"/>
  <c r="P3" i="4"/>
  <c r="P134" i="4"/>
  <c r="P135" i="4"/>
  <c r="S135" i="4" l="1"/>
  <c r="S134" i="4"/>
  <c r="P7" i="4" l="1"/>
  <c r="P76" i="4" l="1"/>
  <c r="P422" i="4"/>
  <c r="P378" i="4"/>
  <c r="P196" i="4"/>
  <c r="P179" i="5"/>
  <c r="R179" i="5" s="1"/>
  <c r="P156" i="5"/>
  <c r="R156" i="5" s="1"/>
  <c r="P414" i="4"/>
  <c r="P265" i="4"/>
  <c r="P2077" i="5"/>
  <c r="R2077" i="5" s="1"/>
  <c r="P187" i="4"/>
  <c r="P357" i="5"/>
  <c r="R357" i="5" s="1"/>
  <c r="P2052" i="5"/>
  <c r="R2052" i="5" s="1"/>
  <c r="P91" i="5"/>
  <c r="R91" i="5" s="1"/>
  <c r="P341" i="4"/>
  <c r="P121" i="4"/>
  <c r="P1977" i="5"/>
  <c r="R1977" i="5" s="1"/>
  <c r="P373" i="4"/>
  <c r="P219" i="4"/>
  <c r="P2559" i="5"/>
  <c r="P107" i="4"/>
  <c r="P675" i="5"/>
  <c r="R675" i="5" s="1"/>
  <c r="P2288" i="5"/>
  <c r="R2288" i="5" s="1"/>
  <c r="P331" i="4"/>
  <c r="P1555" i="5"/>
  <c r="R1555" i="5" s="1"/>
  <c r="P1295" i="5"/>
  <c r="R1295" i="5" s="1"/>
  <c r="P1176" i="5"/>
  <c r="R1176" i="5" s="1"/>
  <c r="P102" i="5"/>
  <c r="R102" i="5" s="1"/>
  <c r="P395" i="4"/>
  <c r="P1830" i="5"/>
  <c r="R1830" i="5" s="1"/>
  <c r="P1069" i="5"/>
  <c r="R1069" i="5" s="1"/>
  <c r="P94" i="5"/>
  <c r="R94" i="5" s="1"/>
  <c r="P1023" i="5"/>
  <c r="R1023" i="5" s="1"/>
  <c r="P1704" i="5"/>
  <c r="R1704" i="5" s="1"/>
  <c r="P266" i="4"/>
  <c r="P394" i="4"/>
  <c r="P254" i="4"/>
  <c r="P2224" i="5"/>
  <c r="R2224" i="5" s="1"/>
  <c r="P405" i="4"/>
  <c r="P261" i="4"/>
  <c r="P2506" i="5"/>
  <c r="P304" i="4"/>
  <c r="P1648" i="5"/>
  <c r="R1648" i="5" s="1"/>
  <c r="P1045" i="5"/>
  <c r="R1045" i="5" s="1"/>
  <c r="P1670" i="5"/>
  <c r="R1670" i="5" s="1"/>
  <c r="P2159" i="5"/>
  <c r="R2159" i="5" s="1"/>
  <c r="P208" i="4"/>
  <c r="Q2608" i="5"/>
  <c r="P1228" i="5"/>
  <c r="R1228" i="5" s="1"/>
  <c r="P2338" i="5"/>
  <c r="R2338" i="5" s="1"/>
  <c r="P78" i="4"/>
  <c r="P223" i="4"/>
  <c r="P98" i="4"/>
  <c r="P130" i="5"/>
  <c r="R130" i="5" s="1"/>
  <c r="P278" i="4"/>
  <c r="P220" i="4"/>
  <c r="P1861" i="5"/>
  <c r="R1861" i="5" s="1"/>
  <c r="P919" i="5"/>
  <c r="R919" i="5" s="1"/>
  <c r="P87" i="5"/>
  <c r="R87" i="5" s="1"/>
  <c r="P2314" i="5"/>
  <c r="R2314" i="5" s="1"/>
  <c r="P386" i="4"/>
  <c r="P1318" i="5"/>
  <c r="R1318" i="5" s="1"/>
  <c r="P482" i="5"/>
  <c r="R482" i="5" s="1"/>
  <c r="P33" i="3"/>
  <c r="R33" i="3" s="1"/>
  <c r="P177" i="5"/>
  <c r="R177" i="5" s="1"/>
  <c r="P2201" i="5"/>
  <c r="R2201" i="5" s="1"/>
  <c r="P415" i="4"/>
  <c r="P328" i="5"/>
  <c r="R328" i="5" s="1"/>
  <c r="P146" i="4"/>
  <c r="P105" i="4"/>
  <c r="P2829" i="5"/>
  <c r="P709" i="5"/>
  <c r="R709" i="5" s="1"/>
  <c r="P339" i="4"/>
  <c r="P2111" i="5"/>
  <c r="R2111" i="5" s="1"/>
  <c r="P237" i="4"/>
  <c r="P155" i="4"/>
  <c r="P824" i="5"/>
  <c r="R824" i="5" s="1"/>
  <c r="P637" i="5"/>
  <c r="R637" i="5" s="1"/>
  <c r="P354" i="4"/>
  <c r="P20" i="4"/>
  <c r="P1227" i="5"/>
  <c r="R1227" i="5" s="1"/>
  <c r="P449" i="5"/>
  <c r="R449" i="5" s="1"/>
  <c r="P35" i="4"/>
  <c r="P284" i="4"/>
  <c r="P44" i="4"/>
  <c r="P269" i="4"/>
  <c r="P2532" i="5"/>
  <c r="P627" i="5"/>
  <c r="R627" i="5" s="1"/>
  <c r="P172" i="4"/>
  <c r="P2906" i="5"/>
  <c r="P2383" i="5"/>
  <c r="P343" i="4"/>
  <c r="P2104" i="5"/>
  <c r="R2104" i="5" s="1"/>
  <c r="P720" i="5"/>
  <c r="R720" i="5" s="1"/>
  <c r="P34" i="3"/>
  <c r="R34" i="3" s="1"/>
  <c r="P42" i="4"/>
  <c r="P2088" i="5"/>
  <c r="R2088" i="5" s="1"/>
  <c r="P1940" i="5"/>
  <c r="R1940" i="5" s="1"/>
  <c r="P2739" i="5"/>
  <c r="P69" i="4"/>
  <c r="P58" i="4"/>
  <c r="P322" i="4"/>
  <c r="P245" i="5"/>
  <c r="R245" i="5" s="1"/>
  <c r="P429" i="4"/>
  <c r="P270" i="5"/>
  <c r="R270" i="5" s="1"/>
  <c r="P916" i="5"/>
  <c r="R916" i="5" s="1"/>
  <c r="P2580" i="5"/>
  <c r="P593" i="5"/>
  <c r="R593" i="5" s="1"/>
  <c r="P2715" i="5"/>
  <c r="P1572" i="5"/>
  <c r="R1572" i="5" s="1"/>
  <c r="P116" i="4"/>
  <c r="P108" i="4"/>
  <c r="P191" i="4"/>
  <c r="P372" i="4"/>
  <c r="P112" i="4"/>
  <c r="P2060" i="5"/>
  <c r="R2060" i="5" s="1"/>
  <c r="P2126" i="5"/>
  <c r="R2126" i="5" s="1"/>
  <c r="P86" i="5"/>
  <c r="R86" i="5" s="1"/>
  <c r="P234" i="4"/>
  <c r="P111" i="4"/>
  <c r="P172" i="5"/>
  <c r="R172" i="5" s="1"/>
  <c r="P85" i="4"/>
  <c r="P2024" i="5"/>
  <c r="R2024" i="5" s="1"/>
  <c r="P2781" i="5"/>
  <c r="P182" i="4"/>
  <c r="P140" i="5"/>
  <c r="R140" i="5" s="1"/>
  <c r="P178" i="4"/>
  <c r="P2041" i="5"/>
  <c r="R2041" i="5" s="1"/>
  <c r="P362" i="4"/>
  <c r="P393" i="4"/>
  <c r="P1117" i="5"/>
  <c r="R1117" i="5" s="1"/>
  <c r="P23" i="3"/>
  <c r="R23" i="3" s="1"/>
  <c r="P20" i="3"/>
  <c r="R20" i="3" s="1"/>
  <c r="P263" i="4"/>
  <c r="P14" i="3"/>
  <c r="R14" i="3" s="1"/>
  <c r="P104" i="4"/>
  <c r="P303" i="4"/>
  <c r="P1383" i="5"/>
  <c r="R1383" i="5" s="1"/>
  <c r="P233" i="4"/>
  <c r="P538" i="5"/>
  <c r="R538" i="5" s="1"/>
  <c r="P15" i="4"/>
  <c r="P226" i="4"/>
  <c r="P2008" i="5"/>
  <c r="R2008" i="5" s="1"/>
  <c r="P2531" i="5"/>
  <c r="P1345" i="5"/>
  <c r="R1345" i="5" s="1"/>
  <c r="P4" i="4"/>
  <c r="P89" i="4"/>
  <c r="P1335" i="5"/>
  <c r="R1335" i="5" s="1"/>
  <c r="P417" i="4"/>
  <c r="P2359" i="5"/>
  <c r="R2359" i="5" s="1"/>
  <c r="P222" i="4"/>
  <c r="P1604" i="5"/>
  <c r="R1604" i="5" s="1"/>
  <c r="P888" i="5"/>
  <c r="R888" i="5" s="1"/>
  <c r="P144" i="4"/>
  <c r="P1821" i="5"/>
  <c r="R1821" i="5" s="1"/>
  <c r="P1625" i="5"/>
  <c r="R1625" i="5" s="1"/>
  <c r="P734" i="5"/>
  <c r="R734" i="5" s="1"/>
  <c r="P1401" i="5"/>
  <c r="R1401" i="5" s="1"/>
  <c r="P129" i="5"/>
  <c r="R129" i="5" s="1"/>
  <c r="P26" i="4"/>
  <c r="P241" i="4"/>
  <c r="P370" i="4"/>
  <c r="P230" i="4"/>
  <c r="P1720" i="5"/>
  <c r="R1720" i="5" s="1"/>
  <c r="P148" i="4"/>
  <c r="P307" i="4"/>
  <c r="P1699" i="5"/>
  <c r="R1699" i="5" s="1"/>
  <c r="P416" i="5"/>
  <c r="R416" i="5" s="1"/>
  <c r="P2708" i="5"/>
  <c r="P323" i="4"/>
  <c r="P1786" i="5"/>
  <c r="R1786" i="5" s="1"/>
  <c r="P2526" i="5"/>
  <c r="P2185" i="5"/>
  <c r="R2185" i="5" s="1"/>
  <c r="P320" i="4"/>
  <c r="P197" i="4"/>
  <c r="P16" i="4"/>
  <c r="P392" i="4"/>
  <c r="P1637" i="5"/>
  <c r="R1637" i="5" s="1"/>
  <c r="P288" i="4"/>
  <c r="P2000" i="5"/>
  <c r="R2000" i="5" s="1"/>
  <c r="P974" i="5"/>
  <c r="R974" i="5" s="1"/>
  <c r="P680" i="5"/>
  <c r="R680" i="5" s="1"/>
  <c r="P125" i="4"/>
  <c r="P1346" i="5"/>
  <c r="R1346" i="5" s="1"/>
  <c r="P327" i="5"/>
  <c r="R327" i="5" s="1"/>
  <c r="P99" i="4"/>
  <c r="P22" i="4"/>
  <c r="P2336" i="5"/>
  <c r="R2336" i="5" s="1"/>
  <c r="P448" i="5"/>
  <c r="R448" i="5" s="1"/>
  <c r="P1317" i="5"/>
  <c r="R1317" i="5" s="1"/>
  <c r="P1881" i="5"/>
  <c r="R1881" i="5" s="1"/>
  <c r="P2554" i="5"/>
  <c r="P1169" i="5"/>
  <c r="R1169" i="5" s="1"/>
  <c r="P15" i="3"/>
  <c r="R15" i="3" s="1"/>
  <c r="P2947" i="5"/>
  <c r="P271" i="4"/>
  <c r="P2763" i="5"/>
  <c r="P2801" i="5"/>
  <c r="P1172" i="5"/>
  <c r="R1172" i="5" s="1"/>
  <c r="P731" i="5"/>
  <c r="R731" i="5" s="1"/>
  <c r="P245" i="4"/>
  <c r="P281" i="4"/>
  <c r="P229" i="4"/>
  <c r="P1851" i="5"/>
  <c r="R1851" i="5" s="1"/>
  <c r="P361" i="4"/>
  <c r="P397" i="4"/>
  <c r="P48" i="4"/>
  <c r="P330" i="4"/>
  <c r="P333" i="4"/>
  <c r="P1749" i="5"/>
  <c r="R1749" i="5" s="1"/>
  <c r="P65" i="5"/>
  <c r="R65" i="5" s="1"/>
  <c r="P747" i="5"/>
  <c r="R747" i="5" s="1"/>
  <c r="P173" i="5"/>
  <c r="R173" i="5" s="1"/>
  <c r="P1904" i="5"/>
  <c r="R1904" i="5" s="1"/>
  <c r="P2397" i="5"/>
  <c r="P762" i="5"/>
  <c r="R762" i="5" s="1"/>
  <c r="P1089" i="5"/>
  <c r="R1089" i="5" s="1"/>
  <c r="P385" i="4"/>
  <c r="P21" i="3"/>
  <c r="R21" i="3" s="1"/>
  <c r="P609" i="5"/>
  <c r="R609" i="5" s="1"/>
  <c r="P2285" i="5"/>
  <c r="R2285" i="5" s="1"/>
  <c r="P984" i="5"/>
  <c r="R984" i="5" s="1"/>
  <c r="P816" i="5"/>
  <c r="R816" i="5" s="1"/>
  <c r="P62" i="4"/>
  <c r="P1482" i="5"/>
  <c r="R1482" i="5" s="1"/>
  <c r="P811" i="5"/>
  <c r="R811" i="5" s="1"/>
  <c r="P283" i="4"/>
  <c r="P381" i="4"/>
  <c r="P665" i="5"/>
  <c r="R665" i="5" s="1"/>
  <c r="P2315" i="5"/>
  <c r="R2315" i="5" s="1"/>
  <c r="P1498" i="5"/>
  <c r="R1498" i="5" s="1"/>
  <c r="P1568" i="5"/>
  <c r="R1568" i="5" s="1"/>
  <c r="P2743" i="5"/>
  <c r="P2133" i="5"/>
  <c r="R2133" i="5" s="1"/>
  <c r="P2988" i="5"/>
  <c r="P1460" i="5"/>
  <c r="R1460" i="5" s="1"/>
  <c r="P719" i="5"/>
  <c r="R719" i="5" s="1"/>
  <c r="P62" i="5"/>
  <c r="R62" i="5" s="1"/>
  <c r="P14" i="4"/>
  <c r="P2689" i="5"/>
  <c r="P335" i="4"/>
  <c r="P235" i="4"/>
  <c r="P2247" i="5"/>
  <c r="R2247" i="5" s="1"/>
  <c r="P216" i="4"/>
  <c r="P2366" i="5"/>
  <c r="P667" i="5"/>
  <c r="R667" i="5" s="1"/>
  <c r="P1222" i="5"/>
  <c r="R1222" i="5" s="1"/>
  <c r="P369" i="4"/>
  <c r="P2707" i="5"/>
  <c r="P101" i="4"/>
  <c r="P2290" i="5"/>
  <c r="R2290" i="5" s="1"/>
  <c r="P163" i="4"/>
  <c r="P310" i="4"/>
  <c r="P2713" i="5"/>
  <c r="P107" i="5"/>
  <c r="R107" i="5" s="1"/>
  <c r="P1050" i="5"/>
  <c r="R1050" i="5" s="1"/>
  <c r="P374" i="5"/>
  <c r="R374" i="5" s="1"/>
  <c r="P1484" i="5"/>
  <c r="R1484" i="5" s="1"/>
  <c r="Q2562" i="5"/>
  <c r="P40" i="4"/>
  <c r="P232" i="5"/>
  <c r="R232" i="5" s="1"/>
  <c r="P1374" i="5"/>
  <c r="R1374" i="5" s="1"/>
  <c r="P194" i="5"/>
  <c r="R194" i="5" s="1"/>
  <c r="P2646" i="5"/>
  <c r="P10" i="4"/>
  <c r="P209" i="5"/>
  <c r="R209" i="5" s="1"/>
  <c r="P1915" i="5"/>
  <c r="R1915" i="5" s="1"/>
  <c r="P2311" i="5"/>
  <c r="R2311" i="5" s="1"/>
  <c r="P1008" i="5"/>
  <c r="R1008" i="5" s="1"/>
  <c r="P2641" i="5"/>
  <c r="P100" i="4"/>
  <c r="P1107" i="5"/>
  <c r="R1107" i="5" s="1"/>
  <c r="P350" i="4"/>
  <c r="P221" i="5"/>
  <c r="R221" i="5" s="1"/>
  <c r="P2954" i="5"/>
  <c r="P952" i="5"/>
  <c r="R952" i="5" s="1"/>
  <c r="P1053" i="5"/>
  <c r="R1053" i="5" s="1"/>
  <c r="P98" i="5"/>
  <c r="R98" i="5" s="1"/>
  <c r="P1361" i="5"/>
  <c r="R1361" i="5" s="1"/>
  <c r="P217" i="4"/>
  <c r="P3004" i="5"/>
  <c r="P34" i="5"/>
  <c r="R34" i="5" s="1"/>
  <c r="P2287" i="5"/>
  <c r="R2287" i="5" s="1"/>
  <c r="P352" i="4"/>
  <c r="P1181" i="5"/>
  <c r="R1181" i="5" s="1"/>
  <c r="P2406" i="5"/>
  <c r="P1455" i="5"/>
  <c r="R1455" i="5" s="1"/>
  <c r="P282" i="4"/>
  <c r="P700" i="5"/>
  <c r="R700" i="5" s="1"/>
  <c r="P290" i="4"/>
  <c r="P1544" i="5"/>
  <c r="R1544" i="5" s="1"/>
  <c r="P96" i="4"/>
  <c r="P2435" i="5"/>
  <c r="P2277" i="5"/>
  <c r="R2277" i="5" s="1"/>
  <c r="P2555" i="5"/>
  <c r="P2243" i="5"/>
  <c r="R2243" i="5" s="1"/>
  <c r="P283" i="5"/>
  <c r="R283" i="5" s="1"/>
  <c r="P359" i="5"/>
  <c r="R359" i="5" s="1"/>
  <c r="P1580" i="5"/>
  <c r="R1580" i="5" s="1"/>
  <c r="P2382" i="5"/>
  <c r="P1607" i="5"/>
  <c r="R1607" i="5" s="1"/>
  <c r="P2611" i="5"/>
  <c r="P1274" i="5"/>
  <c r="R1274" i="5" s="1"/>
  <c r="P925" i="5"/>
  <c r="R925" i="5" s="1"/>
  <c r="P11" i="3"/>
  <c r="R11" i="3" s="1"/>
  <c r="P280" i="5"/>
  <c r="R280" i="5" s="1"/>
  <c r="P2202" i="5"/>
  <c r="R2202" i="5" s="1"/>
  <c r="P566" i="5"/>
  <c r="R566" i="5" s="1"/>
  <c r="P2170" i="5"/>
  <c r="R2170" i="5" s="1"/>
  <c r="P2422" i="5"/>
  <c r="P66" i="5"/>
  <c r="R66" i="5" s="1"/>
  <c r="P151" i="4"/>
  <c r="P2128" i="5"/>
  <c r="R2128" i="5" s="1"/>
  <c r="P2175" i="5"/>
  <c r="R2175" i="5" s="1"/>
  <c r="P1986" i="5"/>
  <c r="R1986" i="5" s="1"/>
  <c r="P247" i="5"/>
  <c r="R247" i="5" s="1"/>
  <c r="P2507" i="5"/>
  <c r="P13" i="4"/>
  <c r="P166" i="4"/>
  <c r="P1233" i="5"/>
  <c r="R1233" i="5" s="1"/>
  <c r="P1906" i="5"/>
  <c r="R1906" i="5" s="1"/>
  <c r="P1710" i="5"/>
  <c r="R1710" i="5" s="1"/>
  <c r="P2486" i="5"/>
  <c r="P2319" i="5"/>
  <c r="R2319" i="5" s="1"/>
  <c r="P2273" i="5"/>
  <c r="R2273" i="5" s="1"/>
  <c r="P383" i="4"/>
  <c r="P239" i="5"/>
  <c r="R239" i="5" s="1"/>
  <c r="P60" i="4"/>
  <c r="P416" i="4"/>
  <c r="P355" i="4"/>
  <c r="P380" i="4"/>
  <c r="P202" i="4"/>
  <c r="P137" i="4"/>
  <c r="P253" i="4"/>
  <c r="P2504" i="5"/>
  <c r="P152" i="4"/>
  <c r="P264" i="4"/>
  <c r="P71" i="4"/>
  <c r="P1836" i="5"/>
  <c r="R1836" i="5" s="1"/>
  <c r="P409" i="4"/>
  <c r="P142" i="4"/>
  <c r="P650" i="5"/>
  <c r="R650" i="5" s="1"/>
  <c r="P1634" i="5"/>
  <c r="R1634" i="5" s="1"/>
  <c r="P1958" i="5"/>
  <c r="R1958" i="5" s="1"/>
  <c r="P426" i="4"/>
  <c r="P2737" i="5"/>
  <c r="P332" i="4"/>
  <c r="P286" i="4"/>
  <c r="P312" i="4"/>
  <c r="P1338" i="5"/>
  <c r="R1338" i="5" s="1"/>
  <c r="P150" i="5"/>
  <c r="R150" i="5" s="1"/>
  <c r="P2158" i="5"/>
  <c r="R2158" i="5" s="1"/>
  <c r="P914" i="5"/>
  <c r="R914" i="5" s="1"/>
  <c r="P1422" i="5"/>
  <c r="R1422" i="5" s="1"/>
  <c r="P630" i="5"/>
  <c r="R630" i="5" s="1"/>
  <c r="P387" i="5"/>
  <c r="R387" i="5" s="1"/>
  <c r="P2324" i="5"/>
  <c r="R2324" i="5" s="1"/>
  <c r="P496" i="5"/>
  <c r="R496" i="5" s="1"/>
  <c r="P228" i="4"/>
  <c r="P1680" i="5"/>
  <c r="R1680" i="5" s="1"/>
  <c r="Q2410" i="5"/>
  <c r="P158" i="4"/>
  <c r="P2756" i="5"/>
  <c r="P3030" i="5"/>
  <c r="P1013" i="5"/>
  <c r="R1013" i="5" s="1"/>
  <c r="P1709" i="5"/>
  <c r="R1709" i="5" s="1"/>
  <c r="P94" i="4"/>
  <c r="P309" i="4"/>
  <c r="P1626" i="5"/>
  <c r="R1626" i="5" s="1"/>
  <c r="P1272" i="5"/>
  <c r="R1272" i="5" s="1"/>
  <c r="P1600" i="5"/>
  <c r="R1600" i="5" s="1"/>
  <c r="P429" i="5"/>
  <c r="R429" i="5" s="1"/>
  <c r="P311" i="4"/>
  <c r="P28" i="4"/>
  <c r="P1918" i="5"/>
  <c r="R1918" i="5" s="1"/>
  <c r="P1757" i="5"/>
  <c r="R1757" i="5" s="1"/>
  <c r="P2232" i="5"/>
  <c r="R2232" i="5" s="1"/>
  <c r="P1041" i="5"/>
  <c r="R1041" i="5" s="1"/>
  <c r="P389" i="5"/>
  <c r="R389" i="5" s="1"/>
  <c r="P2059" i="5"/>
  <c r="R2059" i="5" s="1"/>
  <c r="P26" i="5"/>
  <c r="R26" i="5" s="1"/>
  <c r="P400" i="4"/>
  <c r="P2451" i="5"/>
  <c r="P1461" i="5"/>
  <c r="R1461" i="5" s="1"/>
  <c r="P573" i="5"/>
  <c r="R573" i="5" s="1"/>
  <c r="P1739" i="5"/>
  <c r="R1739" i="5" s="1"/>
  <c r="P364" i="4"/>
  <c r="P297" i="4"/>
  <c r="P2850" i="5"/>
  <c r="P308" i="4"/>
  <c r="P9" i="4"/>
  <c r="P2674" i="5"/>
  <c r="P30" i="3"/>
  <c r="R30" i="3" s="1"/>
  <c r="P139" i="5"/>
  <c r="R139" i="5" s="1"/>
  <c r="P1595" i="5"/>
  <c r="R1595" i="5" s="1"/>
  <c r="P127" i="5"/>
  <c r="R127" i="5" s="1"/>
  <c r="P355" i="5"/>
  <c r="R355" i="5" s="1"/>
  <c r="P944" i="5"/>
  <c r="R944" i="5" s="1"/>
  <c r="P2769" i="5"/>
  <c r="P55" i="4"/>
  <c r="P189" i="4"/>
  <c r="P2124" i="5"/>
  <c r="R2124" i="5" s="1"/>
  <c r="P183" i="4"/>
  <c r="P213" i="4"/>
  <c r="P1913" i="5"/>
  <c r="R1913" i="5" s="1"/>
  <c r="P1733" i="5"/>
  <c r="R1733" i="5" s="1"/>
  <c r="P1469" i="5"/>
  <c r="R1469" i="5" s="1"/>
  <c r="P1951" i="5"/>
  <c r="R1951" i="5" s="1"/>
  <c r="P2385" i="5"/>
  <c r="P1310" i="5"/>
  <c r="R1310" i="5" s="1"/>
  <c r="P733" i="5"/>
  <c r="R733" i="5" s="1"/>
  <c r="P317" i="4"/>
  <c r="P1026" i="5"/>
  <c r="R1026" i="5" s="1"/>
  <c r="P4" i="5"/>
  <c r="R4" i="5" s="1"/>
  <c r="P806" i="5"/>
  <c r="R806" i="5" s="1"/>
  <c r="P1872" i="5"/>
  <c r="R1872" i="5" s="1"/>
  <c r="P1255" i="5"/>
  <c r="R1255" i="5" s="1"/>
  <c r="P188" i="4"/>
  <c r="P340" i="5"/>
  <c r="R340" i="5" s="1"/>
  <c r="P316" i="5"/>
  <c r="R316" i="5" s="1"/>
  <c r="R2856" i="5"/>
  <c r="P1863" i="5"/>
  <c r="R1863" i="5" s="1"/>
  <c r="P305" i="5"/>
  <c r="R305" i="5" s="1"/>
  <c r="P989" i="5"/>
  <c r="R989" i="5" s="1"/>
  <c r="P246" i="5"/>
  <c r="R246" i="5" s="1"/>
  <c r="P166" i="5"/>
  <c r="R166" i="5" s="1"/>
  <c r="P427" i="4"/>
  <c r="P321" i="4"/>
  <c r="P3020" i="5"/>
  <c r="P2051" i="5"/>
  <c r="R2051" i="5" s="1"/>
  <c r="P1246" i="5"/>
  <c r="R1246" i="5" s="1"/>
  <c r="P201" i="4"/>
  <c r="P1964" i="5"/>
  <c r="R1964" i="5" s="1"/>
  <c r="P365" i="4"/>
  <c r="P2523" i="5"/>
  <c r="P2313" i="5"/>
  <c r="R2313" i="5" s="1"/>
  <c r="P379" i="4"/>
  <c r="P2229" i="5"/>
  <c r="R2229" i="5" s="1"/>
  <c r="P1692" i="5"/>
  <c r="R1692" i="5" s="1"/>
  <c r="P1910" i="5"/>
  <c r="R1910" i="5" s="1"/>
  <c r="P1898" i="5"/>
  <c r="R1898" i="5" s="1"/>
  <c r="P267" i="5"/>
  <c r="R267" i="5" s="1"/>
  <c r="P1867" i="5"/>
  <c r="R1867" i="5" s="1"/>
  <c r="P1032" i="5"/>
  <c r="R1032" i="5" s="1"/>
  <c r="R134" i="4"/>
  <c r="P940" i="5"/>
  <c r="R940" i="5" s="1"/>
  <c r="P657" i="5"/>
  <c r="R657" i="5" s="1"/>
  <c r="P846" i="5"/>
  <c r="R846" i="5" s="1"/>
  <c r="P70" i="4"/>
  <c r="P181" i="4"/>
  <c r="P931" i="5"/>
  <c r="R931" i="5" s="1"/>
  <c r="P2298" i="5"/>
  <c r="R2298" i="5" s="1"/>
  <c r="P199" i="5"/>
  <c r="R199" i="5" s="1"/>
  <c r="P1005" i="5"/>
  <c r="R1005" i="5" s="1"/>
  <c r="P1524" i="5"/>
  <c r="R1524" i="5" s="1"/>
  <c r="P713" i="5"/>
  <c r="R713" i="5" s="1"/>
  <c r="P1197" i="5"/>
  <c r="R1197" i="5" s="1"/>
  <c r="P2528" i="5"/>
  <c r="P1673" i="5"/>
  <c r="R1673" i="5" s="1"/>
  <c r="P487" i="5"/>
  <c r="R487" i="5" s="1"/>
  <c r="P431" i="4"/>
  <c r="P45" i="5"/>
  <c r="R45" i="5" s="1"/>
  <c r="P2108" i="5"/>
  <c r="R2108" i="5" s="1"/>
  <c r="P51" i="5"/>
  <c r="R51" i="5" s="1"/>
  <c r="P724" i="5"/>
  <c r="R724" i="5" s="1"/>
  <c r="P2184" i="5"/>
  <c r="R2184" i="5" s="1"/>
  <c r="P74" i="5"/>
  <c r="R74" i="5" s="1"/>
  <c r="P960" i="5"/>
  <c r="R960" i="5" s="1"/>
  <c r="P57" i="4"/>
  <c r="P607" i="5"/>
  <c r="R607" i="5" s="1"/>
  <c r="P2234" i="5"/>
  <c r="R2234" i="5" s="1"/>
  <c r="P817" i="5"/>
  <c r="R817" i="5" s="1"/>
  <c r="R2842" i="5"/>
  <c r="P16" i="3"/>
  <c r="R16" i="3" s="1"/>
  <c r="P1999" i="5"/>
  <c r="R1999" i="5" s="1"/>
  <c r="P120" i="4"/>
  <c r="P1875" i="5"/>
  <c r="R1875" i="5" s="1"/>
  <c r="P1390" i="5"/>
  <c r="R1390" i="5" s="1"/>
  <c r="P139" i="4"/>
  <c r="P119" i="4"/>
  <c r="P2818" i="5"/>
  <c r="P187" i="5"/>
  <c r="R187" i="5" s="1"/>
  <c r="P2238" i="5"/>
  <c r="R2238" i="5" s="1"/>
  <c r="P185" i="4"/>
  <c r="P122" i="4"/>
  <c r="P346" i="4"/>
  <c r="P25" i="4"/>
  <c r="P184" i="4"/>
  <c r="P2667" i="5"/>
  <c r="P1934" i="5"/>
  <c r="R1934" i="5" s="1"/>
  <c r="P63" i="4"/>
  <c r="P2612" i="5"/>
  <c r="P1585" i="5"/>
  <c r="R1585" i="5" s="1"/>
  <c r="P1698" i="5"/>
  <c r="R1698" i="5" s="1"/>
  <c r="P420" i="4"/>
  <c r="P102" i="4"/>
  <c r="P1780" i="5"/>
  <c r="R1780" i="5" s="1"/>
  <c r="P2544" i="5"/>
  <c r="P410" i="5"/>
  <c r="R410" i="5" s="1"/>
  <c r="R2824" i="5"/>
  <c r="P36" i="4"/>
  <c r="P314" i="4"/>
  <c r="P88" i="4"/>
  <c r="P1726" i="5"/>
  <c r="R1726" i="5" s="1"/>
  <c r="P299" i="4"/>
  <c r="P954" i="5"/>
  <c r="R954" i="5" s="1"/>
  <c r="P280" i="4"/>
  <c r="P3047" i="5"/>
  <c r="P113" i="4"/>
  <c r="P2122" i="5"/>
  <c r="R2122" i="5" s="1"/>
  <c r="P2414" i="5"/>
  <c r="P177" i="4"/>
  <c r="P1417" i="5"/>
  <c r="R1417" i="5" s="1"/>
  <c r="P115" i="5"/>
  <c r="R115" i="5" s="1"/>
  <c r="P406" i="4"/>
  <c r="P405" i="5"/>
  <c r="R405" i="5" s="1"/>
  <c r="P1779" i="5"/>
  <c r="R1779" i="5" s="1"/>
  <c r="P1382" i="5"/>
  <c r="R1382" i="5" s="1"/>
  <c r="P345" i="4"/>
  <c r="P411" i="5"/>
  <c r="R411" i="5" s="1"/>
  <c r="P384" i="4"/>
  <c r="P1126" i="5"/>
  <c r="R1126" i="5" s="1"/>
  <c r="P407" i="4"/>
  <c r="P334" i="4"/>
  <c r="P542" i="5"/>
  <c r="R542" i="5" s="1"/>
  <c r="P626" i="5"/>
  <c r="R626" i="5" s="1"/>
  <c r="P1529" i="5"/>
  <c r="R1529" i="5" s="1"/>
  <c r="P1144" i="5"/>
  <c r="R1144" i="5" s="1"/>
  <c r="P2550" i="5"/>
  <c r="P1221" i="5"/>
  <c r="R1221" i="5" s="1"/>
  <c r="P2149" i="5"/>
  <c r="R2149" i="5" s="1"/>
  <c r="P773" i="5"/>
  <c r="R773" i="5" s="1"/>
  <c r="P1953" i="5"/>
  <c r="R1953" i="5" s="1"/>
  <c r="P2354" i="5"/>
  <c r="R2354" i="5" s="1"/>
  <c r="P344" i="4"/>
  <c r="P519" i="5"/>
  <c r="R519" i="5" s="1"/>
  <c r="P2138" i="5"/>
  <c r="R2138" i="5" s="1"/>
  <c r="P176" i="4"/>
  <c r="P1598" i="5"/>
  <c r="R1598" i="5" s="1"/>
  <c r="P32" i="4"/>
  <c r="P1533" i="5"/>
  <c r="R1533" i="5" s="1"/>
  <c r="P12" i="3"/>
  <c r="R12" i="3" s="1"/>
  <c r="P303" i="5"/>
  <c r="R303" i="5" s="1"/>
  <c r="P41" i="4"/>
  <c r="P106" i="4"/>
  <c r="P194" i="4"/>
  <c r="P2478" i="5"/>
  <c r="P221" i="4"/>
  <c r="P1158" i="5"/>
  <c r="R1158" i="5" s="1"/>
  <c r="P165" i="4"/>
  <c r="P424" i="4"/>
  <c r="R2858" i="5"/>
  <c r="P64" i="4"/>
  <c r="P47" i="5"/>
  <c r="R47" i="5" s="1"/>
  <c r="P241" i="5"/>
  <c r="R241" i="5" s="1"/>
  <c r="P2070" i="5"/>
  <c r="R2070" i="5" s="1"/>
  <c r="R135" i="4"/>
  <c r="P90" i="4"/>
  <c r="P2728" i="5"/>
  <c r="P1363" i="5"/>
  <c r="R1363" i="5" s="1"/>
  <c r="P1775" i="5"/>
  <c r="R1775" i="5" s="1"/>
  <c r="P641" i="5"/>
  <c r="R641" i="5" s="1"/>
  <c r="P1389" i="5"/>
  <c r="R1389" i="5" s="1"/>
  <c r="R2925" i="5"/>
  <c r="P2666" i="5"/>
  <c r="P2147" i="5"/>
  <c r="R2147" i="5" s="1"/>
  <c r="P1938" i="5"/>
  <c r="R1938" i="5" s="1"/>
  <c r="P2039" i="5"/>
  <c r="R2039" i="5" s="1"/>
  <c r="P56" i="4"/>
  <c r="P160" i="4"/>
  <c r="P2386" i="5"/>
  <c r="P209" i="4"/>
  <c r="P2927" i="5"/>
  <c r="P1876" i="5"/>
  <c r="R1876" i="5" s="1"/>
  <c r="P423" i="4"/>
  <c r="P664" i="5"/>
  <c r="R664" i="5" s="1"/>
  <c r="P2654" i="5"/>
  <c r="P19" i="3"/>
  <c r="R19" i="3" s="1"/>
  <c r="P2246" i="5"/>
  <c r="R2246" i="5" s="1"/>
  <c r="P2968" i="5"/>
  <c r="P396" i="4"/>
  <c r="P224" i="4"/>
  <c r="P390" i="4"/>
  <c r="P1230" i="5"/>
  <c r="R1230" i="5" s="1"/>
  <c r="P316" i="4"/>
  <c r="P2488" i="5"/>
  <c r="P329" i="4"/>
  <c r="P45" i="4"/>
  <c r="P2437" i="5"/>
  <c r="P157" i="4"/>
  <c r="P567" i="5"/>
  <c r="R567" i="5" s="1"/>
  <c r="P1490" i="5"/>
  <c r="R1490" i="5" s="1"/>
  <c r="P2431" i="5"/>
  <c r="P277" i="4"/>
  <c r="P1173" i="5"/>
  <c r="R1173" i="5" s="1"/>
  <c r="P1716" i="5"/>
  <c r="R1716" i="5" s="1"/>
  <c r="P212" i="4"/>
  <c r="P12" i="4"/>
  <c r="P22" i="3"/>
  <c r="R22" i="3" s="1"/>
  <c r="P1663" i="5"/>
  <c r="R1663" i="5" s="1"/>
  <c r="P260" i="4"/>
  <c r="P2448" i="5"/>
  <c r="P344" i="5"/>
  <c r="R344" i="5" s="1"/>
  <c r="P721" i="5"/>
  <c r="R721" i="5" s="1"/>
  <c r="P1288" i="5"/>
  <c r="R1288" i="5" s="1"/>
  <c r="P421" i="5"/>
  <c r="R421" i="5" s="1"/>
  <c r="P1785" i="5"/>
  <c r="R1785" i="5" s="1"/>
  <c r="P1070" i="5"/>
  <c r="R1070" i="5" s="1"/>
  <c r="P24" i="3"/>
  <c r="R24" i="3" s="1"/>
  <c r="P332" i="5"/>
  <c r="R332" i="5" s="1"/>
  <c r="P413" i="4"/>
  <c r="P338" i="4"/>
  <c r="P287" i="4"/>
  <c r="P1441" i="5"/>
  <c r="R1441" i="5" s="1"/>
  <c r="P169" i="4"/>
  <c r="P2740" i="5"/>
  <c r="P653" i="5"/>
  <c r="R653" i="5" s="1"/>
  <c r="P1111" i="5"/>
  <c r="R1111" i="5" s="1"/>
  <c r="P2770" i="5"/>
  <c r="P2489" i="5"/>
  <c r="P1115" i="5"/>
  <c r="R1115" i="5" s="1"/>
  <c r="P2910" i="5"/>
  <c r="P244" i="4"/>
  <c r="P2699" i="5"/>
  <c r="P903" i="5"/>
  <c r="R903" i="5" s="1"/>
  <c r="P208" i="5"/>
  <c r="R208" i="5" s="1"/>
  <c r="P430" i="4"/>
  <c r="P758" i="5"/>
  <c r="R758" i="5" s="1"/>
  <c r="P1425" i="5"/>
  <c r="R1425" i="5" s="1"/>
  <c r="P562" i="5"/>
  <c r="R562" i="5" s="1"/>
  <c r="P205" i="4"/>
  <c r="P2361" i="5"/>
  <c r="R2361" i="5" s="1"/>
  <c r="P2216" i="5"/>
  <c r="R2216" i="5" s="1"/>
  <c r="P1049" i="5"/>
  <c r="R1049" i="5" s="1"/>
  <c r="P161" i="4"/>
  <c r="P240" i="4"/>
  <c r="P83" i="4"/>
  <c r="P232" i="4"/>
  <c r="P1661" i="5"/>
  <c r="R1661" i="5" s="1"/>
  <c r="P342" i="5"/>
  <c r="R342" i="5" s="1"/>
  <c r="P477" i="5"/>
  <c r="R477" i="5" s="1"/>
  <c r="P1853" i="5"/>
  <c r="R1853" i="5" s="1"/>
  <c r="P356" i="4"/>
  <c r="P2938" i="5"/>
  <c r="P2783" i="5"/>
  <c r="P193" i="4"/>
  <c r="P2656" i="5"/>
  <c r="P376" i="4"/>
  <c r="P439" i="5"/>
  <c r="R439" i="5" s="1"/>
  <c r="P2518" i="5"/>
  <c r="P2203" i="5"/>
  <c r="R2203" i="5" s="1"/>
  <c r="P1386" i="5"/>
  <c r="R1386" i="5" s="1"/>
  <c r="P412" i="4"/>
  <c r="P192" i="4"/>
  <c r="R2603" i="5"/>
  <c r="P2750" i="5"/>
  <c r="P292" i="4"/>
  <c r="P1267" i="5"/>
  <c r="R1267" i="5" s="1"/>
  <c r="P201" i="5"/>
  <c r="R201" i="5" s="1"/>
  <c r="P486" i="5"/>
  <c r="R486" i="5" s="1"/>
  <c r="P318" i="4"/>
  <c r="P382" i="4"/>
  <c r="P24" i="4"/>
  <c r="P1553" i="5"/>
  <c r="R1553" i="5" s="1"/>
  <c r="P110" i="4"/>
  <c r="R3040" i="5"/>
  <c r="P1427" i="5"/>
  <c r="R1427" i="5" s="1"/>
  <c r="P1493" i="5"/>
  <c r="R1493" i="5" s="1"/>
  <c r="P1496" i="5"/>
  <c r="R1496" i="5" s="1"/>
  <c r="P2668" i="5"/>
  <c r="P2297" i="5"/>
  <c r="R2297" i="5" s="1"/>
  <c r="P1369" i="5"/>
  <c r="R1369" i="5" s="1"/>
  <c r="P525" i="5"/>
  <c r="R525" i="5" s="1"/>
  <c r="P262" i="4"/>
  <c r="P771" i="5"/>
  <c r="R771" i="5" s="1"/>
  <c r="P138" i="4"/>
  <c r="P195" i="4"/>
  <c r="P357" i="4"/>
  <c r="P197" i="5"/>
  <c r="R197" i="5" s="1"/>
  <c r="P236" i="4"/>
  <c r="P117" i="4"/>
  <c r="P1965" i="5"/>
  <c r="R1965" i="5" s="1"/>
  <c r="P43" i="4"/>
  <c r="P2411" i="5"/>
  <c r="P78" i="5"/>
  <c r="R78" i="5" s="1"/>
  <c r="P67" i="4"/>
  <c r="P403" i="4"/>
  <c r="P3001" i="5"/>
  <c r="P2986" i="5"/>
  <c r="P2698" i="5"/>
  <c r="P289" i="4"/>
  <c r="P1991" i="5"/>
  <c r="R1991" i="5" s="1"/>
  <c r="P2082" i="5"/>
  <c r="R2082" i="5" s="1"/>
  <c r="P2325" i="5"/>
  <c r="R2325" i="5" s="1"/>
  <c r="P1358" i="5"/>
  <c r="R1358" i="5" s="1"/>
  <c r="P2458" i="5"/>
  <c r="P1783" i="5"/>
  <c r="R1783" i="5" s="1"/>
  <c r="P2556" i="5"/>
  <c r="P31" i="5"/>
  <c r="R31" i="5" s="1"/>
  <c r="P329" i="5"/>
  <c r="R329" i="5" s="1"/>
  <c r="P1523" i="5"/>
  <c r="R1523" i="5" s="1"/>
  <c r="P2918" i="5"/>
  <c r="P2057" i="5"/>
  <c r="R2057" i="5" s="1"/>
  <c r="P1266" i="5"/>
  <c r="R1266" i="5" s="1"/>
  <c r="P419" i="4"/>
  <c r="P539" i="5"/>
  <c r="R539" i="5" s="1"/>
  <c r="P50" i="5"/>
  <c r="R50" i="5" s="1"/>
  <c r="P34" i="4"/>
  <c r="P1072" i="5"/>
  <c r="R1072" i="5" s="1"/>
  <c r="P1308" i="5"/>
  <c r="R1308" i="5" s="1"/>
  <c r="P195" i="5"/>
  <c r="R195" i="5" s="1"/>
  <c r="P1527" i="5"/>
  <c r="R1527" i="5" s="1"/>
  <c r="P27" i="3"/>
  <c r="R27" i="3" s="1"/>
  <c r="P1732" i="5"/>
  <c r="R1732" i="5" s="1"/>
  <c r="P2" i="4"/>
  <c r="P399" i="4"/>
  <c r="P294" i="4"/>
  <c r="P1039" i="5"/>
  <c r="R1039" i="5" s="1"/>
  <c r="P2941" i="5"/>
  <c r="P1510" i="5"/>
  <c r="R1510" i="5" s="1"/>
  <c r="P434" i="4"/>
  <c r="P17" i="3"/>
  <c r="R17" i="3" s="1"/>
  <c r="P19" i="4"/>
  <c r="P137" i="5"/>
  <c r="R137" i="5" s="1"/>
  <c r="P2976" i="5"/>
  <c r="P206" i="4"/>
  <c r="P547" i="5"/>
  <c r="R547" i="5" s="1"/>
  <c r="P80" i="4"/>
  <c r="P2940" i="5"/>
  <c r="P1410" i="5"/>
  <c r="R1410" i="5" s="1"/>
  <c r="P198" i="4"/>
  <c r="P430" i="5"/>
  <c r="R430" i="5" s="1"/>
  <c r="P145" i="4"/>
  <c r="P179" i="4"/>
  <c r="P1605" i="5"/>
  <c r="R1605" i="5" s="1"/>
  <c r="P374" i="4"/>
  <c r="P309" i="5"/>
  <c r="R309" i="5" s="1"/>
  <c r="P126" i="4"/>
  <c r="P796" i="5"/>
  <c r="R796" i="5" s="1"/>
  <c r="P1061" i="5"/>
  <c r="R1061" i="5" s="1"/>
  <c r="P349" i="5"/>
  <c r="R349" i="5" s="1"/>
  <c r="P492" i="5"/>
  <c r="R492" i="5" s="1"/>
  <c r="P340" i="4"/>
  <c r="P140" i="4"/>
  <c r="P307" i="5"/>
  <c r="R307" i="5" s="1"/>
  <c r="P114" i="4"/>
  <c r="P2963" i="5"/>
  <c r="P136" i="4"/>
  <c r="P358" i="4"/>
  <c r="P210" i="4"/>
  <c r="P2240" i="5"/>
  <c r="R2240" i="5" s="1"/>
  <c r="P118" i="4"/>
  <c r="P3003" i="5"/>
  <c r="P815" i="5"/>
  <c r="R815" i="5" s="1"/>
  <c r="P2045" i="5"/>
  <c r="R2045" i="5" s="1"/>
  <c r="P1514" i="5"/>
  <c r="R1514" i="5" s="1"/>
  <c r="P2400" i="5"/>
  <c r="P327" i="4"/>
  <c r="P1687" i="5"/>
  <c r="R1687" i="5" s="1"/>
  <c r="P141" i="4"/>
  <c r="P1793" i="5"/>
  <c r="R1793" i="5" s="1"/>
  <c r="P1371" i="5"/>
  <c r="R1371" i="5" s="1"/>
  <c r="P1963" i="5"/>
  <c r="R1963" i="5" s="1"/>
  <c r="P97" i="4"/>
  <c r="P328" i="4"/>
  <c r="P156" i="4"/>
  <c r="P1690" i="5"/>
  <c r="R1690" i="5" s="1"/>
  <c r="P215" i="4"/>
  <c r="P2441" i="5"/>
  <c r="P1761" i="5"/>
  <c r="R1761" i="5" s="1"/>
  <c r="P259" i="4"/>
  <c r="P1644" i="5"/>
  <c r="R1644" i="5" s="1"/>
  <c r="P1696" i="5"/>
  <c r="R1696" i="5" s="1"/>
  <c r="P807" i="5"/>
  <c r="R807" i="5" s="1"/>
  <c r="P130" i="4"/>
  <c r="P324" i="4"/>
  <c r="P74" i="4"/>
  <c r="P251" i="5"/>
  <c r="R251" i="5" s="1"/>
  <c r="P18" i="4"/>
  <c r="P51" i="4"/>
  <c r="P2895" i="5"/>
  <c r="P935" i="5"/>
  <c r="R935" i="5" s="1"/>
  <c r="P2302" i="5"/>
  <c r="R2302" i="5" s="1"/>
  <c r="P1283" i="5"/>
  <c r="R1283" i="5" s="1"/>
  <c r="P726" i="5"/>
  <c r="R726" i="5" s="1"/>
  <c r="P3036" i="5"/>
  <c r="P95" i="4"/>
  <c r="P133" i="4"/>
  <c r="P293" i="4"/>
  <c r="P2220" i="5"/>
  <c r="R2220" i="5" s="1"/>
  <c r="P401" i="5"/>
  <c r="R401" i="5" s="1"/>
  <c r="P1280" i="5"/>
  <c r="R1280" i="5" s="1"/>
  <c r="P1700" i="5"/>
  <c r="R1700" i="5" s="1"/>
  <c r="P258" i="4"/>
  <c r="P3033" i="5"/>
  <c r="P2787" i="5"/>
  <c r="P31" i="3"/>
  <c r="R31" i="3" s="1"/>
  <c r="P365" i="5"/>
  <c r="R365" i="5" s="1"/>
  <c r="P2129" i="5"/>
  <c r="R2129" i="5" s="1"/>
  <c r="P167" i="5"/>
  <c r="R167" i="5" s="1"/>
  <c r="P2936" i="5"/>
  <c r="P1954" i="5"/>
  <c r="R1954" i="5" s="1"/>
  <c r="P1177" i="5"/>
  <c r="R1177" i="5" s="1"/>
  <c r="P900" i="5"/>
  <c r="R900" i="5" s="1"/>
  <c r="P1180" i="5"/>
  <c r="R1180" i="5" s="1"/>
  <c r="P2469" i="5"/>
  <c r="P2568" i="5"/>
  <c r="P895" i="5"/>
  <c r="R895" i="5" s="1"/>
  <c r="P255" i="4"/>
  <c r="P433" i="4"/>
  <c r="P1769" i="5"/>
  <c r="R1769" i="5" s="1"/>
  <c r="P1226" i="5"/>
  <c r="R1226" i="5" s="1"/>
  <c r="P388" i="5"/>
  <c r="R388" i="5" s="1"/>
  <c r="P421" i="4"/>
  <c r="P420" i="5"/>
  <c r="R420" i="5" s="1"/>
  <c r="P1300" i="5"/>
  <c r="R1300" i="5" s="1"/>
  <c r="P2664" i="5"/>
  <c r="P676" i="5"/>
  <c r="R676" i="5" s="1"/>
  <c r="P729" i="5"/>
  <c r="R729" i="5" s="1"/>
  <c r="P351" i="4"/>
  <c r="P203" i="4"/>
  <c r="P789" i="5"/>
  <c r="R789" i="5" s="1"/>
  <c r="P204" i="4"/>
  <c r="P302" i="4"/>
  <c r="P1639" i="5"/>
  <c r="R1639" i="5" s="1"/>
  <c r="P103" i="4"/>
  <c r="P147" i="4"/>
  <c r="P488" i="5"/>
  <c r="R488" i="5" s="1"/>
  <c r="P712" i="5"/>
  <c r="R712" i="5" s="1"/>
  <c r="P167" i="4"/>
  <c r="P1650" i="5"/>
  <c r="R1650" i="5" s="1"/>
  <c r="P874" i="5"/>
  <c r="R874" i="5" s="1"/>
  <c r="P127" i="4"/>
  <c r="P250" i="5"/>
  <c r="R250" i="5" s="1"/>
  <c r="P17" i="4"/>
  <c r="P942" i="5"/>
  <c r="R942" i="5" s="1"/>
  <c r="P1660" i="5"/>
  <c r="R1660" i="5" s="1"/>
  <c r="P1614" i="5"/>
  <c r="R1614" i="5" s="1"/>
  <c r="P2782" i="5"/>
  <c r="P1778" i="5"/>
  <c r="R1778" i="5" s="1"/>
  <c r="P11" i="4"/>
  <c r="P1950" i="5"/>
  <c r="R1950" i="5" s="1"/>
  <c r="P2577" i="5"/>
  <c r="P2745" i="5"/>
  <c r="P2609" i="5"/>
  <c r="R2609" i="5" s="1"/>
  <c r="P1235" i="5"/>
  <c r="R1235" i="5" s="1"/>
  <c r="P143" i="4"/>
  <c r="P398" i="4"/>
  <c r="P2748" i="5"/>
  <c r="P368" i="4"/>
  <c r="P2709" i="5"/>
  <c r="P1722" i="5"/>
  <c r="R1722" i="5" s="1"/>
  <c r="P1573" i="5"/>
  <c r="R1573" i="5" s="1"/>
  <c r="P2420" i="5"/>
  <c r="P21" i="4"/>
  <c r="P8" i="4"/>
  <c r="P2076" i="5"/>
  <c r="R2076" i="5" s="1"/>
  <c r="P2002" i="5"/>
  <c r="R2002" i="5" s="1"/>
  <c r="P2125" i="5"/>
  <c r="R2125" i="5" s="1"/>
  <c r="P2729" i="5"/>
  <c r="P1392" i="5"/>
  <c r="R1392" i="5" s="1"/>
  <c r="P314" i="5"/>
  <c r="R314" i="5" s="1"/>
  <c r="P2767" i="5"/>
  <c r="P2563" i="5"/>
  <c r="P192" i="5"/>
  <c r="R192" i="5" s="1"/>
  <c r="P96" i="5"/>
  <c r="R96" i="5" s="1"/>
  <c r="P273" i="5"/>
  <c r="R273" i="5" s="1"/>
  <c r="P306" i="4"/>
  <c r="P604" i="5"/>
  <c r="R604" i="5" s="1"/>
  <c r="Q2406" i="5"/>
  <c r="P1587" i="5"/>
  <c r="R1587" i="5" s="1"/>
  <c r="P1838" i="5"/>
  <c r="R1838" i="5" s="1"/>
  <c r="P1443" i="5"/>
  <c r="R1443" i="5" s="1"/>
  <c r="P174" i="4"/>
  <c r="P1989" i="5"/>
  <c r="R1989" i="5" s="1"/>
  <c r="P18" i="3"/>
  <c r="R18" i="3" s="1"/>
  <c r="P296" i="4"/>
  <c r="P2040" i="5"/>
  <c r="R2040" i="5" s="1"/>
  <c r="P631" i="5"/>
  <c r="R631" i="5" s="1"/>
  <c r="P2632" i="5"/>
  <c r="P572" i="5"/>
  <c r="R572" i="5" s="1"/>
  <c r="P186" i="4"/>
  <c r="P105" i="5"/>
  <c r="R105" i="5" s="1"/>
  <c r="P2980" i="5"/>
  <c r="P101" i="5"/>
  <c r="R101" i="5" s="1"/>
  <c r="P153" i="4"/>
  <c r="P1592" i="5"/>
  <c r="R1592" i="5" s="1"/>
  <c r="P745" i="5"/>
  <c r="R745" i="5" s="1"/>
  <c r="P1777" i="5"/>
  <c r="R1777" i="5" s="1"/>
  <c r="P799" i="5"/>
  <c r="R799" i="5" s="1"/>
  <c r="P2671" i="5"/>
  <c r="P2723" i="5"/>
  <c r="P2647" i="5"/>
  <c r="P769" i="5"/>
  <c r="R769" i="5" s="1"/>
  <c r="P2357" i="5"/>
  <c r="R2357" i="5" s="1"/>
  <c r="P131" i="5"/>
  <c r="R131" i="5" s="1"/>
  <c r="P377" i="4"/>
  <c r="P1960" i="5"/>
  <c r="R1960" i="5" s="1"/>
  <c r="P833" i="5"/>
  <c r="R833" i="5" s="1"/>
  <c r="P1414" i="5"/>
  <c r="R1414" i="5" s="1"/>
  <c r="P2371" i="5"/>
  <c r="P3009" i="5"/>
  <c r="P2726" i="5"/>
  <c r="P2053" i="5"/>
  <c r="R2053" i="5" s="1"/>
  <c r="P2321" i="5"/>
  <c r="R2321" i="5" s="1"/>
  <c r="P826" i="5"/>
  <c r="R826" i="5" s="1"/>
  <c r="P1505" i="5"/>
  <c r="R1505" i="5" s="1"/>
  <c r="P2747" i="5"/>
  <c r="P1635" i="5"/>
  <c r="R1635" i="5" s="1"/>
  <c r="P2759" i="5"/>
  <c r="P2342" i="5"/>
  <c r="R2342" i="5" s="1"/>
  <c r="P91" i="4"/>
  <c r="P674" i="5"/>
  <c r="R674" i="5" s="1"/>
  <c r="P1260" i="5"/>
  <c r="R1260" i="5" s="1"/>
  <c r="P654" i="5"/>
  <c r="R654" i="5" s="1"/>
  <c r="P238" i="4"/>
  <c r="P366" i="4"/>
  <c r="P7" i="5"/>
  <c r="R7" i="5" s="1"/>
  <c r="P252" i="4"/>
  <c r="P256" i="4"/>
  <c r="P2973" i="5"/>
  <c r="P2602" i="5"/>
  <c r="P2917" i="5"/>
  <c r="P770" i="5"/>
  <c r="R770" i="5" s="1"/>
  <c r="P12" i="5"/>
  <c r="R12" i="5" s="1"/>
  <c r="P2085" i="5"/>
  <c r="R2085" i="5" s="1"/>
  <c r="P2425" i="5"/>
  <c r="P1046" i="5"/>
  <c r="R1046" i="5" s="1"/>
  <c r="P509" i="5"/>
  <c r="R509" i="5" s="1"/>
  <c r="P502" i="5"/>
  <c r="R502" i="5" s="1"/>
  <c r="P1994" i="5"/>
  <c r="R1994" i="5" s="1"/>
  <c r="P844" i="5"/>
  <c r="R844" i="5" s="1"/>
  <c r="P506" i="5"/>
  <c r="R506" i="5" s="1"/>
  <c r="P310" i="5"/>
  <c r="R310" i="5" s="1"/>
  <c r="P2136" i="5"/>
  <c r="R2136" i="5" s="1"/>
  <c r="P2903" i="5"/>
  <c r="P563" i="5"/>
  <c r="R563" i="5" s="1"/>
  <c r="P231" i="4"/>
  <c r="P1015" i="5"/>
  <c r="R1015" i="5" s="1"/>
  <c r="P1043" i="5"/>
  <c r="R1043" i="5" s="1"/>
  <c r="P1329" i="5"/>
  <c r="R1329" i="5" s="1"/>
  <c r="P3037" i="5"/>
  <c r="P783" i="5"/>
  <c r="R783" i="5" s="1"/>
  <c r="P652" i="5"/>
  <c r="R652" i="5" s="1"/>
  <c r="P173" i="4"/>
  <c r="P2194" i="5"/>
  <c r="R2194" i="5" s="1"/>
  <c r="P2245" i="5"/>
  <c r="R2245" i="5" s="1"/>
  <c r="P2081" i="5"/>
  <c r="R2081" i="5" s="1"/>
  <c r="P1457" i="5"/>
  <c r="R1457" i="5" s="1"/>
  <c r="P1742" i="5"/>
  <c r="R1742" i="5" s="1"/>
  <c r="P1168" i="5"/>
  <c r="R1168" i="5" s="1"/>
  <c r="P23" i="4"/>
  <c r="P1979" i="5"/>
  <c r="R1979" i="5" s="1"/>
  <c r="P2075" i="5"/>
  <c r="R2075" i="5" s="1"/>
  <c r="P1287" i="5"/>
  <c r="R1287" i="5" s="1"/>
  <c r="P2148" i="5"/>
  <c r="R2148" i="5" s="1"/>
  <c r="P1324" i="5"/>
  <c r="R1324" i="5" s="1"/>
  <c r="P1465" i="5"/>
  <c r="R1465" i="5" s="1"/>
  <c r="P751" i="5"/>
  <c r="R751" i="5" s="1"/>
  <c r="P2919" i="5"/>
  <c r="P804" i="5"/>
  <c r="R804" i="5" s="1"/>
  <c r="P159" i="4"/>
  <c r="P2955" i="5"/>
  <c r="P2439" i="5"/>
  <c r="P1145" i="5"/>
  <c r="R1145" i="5" s="1"/>
  <c r="P21" i="5"/>
  <c r="R21" i="5" s="1"/>
  <c r="P337" i="4"/>
  <c r="P190" i="5"/>
  <c r="R190" i="5" s="1"/>
  <c r="P2423" i="5"/>
  <c r="P1313" i="5"/>
  <c r="R1313" i="5" s="1"/>
  <c r="P537" i="5"/>
  <c r="R537" i="5" s="1"/>
  <c r="P1038" i="5"/>
  <c r="R1038" i="5" s="1"/>
  <c r="P881" i="5"/>
  <c r="R881" i="5" s="1"/>
  <c r="Q2539" i="5"/>
  <c r="P2565" i="5"/>
  <c r="P1166" i="5"/>
  <c r="R1166" i="5" s="1"/>
  <c r="P1899" i="5"/>
  <c r="R1899" i="5" s="1"/>
  <c r="P2413" i="5"/>
  <c r="P39" i="4"/>
  <c r="P1232" i="5"/>
  <c r="R1232" i="5" s="1"/>
  <c r="P272" i="4"/>
  <c r="P860" i="5"/>
  <c r="R860" i="5" s="1"/>
  <c r="P2692" i="5"/>
  <c r="P190" i="4"/>
  <c r="P1992" i="5"/>
  <c r="R1992" i="5" s="1"/>
  <c r="P2370" i="5"/>
  <c r="P1340" i="5"/>
  <c r="R1340" i="5" s="1"/>
  <c r="P1705" i="5"/>
  <c r="R1705" i="5" s="1"/>
  <c r="P213" i="5"/>
  <c r="R213" i="5" s="1"/>
  <c r="P977" i="5"/>
  <c r="R977" i="5" s="1"/>
  <c r="P787" i="5"/>
  <c r="R787" i="5" s="1"/>
  <c r="P353" i="4"/>
  <c r="P26" i="3"/>
  <c r="R26" i="3" s="1"/>
  <c r="P436" i="5"/>
  <c r="R436" i="5" s="1"/>
  <c r="P624" i="5"/>
  <c r="R624" i="5" s="1"/>
  <c r="P1782" i="5"/>
  <c r="R1782" i="5" s="1"/>
  <c r="P404" i="4"/>
  <c r="P2044" i="5"/>
  <c r="R2044" i="5" s="1"/>
  <c r="P5" i="5"/>
  <c r="R5" i="5" s="1"/>
  <c r="P999" i="5"/>
  <c r="R999" i="5" s="1"/>
  <c r="P2622" i="5"/>
  <c r="P912" i="5"/>
  <c r="R912" i="5" s="1"/>
  <c r="P2991" i="5"/>
  <c r="P2837" i="5"/>
  <c r="P2640" i="5"/>
  <c r="P911" i="5"/>
  <c r="R911" i="5" s="1"/>
  <c r="P1466" i="5"/>
  <c r="R1466" i="5" s="1"/>
  <c r="P1916" i="5"/>
  <c r="R1916" i="5" s="1"/>
  <c r="P1972" i="5"/>
  <c r="R1972" i="5" s="1"/>
  <c r="P115" i="4"/>
  <c r="P1937" i="5"/>
  <c r="R1937" i="5" s="1"/>
  <c r="P1214" i="5"/>
  <c r="R1214" i="5" s="1"/>
  <c r="P1787" i="5"/>
  <c r="R1787" i="5" s="1"/>
  <c r="P2330" i="5"/>
  <c r="R2330" i="5" s="1"/>
  <c r="P589" i="5"/>
  <c r="R589" i="5" s="1"/>
  <c r="P110" i="5"/>
  <c r="R110" i="5" s="1"/>
  <c r="P3018" i="5"/>
  <c r="P1928" i="5"/>
  <c r="R1928" i="5" s="1"/>
  <c r="P1105" i="5"/>
  <c r="R1105" i="5" s="1"/>
  <c r="P2430" i="5"/>
  <c r="P25" i="3"/>
  <c r="R25" i="3" s="1"/>
  <c r="P668" i="5"/>
  <c r="R668" i="5" s="1"/>
  <c r="P243" i="4"/>
  <c r="P239" i="4"/>
  <c r="P86" i="4"/>
  <c r="P2655" i="5"/>
  <c r="P1738" i="5"/>
  <c r="R1738" i="5" s="1"/>
  <c r="P2056" i="5"/>
  <c r="R2056" i="5" s="1"/>
  <c r="P29" i="4"/>
  <c r="P1752" i="5"/>
  <c r="R1752" i="5" s="1"/>
  <c r="P336" i="4"/>
  <c r="P1042" i="5"/>
  <c r="R1042" i="5" s="1"/>
  <c r="P819" i="5"/>
  <c r="R819" i="5" s="1"/>
  <c r="P856" i="5"/>
  <c r="R856" i="5" s="1"/>
  <c r="P1833" i="5"/>
  <c r="R1833" i="5" s="1"/>
  <c r="P1968" i="5"/>
  <c r="R1968" i="5" s="1"/>
  <c r="P1375" i="5"/>
  <c r="R1375" i="5" s="1"/>
  <c r="P218" i="4"/>
  <c r="P3" i="5"/>
  <c r="R3" i="5" s="1"/>
  <c r="P246" i="4"/>
  <c r="P2539" i="5"/>
  <c r="P2628" i="5"/>
  <c r="P1767" i="5"/>
  <c r="R1767" i="5" s="1"/>
  <c r="P1966" i="5"/>
  <c r="R1966" i="5" s="1"/>
  <c r="P2567" i="5"/>
  <c r="P432" i="4"/>
  <c r="P1424" i="5"/>
  <c r="R1424" i="5" s="1"/>
  <c r="P2479" i="5"/>
  <c r="P1012" i="5"/>
  <c r="R1012" i="5" s="1"/>
  <c r="P541" i="5"/>
  <c r="R541" i="5" s="1"/>
  <c r="R2854" i="5"/>
  <c r="P370" i="5"/>
  <c r="R370" i="5" s="1"/>
  <c r="P1515" i="5"/>
  <c r="R1515" i="5" s="1"/>
  <c r="P302" i="5"/>
  <c r="R302" i="5" s="1"/>
  <c r="P395" i="5"/>
  <c r="R395" i="5" s="1"/>
  <c r="P2623" i="5"/>
  <c r="P1082" i="5"/>
  <c r="R1082" i="5" s="1"/>
  <c r="P53" i="4"/>
  <c r="P82" i="4"/>
  <c r="P77" i="4"/>
  <c r="P1114" i="5"/>
  <c r="R1114" i="5" s="1"/>
  <c r="P2826" i="5"/>
  <c r="P2123" i="5"/>
  <c r="R2123" i="5" s="1"/>
  <c r="P1567" i="5"/>
  <c r="R1567" i="5" s="1"/>
  <c r="P1458" i="5"/>
  <c r="R1458" i="5" s="1"/>
  <c r="P1099" i="5"/>
  <c r="R1099" i="5" s="1"/>
  <c r="P2087" i="5"/>
  <c r="R2087" i="5" s="1"/>
  <c r="P410" i="4"/>
  <c r="P1784" i="5"/>
  <c r="R1784" i="5" s="1"/>
  <c r="P1066" i="5"/>
  <c r="R1066" i="5" s="1"/>
  <c r="P1702" i="5"/>
  <c r="R1702" i="5" s="1"/>
  <c r="P1475" i="5"/>
  <c r="R1475" i="5" s="1"/>
  <c r="P3005" i="5"/>
  <c r="P772" i="5"/>
  <c r="R772" i="5" s="1"/>
  <c r="P150" i="4"/>
  <c r="P1090" i="5"/>
  <c r="R1090" i="5" s="1"/>
  <c r="P206" i="5"/>
  <c r="R206" i="5" s="1"/>
  <c r="P2280" i="5"/>
  <c r="R2280" i="5" s="1"/>
  <c r="P2098" i="5"/>
  <c r="R2098" i="5" s="1"/>
  <c r="P849" i="5"/>
  <c r="R849" i="5" s="1"/>
  <c r="P1194" i="5"/>
  <c r="R1194" i="5" s="1"/>
  <c r="P2950" i="5"/>
  <c r="P2799" i="5"/>
  <c r="P131" i="4"/>
  <c r="P367" i="4"/>
  <c r="P2027" i="5"/>
  <c r="R2027" i="5" s="1"/>
  <c r="P651" i="5"/>
  <c r="R651" i="5" s="1"/>
  <c r="P2263" i="5"/>
  <c r="R2263" i="5" s="1"/>
  <c r="P2949" i="5"/>
  <c r="P1845" i="5"/>
  <c r="R1845" i="5" s="1"/>
  <c r="P2309" i="5"/>
  <c r="R2309" i="5" s="1"/>
  <c r="P2815" i="5"/>
  <c r="P324" i="5"/>
  <c r="R324" i="5" s="1"/>
  <c r="P1743" i="5"/>
  <c r="R1743" i="5" s="1"/>
  <c r="P2561" i="5"/>
  <c r="P84" i="4"/>
  <c r="P54" i="4"/>
  <c r="P363" i="4"/>
  <c r="P2118" i="5"/>
  <c r="R2118" i="5" s="1"/>
  <c r="P2615" i="5"/>
  <c r="P227" i="4"/>
  <c r="P1262" i="5"/>
  <c r="R1262" i="5" s="1"/>
  <c r="P2066" i="5"/>
  <c r="R2066" i="5" s="1"/>
  <c r="P1254" i="5"/>
  <c r="R1254" i="5" s="1"/>
  <c r="P1901" i="5"/>
  <c r="R1901" i="5" s="1"/>
  <c r="P2670" i="5"/>
  <c r="P1539" i="5"/>
  <c r="R1539" i="5" s="1"/>
  <c r="P1532" i="5"/>
  <c r="R1532" i="5" s="1"/>
  <c r="P2712" i="5"/>
  <c r="P2987" i="5"/>
  <c r="P170" i="4"/>
  <c r="P2742" i="5"/>
  <c r="P301" i="4"/>
  <c r="P1870" i="5"/>
  <c r="R1870" i="5" s="1"/>
  <c r="P2380" i="5"/>
  <c r="P2140" i="5"/>
  <c r="R2140" i="5" s="1"/>
  <c r="P359" i="4"/>
  <c r="P50" i="4"/>
  <c r="P1822" i="5"/>
  <c r="R1822" i="5" s="1"/>
  <c r="P360" i="5"/>
  <c r="R360" i="5" s="1"/>
  <c r="P2093" i="5"/>
  <c r="R2093" i="5" s="1"/>
  <c r="P295" i="4"/>
  <c r="P870" i="5"/>
  <c r="R870" i="5" s="1"/>
  <c r="P1204" i="5"/>
  <c r="R1204" i="5" s="1"/>
  <c r="P628" i="5"/>
  <c r="R628" i="5" s="1"/>
  <c r="P594" i="5"/>
  <c r="R594" i="5" s="1"/>
  <c r="P35" i="3"/>
  <c r="R35" i="3" s="1"/>
  <c r="P444" i="5"/>
  <c r="R444" i="5" s="1"/>
  <c r="P1847" i="5"/>
  <c r="R1847" i="5" s="1"/>
  <c r="P1677" i="5"/>
  <c r="R1677" i="5" s="1"/>
  <c r="P1657" i="5"/>
  <c r="R1657" i="5" s="1"/>
  <c r="P1603" i="5"/>
  <c r="R1603" i="5" s="1"/>
  <c r="P288" i="5"/>
  <c r="R288" i="5" s="1"/>
  <c r="P913" i="5"/>
  <c r="R913" i="5" s="1"/>
  <c r="P2721" i="5"/>
  <c r="P1549" i="5"/>
  <c r="R1549" i="5" s="1"/>
  <c r="P2840" i="5"/>
  <c r="P1985" i="5"/>
  <c r="R1985" i="5" s="1"/>
  <c r="P1060" i="5"/>
  <c r="R1060" i="5" s="1"/>
  <c r="P1535" i="5"/>
  <c r="R1535" i="5" s="1"/>
  <c r="P2731" i="5"/>
  <c r="P1342" i="5"/>
  <c r="R1342" i="5" s="1"/>
  <c r="P2259" i="5"/>
  <c r="R2259" i="5" s="1"/>
  <c r="P2221" i="5"/>
  <c r="R2221" i="5" s="1"/>
  <c r="P1503" i="5"/>
  <c r="R1503" i="5" s="1"/>
  <c r="P1771" i="5"/>
  <c r="R1771" i="5" s="1"/>
  <c r="P1229" i="5"/>
  <c r="R1229" i="5" s="1"/>
  <c r="P809" i="5"/>
  <c r="R809" i="5" s="1"/>
  <c r="P546" i="5"/>
  <c r="R546" i="5" s="1"/>
  <c r="P1998" i="5"/>
  <c r="R1998" i="5" s="1"/>
  <c r="P901" i="5"/>
  <c r="R901" i="5" s="1"/>
  <c r="P722" i="5"/>
  <c r="R722" i="5" s="1"/>
  <c r="P867" i="5"/>
  <c r="R867" i="5" s="1"/>
  <c r="P242" i="5"/>
  <c r="R242" i="5" s="1"/>
  <c r="P2187" i="5"/>
  <c r="R2187" i="5" s="1"/>
  <c r="P555" i="5"/>
  <c r="R555" i="5" s="1"/>
  <c r="P1037" i="5"/>
  <c r="R1037" i="5" s="1"/>
  <c r="P1521" i="5"/>
  <c r="R1521" i="5" s="1"/>
  <c r="P2272" i="5"/>
  <c r="R2272" i="5" s="1"/>
  <c r="P65" i="4"/>
  <c r="P2962" i="5"/>
  <c r="P109" i="4"/>
  <c r="P269" i="5"/>
  <c r="R269" i="5" s="1"/>
  <c r="P326" i="4"/>
  <c r="P109" i="5"/>
  <c r="R109" i="5" s="1"/>
  <c r="P1127" i="5"/>
  <c r="R1127" i="5" s="1"/>
  <c r="P164" i="4"/>
  <c r="P1163" i="5"/>
  <c r="R1163" i="5" s="1"/>
  <c r="P980" i="5"/>
  <c r="R980" i="5" s="1"/>
  <c r="P1890" i="5"/>
  <c r="R1890" i="5" s="1"/>
  <c r="P275" i="4"/>
  <c r="P1509" i="5"/>
  <c r="R1509" i="5" s="1"/>
  <c r="P1088" i="5"/>
  <c r="R1088" i="5" s="1"/>
  <c r="P725" i="5"/>
  <c r="R725" i="5" s="1"/>
  <c r="P489" i="5"/>
  <c r="R489" i="5" s="1"/>
  <c r="P2208" i="5"/>
  <c r="R2208" i="5" s="1"/>
  <c r="P2461" i="5"/>
  <c r="P511" i="5"/>
  <c r="R511" i="5" s="1"/>
  <c r="P59" i="4"/>
  <c r="P1468" i="5"/>
  <c r="R1468" i="5" s="1"/>
  <c r="P1619" i="5"/>
  <c r="R1619" i="5" s="1"/>
  <c r="P300" i="4"/>
  <c r="P2407" i="5"/>
  <c r="P75" i="4"/>
  <c r="P2192" i="5"/>
  <c r="R2192" i="5" s="1"/>
  <c r="P2476" i="5"/>
  <c r="P2588" i="5"/>
  <c r="P61" i="4"/>
  <c r="P1519" i="5"/>
  <c r="R1519" i="5" s="1"/>
  <c r="P1975" i="5"/>
  <c r="R1975" i="5" s="1"/>
  <c r="P638" i="5"/>
  <c r="R638" i="5" s="1"/>
  <c r="P49" i="4"/>
  <c r="P81" i="5"/>
  <c r="R81" i="5" s="1"/>
  <c r="P1978" i="5"/>
  <c r="R1978" i="5" s="1"/>
  <c r="P2806" i="5"/>
  <c r="P145" i="5"/>
  <c r="R145" i="5" s="1"/>
  <c r="P1956" i="5"/>
  <c r="R1956" i="5" s="1"/>
  <c r="P67" i="5"/>
  <c r="R67" i="5" s="1"/>
  <c r="P446" i="5"/>
  <c r="R446" i="5" s="1"/>
  <c r="P207" i="4"/>
  <c r="P2099" i="5"/>
  <c r="R2099" i="5" s="1"/>
  <c r="P1516" i="5"/>
  <c r="R1516" i="5" s="1"/>
  <c r="P752" i="5"/>
  <c r="R752" i="5" s="1"/>
  <c r="P181" i="5"/>
  <c r="R181" i="5" s="1"/>
  <c r="P1179" i="5"/>
  <c r="R1179" i="5" s="1"/>
  <c r="P570" i="5"/>
  <c r="R570" i="5" s="1"/>
  <c r="P401" i="4"/>
  <c r="P633" i="5"/>
  <c r="R633" i="5" s="1"/>
  <c r="P2578" i="5"/>
  <c r="P992" i="5"/>
  <c r="R992" i="5" s="1"/>
  <c r="P1339" i="5"/>
  <c r="R1339" i="5" s="1"/>
  <c r="P957" i="5"/>
  <c r="R957" i="5" s="1"/>
  <c r="P1174" i="5"/>
  <c r="R1174" i="5" s="1"/>
  <c r="P1508" i="5"/>
  <c r="R1508" i="5" s="1"/>
  <c r="P3015" i="5"/>
  <c r="P1312" i="5"/>
  <c r="R1312" i="5" s="1"/>
  <c r="P276" i="4"/>
  <c r="P1969" i="5"/>
  <c r="R1969" i="5" s="1"/>
  <c r="P1416" i="5"/>
  <c r="R1416" i="5" s="1"/>
  <c r="P331" i="5"/>
  <c r="R331" i="5" s="1"/>
  <c r="P341" i="5"/>
  <c r="R341" i="5" s="1"/>
  <c r="P389" i="4"/>
  <c r="P1925" i="5"/>
  <c r="R1925" i="5" s="1"/>
  <c r="P782" i="5"/>
  <c r="R782" i="5" s="1"/>
  <c r="P154" i="4"/>
  <c r="P2305" i="5"/>
  <c r="R2305" i="5" s="1"/>
  <c r="P2107" i="5"/>
  <c r="R2107" i="5" s="1"/>
  <c r="P73" i="4"/>
  <c r="P411" i="4"/>
  <c r="P2213" i="5"/>
  <c r="R2213" i="5" s="1"/>
  <c r="P1362" i="5"/>
  <c r="R1362" i="5" s="1"/>
  <c r="P428" i="4"/>
  <c r="P750" i="5"/>
  <c r="R750" i="5" s="1"/>
  <c r="P2594" i="5"/>
  <c r="P2329" i="5"/>
  <c r="R2329" i="5" s="1"/>
  <c r="P2716" i="5"/>
  <c r="P2421" i="5"/>
  <c r="P348" i="4"/>
  <c r="P565" i="5"/>
  <c r="R565" i="5" s="1"/>
  <c r="P832" i="5"/>
  <c r="R832" i="5" s="1"/>
  <c r="P1844" i="5"/>
  <c r="R1844" i="5" s="1"/>
  <c r="P2381" i="5"/>
  <c r="P1810" i="5"/>
  <c r="R1810" i="5" s="1"/>
  <c r="P2335" i="5"/>
  <c r="R2335" i="5" s="1"/>
  <c r="P2819" i="5"/>
  <c r="P2681" i="5"/>
  <c r="P1446" i="5"/>
  <c r="R1446" i="5" s="1"/>
  <c r="P2230" i="5"/>
  <c r="R2230" i="5" s="1"/>
  <c r="P643" i="5"/>
  <c r="R643" i="5" s="1"/>
  <c r="P1878" i="5"/>
  <c r="R1878" i="5" s="1"/>
  <c r="P656" i="5"/>
  <c r="R656" i="5" s="1"/>
  <c r="P1331" i="5"/>
  <c r="R1331" i="5" s="1"/>
  <c r="P1059" i="5"/>
  <c r="R1059" i="5" s="1"/>
  <c r="P1747" i="5"/>
  <c r="R1747" i="5" s="1"/>
  <c r="P1044" i="5"/>
  <c r="R1044" i="5" s="1"/>
  <c r="P2268" i="5"/>
  <c r="R2268" i="5" s="1"/>
  <c r="P1485" i="5"/>
  <c r="R1485" i="5" s="1"/>
  <c r="P2010" i="5"/>
  <c r="R2010" i="5" s="1"/>
  <c r="P1352" i="5"/>
  <c r="R1352" i="5" s="1"/>
  <c r="P291" i="5"/>
  <c r="R291" i="5" s="1"/>
  <c r="P1137" i="5"/>
  <c r="R1137" i="5" s="1"/>
  <c r="P1378" i="5"/>
  <c r="R1378" i="5" s="1"/>
  <c r="P2482" i="5"/>
  <c r="P1063" i="5"/>
  <c r="R1063" i="5" s="1"/>
  <c r="P123" i="4"/>
  <c r="P1101" i="5"/>
  <c r="R1101" i="5" s="1"/>
  <c r="P1078" i="5"/>
  <c r="R1078" i="5" s="1"/>
  <c r="P380" i="5"/>
  <c r="R380" i="5" s="1"/>
  <c r="P1754" i="5"/>
  <c r="R1754" i="5" s="1"/>
  <c r="P364" i="5"/>
  <c r="R364" i="5" s="1"/>
  <c r="P1434" i="5"/>
  <c r="R1434" i="5" s="1"/>
  <c r="P578" i="5"/>
  <c r="R578" i="5" s="1"/>
  <c r="P2516" i="5"/>
  <c r="P1402" i="5"/>
  <c r="R1402" i="5" s="1"/>
  <c r="P2340" i="5"/>
  <c r="R2340" i="5" s="1"/>
  <c r="P2233" i="5"/>
  <c r="R2233" i="5" s="1"/>
  <c r="P1217" i="5"/>
  <c r="R1217" i="5" s="1"/>
  <c r="P168" i="4"/>
  <c r="P2343" i="5"/>
  <c r="R2343" i="5" s="1"/>
  <c r="P2063" i="5"/>
  <c r="R2063" i="5" s="1"/>
  <c r="P893" i="5"/>
  <c r="R893" i="5" s="1"/>
  <c r="P2751" i="5"/>
  <c r="P1418" i="5"/>
  <c r="R1418" i="5" s="1"/>
  <c r="P926" i="5"/>
  <c r="R926" i="5" s="1"/>
  <c r="P254" i="5"/>
  <c r="R254" i="5" s="1"/>
  <c r="P2100" i="5"/>
  <c r="R2100" i="5" s="1"/>
  <c r="P396" i="5"/>
  <c r="R396" i="5" s="1"/>
  <c r="P229" i="5"/>
  <c r="R229" i="5" s="1"/>
  <c r="P528" i="5"/>
  <c r="R528" i="5" s="1"/>
  <c r="P2536" i="5"/>
  <c r="P318" i="5"/>
  <c r="R318" i="5" s="1"/>
  <c r="P88" i="5"/>
  <c r="R88" i="5" s="1"/>
  <c r="P242" i="4"/>
  <c r="P658" i="5"/>
  <c r="R658" i="5" s="1"/>
  <c r="P2779" i="5"/>
  <c r="P16" i="5"/>
  <c r="R16" i="5" s="1"/>
  <c r="P2043" i="5"/>
  <c r="R2043" i="5" s="1"/>
  <c r="P47" i="4"/>
  <c r="P348" i="5"/>
  <c r="R348" i="5" s="1"/>
  <c r="P632" i="5"/>
  <c r="R632" i="5" s="1"/>
  <c r="P2434" i="5"/>
  <c r="P391" i="5"/>
  <c r="R391" i="5" s="1"/>
  <c r="P2803" i="5"/>
  <c r="P175" i="4"/>
  <c r="P325" i="4"/>
  <c r="P1452" i="5"/>
  <c r="R1452" i="5" s="1"/>
  <c r="P2529" i="5"/>
  <c r="P2665" i="5"/>
  <c r="P2606" i="5"/>
  <c r="P616" i="5"/>
  <c r="R616" i="5" s="1"/>
  <c r="P264" i="5"/>
  <c r="R264" i="5" s="1"/>
  <c r="P149" i="4"/>
  <c r="P672" i="5"/>
  <c r="R672" i="5" s="1"/>
  <c r="P129" i="4"/>
  <c r="P1122" i="5"/>
  <c r="R1122" i="5" s="1"/>
  <c r="P291" i="4"/>
  <c r="P2164" i="5"/>
  <c r="R2164" i="5" s="1"/>
  <c r="P46" i="4"/>
  <c r="P247" i="4"/>
  <c r="P2753" i="5"/>
  <c r="P1952" i="5"/>
  <c r="R1952" i="5" s="1"/>
  <c r="P361" i="5"/>
  <c r="R361" i="5" s="1"/>
  <c r="P135" i="5"/>
  <c r="R135" i="5" s="1"/>
  <c r="P267" i="4"/>
  <c r="P372" i="5"/>
  <c r="R372" i="5" s="1"/>
  <c r="P2023" i="5"/>
  <c r="R2023" i="5" s="1"/>
  <c r="P1820" i="5"/>
  <c r="R1820" i="5" s="1"/>
  <c r="P1550" i="5"/>
  <c r="R1550" i="5" s="1"/>
  <c r="P904" i="5"/>
  <c r="R904" i="5" s="1"/>
  <c r="R2473" i="5"/>
  <c r="P1000" i="5"/>
  <c r="R1000" i="5" s="1"/>
  <c r="P347" i="4"/>
  <c r="P737" i="5"/>
  <c r="R737" i="5" s="1"/>
  <c r="P2474" i="5"/>
  <c r="P2798" i="5"/>
  <c r="P673" i="5"/>
  <c r="R673" i="5" s="1"/>
  <c r="P402" i="5"/>
  <c r="R402" i="5" s="1"/>
  <c r="P683" i="5"/>
  <c r="R683" i="5" s="1"/>
  <c r="P1494" i="5"/>
  <c r="R1494" i="5" s="1"/>
  <c r="P569" i="5"/>
  <c r="R569" i="5" s="1"/>
  <c r="P1332" i="5"/>
  <c r="R1332" i="5" s="1"/>
  <c r="P77" i="5"/>
  <c r="R77" i="5" s="1"/>
  <c r="P483" i="5"/>
  <c r="R483" i="5" s="1"/>
  <c r="P3048" i="5"/>
  <c r="P2785" i="5"/>
  <c r="P928" i="5"/>
  <c r="R928" i="5" s="1"/>
  <c r="P2784" i="5"/>
  <c r="P2217" i="5"/>
  <c r="R2217" i="5" s="1"/>
  <c r="P662" i="5"/>
  <c r="R662" i="5" s="1"/>
  <c r="P3042" i="5"/>
  <c r="P1211" i="5"/>
  <c r="R1211" i="5" s="1"/>
  <c r="P1294" i="5"/>
  <c r="R1294" i="5" s="1"/>
  <c r="P1140" i="5"/>
  <c r="R1140" i="5" s="1"/>
  <c r="P554" i="5"/>
  <c r="R554" i="5" s="1"/>
  <c r="P2172" i="5"/>
  <c r="R2172" i="5" s="1"/>
  <c r="P1841" i="5"/>
  <c r="R1841" i="5" s="1"/>
  <c r="P2455" i="5"/>
  <c r="P73" i="5"/>
  <c r="R73" i="5" s="1"/>
  <c r="P3031" i="5"/>
  <c r="P40" i="5"/>
  <c r="R40" i="5" s="1"/>
  <c r="P2395" i="5"/>
  <c r="P507" i="5"/>
  <c r="R507" i="5" s="1"/>
  <c r="P636" i="5"/>
  <c r="R636" i="5" s="1"/>
  <c r="P585" i="5"/>
  <c r="R585" i="5" s="1"/>
  <c r="P27" i="4"/>
  <c r="P1590" i="5"/>
  <c r="R1590" i="5" s="1"/>
  <c r="P211" i="4"/>
  <c r="P1807" i="5"/>
  <c r="R1807" i="5" s="1"/>
  <c r="P30" i="4"/>
  <c r="P273" i="4"/>
  <c r="P425" i="4"/>
  <c r="P162" i="4"/>
  <c r="P171" i="4"/>
  <c r="P2061" i="5"/>
  <c r="R2061" i="5" s="1"/>
  <c r="P2387" i="5"/>
  <c r="P270" i="4"/>
  <c r="P2746" i="5"/>
  <c r="P258" i="5"/>
  <c r="R258" i="5" s="1"/>
  <c r="P198" i="5"/>
  <c r="R198" i="5" s="1"/>
  <c r="P2281" i="5"/>
  <c r="R2281" i="5" s="1"/>
  <c r="P996" i="5"/>
  <c r="R996" i="5" s="1"/>
  <c r="P2174" i="5"/>
  <c r="R2174" i="5" s="1"/>
  <c r="P1835" i="5"/>
  <c r="R1835" i="5" s="1"/>
  <c r="P2637" i="5"/>
  <c r="P84" i="5"/>
  <c r="R84" i="5" s="1"/>
  <c r="P2331" i="5"/>
  <c r="R2331" i="5" s="1"/>
  <c r="P1439" i="5"/>
  <c r="R1439" i="5" s="1"/>
  <c r="P1432" i="5"/>
  <c r="R1432" i="5" s="1"/>
  <c r="P2571" i="5"/>
  <c r="P512" i="5"/>
  <c r="R512" i="5" s="1"/>
  <c r="P174" i="5"/>
  <c r="R174" i="5" s="1"/>
  <c r="P336" i="5"/>
  <c r="R336" i="5" s="1"/>
  <c r="P943" i="5"/>
  <c r="R943" i="5" s="1"/>
  <c r="P2068" i="5"/>
  <c r="R2068" i="5" s="1"/>
  <c r="P1880" i="5"/>
  <c r="R1880" i="5" s="1"/>
  <c r="P1239" i="5"/>
  <c r="R1239" i="5" s="1"/>
  <c r="P363" i="5"/>
  <c r="R363" i="5" s="1"/>
  <c r="P1556" i="5"/>
  <c r="R1556" i="5" s="1"/>
  <c r="P279" i="4"/>
  <c r="P776" i="5"/>
  <c r="R776" i="5" s="1"/>
  <c r="P1701" i="5"/>
  <c r="R1701" i="5" s="1"/>
  <c r="P1543" i="5"/>
  <c r="R1543" i="5" s="1"/>
  <c r="P1711" i="5"/>
  <c r="R1711" i="5" s="1"/>
  <c r="P2119" i="5"/>
  <c r="R2119" i="5" s="1"/>
  <c r="P5" i="4"/>
  <c r="P2257" i="5"/>
  <c r="R2257" i="5" s="1"/>
  <c r="P3045" i="5"/>
  <c r="P611" i="5"/>
  <c r="R611" i="5" s="1"/>
  <c r="P2410" i="5"/>
  <c r="P1183" i="5"/>
  <c r="R1183" i="5" s="1"/>
  <c r="P1528" i="5"/>
  <c r="R1528" i="5" s="1"/>
  <c r="P2190" i="5"/>
  <c r="R2190" i="5" s="1"/>
  <c r="P2509" i="5"/>
  <c r="P2463" i="5"/>
  <c r="P132" i="5"/>
  <c r="R132" i="5" s="1"/>
  <c r="P600" i="5"/>
  <c r="R600" i="5" s="1"/>
  <c r="P2817" i="5"/>
  <c r="P813" i="5"/>
  <c r="R813" i="5" s="1"/>
  <c r="P349" i="4"/>
  <c r="P1723" i="5"/>
  <c r="R1723" i="5" s="1"/>
  <c r="P1385" i="5"/>
  <c r="R1385" i="5" s="1"/>
  <c r="P1025" i="5"/>
  <c r="R1025" i="5" s="1"/>
  <c r="P199" i="4"/>
  <c r="P214" i="4"/>
  <c r="P1051" i="5"/>
  <c r="R1051" i="5" s="1"/>
  <c r="P33" i="4"/>
  <c r="P2171" i="5"/>
  <c r="R2171" i="5" s="1"/>
  <c r="P2902" i="5"/>
  <c r="P2022" i="5"/>
  <c r="R2022" i="5" s="1"/>
  <c r="P2653" i="5"/>
  <c r="P1566" i="5"/>
  <c r="R1566" i="5" s="1"/>
  <c r="P2157" i="5"/>
  <c r="R2157" i="5" s="1"/>
  <c r="P305" i="4"/>
  <c r="P561" i="5"/>
  <c r="R561" i="5" s="1"/>
  <c r="P703" i="5"/>
  <c r="R703" i="5" s="1"/>
  <c r="P921" i="5"/>
  <c r="R921" i="5" s="1"/>
  <c r="P1444" i="5"/>
  <c r="R1444" i="5" s="1"/>
  <c r="P1583" i="5"/>
  <c r="R1583" i="5" s="1"/>
  <c r="P2483" i="5"/>
  <c r="P223" i="5"/>
  <c r="R223" i="5" s="1"/>
  <c r="P1359" i="5"/>
  <c r="R1359" i="5" s="1"/>
  <c r="P285" i="4"/>
  <c r="P598" i="5"/>
  <c r="R598" i="5" s="1"/>
  <c r="P838" i="5"/>
  <c r="R838" i="5" s="1"/>
  <c r="P243" i="5"/>
  <c r="R243" i="5" s="1"/>
  <c r="P2355" i="5"/>
  <c r="R2355" i="5" s="1"/>
  <c r="R2719" i="5"/>
  <c r="P2326" i="5"/>
  <c r="R2326" i="5" s="1"/>
  <c r="P319" i="4"/>
  <c r="P1190" i="5"/>
  <c r="R1190" i="5" s="1"/>
  <c r="P1483" i="5"/>
  <c r="R1483" i="5" s="1"/>
  <c r="P367" i="5"/>
  <c r="R367" i="5" s="1"/>
  <c r="P368" i="5"/>
  <c r="R368" i="5" s="1"/>
  <c r="P2113" i="5"/>
  <c r="R2113" i="5" s="1"/>
  <c r="P2821" i="5"/>
  <c r="P385" i="5"/>
  <c r="R385" i="5" s="1"/>
  <c r="P2675" i="5"/>
  <c r="P1564" i="5"/>
  <c r="R1564" i="5" s="1"/>
  <c r="P1171" i="5"/>
  <c r="R1171" i="5" s="1"/>
  <c r="P2117" i="5"/>
  <c r="R2117" i="5" s="1"/>
  <c r="P852" i="5"/>
  <c r="R852" i="5" s="1"/>
  <c r="P360" i="4"/>
  <c r="P1350" i="5"/>
  <c r="R1350" i="5" s="1"/>
  <c r="P1293" i="5"/>
  <c r="R1293" i="5" s="1"/>
  <c r="P1426" i="5"/>
  <c r="R1426" i="5" s="1"/>
  <c r="P1668" i="5"/>
  <c r="R1668" i="5" s="1"/>
  <c r="P2592" i="5"/>
  <c r="P1667" i="5"/>
  <c r="R1667" i="5" s="1"/>
  <c r="P81" i="4"/>
  <c r="P1365" i="5"/>
  <c r="R1365" i="5" s="1"/>
  <c r="P1130" i="5"/>
  <c r="R1130" i="5" s="1"/>
  <c r="P408" i="4"/>
  <c r="P1967" i="5"/>
  <c r="R1967" i="5" s="1"/>
  <c r="P2552" i="5"/>
  <c r="P490" i="5"/>
  <c r="R490" i="5" s="1"/>
  <c r="P339" i="5"/>
  <c r="R339" i="5" s="1"/>
  <c r="P587" i="5"/>
  <c r="R587" i="5" s="1"/>
  <c r="P1542" i="5"/>
  <c r="R1542" i="5" s="1"/>
  <c r="P1597" i="5"/>
  <c r="R1597" i="5" s="1"/>
  <c r="P2090" i="5"/>
  <c r="R2090" i="5" s="1"/>
  <c r="P1562" i="5"/>
  <c r="R1562" i="5" s="1"/>
  <c r="P311" i="5"/>
  <c r="R311" i="5" s="1"/>
  <c r="P880" i="5"/>
  <c r="R880" i="5" s="1"/>
  <c r="P503" i="5"/>
  <c r="R503" i="5" s="1"/>
  <c r="P2078" i="5"/>
  <c r="R2078" i="5" s="1"/>
  <c r="P661" i="5"/>
  <c r="R661" i="5" s="1"/>
  <c r="P52" i="4"/>
  <c r="P558" i="5"/>
  <c r="R558" i="5" s="1"/>
  <c r="P582" i="5"/>
  <c r="R582" i="5" s="1"/>
  <c r="P2795" i="5"/>
  <c r="P1281" i="5"/>
  <c r="R1281" i="5" s="1"/>
  <c r="P1289" i="5"/>
  <c r="R1289" i="5" s="1"/>
  <c r="P2758" i="5"/>
  <c r="P2691" i="5"/>
  <c r="P1936" i="5"/>
  <c r="R1936" i="5" s="1"/>
  <c r="P2629" i="5"/>
  <c r="P1408" i="5"/>
  <c r="R1408" i="5" s="1"/>
  <c r="P2032" i="5"/>
  <c r="R2032" i="5" s="1"/>
  <c r="P533" i="5"/>
  <c r="R533" i="5" s="1"/>
  <c r="P296" i="5"/>
  <c r="R296" i="5" s="1"/>
  <c r="P1231" i="5"/>
  <c r="R1231" i="5" s="1"/>
  <c r="P2468" i="5"/>
  <c r="P2256" i="5"/>
  <c r="R2256" i="5" s="1"/>
  <c r="P315" i="4"/>
  <c r="P1064" i="5"/>
  <c r="R1064" i="5" s="1"/>
  <c r="P298" i="4"/>
  <c r="P2679" i="5"/>
  <c r="P2982" i="5"/>
  <c r="P655" i="5"/>
  <c r="R655" i="5" s="1"/>
  <c r="P1188" i="5"/>
  <c r="R1188" i="5" s="1"/>
  <c r="P1399" i="5"/>
  <c r="R1399" i="5" s="1"/>
  <c r="P1121" i="5"/>
  <c r="R1121" i="5" s="1"/>
  <c r="P1920" i="5"/>
  <c r="R1920" i="5" s="1"/>
  <c r="P887" i="5"/>
  <c r="R887" i="5" s="1"/>
  <c r="P2143" i="5"/>
  <c r="R2143" i="5" s="1"/>
  <c r="P1282" i="5"/>
  <c r="R1282" i="5" s="1"/>
  <c r="P640" i="5"/>
  <c r="R640" i="5" s="1"/>
  <c r="P57" i="5"/>
  <c r="R57" i="5" s="1"/>
  <c r="P1864" i="5"/>
  <c r="R1864" i="5" s="1"/>
  <c r="P211" i="5"/>
  <c r="R211" i="5" s="1"/>
  <c r="P950" i="5"/>
  <c r="R950" i="5" s="1"/>
  <c r="P521" i="5"/>
  <c r="R521" i="5" s="1"/>
  <c r="P320" i="5"/>
  <c r="R320" i="5" s="1"/>
  <c r="P933" i="5"/>
  <c r="R933" i="5" s="1"/>
  <c r="P220" i="5"/>
  <c r="R220" i="5" s="1"/>
  <c r="P312" i="5"/>
  <c r="R312" i="5" s="1"/>
  <c r="P2239" i="5"/>
  <c r="R2239" i="5" s="1"/>
  <c r="P153" i="5"/>
  <c r="R153" i="5" s="1"/>
  <c r="P1610" i="5"/>
  <c r="R1610" i="5" s="1"/>
  <c r="P1472" i="5"/>
  <c r="R1472" i="5" s="1"/>
  <c r="P1304" i="5"/>
  <c r="R1304" i="5" s="1"/>
  <c r="P1525" i="5"/>
  <c r="R1525" i="5" s="1"/>
  <c r="P1433" i="5"/>
  <c r="R1433" i="5" s="1"/>
  <c r="P1715" i="5"/>
  <c r="R1715" i="5" s="1"/>
  <c r="P1628" i="5"/>
  <c r="R1628" i="5" s="1"/>
  <c r="P2186" i="5"/>
  <c r="R2186" i="5" s="1"/>
  <c r="P2180" i="5"/>
  <c r="R2180" i="5" s="1"/>
  <c r="P959" i="5"/>
  <c r="R959" i="5" s="1"/>
  <c r="P2231" i="5"/>
  <c r="R2231" i="5" s="1"/>
  <c r="R2916" i="5"/>
  <c r="P178" i="5"/>
  <c r="R178" i="5" s="1"/>
  <c r="P1344" i="5"/>
  <c r="R1344" i="5" s="1"/>
  <c r="P597" i="5"/>
  <c r="R597" i="5" s="1"/>
  <c r="P14" i="5"/>
  <c r="R14" i="5" s="1"/>
  <c r="P2800" i="5"/>
  <c r="P418" i="4"/>
  <c r="P406" i="5"/>
  <c r="R406" i="5" s="1"/>
  <c r="P1879" i="5"/>
  <c r="R1879" i="5" s="1"/>
  <c r="P151" i="5"/>
  <c r="R151" i="5" s="1"/>
  <c r="P3026" i="5"/>
  <c r="P2025" i="5"/>
  <c r="R2025" i="5" s="1"/>
  <c r="P615" i="5"/>
  <c r="R615" i="5" s="1"/>
  <c r="P1574" i="5"/>
  <c r="R1574" i="5" s="1"/>
  <c r="P424" i="5"/>
  <c r="R424" i="5" s="1"/>
  <c r="P1007" i="5"/>
  <c r="R1007" i="5" s="1"/>
  <c r="P1279" i="5"/>
  <c r="R1279" i="5" s="1"/>
  <c r="P1805" i="5"/>
  <c r="R1805" i="5" s="1"/>
  <c r="P1877" i="5"/>
  <c r="R1877" i="5" s="1"/>
  <c r="P2248" i="5"/>
  <c r="R2248" i="5" s="1"/>
  <c r="P1421" i="5"/>
  <c r="R1421" i="5" s="1"/>
  <c r="P552" i="5"/>
  <c r="R552" i="5" s="1"/>
  <c r="P2091" i="5"/>
  <c r="R2091" i="5" s="1"/>
  <c r="P1517" i="5"/>
  <c r="R1517" i="5" s="1"/>
  <c r="P480" i="5"/>
  <c r="R480" i="5" s="1"/>
  <c r="P2134" i="5"/>
  <c r="R2134" i="5" s="1"/>
  <c r="P2166" i="5"/>
  <c r="R2166" i="5" s="1"/>
  <c r="P2279" i="5"/>
  <c r="R2279" i="5" s="1"/>
  <c r="P2757" i="5"/>
  <c r="P1703" i="5"/>
  <c r="R1703" i="5" s="1"/>
  <c r="P263" i="5"/>
  <c r="R263" i="5" s="1"/>
  <c r="P1368" i="5"/>
  <c r="R1368" i="5" s="1"/>
  <c r="P37" i="4"/>
  <c r="P1917" i="5"/>
  <c r="R1917" i="5" s="1"/>
  <c r="P2131" i="5"/>
  <c r="R2131" i="5" s="1"/>
  <c r="P1489" i="5"/>
  <c r="R1489" i="5" s="1"/>
  <c r="P2223" i="5"/>
  <c r="R2223" i="5" s="1"/>
  <c r="P371" i="4"/>
  <c r="P2499" i="5"/>
  <c r="P1620" i="5"/>
  <c r="R1620" i="5" s="1"/>
  <c r="P335" i="5"/>
  <c r="R335" i="5" s="1"/>
  <c r="P408" i="5"/>
  <c r="R408" i="5" s="1"/>
  <c r="P31" i="4"/>
  <c r="P1200" i="5"/>
  <c r="R1200" i="5" s="1"/>
  <c r="P2261" i="5"/>
  <c r="R2261" i="5" s="1"/>
  <c r="P2576" i="5"/>
  <c r="P2374" i="5"/>
  <c r="P134" i="5"/>
  <c r="R134" i="5" s="1"/>
  <c r="P945" i="5"/>
  <c r="R945" i="5" s="1"/>
  <c r="P1557" i="5"/>
  <c r="R1557" i="5" s="1"/>
  <c r="P1599" i="5"/>
  <c r="R1599" i="5" s="1"/>
  <c r="P2452" i="5"/>
  <c r="P1658" i="5"/>
  <c r="R1658" i="5" s="1"/>
  <c r="P266" i="5"/>
  <c r="R266" i="5" s="1"/>
  <c r="P122" i="5"/>
  <c r="R122" i="5" s="1"/>
  <c r="P1112" i="5"/>
  <c r="R1112" i="5" s="1"/>
  <c r="Q2404" i="5"/>
  <c r="P2226" i="5"/>
  <c r="R2226" i="5" s="1"/>
  <c r="P1109" i="5"/>
  <c r="R1109" i="5" s="1"/>
  <c r="P571" i="5"/>
  <c r="R571" i="5" s="1"/>
  <c r="P681" i="5"/>
  <c r="R681" i="5" s="1"/>
  <c r="P2792" i="5"/>
  <c r="P2005" i="5"/>
  <c r="R2005" i="5" s="1"/>
  <c r="P617" i="5"/>
  <c r="R617" i="5" s="1"/>
  <c r="P753" i="5"/>
  <c r="R753" i="5" s="1"/>
  <c r="P2101" i="5"/>
  <c r="R2101" i="5" s="1"/>
  <c r="P1149" i="5"/>
  <c r="R1149" i="5" s="1"/>
  <c r="P2574" i="5"/>
  <c r="R2814" i="5"/>
  <c r="P2490" i="5"/>
  <c r="P2282" i="5"/>
  <c r="R2282" i="5" s="1"/>
  <c r="P22" i="5"/>
  <c r="R22" i="5" s="1"/>
  <c r="R2935" i="5"/>
  <c r="P2038" i="5"/>
  <c r="R2038" i="5" s="1"/>
  <c r="P1251" i="5"/>
  <c r="R1251" i="5" s="1"/>
  <c r="P387" i="4"/>
  <c r="P949" i="5"/>
  <c r="R949" i="5" s="1"/>
  <c r="P2951" i="5"/>
  <c r="P2195" i="5"/>
  <c r="R2195" i="5" s="1"/>
  <c r="P2155" i="5"/>
  <c r="R2155" i="5" s="1"/>
  <c r="P1923" i="5"/>
  <c r="R1923" i="5" s="1"/>
  <c r="P128" i="4"/>
  <c r="P1629" i="5"/>
  <c r="R1629" i="5" s="1"/>
  <c r="P1850" i="5"/>
  <c r="R1850" i="5" s="1"/>
  <c r="P2306" i="5"/>
  <c r="R2306" i="5" s="1"/>
  <c r="P1795" i="5"/>
  <c r="R1795" i="5" s="1"/>
  <c r="P990" i="5"/>
  <c r="R990" i="5" s="1"/>
  <c r="P2597" i="5"/>
  <c r="P820" i="5"/>
  <c r="R820" i="5" s="1"/>
  <c r="P1377" i="5"/>
  <c r="R1377" i="5" s="1"/>
  <c r="P27" i="5"/>
  <c r="R27" i="5" s="1"/>
  <c r="P1646" i="5"/>
  <c r="R1646" i="5" s="1"/>
  <c r="P2393" i="5"/>
  <c r="P138" i="5"/>
  <c r="R138" i="5" s="1"/>
  <c r="P399" i="5"/>
  <c r="R399" i="5" s="1"/>
  <c r="P1002" i="5"/>
  <c r="R1002" i="5" s="1"/>
  <c r="P784" i="5"/>
  <c r="R784" i="5" s="1"/>
  <c r="P2820" i="5"/>
  <c r="P629" i="5"/>
  <c r="R629" i="5" s="1"/>
  <c r="P125" i="5"/>
  <c r="R125" i="5" s="1"/>
  <c r="P1882" i="5"/>
  <c r="R1882" i="5" s="1"/>
  <c r="P1893" i="5"/>
  <c r="R1893" i="5" s="1"/>
  <c r="P1380" i="5"/>
  <c r="R1380" i="5" s="1"/>
  <c r="P2145" i="5"/>
  <c r="R2145" i="5" s="1"/>
  <c r="P1218" i="5"/>
  <c r="R1218" i="5" s="1"/>
  <c r="P1048" i="5"/>
  <c r="R1048" i="5" s="1"/>
  <c r="P369" i="5"/>
  <c r="R369" i="5" s="1"/>
  <c r="P1499" i="5"/>
  <c r="R1499" i="5" s="1"/>
  <c r="P1697" i="5"/>
  <c r="R1697" i="5" s="1"/>
  <c r="P584" i="5"/>
  <c r="R584" i="5" s="1"/>
  <c r="P1355" i="5"/>
  <c r="R1355" i="5" s="1"/>
  <c r="P1756" i="5"/>
  <c r="R1756" i="5" s="1"/>
  <c r="P250" i="4"/>
  <c r="P3035" i="5"/>
  <c r="P1302" i="5"/>
  <c r="R1302" i="5" s="1"/>
  <c r="P2018" i="5"/>
  <c r="R2018" i="5" s="1"/>
  <c r="P2503" i="5"/>
  <c r="P1955" i="5"/>
  <c r="R1955" i="5" s="1"/>
  <c r="P375" i="4"/>
  <c r="P2427" i="5"/>
  <c r="P612" i="5"/>
  <c r="R612" i="5" s="1"/>
  <c r="P36" i="3"/>
  <c r="R36" i="3" s="1"/>
  <c r="P2718" i="5"/>
  <c r="P1908" i="5"/>
  <c r="R1908" i="5" s="1"/>
  <c r="P970" i="5"/>
  <c r="R970" i="5" s="1"/>
  <c r="P93" i="4"/>
  <c r="P2364" i="5"/>
  <c r="P29" i="3"/>
  <c r="R29" i="3" s="1"/>
  <c r="P2011" i="5"/>
  <c r="R2011" i="5" s="1"/>
  <c r="P132" i="4"/>
  <c r="P2624" i="5"/>
  <c r="P2086" i="5"/>
  <c r="R2086" i="5" s="1"/>
  <c r="P958" i="5"/>
  <c r="R958" i="5" s="1"/>
  <c r="P2130" i="5"/>
  <c r="R2130" i="5" s="1"/>
  <c r="P32" i="3"/>
  <c r="R32" i="3" s="1"/>
  <c r="P2694" i="5"/>
  <c r="P1068" i="5"/>
  <c r="R1068" i="5" s="1"/>
  <c r="R2822" i="5"/>
  <c r="P143" i="5"/>
  <c r="R143" i="5" s="1"/>
  <c r="P2477" i="5"/>
  <c r="P1058" i="5"/>
  <c r="R1058" i="5" s="1"/>
  <c r="P465" i="5"/>
  <c r="R465" i="5" s="1"/>
  <c r="P622" i="5"/>
  <c r="R622" i="5" s="1"/>
  <c r="P28" i="5"/>
  <c r="R28" i="5" s="1"/>
  <c r="P715" i="5"/>
  <c r="R715" i="5" s="1"/>
  <c r="Q2415" i="5"/>
  <c r="P2042" i="5"/>
  <c r="R2042" i="5" s="1"/>
  <c r="P2650" i="5"/>
  <c r="P257" i="5"/>
  <c r="R257" i="5" s="1"/>
  <c r="P321" i="5"/>
  <c r="R321" i="5" s="1"/>
  <c r="P2575" i="5"/>
  <c r="P1261" i="5"/>
  <c r="R1261" i="5" s="1"/>
  <c r="P985" i="5"/>
  <c r="R985" i="5" s="1"/>
  <c r="P966" i="5"/>
  <c r="R966" i="5" s="1"/>
  <c r="P1143" i="5"/>
  <c r="R1143" i="5" s="1"/>
  <c r="P746" i="5"/>
  <c r="R746" i="5" s="1"/>
  <c r="P2616" i="5"/>
  <c r="P1354" i="5"/>
  <c r="R1354" i="5" s="1"/>
  <c r="P768" i="5"/>
  <c r="R768" i="5" s="1"/>
  <c r="P1649" i="5"/>
  <c r="R1649" i="5" s="1"/>
  <c r="P54" i="5"/>
  <c r="R54" i="5" s="1"/>
  <c r="P1334" i="5"/>
  <c r="R1334" i="5" s="1"/>
  <c r="P1323" i="5"/>
  <c r="R1323" i="5" s="1"/>
  <c r="P1139" i="5"/>
  <c r="R1139" i="5" s="1"/>
  <c r="P1234" i="5"/>
  <c r="R1234" i="5" s="1"/>
  <c r="P205" i="5"/>
  <c r="R205" i="5" s="1"/>
  <c r="P1157" i="5"/>
  <c r="R1157" i="5" s="1"/>
  <c r="R2852" i="5"/>
  <c r="P1213" i="5"/>
  <c r="R1213" i="5" s="1"/>
  <c r="P1106" i="5"/>
  <c r="R1106" i="5" s="1"/>
  <c r="P2495" i="5"/>
  <c r="P2760" i="5"/>
  <c r="P92" i="4"/>
  <c r="P1159" i="5"/>
  <c r="R1159" i="5" s="1"/>
  <c r="P2106" i="5"/>
  <c r="R2106" i="5" s="1"/>
  <c r="P1195" i="5"/>
  <c r="R1195" i="5" s="1"/>
  <c r="P601" i="5"/>
  <c r="R601" i="5" s="1"/>
  <c r="P1895" i="5"/>
  <c r="R1895" i="5" s="1"/>
  <c r="P1860" i="5"/>
  <c r="R1860" i="5" s="1"/>
  <c r="P1664" i="5"/>
  <c r="R1664" i="5" s="1"/>
  <c r="P1035" i="5"/>
  <c r="R1035" i="5" s="1"/>
  <c r="P1551" i="5"/>
  <c r="R1551" i="5" s="1"/>
  <c r="P2141" i="5"/>
  <c r="R2141" i="5" s="1"/>
  <c r="P1470" i="5"/>
  <c r="R1470" i="5" s="1"/>
  <c r="P2304" i="5"/>
  <c r="R2304" i="5" s="1"/>
  <c r="P534" i="5"/>
  <c r="R534" i="5" s="1"/>
  <c r="P1588" i="5"/>
  <c r="R1588" i="5" s="1"/>
  <c r="P1596" i="5"/>
  <c r="R1596" i="5" s="1"/>
  <c r="P800" i="5"/>
  <c r="R800" i="5" s="1"/>
  <c r="P2339" i="5"/>
  <c r="R2339" i="5" s="1"/>
  <c r="P2999" i="5"/>
  <c r="P2964" i="5"/>
  <c r="P3025" i="5"/>
  <c r="P112" i="5"/>
  <c r="R112" i="5" s="1"/>
  <c r="P853" i="5"/>
  <c r="R853" i="5" s="1"/>
  <c r="P18" i="5"/>
  <c r="R18" i="5" s="1"/>
  <c r="P36" i="5"/>
  <c r="R36" i="5" s="1"/>
  <c r="P2948" i="5"/>
  <c r="P2736" i="5"/>
  <c r="R2538" i="5"/>
  <c r="P879" i="5"/>
  <c r="R879" i="5" s="1"/>
  <c r="P1674" i="5"/>
  <c r="R1674" i="5" s="1"/>
  <c r="P2446" i="5"/>
  <c r="P278" i="5"/>
  <c r="R278" i="5" s="1"/>
  <c r="P1506" i="5"/>
  <c r="R1506" i="5" s="1"/>
  <c r="P2851" i="5"/>
  <c r="P549" i="5"/>
  <c r="R549" i="5" s="1"/>
  <c r="P315" i="5"/>
  <c r="R315" i="5" s="1"/>
  <c r="P556" i="5"/>
  <c r="R556" i="5" s="1"/>
  <c r="P987" i="5"/>
  <c r="R987" i="5" s="1"/>
  <c r="P1815" i="5"/>
  <c r="R1815" i="5" s="1"/>
  <c r="P1734" i="5"/>
  <c r="R1734" i="5" s="1"/>
  <c r="P1929" i="5"/>
  <c r="R1929" i="5" s="1"/>
  <c r="P2700" i="5"/>
  <c r="P2206" i="5"/>
  <c r="R2206" i="5" s="1"/>
  <c r="P1803" i="5"/>
  <c r="R1803" i="5" s="1"/>
  <c r="P2071" i="5"/>
  <c r="R2071" i="5" s="1"/>
  <c r="P1036" i="5"/>
  <c r="R1036" i="5" s="1"/>
  <c r="P248" i="4"/>
  <c r="P2394" i="5"/>
  <c r="P1714" i="5"/>
  <c r="R1714" i="5" s="1"/>
  <c r="P2294" i="5"/>
  <c r="R2294" i="5" s="1"/>
  <c r="P1907" i="5"/>
  <c r="R1907" i="5" s="1"/>
  <c r="P1257" i="5"/>
  <c r="R1257" i="5" s="1"/>
  <c r="P2540" i="5"/>
  <c r="P2369" i="5"/>
  <c r="P113" i="5"/>
  <c r="R113" i="5" s="1"/>
  <c r="R2896" i="5"/>
  <c r="P1477" i="5"/>
  <c r="R1477" i="5" s="1"/>
  <c r="P2176" i="5"/>
  <c r="R2176" i="5" s="1"/>
  <c r="P1265" i="5"/>
  <c r="R1265" i="5" s="1"/>
  <c r="P1029" i="5"/>
  <c r="R1029" i="5" s="1"/>
  <c r="P308" i="5"/>
  <c r="R308" i="5" s="1"/>
  <c r="P2095" i="5"/>
  <c r="R2095" i="5" s="1"/>
  <c r="P3019" i="5"/>
  <c r="P2772" i="5"/>
  <c r="P2562" i="5"/>
  <c r="P839" i="5"/>
  <c r="R839" i="5" s="1"/>
  <c r="P1207" i="5"/>
  <c r="R1207" i="5" s="1"/>
  <c r="P1615" i="5"/>
  <c r="R1615" i="5" s="1"/>
  <c r="P2333" i="5"/>
  <c r="R2333" i="5" s="1"/>
  <c r="P1971" i="5"/>
  <c r="R1971" i="5" s="1"/>
  <c r="P79" i="4"/>
  <c r="P2589" i="5"/>
  <c r="P863" i="5"/>
  <c r="R863" i="5" s="1"/>
  <c r="P1766" i="5"/>
  <c r="R1766" i="5" s="1"/>
  <c r="P397" i="5"/>
  <c r="R397" i="5" s="1"/>
  <c r="P963" i="5"/>
  <c r="R963" i="5" s="1"/>
  <c r="P13" i="5"/>
  <c r="R13" i="5" s="1"/>
  <c r="P87" i="4"/>
  <c r="P764" i="5"/>
  <c r="R764" i="5" s="1"/>
  <c r="P1894" i="5"/>
  <c r="R1894" i="5" s="1"/>
  <c r="P2601" i="5"/>
  <c r="P268" i="4"/>
  <c r="P1857" i="5"/>
  <c r="R1857" i="5" s="1"/>
  <c r="P687" i="5"/>
  <c r="R687" i="5" s="1"/>
  <c r="P225" i="4"/>
  <c r="P2755" i="5"/>
  <c r="P6" i="4"/>
  <c r="P1034" i="5"/>
  <c r="R1034" i="5" s="1"/>
  <c r="P2047" i="5"/>
  <c r="R2047" i="5" s="1"/>
  <c r="P2323" i="5"/>
  <c r="R2323" i="5" s="1"/>
  <c r="P1124" i="5"/>
  <c r="R1124" i="5" s="1"/>
  <c r="P590" i="5"/>
  <c r="R590" i="5" s="1"/>
  <c r="P2351" i="5"/>
  <c r="R2351" i="5" s="1"/>
  <c r="P2695" i="5"/>
  <c r="P1995" i="5"/>
  <c r="R1995" i="5" s="1"/>
  <c r="P2501" i="5"/>
  <c r="P1405" i="5"/>
  <c r="R1405" i="5" s="1"/>
  <c r="Q2414" i="5"/>
  <c r="P2613" i="5"/>
  <c r="P730" i="5"/>
  <c r="R730" i="5" s="1"/>
  <c r="P1500" i="5"/>
  <c r="R1500" i="5" s="1"/>
  <c r="P1178" i="5"/>
  <c r="R1178" i="5" s="1"/>
  <c r="P2788" i="5"/>
  <c r="P998" i="5"/>
  <c r="R998" i="5" s="1"/>
  <c r="P2774" i="5"/>
  <c r="P510" i="5"/>
  <c r="R510" i="5" s="1"/>
  <c r="P1618" i="5"/>
  <c r="R1618" i="5" s="1"/>
  <c r="P1561" i="5"/>
  <c r="R1561" i="5" s="1"/>
  <c r="P2236" i="5"/>
  <c r="R2236" i="5" s="1"/>
  <c r="P2092" i="5"/>
  <c r="R2092" i="5" s="1"/>
  <c r="P378" i="5"/>
  <c r="R378" i="5" s="1"/>
  <c r="P2110" i="5"/>
  <c r="R2110" i="5" s="1"/>
  <c r="P2112" i="5"/>
  <c r="R2112" i="5" s="1"/>
  <c r="P2196" i="5"/>
  <c r="R2196" i="5" s="1"/>
  <c r="P1162" i="5"/>
  <c r="R1162" i="5" s="1"/>
  <c r="P2064" i="5"/>
  <c r="R2064" i="5" s="1"/>
  <c r="P391" i="4"/>
  <c r="P413" i="5"/>
  <c r="R413" i="5" s="1"/>
  <c r="P2464" i="5"/>
  <c r="P1669" i="5"/>
  <c r="R1669" i="5" s="1"/>
  <c r="P964" i="5"/>
  <c r="R964" i="5" s="1"/>
  <c r="P1019" i="5"/>
  <c r="R1019" i="5" s="1"/>
  <c r="P2254" i="5"/>
  <c r="R2254" i="5" s="1"/>
  <c r="P1640" i="5"/>
  <c r="R1640" i="5" s="1"/>
  <c r="P873" i="5"/>
  <c r="R873" i="5" s="1"/>
  <c r="P148" i="5"/>
  <c r="R148" i="5" s="1"/>
  <c r="P1449" i="5"/>
  <c r="R1449" i="5" s="1"/>
  <c r="P118" i="5"/>
  <c r="R118" i="5" s="1"/>
  <c r="P841" i="5"/>
  <c r="R841" i="5" s="1"/>
  <c r="Q2687" i="5"/>
  <c r="P1796" i="5"/>
  <c r="R1796" i="5" s="1"/>
  <c r="P2651" i="5"/>
  <c r="P2566" i="5"/>
  <c r="P1931" i="5"/>
  <c r="R1931" i="5" s="1"/>
  <c r="P1006" i="5"/>
  <c r="R1006" i="5" s="1"/>
  <c r="P418" i="5"/>
  <c r="R418" i="5" s="1"/>
  <c r="P1119" i="5"/>
  <c r="R1119" i="5" s="1"/>
  <c r="P798" i="5"/>
  <c r="R798" i="5" s="1"/>
  <c r="P1829" i="5"/>
  <c r="R1829" i="5" s="1"/>
  <c r="P1935" i="5"/>
  <c r="R1935" i="5" s="1"/>
  <c r="P2688" i="5"/>
  <c r="R2844" i="5"/>
  <c r="P1772" i="5"/>
  <c r="R1772" i="5" s="1"/>
  <c r="P1400" i="5"/>
  <c r="R1400" i="5" s="1"/>
  <c r="P2459" i="5"/>
  <c r="P513" i="5"/>
  <c r="R513" i="5" s="1"/>
  <c r="P861" i="5"/>
  <c r="R861" i="5" s="1"/>
  <c r="P892" i="5"/>
  <c r="R892" i="5" s="1"/>
  <c r="P986" i="5"/>
  <c r="R986" i="5" s="1"/>
  <c r="Q2400" i="5"/>
  <c r="P295" i="5"/>
  <c r="R295" i="5" s="1"/>
  <c r="P68" i="4"/>
  <c r="P274" i="4"/>
  <c r="P1837" i="5"/>
  <c r="R1837" i="5" s="1"/>
  <c r="P2966" i="5"/>
  <c r="P1076" i="5"/>
  <c r="R1076" i="5" s="1"/>
  <c r="P1540" i="5"/>
  <c r="R1540" i="5" s="1"/>
  <c r="R2911" i="5"/>
  <c r="P2179" i="5"/>
  <c r="R2179" i="5" s="1"/>
  <c r="P214" i="5"/>
  <c r="R214" i="5" s="1"/>
  <c r="P1004" i="5"/>
  <c r="R1004" i="5" s="1"/>
  <c r="P1290" i="5"/>
  <c r="R1290" i="5" s="1"/>
  <c r="P1735" i="5"/>
  <c r="R1735" i="5" s="1"/>
  <c r="P754" i="5"/>
  <c r="R754" i="5" s="1"/>
  <c r="P2511" i="5"/>
  <c r="P1633" i="5"/>
  <c r="R1633" i="5" s="1"/>
  <c r="P1621" i="5"/>
  <c r="R1621" i="5" s="1"/>
  <c r="P918" i="5"/>
  <c r="R918" i="5" s="1"/>
  <c r="P520" i="5"/>
  <c r="R520" i="5" s="1"/>
  <c r="P342" i="4"/>
  <c r="P623" i="5"/>
  <c r="R623" i="5" s="1"/>
  <c r="P282" i="5"/>
  <c r="R282" i="5" s="1"/>
  <c r="P1152" i="5"/>
  <c r="R1152" i="5" s="1"/>
  <c r="P2846" i="5"/>
  <c r="P2267" i="5"/>
  <c r="R2267" i="5" s="1"/>
  <c r="P24" i="5"/>
  <c r="R24" i="5" s="1"/>
  <c r="P930" i="5"/>
  <c r="R930" i="5" s="1"/>
  <c r="P1491" i="5"/>
  <c r="R1491" i="5" s="1"/>
  <c r="P272" i="5"/>
  <c r="R272" i="5" s="1"/>
  <c r="P2595" i="5"/>
  <c r="P1067" i="5"/>
  <c r="R1067" i="5" s="1"/>
  <c r="P2310" i="5"/>
  <c r="R2310" i="5" s="1"/>
  <c r="P2054" i="5"/>
  <c r="R2054" i="5" s="1"/>
  <c r="P2533" i="5"/>
  <c r="P2358" i="5"/>
  <c r="R2358" i="5" s="1"/>
  <c r="P2677" i="5"/>
  <c r="P354" i="5"/>
  <c r="R354" i="5" s="1"/>
  <c r="P1193" i="5"/>
  <c r="R1193" i="5" s="1"/>
  <c r="P1436" i="5"/>
  <c r="R1436" i="5" s="1"/>
  <c r="P2519" i="5"/>
  <c r="P248" i="5"/>
  <c r="R248" i="5" s="1"/>
  <c r="P1167" i="5"/>
  <c r="R1167" i="5" s="1"/>
  <c r="P240" i="5"/>
  <c r="R240" i="5" s="1"/>
  <c r="P1791" i="5"/>
  <c r="R1791" i="5" s="1"/>
  <c r="P2638" i="5"/>
  <c r="P38" i="5"/>
  <c r="R38" i="5" s="1"/>
  <c r="P2720" i="5"/>
  <c r="P251" i="4"/>
  <c r="P1534" i="5"/>
  <c r="R1534" i="5" s="1"/>
  <c r="P466" i="5"/>
  <c r="R466" i="5" s="1"/>
  <c r="P2847" i="5"/>
  <c r="P2610" i="5"/>
  <c r="P802" i="5"/>
  <c r="R802" i="5" s="1"/>
  <c r="P605" i="5"/>
  <c r="R605" i="5" s="1"/>
  <c r="P1009" i="5"/>
  <c r="R1009" i="5" s="1"/>
  <c r="P2793" i="5"/>
  <c r="P1577" i="5"/>
  <c r="R1577" i="5" s="1"/>
  <c r="P17" i="5"/>
  <c r="R17" i="5" s="1"/>
  <c r="P1731" i="5"/>
  <c r="R1731" i="5" s="1"/>
  <c r="P1541" i="5"/>
  <c r="R1541" i="5" s="1"/>
  <c r="P2460" i="5"/>
  <c r="P388" i="4"/>
  <c r="P2608" i="5"/>
  <c r="P1224" i="5"/>
  <c r="R1224" i="5" s="1"/>
  <c r="P1268" i="5"/>
  <c r="R1268" i="5" s="1"/>
  <c r="P3006" i="5"/>
  <c r="P1205" i="5"/>
  <c r="R1205" i="5" s="1"/>
  <c r="P2250" i="5"/>
  <c r="R2250" i="5" s="1"/>
  <c r="P66" i="4"/>
  <c r="P92" i="5"/>
  <c r="R92" i="5" s="1"/>
  <c r="P1921" i="5"/>
  <c r="R1921" i="5" s="1"/>
  <c r="P330" i="5"/>
  <c r="R330" i="5" s="1"/>
  <c r="P688" i="5"/>
  <c r="R688" i="5" s="1"/>
  <c r="P1216" i="5"/>
  <c r="R1216" i="5" s="1"/>
  <c r="P886" i="5"/>
  <c r="R886" i="5" s="1"/>
  <c r="P2922" i="5"/>
  <c r="P1613" i="5"/>
  <c r="R1613" i="5" s="1"/>
  <c r="P478" i="5"/>
  <c r="R478" i="5" s="1"/>
  <c r="P1753" i="5"/>
  <c r="R1753" i="5" s="1"/>
  <c r="P414" i="5"/>
  <c r="R414" i="5" s="1"/>
  <c r="P2572" i="5"/>
  <c r="P271" i="5"/>
  <c r="R271" i="5" s="1"/>
  <c r="P2839" i="5"/>
  <c r="P1997" i="5"/>
  <c r="R1997" i="5" s="1"/>
  <c r="P671" i="5"/>
  <c r="R671" i="5" s="1"/>
  <c r="P13" i="3"/>
  <c r="R13" i="3" s="1"/>
  <c r="P1020" i="5"/>
  <c r="R1020" i="5" s="1"/>
  <c r="P2802" i="5"/>
  <c r="P2510" i="5"/>
  <c r="P883" i="5"/>
  <c r="R883" i="5" s="1"/>
  <c r="P366" i="5"/>
  <c r="R366" i="5" s="1"/>
  <c r="P402" i="4"/>
  <c r="P2284" i="5"/>
  <c r="R2284" i="5" s="1"/>
  <c r="P124" i="4"/>
  <c r="P2465" i="5"/>
  <c r="P1741" i="5"/>
  <c r="R1741" i="5" s="1"/>
  <c r="P1480" i="5"/>
  <c r="R1480" i="5" s="1"/>
  <c r="P1017" i="5"/>
  <c r="R1017" i="5" s="1"/>
  <c r="P2199" i="5"/>
  <c r="R2199" i="5" s="1"/>
  <c r="P1800" i="5"/>
  <c r="R1800" i="5" s="1"/>
  <c r="P2065" i="5"/>
  <c r="R2065" i="5" s="1"/>
  <c r="P1591" i="5"/>
  <c r="R1591" i="5" s="1"/>
  <c r="P1242" i="5"/>
  <c r="R1242" i="5" s="1"/>
  <c r="P2207" i="5"/>
  <c r="R2207" i="5" s="1"/>
  <c r="P1175" i="5"/>
  <c r="R1175" i="5" s="1"/>
  <c r="P1750" i="5"/>
  <c r="R1750" i="5" s="1"/>
  <c r="P460" i="5"/>
  <c r="R460" i="5" s="1"/>
  <c r="P685" i="5"/>
  <c r="R685" i="5" s="1"/>
  <c r="P1983" i="5"/>
  <c r="R1983" i="5" s="1"/>
  <c r="P3034" i="5"/>
  <c r="P1776" i="5"/>
  <c r="R1776" i="5" s="1"/>
  <c r="P740" i="5"/>
  <c r="R740" i="5" s="1"/>
  <c r="P56" i="5"/>
  <c r="R56" i="5" s="1"/>
  <c r="P2630" i="5"/>
  <c r="P259" i="5"/>
  <c r="R259" i="5" s="1"/>
  <c r="P1269" i="5"/>
  <c r="R1269" i="5" s="1"/>
  <c r="P157" i="5"/>
  <c r="R157" i="5" s="1"/>
  <c r="P442" i="5"/>
  <c r="R442" i="5" s="1"/>
  <c r="P373" i="5"/>
  <c r="R373" i="5" s="1"/>
  <c r="P2392" i="5"/>
  <c r="P2776" i="5"/>
  <c r="P386" i="5"/>
  <c r="R386" i="5" s="1"/>
  <c r="P1376" i="5"/>
  <c r="R1376" i="5" s="1"/>
  <c r="P1093" i="5"/>
  <c r="R1093" i="5" s="1"/>
  <c r="P2780" i="5"/>
  <c r="P285" i="5"/>
  <c r="R285" i="5" s="1"/>
  <c r="P493" i="5"/>
  <c r="R493" i="5" s="1"/>
  <c r="P1719" i="5"/>
  <c r="R1719" i="5" s="1"/>
  <c r="P2332" i="5"/>
  <c r="R2332" i="5" s="1"/>
  <c r="P899" i="5"/>
  <c r="R899" i="5" s="1"/>
  <c r="P1727" i="5"/>
  <c r="R1727" i="5" s="1"/>
  <c r="P2007" i="5"/>
  <c r="R2007" i="5" s="1"/>
  <c r="P975" i="5"/>
  <c r="R975" i="5" s="1"/>
  <c r="P440" i="5"/>
  <c r="R440" i="5" s="1"/>
  <c r="P2535" i="5"/>
  <c r="P890" i="5"/>
  <c r="R890" i="5" s="1"/>
  <c r="Q2609" i="5"/>
  <c r="P457" i="5"/>
  <c r="R457" i="5" s="1"/>
  <c r="P759" i="5"/>
  <c r="R759" i="5" s="1"/>
  <c r="P260" i="5"/>
  <c r="R260" i="5" s="1"/>
  <c r="P200" i="5"/>
  <c r="R200" i="5" s="1"/>
  <c r="P1370" i="5"/>
  <c r="R1370" i="5" s="1"/>
  <c r="P319" i="5"/>
  <c r="R319" i="5" s="1"/>
  <c r="P168" i="5"/>
  <c r="R168" i="5" s="1"/>
  <c r="P10" i="5"/>
  <c r="R10" i="5" s="1"/>
  <c r="P2977" i="5"/>
  <c r="P2843" i="5"/>
  <c r="P1799" i="5"/>
  <c r="R1799" i="5" s="1"/>
  <c r="P1526" i="5"/>
  <c r="R1526" i="5" s="1"/>
  <c r="P821" i="5"/>
  <c r="R821" i="5" s="1"/>
  <c r="P146" i="5"/>
  <c r="R146" i="5" s="1"/>
  <c r="P2028" i="5"/>
  <c r="R2028" i="5" s="1"/>
  <c r="P1789" i="5"/>
  <c r="R1789" i="5" s="1"/>
  <c r="P2527" i="5"/>
  <c r="P2031" i="5"/>
  <c r="R2031" i="5" s="1"/>
  <c r="P2494" i="5"/>
  <c r="P767" i="5"/>
  <c r="R767" i="5" s="1"/>
  <c r="P1136" i="5"/>
  <c r="R1136" i="5" s="1"/>
  <c r="P1866" i="5"/>
  <c r="R1866" i="5" s="1"/>
  <c r="P93" i="5"/>
  <c r="R93" i="5" s="1"/>
  <c r="P1394" i="5"/>
  <c r="R1394" i="5" s="1"/>
  <c r="P275" i="5"/>
  <c r="R275" i="5" s="1"/>
  <c r="P2467" i="5"/>
  <c r="P1277" i="5"/>
  <c r="R1277" i="5" s="1"/>
  <c r="P2415" i="5"/>
  <c r="P2524" i="5"/>
  <c r="P871" i="5"/>
  <c r="R871" i="5" s="1"/>
  <c r="P28" i="3"/>
  <c r="R28" i="3" s="1"/>
  <c r="P790" i="5"/>
  <c r="R790" i="5" s="1"/>
  <c r="P2291" i="5"/>
  <c r="R2291" i="5" s="1"/>
  <c r="P257" i="4"/>
  <c r="P2154" i="5"/>
  <c r="R2154" i="5" s="1"/>
  <c r="P858" i="5"/>
  <c r="R858" i="5" s="1"/>
  <c r="P1834" i="5"/>
  <c r="R1834" i="5" s="1"/>
  <c r="P501" i="5"/>
  <c r="R501" i="5" s="1"/>
  <c r="P1047" i="5"/>
  <c r="R1047" i="5" s="1"/>
  <c r="P412" i="5"/>
  <c r="R412" i="5" s="1"/>
  <c r="P1467" i="5"/>
  <c r="R1467" i="5" s="1"/>
  <c r="P1662" i="5"/>
  <c r="R1662" i="5" s="1"/>
  <c r="P1790" i="5"/>
  <c r="R1790" i="5" s="1"/>
  <c r="P1259" i="5"/>
  <c r="R1259" i="5" s="1"/>
  <c r="P217" i="5"/>
  <c r="R217" i="5" s="1"/>
  <c r="P2209" i="5"/>
  <c r="R2209" i="5" s="1"/>
  <c r="P2752" i="5"/>
  <c r="P822" i="5"/>
  <c r="R822" i="5" s="1"/>
  <c r="P1256" i="5"/>
  <c r="R1256" i="5" s="1"/>
  <c r="P2012" i="5"/>
  <c r="R2012" i="5" s="1"/>
  <c r="P646" i="5"/>
  <c r="R646" i="5" s="1"/>
  <c r="P648" i="5"/>
  <c r="R648" i="5" s="1"/>
  <c r="P2530" i="5"/>
  <c r="P2541" i="5"/>
  <c r="P2193" i="5"/>
  <c r="R2193" i="5" s="1"/>
  <c r="P2684" i="5"/>
  <c r="P2493" i="5"/>
  <c r="P41" i="5"/>
  <c r="R41" i="5" s="1"/>
  <c r="P1428" i="5"/>
  <c r="R1428" i="5" s="1"/>
  <c r="P425" i="5"/>
  <c r="R425" i="5" s="1"/>
  <c r="P2030" i="5"/>
  <c r="R2030" i="5" s="1"/>
  <c r="P2619" i="5"/>
  <c r="P2212" i="5"/>
  <c r="R2212" i="5" s="1"/>
  <c r="P72" i="4"/>
  <c r="P1996" i="5"/>
  <c r="R1996" i="5" s="1"/>
  <c r="P2682" i="5"/>
  <c r="P1651" i="5"/>
  <c r="R1651" i="5" s="1"/>
  <c r="P2378" i="5"/>
  <c r="P304" i="5"/>
  <c r="R304" i="5" s="1"/>
  <c r="P2734" i="5"/>
  <c r="P38" i="4"/>
  <c r="P1645" i="5"/>
  <c r="R1645" i="5" s="1"/>
  <c r="P2732" i="5"/>
  <c r="P227" i="5"/>
  <c r="R227" i="5" s="1"/>
  <c r="P894" i="5"/>
  <c r="R894" i="5" s="1"/>
  <c r="P1530" i="5"/>
  <c r="R1530" i="5" s="1"/>
  <c r="P2094" i="5"/>
  <c r="R2094" i="5" s="1"/>
  <c r="P253" i="5"/>
  <c r="R253" i="5" s="1"/>
  <c r="P287" i="5"/>
  <c r="R287" i="5" s="1"/>
  <c r="P37" i="5"/>
  <c r="R37" i="5" s="1"/>
  <c r="P2168" i="5"/>
  <c r="R2168" i="5" s="1"/>
  <c r="P2923" i="5"/>
  <c r="P2967" i="5"/>
  <c r="P1249" i="5"/>
  <c r="R1249" i="5" s="1"/>
  <c r="P1407" i="5"/>
  <c r="R1407" i="5" s="1"/>
  <c r="P2235" i="5"/>
  <c r="R2235" i="5" s="1"/>
  <c r="P1848" i="5"/>
  <c r="R1848" i="5" s="1"/>
  <c r="P850" i="5"/>
  <c r="R850" i="5" s="1"/>
  <c r="P2768" i="5"/>
  <c r="P2570" i="5"/>
  <c r="P433" i="5"/>
  <c r="R433" i="5" s="1"/>
  <c r="P1135" i="5"/>
  <c r="R1135" i="5" s="1"/>
  <c r="P603" i="5"/>
  <c r="R603" i="5" s="1"/>
  <c r="P1914" i="5"/>
  <c r="R1914" i="5" s="1"/>
  <c r="P1492" i="5"/>
  <c r="R1492" i="5" s="1"/>
  <c r="P1170" i="5"/>
  <c r="R1170" i="5" s="1"/>
  <c r="P2481" i="5"/>
  <c r="P697" i="5"/>
  <c r="R697" i="5" s="1"/>
  <c r="P2165" i="5"/>
  <c r="R2165" i="5" s="1"/>
  <c r="P1760" i="5"/>
  <c r="R1760" i="5" s="1"/>
  <c r="P663" i="5"/>
  <c r="R663" i="5" s="1"/>
  <c r="P2373" i="5"/>
  <c r="P917" i="5"/>
  <c r="R917" i="5" s="1"/>
  <c r="P614" i="5"/>
  <c r="R614" i="5" s="1"/>
  <c r="P1462" i="5"/>
  <c r="R1462" i="5" s="1"/>
  <c r="P3046" i="5"/>
  <c r="P2266" i="5"/>
  <c r="R2266" i="5" s="1"/>
  <c r="P2320" i="5"/>
  <c r="R2320" i="5" s="1"/>
  <c r="P1083" i="5"/>
  <c r="R1083" i="5" s="1"/>
  <c r="P1806" i="5"/>
  <c r="R1806" i="5" s="1"/>
  <c r="P2946" i="5"/>
  <c r="P777" i="5"/>
  <c r="R777" i="5" s="1"/>
  <c r="P1258" i="5"/>
  <c r="R1258" i="5" s="1"/>
  <c r="P2525" i="5"/>
  <c r="P1736" i="5"/>
  <c r="R1736" i="5" s="1"/>
  <c r="P840" i="5"/>
  <c r="R840" i="5" s="1"/>
  <c r="P1264" i="5"/>
  <c r="R1264" i="5" s="1"/>
  <c r="P613" i="5"/>
  <c r="R613" i="5" s="1"/>
  <c r="P2797" i="5"/>
  <c r="P2096" i="5"/>
  <c r="R2096" i="5" s="1"/>
  <c r="P1134" i="5"/>
  <c r="R1134" i="5" s="1"/>
  <c r="P1520" i="5"/>
  <c r="R1520" i="5" s="1"/>
  <c r="P1141" i="5"/>
  <c r="R1141" i="5" s="1"/>
  <c r="P847" i="5"/>
  <c r="R847" i="5" s="1"/>
  <c r="P2706" i="5"/>
  <c r="P1024" i="5"/>
  <c r="R1024" i="5" s="1"/>
  <c r="R2859" i="5"/>
  <c r="P1151" i="5"/>
  <c r="R1151" i="5" s="1"/>
  <c r="P805" i="5"/>
  <c r="R805" i="5" s="1"/>
  <c r="P298" i="5"/>
  <c r="R298" i="5" s="1"/>
  <c r="P180" i="4"/>
  <c r="P938" i="5"/>
  <c r="R938" i="5" s="1"/>
  <c r="P1021" i="5"/>
  <c r="R1021" i="5" s="1"/>
  <c r="P495" i="5"/>
  <c r="R495" i="5" s="1"/>
  <c r="P1647" i="5"/>
  <c r="R1647" i="5" s="1"/>
  <c r="P2766" i="5"/>
  <c r="P180" i="5"/>
  <c r="R180" i="5" s="1"/>
  <c r="P409" i="5"/>
  <c r="R409" i="5" s="1"/>
  <c r="P825" i="5"/>
  <c r="R825" i="5" s="1"/>
  <c r="P2009" i="5"/>
  <c r="R2009" i="5" s="1"/>
  <c r="P2438" i="5"/>
  <c r="P736" i="5"/>
  <c r="R736" i="5" s="1"/>
  <c r="P595" i="5"/>
  <c r="R595" i="5" s="1"/>
  <c r="P2278" i="5"/>
  <c r="R2278" i="5" s="1"/>
  <c r="P2658" i="5"/>
  <c r="P978" i="5"/>
  <c r="R978" i="5" s="1"/>
  <c r="P1502" i="5"/>
  <c r="R1502" i="5" s="1"/>
  <c r="P2875" i="5"/>
  <c r="P2384" i="5"/>
  <c r="P591" i="5"/>
  <c r="R591" i="5" s="1"/>
  <c r="P876" i="5"/>
  <c r="R876" i="5" s="1"/>
  <c r="P2318" i="5"/>
  <c r="R2318" i="5" s="1"/>
  <c r="P384" i="5"/>
  <c r="R384" i="5" s="1"/>
  <c r="P350" i="5"/>
  <c r="R350" i="5" s="1"/>
  <c r="P2402" i="5"/>
  <c r="P2564" i="5"/>
  <c r="P1584" i="5"/>
  <c r="R1584" i="5" s="1"/>
  <c r="P432" i="5"/>
  <c r="R432" i="5" s="1"/>
  <c r="P1351" i="5"/>
  <c r="R1351" i="5" s="1"/>
  <c r="P795" i="5"/>
  <c r="R795" i="5" s="1"/>
  <c r="P699" i="5"/>
  <c r="R699" i="5" s="1"/>
  <c r="P1003" i="5"/>
  <c r="R1003" i="5" s="1"/>
  <c r="P2013" i="5"/>
  <c r="R2013" i="5" s="1"/>
  <c r="P1672" i="5"/>
  <c r="R1672" i="5" s="1"/>
  <c r="P1976" i="5"/>
  <c r="R1976" i="5" s="1"/>
  <c r="P596" i="5"/>
  <c r="R596" i="5" s="1"/>
  <c r="P2778" i="5"/>
  <c r="P170" i="5"/>
  <c r="R170" i="5" s="1"/>
  <c r="P1198" i="5"/>
  <c r="R1198" i="5" s="1"/>
  <c r="P1839" i="5"/>
  <c r="R1839" i="5" s="1"/>
  <c r="P422" i="5"/>
  <c r="R422" i="5" s="1"/>
  <c r="P557" i="5"/>
  <c r="R557" i="5" s="1"/>
  <c r="P625" i="5"/>
  <c r="R625" i="5" s="1"/>
  <c r="P1398" i="5"/>
  <c r="R1398" i="5" s="1"/>
  <c r="P670" i="5"/>
  <c r="R670" i="5" s="1"/>
  <c r="P2292" i="5"/>
  <c r="R2292" i="5" s="1"/>
  <c r="P2633" i="5"/>
  <c r="P218" i="5"/>
  <c r="R218" i="5" s="1"/>
  <c r="P286" i="5"/>
  <c r="R286" i="5" s="1"/>
  <c r="P2697" i="5"/>
  <c r="P2939" i="5"/>
  <c r="P333" i="5"/>
  <c r="R333" i="5" s="1"/>
  <c r="P897" i="5"/>
  <c r="R897" i="5" s="1"/>
  <c r="P529" i="5"/>
  <c r="R529" i="5" s="1"/>
  <c r="P877" i="5"/>
  <c r="R877" i="5" s="1"/>
  <c r="P2520" i="5"/>
  <c r="P19" i="5"/>
  <c r="R19" i="5" s="1"/>
  <c r="P1788" i="5"/>
  <c r="R1788" i="5" s="1"/>
  <c r="P1758" i="5"/>
  <c r="R1758" i="5" s="1"/>
  <c r="P2163" i="5"/>
  <c r="R2163" i="5" s="1"/>
  <c r="P2418" i="5"/>
  <c r="P1558" i="5"/>
  <c r="R1558" i="5" s="1"/>
  <c r="P714" i="5"/>
  <c r="R714" i="5" s="1"/>
  <c r="P281" i="5"/>
  <c r="R281" i="5" s="1"/>
  <c r="P527" i="5"/>
  <c r="R527" i="5" s="1"/>
  <c r="P891" i="5"/>
  <c r="R891" i="5" s="1"/>
  <c r="P1438" i="5"/>
  <c r="R1438" i="5" s="1"/>
  <c r="P2222" i="5"/>
  <c r="R2222" i="5" s="1"/>
  <c r="P1571" i="5"/>
  <c r="R1571" i="5" s="1"/>
  <c r="P1133" i="5"/>
  <c r="R1133" i="5" s="1"/>
  <c r="P1623" i="5"/>
  <c r="R1623" i="5" s="1"/>
  <c r="P717" i="5"/>
  <c r="R717" i="5" s="1"/>
  <c r="P163" i="5"/>
  <c r="R163" i="5" s="1"/>
  <c r="P155" i="5"/>
  <c r="R155" i="5" s="1"/>
  <c r="P2703" i="5"/>
  <c r="P1961" i="5"/>
  <c r="R1961" i="5" s="1"/>
  <c r="P322" i="5"/>
  <c r="R322" i="5" s="1"/>
  <c r="P1022" i="5"/>
  <c r="R1022" i="5" s="1"/>
  <c r="P2926" i="5"/>
  <c r="P1326" i="5"/>
  <c r="R1326" i="5" s="1"/>
  <c r="P2626" i="5"/>
  <c r="P971" i="5"/>
  <c r="R971" i="5" s="1"/>
  <c r="P1689" i="5"/>
  <c r="R1689" i="5" s="1"/>
  <c r="P1054" i="5"/>
  <c r="R1054" i="5" s="1"/>
  <c r="P898" i="5"/>
  <c r="R898" i="5" s="1"/>
  <c r="P1409" i="5"/>
  <c r="R1409" i="5" s="1"/>
  <c r="P2144" i="5"/>
  <c r="R2144" i="5" s="1"/>
  <c r="P2177" i="5"/>
  <c r="R2177" i="5" s="1"/>
  <c r="P2073" i="5"/>
  <c r="R2073" i="5" s="1"/>
  <c r="P1578" i="5"/>
  <c r="R1578" i="5" s="1"/>
  <c r="P1858" i="5"/>
  <c r="R1858" i="5" s="1"/>
  <c r="P2921" i="5"/>
  <c r="P1160" i="5"/>
  <c r="R1160" i="5" s="1"/>
  <c r="P2993" i="5"/>
  <c r="P1459" i="5"/>
  <c r="R1459" i="5" s="1"/>
  <c r="P393" i="5"/>
  <c r="R393" i="5" s="1"/>
  <c r="P504" i="5"/>
  <c r="R504" i="5" s="1"/>
  <c r="P133" i="5"/>
  <c r="R133" i="5" s="1"/>
  <c r="P165" i="5"/>
  <c r="R165" i="5" s="1"/>
  <c r="P831" i="5"/>
  <c r="R831" i="5" s="1"/>
  <c r="P1724" i="5"/>
  <c r="R1724" i="5" s="1"/>
  <c r="P2693" i="5"/>
  <c r="P323" i="5"/>
  <c r="R323" i="5" s="1"/>
  <c r="P2377" i="5"/>
  <c r="P1643" i="5"/>
  <c r="R1643" i="5" s="1"/>
  <c r="P923" i="5"/>
  <c r="R923" i="5" s="1"/>
  <c r="P2462" i="5"/>
  <c r="P124" i="5"/>
  <c r="R124" i="5" s="1"/>
  <c r="P741" i="5"/>
  <c r="R741" i="5" s="1"/>
  <c r="P2761" i="5"/>
  <c r="P1855" i="5"/>
  <c r="R1855" i="5" s="1"/>
  <c r="P2625" i="5"/>
  <c r="P694" i="5"/>
  <c r="R694" i="5" s="1"/>
  <c r="P2376" i="5"/>
  <c r="P1325" i="5"/>
  <c r="R1325" i="5" s="1"/>
  <c r="P1079" i="5"/>
  <c r="R1079" i="5" s="1"/>
  <c r="P1276" i="5"/>
  <c r="R1276" i="5" s="1"/>
  <c r="P1802" i="5"/>
  <c r="R1802" i="5" s="1"/>
  <c r="P2808" i="5"/>
  <c r="P262" i="5"/>
  <c r="R262" i="5" s="1"/>
  <c r="P794" i="5"/>
  <c r="R794" i="5" s="1"/>
  <c r="P100" i="5"/>
  <c r="R100" i="5" s="1"/>
  <c r="P2048" i="5"/>
  <c r="R2048" i="5" s="1"/>
  <c r="P2405" i="5"/>
  <c r="P1451" i="5"/>
  <c r="R1451" i="5" s="1"/>
  <c r="P693" i="5"/>
  <c r="R693" i="5" s="1"/>
  <c r="P2262" i="5"/>
  <c r="R2262" i="5" s="1"/>
  <c r="P1391" i="5"/>
  <c r="R1391" i="5" s="1"/>
  <c r="P456" i="5"/>
  <c r="R456" i="5" s="1"/>
  <c r="P2586" i="5"/>
  <c r="P46" i="5"/>
  <c r="R46" i="5" s="1"/>
  <c r="P2372" i="5"/>
  <c r="P3000" i="5"/>
  <c r="P791" i="5"/>
  <c r="R791" i="5" s="1"/>
  <c r="P1538" i="5"/>
  <c r="R1538" i="5" s="1"/>
  <c r="P1683" i="5"/>
  <c r="R1683" i="5" s="1"/>
  <c r="P531" i="5"/>
  <c r="R531" i="5" s="1"/>
  <c r="P2150" i="5"/>
  <c r="R2150" i="5" s="1"/>
  <c r="P438" i="5"/>
  <c r="R438" i="5" s="1"/>
  <c r="P2210" i="5"/>
  <c r="R2210" i="5" s="1"/>
  <c r="P1513" i="5"/>
  <c r="R1513" i="5" s="1"/>
  <c r="P2074" i="5"/>
  <c r="R2074" i="5" s="1"/>
  <c r="P2182" i="5"/>
  <c r="R2182" i="5" s="1"/>
  <c r="P1933" i="5"/>
  <c r="R1933" i="5" s="1"/>
  <c r="P451" i="5"/>
  <c r="R451" i="5" s="1"/>
  <c r="P2055" i="5"/>
  <c r="R2055" i="5" s="1"/>
  <c r="P111" i="5"/>
  <c r="R111" i="5" s="1"/>
  <c r="P2485" i="5"/>
  <c r="P1869" i="5"/>
  <c r="R1869" i="5" s="1"/>
  <c r="P517" i="5"/>
  <c r="R517" i="5" s="1"/>
  <c r="P2617" i="5"/>
  <c r="P797" i="5"/>
  <c r="R797" i="5" s="1"/>
  <c r="P2211" i="5"/>
  <c r="R2211" i="5" s="1"/>
  <c r="P1330" i="5"/>
  <c r="R1330" i="5" s="1"/>
  <c r="P184" i="5"/>
  <c r="R184" i="5" s="1"/>
  <c r="P1819" i="5"/>
  <c r="R1819" i="5" s="1"/>
  <c r="P1001" i="5"/>
  <c r="R1001" i="5" s="1"/>
  <c r="P2350" i="5"/>
  <c r="R2350" i="5" s="1"/>
  <c r="P2274" i="5"/>
  <c r="R2274" i="5" s="1"/>
  <c r="P588" i="5"/>
  <c r="R588" i="5" s="1"/>
  <c r="P49" i="5"/>
  <c r="R49" i="5" s="1"/>
  <c r="P222" i="5"/>
  <c r="R222" i="5" s="1"/>
  <c r="P2744" i="5"/>
  <c r="P1307" i="5"/>
  <c r="R1307" i="5" s="1"/>
  <c r="P924" i="5"/>
  <c r="R924" i="5" s="1"/>
  <c r="P1706" i="5"/>
  <c r="R1706" i="5" s="1"/>
  <c r="P1854" i="5"/>
  <c r="R1854" i="5" s="1"/>
  <c r="P645" i="5"/>
  <c r="R645" i="5" s="1"/>
  <c r="P1184" i="5"/>
  <c r="R1184" i="5" s="1"/>
  <c r="R2426" i="5"/>
  <c r="P2244" i="5"/>
  <c r="R2244" i="5" s="1"/>
  <c r="P435" i="5"/>
  <c r="R435" i="5" s="1"/>
  <c r="P2470" i="5"/>
  <c r="P635" i="5"/>
  <c r="R635" i="5" s="1"/>
  <c r="P2218" i="5"/>
  <c r="R2218" i="5" s="1"/>
  <c r="P1827" i="5"/>
  <c r="R1827" i="5" s="1"/>
  <c r="P1123" i="5"/>
  <c r="R1123" i="5" s="1"/>
  <c r="P61" i="5"/>
  <c r="R61" i="5" s="1"/>
  <c r="P2600" i="5"/>
  <c r="P428" i="5"/>
  <c r="R428" i="5" s="1"/>
  <c r="P936" i="5"/>
  <c r="R936" i="5" s="1"/>
  <c r="P1209" i="5"/>
  <c r="R1209" i="5" s="1"/>
  <c r="P608" i="5"/>
  <c r="R608" i="5" s="1"/>
  <c r="P1430" i="5"/>
  <c r="R1430" i="5" s="1"/>
  <c r="P2276" i="5"/>
  <c r="R2276" i="5" s="1"/>
  <c r="P89" i="5"/>
  <c r="R89" i="5" s="1"/>
  <c r="P175" i="5"/>
  <c r="R175" i="5" s="1"/>
  <c r="P186" i="5"/>
  <c r="R186" i="5" s="1"/>
  <c r="P2428" i="5"/>
  <c r="P306" i="5"/>
  <c r="R306" i="5" s="1"/>
  <c r="P536" i="5"/>
  <c r="R536" i="5" s="1"/>
  <c r="P836" i="5"/>
  <c r="R836" i="5" s="1"/>
  <c r="P2006" i="5"/>
  <c r="R2006" i="5" s="1"/>
  <c r="P1011" i="5"/>
  <c r="R1011" i="5" s="1"/>
  <c r="P823" i="5"/>
  <c r="R823" i="5" s="1"/>
  <c r="P774" i="5"/>
  <c r="R774" i="5" s="1"/>
  <c r="P3013" i="5"/>
  <c r="P1073" i="5"/>
  <c r="R1073" i="5" s="1"/>
  <c r="P2897" i="5"/>
  <c r="P3014" i="5"/>
  <c r="P988" i="5"/>
  <c r="R988" i="5" s="1"/>
  <c r="P2034" i="5"/>
  <c r="R2034" i="5" s="1"/>
  <c r="P313" i="4"/>
  <c r="P2649" i="5"/>
  <c r="P1980" i="5"/>
  <c r="R1980" i="5" s="1"/>
  <c r="P3002" i="5"/>
  <c r="R2912" i="5"/>
  <c r="P376" i="5"/>
  <c r="R376" i="5" s="1"/>
  <c r="P1947" i="5"/>
  <c r="R1947" i="5" s="1"/>
  <c r="P2953" i="5"/>
  <c r="P2583" i="5"/>
  <c r="P452" i="5"/>
  <c r="R452" i="5" s="1"/>
  <c r="P577" i="5"/>
  <c r="R577" i="5" s="1"/>
  <c r="P1843" i="5"/>
  <c r="R1843" i="5" s="1"/>
  <c r="P1840" i="5"/>
  <c r="R1840" i="5" s="1"/>
  <c r="P375" i="5"/>
  <c r="R375" i="5" s="1"/>
  <c r="P1208" i="5"/>
  <c r="R1208" i="5" s="1"/>
  <c r="P559" i="5"/>
  <c r="R559" i="5" s="1"/>
  <c r="P1586" i="5"/>
  <c r="R1586" i="5" s="1"/>
  <c r="P235" i="5"/>
  <c r="R235" i="5" s="1"/>
  <c r="P2019" i="5"/>
  <c r="R2019" i="5" s="1"/>
  <c r="R2450" i="5"/>
  <c r="P2549" i="5"/>
  <c r="P514" i="5"/>
  <c r="R514" i="5" s="1"/>
  <c r="P475" i="5"/>
  <c r="R475" i="5" s="1"/>
  <c r="P2904" i="5"/>
  <c r="P497" i="5"/>
  <c r="R497" i="5" s="1"/>
  <c r="P788" i="5"/>
  <c r="R788" i="5" s="1"/>
  <c r="P1125" i="5"/>
  <c r="R1125" i="5" s="1"/>
  <c r="P2849" i="5"/>
  <c r="P1885" i="5"/>
  <c r="R1885" i="5" s="1"/>
  <c r="P1943" i="5"/>
  <c r="R1943" i="5" s="1"/>
  <c r="P2390" i="5"/>
  <c r="P1874" i="5"/>
  <c r="R1874" i="5" s="1"/>
  <c r="P20" i="5"/>
  <c r="R20" i="5" s="1"/>
  <c r="P265" i="5"/>
  <c r="R265" i="5" s="1"/>
  <c r="P25" i="5"/>
  <c r="R25" i="5" s="1"/>
  <c r="P710" i="5"/>
  <c r="R710" i="5" s="1"/>
  <c r="P1755" i="5"/>
  <c r="R1755" i="5" s="1"/>
  <c r="P691" i="5"/>
  <c r="R691" i="5" s="1"/>
  <c r="R2995" i="5"/>
  <c r="P1084" i="5"/>
  <c r="R1084" i="5" s="1"/>
  <c r="P748" i="5"/>
  <c r="R748" i="5" s="1"/>
  <c r="P2368" i="5"/>
  <c r="P2021" i="5"/>
  <c r="R2021" i="5" s="1"/>
  <c r="P353" i="5"/>
  <c r="R353" i="5" s="1"/>
  <c r="P1842" i="5"/>
  <c r="R1842" i="5" s="1"/>
  <c r="P1273" i="5"/>
  <c r="R1273" i="5" s="1"/>
  <c r="P2037" i="5"/>
  <c r="R2037" i="5" s="1"/>
  <c r="P1423" i="5"/>
  <c r="R1423" i="5" s="1"/>
  <c r="P1944" i="5"/>
  <c r="R1944" i="5" s="1"/>
  <c r="P1981" i="5"/>
  <c r="R1981" i="5" s="1"/>
  <c r="R3039" i="5"/>
  <c r="P1298" i="5"/>
  <c r="R1298" i="5" s="1"/>
  <c r="P1479" i="5"/>
  <c r="R1479" i="5" s="1"/>
  <c r="P1236" i="5"/>
  <c r="R1236" i="5" s="1"/>
  <c r="P3021" i="5"/>
  <c r="P1147" i="5"/>
  <c r="R1147" i="5" s="1"/>
  <c r="P453" i="5"/>
  <c r="R453" i="5" s="1"/>
  <c r="P200" i="4"/>
  <c r="P485" i="5"/>
  <c r="R485" i="5" s="1"/>
  <c r="P848" i="5"/>
  <c r="R848" i="5" s="1"/>
  <c r="P2546" i="5"/>
  <c r="P249" i="4"/>
  <c r="P69" i="5"/>
  <c r="R69" i="5" s="1"/>
  <c r="P2810" i="5"/>
  <c r="R2827" i="5"/>
  <c r="P268" i="5"/>
  <c r="R268" i="5" s="1"/>
  <c r="P2678" i="5"/>
  <c r="R2831" i="5"/>
  <c r="P35" i="5"/>
  <c r="R35" i="5" s="1"/>
  <c r="P882" i="5"/>
  <c r="R882" i="5" s="1"/>
  <c r="P1420" i="5"/>
  <c r="R1420" i="5" s="1"/>
  <c r="P927" i="5"/>
  <c r="R927" i="5" s="1"/>
  <c r="P684" i="5"/>
  <c r="R684" i="5" s="1"/>
  <c r="P1253" i="5"/>
  <c r="R1253" i="5" s="1"/>
  <c r="P407" i="5"/>
  <c r="R407" i="5" s="1"/>
  <c r="P532" i="5"/>
  <c r="R532" i="5" s="1"/>
  <c r="P1973" i="5"/>
  <c r="R1973" i="5" s="1"/>
  <c r="P2219" i="5"/>
  <c r="R2219" i="5" s="1"/>
  <c r="P1859" i="5"/>
  <c r="R1859" i="5" s="1"/>
  <c r="R3024" i="5"/>
  <c r="P1110" i="5"/>
  <c r="R1110" i="5" s="1"/>
  <c r="P2944" i="5"/>
  <c r="P2429" i="5"/>
  <c r="P968" i="5"/>
  <c r="R968" i="5" s="1"/>
  <c r="P1675" i="5"/>
  <c r="R1675" i="5" s="1"/>
  <c r="P1016" i="5"/>
  <c r="R1016" i="5" s="1"/>
  <c r="P29" i="5"/>
  <c r="R29" i="5" s="1"/>
  <c r="P1685" i="5"/>
  <c r="R1685" i="5" s="1"/>
  <c r="P97" i="5"/>
  <c r="R97" i="5" s="1"/>
  <c r="P193" i="5"/>
  <c r="R193" i="5" s="1"/>
  <c r="P1074" i="5"/>
  <c r="R1074" i="5" s="1"/>
  <c r="P1094" i="5"/>
  <c r="R1094" i="5" s="1"/>
  <c r="P951" i="5"/>
  <c r="R951" i="5" s="1"/>
  <c r="P2631" i="5"/>
  <c r="P1748" i="5"/>
  <c r="R1748" i="5" s="1"/>
  <c r="P1744" i="5"/>
  <c r="R1744" i="5" s="1"/>
  <c r="P300" i="5"/>
  <c r="R300" i="5" s="1"/>
  <c r="P929" i="5"/>
  <c r="R929" i="5" s="1"/>
  <c r="P553" i="5"/>
  <c r="R553" i="5" s="1"/>
  <c r="P781" i="5"/>
  <c r="R781" i="5" s="1"/>
  <c r="P1314" i="5"/>
  <c r="R1314" i="5" s="1"/>
  <c r="P1206" i="5"/>
  <c r="R1206" i="5" s="1"/>
  <c r="P236" i="5"/>
  <c r="R236" i="5" s="1"/>
  <c r="P2308" i="5"/>
  <c r="R2308" i="5" s="1"/>
  <c r="P2269" i="5"/>
  <c r="R2269" i="5" s="1"/>
  <c r="P1946" i="5"/>
  <c r="R1946" i="5" s="1"/>
  <c r="P2322" i="5"/>
  <c r="R2322" i="5" s="1"/>
  <c r="P182" i="5"/>
  <c r="R182" i="5" s="1"/>
  <c r="P2316" i="5"/>
  <c r="R2316" i="5" s="1"/>
  <c r="P2109" i="5"/>
  <c r="R2109" i="5" s="1"/>
  <c r="P70" i="5"/>
  <c r="R70" i="5" s="1"/>
  <c r="P1142" i="5"/>
  <c r="R1142" i="5" s="1"/>
  <c r="P473" i="5"/>
  <c r="R473" i="5" s="1"/>
  <c r="P967" i="5"/>
  <c r="R967" i="5" s="1"/>
  <c r="P2500" i="5"/>
  <c r="P2514" i="5"/>
  <c r="P15" i="5"/>
  <c r="R15" i="5" s="1"/>
  <c r="P678" i="5"/>
  <c r="R678" i="5" s="1"/>
  <c r="P1199" i="5"/>
  <c r="R1199" i="5" s="1"/>
  <c r="P2003" i="5"/>
  <c r="R2003" i="5" s="1"/>
  <c r="P1155" i="5"/>
  <c r="R1155" i="5" s="1"/>
  <c r="P915" i="5"/>
  <c r="R915" i="5" s="1"/>
  <c r="P392" i="5"/>
  <c r="R392" i="5" s="1"/>
  <c r="P210" i="5"/>
  <c r="R210" i="5" s="1"/>
  <c r="P75" i="5"/>
  <c r="R75" i="5" s="1"/>
  <c r="P969" i="5"/>
  <c r="R969" i="5" s="1"/>
  <c r="P701" i="5"/>
  <c r="R701" i="5" s="1"/>
  <c r="P2775" i="5"/>
  <c r="P2416" i="5"/>
  <c r="P2662" i="5"/>
  <c r="P400" i="5"/>
  <c r="R400" i="5" s="1"/>
  <c r="P434" i="5"/>
  <c r="R434" i="5" s="1"/>
  <c r="P2807" i="5"/>
  <c r="P828" i="5"/>
  <c r="R828" i="5" s="1"/>
  <c r="P2551" i="5"/>
  <c r="P1488" i="5"/>
  <c r="R1488" i="5" s="1"/>
  <c r="P2137" i="5"/>
  <c r="R2137" i="5" s="1"/>
  <c r="P1746" i="5"/>
  <c r="R1746" i="5" s="1"/>
  <c r="P202" i="5"/>
  <c r="R202" i="5" s="1"/>
  <c r="P706" i="5"/>
  <c r="R706" i="5" s="1"/>
  <c r="P1797" i="5"/>
  <c r="R1797" i="5" s="1"/>
  <c r="P230" i="5"/>
  <c r="R230" i="5" s="1"/>
  <c r="P1957" i="5"/>
  <c r="R1957" i="5" s="1"/>
  <c r="P1718" i="5"/>
  <c r="R1718" i="5" s="1"/>
  <c r="P560" i="5"/>
  <c r="R560" i="5" s="1"/>
  <c r="P2198" i="5"/>
  <c r="R2198" i="5" s="1"/>
  <c r="P2341" i="5"/>
  <c r="R2341" i="5" s="1"/>
  <c r="P2001" i="5"/>
  <c r="R2001" i="5" s="1"/>
  <c r="P2749" i="5"/>
  <c r="P2436" i="5"/>
  <c r="P2696" i="5"/>
  <c r="P854" i="5"/>
  <c r="R854" i="5" s="1"/>
  <c r="P1393" i="5"/>
  <c r="R1393" i="5" s="1"/>
  <c r="P2409" i="5"/>
  <c r="P2296" i="5"/>
  <c r="R2296" i="5" s="1"/>
  <c r="P2735" i="5"/>
  <c r="P972" i="5"/>
  <c r="R972" i="5" s="1"/>
  <c r="P104" i="5"/>
  <c r="R104" i="5" s="1"/>
  <c r="P1349" i="5"/>
  <c r="R1349" i="5" s="1"/>
  <c r="P2960" i="5"/>
  <c r="P939" i="5"/>
  <c r="R939" i="5" s="1"/>
  <c r="P2972" i="5"/>
  <c r="P293" i="5"/>
  <c r="R293" i="5" s="1"/>
  <c r="P829" i="5"/>
  <c r="R829" i="5" s="1"/>
  <c r="P2584" i="5"/>
  <c r="P2275" i="5"/>
  <c r="R2275" i="5" s="1"/>
  <c r="P1341" i="5"/>
  <c r="R1341" i="5" s="1"/>
  <c r="P52" i="5"/>
  <c r="R52" i="5" s="1"/>
  <c r="P522" i="5"/>
  <c r="R522" i="5" s="1"/>
  <c r="P2579" i="5"/>
  <c r="P932" i="5"/>
  <c r="R932" i="5" s="1"/>
  <c r="P2582" i="5"/>
  <c r="P1804" i="5"/>
  <c r="R1804" i="5" s="1"/>
  <c r="P2969" i="5"/>
  <c r="P1100" i="5"/>
  <c r="R1100" i="5" s="1"/>
  <c r="P1220" i="5"/>
  <c r="R1220" i="5" s="1"/>
  <c r="P2517" i="5"/>
  <c r="P947" i="5"/>
  <c r="R947" i="5" s="1"/>
  <c r="P1322" i="5"/>
  <c r="R1322" i="5" s="1"/>
  <c r="P2794" i="5"/>
  <c r="P1305" i="5"/>
  <c r="R1305" i="5" s="1"/>
  <c r="P1275" i="5"/>
  <c r="R1275" i="5" s="1"/>
  <c r="P437" i="5"/>
  <c r="R437" i="5" s="1"/>
  <c r="P995" i="5"/>
  <c r="R995" i="5" s="1"/>
  <c r="P1360" i="5"/>
  <c r="R1360" i="5" s="1"/>
  <c r="P550" i="5"/>
  <c r="R550" i="5" s="1"/>
  <c r="P2135" i="5"/>
  <c r="R2135" i="5" s="1"/>
  <c r="P2733" i="5"/>
  <c r="P1014" i="5"/>
  <c r="R1014" i="5" s="1"/>
  <c r="P864" i="5"/>
  <c r="R864" i="5" s="1"/>
  <c r="P2635" i="5"/>
  <c r="P548" i="5"/>
  <c r="R548" i="5" s="1"/>
  <c r="P1768" i="5"/>
  <c r="R1768" i="5" s="1"/>
  <c r="P1071" i="5"/>
  <c r="R1071" i="5" s="1"/>
  <c r="P1721" i="5"/>
  <c r="R1721" i="5" s="1"/>
  <c r="R2971" i="5"/>
  <c r="P136" i="5"/>
  <c r="R136" i="5" s="1"/>
  <c r="P1403" i="5"/>
  <c r="R1403" i="5" s="1"/>
  <c r="P159" i="5"/>
  <c r="R159" i="5" s="1"/>
  <c r="P2644" i="5"/>
  <c r="P965" i="5"/>
  <c r="R965" i="5" s="1"/>
  <c r="P238" i="5"/>
  <c r="R238" i="5" s="1"/>
  <c r="P119" i="5"/>
  <c r="R119" i="5" s="1"/>
  <c r="P1627" i="5"/>
  <c r="R1627" i="5" s="1"/>
  <c r="P1608" i="5"/>
  <c r="R1608" i="5" s="1"/>
  <c r="P44" i="5"/>
  <c r="R44" i="5" s="1"/>
  <c r="P1641" i="5"/>
  <c r="R1641" i="5" s="1"/>
  <c r="P2724" i="5"/>
  <c r="P1763" i="5"/>
  <c r="R1763" i="5" s="1"/>
  <c r="P2521" i="5"/>
  <c r="P3027" i="5"/>
  <c r="P500" i="5"/>
  <c r="R500" i="5" s="1"/>
  <c r="P3049" i="5"/>
  <c r="P1297" i="5"/>
  <c r="R1297" i="5" s="1"/>
  <c r="P1905" i="5"/>
  <c r="R1905" i="5" s="1"/>
  <c r="P2334" i="5"/>
  <c r="R2334" i="5" s="1"/>
  <c r="P356" i="5"/>
  <c r="R356" i="5" s="1"/>
  <c r="R2994" i="5"/>
  <c r="P862" i="5"/>
  <c r="R862" i="5" s="1"/>
  <c r="P398" i="5"/>
  <c r="R398" i="5" s="1"/>
  <c r="P523" i="5"/>
  <c r="R523" i="5" s="1"/>
  <c r="P1077" i="5"/>
  <c r="R1077" i="5" s="1"/>
  <c r="P1926" i="5"/>
  <c r="R1926" i="5" s="1"/>
  <c r="P1429" i="5"/>
  <c r="R1429" i="5" s="1"/>
  <c r="P1055" i="5"/>
  <c r="R1055" i="5" s="1"/>
  <c r="P2293" i="5"/>
  <c r="R2293" i="5" s="1"/>
  <c r="P2188" i="5"/>
  <c r="R2188" i="5" s="1"/>
  <c r="P2965" i="5"/>
  <c r="P1301" i="5"/>
  <c r="R1301" i="5" s="1"/>
  <c r="P2573" i="5"/>
  <c r="P991" i="5"/>
  <c r="R991" i="5" s="1"/>
  <c r="P1062" i="5"/>
  <c r="R1062" i="5" s="1"/>
  <c r="P1384" i="5"/>
  <c r="R1384" i="5" s="1"/>
  <c r="P1609" i="5"/>
  <c r="R1609" i="5" s="1"/>
  <c r="R2942" i="5"/>
  <c r="P415" i="5"/>
  <c r="R415" i="5" s="1"/>
  <c r="P2585" i="5"/>
  <c r="P1033" i="5"/>
  <c r="R1033" i="5" s="1"/>
  <c r="P2379" i="5"/>
  <c r="P2466" i="5"/>
  <c r="P1146" i="5"/>
  <c r="R1146" i="5" s="1"/>
  <c r="P233" i="5"/>
  <c r="R233" i="5" s="1"/>
  <c r="P126" i="5"/>
  <c r="R126" i="5" s="1"/>
  <c r="P742" i="5"/>
  <c r="R742" i="5" s="1"/>
  <c r="P2303" i="5"/>
  <c r="R2303" i="5" s="1"/>
  <c r="P1315" i="5"/>
  <c r="R1315" i="5" s="1"/>
  <c r="P289" i="5"/>
  <c r="R289" i="5" s="1"/>
  <c r="P1900" i="5"/>
  <c r="R1900" i="5" s="1"/>
  <c r="P2360" i="5"/>
  <c r="R2360" i="5" s="1"/>
  <c r="P3022" i="5"/>
  <c r="P855" i="5"/>
  <c r="R855" i="5" s="1"/>
  <c r="P801" i="5"/>
  <c r="R801" i="5" s="1"/>
  <c r="P1888" i="5"/>
  <c r="R1888" i="5" s="1"/>
  <c r="P95" i="5"/>
  <c r="R95" i="5" s="1"/>
  <c r="P58" i="5"/>
  <c r="R58" i="5" s="1"/>
  <c r="P834" i="5"/>
  <c r="R834" i="5" s="1"/>
  <c r="P2669" i="5"/>
  <c r="P2457" i="5"/>
  <c r="P1487" i="5"/>
  <c r="R1487" i="5" s="1"/>
  <c r="P568" i="5"/>
  <c r="R568" i="5" s="1"/>
  <c r="P1659" i="5"/>
  <c r="R1659" i="5" s="1"/>
  <c r="P739" i="5"/>
  <c r="R739" i="5" s="1"/>
  <c r="P1856" i="5"/>
  <c r="R1856" i="5" s="1"/>
  <c r="P2690" i="5"/>
  <c r="P1040" i="5"/>
  <c r="R1040" i="5" s="1"/>
  <c r="P1846" i="5"/>
  <c r="R1846" i="5" s="1"/>
  <c r="P2049" i="5"/>
  <c r="R2049" i="5" s="1"/>
  <c r="P749" i="5"/>
  <c r="R749" i="5" s="1"/>
  <c r="P381" i="5"/>
  <c r="R381" i="5" s="1"/>
  <c r="P1454" i="5"/>
  <c r="R1454" i="5" s="1"/>
  <c r="P1781" i="5"/>
  <c r="R1781" i="5" s="1"/>
  <c r="P1632" i="5"/>
  <c r="R1632" i="5" s="1"/>
  <c r="P2502" i="5"/>
  <c r="P1962" i="5"/>
  <c r="R1962" i="5" s="1"/>
  <c r="P1435" i="5"/>
  <c r="R1435" i="5" s="1"/>
  <c r="P2035" i="5"/>
  <c r="R2035" i="5" s="1"/>
  <c r="P1512" i="5"/>
  <c r="R1512" i="5" s="1"/>
  <c r="P2265" i="5"/>
  <c r="R2265" i="5" s="1"/>
  <c r="P1808" i="5"/>
  <c r="R1808" i="5" s="1"/>
  <c r="P889" i="5"/>
  <c r="R889" i="5" s="1"/>
  <c r="P1319" i="5"/>
  <c r="R1319" i="5" s="1"/>
  <c r="P634" i="5"/>
  <c r="R634" i="5" s="1"/>
  <c r="P2663" i="5"/>
  <c r="P2771" i="5"/>
  <c r="P908" i="5"/>
  <c r="R908" i="5" s="1"/>
  <c r="P274" i="5"/>
  <c r="R274" i="5" s="1"/>
  <c r="P2560" i="5"/>
  <c r="P2900" i="5"/>
  <c r="P1792" i="5"/>
  <c r="R1792" i="5" s="1"/>
  <c r="R2913" i="5"/>
  <c r="P808" i="5"/>
  <c r="R808" i="5" s="1"/>
  <c r="P1581" i="5"/>
  <c r="R1581" i="5" s="1"/>
  <c r="P1682" i="5"/>
  <c r="R1682" i="5" s="1"/>
  <c r="P810" i="5"/>
  <c r="R810" i="5" s="1"/>
  <c r="P1507" i="5"/>
  <c r="R1507" i="5" s="1"/>
  <c r="P1225" i="5"/>
  <c r="R1225" i="5" s="1"/>
  <c r="P1291" i="5"/>
  <c r="R1291" i="5" s="1"/>
  <c r="P2992" i="5"/>
  <c r="P1299" i="5"/>
  <c r="R1299" i="5" s="1"/>
  <c r="P2599" i="5"/>
  <c r="P2730" i="5"/>
  <c r="P2832" i="5"/>
  <c r="P2153" i="5"/>
  <c r="R2153" i="5" s="1"/>
  <c r="P948" i="5"/>
  <c r="R948" i="5" s="1"/>
  <c r="P103" i="5"/>
  <c r="R103" i="5" s="1"/>
  <c r="P3041" i="5"/>
  <c r="P576" i="5"/>
  <c r="R576" i="5" s="1"/>
  <c r="P2225" i="5"/>
  <c r="R2225" i="5" s="1"/>
  <c r="P2419" i="5"/>
  <c r="P476" i="5"/>
  <c r="R476" i="5" s="1"/>
  <c r="P1826" i="5"/>
  <c r="R1826" i="5" s="1"/>
  <c r="P2812" i="5"/>
  <c r="P2271" i="5"/>
  <c r="R2271" i="5" s="1"/>
  <c r="P2487" i="5"/>
  <c r="P803" i="5"/>
  <c r="R803" i="5" s="1"/>
  <c r="P162" i="5"/>
  <c r="R162" i="5" s="1"/>
  <c r="P2349" i="5"/>
  <c r="R2349" i="5" s="1"/>
  <c r="P1373" i="5"/>
  <c r="R1373" i="5" s="1"/>
  <c r="P690" i="5"/>
  <c r="R690" i="5" s="1"/>
  <c r="P1284" i="5"/>
  <c r="R1284" i="5" s="1"/>
  <c r="P814" i="5"/>
  <c r="R814" i="5" s="1"/>
  <c r="P1450" i="5"/>
  <c r="R1450" i="5" s="1"/>
  <c r="P1154" i="5"/>
  <c r="R1154" i="5" s="1"/>
  <c r="P2636" i="5"/>
  <c r="P1388" i="5"/>
  <c r="R1388" i="5" s="1"/>
  <c r="P1189" i="5"/>
  <c r="R1189" i="5" s="1"/>
  <c r="P1196" i="5"/>
  <c r="R1196" i="5" s="1"/>
  <c r="P204" i="5"/>
  <c r="R204" i="5" s="1"/>
  <c r="P225" i="5"/>
  <c r="R225" i="5" s="1"/>
  <c r="P1695" i="5"/>
  <c r="R1695" i="5" s="1"/>
  <c r="P82" i="5"/>
  <c r="R82" i="5" s="1"/>
  <c r="P2197" i="5"/>
  <c r="R2197" i="5" s="1"/>
  <c r="P279" i="5"/>
  <c r="R279" i="5" s="1"/>
  <c r="P2634" i="5"/>
  <c r="P1336" i="5"/>
  <c r="R1336" i="5" s="1"/>
  <c r="P1081" i="5"/>
  <c r="R1081" i="5" s="1"/>
  <c r="P905" i="5"/>
  <c r="R905" i="5" s="1"/>
  <c r="P2845" i="5"/>
  <c r="P827" i="5"/>
  <c r="R827" i="5" s="1"/>
  <c r="P2121" i="5"/>
  <c r="R2121" i="5" s="1"/>
  <c r="P294" i="5"/>
  <c r="R294" i="5" s="1"/>
  <c r="P518" i="5"/>
  <c r="R518" i="5" s="1"/>
  <c r="P1097" i="5"/>
  <c r="R1097" i="5" s="1"/>
  <c r="P39" i="5"/>
  <c r="R39" i="5" s="1"/>
  <c r="P443" i="5"/>
  <c r="R443" i="5" s="1"/>
  <c r="P2569" i="5"/>
  <c r="P226" i="5"/>
  <c r="R226" i="5" s="1"/>
  <c r="P2545" i="5"/>
  <c r="P1939" i="5"/>
  <c r="R1939" i="5" s="1"/>
  <c r="P1343" i="5"/>
  <c r="R1343" i="5" s="1"/>
  <c r="P793" i="5"/>
  <c r="R793" i="5" s="1"/>
  <c r="P1679" i="5"/>
  <c r="R1679" i="5" s="1"/>
  <c r="P2183" i="5"/>
  <c r="R2183" i="5" s="1"/>
  <c r="P1949" i="5"/>
  <c r="R1949" i="5" s="1"/>
  <c r="P299" i="5"/>
  <c r="R299" i="5" s="1"/>
  <c r="P277" i="5"/>
  <c r="R277" i="5" s="1"/>
  <c r="P2" i="5"/>
  <c r="R2" i="5" s="1"/>
  <c r="P2020" i="5"/>
  <c r="R2020" i="5" s="1"/>
  <c r="P71" i="5"/>
  <c r="R71" i="5" s="1"/>
  <c r="P2705" i="5"/>
  <c r="P1187" i="5"/>
  <c r="R1187" i="5" s="1"/>
  <c r="P1065" i="5"/>
  <c r="R1065" i="5" s="1"/>
  <c r="P2356" i="5"/>
  <c r="R2356" i="5" s="1"/>
  <c r="P530" i="5"/>
  <c r="R530" i="5" s="1"/>
  <c r="P106" i="5"/>
  <c r="R106" i="5" s="1"/>
  <c r="P955" i="5"/>
  <c r="R955" i="5" s="1"/>
  <c r="P1404" i="5"/>
  <c r="R1404" i="5" s="1"/>
  <c r="P1116" i="5"/>
  <c r="R1116" i="5" s="1"/>
  <c r="P1831" i="5"/>
  <c r="R1831" i="5" s="1"/>
  <c r="P1353" i="5"/>
  <c r="R1353" i="5" s="1"/>
  <c r="P441" i="5"/>
  <c r="R441" i="5" s="1"/>
  <c r="P543" i="5"/>
  <c r="R543" i="5" s="1"/>
  <c r="P1486" i="5"/>
  <c r="R1486" i="5" s="1"/>
  <c r="P1419" i="5"/>
  <c r="R1419" i="5" s="1"/>
  <c r="P2508" i="5"/>
  <c r="P1982" i="5"/>
  <c r="R1982" i="5" s="1"/>
  <c r="P1601" i="5"/>
  <c r="R1601" i="5" s="1"/>
  <c r="P2116" i="5"/>
  <c r="R2116" i="5" s="1"/>
  <c r="P785" i="5"/>
  <c r="R785" i="5" s="1"/>
  <c r="P505" i="5"/>
  <c r="R505" i="5" s="1"/>
  <c r="P1654" i="5"/>
  <c r="R1654" i="5" s="1"/>
  <c r="P2627" i="5"/>
  <c r="P11" i="5"/>
  <c r="R11" i="5" s="1"/>
  <c r="P351" i="5"/>
  <c r="R351" i="5" s="1"/>
  <c r="P1671" i="5"/>
  <c r="R1671" i="5" s="1"/>
  <c r="P1565" i="5"/>
  <c r="R1565" i="5" s="1"/>
  <c r="P1474" i="5"/>
  <c r="R1474" i="5" s="1"/>
  <c r="P1056" i="5"/>
  <c r="R1056" i="5" s="1"/>
  <c r="P686" i="5"/>
  <c r="R686" i="5" s="1"/>
  <c r="P2440" i="5"/>
  <c r="P1161" i="5"/>
  <c r="R1161" i="5" s="1"/>
  <c r="P2642" i="5"/>
  <c r="P1713" i="5"/>
  <c r="R1713" i="5" s="1"/>
  <c r="P2084" i="5"/>
  <c r="R2084" i="5" s="1"/>
  <c r="R2823" i="5"/>
  <c r="P843" i="5"/>
  <c r="R843" i="5" s="1"/>
  <c r="P347" i="5"/>
  <c r="R347" i="5" s="1"/>
  <c r="P761" i="5"/>
  <c r="R761" i="5" s="1"/>
  <c r="P2396" i="5"/>
  <c r="P128" i="5"/>
  <c r="R128" i="5" s="1"/>
  <c r="P872" i="5"/>
  <c r="R872" i="5" s="1"/>
  <c r="P760" i="5"/>
  <c r="R760" i="5" s="1"/>
  <c r="P1762" i="5"/>
  <c r="R1762" i="5" s="1"/>
  <c r="P580" i="5"/>
  <c r="R580" i="5" s="1"/>
  <c r="P2596" i="5"/>
  <c r="P586" i="5"/>
  <c r="R586" i="5" s="1"/>
  <c r="P2317" i="5"/>
  <c r="R2317" i="5" s="1"/>
  <c r="P2401" i="5"/>
  <c r="P120" i="5"/>
  <c r="R120" i="5" s="1"/>
  <c r="P2711" i="5"/>
  <c r="P2537" i="5"/>
  <c r="P744" i="5"/>
  <c r="R744" i="5" s="1"/>
  <c r="P2442" i="5"/>
  <c r="P620" i="5"/>
  <c r="R620" i="5" s="1"/>
  <c r="P2389" i="5"/>
  <c r="P2417" i="5"/>
  <c r="R2834" i="5"/>
  <c r="P2258" i="5"/>
  <c r="R2258" i="5" s="1"/>
  <c r="P2620" i="5"/>
  <c r="P76" i="5"/>
  <c r="R76" i="5" s="1"/>
  <c r="P1873" i="5"/>
  <c r="R1873" i="5" s="1"/>
  <c r="P906" i="5"/>
  <c r="R906" i="5" s="1"/>
  <c r="P621" i="5"/>
  <c r="R621" i="5" s="1"/>
  <c r="P144" i="5"/>
  <c r="R144" i="5" s="1"/>
  <c r="P976" i="5"/>
  <c r="R976" i="5" s="1"/>
  <c r="P2534" i="5"/>
  <c r="R2828" i="5"/>
  <c r="P234" i="5"/>
  <c r="R234" i="5" s="1"/>
  <c r="P382" i="5"/>
  <c r="R382" i="5" s="1"/>
  <c r="P203" i="5"/>
  <c r="R203" i="5" s="1"/>
  <c r="Q2417" i="5"/>
  <c r="P68" i="5"/>
  <c r="R68" i="5" s="1"/>
  <c r="P544" i="5"/>
  <c r="R544" i="5" s="1"/>
  <c r="P2590" i="5"/>
  <c r="P2604" i="5"/>
  <c r="P1085" i="5"/>
  <c r="R1085" i="5" s="1"/>
  <c r="P885" i="5"/>
  <c r="R885" i="5" s="1"/>
  <c r="P1751" i="5"/>
  <c r="R1751" i="5" s="1"/>
  <c r="P2811" i="5"/>
  <c r="P2685" i="5"/>
  <c r="P1397" i="5"/>
  <c r="R1397" i="5" s="1"/>
  <c r="P2103" i="5"/>
  <c r="R2103" i="5" s="1"/>
  <c r="P1887" i="5"/>
  <c r="R1887" i="5" s="1"/>
  <c r="P1028" i="5"/>
  <c r="R1028" i="5" s="1"/>
  <c r="P1164" i="5"/>
  <c r="R1164" i="5" s="1"/>
  <c r="P2444" i="5"/>
  <c r="P1453" i="5"/>
  <c r="R1453" i="5" s="1"/>
  <c r="R2497" i="5"/>
  <c r="R2894" i="5"/>
  <c r="P1120" i="5"/>
  <c r="R1120" i="5" s="1"/>
  <c r="P1759" i="5"/>
  <c r="R1759" i="5" s="1"/>
  <c r="P1411" i="5"/>
  <c r="R1411" i="5" s="1"/>
  <c r="P423" i="5"/>
  <c r="R423" i="5" s="1"/>
  <c r="P1911" i="5"/>
  <c r="R1911" i="5" s="1"/>
  <c r="P779" i="5"/>
  <c r="R779" i="5" s="1"/>
  <c r="P337" i="5"/>
  <c r="R337" i="5" s="1"/>
  <c r="P1537" i="5"/>
  <c r="R1537" i="5" s="1"/>
  <c r="P2952" i="5"/>
  <c r="P1442" i="5"/>
  <c r="R1442" i="5" s="1"/>
  <c r="R2765" i="5"/>
  <c r="P196" i="5"/>
  <c r="R196" i="5" s="1"/>
  <c r="P1676" i="5"/>
  <c r="R1676" i="5" s="1"/>
  <c r="P602" i="5"/>
  <c r="R602" i="5" s="1"/>
  <c r="P2505" i="5"/>
  <c r="P2764" i="5"/>
  <c r="P1456" i="5"/>
  <c r="R1456" i="5" s="1"/>
  <c r="P579" i="5"/>
  <c r="R579" i="5" s="1"/>
  <c r="P1569" i="5"/>
  <c r="R1569" i="5" s="1"/>
  <c r="P2173" i="5"/>
  <c r="R2173" i="5" s="1"/>
  <c r="P2433" i="5"/>
  <c r="P2996" i="5"/>
  <c r="P1118" i="5"/>
  <c r="R1118" i="5" s="1"/>
  <c r="P1903" i="5"/>
  <c r="R1903" i="5" s="1"/>
  <c r="P2581" i="5"/>
  <c r="P780" i="5"/>
  <c r="R780" i="5" s="1"/>
  <c r="P1764" i="5"/>
  <c r="R1764" i="5" s="1"/>
  <c r="P1642" i="5"/>
  <c r="R1642" i="5" s="1"/>
  <c r="P1655" i="5"/>
  <c r="R1655" i="5" s="1"/>
  <c r="P2079" i="5"/>
  <c r="R2079" i="5" s="1"/>
  <c r="P2645" i="5"/>
  <c r="P1984" i="5"/>
  <c r="R1984" i="5" s="1"/>
  <c r="P2605" i="5"/>
  <c r="P1770" i="5"/>
  <c r="R1770" i="5" s="1"/>
  <c r="P1708" i="5"/>
  <c r="R1708" i="5" s="1"/>
  <c r="P1902" i="5"/>
  <c r="R1902" i="5" s="1"/>
  <c r="P2249" i="5"/>
  <c r="R2249" i="5" s="1"/>
  <c r="P1813" i="5"/>
  <c r="R1813" i="5" s="1"/>
  <c r="P255" i="5"/>
  <c r="R255" i="5" s="1"/>
  <c r="P1080" i="5"/>
  <c r="R1080" i="5" s="1"/>
  <c r="P1501" i="5"/>
  <c r="R1501" i="5" s="1"/>
  <c r="P2227" i="5"/>
  <c r="R2227" i="5" s="1"/>
  <c r="P1412" i="5"/>
  <c r="R1412" i="5" s="1"/>
  <c r="P189" i="5"/>
  <c r="R189" i="5" s="1"/>
  <c r="P85" i="5"/>
  <c r="R85" i="5" s="1"/>
  <c r="P212" i="5"/>
  <c r="R212" i="5" s="1"/>
  <c r="P2587" i="5"/>
  <c r="P1725" i="5"/>
  <c r="R1725" i="5" s="1"/>
  <c r="P2307" i="5"/>
  <c r="R2307" i="5" s="1"/>
  <c r="P1186" i="5"/>
  <c r="R1186" i="5" s="1"/>
  <c r="R2809" i="5"/>
  <c r="P2975" i="5"/>
  <c r="P2643" i="5"/>
  <c r="P1897" i="5"/>
  <c r="R1897" i="5" s="1"/>
  <c r="P2836" i="5"/>
  <c r="P343" i="5"/>
  <c r="R343" i="5" s="1"/>
  <c r="P1018" i="5"/>
  <c r="R1018" i="5" s="1"/>
  <c r="P256" i="5"/>
  <c r="R256" i="5" s="1"/>
  <c r="P3023" i="5"/>
  <c r="R2914" i="5"/>
  <c r="P704" i="5"/>
  <c r="R704" i="5" s="1"/>
  <c r="P2083" i="5"/>
  <c r="R2083" i="5" s="1"/>
  <c r="P152" i="5"/>
  <c r="R152" i="5" s="1"/>
  <c r="P2152" i="5"/>
  <c r="R2152" i="5" s="1"/>
  <c r="P857" i="5"/>
  <c r="R857" i="5" s="1"/>
  <c r="P682" i="5"/>
  <c r="R682" i="5" s="1"/>
  <c r="P2754" i="5"/>
  <c r="P462" i="5"/>
  <c r="R462" i="5" s="1"/>
  <c r="P830" i="5"/>
  <c r="R830" i="5" s="1"/>
  <c r="P2069" i="5"/>
  <c r="R2069" i="5" s="1"/>
  <c r="P692" i="5"/>
  <c r="R692" i="5" s="1"/>
  <c r="P659" i="5"/>
  <c r="R659" i="5" s="1"/>
  <c r="P702" i="5"/>
  <c r="R702" i="5" s="1"/>
  <c r="P231" i="5"/>
  <c r="R231" i="5" s="1"/>
  <c r="P1366" i="5"/>
  <c r="R1366" i="5" s="1"/>
  <c r="P252" i="5"/>
  <c r="R252" i="5" s="1"/>
  <c r="P2215" i="5"/>
  <c r="R2215" i="5" s="1"/>
  <c r="P431" i="5"/>
  <c r="R431" i="5" s="1"/>
  <c r="P842" i="5"/>
  <c r="R842" i="5" s="1"/>
  <c r="P2513" i="5"/>
  <c r="P2062" i="5"/>
  <c r="R2062" i="5" s="1"/>
  <c r="P3028" i="5"/>
  <c r="P581" i="5"/>
  <c r="R581" i="5" s="1"/>
  <c r="P191" i="5"/>
  <c r="R191" i="5" s="1"/>
  <c r="P183" i="5"/>
  <c r="R183" i="5" s="1"/>
  <c r="P1057" i="5"/>
  <c r="R1057" i="5" s="1"/>
  <c r="P6" i="5"/>
  <c r="R6" i="5" s="1"/>
  <c r="P64" i="5"/>
  <c r="R64" i="5" s="1"/>
  <c r="P2146" i="5"/>
  <c r="R2146" i="5" s="1"/>
  <c r="P1092" i="5"/>
  <c r="R1092" i="5" s="1"/>
  <c r="P1570" i="5"/>
  <c r="R1570" i="5" s="1"/>
  <c r="P1511" i="5"/>
  <c r="R1511" i="5" s="1"/>
  <c r="P2348" i="5"/>
  <c r="R2348" i="5" s="1"/>
  <c r="P778" i="5"/>
  <c r="R778" i="5" s="1"/>
  <c r="P313" i="5"/>
  <c r="R313" i="5" s="1"/>
  <c r="P1316" i="5"/>
  <c r="R1316" i="5" s="1"/>
  <c r="P1030" i="5"/>
  <c r="R1030" i="5" s="1"/>
  <c r="P1333" i="5"/>
  <c r="R1333" i="5" s="1"/>
  <c r="P1270" i="5"/>
  <c r="R1270" i="5" s="1"/>
  <c r="P2773" i="5"/>
  <c r="P869" i="5"/>
  <c r="R869" i="5" s="1"/>
  <c r="P1993" i="5"/>
  <c r="R1993" i="5" s="1"/>
  <c r="P468" i="5"/>
  <c r="R468" i="5" s="1"/>
  <c r="P755" i="5"/>
  <c r="R755" i="5" s="1"/>
  <c r="P1203" i="5"/>
  <c r="R1203" i="5" s="1"/>
  <c r="P1656" i="5"/>
  <c r="R1656" i="5" s="1"/>
  <c r="P738" i="5"/>
  <c r="R738" i="5" s="1"/>
  <c r="P2786" i="5"/>
  <c r="P108" i="5"/>
  <c r="R108" i="5" s="1"/>
  <c r="P2447" i="5"/>
  <c r="P2388" i="5"/>
  <c r="P1871" i="5"/>
  <c r="R1871" i="5" s="1"/>
  <c r="P981" i="5"/>
  <c r="R981" i="5" s="1"/>
  <c r="P2738" i="5"/>
  <c r="P878" i="5"/>
  <c r="R878" i="5" s="1"/>
  <c r="P1387" i="5"/>
  <c r="R1387" i="5" s="1"/>
  <c r="P910" i="5"/>
  <c r="R910" i="5" s="1"/>
  <c r="P297" i="5"/>
  <c r="R297" i="5" s="1"/>
  <c r="P2345" i="5"/>
  <c r="R2345" i="5" s="1"/>
  <c r="P2189" i="5"/>
  <c r="R2189" i="5" s="1"/>
  <c r="P1367" i="5"/>
  <c r="R1367" i="5" s="1"/>
  <c r="P545" i="5"/>
  <c r="R545" i="5" s="1"/>
  <c r="P2660" i="5"/>
  <c r="P1575" i="5"/>
  <c r="R1575" i="5" s="1"/>
  <c r="P1263" i="5"/>
  <c r="R1263" i="5" s="1"/>
  <c r="P2835" i="5"/>
  <c r="P574" i="5"/>
  <c r="R574" i="5" s="1"/>
  <c r="P2403" i="5"/>
  <c r="P1589" i="5"/>
  <c r="R1589" i="5" s="1"/>
  <c r="P90" i="5"/>
  <c r="R90" i="5" s="1"/>
  <c r="P2026" i="5"/>
  <c r="R2026" i="5" s="1"/>
  <c r="P2127" i="5"/>
  <c r="R2127" i="5" s="1"/>
  <c r="P1215" i="5"/>
  <c r="R1215" i="5" s="1"/>
  <c r="P2253" i="5"/>
  <c r="R2253" i="5" s="1"/>
  <c r="P907" i="5"/>
  <c r="R907" i="5" s="1"/>
  <c r="P276" i="5"/>
  <c r="R276" i="5" s="1"/>
  <c r="P1616" i="5"/>
  <c r="R1616" i="5" s="1"/>
  <c r="P215" i="5"/>
  <c r="R215" i="5" s="1"/>
  <c r="P467" i="5"/>
  <c r="R467" i="5" s="1"/>
  <c r="P1945" i="5"/>
  <c r="R1945" i="5" s="1"/>
  <c r="P1431" i="5"/>
  <c r="R1431" i="5" s="1"/>
  <c r="P32" i="5"/>
  <c r="R32" i="5" s="1"/>
  <c r="P993" i="5"/>
  <c r="R993" i="5" s="1"/>
  <c r="P394" i="5"/>
  <c r="R394" i="5" s="1"/>
  <c r="P583" i="5"/>
  <c r="R583" i="5" s="1"/>
  <c r="P458" i="5"/>
  <c r="R458" i="5" s="1"/>
  <c r="P2167" i="5"/>
  <c r="R2167" i="5" s="1"/>
  <c r="P2714" i="5"/>
  <c r="P445" i="5"/>
  <c r="R445" i="5" s="1"/>
  <c r="P2989" i="5"/>
  <c r="P961" i="5"/>
  <c r="R961" i="5" s="1"/>
  <c r="P718" i="5"/>
  <c r="R718" i="5" s="1"/>
  <c r="P2105" i="5"/>
  <c r="R2105" i="5" s="1"/>
  <c r="P2015" i="5"/>
  <c r="R2015" i="5" s="1"/>
  <c r="P765" i="5"/>
  <c r="R765" i="5" s="1"/>
  <c r="P1415" i="5"/>
  <c r="R1415" i="5" s="1"/>
  <c r="P346" i="5"/>
  <c r="R346" i="5" s="1"/>
  <c r="P1552" i="5"/>
  <c r="R1552" i="5" s="1"/>
  <c r="P171" i="5"/>
  <c r="R171" i="5" s="1"/>
  <c r="P2270" i="5"/>
  <c r="R2270" i="5" s="1"/>
  <c r="P1202" i="5"/>
  <c r="R1202" i="5" s="1"/>
  <c r="P707" i="5"/>
  <c r="R707" i="5" s="1"/>
  <c r="P23" i="5"/>
  <c r="R23" i="5" s="1"/>
  <c r="P1156" i="5"/>
  <c r="R1156" i="5" s="1"/>
  <c r="P2547" i="5"/>
  <c r="P2648" i="5"/>
  <c r="P2299" i="5"/>
  <c r="R2299" i="5" s="1"/>
  <c r="P2312" i="5"/>
  <c r="R2312" i="5" s="1"/>
  <c r="P515" i="5"/>
  <c r="R515" i="5" s="1"/>
  <c r="P1271" i="5"/>
  <c r="R1271" i="5" s="1"/>
  <c r="P647" i="5"/>
  <c r="R647" i="5" s="1"/>
  <c r="P508" i="5"/>
  <c r="R508" i="5" s="1"/>
  <c r="P728" i="5"/>
  <c r="R728" i="5" s="1"/>
  <c r="P1495" i="5"/>
  <c r="R1495" i="5" s="1"/>
  <c r="P216" i="5"/>
  <c r="R216" i="5" s="1"/>
  <c r="P2398" i="5"/>
  <c r="P2702" i="5"/>
  <c r="P2591" i="5"/>
  <c r="P956" i="5"/>
  <c r="R956" i="5" s="1"/>
  <c r="P696" i="5"/>
  <c r="R696" i="5" s="1"/>
  <c r="P2399" i="5"/>
  <c r="P865" i="5"/>
  <c r="R865" i="5" s="1"/>
  <c r="P1138" i="5"/>
  <c r="R1138" i="5" s="1"/>
  <c r="P2097" i="5"/>
  <c r="R2097" i="5" s="1"/>
  <c r="P479" i="5"/>
  <c r="R479" i="5" s="1"/>
  <c r="P1862" i="5"/>
  <c r="R1862" i="5" s="1"/>
  <c r="P524" i="5"/>
  <c r="R524" i="5" s="1"/>
  <c r="P618" i="5"/>
  <c r="R618" i="5" s="1"/>
  <c r="P224" i="5"/>
  <c r="R224" i="5" s="1"/>
  <c r="P371" i="5"/>
  <c r="R371" i="5" s="1"/>
  <c r="P345" i="5"/>
  <c r="R345" i="5" s="1"/>
  <c r="P1883" i="5"/>
  <c r="R1883" i="5" s="1"/>
  <c r="P2639" i="5"/>
  <c r="P2114" i="5"/>
  <c r="R2114" i="5" s="1"/>
  <c r="P499" i="5"/>
  <c r="R499" i="5" s="1"/>
  <c r="P851" i="5"/>
  <c r="R851" i="5" s="1"/>
  <c r="P2115" i="5"/>
  <c r="R2115" i="5" s="1"/>
  <c r="P2301" i="5"/>
  <c r="R2301" i="5" s="1"/>
  <c r="P2089" i="5"/>
  <c r="R2089" i="5" s="1"/>
  <c r="P2598" i="5"/>
  <c r="R2830" i="5"/>
  <c r="P2777" i="5"/>
  <c r="P1636" i="5"/>
  <c r="R1636" i="5" s="1"/>
  <c r="P859" i="5"/>
  <c r="R859" i="5" s="1"/>
  <c r="P1686" i="5"/>
  <c r="R1686" i="5" s="1"/>
  <c r="P1132" i="5"/>
  <c r="R1132" i="5" s="1"/>
  <c r="P575" i="5"/>
  <c r="R575" i="5" s="1"/>
  <c r="P1311" i="5"/>
  <c r="R1311" i="5" s="1"/>
  <c r="P1379" i="5"/>
  <c r="R1379" i="5" s="1"/>
  <c r="P207" i="5"/>
  <c r="R207" i="5" s="1"/>
  <c r="P2352" i="5"/>
  <c r="R2352" i="5" s="1"/>
  <c r="P2252" i="5"/>
  <c r="R2252" i="5" s="1"/>
  <c r="P1814" i="5"/>
  <c r="R1814" i="5" s="1"/>
  <c r="P1131" i="5"/>
  <c r="R1131" i="5" s="1"/>
  <c r="P1824" i="5"/>
  <c r="R1824" i="5" s="1"/>
  <c r="P639" i="5"/>
  <c r="R639" i="5" s="1"/>
  <c r="P1347" i="5"/>
  <c r="R1347" i="5" s="1"/>
  <c r="P1801" i="5"/>
  <c r="R1801" i="5" s="1"/>
  <c r="P1357" i="5"/>
  <c r="R1357" i="5" s="1"/>
  <c r="P1948" i="5"/>
  <c r="R1948" i="5" s="1"/>
  <c r="P1765" i="5"/>
  <c r="R1765" i="5" s="1"/>
  <c r="P1372" i="5"/>
  <c r="R1372" i="5" s="1"/>
  <c r="P2432" i="5"/>
  <c r="P1248" i="5"/>
  <c r="R1248" i="5" s="1"/>
  <c r="P1865" i="5"/>
  <c r="R1865" i="5" s="1"/>
  <c r="P1219" i="5"/>
  <c r="R1219" i="5" s="1"/>
  <c r="P1237" i="5"/>
  <c r="R1237" i="5" s="1"/>
  <c r="P1684" i="5"/>
  <c r="R1684" i="5" s="1"/>
  <c r="P2484" i="5"/>
  <c r="P2443" i="5"/>
  <c r="P1852" i="5"/>
  <c r="R1852" i="5" s="1"/>
  <c r="P1812" i="5"/>
  <c r="R1812" i="5" s="1"/>
  <c r="P2553" i="5"/>
  <c r="P1922" i="5"/>
  <c r="R1922" i="5" s="1"/>
  <c r="P8" i="5"/>
  <c r="R8" i="5" s="1"/>
  <c r="P1823" i="5"/>
  <c r="R1823" i="5" s="1"/>
  <c r="P1919" i="5"/>
  <c r="R1919" i="5" s="1"/>
  <c r="P1191" i="5"/>
  <c r="R1191" i="5" s="1"/>
  <c r="P1098" i="5"/>
  <c r="R1098" i="5" s="1"/>
  <c r="P1868" i="5"/>
  <c r="R1868" i="5" s="1"/>
  <c r="P1653" i="5"/>
  <c r="R1653" i="5" s="1"/>
  <c r="P1348" i="5"/>
  <c r="R1348" i="5" s="1"/>
  <c r="P689" i="5"/>
  <c r="R689" i="5" s="1"/>
  <c r="P2898" i="5"/>
  <c r="P1617" i="5"/>
  <c r="R1617" i="5" s="1"/>
  <c r="P2102" i="5"/>
  <c r="R2102" i="5" s="1"/>
  <c r="P1245" i="5"/>
  <c r="R1245" i="5" s="1"/>
  <c r="P979" i="5"/>
  <c r="R979" i="5" s="1"/>
  <c r="P1128" i="5"/>
  <c r="R1128" i="5" s="1"/>
  <c r="P2659" i="5"/>
  <c r="P1240" i="5"/>
  <c r="R1240" i="5" s="1"/>
  <c r="P2367" i="5"/>
  <c r="P2142" i="5"/>
  <c r="R2142" i="5" s="1"/>
  <c r="P679" i="5"/>
  <c r="R679" i="5" s="1"/>
  <c r="P1728" i="5"/>
  <c r="R1728" i="5" s="1"/>
  <c r="P540" i="5"/>
  <c r="R540" i="5" s="1"/>
  <c r="P176" i="5"/>
  <c r="R176" i="5" s="1"/>
  <c r="P1576" i="5"/>
  <c r="R1576" i="5" s="1"/>
  <c r="P142" i="5"/>
  <c r="R142" i="5" s="1"/>
  <c r="P2945" i="5"/>
  <c r="P30" i="5"/>
  <c r="R30" i="5" s="1"/>
  <c r="P1320" i="5"/>
  <c r="R1320" i="5" s="1"/>
  <c r="P116" i="5"/>
  <c r="R116" i="5" s="1"/>
  <c r="R2833" i="5"/>
  <c r="P2789" i="5"/>
  <c r="P123" i="5"/>
  <c r="R123" i="5" s="1"/>
  <c r="P920" i="5"/>
  <c r="R920" i="5" s="1"/>
  <c r="P1988" i="5"/>
  <c r="R1988" i="5" s="1"/>
  <c r="P2471" i="5"/>
  <c r="P1909" i="5"/>
  <c r="R1909" i="5" s="1"/>
  <c r="P868" i="5"/>
  <c r="R868" i="5" s="1"/>
  <c r="P2454" i="5"/>
  <c r="P1241" i="5"/>
  <c r="R1241" i="5" s="1"/>
  <c r="P292" i="5"/>
  <c r="R292" i="5" s="1"/>
  <c r="P3012" i="5"/>
  <c r="P2676" i="5"/>
  <c r="Q2412" i="5"/>
  <c r="P1809" i="5"/>
  <c r="R1809" i="5" s="1"/>
  <c r="P2804" i="5"/>
  <c r="P325" i="5"/>
  <c r="R325" i="5" s="1"/>
  <c r="P2796" i="5"/>
  <c r="P983" i="5"/>
  <c r="R983" i="5" s="1"/>
  <c r="P2404" i="5"/>
  <c r="P2985" i="5"/>
  <c r="P1481" i="5"/>
  <c r="R1481" i="5" s="1"/>
  <c r="P1884" i="5"/>
  <c r="R1884" i="5" s="1"/>
  <c r="P896" i="5"/>
  <c r="R896" i="5" s="1"/>
  <c r="Q2402" i="5"/>
  <c r="P1192" i="5"/>
  <c r="R1192" i="5" s="1"/>
  <c r="P59" i="5"/>
  <c r="R59" i="5" s="1"/>
  <c r="P1730" i="5"/>
  <c r="R1730" i="5" s="1"/>
  <c r="P660" i="5"/>
  <c r="R660" i="5" s="1"/>
  <c r="P2283" i="5"/>
  <c r="R2283" i="5" s="1"/>
  <c r="R2652" i="5"/>
  <c r="P1932" i="5"/>
  <c r="R1932" i="5" s="1"/>
  <c r="P2260" i="5"/>
  <c r="R2260" i="5" s="1"/>
  <c r="P1108" i="5"/>
  <c r="R1108" i="5" s="1"/>
  <c r="P2375" i="5"/>
  <c r="P2480" i="5"/>
  <c r="P383" i="5"/>
  <c r="R383" i="5" s="1"/>
  <c r="P2920" i="5"/>
  <c r="P3010" i="5"/>
  <c r="P2512" i="5"/>
  <c r="P1395" i="5"/>
  <c r="R1395" i="5" s="1"/>
  <c r="P812" i="5"/>
  <c r="R812" i="5" s="1"/>
  <c r="P147" i="5"/>
  <c r="R147" i="5" s="1"/>
  <c r="P2036" i="5"/>
  <c r="R2036" i="5" s="1"/>
  <c r="P937" i="5"/>
  <c r="R937" i="5" s="1"/>
  <c r="P1924" i="5"/>
  <c r="R1924" i="5" s="1"/>
  <c r="P450" i="5"/>
  <c r="R450" i="5" s="1"/>
  <c r="P2353" i="5"/>
  <c r="R2353" i="5" s="1"/>
  <c r="R2741" i="5"/>
  <c r="P99" i="5"/>
  <c r="R99" i="5" s="1"/>
  <c r="P1798" i="5"/>
  <c r="R1798" i="5" s="1"/>
  <c r="P1638" i="5"/>
  <c r="R1638" i="5" s="1"/>
  <c r="P1292" i="5"/>
  <c r="R1292" i="5" s="1"/>
  <c r="P2838" i="5"/>
  <c r="P2205" i="5"/>
  <c r="R2205" i="5" s="1"/>
  <c r="P2286" i="5"/>
  <c r="R2286" i="5" s="1"/>
  <c r="P121" i="5"/>
  <c r="R121" i="5" s="1"/>
  <c r="P599" i="5"/>
  <c r="R599" i="5" s="1"/>
  <c r="P2029" i="5"/>
  <c r="R2029" i="5" s="1"/>
  <c r="P2607" i="5"/>
  <c r="P1518" i="5"/>
  <c r="R1518" i="5" s="1"/>
  <c r="P1889" i="5"/>
  <c r="R1889" i="5" s="1"/>
  <c r="P42" i="5"/>
  <c r="R42" i="5" s="1"/>
  <c r="P723" i="5"/>
  <c r="R723" i="5" s="1"/>
  <c r="P1717" i="5"/>
  <c r="R1717" i="5" s="1"/>
  <c r="P2687" i="5"/>
  <c r="P1321" i="5"/>
  <c r="R1321" i="5" s="1"/>
  <c r="P775" i="5"/>
  <c r="R775" i="5" s="1"/>
  <c r="P141" i="5"/>
  <c r="R141" i="5" s="1"/>
  <c r="P1440" i="5"/>
  <c r="R1440" i="5" s="1"/>
  <c r="P2498" i="5"/>
  <c r="P472" i="5"/>
  <c r="R472" i="5" s="1"/>
  <c r="P158" i="5"/>
  <c r="R158" i="5" s="1"/>
  <c r="P1364" i="5"/>
  <c r="R1364" i="5" s="1"/>
  <c r="P953" i="5"/>
  <c r="R953" i="5" s="1"/>
  <c r="P1478" i="5"/>
  <c r="R1478" i="5" s="1"/>
  <c r="P55" i="5"/>
  <c r="R55" i="5" s="1"/>
  <c r="R2943" i="5"/>
  <c r="P63" i="5"/>
  <c r="R63" i="5" s="1"/>
  <c r="P469" i="5"/>
  <c r="R469" i="5" s="1"/>
  <c r="P757" i="5"/>
  <c r="R757" i="5" s="1"/>
  <c r="P2492" i="5"/>
  <c r="P185" i="5"/>
  <c r="R185" i="5" s="1"/>
  <c r="P154" i="5"/>
  <c r="R154" i="5" s="1"/>
  <c r="P338" i="5"/>
  <c r="R338" i="5" s="1"/>
  <c r="P2178" i="5"/>
  <c r="R2178" i="5" s="1"/>
  <c r="P2191" i="5"/>
  <c r="R2191" i="5" s="1"/>
  <c r="P2725" i="5"/>
  <c r="P2974" i="5"/>
  <c r="P1622" i="5"/>
  <c r="R1622" i="5" s="1"/>
  <c r="P1531" i="5"/>
  <c r="R1531" i="5" s="1"/>
  <c r="P334" i="5"/>
  <c r="R334" i="5" s="1"/>
  <c r="P1560" i="5"/>
  <c r="R1560" i="5" s="1"/>
  <c r="P2237" i="5"/>
  <c r="R2237" i="5" s="1"/>
  <c r="P2957" i="5"/>
  <c r="P1694" i="5"/>
  <c r="R1694" i="5" s="1"/>
  <c r="P756" i="5"/>
  <c r="R756" i="5" s="1"/>
  <c r="P1086" i="5"/>
  <c r="R1086" i="5" s="1"/>
  <c r="P2162" i="5"/>
  <c r="R2162" i="5" s="1"/>
  <c r="P461" i="5"/>
  <c r="R461" i="5" s="1"/>
  <c r="P766" i="5"/>
  <c r="R766" i="5" s="1"/>
  <c r="P2515" i="5"/>
  <c r="P1247" i="5"/>
  <c r="R1247" i="5" s="1"/>
  <c r="P2704" i="5"/>
  <c r="P2241" i="5"/>
  <c r="R2241" i="5" s="1"/>
  <c r="P705" i="5"/>
  <c r="R705" i="5" s="1"/>
  <c r="P2657" i="5"/>
  <c r="P677" i="5"/>
  <c r="R677" i="5" s="1"/>
  <c r="P564" i="5"/>
  <c r="R564" i="5" s="1"/>
  <c r="P2593" i="5"/>
  <c r="P2067" i="5"/>
  <c r="R2067" i="5" s="1"/>
  <c r="P1201" i="5"/>
  <c r="R1201" i="5" s="1"/>
  <c r="P1285" i="5"/>
  <c r="R1285" i="5" s="1"/>
  <c r="P837" i="5"/>
  <c r="R837" i="5" s="1"/>
  <c r="P2981" i="5"/>
  <c r="P1238" i="5"/>
  <c r="R1238" i="5" s="1"/>
  <c r="P1445" i="5"/>
  <c r="R1445" i="5" s="1"/>
  <c r="P1606" i="5"/>
  <c r="R1606" i="5" s="1"/>
  <c r="P160" i="5"/>
  <c r="R160" i="5" s="1"/>
  <c r="P494" i="5"/>
  <c r="R494" i="5" s="1"/>
  <c r="P1148" i="5"/>
  <c r="R1148" i="5" s="1"/>
  <c r="P404" i="5"/>
  <c r="R404" i="5" s="1"/>
  <c r="P669" i="5"/>
  <c r="R669" i="5" s="1"/>
  <c r="P1811" i="5"/>
  <c r="R1811" i="5" s="1"/>
  <c r="P33" i="5"/>
  <c r="R33" i="5" s="1"/>
  <c r="P1303" i="5"/>
  <c r="R1303" i="5" s="1"/>
  <c r="P1652" i="5"/>
  <c r="R1652" i="5" s="1"/>
  <c r="P358" i="5"/>
  <c r="R358" i="5" s="1"/>
  <c r="P2453" i="5"/>
  <c r="P708" i="5"/>
  <c r="R708" i="5" s="1"/>
  <c r="P2016" i="5"/>
  <c r="R2016" i="5" s="1"/>
  <c r="P875" i="5"/>
  <c r="R875" i="5" s="1"/>
  <c r="P1892" i="5"/>
  <c r="R1892" i="5" s="1"/>
  <c r="P2363" i="5"/>
  <c r="P1579" i="5"/>
  <c r="R1579" i="5" s="1"/>
  <c r="P2161" i="5"/>
  <c r="R2161" i="5" s="1"/>
  <c r="P535" i="5"/>
  <c r="R535" i="5" s="1"/>
  <c r="P1337" i="5"/>
  <c r="R1337" i="5" s="1"/>
  <c r="P946" i="5"/>
  <c r="R946" i="5" s="1"/>
  <c r="R2391" i="5"/>
  <c r="P117" i="5"/>
  <c r="R117" i="5" s="1"/>
  <c r="P1212" i="5"/>
  <c r="R1212" i="5" s="1"/>
  <c r="P2156" i="5"/>
  <c r="R2156" i="5" s="1"/>
  <c r="P2816" i="5"/>
  <c r="P2686" i="5"/>
  <c r="P1250" i="5"/>
  <c r="R1250" i="5" s="1"/>
  <c r="P464" i="5"/>
  <c r="R464" i="5" s="1"/>
  <c r="P1413" i="5"/>
  <c r="R1413" i="5" s="1"/>
  <c r="P619" i="5"/>
  <c r="R619" i="5" s="1"/>
  <c r="P1447" i="5"/>
  <c r="R1447" i="5" s="1"/>
  <c r="P2961" i="5"/>
  <c r="P2618" i="5"/>
  <c r="P2014" i="5"/>
  <c r="R2014" i="5" s="1"/>
  <c r="P2956" i="5"/>
  <c r="P1182" i="5"/>
  <c r="R1182" i="5" s="1"/>
  <c r="P2328" i="5"/>
  <c r="R2328" i="5" s="1"/>
  <c r="P1102" i="5"/>
  <c r="R1102" i="5" s="1"/>
  <c r="P53" i="5"/>
  <c r="R53" i="5" s="1"/>
  <c r="P1987" i="5"/>
  <c r="R1987" i="5" s="1"/>
  <c r="P2614" i="5"/>
  <c r="P1031" i="5"/>
  <c r="R1031" i="5" s="1"/>
  <c r="R2813" i="5"/>
  <c r="P2289" i="5"/>
  <c r="R2289" i="5" s="1"/>
  <c r="P219" i="5"/>
  <c r="R219" i="5" s="1"/>
  <c r="P447" i="5"/>
  <c r="R447" i="5" s="1"/>
  <c r="P2412" i="5"/>
  <c r="P1150" i="5"/>
  <c r="R1150" i="5" s="1"/>
  <c r="P79" i="5"/>
  <c r="R79" i="5" s="1"/>
  <c r="P43" i="5"/>
  <c r="R43" i="5" s="1"/>
  <c r="P1356" i="5"/>
  <c r="R1356" i="5" s="1"/>
  <c r="P2046" i="5"/>
  <c r="R2046" i="5" s="1"/>
  <c r="P1244" i="5"/>
  <c r="R1244" i="5" s="1"/>
  <c r="P1554" i="5"/>
  <c r="R1554" i="5" s="1"/>
  <c r="P2362" i="5"/>
  <c r="P261" i="5"/>
  <c r="R261" i="5" s="1"/>
  <c r="P2901" i="5"/>
  <c r="P1691" i="5"/>
  <c r="R1691" i="5" s="1"/>
  <c r="P2255" i="5"/>
  <c r="R2255" i="5" s="1"/>
  <c r="P1437" i="5"/>
  <c r="R1437" i="5" s="1"/>
  <c r="P644" i="5"/>
  <c r="R644" i="5" s="1"/>
  <c r="P2337" i="5"/>
  <c r="R2337" i="5" s="1"/>
  <c r="P1602" i="5"/>
  <c r="R1602" i="5" s="1"/>
  <c r="P1476" i="5"/>
  <c r="R1476" i="5" s="1"/>
  <c r="P290" i="5"/>
  <c r="R290" i="5" s="1"/>
  <c r="P1941" i="5"/>
  <c r="R1941" i="5" s="1"/>
  <c r="P454" i="5"/>
  <c r="R454" i="5" s="1"/>
  <c r="P786" i="5"/>
  <c r="R786" i="5" s="1"/>
  <c r="P317" i="5"/>
  <c r="R317" i="5" s="1"/>
  <c r="P498" i="5"/>
  <c r="R498" i="5" s="1"/>
  <c r="P1153" i="5"/>
  <c r="R1153" i="5" s="1"/>
  <c r="P1774" i="5"/>
  <c r="R1774" i="5" s="1"/>
  <c r="P1252" i="5"/>
  <c r="R1252" i="5" s="1"/>
  <c r="P884" i="5"/>
  <c r="R884" i="5" s="1"/>
  <c r="P695" i="5"/>
  <c r="R695" i="5" s="1"/>
  <c r="P390" i="5"/>
  <c r="R390" i="5" s="1"/>
  <c r="P2472" i="5"/>
  <c r="P997" i="5"/>
  <c r="R997" i="5" s="1"/>
  <c r="P2228" i="5"/>
  <c r="R2228" i="5" s="1"/>
  <c r="P417" i="5"/>
  <c r="R417" i="5" s="1"/>
  <c r="P1243" i="5"/>
  <c r="R1243" i="5" s="1"/>
  <c r="P1930" i="5"/>
  <c r="R1930" i="5" s="1"/>
  <c r="P1547" i="5"/>
  <c r="R1547" i="5" s="1"/>
  <c r="P377" i="5"/>
  <c r="R377" i="5" s="1"/>
  <c r="P2365" i="5"/>
  <c r="P2701" i="5"/>
  <c r="P526" i="5"/>
  <c r="R526" i="5" s="1"/>
  <c r="P1816" i="5"/>
  <c r="R1816" i="5" s="1"/>
  <c r="P1075" i="5"/>
  <c r="R1075" i="5" s="1"/>
  <c r="Q2408" i="5"/>
  <c r="P161" i="5"/>
  <c r="R161" i="5" s="1"/>
  <c r="P419" i="5"/>
  <c r="R419" i="5" s="1"/>
  <c r="P973" i="5"/>
  <c r="R973" i="5" s="1"/>
  <c r="P1624" i="5"/>
  <c r="R1624" i="5" s="1"/>
  <c r="P551" i="5"/>
  <c r="R551" i="5" s="1"/>
  <c r="P237" i="5"/>
  <c r="R237" i="5" s="1"/>
  <c r="P1103" i="5"/>
  <c r="R1103" i="5" s="1"/>
  <c r="P716" i="5"/>
  <c r="R716" i="5" s="1"/>
  <c r="P792" i="5"/>
  <c r="R792" i="5" s="1"/>
  <c r="P1473" i="5"/>
  <c r="R1473" i="5" s="1"/>
  <c r="P909" i="5"/>
  <c r="R909" i="5" s="1"/>
  <c r="P2242" i="5"/>
  <c r="R2242" i="5" s="1"/>
  <c r="P2004" i="5"/>
  <c r="R2004" i="5" s="1"/>
  <c r="P1381" i="5"/>
  <c r="R1381" i="5" s="1"/>
  <c r="P592" i="5"/>
  <c r="R592" i="5" s="1"/>
  <c r="P83" i="5"/>
  <c r="R83" i="5" s="1"/>
  <c r="P1891" i="5"/>
  <c r="R1891" i="5" s="1"/>
  <c r="P48" i="5"/>
  <c r="R48" i="5" s="1"/>
  <c r="P1612" i="5"/>
  <c r="R1612" i="5" s="1"/>
  <c r="P2424" i="5"/>
  <c r="P2557" i="5"/>
  <c r="P2295" i="5"/>
  <c r="R2295" i="5" s="1"/>
  <c r="P2264" i="5"/>
  <c r="R2264" i="5" s="1"/>
  <c r="P426" i="5"/>
  <c r="R426" i="5" s="1"/>
  <c r="P1563" i="5"/>
  <c r="R1563" i="5" s="1"/>
  <c r="P1522" i="5"/>
  <c r="R1522" i="5" s="1"/>
  <c r="P2346" i="5"/>
  <c r="R2346" i="5" s="1"/>
  <c r="P1828" i="5"/>
  <c r="R1828" i="5" s="1"/>
  <c r="R2673" i="5"/>
  <c r="P80" i="5"/>
  <c r="R80" i="5" s="1"/>
  <c r="P1818" i="5"/>
  <c r="R1818" i="5" s="1"/>
  <c r="P2204" i="5"/>
  <c r="R2204" i="5" s="1"/>
  <c r="P1773" i="5"/>
  <c r="R1773" i="5" s="1"/>
  <c r="P9" i="5"/>
  <c r="R9" i="5" s="1"/>
  <c r="P1794" i="5"/>
  <c r="R1794" i="5" s="1"/>
  <c r="P2710" i="5"/>
  <c r="P1296" i="5"/>
  <c r="R1296" i="5" s="1"/>
  <c r="P1497" i="5"/>
  <c r="R1497" i="5" s="1"/>
  <c r="P2300" i="5"/>
  <c r="R2300" i="5" s="1"/>
  <c r="P2543" i="5"/>
  <c r="P2347" i="5"/>
  <c r="R2347" i="5" s="1"/>
  <c r="P484" i="5"/>
  <c r="R484" i="5" s="1"/>
  <c r="P2978" i="5"/>
  <c r="P491" i="5"/>
  <c r="R491" i="5" s="1"/>
  <c r="P228" i="5"/>
  <c r="R228" i="5" s="1"/>
  <c r="P1052" i="5"/>
  <c r="R1052" i="5" s="1"/>
  <c r="P1448" i="5"/>
  <c r="R1448" i="5" s="1"/>
  <c r="P474" i="5"/>
  <c r="R474" i="5" s="1"/>
  <c r="P2072" i="5"/>
  <c r="R2072" i="5" s="1"/>
  <c r="P1849" i="5"/>
  <c r="R1849" i="5" s="1"/>
  <c r="P2132" i="5"/>
  <c r="R2132" i="5" s="1"/>
  <c r="P1223" i="5"/>
  <c r="R1223" i="5" s="1"/>
  <c r="P1729" i="5"/>
  <c r="R1729" i="5" s="1"/>
  <c r="P1327" i="5"/>
  <c r="R1327" i="5" s="1"/>
  <c r="P1745" i="5"/>
  <c r="R1745" i="5" s="1"/>
  <c r="P1582" i="5"/>
  <c r="R1582" i="5" s="1"/>
  <c r="P3038" i="5"/>
  <c r="P2058" i="5"/>
  <c r="R2058" i="5" s="1"/>
  <c r="P743" i="5"/>
  <c r="R743" i="5" s="1"/>
  <c r="P1129" i="5"/>
  <c r="R1129" i="5" s="1"/>
  <c r="P1611" i="5"/>
  <c r="R1611" i="5" s="1"/>
  <c r="P301" i="5"/>
  <c r="R301" i="5" s="1"/>
  <c r="P1286" i="5"/>
  <c r="R1286" i="5" s="1"/>
  <c r="P698" i="5"/>
  <c r="R698" i="5" s="1"/>
  <c r="P1942" i="5"/>
  <c r="R1942" i="5" s="1"/>
  <c r="P941" i="5"/>
  <c r="R941" i="5" s="1"/>
  <c r="P463" i="5"/>
  <c r="R463" i="5" s="1"/>
  <c r="R2522" i="5"/>
  <c r="P1970" i="5"/>
  <c r="R1970" i="5" s="1"/>
  <c r="P1545" i="5"/>
  <c r="R1545" i="5" s="1"/>
  <c r="P2160" i="5"/>
  <c r="R2160" i="5" s="1"/>
  <c r="P649" i="5"/>
  <c r="R649" i="5" s="1"/>
  <c r="P1087" i="5"/>
  <c r="R1087" i="5" s="1"/>
  <c r="P1210" i="5"/>
  <c r="R1210" i="5" s="1"/>
  <c r="P1631" i="5"/>
  <c r="R1631" i="5" s="1"/>
  <c r="P666" i="5"/>
  <c r="R666" i="5" s="1"/>
  <c r="P818" i="5"/>
  <c r="R818" i="5" s="1"/>
  <c r="P1688" i="5"/>
  <c r="R1688" i="5" s="1"/>
  <c r="P379" i="5"/>
  <c r="R379" i="5" s="1"/>
  <c r="P188" i="5"/>
  <c r="R188" i="5" s="1"/>
  <c r="P244" i="5"/>
  <c r="R244" i="5" s="1"/>
  <c r="P2853" i="5"/>
  <c r="P922" i="5"/>
  <c r="R922" i="5" s="1"/>
  <c r="P2151" i="5"/>
  <c r="R2151" i="5" s="1"/>
  <c r="P1666" i="5"/>
  <c r="R1666" i="5" s="1"/>
  <c r="P2791" i="5"/>
  <c r="P1927" i="5"/>
  <c r="R1927" i="5" s="1"/>
  <c r="P711" i="5"/>
  <c r="R711" i="5" s="1"/>
  <c r="R2860" i="5"/>
  <c r="P1027" i="5"/>
  <c r="R1027" i="5" s="1"/>
  <c r="P2997" i="5"/>
  <c r="P2475" i="5"/>
  <c r="P2251" i="5"/>
  <c r="R2251" i="5" s="1"/>
  <c r="P3032" i="5"/>
  <c r="P471" i="5"/>
  <c r="R471" i="5" s="1"/>
  <c r="P2924" i="5"/>
  <c r="P1185" i="5"/>
  <c r="R1185" i="5" s="1"/>
  <c r="P1559" i="5"/>
  <c r="R1559" i="5" s="1"/>
  <c r="P994" i="5"/>
  <c r="R994" i="5" s="1"/>
  <c r="P1832" i="5"/>
  <c r="R1832" i="5" s="1"/>
  <c r="P2661" i="5"/>
  <c r="P1825" i="5"/>
  <c r="R1825" i="5" s="1"/>
  <c r="P1990" i="5"/>
  <c r="R1990" i="5" s="1"/>
  <c r="P2120" i="5"/>
  <c r="R2120" i="5" s="1"/>
  <c r="P1165" i="5"/>
  <c r="R1165" i="5" s="1"/>
  <c r="P1678" i="5"/>
  <c r="R1678" i="5" s="1"/>
  <c r="P2181" i="5"/>
  <c r="R2181" i="5" s="1"/>
  <c r="P1463" i="5"/>
  <c r="R1463" i="5" s="1"/>
  <c r="P2722" i="5"/>
  <c r="P1974" i="5"/>
  <c r="R1974" i="5" s="1"/>
  <c r="P1464" i="5"/>
  <c r="R1464" i="5" s="1"/>
  <c r="R2915" i="5"/>
  <c r="P470" i="5"/>
  <c r="R470" i="5" s="1"/>
  <c r="P1091" i="5"/>
  <c r="R1091" i="5" s="1"/>
  <c r="P2139" i="5"/>
  <c r="R2139" i="5" s="1"/>
  <c r="P2979" i="5"/>
  <c r="P459" i="5"/>
  <c r="R459" i="5" s="1"/>
  <c r="P2899" i="5"/>
  <c r="P902" i="5"/>
  <c r="R902" i="5" s="1"/>
  <c r="P610" i="5"/>
  <c r="R610" i="5" s="1"/>
  <c r="P72" i="5"/>
  <c r="R72" i="5" s="1"/>
  <c r="P1328" i="5"/>
  <c r="R1328" i="5" s="1"/>
  <c r="P2214" i="5"/>
  <c r="R2214" i="5" s="1"/>
  <c r="P1396" i="5"/>
  <c r="R1396" i="5" s="1"/>
  <c r="P1912" i="5"/>
  <c r="R1912" i="5" s="1"/>
  <c r="P2762" i="5"/>
  <c r="P1817" i="5"/>
  <c r="R1817" i="5" s="1"/>
  <c r="P1096" i="5"/>
  <c r="R1096" i="5" s="1"/>
  <c r="P427" i="5"/>
  <c r="R427" i="5" s="1"/>
  <c r="P2080" i="5"/>
  <c r="R2080" i="5" s="1"/>
  <c r="P732" i="5"/>
  <c r="R732" i="5" s="1"/>
  <c r="P934" i="5"/>
  <c r="R934" i="5" s="1"/>
  <c r="P1536" i="5"/>
  <c r="R1536" i="5" s="1"/>
  <c r="P2558" i="5"/>
  <c r="P1896" i="5"/>
  <c r="R1896" i="5" s="1"/>
  <c r="P2727" i="5"/>
  <c r="P284" i="5"/>
  <c r="R284" i="5" s="1"/>
  <c r="P1959" i="5"/>
  <c r="R1959" i="5" s="1"/>
  <c r="P114" i="5"/>
  <c r="R114" i="5" s="1"/>
  <c r="P1309" i="5"/>
  <c r="R1309" i="5" s="1"/>
  <c r="P3011" i="5"/>
  <c r="P2542" i="5"/>
  <c r="P1471" i="5"/>
  <c r="R1471" i="5" s="1"/>
  <c r="P2408" i="5"/>
  <c r="P1712" i="5"/>
  <c r="R1712" i="5" s="1"/>
  <c r="P727" i="5"/>
  <c r="R727" i="5" s="1"/>
  <c r="P1886" i="5"/>
  <c r="R1886" i="5" s="1"/>
  <c r="P835" i="5"/>
  <c r="R835" i="5" s="1"/>
  <c r="P2017" i="5"/>
  <c r="R2017" i="5" s="1"/>
  <c r="P2033" i="5"/>
  <c r="R2033" i="5" s="1"/>
  <c r="P455" i="5"/>
  <c r="R455" i="5" s="1"/>
  <c r="P249" i="5"/>
  <c r="R249" i="5" s="1"/>
  <c r="P1737" i="5"/>
  <c r="R1737" i="5" s="1"/>
  <c r="P2680" i="5"/>
  <c r="P2344" i="5"/>
  <c r="R2344" i="5" s="1"/>
  <c r="P1095" i="5"/>
  <c r="R1095" i="5" s="1"/>
  <c r="P845" i="5"/>
  <c r="R845" i="5" s="1"/>
  <c r="P516" i="5"/>
  <c r="R516" i="5" s="1"/>
  <c r="P481" i="5"/>
  <c r="R481" i="5" s="1"/>
  <c r="P2621" i="5"/>
  <c r="P1010" i="5"/>
  <c r="R1010" i="5" s="1"/>
  <c r="P1740" i="5"/>
  <c r="R1740" i="5" s="1"/>
  <c r="P1630" i="5"/>
  <c r="R1630" i="5" s="1"/>
  <c r="P1546" i="5"/>
  <c r="R1546" i="5" s="1"/>
  <c r="P2200" i="5"/>
  <c r="R2200" i="5" s="1"/>
  <c r="P1593" i="5"/>
  <c r="R1593" i="5" s="1"/>
  <c r="P1306" i="5"/>
  <c r="R1306" i="5" s="1"/>
  <c r="P962" i="5"/>
  <c r="R962" i="5" s="1"/>
  <c r="P1594" i="5"/>
  <c r="R1594" i="5" s="1"/>
  <c r="P326" i="5"/>
  <c r="R326" i="5" s="1"/>
  <c r="P642" i="5"/>
  <c r="R642" i="5" s="1"/>
  <c r="P606" i="5"/>
  <c r="R606" i="5" s="1"/>
  <c r="P2445" i="5"/>
  <c r="P1406" i="5"/>
  <c r="R1406" i="5" s="1"/>
  <c r="P2491" i="5"/>
  <c r="P2848" i="5"/>
  <c r="P2990" i="5"/>
  <c r="P763" i="5"/>
  <c r="R763" i="5" s="1"/>
  <c r="P866" i="5"/>
  <c r="R866" i="5" s="1"/>
  <c r="P2672" i="5"/>
  <c r="P352" i="5"/>
  <c r="R352" i="5" s="1"/>
  <c r="P169" i="5"/>
  <c r="R169" i="5" s="1"/>
  <c r="P2050" i="5"/>
  <c r="R2050" i="5" s="1"/>
  <c r="P1693" i="5"/>
  <c r="R1693" i="5" s="1"/>
  <c r="P1504" i="5"/>
  <c r="R1504" i="5" s="1"/>
  <c r="P735" i="5"/>
  <c r="R735" i="5" s="1"/>
  <c r="P2169" i="5"/>
  <c r="R2169" i="5" s="1"/>
  <c r="P2327" i="5"/>
  <c r="R2327" i="5" s="1"/>
  <c r="P1104" i="5"/>
  <c r="R1104" i="5" s="1"/>
  <c r="P60" i="5"/>
  <c r="R60" i="5" s="1"/>
  <c r="P362" i="5"/>
  <c r="R362" i="5" s="1"/>
  <c r="P2548" i="5"/>
  <c r="P1665" i="5"/>
  <c r="R1665" i="5" s="1"/>
  <c r="P2456" i="5"/>
  <c r="P1548" i="5"/>
  <c r="R1548" i="5" s="1"/>
  <c r="P1707" i="5"/>
  <c r="R1707" i="5" s="1"/>
  <c r="P1278" i="5"/>
  <c r="R1278" i="5" s="1"/>
  <c r="P1681" i="5"/>
  <c r="R1681" i="5" s="1"/>
  <c r="P403" i="5"/>
  <c r="R403" i="5" s="1"/>
  <c r="P149" i="5"/>
  <c r="R149" i="5" s="1"/>
  <c r="P1113" i="5"/>
  <c r="R1113" i="5" s="1"/>
  <c r="P2683" i="5"/>
  <c r="P164" i="5"/>
  <c r="R164" i="5" s="1"/>
  <c r="P982" i="5"/>
  <c r="R982" i="5" s="1"/>
  <c r="R2456" i="5" l="1"/>
  <c r="S2456" i="5"/>
  <c r="S2961" i="5"/>
  <c r="R2961" i="5"/>
  <c r="R2738" i="5"/>
  <c r="S2738" i="5"/>
  <c r="R2560" i="5"/>
  <c r="S2560" i="5"/>
  <c r="R2379" i="5"/>
  <c r="S2379" i="5"/>
  <c r="S2429" i="5"/>
  <c r="R2429" i="5"/>
  <c r="R251" i="4"/>
  <c r="S251" i="4"/>
  <c r="R2846" i="5"/>
  <c r="S2846" i="5"/>
  <c r="R87" i="4"/>
  <c r="S87" i="4"/>
  <c r="S2369" i="5"/>
  <c r="R2369" i="5"/>
  <c r="S132" i="4"/>
  <c r="R132" i="4"/>
  <c r="R128" i="4"/>
  <c r="S128" i="4"/>
  <c r="S2490" i="5"/>
  <c r="R2490" i="5"/>
  <c r="S2576" i="5"/>
  <c r="R2576" i="5"/>
  <c r="R2817" i="5"/>
  <c r="S2817" i="5"/>
  <c r="R30" i="4"/>
  <c r="S30" i="4"/>
  <c r="S2455" i="5"/>
  <c r="R2455" i="5"/>
  <c r="R2785" i="5"/>
  <c r="S2785" i="5"/>
  <c r="S2606" i="5"/>
  <c r="R2606" i="5"/>
  <c r="S2516" i="5"/>
  <c r="R2516" i="5"/>
  <c r="R2421" i="5"/>
  <c r="S2421" i="5"/>
  <c r="R154" i="4"/>
  <c r="S154" i="4"/>
  <c r="S2461" i="5"/>
  <c r="R2461" i="5"/>
  <c r="S2731" i="5"/>
  <c r="R2731" i="5"/>
  <c r="R359" i="4"/>
  <c r="S359" i="4"/>
  <c r="S2567" i="5"/>
  <c r="R2567" i="5"/>
  <c r="S404" i="4"/>
  <c r="R404" i="4"/>
  <c r="S2371" i="5"/>
  <c r="R2371" i="5"/>
  <c r="R296" i="4"/>
  <c r="S296" i="4"/>
  <c r="R11" i="4"/>
  <c r="S11" i="4"/>
  <c r="S2664" i="5"/>
  <c r="R2664" i="5"/>
  <c r="S2895" i="5"/>
  <c r="R2895" i="5"/>
  <c r="R2441" i="5"/>
  <c r="S2441" i="5"/>
  <c r="S2400" i="5"/>
  <c r="R2400" i="5"/>
  <c r="R145" i="4"/>
  <c r="S145" i="4"/>
  <c r="S434" i="4"/>
  <c r="R434" i="4"/>
  <c r="S318" i="4"/>
  <c r="R318" i="4"/>
  <c r="R83" i="4"/>
  <c r="S83" i="4"/>
  <c r="S287" i="4"/>
  <c r="R287" i="4"/>
  <c r="S260" i="4"/>
  <c r="R260" i="4"/>
  <c r="S2437" i="5"/>
  <c r="R2437" i="5"/>
  <c r="R2654" i="5"/>
  <c r="S2654" i="5"/>
  <c r="R2666" i="5"/>
  <c r="S2666" i="5"/>
  <c r="R64" i="4"/>
  <c r="S64" i="4"/>
  <c r="S2550" i="5"/>
  <c r="R2550" i="5"/>
  <c r="R299" i="4"/>
  <c r="S299" i="4"/>
  <c r="S2818" i="5"/>
  <c r="R2818" i="5"/>
  <c r="S57" i="4"/>
  <c r="R57" i="4"/>
  <c r="R2385" i="5"/>
  <c r="S2385" i="5"/>
  <c r="R311" i="4"/>
  <c r="S311" i="4"/>
  <c r="S312" i="4"/>
  <c r="R312" i="4"/>
  <c r="S264" i="4"/>
  <c r="R264" i="4"/>
  <c r="S310" i="4"/>
  <c r="R310" i="4"/>
  <c r="S335" i="4"/>
  <c r="R335" i="4"/>
  <c r="R361" i="4"/>
  <c r="S361" i="4"/>
  <c r="S2708" i="5"/>
  <c r="R2708" i="5"/>
  <c r="S2715" i="5"/>
  <c r="R2715" i="5"/>
  <c r="S44" i="4"/>
  <c r="R44" i="4"/>
  <c r="R339" i="4"/>
  <c r="S339" i="4"/>
  <c r="R386" i="4"/>
  <c r="S386" i="4"/>
  <c r="R254" i="4"/>
  <c r="S254" i="4"/>
  <c r="S2981" i="5"/>
  <c r="R2981" i="5"/>
  <c r="R2989" i="5"/>
  <c r="S2989" i="5"/>
  <c r="R2835" i="5"/>
  <c r="S2835" i="5"/>
  <c r="S2620" i="5"/>
  <c r="R2620" i="5"/>
  <c r="R2635" i="5"/>
  <c r="S2635" i="5"/>
  <c r="S2428" i="5"/>
  <c r="R2428" i="5"/>
  <c r="S2626" i="5"/>
  <c r="R2626" i="5"/>
  <c r="R2494" i="5"/>
  <c r="S2494" i="5"/>
  <c r="S2392" i="5"/>
  <c r="R2392" i="5"/>
  <c r="S2677" i="5"/>
  <c r="R2677" i="5"/>
  <c r="S2700" i="5"/>
  <c r="R2700" i="5"/>
  <c r="S2722" i="5"/>
  <c r="R2722" i="5"/>
  <c r="S2362" i="5"/>
  <c r="R2362" i="5"/>
  <c r="R2515" i="5"/>
  <c r="S2515" i="5"/>
  <c r="R2687" i="5"/>
  <c r="S2687" i="5"/>
  <c r="R2838" i="5"/>
  <c r="S2838" i="5"/>
  <c r="R2796" i="5"/>
  <c r="S2796" i="5"/>
  <c r="R2471" i="5"/>
  <c r="S2471" i="5"/>
  <c r="S2553" i="5"/>
  <c r="R2553" i="5"/>
  <c r="R2643" i="5"/>
  <c r="S2643" i="5"/>
  <c r="S2627" i="5"/>
  <c r="R2627" i="5"/>
  <c r="R2569" i="5"/>
  <c r="S2569" i="5"/>
  <c r="S2634" i="5"/>
  <c r="R2634" i="5"/>
  <c r="R2992" i="5"/>
  <c r="S2992" i="5"/>
  <c r="S3022" i="5"/>
  <c r="R3022" i="5"/>
  <c r="R2409" i="5"/>
  <c r="S2409" i="5"/>
  <c r="R2662" i="5"/>
  <c r="S2662" i="5"/>
  <c r="R2631" i="5"/>
  <c r="S2631" i="5"/>
  <c r="R2944" i="5"/>
  <c r="S2944" i="5"/>
  <c r="R200" i="4"/>
  <c r="S200" i="4"/>
  <c r="R3014" i="5"/>
  <c r="S3014" i="5"/>
  <c r="S2377" i="5"/>
  <c r="R2377" i="5"/>
  <c r="S2921" i="5"/>
  <c r="R2921" i="5"/>
  <c r="R2520" i="5"/>
  <c r="S2520" i="5"/>
  <c r="S2525" i="5"/>
  <c r="R2525" i="5"/>
  <c r="R2373" i="5"/>
  <c r="S2373" i="5"/>
  <c r="S2570" i="5"/>
  <c r="R2570" i="5"/>
  <c r="R2682" i="5"/>
  <c r="S2682" i="5"/>
  <c r="R2541" i="5"/>
  <c r="S2541" i="5"/>
  <c r="S2465" i="5"/>
  <c r="R2465" i="5"/>
  <c r="S2839" i="5"/>
  <c r="R2839" i="5"/>
  <c r="R2720" i="5"/>
  <c r="S2720" i="5"/>
  <c r="S2562" i="5"/>
  <c r="R2562" i="5"/>
  <c r="R2540" i="5"/>
  <c r="S2540" i="5"/>
  <c r="R2503" i="5"/>
  <c r="S2503" i="5"/>
  <c r="S2393" i="5"/>
  <c r="R2393" i="5"/>
  <c r="R37" i="4"/>
  <c r="S37" i="4"/>
  <c r="R2902" i="5"/>
  <c r="S2902" i="5"/>
  <c r="R3048" i="5"/>
  <c r="S3048" i="5"/>
  <c r="R347" i="4"/>
  <c r="S347" i="4"/>
  <c r="S2753" i="5"/>
  <c r="R2753" i="5"/>
  <c r="R2665" i="5"/>
  <c r="S2665" i="5"/>
  <c r="R2716" i="5"/>
  <c r="S2716" i="5"/>
  <c r="S207" i="4"/>
  <c r="R207" i="4"/>
  <c r="S61" i="4"/>
  <c r="R61" i="4"/>
  <c r="S326" i="4"/>
  <c r="R326" i="4"/>
  <c r="S2815" i="5"/>
  <c r="R2815" i="5"/>
  <c r="R410" i="4"/>
  <c r="S410" i="4"/>
  <c r="S2623" i="5"/>
  <c r="R2623" i="5"/>
  <c r="S2430" i="5"/>
  <c r="R2430" i="5"/>
  <c r="R190" i="4"/>
  <c r="S190" i="4"/>
  <c r="S2919" i="5"/>
  <c r="R2919" i="5"/>
  <c r="R2903" i="5"/>
  <c r="S2903" i="5"/>
  <c r="R91" i="4"/>
  <c r="S91" i="4"/>
  <c r="S2563" i="5"/>
  <c r="R2563" i="5"/>
  <c r="R51" i="4"/>
  <c r="S51" i="4"/>
  <c r="R215" i="4"/>
  <c r="S215" i="4"/>
  <c r="S140" i="4"/>
  <c r="R140" i="4"/>
  <c r="R34" i="4"/>
  <c r="S34" i="4"/>
  <c r="R2458" i="5"/>
  <c r="S2458" i="5"/>
  <c r="S2411" i="5"/>
  <c r="R2411" i="5"/>
  <c r="S376" i="4"/>
  <c r="R376" i="4"/>
  <c r="R240" i="4"/>
  <c r="S240" i="4"/>
  <c r="R2699" i="5"/>
  <c r="S2699" i="5"/>
  <c r="S338" i="4"/>
  <c r="R338" i="4"/>
  <c r="S45" i="4"/>
  <c r="R45" i="4"/>
  <c r="S32" i="4"/>
  <c r="R32" i="4"/>
  <c r="S2612" i="5"/>
  <c r="R2612" i="5"/>
  <c r="S119" i="4"/>
  <c r="R119" i="4"/>
  <c r="R201" i="4"/>
  <c r="S201" i="4"/>
  <c r="R286" i="4"/>
  <c r="S286" i="4"/>
  <c r="R152" i="4"/>
  <c r="S152" i="4"/>
  <c r="R151" i="4"/>
  <c r="S151" i="4"/>
  <c r="S2382" i="5"/>
  <c r="R2382" i="5"/>
  <c r="R282" i="4"/>
  <c r="S282" i="4"/>
  <c r="R2646" i="5"/>
  <c r="S2646" i="5"/>
  <c r="S163" i="4"/>
  <c r="R163" i="4"/>
  <c r="R2689" i="5"/>
  <c r="S2689" i="5"/>
  <c r="S381" i="4"/>
  <c r="R381" i="4"/>
  <c r="R2554" i="5"/>
  <c r="S2554" i="5"/>
  <c r="R2531" i="5"/>
  <c r="S2531" i="5"/>
  <c r="S111" i="4"/>
  <c r="R111" i="4"/>
  <c r="S42" i="4"/>
  <c r="R42" i="4"/>
  <c r="R284" i="4"/>
  <c r="S284" i="4"/>
  <c r="S394" i="4"/>
  <c r="R394" i="4"/>
  <c r="R331" i="4"/>
  <c r="S331" i="4"/>
  <c r="S2791" i="5"/>
  <c r="R2791" i="5"/>
  <c r="R2764" i="5"/>
  <c r="S2764" i="5"/>
  <c r="S2596" i="5"/>
  <c r="R2596" i="5"/>
  <c r="R2419" i="5"/>
  <c r="S2419" i="5"/>
  <c r="S2502" i="5"/>
  <c r="R2502" i="5"/>
  <c r="S2585" i="5"/>
  <c r="R2585" i="5"/>
  <c r="R3049" i="5"/>
  <c r="S3049" i="5"/>
  <c r="S2517" i="5"/>
  <c r="R2517" i="5"/>
  <c r="S2584" i="5"/>
  <c r="R2584" i="5"/>
  <c r="R2416" i="5"/>
  <c r="S2416" i="5"/>
  <c r="R2549" i="5"/>
  <c r="S2549" i="5"/>
  <c r="R2583" i="5"/>
  <c r="S2583" i="5"/>
  <c r="S2897" i="5"/>
  <c r="R2897" i="5"/>
  <c r="R2744" i="5"/>
  <c r="S2744" i="5"/>
  <c r="S2617" i="5"/>
  <c r="R2617" i="5"/>
  <c r="R2926" i="5"/>
  <c r="S2926" i="5"/>
  <c r="S2384" i="5"/>
  <c r="R2384" i="5"/>
  <c r="R2706" i="5"/>
  <c r="S2706" i="5"/>
  <c r="S2768" i="5"/>
  <c r="R2768" i="5"/>
  <c r="R2530" i="5"/>
  <c r="S2530" i="5"/>
  <c r="R2524" i="5"/>
  <c r="S2524" i="5"/>
  <c r="R2527" i="5"/>
  <c r="S2527" i="5"/>
  <c r="R124" i="4"/>
  <c r="S124" i="4"/>
  <c r="R2533" i="5"/>
  <c r="S2533" i="5"/>
  <c r="S2772" i="5"/>
  <c r="R2772" i="5"/>
  <c r="R2477" i="5"/>
  <c r="S2477" i="5"/>
  <c r="S2574" i="5"/>
  <c r="R2574" i="5"/>
  <c r="R52" i="4"/>
  <c r="S52" i="4"/>
  <c r="R2483" i="5"/>
  <c r="S2483" i="5"/>
  <c r="R211" i="4"/>
  <c r="S211" i="4"/>
  <c r="S247" i="4"/>
  <c r="R247" i="4"/>
  <c r="R2529" i="5"/>
  <c r="S2529" i="5"/>
  <c r="S2779" i="5"/>
  <c r="R2779" i="5"/>
  <c r="S2588" i="5"/>
  <c r="R2588" i="5"/>
  <c r="S2380" i="5"/>
  <c r="R2380" i="5"/>
  <c r="S336" i="4"/>
  <c r="R336" i="4"/>
  <c r="R2692" i="5"/>
  <c r="S2692" i="5"/>
  <c r="R2917" i="5"/>
  <c r="S2917" i="5"/>
  <c r="S2767" i="5"/>
  <c r="R2767" i="5"/>
  <c r="R2709" i="5"/>
  <c r="S2709" i="5"/>
  <c r="S2782" i="5"/>
  <c r="R2782" i="5"/>
  <c r="S147" i="4"/>
  <c r="R147" i="4"/>
  <c r="S18" i="4"/>
  <c r="R18" i="4"/>
  <c r="R340" i="4"/>
  <c r="S340" i="4"/>
  <c r="R198" i="4"/>
  <c r="S198" i="4"/>
  <c r="R2941" i="5"/>
  <c r="S2941" i="5"/>
  <c r="S43" i="4"/>
  <c r="R43" i="4"/>
  <c r="S2656" i="5"/>
  <c r="R2656" i="5"/>
  <c r="S161" i="4"/>
  <c r="R161" i="4"/>
  <c r="S244" i="4"/>
  <c r="R244" i="4"/>
  <c r="S413" i="4"/>
  <c r="R413" i="4"/>
  <c r="S329" i="4"/>
  <c r="R329" i="4"/>
  <c r="R423" i="4"/>
  <c r="S423" i="4"/>
  <c r="R424" i="4"/>
  <c r="S424" i="4"/>
  <c r="R406" i="4"/>
  <c r="S406" i="4"/>
  <c r="R88" i="4"/>
  <c r="S88" i="4"/>
  <c r="S63" i="4"/>
  <c r="R63" i="4"/>
  <c r="R139" i="4"/>
  <c r="S139" i="4"/>
  <c r="S2451" i="5"/>
  <c r="R2451" i="5"/>
  <c r="S228" i="4"/>
  <c r="R228" i="4"/>
  <c r="S332" i="4"/>
  <c r="R332" i="4"/>
  <c r="S2504" i="5"/>
  <c r="R2504" i="5"/>
  <c r="R2486" i="5"/>
  <c r="S2486" i="5"/>
  <c r="S2954" i="5"/>
  <c r="R2954" i="5"/>
  <c r="R14" i="4"/>
  <c r="S14" i="4"/>
  <c r="S283" i="4"/>
  <c r="R283" i="4"/>
  <c r="R2397" i="5"/>
  <c r="S2397" i="5"/>
  <c r="R229" i="4"/>
  <c r="S229" i="4"/>
  <c r="S288" i="4"/>
  <c r="R288" i="4"/>
  <c r="R234" i="4"/>
  <c r="S234" i="4"/>
  <c r="S2580" i="5"/>
  <c r="R2580" i="5"/>
  <c r="R35" i="4"/>
  <c r="S35" i="4"/>
  <c r="S2829" i="5"/>
  <c r="R2829" i="5"/>
  <c r="S208" i="4"/>
  <c r="R208" i="4"/>
  <c r="S266" i="4"/>
  <c r="R266" i="4"/>
  <c r="R187" i="4"/>
  <c r="S187" i="4"/>
  <c r="S2804" i="5"/>
  <c r="R2804" i="5"/>
  <c r="R2660" i="5"/>
  <c r="S2660" i="5"/>
  <c r="S2644" i="5"/>
  <c r="R2644" i="5"/>
  <c r="R2775" i="5"/>
  <c r="S2775" i="5"/>
  <c r="R2953" i="5"/>
  <c r="S2953" i="5"/>
  <c r="R2376" i="5"/>
  <c r="S2376" i="5"/>
  <c r="S2693" i="5"/>
  <c r="R2693" i="5"/>
  <c r="S2875" i="5"/>
  <c r="R2875" i="5"/>
  <c r="S2766" i="5"/>
  <c r="R2766" i="5"/>
  <c r="S72" i="4"/>
  <c r="R72" i="4"/>
  <c r="R2415" i="5"/>
  <c r="S2415" i="5"/>
  <c r="R2572" i="5"/>
  <c r="S2572" i="5"/>
  <c r="R66" i="4"/>
  <c r="S66" i="4"/>
  <c r="S2638" i="5"/>
  <c r="R2638" i="5"/>
  <c r="S2613" i="5"/>
  <c r="R2613" i="5"/>
  <c r="S3019" i="5"/>
  <c r="R3019" i="5"/>
  <c r="S2736" i="5"/>
  <c r="R2736" i="5"/>
  <c r="S2575" i="5"/>
  <c r="R2575" i="5"/>
  <c r="S2364" i="5"/>
  <c r="R2364" i="5"/>
  <c r="R31" i="4"/>
  <c r="S31" i="4"/>
  <c r="R418" i="4"/>
  <c r="S418" i="4"/>
  <c r="S2552" i="5"/>
  <c r="R2552" i="5"/>
  <c r="R360" i="4"/>
  <c r="S360" i="4"/>
  <c r="S33" i="4"/>
  <c r="R33" i="4"/>
  <c r="R2463" i="5"/>
  <c r="S2463" i="5"/>
  <c r="R46" i="4"/>
  <c r="S46" i="4"/>
  <c r="S2751" i="5"/>
  <c r="R2751" i="5"/>
  <c r="R2681" i="5"/>
  <c r="S2681" i="5"/>
  <c r="S2594" i="5"/>
  <c r="R2594" i="5"/>
  <c r="R389" i="4"/>
  <c r="S389" i="4"/>
  <c r="S2476" i="5"/>
  <c r="R2476" i="5"/>
  <c r="S109" i="4"/>
  <c r="R109" i="4"/>
  <c r="R2628" i="5"/>
  <c r="S2628" i="5"/>
  <c r="R2602" i="5"/>
  <c r="S2602" i="5"/>
  <c r="S2759" i="5"/>
  <c r="R2759" i="5"/>
  <c r="R153" i="4"/>
  <c r="S153" i="4"/>
  <c r="S174" i="4"/>
  <c r="R174" i="4"/>
  <c r="R368" i="4"/>
  <c r="S368" i="4"/>
  <c r="R103" i="4"/>
  <c r="S103" i="4"/>
  <c r="S421" i="4"/>
  <c r="R421" i="4"/>
  <c r="R156" i="4"/>
  <c r="S156" i="4"/>
  <c r="R2668" i="5"/>
  <c r="S2668" i="5"/>
  <c r="R193" i="4"/>
  <c r="S193" i="4"/>
  <c r="R2910" i="5"/>
  <c r="S2910" i="5"/>
  <c r="S12" i="4"/>
  <c r="R12" i="4"/>
  <c r="R2488" i="5"/>
  <c r="S2488" i="5"/>
  <c r="S165" i="4"/>
  <c r="R165" i="4"/>
  <c r="R176" i="4"/>
  <c r="S176" i="4"/>
  <c r="S314" i="4"/>
  <c r="R314" i="4"/>
  <c r="S188" i="4"/>
  <c r="R188" i="4"/>
  <c r="S400" i="4"/>
  <c r="R400" i="4"/>
  <c r="S2737" i="5"/>
  <c r="R2737" i="5"/>
  <c r="R253" i="4"/>
  <c r="S253" i="4"/>
  <c r="R2422" i="5"/>
  <c r="S2422" i="5"/>
  <c r="S2406" i="5"/>
  <c r="R2406" i="5"/>
  <c r="S101" i="4"/>
  <c r="R101" i="4"/>
  <c r="S281" i="4"/>
  <c r="R281" i="4"/>
  <c r="R307" i="4"/>
  <c r="S307" i="4"/>
  <c r="S144" i="4"/>
  <c r="R144" i="4"/>
  <c r="R226" i="4"/>
  <c r="S226" i="4"/>
  <c r="R393" i="4"/>
  <c r="S393" i="4"/>
  <c r="R105" i="4"/>
  <c r="S105" i="4"/>
  <c r="R2558" i="5"/>
  <c r="S2558" i="5"/>
  <c r="S2714" i="5"/>
  <c r="R2714" i="5"/>
  <c r="S2512" i="5"/>
  <c r="R2512" i="5"/>
  <c r="S2505" i="5"/>
  <c r="R2505" i="5"/>
  <c r="S2417" i="5"/>
  <c r="R2417" i="5"/>
  <c r="R2733" i="5"/>
  <c r="S2733" i="5"/>
  <c r="R2678" i="5"/>
  <c r="S2678" i="5"/>
  <c r="R3013" i="5"/>
  <c r="S3013" i="5"/>
  <c r="R2946" i="5"/>
  <c r="S2946" i="5"/>
  <c r="S2948" i="5"/>
  <c r="R2948" i="5"/>
  <c r="R2951" i="5"/>
  <c r="S2951" i="5"/>
  <c r="R2800" i="5"/>
  <c r="S2800" i="5"/>
  <c r="R319" i="4"/>
  <c r="S319" i="4"/>
  <c r="R2509" i="5"/>
  <c r="S2509" i="5"/>
  <c r="R2571" i="5"/>
  <c r="S2571" i="5"/>
  <c r="R2746" i="5"/>
  <c r="S2746" i="5"/>
  <c r="S27" i="4"/>
  <c r="R27" i="4"/>
  <c r="S325" i="4"/>
  <c r="R325" i="4"/>
  <c r="S242" i="4"/>
  <c r="R242" i="4"/>
  <c r="R2819" i="5"/>
  <c r="S2819" i="5"/>
  <c r="R2578" i="5"/>
  <c r="S2578" i="5"/>
  <c r="R2962" i="5"/>
  <c r="S2962" i="5"/>
  <c r="S2840" i="5"/>
  <c r="R2840" i="5"/>
  <c r="R301" i="4"/>
  <c r="S301" i="4"/>
  <c r="S227" i="4"/>
  <c r="R227" i="4"/>
  <c r="R2949" i="5"/>
  <c r="S2949" i="5"/>
  <c r="R2539" i="5"/>
  <c r="S2539" i="5"/>
  <c r="R29" i="4"/>
  <c r="S29" i="4"/>
  <c r="S3018" i="5"/>
  <c r="R3018" i="5"/>
  <c r="S2640" i="5"/>
  <c r="R2640" i="5"/>
  <c r="S272" i="4"/>
  <c r="R272" i="4"/>
  <c r="S2423" i="5"/>
  <c r="R2423" i="5"/>
  <c r="R173" i="4"/>
  <c r="S173" i="4"/>
  <c r="R2973" i="5"/>
  <c r="S2973" i="5"/>
  <c r="R377" i="4"/>
  <c r="S377" i="4"/>
  <c r="R2748" i="5"/>
  <c r="S2748" i="5"/>
  <c r="R2936" i="5"/>
  <c r="S2936" i="5"/>
  <c r="R293" i="4"/>
  <c r="S293" i="4"/>
  <c r="S74" i="4"/>
  <c r="R74" i="4"/>
  <c r="S328" i="4"/>
  <c r="R328" i="4"/>
  <c r="R3003" i="5"/>
  <c r="S3003" i="5"/>
  <c r="R2940" i="5"/>
  <c r="S2940" i="5"/>
  <c r="S294" i="4"/>
  <c r="R294" i="4"/>
  <c r="S419" i="4"/>
  <c r="R419" i="4"/>
  <c r="S117" i="4"/>
  <c r="R117" i="4"/>
  <c r="R292" i="4"/>
  <c r="S292" i="4"/>
  <c r="S2783" i="5"/>
  <c r="R2783" i="5"/>
  <c r="R212" i="4"/>
  <c r="S212" i="4"/>
  <c r="R316" i="4"/>
  <c r="S316" i="4"/>
  <c r="R2927" i="5"/>
  <c r="S2927" i="5"/>
  <c r="R36" i="4"/>
  <c r="S36" i="4"/>
  <c r="S2667" i="5"/>
  <c r="R2667" i="5"/>
  <c r="S3020" i="5"/>
  <c r="R3020" i="5"/>
  <c r="S426" i="4"/>
  <c r="R426" i="4"/>
  <c r="R137" i="4"/>
  <c r="S137" i="4"/>
  <c r="S350" i="4"/>
  <c r="R350" i="4"/>
  <c r="S2707" i="5"/>
  <c r="R2707" i="5"/>
  <c r="R245" i="4"/>
  <c r="S245" i="4"/>
  <c r="R392" i="4"/>
  <c r="S392" i="4"/>
  <c r="R148" i="4"/>
  <c r="S148" i="4"/>
  <c r="R15" i="4"/>
  <c r="S15" i="4"/>
  <c r="R362" i="4"/>
  <c r="S362" i="4"/>
  <c r="S146" i="4"/>
  <c r="R146" i="4"/>
  <c r="S107" i="4"/>
  <c r="R107" i="4"/>
  <c r="S265" i="4"/>
  <c r="R265" i="4"/>
  <c r="R2614" i="5"/>
  <c r="S2614" i="5"/>
  <c r="R2725" i="5"/>
  <c r="S2725" i="5"/>
  <c r="R2388" i="5"/>
  <c r="S2388" i="5"/>
  <c r="S2771" i="5"/>
  <c r="R2771" i="5"/>
  <c r="R2514" i="5"/>
  <c r="S2514" i="5"/>
  <c r="S2680" i="5"/>
  <c r="R2680" i="5"/>
  <c r="R2899" i="5"/>
  <c r="S2899" i="5"/>
  <c r="R3010" i="5"/>
  <c r="S3010" i="5"/>
  <c r="R2389" i="5"/>
  <c r="S2389" i="5"/>
  <c r="S2663" i="5"/>
  <c r="R2663" i="5"/>
  <c r="S2500" i="5"/>
  <c r="R2500" i="5"/>
  <c r="S2390" i="5"/>
  <c r="R2390" i="5"/>
  <c r="R402" i="4"/>
  <c r="S402" i="4"/>
  <c r="R2793" i="5"/>
  <c r="S2793" i="5"/>
  <c r="R2990" i="5"/>
  <c r="S2990" i="5"/>
  <c r="S3011" i="5"/>
  <c r="R3011" i="5"/>
  <c r="S3038" i="5"/>
  <c r="R3038" i="5"/>
  <c r="R2557" i="5"/>
  <c r="S2557" i="5"/>
  <c r="S2363" i="5"/>
  <c r="R2363" i="5"/>
  <c r="R2593" i="5"/>
  <c r="S2593" i="5"/>
  <c r="S2920" i="5"/>
  <c r="R2920" i="5"/>
  <c r="S2789" i="5"/>
  <c r="R2789" i="5"/>
  <c r="R2484" i="5"/>
  <c r="S2484" i="5"/>
  <c r="R2639" i="5"/>
  <c r="S2639" i="5"/>
  <c r="S2399" i="5"/>
  <c r="R2399" i="5"/>
  <c r="S2581" i="5"/>
  <c r="R2581" i="5"/>
  <c r="R2534" i="5"/>
  <c r="S2534" i="5"/>
  <c r="R2440" i="5"/>
  <c r="S2440" i="5"/>
  <c r="R3041" i="5"/>
  <c r="S3041" i="5"/>
  <c r="S2457" i="5"/>
  <c r="R2457" i="5"/>
  <c r="S2521" i="5"/>
  <c r="R2521" i="5"/>
  <c r="S2969" i="5"/>
  <c r="R2969" i="5"/>
  <c r="S2972" i="5"/>
  <c r="R2972" i="5"/>
  <c r="S2436" i="5"/>
  <c r="R2436" i="5"/>
  <c r="R2368" i="5"/>
  <c r="S2368" i="5"/>
  <c r="S2485" i="5"/>
  <c r="R2485" i="5"/>
  <c r="S2405" i="5"/>
  <c r="R2405" i="5"/>
  <c r="R2625" i="5"/>
  <c r="S2625" i="5"/>
  <c r="S2619" i="5"/>
  <c r="R2619" i="5"/>
  <c r="R2467" i="5"/>
  <c r="S2467" i="5"/>
  <c r="R2459" i="5"/>
  <c r="S2459" i="5"/>
  <c r="S2566" i="5"/>
  <c r="R2566" i="5"/>
  <c r="S225" i="4"/>
  <c r="R225" i="4"/>
  <c r="R92" i="4"/>
  <c r="S92" i="4"/>
  <c r="R250" i="4"/>
  <c r="S250" i="4"/>
  <c r="R2757" i="5"/>
  <c r="S2757" i="5"/>
  <c r="R2982" i="5"/>
  <c r="S2982" i="5"/>
  <c r="S2629" i="5"/>
  <c r="R2629" i="5"/>
  <c r="S408" i="4"/>
  <c r="R408" i="4"/>
  <c r="S214" i="4"/>
  <c r="R214" i="4"/>
  <c r="S270" i="4"/>
  <c r="R270" i="4"/>
  <c r="R291" i="4"/>
  <c r="S291" i="4"/>
  <c r="S175" i="4"/>
  <c r="R175" i="4"/>
  <c r="R428" i="4"/>
  <c r="S428" i="4"/>
  <c r="R75" i="4"/>
  <c r="S75" i="4"/>
  <c r="R65" i="4"/>
  <c r="S65" i="4"/>
  <c r="S2742" i="5"/>
  <c r="R2742" i="5"/>
  <c r="R2615" i="5"/>
  <c r="S2615" i="5"/>
  <c r="R246" i="4"/>
  <c r="S246" i="4"/>
  <c r="S2837" i="5"/>
  <c r="R2837" i="5"/>
  <c r="S353" i="4"/>
  <c r="R353" i="4"/>
  <c r="R256" i="4"/>
  <c r="S256" i="4"/>
  <c r="S2747" i="5"/>
  <c r="R2747" i="5"/>
  <c r="S2980" i="5"/>
  <c r="R2980" i="5"/>
  <c r="R2729" i="5"/>
  <c r="S2729" i="5"/>
  <c r="R398" i="4"/>
  <c r="S398" i="4"/>
  <c r="S302" i="4"/>
  <c r="R302" i="4"/>
  <c r="R133" i="4"/>
  <c r="S133" i="4"/>
  <c r="S324" i="4"/>
  <c r="R324" i="4"/>
  <c r="S97" i="4"/>
  <c r="R97" i="4"/>
  <c r="S118" i="4"/>
  <c r="R118" i="4"/>
  <c r="R80" i="4"/>
  <c r="S80" i="4"/>
  <c r="S399" i="4"/>
  <c r="R399" i="4"/>
  <c r="S236" i="4"/>
  <c r="R236" i="4"/>
  <c r="R2750" i="5"/>
  <c r="S2750" i="5"/>
  <c r="S2938" i="5"/>
  <c r="R2938" i="5"/>
  <c r="R2489" i="5"/>
  <c r="S2489" i="5"/>
  <c r="S209" i="4"/>
  <c r="R209" i="4"/>
  <c r="S221" i="4"/>
  <c r="R221" i="4"/>
  <c r="R334" i="4"/>
  <c r="S334" i="4"/>
  <c r="S177" i="4"/>
  <c r="R177" i="4"/>
  <c r="S184" i="4"/>
  <c r="R184" i="4"/>
  <c r="R120" i="4"/>
  <c r="S120" i="4"/>
  <c r="S321" i="4"/>
  <c r="R321" i="4"/>
  <c r="R213" i="4"/>
  <c r="S213" i="4"/>
  <c r="S2674" i="5"/>
  <c r="R2674" i="5"/>
  <c r="S309" i="4"/>
  <c r="R309" i="4"/>
  <c r="S202" i="4"/>
  <c r="R202" i="4"/>
  <c r="R352" i="4"/>
  <c r="S352" i="4"/>
  <c r="S40" i="4"/>
  <c r="R40" i="4"/>
  <c r="R369" i="4"/>
  <c r="S369" i="4"/>
  <c r="R62" i="4"/>
  <c r="S62" i="4"/>
  <c r="S16" i="4"/>
  <c r="R16" i="4"/>
  <c r="S429" i="4"/>
  <c r="R429" i="4"/>
  <c r="S343" i="4"/>
  <c r="R343" i="4"/>
  <c r="S20" i="4"/>
  <c r="R20" i="4"/>
  <c r="S220" i="4"/>
  <c r="R220" i="4"/>
  <c r="S2559" i="5"/>
  <c r="R2559" i="5"/>
  <c r="R414" i="4"/>
  <c r="S414" i="4"/>
  <c r="S2773" i="5"/>
  <c r="R2773" i="5"/>
  <c r="S2472" i="5"/>
  <c r="R2472" i="5"/>
  <c r="S2685" i="5"/>
  <c r="R2685" i="5"/>
  <c r="S2642" i="5"/>
  <c r="R2642" i="5"/>
  <c r="R2683" i="5"/>
  <c r="S2683" i="5"/>
  <c r="R2853" i="5"/>
  <c r="S2853" i="5"/>
  <c r="S2447" i="5"/>
  <c r="R2447" i="5"/>
  <c r="R2811" i="5"/>
  <c r="S2811" i="5"/>
  <c r="S2696" i="5"/>
  <c r="R2696" i="5"/>
  <c r="S2470" i="5"/>
  <c r="R2470" i="5"/>
  <c r="S342" i="4"/>
  <c r="R342" i="4"/>
  <c r="S3035" i="5"/>
  <c r="R3035" i="5"/>
  <c r="S2848" i="5"/>
  <c r="R2848" i="5"/>
  <c r="S2979" i="5"/>
  <c r="R2979" i="5"/>
  <c r="S2475" i="5"/>
  <c r="R2475" i="5"/>
  <c r="R2424" i="5"/>
  <c r="S2424" i="5"/>
  <c r="R2701" i="5"/>
  <c r="S2701" i="5"/>
  <c r="S2686" i="5"/>
  <c r="R2686" i="5"/>
  <c r="R2676" i="5"/>
  <c r="S2676" i="5"/>
  <c r="R2367" i="5"/>
  <c r="S2367" i="5"/>
  <c r="S2786" i="5"/>
  <c r="R2786" i="5"/>
  <c r="S2442" i="5"/>
  <c r="R2442" i="5"/>
  <c r="S2669" i="5"/>
  <c r="R2669" i="5"/>
  <c r="R2749" i="5"/>
  <c r="S2749" i="5"/>
  <c r="S2703" i="5"/>
  <c r="R2703" i="5"/>
  <c r="R2939" i="5"/>
  <c r="S2939" i="5"/>
  <c r="S2658" i="5"/>
  <c r="R2658" i="5"/>
  <c r="S2481" i="5"/>
  <c r="R2481" i="5"/>
  <c r="S2732" i="5"/>
  <c r="R2732" i="5"/>
  <c r="S2630" i="5"/>
  <c r="R2630" i="5"/>
  <c r="R3006" i="5"/>
  <c r="S3006" i="5"/>
  <c r="S2595" i="5"/>
  <c r="R2595" i="5"/>
  <c r="R2651" i="5"/>
  <c r="S2651" i="5"/>
  <c r="R2501" i="5"/>
  <c r="S2501" i="5"/>
  <c r="R2589" i="5"/>
  <c r="S2589" i="5"/>
  <c r="R2394" i="5"/>
  <c r="S2394" i="5"/>
  <c r="S2760" i="5"/>
  <c r="R2760" i="5"/>
  <c r="R2650" i="5"/>
  <c r="S2650" i="5"/>
  <c r="R2694" i="5"/>
  <c r="S2694" i="5"/>
  <c r="R2597" i="5"/>
  <c r="S2597" i="5"/>
  <c r="R387" i="4"/>
  <c r="S387" i="4"/>
  <c r="S2452" i="5"/>
  <c r="R2452" i="5"/>
  <c r="R2679" i="5"/>
  <c r="S2679" i="5"/>
  <c r="S199" i="4"/>
  <c r="R199" i="4"/>
  <c r="S279" i="4"/>
  <c r="R279" i="4"/>
  <c r="S2387" i="5"/>
  <c r="R2387" i="5"/>
  <c r="S2803" i="5"/>
  <c r="R2803" i="5"/>
  <c r="S401" i="4"/>
  <c r="R401" i="4"/>
  <c r="S2806" i="5"/>
  <c r="R2806" i="5"/>
  <c r="R2407" i="5"/>
  <c r="S2407" i="5"/>
  <c r="S275" i="4"/>
  <c r="R275" i="4"/>
  <c r="R2721" i="5"/>
  <c r="S2721" i="5"/>
  <c r="R170" i="4"/>
  <c r="S170" i="4"/>
  <c r="R150" i="4"/>
  <c r="S150" i="4"/>
  <c r="S2991" i="5"/>
  <c r="R2991" i="5"/>
  <c r="R39" i="4"/>
  <c r="S39" i="4"/>
  <c r="R337" i="4"/>
  <c r="S337" i="4"/>
  <c r="R252" i="4"/>
  <c r="S252" i="4"/>
  <c r="R143" i="4"/>
  <c r="S143" i="4"/>
  <c r="S17" i="4"/>
  <c r="R17" i="4"/>
  <c r="R204" i="4"/>
  <c r="S204" i="4"/>
  <c r="S95" i="4"/>
  <c r="R95" i="4"/>
  <c r="R130" i="4"/>
  <c r="S130" i="4"/>
  <c r="R289" i="4"/>
  <c r="S289" i="4"/>
  <c r="R356" i="4"/>
  <c r="S356" i="4"/>
  <c r="S205" i="4"/>
  <c r="R205" i="4"/>
  <c r="R2770" i="5"/>
  <c r="S2770" i="5"/>
  <c r="R390" i="4"/>
  <c r="S390" i="4"/>
  <c r="R2386" i="5"/>
  <c r="S2386" i="5"/>
  <c r="S2728" i="5"/>
  <c r="R2728" i="5"/>
  <c r="S2478" i="5"/>
  <c r="R2478" i="5"/>
  <c r="R344" i="4"/>
  <c r="S344" i="4"/>
  <c r="R407" i="4"/>
  <c r="S407" i="4"/>
  <c r="S2414" i="5"/>
  <c r="R2414" i="5"/>
  <c r="R25" i="4"/>
  <c r="S25" i="4"/>
  <c r="R427" i="4"/>
  <c r="S427" i="4"/>
  <c r="S183" i="4"/>
  <c r="R183" i="4"/>
  <c r="R94" i="4"/>
  <c r="S94" i="4"/>
  <c r="S380" i="4"/>
  <c r="R380" i="4"/>
  <c r="S166" i="4"/>
  <c r="R166" i="4"/>
  <c r="R2555" i="5"/>
  <c r="S2555" i="5"/>
  <c r="S100" i="4"/>
  <c r="R100" i="4"/>
  <c r="S2988" i="5"/>
  <c r="R2988" i="5"/>
  <c r="R22" i="4"/>
  <c r="S22" i="4"/>
  <c r="S197" i="4"/>
  <c r="R197" i="4"/>
  <c r="R230" i="4"/>
  <c r="S230" i="4"/>
  <c r="R222" i="4"/>
  <c r="S222" i="4"/>
  <c r="S233" i="4"/>
  <c r="R233" i="4"/>
  <c r="R178" i="4"/>
  <c r="S178" i="4"/>
  <c r="S112" i="4"/>
  <c r="R112" i="4"/>
  <c r="R2383" i="5"/>
  <c r="S2383" i="5"/>
  <c r="R354" i="4"/>
  <c r="S354" i="4"/>
  <c r="S415" i="4"/>
  <c r="R415" i="4"/>
  <c r="R278" i="4"/>
  <c r="S278" i="4"/>
  <c r="S219" i="4"/>
  <c r="R219" i="4"/>
  <c r="R2710" i="5"/>
  <c r="S2710" i="5"/>
  <c r="R2975" i="5"/>
  <c r="S2975" i="5"/>
  <c r="R2542" i="5"/>
  <c r="S2542" i="5"/>
  <c r="R3032" i="5"/>
  <c r="S3032" i="5"/>
  <c r="R2443" i="5"/>
  <c r="S2443" i="5"/>
  <c r="R3027" i="5"/>
  <c r="S3027" i="5"/>
  <c r="R3021" i="5"/>
  <c r="S3021" i="5"/>
  <c r="S2755" i="5"/>
  <c r="R2755" i="5"/>
  <c r="R93" i="4"/>
  <c r="S93" i="4"/>
  <c r="S2491" i="5"/>
  <c r="R2491" i="5"/>
  <c r="S2997" i="5"/>
  <c r="R2997" i="5"/>
  <c r="R2978" i="5"/>
  <c r="S2978" i="5"/>
  <c r="R2365" i="5"/>
  <c r="S2365" i="5"/>
  <c r="S2816" i="5"/>
  <c r="R2816" i="5"/>
  <c r="R2607" i="5"/>
  <c r="S2607" i="5"/>
  <c r="S2480" i="5"/>
  <c r="R2480" i="5"/>
  <c r="R3012" i="5"/>
  <c r="S3012" i="5"/>
  <c r="S3023" i="5"/>
  <c r="R3023" i="5"/>
  <c r="S2587" i="5"/>
  <c r="R2587" i="5"/>
  <c r="R2724" i="5"/>
  <c r="S2724" i="5"/>
  <c r="S2582" i="5"/>
  <c r="R2582" i="5"/>
  <c r="R2960" i="5"/>
  <c r="S2960" i="5"/>
  <c r="S2810" i="5"/>
  <c r="R2810" i="5"/>
  <c r="R2849" i="5"/>
  <c r="S2849" i="5"/>
  <c r="R3002" i="5"/>
  <c r="S3002" i="5"/>
  <c r="S2761" i="5"/>
  <c r="R2761" i="5"/>
  <c r="S2697" i="5"/>
  <c r="R2697" i="5"/>
  <c r="S2564" i="5"/>
  <c r="R2564" i="5"/>
  <c r="S2609" i="5"/>
  <c r="S2780" i="5"/>
  <c r="R2780" i="5"/>
  <c r="R2510" i="5"/>
  <c r="S2510" i="5"/>
  <c r="R2966" i="5"/>
  <c r="S2966" i="5"/>
  <c r="R2464" i="5"/>
  <c r="S2464" i="5"/>
  <c r="S79" i="4"/>
  <c r="R79" i="4"/>
  <c r="R248" i="4"/>
  <c r="S248" i="4"/>
  <c r="R2495" i="5"/>
  <c r="S2495" i="5"/>
  <c r="R2718" i="5"/>
  <c r="S2718" i="5"/>
  <c r="R2499" i="5"/>
  <c r="S2499" i="5"/>
  <c r="R298" i="4"/>
  <c r="S298" i="4"/>
  <c r="R2691" i="5"/>
  <c r="S2691" i="5"/>
  <c r="S3042" i="5"/>
  <c r="R3042" i="5"/>
  <c r="S129" i="4"/>
  <c r="R129" i="4"/>
  <c r="R2536" i="5"/>
  <c r="S2536" i="5"/>
  <c r="S168" i="4"/>
  <c r="R168" i="4"/>
  <c r="R2381" i="5"/>
  <c r="S2381" i="5"/>
  <c r="R300" i="4"/>
  <c r="S300" i="4"/>
  <c r="S295" i="4"/>
  <c r="R295" i="4"/>
  <c r="S2987" i="5"/>
  <c r="R2987" i="5"/>
  <c r="R363" i="4"/>
  <c r="S363" i="4"/>
  <c r="R2826" i="5"/>
  <c r="S2826" i="5"/>
  <c r="R218" i="4"/>
  <c r="S218" i="4"/>
  <c r="R2655" i="5"/>
  <c r="S2655" i="5"/>
  <c r="S2413" i="5"/>
  <c r="R2413" i="5"/>
  <c r="S3037" i="5"/>
  <c r="R3037" i="5"/>
  <c r="R186" i="4"/>
  <c r="S186" i="4"/>
  <c r="R433" i="4"/>
  <c r="S433" i="4"/>
  <c r="R3036" i="5"/>
  <c r="S3036" i="5"/>
  <c r="R210" i="4"/>
  <c r="S210" i="4"/>
  <c r="S126" i="4"/>
  <c r="R126" i="4"/>
  <c r="S206" i="4"/>
  <c r="R206" i="4"/>
  <c r="S2918" i="5"/>
  <c r="R2918" i="5"/>
  <c r="S2698" i="5"/>
  <c r="R2698" i="5"/>
  <c r="R357" i="4"/>
  <c r="S357" i="4"/>
  <c r="S192" i="4"/>
  <c r="R192" i="4"/>
  <c r="S277" i="4"/>
  <c r="R277" i="4"/>
  <c r="S224" i="4"/>
  <c r="R224" i="4"/>
  <c r="R160" i="4"/>
  <c r="S160" i="4"/>
  <c r="R90" i="4"/>
  <c r="S90" i="4"/>
  <c r="S194" i="4"/>
  <c r="R194" i="4"/>
  <c r="S2544" i="5"/>
  <c r="R2544" i="5"/>
  <c r="S346" i="4"/>
  <c r="R346" i="4"/>
  <c r="S181" i="4"/>
  <c r="R181" i="4"/>
  <c r="S308" i="4"/>
  <c r="R308" i="4"/>
  <c r="S355" i="4"/>
  <c r="R355" i="4"/>
  <c r="R13" i="4"/>
  <c r="S13" i="4"/>
  <c r="R2641" i="5"/>
  <c r="S2641" i="5"/>
  <c r="S2801" i="5"/>
  <c r="R2801" i="5"/>
  <c r="S99" i="4"/>
  <c r="R99" i="4"/>
  <c r="S320" i="4"/>
  <c r="R320" i="4"/>
  <c r="S370" i="4"/>
  <c r="R370" i="4"/>
  <c r="S372" i="4"/>
  <c r="R372" i="4"/>
  <c r="R322" i="4"/>
  <c r="S322" i="4"/>
  <c r="S2906" i="5"/>
  <c r="R2906" i="5"/>
  <c r="R304" i="4"/>
  <c r="S304" i="4"/>
  <c r="R373" i="4"/>
  <c r="S373" i="4"/>
  <c r="R2762" i="5"/>
  <c r="S2762" i="5"/>
  <c r="S2657" i="5"/>
  <c r="R2657" i="5"/>
  <c r="S2375" i="5"/>
  <c r="R2375" i="5"/>
  <c r="S2648" i="5"/>
  <c r="R2648" i="5"/>
  <c r="R2996" i="5"/>
  <c r="S2996" i="5"/>
  <c r="S2604" i="5"/>
  <c r="R2604" i="5"/>
  <c r="R2537" i="5"/>
  <c r="S2537" i="5"/>
  <c r="R2551" i="5"/>
  <c r="S2551" i="5"/>
  <c r="R2402" i="5"/>
  <c r="S2402" i="5"/>
  <c r="S180" i="4"/>
  <c r="R180" i="4"/>
  <c r="S2967" i="5"/>
  <c r="R2967" i="5"/>
  <c r="S2802" i="5"/>
  <c r="R2802" i="5"/>
  <c r="R2519" i="5"/>
  <c r="S2519" i="5"/>
  <c r="S2695" i="5"/>
  <c r="R2695" i="5"/>
  <c r="S268" i="4"/>
  <c r="R268" i="4"/>
  <c r="R2851" i="5"/>
  <c r="S2851" i="5"/>
  <c r="R2820" i="5"/>
  <c r="S2820" i="5"/>
  <c r="R2792" i="5"/>
  <c r="S2792" i="5"/>
  <c r="S371" i="4"/>
  <c r="R371" i="4"/>
  <c r="S2758" i="5"/>
  <c r="R2758" i="5"/>
  <c r="R81" i="4"/>
  <c r="S81" i="4"/>
  <c r="R2675" i="5"/>
  <c r="S2675" i="5"/>
  <c r="S305" i="4"/>
  <c r="R305" i="4"/>
  <c r="S2410" i="5"/>
  <c r="R2410" i="5"/>
  <c r="S171" i="4"/>
  <c r="R171" i="4"/>
  <c r="R2395" i="5"/>
  <c r="S2395" i="5"/>
  <c r="R2434" i="5"/>
  <c r="S2434" i="5"/>
  <c r="R123" i="4"/>
  <c r="S123" i="4"/>
  <c r="R411" i="4"/>
  <c r="S411" i="4"/>
  <c r="R276" i="4"/>
  <c r="S276" i="4"/>
  <c r="R2712" i="5"/>
  <c r="S2712" i="5"/>
  <c r="S54" i="4"/>
  <c r="R54" i="4"/>
  <c r="R367" i="4"/>
  <c r="S367" i="4"/>
  <c r="S3005" i="5"/>
  <c r="R3005" i="5"/>
  <c r="R86" i="4"/>
  <c r="S86" i="4"/>
  <c r="S2622" i="5"/>
  <c r="R2622" i="5"/>
  <c r="S366" i="4"/>
  <c r="R366" i="4"/>
  <c r="S2647" i="5"/>
  <c r="R2647" i="5"/>
  <c r="R127" i="4"/>
  <c r="S127" i="4"/>
  <c r="S203" i="4"/>
  <c r="R203" i="4"/>
  <c r="S255" i="4"/>
  <c r="R255" i="4"/>
  <c r="R358" i="4"/>
  <c r="S358" i="4"/>
  <c r="S2976" i="5"/>
  <c r="R2976" i="5"/>
  <c r="S2986" i="5"/>
  <c r="R2986" i="5"/>
  <c r="R195" i="4"/>
  <c r="S195" i="4"/>
  <c r="R110" i="4"/>
  <c r="S110" i="4"/>
  <c r="S412" i="4"/>
  <c r="R412" i="4"/>
  <c r="S2431" i="5"/>
  <c r="R2431" i="5"/>
  <c r="R396" i="4"/>
  <c r="S396" i="4"/>
  <c r="S56" i="4"/>
  <c r="R56" i="4"/>
  <c r="R106" i="4"/>
  <c r="S106" i="4"/>
  <c r="S384" i="4"/>
  <c r="R384" i="4"/>
  <c r="R113" i="4"/>
  <c r="S113" i="4"/>
  <c r="S122" i="4"/>
  <c r="R122" i="4"/>
  <c r="R431" i="4"/>
  <c r="S431" i="4"/>
  <c r="R70" i="4"/>
  <c r="S70" i="4"/>
  <c r="R379" i="4"/>
  <c r="S379" i="4"/>
  <c r="S189" i="4"/>
  <c r="R189" i="4"/>
  <c r="S2850" i="5"/>
  <c r="R2850" i="5"/>
  <c r="S142" i="4"/>
  <c r="R142" i="4"/>
  <c r="S416" i="4"/>
  <c r="R416" i="4"/>
  <c r="R2507" i="5"/>
  <c r="S2507" i="5"/>
  <c r="R2435" i="5"/>
  <c r="S2435" i="5"/>
  <c r="R3004" i="5"/>
  <c r="S3004" i="5"/>
  <c r="S2366" i="5"/>
  <c r="R2366" i="5"/>
  <c r="S2743" i="5"/>
  <c r="R2743" i="5"/>
  <c r="S333" i="4"/>
  <c r="R333" i="4"/>
  <c r="R2763" i="5"/>
  <c r="S2763" i="5"/>
  <c r="R241" i="4"/>
  <c r="S241" i="4"/>
  <c r="R417" i="4"/>
  <c r="S417" i="4"/>
  <c r="R303" i="4"/>
  <c r="S303" i="4"/>
  <c r="S182" i="4"/>
  <c r="R182" i="4"/>
  <c r="R191" i="4"/>
  <c r="S191" i="4"/>
  <c r="R58" i="4"/>
  <c r="S58" i="4"/>
  <c r="S172" i="4"/>
  <c r="R172" i="4"/>
  <c r="R98" i="4"/>
  <c r="S98" i="4"/>
  <c r="S2506" i="5"/>
  <c r="R2506" i="5"/>
  <c r="S395" i="4"/>
  <c r="R395" i="4"/>
  <c r="S196" i="4"/>
  <c r="R196" i="4"/>
  <c r="R2672" i="5"/>
  <c r="S2672" i="5"/>
  <c r="S2898" i="5"/>
  <c r="R2898" i="5"/>
  <c r="R2957" i="5"/>
  <c r="S2957" i="5"/>
  <c r="R2498" i="5"/>
  <c r="S2498" i="5"/>
  <c r="S2659" i="5"/>
  <c r="R2659" i="5"/>
  <c r="S2777" i="5"/>
  <c r="R2777" i="5"/>
  <c r="S2591" i="5"/>
  <c r="R2591" i="5"/>
  <c r="S3028" i="5"/>
  <c r="R3028" i="5"/>
  <c r="S2396" i="5"/>
  <c r="R2396" i="5"/>
  <c r="R2508" i="5"/>
  <c r="S2508" i="5"/>
  <c r="S3000" i="5"/>
  <c r="R3000" i="5"/>
  <c r="S2418" i="5"/>
  <c r="R2418" i="5"/>
  <c r="S2778" i="5"/>
  <c r="R2778" i="5"/>
  <c r="R2797" i="5"/>
  <c r="S2797" i="5"/>
  <c r="S38" i="4"/>
  <c r="R38" i="4"/>
  <c r="R2752" i="5"/>
  <c r="S2752" i="5"/>
  <c r="S2922" i="5"/>
  <c r="R2922" i="5"/>
  <c r="R2610" i="5"/>
  <c r="S2610" i="5"/>
  <c r="R2445" i="5"/>
  <c r="S2445" i="5"/>
  <c r="R2661" i="5"/>
  <c r="S2661" i="5"/>
  <c r="S2412" i="5"/>
  <c r="R2412" i="5"/>
  <c r="R2956" i="5"/>
  <c r="S2956" i="5"/>
  <c r="R2492" i="5"/>
  <c r="S2492" i="5"/>
  <c r="S2702" i="5"/>
  <c r="R2702" i="5"/>
  <c r="R2547" i="5"/>
  <c r="S2547" i="5"/>
  <c r="S2605" i="5"/>
  <c r="R2605" i="5"/>
  <c r="S2433" i="5"/>
  <c r="R2433" i="5"/>
  <c r="R2952" i="5"/>
  <c r="S2952" i="5"/>
  <c r="S2444" i="5"/>
  <c r="R2444" i="5"/>
  <c r="R2590" i="5"/>
  <c r="S2590" i="5"/>
  <c r="R2711" i="5"/>
  <c r="S2711" i="5"/>
  <c r="S2845" i="5"/>
  <c r="R2845" i="5"/>
  <c r="S2487" i="5"/>
  <c r="R2487" i="5"/>
  <c r="R2832" i="5"/>
  <c r="S2832" i="5"/>
  <c r="R2573" i="5"/>
  <c r="S2573" i="5"/>
  <c r="R2579" i="5"/>
  <c r="S2579" i="5"/>
  <c r="S249" i="4"/>
  <c r="R249" i="4"/>
  <c r="S2649" i="5"/>
  <c r="R2649" i="5"/>
  <c r="S2372" i="5"/>
  <c r="R2372" i="5"/>
  <c r="R3046" i="5"/>
  <c r="S3046" i="5"/>
  <c r="R2923" i="5"/>
  <c r="S2923" i="5"/>
  <c r="S2734" i="5"/>
  <c r="R2734" i="5"/>
  <c r="S257" i="4"/>
  <c r="R257" i="4"/>
  <c r="S2843" i="5"/>
  <c r="R2843" i="5"/>
  <c r="S2535" i="5"/>
  <c r="R2535" i="5"/>
  <c r="R2608" i="5"/>
  <c r="S2608" i="5"/>
  <c r="S2847" i="5"/>
  <c r="R2847" i="5"/>
  <c r="R2511" i="5"/>
  <c r="S2511" i="5"/>
  <c r="S274" i="4"/>
  <c r="R274" i="4"/>
  <c r="R2688" i="5"/>
  <c r="S2688" i="5"/>
  <c r="S391" i="4"/>
  <c r="R391" i="4"/>
  <c r="S2774" i="5"/>
  <c r="R2774" i="5"/>
  <c r="S2601" i="5"/>
  <c r="R2601" i="5"/>
  <c r="S3025" i="5"/>
  <c r="R3025" i="5"/>
  <c r="R2616" i="5"/>
  <c r="S2616" i="5"/>
  <c r="R315" i="4"/>
  <c r="S315" i="4"/>
  <c r="S2637" i="5"/>
  <c r="R2637" i="5"/>
  <c r="S162" i="4"/>
  <c r="R162" i="4"/>
  <c r="S267" i="4"/>
  <c r="R267" i="4"/>
  <c r="S149" i="4"/>
  <c r="R149" i="4"/>
  <c r="S73" i="4"/>
  <c r="R73" i="4"/>
  <c r="R49" i="4"/>
  <c r="S49" i="4"/>
  <c r="S84" i="4"/>
  <c r="R84" i="4"/>
  <c r="R131" i="4"/>
  <c r="S131" i="4"/>
  <c r="S77" i="4"/>
  <c r="R77" i="4"/>
  <c r="R2479" i="5"/>
  <c r="S2479" i="5"/>
  <c r="R239" i="4"/>
  <c r="S239" i="4"/>
  <c r="S2439" i="5"/>
  <c r="R2439" i="5"/>
  <c r="R23" i="4"/>
  <c r="S23" i="4"/>
  <c r="S238" i="4"/>
  <c r="R238" i="4"/>
  <c r="R2723" i="5"/>
  <c r="S2723" i="5"/>
  <c r="R2632" i="5"/>
  <c r="S2632" i="5"/>
  <c r="R306" i="4"/>
  <c r="S306" i="4"/>
  <c r="S2745" i="5"/>
  <c r="R2745" i="5"/>
  <c r="S351" i="4"/>
  <c r="R351" i="4"/>
  <c r="R2787" i="5"/>
  <c r="S2787" i="5"/>
  <c r="R141" i="4"/>
  <c r="S141" i="4"/>
  <c r="S136" i="4"/>
  <c r="R136" i="4"/>
  <c r="S374" i="4"/>
  <c r="R374" i="4"/>
  <c r="R3001" i="5"/>
  <c r="S3001" i="5"/>
  <c r="S138" i="4"/>
  <c r="R138" i="4"/>
  <c r="S2740" i="5"/>
  <c r="R2740" i="5"/>
  <c r="S2968" i="5"/>
  <c r="R2968" i="5"/>
  <c r="S41" i="4"/>
  <c r="R41" i="4"/>
  <c r="R3047" i="5"/>
  <c r="S3047" i="5"/>
  <c r="R102" i="4"/>
  <c r="S102" i="4"/>
  <c r="S185" i="4"/>
  <c r="R185" i="4"/>
  <c r="R317" i="4"/>
  <c r="S317" i="4"/>
  <c r="S55" i="4"/>
  <c r="R55" i="4"/>
  <c r="S297" i="4"/>
  <c r="R297" i="4"/>
  <c r="S3030" i="5"/>
  <c r="R3030" i="5"/>
  <c r="S409" i="4"/>
  <c r="R409" i="4"/>
  <c r="R60" i="4"/>
  <c r="S60" i="4"/>
  <c r="S96" i="4"/>
  <c r="R96" i="4"/>
  <c r="S217" i="4"/>
  <c r="R217" i="4"/>
  <c r="R216" i="4"/>
  <c r="S216" i="4"/>
  <c r="S330" i="4"/>
  <c r="R330" i="4"/>
  <c r="S271" i="4"/>
  <c r="R271" i="4"/>
  <c r="S2526" i="5"/>
  <c r="R2526" i="5"/>
  <c r="S26" i="4"/>
  <c r="R26" i="4"/>
  <c r="S104" i="4"/>
  <c r="R104" i="4"/>
  <c r="S2781" i="5"/>
  <c r="R2781" i="5"/>
  <c r="R108" i="4"/>
  <c r="S108" i="4"/>
  <c r="S69" i="4"/>
  <c r="R69" i="4"/>
  <c r="R155" i="4"/>
  <c r="S155" i="4"/>
  <c r="S223" i="4"/>
  <c r="R223" i="4"/>
  <c r="R261" i="4"/>
  <c r="S261" i="4"/>
  <c r="S121" i="4"/>
  <c r="R121" i="4"/>
  <c r="S378" i="4"/>
  <c r="R378" i="4"/>
  <c r="S2548" i="5"/>
  <c r="R2548" i="5"/>
  <c r="R2924" i="5"/>
  <c r="S2924" i="5"/>
  <c r="S2543" i="5"/>
  <c r="R2543" i="5"/>
  <c r="R2453" i="5"/>
  <c r="S2453" i="5"/>
  <c r="R2985" i="5"/>
  <c r="S2985" i="5"/>
  <c r="S2945" i="5"/>
  <c r="R2945" i="5"/>
  <c r="R2403" i="5"/>
  <c r="S2403" i="5"/>
  <c r="S2513" i="5"/>
  <c r="R2513" i="5"/>
  <c r="R2730" i="5"/>
  <c r="S2730" i="5"/>
  <c r="R2546" i="5"/>
  <c r="S2546" i="5"/>
  <c r="R2633" i="5"/>
  <c r="S2633" i="5"/>
  <c r="S2438" i="5"/>
  <c r="R2438" i="5"/>
  <c r="S2493" i="5"/>
  <c r="R2493" i="5"/>
  <c r="S2977" i="5"/>
  <c r="R2977" i="5"/>
  <c r="S3034" i="5"/>
  <c r="R3034" i="5"/>
  <c r="S388" i="4"/>
  <c r="R388" i="4"/>
  <c r="S68" i="4"/>
  <c r="R68" i="4"/>
  <c r="S2964" i="5"/>
  <c r="R2964" i="5"/>
  <c r="R2427" i="5"/>
  <c r="S2427" i="5"/>
  <c r="S2592" i="5"/>
  <c r="R2592" i="5"/>
  <c r="S2821" i="5"/>
  <c r="R2821" i="5"/>
  <c r="S349" i="4"/>
  <c r="R349" i="4"/>
  <c r="S3045" i="5"/>
  <c r="R3045" i="5"/>
  <c r="S425" i="4"/>
  <c r="R425" i="4"/>
  <c r="R3031" i="5"/>
  <c r="S3031" i="5"/>
  <c r="R2784" i="5"/>
  <c r="S2784" i="5"/>
  <c r="R2798" i="5"/>
  <c r="S2798" i="5"/>
  <c r="S2482" i="5"/>
  <c r="R2482" i="5"/>
  <c r="S3015" i="5"/>
  <c r="R3015" i="5"/>
  <c r="R59" i="4"/>
  <c r="S59" i="4"/>
  <c r="R164" i="4"/>
  <c r="S164" i="4"/>
  <c r="S2561" i="5"/>
  <c r="R2561" i="5"/>
  <c r="S2799" i="5"/>
  <c r="R2799" i="5"/>
  <c r="R82" i="4"/>
  <c r="S82" i="4"/>
  <c r="S243" i="4"/>
  <c r="R243" i="4"/>
  <c r="S2565" i="5"/>
  <c r="R2565" i="5"/>
  <c r="R2955" i="5"/>
  <c r="S2955" i="5"/>
  <c r="R2425" i="5"/>
  <c r="S2425" i="5"/>
  <c r="S2726" i="5"/>
  <c r="R2726" i="5"/>
  <c r="R2671" i="5"/>
  <c r="S2671" i="5"/>
  <c r="R21" i="4"/>
  <c r="S21" i="4"/>
  <c r="S2577" i="5"/>
  <c r="R2577" i="5"/>
  <c r="S2568" i="5"/>
  <c r="R2568" i="5"/>
  <c r="S3033" i="5"/>
  <c r="R3033" i="5"/>
  <c r="S259" i="4"/>
  <c r="R259" i="4"/>
  <c r="S2963" i="5"/>
  <c r="R2963" i="5"/>
  <c r="S19" i="4"/>
  <c r="R19" i="4"/>
  <c r="S403" i="4"/>
  <c r="R403" i="4"/>
  <c r="S24" i="4"/>
  <c r="R24" i="4"/>
  <c r="S430" i="4"/>
  <c r="R430" i="4"/>
  <c r="R169" i="4"/>
  <c r="S169" i="4"/>
  <c r="R345" i="4"/>
  <c r="S345" i="4"/>
  <c r="R280" i="4"/>
  <c r="S280" i="4"/>
  <c r="S420" i="4"/>
  <c r="R420" i="4"/>
  <c r="R2523" i="5"/>
  <c r="S2523" i="5"/>
  <c r="S2769" i="5"/>
  <c r="R2769" i="5"/>
  <c r="S364" i="4"/>
  <c r="R364" i="4"/>
  <c r="S2756" i="5"/>
  <c r="R2756" i="5"/>
  <c r="R48" i="4"/>
  <c r="S48" i="4"/>
  <c r="R2947" i="5"/>
  <c r="S2947" i="5"/>
  <c r="S125" i="4"/>
  <c r="R125" i="4"/>
  <c r="S89" i="4"/>
  <c r="R89" i="4"/>
  <c r="R116" i="4"/>
  <c r="S116" i="4"/>
  <c r="S2739" i="5"/>
  <c r="R2739" i="5"/>
  <c r="S2532" i="5"/>
  <c r="R2532" i="5"/>
  <c r="S237" i="4"/>
  <c r="R237" i="4"/>
  <c r="S78" i="4"/>
  <c r="R78" i="4"/>
  <c r="R405" i="4"/>
  <c r="S405" i="4"/>
  <c r="S341" i="4"/>
  <c r="R341" i="4"/>
  <c r="R422" i="4"/>
  <c r="S422" i="4"/>
  <c r="S2408" i="5"/>
  <c r="R2408" i="5"/>
  <c r="S2974" i="5"/>
  <c r="R2974" i="5"/>
  <c r="S2621" i="5"/>
  <c r="R2621" i="5"/>
  <c r="S2727" i="5"/>
  <c r="R2727" i="5"/>
  <c r="R2454" i="5"/>
  <c r="S2454" i="5"/>
  <c r="R2598" i="5"/>
  <c r="S2598" i="5"/>
  <c r="R2398" i="5"/>
  <c r="S2398" i="5"/>
  <c r="S2807" i="5"/>
  <c r="R2807" i="5"/>
  <c r="R313" i="4"/>
  <c r="S313" i="4"/>
  <c r="R2600" i="5"/>
  <c r="S2600" i="5"/>
  <c r="R2808" i="5"/>
  <c r="S2808" i="5"/>
  <c r="R2462" i="5"/>
  <c r="S2462" i="5"/>
  <c r="R2901" i="5"/>
  <c r="S2901" i="5"/>
  <c r="R2618" i="5"/>
  <c r="S2618" i="5"/>
  <c r="S2704" i="5"/>
  <c r="R2704" i="5"/>
  <c r="S2404" i="5"/>
  <c r="R2404" i="5"/>
  <c r="S2432" i="5"/>
  <c r="R2432" i="5"/>
  <c r="S2754" i="5"/>
  <c r="R2754" i="5"/>
  <c r="R2836" i="5"/>
  <c r="S2836" i="5"/>
  <c r="R2645" i="5"/>
  <c r="S2645" i="5"/>
  <c r="S2401" i="5"/>
  <c r="R2401" i="5"/>
  <c r="R2705" i="5"/>
  <c r="S2705" i="5"/>
  <c r="S2545" i="5"/>
  <c r="R2545" i="5"/>
  <c r="S2636" i="5"/>
  <c r="R2636" i="5"/>
  <c r="S2812" i="5"/>
  <c r="R2812" i="5"/>
  <c r="R2599" i="5"/>
  <c r="S2599" i="5"/>
  <c r="R2900" i="5"/>
  <c r="S2900" i="5"/>
  <c r="R2690" i="5"/>
  <c r="S2690" i="5"/>
  <c r="S2466" i="5"/>
  <c r="R2466" i="5"/>
  <c r="R2965" i="5"/>
  <c r="S2965" i="5"/>
  <c r="S2794" i="5"/>
  <c r="R2794" i="5"/>
  <c r="S2735" i="5"/>
  <c r="R2735" i="5"/>
  <c r="S2904" i="5"/>
  <c r="R2904" i="5"/>
  <c r="S2586" i="5"/>
  <c r="R2586" i="5"/>
  <c r="S2993" i="5"/>
  <c r="R2993" i="5"/>
  <c r="R2378" i="5"/>
  <c r="S2378" i="5"/>
  <c r="S2684" i="5"/>
  <c r="R2684" i="5"/>
  <c r="R2776" i="5"/>
  <c r="S2776" i="5"/>
  <c r="S2460" i="5"/>
  <c r="R2460" i="5"/>
  <c r="S2788" i="5"/>
  <c r="R2788" i="5"/>
  <c r="R2446" i="5"/>
  <c r="S2446" i="5"/>
  <c r="S2999" i="5"/>
  <c r="R2999" i="5"/>
  <c r="S2624" i="5"/>
  <c r="R2624" i="5"/>
  <c r="R375" i="4"/>
  <c r="S375" i="4"/>
  <c r="S2374" i="5"/>
  <c r="R2374" i="5"/>
  <c r="R3026" i="5"/>
  <c r="S3026" i="5"/>
  <c r="R2468" i="5"/>
  <c r="S2468" i="5"/>
  <c r="S2795" i="5"/>
  <c r="R2795" i="5"/>
  <c r="S285" i="4"/>
  <c r="R285" i="4"/>
  <c r="S2653" i="5"/>
  <c r="R2653" i="5"/>
  <c r="R273" i="4"/>
  <c r="S273" i="4"/>
  <c r="S2474" i="5"/>
  <c r="R2474" i="5"/>
  <c r="S47" i="4"/>
  <c r="R47" i="4"/>
  <c r="S348" i="4"/>
  <c r="R348" i="4"/>
  <c r="S50" i="4"/>
  <c r="R50" i="4"/>
  <c r="R2670" i="5"/>
  <c r="S2670" i="5"/>
  <c r="S2950" i="5"/>
  <c r="R2950" i="5"/>
  <c r="S53" i="4"/>
  <c r="R53" i="4"/>
  <c r="S432" i="4"/>
  <c r="R432" i="4"/>
  <c r="S115" i="4"/>
  <c r="R115" i="4"/>
  <c r="S2370" i="5"/>
  <c r="R2370" i="5"/>
  <c r="S159" i="4"/>
  <c r="R159" i="4"/>
  <c r="S231" i="4"/>
  <c r="R231" i="4"/>
  <c r="R3009" i="5"/>
  <c r="S3009" i="5"/>
  <c r="R2420" i="5"/>
  <c r="S2420" i="5"/>
  <c r="R167" i="4"/>
  <c r="S167" i="4"/>
  <c r="S2469" i="5"/>
  <c r="R2469" i="5"/>
  <c r="R258" i="4"/>
  <c r="S258" i="4"/>
  <c r="R327" i="4"/>
  <c r="S327" i="4"/>
  <c r="R114" i="4"/>
  <c r="S114" i="4"/>
  <c r="S179" i="4"/>
  <c r="R179" i="4"/>
  <c r="R2556" i="5"/>
  <c r="S2556" i="5"/>
  <c r="R67" i="4"/>
  <c r="S67" i="4"/>
  <c r="R262" i="4"/>
  <c r="S262" i="4"/>
  <c r="R382" i="4"/>
  <c r="S382" i="4"/>
  <c r="S2518" i="5"/>
  <c r="R2518" i="5"/>
  <c r="R232" i="4"/>
  <c r="S232" i="4"/>
  <c r="R2448" i="5"/>
  <c r="S2448" i="5"/>
  <c r="S157" i="4"/>
  <c r="R157" i="4"/>
  <c r="S2528" i="5"/>
  <c r="R2528" i="5"/>
  <c r="R365" i="4"/>
  <c r="S365" i="4"/>
  <c r="R28" i="4"/>
  <c r="S28" i="4"/>
  <c r="R158" i="4"/>
  <c r="S158" i="4"/>
  <c r="S71" i="4"/>
  <c r="R71" i="4"/>
  <c r="R383" i="4"/>
  <c r="S383" i="4"/>
  <c r="S2611" i="5"/>
  <c r="R2611" i="5"/>
  <c r="R290" i="4"/>
  <c r="S290" i="4"/>
  <c r="R2713" i="5"/>
  <c r="S2713" i="5"/>
  <c r="R235" i="4"/>
  <c r="S235" i="4"/>
  <c r="S385" i="4"/>
  <c r="R385" i="4"/>
  <c r="R397" i="4"/>
  <c r="S397" i="4"/>
  <c r="R323" i="4"/>
  <c r="S323" i="4"/>
  <c r="R263" i="4"/>
  <c r="S263" i="4"/>
  <c r="S85" i="4"/>
  <c r="R85" i="4"/>
  <c r="S269" i="4"/>
  <c r="R269" i="4"/>
  <c r="R76" i="4"/>
  <c r="S76" i="4"/>
</calcChain>
</file>

<file path=xl/sharedStrings.xml><?xml version="1.0" encoding="utf-8"?>
<sst xmlns="http://schemas.openxmlformats.org/spreadsheetml/2006/main" count="20185" uniqueCount="7889">
  <si>
    <t>交易代码</t>
  </si>
  <si>
    <t>债券简称</t>
  </si>
  <si>
    <t>发行起始日</t>
  </si>
  <si>
    <t>缴款日</t>
  </si>
  <si>
    <t>发行规模(亿)</t>
  </si>
  <si>
    <t>发行期限(年)</t>
  </si>
  <si>
    <t>特殊期限</t>
  </si>
  <si>
    <t>发行人全称</t>
  </si>
  <si>
    <t>加权利率</t>
  </si>
  <si>
    <t>全场倍数</t>
  </si>
  <si>
    <t>边际利率</t>
  </si>
  <si>
    <t>边际倍数</t>
  </si>
  <si>
    <t/>
  </si>
  <si>
    <t>190209Z15.IB</t>
  </si>
  <si>
    <t>19国开09(增15)</t>
  </si>
  <si>
    <t>国家开发银行</t>
  </si>
  <si>
    <t>190208Z24.IB</t>
  </si>
  <si>
    <t>19国开08(增24)</t>
  </si>
  <si>
    <t>190214Z6.IB</t>
  </si>
  <si>
    <t>19国开14(增6)</t>
  </si>
  <si>
    <t>180303Z18.IB</t>
  </si>
  <si>
    <t>18进出03(增18)</t>
  </si>
  <si>
    <t>中国进出口银行</t>
  </si>
  <si>
    <t>190307Z6.IB</t>
  </si>
  <si>
    <t>19进出07(增6)</t>
  </si>
  <si>
    <t>366D</t>
  </si>
  <si>
    <t>170305Z4.IB</t>
  </si>
  <si>
    <t>17进出05(增4)</t>
  </si>
  <si>
    <t>209901.IB</t>
  </si>
  <si>
    <t>20贴现国债01</t>
  </si>
  <si>
    <t>91D</t>
  </si>
  <si>
    <t>中华人民共和国财政部</t>
  </si>
  <si>
    <t>190310Z30.IB</t>
  </si>
  <si>
    <t>19进出10(增30)</t>
  </si>
  <si>
    <t>190305Z42.IB</t>
  </si>
  <si>
    <t>19进出05(增42)</t>
  </si>
  <si>
    <t>209902.IB</t>
  </si>
  <si>
    <t>20贴现国债02</t>
  </si>
  <si>
    <t>182D</t>
  </si>
  <si>
    <t>190407Z21.IB</t>
  </si>
  <si>
    <t>19农发07(增21)</t>
  </si>
  <si>
    <t>中国农业发展银行</t>
  </si>
  <si>
    <t>190409Z17.IB</t>
  </si>
  <si>
    <t>19农发09(增17)</t>
  </si>
  <si>
    <t>200203.IB</t>
  </si>
  <si>
    <t>20国开03</t>
  </si>
  <si>
    <t>200201.IB</t>
  </si>
  <si>
    <t>20国开01</t>
  </si>
  <si>
    <t>19农发清发01(增发24)</t>
  </si>
  <si>
    <t>190215Z12.IB</t>
  </si>
  <si>
    <t>19国开15(增12)</t>
  </si>
  <si>
    <t>200001.IB</t>
  </si>
  <si>
    <t>20附息国债01</t>
  </si>
  <si>
    <t>190406Z21.IB</t>
  </si>
  <si>
    <t>19农发06(增21)</t>
  </si>
  <si>
    <t>190016X.IB</t>
  </si>
  <si>
    <t>19附息国债16(续发)</t>
  </si>
  <si>
    <t>200401.IB</t>
  </si>
  <si>
    <t>20农发01</t>
  </si>
  <si>
    <t>190408Z19.IB</t>
  </si>
  <si>
    <t>19农发08(增19)</t>
  </si>
  <si>
    <t>190011X5.IB</t>
  </si>
  <si>
    <t>19附息国债11(续5)</t>
  </si>
  <si>
    <t>200204.IB</t>
  </si>
  <si>
    <t>20国开04</t>
  </si>
  <si>
    <t>190214Z7.IB</t>
  </si>
  <si>
    <t>19国开14(增7)</t>
  </si>
  <si>
    <t>190308Z8.IB</t>
  </si>
  <si>
    <t>19进出08(增8)</t>
  </si>
  <si>
    <t>190305Z43.IB</t>
  </si>
  <si>
    <t>19进出05(增43)</t>
  </si>
  <si>
    <t>190307Z7.IB</t>
  </si>
  <si>
    <t>19进出07(增7)</t>
  </si>
  <si>
    <t>190310Z31.IB</t>
  </si>
  <si>
    <t>19进出10(增31)</t>
  </si>
  <si>
    <t>209903.IB</t>
  </si>
  <si>
    <t>20贴现国债03</t>
  </si>
  <si>
    <t>190409Z18.IB</t>
  </si>
  <si>
    <t>19农发09(增18)</t>
  </si>
  <si>
    <t>190407Z22.IB</t>
  </si>
  <si>
    <t>19农发07(增22)</t>
  </si>
  <si>
    <t>200203Z.IB</t>
  </si>
  <si>
    <t>20国开03(增发)</t>
  </si>
  <si>
    <t>190215Z13.IB</t>
  </si>
  <si>
    <t>19国开15(增13)</t>
  </si>
  <si>
    <t>091918001Z25.IB</t>
  </si>
  <si>
    <t>19农发清发01(增发25)</t>
  </si>
  <si>
    <t>190014X2.IB</t>
  </si>
  <si>
    <t>19附息国债14(续2)</t>
  </si>
  <si>
    <t>108605Z.SZ</t>
  </si>
  <si>
    <t>国开1901(增发)</t>
  </si>
  <si>
    <t>190408Z20.IB</t>
  </si>
  <si>
    <t>19农发08(增20)</t>
  </si>
  <si>
    <t>190013X3.IB</t>
  </si>
  <si>
    <t>19附息国债13(续3)</t>
  </si>
  <si>
    <t>190015X2.IB</t>
  </si>
  <si>
    <t>19附息国债15(续2)</t>
  </si>
  <si>
    <t>190406Z22.IB</t>
  </si>
  <si>
    <t>19农发06(增22)</t>
  </si>
  <si>
    <t>108606.SZ</t>
  </si>
  <si>
    <t>国开2001</t>
  </si>
  <si>
    <t>200401Z.IB</t>
  </si>
  <si>
    <t>20农发01(增发)</t>
  </si>
  <si>
    <t>190308Z9.IB</t>
  </si>
  <si>
    <t>19进出08(增9)</t>
  </si>
  <si>
    <t>190307Z8.IB</t>
  </si>
  <si>
    <t>19进出07(增8)</t>
  </si>
  <si>
    <t>200204Z.IB</t>
  </si>
  <si>
    <t>20国开04(增发)</t>
  </si>
  <si>
    <t>190305Z44.IB</t>
  </si>
  <si>
    <t>19进出05(增44)</t>
  </si>
  <si>
    <t>190310Z32.IB</t>
  </si>
  <si>
    <t>19进出10(增32)</t>
  </si>
  <si>
    <t>200201Z.IB</t>
  </si>
  <si>
    <t>20国开01(增发)</t>
  </si>
  <si>
    <t>190214Z8.IB</t>
  </si>
  <si>
    <t>19国开14(增8)</t>
  </si>
  <si>
    <t>209904.IB</t>
  </si>
  <si>
    <t>20贴现国债04</t>
  </si>
  <si>
    <t>200201Z2.IB</t>
  </si>
  <si>
    <t>20国开01(增2)</t>
  </si>
  <si>
    <t>190307Z9.IB</t>
  </si>
  <si>
    <t>19进出07(增9)</t>
  </si>
  <si>
    <t>190214Z9.IB</t>
  </si>
  <si>
    <t>19国开14(增9)</t>
  </si>
  <si>
    <t>190308Z10.IB</t>
  </si>
  <si>
    <t>19进出08(增10)</t>
  </si>
  <si>
    <t>190215Z14.IB</t>
  </si>
  <si>
    <t>19国开15(增14)</t>
  </si>
  <si>
    <t>190310Z33.IB</t>
  </si>
  <si>
    <t>19进出10(增33)</t>
  </si>
  <si>
    <t>国开2002</t>
  </si>
  <si>
    <t>018012.SH</t>
  </si>
  <si>
    <t>国开2003</t>
  </si>
  <si>
    <t>150308Z16.IB</t>
  </si>
  <si>
    <t>15进出08(增16)</t>
  </si>
  <si>
    <t>170303Z26.IB</t>
  </si>
  <si>
    <t>17进出03(增26)</t>
  </si>
  <si>
    <t>190406Z23.IB</t>
  </si>
  <si>
    <t>19农发06(增23)</t>
  </si>
  <si>
    <t>200401Z2.IB</t>
  </si>
  <si>
    <t>20农发01(增2)</t>
  </si>
  <si>
    <t>190011X6.IB</t>
  </si>
  <si>
    <t>19附息国债11(续6)</t>
  </si>
  <si>
    <t>190016X2.IB</t>
  </si>
  <si>
    <t>19附息国债16(续2)</t>
  </si>
  <si>
    <t>190215Z15.IB</t>
  </si>
  <si>
    <t>19国开15(增15)</t>
  </si>
  <si>
    <t>190310Z34.IB</t>
  </si>
  <si>
    <t>19进出10(增34)</t>
  </si>
  <si>
    <t>2002120.IB</t>
  </si>
  <si>
    <t>20国开战疫120</t>
  </si>
  <si>
    <t>190305Z45.IB</t>
  </si>
  <si>
    <t>19进出05(增45)</t>
  </si>
  <si>
    <t>200301.IB</t>
  </si>
  <si>
    <t>20进出01</t>
  </si>
  <si>
    <t>209906.IB</t>
  </si>
  <si>
    <t>20贴现国债06</t>
  </si>
  <si>
    <t>209905.IB</t>
  </si>
  <si>
    <t>20贴现国债05</t>
  </si>
  <si>
    <t>190407Z23.IB</t>
  </si>
  <si>
    <t>19农发07(增23)</t>
  </si>
  <si>
    <t>190409Z19.IB</t>
  </si>
  <si>
    <t>19农发09(增19)</t>
  </si>
  <si>
    <t>091918001Z26.IB</t>
  </si>
  <si>
    <t>19农发清发01(增发26)</t>
  </si>
  <si>
    <t>190214Z10.IB</t>
  </si>
  <si>
    <t>19国开14(增10)</t>
  </si>
  <si>
    <t>200204Z2.IB</t>
  </si>
  <si>
    <t>20国开04(增2)</t>
  </si>
  <si>
    <t>190406Z24.IB</t>
  </si>
  <si>
    <t>19农发06(增24)</t>
  </si>
  <si>
    <t>200401Z3.IB</t>
  </si>
  <si>
    <t>20农发01(增3)</t>
  </si>
  <si>
    <t>190408Z21.IB</t>
  </si>
  <si>
    <t>19农发08(增21)</t>
  </si>
  <si>
    <t>200002.IB</t>
  </si>
  <si>
    <t>20附息国债02</t>
  </si>
  <si>
    <t>190013X4.IB</t>
  </si>
  <si>
    <t>19附息国债13(续4)</t>
  </si>
  <si>
    <t>200203Z2.IB</t>
  </si>
  <si>
    <t>20国开03(增2)</t>
  </si>
  <si>
    <t>200301Z.IB</t>
  </si>
  <si>
    <t>20进出01(增发)</t>
  </si>
  <si>
    <t>190305Z46.IB</t>
  </si>
  <si>
    <t>19进出05(增46)</t>
  </si>
  <si>
    <t>190308Z11.IB</t>
  </si>
  <si>
    <t>19进出08(增11)</t>
  </si>
  <si>
    <t>190310Z35.IB</t>
  </si>
  <si>
    <t>19进出10(增35)</t>
  </si>
  <si>
    <t>200201Z3.IB</t>
  </si>
  <si>
    <t>20国开01(增3)</t>
  </si>
  <si>
    <t>190215Z16.IB</t>
  </si>
  <si>
    <t>19国开15(增16)</t>
  </si>
  <si>
    <t>209907.IB</t>
  </si>
  <si>
    <t>20贴现国债07</t>
  </si>
  <si>
    <t>190407Z24.IB</t>
  </si>
  <si>
    <t>19农发07(增24)</t>
  </si>
  <si>
    <t>190409Z20.IB</t>
  </si>
  <si>
    <t>19农发09(增20)</t>
  </si>
  <si>
    <t>200204Z3.IB</t>
  </si>
  <si>
    <t>20国开04(增3)</t>
  </si>
  <si>
    <t>091918001Z27.IB</t>
  </si>
  <si>
    <t>19农发清发01(增发27)</t>
  </si>
  <si>
    <t>190214Z11.IB</t>
  </si>
  <si>
    <t>19国开14(增11)</t>
  </si>
  <si>
    <t>190015X3.IB</t>
  </si>
  <si>
    <t>19附息国债15(续3)</t>
  </si>
  <si>
    <t>200001X.IB</t>
  </si>
  <si>
    <t>20附息国债01(续发)</t>
  </si>
  <si>
    <t>190406Z25.IB</t>
  </si>
  <si>
    <t>19农发06(增25)</t>
  </si>
  <si>
    <t>200401Z4.IB</t>
  </si>
  <si>
    <t>20农发01(增4)</t>
  </si>
  <si>
    <t>190408Z22.IB</t>
  </si>
  <si>
    <t>19农发08(增22)</t>
  </si>
  <si>
    <t>200304.IB</t>
  </si>
  <si>
    <t>20进出04</t>
  </si>
  <si>
    <t>200203Z3.IB</t>
  </si>
  <si>
    <t>20国开03(增3)</t>
  </si>
  <si>
    <t>190308Z12.IB</t>
  </si>
  <si>
    <t>19进出08(增12)</t>
  </si>
  <si>
    <t>200201Z4.IB</t>
  </si>
  <si>
    <t>20国开01(增4)</t>
  </si>
  <si>
    <t>190310Z36.IB</t>
  </si>
  <si>
    <t>19进出10(增36)</t>
  </si>
  <si>
    <t>190215Z17.IB</t>
  </si>
  <si>
    <t>19国开15(增17)</t>
  </si>
  <si>
    <t>190305Z47.IB</t>
  </si>
  <si>
    <t>19进出05(增47)</t>
  </si>
  <si>
    <t>209908.IB</t>
  </si>
  <si>
    <t>20贴现国债08</t>
  </si>
  <si>
    <t>200307.IB</t>
  </si>
  <si>
    <t>20进出07</t>
  </si>
  <si>
    <t>190309Z.IB</t>
  </si>
  <si>
    <t>19进出09(增发)</t>
  </si>
  <si>
    <t>200301Z2.IB</t>
  </si>
  <si>
    <t>20进出01(增2)</t>
  </si>
  <si>
    <t>190407Z25.IB</t>
  </si>
  <si>
    <t>19农发07(增25)</t>
  </si>
  <si>
    <t>190409Z21.IB</t>
  </si>
  <si>
    <t>19农发09(增21)</t>
  </si>
  <si>
    <t>200204Z4.IB</t>
  </si>
  <si>
    <t>20国开04(增4)</t>
  </si>
  <si>
    <t>200201Z5.IB</t>
  </si>
  <si>
    <t>20国开01(增5)</t>
  </si>
  <si>
    <t>091918001Z28.IB</t>
  </si>
  <si>
    <t>19农发清发01(增发28)</t>
  </si>
  <si>
    <t>190214Z12.IB</t>
  </si>
  <si>
    <t>19国开14(增12)</t>
  </si>
  <si>
    <t>190408Z23.IB</t>
  </si>
  <si>
    <t>19农发08(增23)</t>
  </si>
  <si>
    <t>190406Z26.IB</t>
  </si>
  <si>
    <t>19农发06(增26)</t>
  </si>
  <si>
    <t>200401Z5.IB</t>
  </si>
  <si>
    <t>20农发01(增5)</t>
  </si>
  <si>
    <t>190310Z37.IB</t>
  </si>
  <si>
    <t>19进出10(增37)</t>
  </si>
  <si>
    <t>190215Z18.IB</t>
  </si>
  <si>
    <t>19国开15(增18)</t>
  </si>
  <si>
    <t>190308Z13.IB</t>
  </si>
  <si>
    <t>19进出08(增13)</t>
  </si>
  <si>
    <t>200203Z4.IB</t>
  </si>
  <si>
    <t>20国开03(增4)</t>
  </si>
  <si>
    <t>200305.IB</t>
  </si>
  <si>
    <t>20进出05</t>
  </si>
  <si>
    <t>365D</t>
  </si>
  <si>
    <t>209909.IB</t>
  </si>
  <si>
    <t>20贴现国债09</t>
  </si>
  <si>
    <t>200304Z.IB</t>
  </si>
  <si>
    <t>20进出04(增发)</t>
  </si>
  <si>
    <t>200307Z.IB</t>
  </si>
  <si>
    <t>20进出07(增发)</t>
  </si>
  <si>
    <t>190309Z2.IB</t>
  </si>
  <si>
    <t>19进出09(增2)</t>
  </si>
  <si>
    <t>190407Z26.IB</t>
  </si>
  <si>
    <t>19农发07(增26)</t>
  </si>
  <si>
    <t>190409Z22.IB</t>
  </si>
  <si>
    <t>19农发09(增22)</t>
  </si>
  <si>
    <t>200201Z6.IB</t>
  </si>
  <si>
    <t>20国开01(增6)</t>
  </si>
  <si>
    <t>190214Z13.IB</t>
  </si>
  <si>
    <t>19国开14(增13)</t>
  </si>
  <si>
    <t>091918001Z29.IB</t>
  </si>
  <si>
    <t>19农发清发01(增发29)</t>
  </si>
  <si>
    <t>200204Z5.IB</t>
  </si>
  <si>
    <t>20国开04(增5)</t>
  </si>
  <si>
    <t>190016X3.IB</t>
  </si>
  <si>
    <t>19附息国债16(续3)</t>
  </si>
  <si>
    <t>190408Z24.IB</t>
  </si>
  <si>
    <t>19农发08(增24)</t>
  </si>
  <si>
    <t>200401Z6.IB</t>
  </si>
  <si>
    <t>20农发01(增6)</t>
  </si>
  <si>
    <t>190406Z27.IB</t>
  </si>
  <si>
    <t>19农发06(增27)</t>
  </si>
  <si>
    <t>200003.IB</t>
  </si>
  <si>
    <t>20附息国债03</t>
  </si>
  <si>
    <t>200305Z.IB</t>
  </si>
  <si>
    <t>20进出05(增发)</t>
  </si>
  <si>
    <t>200203Z5.IB</t>
  </si>
  <si>
    <t>20国开03(增5)</t>
  </si>
  <si>
    <t>180203Z7.IB</t>
  </si>
  <si>
    <t>18国开03(增7)</t>
  </si>
  <si>
    <t>200205.IB</t>
  </si>
  <si>
    <t>20国开05</t>
  </si>
  <si>
    <t>190308Z14.IB</t>
  </si>
  <si>
    <t>19进出08(增14)</t>
  </si>
  <si>
    <t>190310Z38.IB</t>
  </si>
  <si>
    <t>19进出10(增38)</t>
  </si>
  <si>
    <t>209911.IB</t>
  </si>
  <si>
    <t>20贴现国债11</t>
  </si>
  <si>
    <t>190309Z3.IB</t>
  </si>
  <si>
    <t>19进出09(增3)</t>
  </si>
  <si>
    <t>209910.IB</t>
  </si>
  <si>
    <t>20贴现国债10</t>
  </si>
  <si>
    <t>200307Z2.IB</t>
  </si>
  <si>
    <t>20进出07(增2)</t>
  </si>
  <si>
    <t>200304Z2.IB</t>
  </si>
  <si>
    <t>20进出04(增2)</t>
  </si>
  <si>
    <t>190407Z27.IB</t>
  </si>
  <si>
    <t>19农发07(增27)</t>
  </si>
  <si>
    <t>190409Z23.IB</t>
  </si>
  <si>
    <t>19农发09(增23)</t>
  </si>
  <si>
    <t>190214Z14.IB</t>
  </si>
  <si>
    <t>19国开14(增14)</t>
  </si>
  <si>
    <t>092018001.IB</t>
  </si>
  <si>
    <t>20农发清发01</t>
  </si>
  <si>
    <t>200201Z7.IB</t>
  </si>
  <si>
    <t>20国开01(增7)</t>
  </si>
  <si>
    <t>200204Z6.IB</t>
  </si>
  <si>
    <t>20国开04(增6)</t>
  </si>
  <si>
    <t>190406Z28.IB</t>
  </si>
  <si>
    <t>19农发06(增28)</t>
  </si>
  <si>
    <t>200401Z7.IB</t>
  </si>
  <si>
    <t>20农发01(增7)</t>
  </si>
  <si>
    <t>190013X5.IB</t>
  </si>
  <si>
    <t>19附息国债13(续5)</t>
  </si>
  <si>
    <t>200002X.IB</t>
  </si>
  <si>
    <t>20附息国债02(续发)</t>
  </si>
  <si>
    <t>190408Z25.IB</t>
  </si>
  <si>
    <t>19农发08(增25)</t>
  </si>
  <si>
    <t>200305Z2.IB</t>
  </si>
  <si>
    <t>20进出05(增2)</t>
  </si>
  <si>
    <t>200205Z.IB</t>
  </si>
  <si>
    <t>20国开05(增发)</t>
  </si>
  <si>
    <t>190308Z15.IB</t>
  </si>
  <si>
    <t>19进出08(增15)</t>
  </si>
  <si>
    <t>200203Z6.IB</t>
  </si>
  <si>
    <t>20国开03(增6)</t>
  </si>
  <si>
    <t>180203Z8.IB</t>
  </si>
  <si>
    <t>18国开03(增8)</t>
  </si>
  <si>
    <t>190310Z39.IB</t>
  </si>
  <si>
    <t>19进出10(增39)</t>
  </si>
  <si>
    <t>200307Z3.IB</t>
  </si>
  <si>
    <t>20进出07(增3)</t>
  </si>
  <si>
    <t>200004.IB</t>
  </si>
  <si>
    <t>20附息国债04</t>
  </si>
  <si>
    <t>209912.IB</t>
  </si>
  <si>
    <t>20贴现国债12</t>
  </si>
  <si>
    <t>190309Z4.IB</t>
  </si>
  <si>
    <t>19进出09(增4)</t>
  </si>
  <si>
    <t>200304Z3.IB</t>
  </si>
  <si>
    <t>20进出04(增3)</t>
  </si>
  <si>
    <t>190409Z24.IB</t>
  </si>
  <si>
    <t>19农发09(增24)</t>
  </si>
  <si>
    <t>190407Z28.IB</t>
  </si>
  <si>
    <t>19农发07(增28)</t>
  </si>
  <si>
    <t>190214Z15.IB</t>
  </si>
  <si>
    <t>19国开14(增15)</t>
  </si>
  <si>
    <t>200204Z7.IB</t>
  </si>
  <si>
    <t>20国开04(增7)</t>
  </si>
  <si>
    <t>200201Z8.IB</t>
  </si>
  <si>
    <t>20国开01(增8)</t>
  </si>
  <si>
    <t>20农发清发01(增发1)</t>
  </si>
  <si>
    <t>200001X2.IB</t>
  </si>
  <si>
    <t>20附息国债01(续2)</t>
  </si>
  <si>
    <t>200401Z8.IB</t>
  </si>
  <si>
    <t>20农发01(增8)</t>
  </si>
  <si>
    <t>190015X4.IB</t>
  </si>
  <si>
    <t>19附息国债15(续4)</t>
  </si>
  <si>
    <t>190406Z29.IB</t>
  </si>
  <si>
    <t>19农发06(增29)</t>
  </si>
  <si>
    <t>190408Z26.IB</t>
  </si>
  <si>
    <t>19农发08(增26)</t>
  </si>
  <si>
    <t>180203Z9.IB</t>
  </si>
  <si>
    <t>18国开03(增9)</t>
  </si>
  <si>
    <t>200203Z7.IB</t>
  </si>
  <si>
    <t>20国开03(增7)</t>
  </si>
  <si>
    <t>200310.IB</t>
  </si>
  <si>
    <t>20进出10</t>
  </si>
  <si>
    <t>190308Z16.IB</t>
  </si>
  <si>
    <t>19进出08(增16)</t>
  </si>
  <si>
    <t>200305Z3.IB</t>
  </si>
  <si>
    <t>20进出05(增3)</t>
  </si>
  <si>
    <t>200205Z2.IB</t>
  </si>
  <si>
    <t>20国开05(增2)</t>
  </si>
  <si>
    <t>209913.IB</t>
  </si>
  <si>
    <t>20贴现国债13</t>
  </si>
  <si>
    <t>200307Z4.IB</t>
  </si>
  <si>
    <t>20进出07(增4)</t>
  </si>
  <si>
    <t>190309Z5.IB</t>
  </si>
  <si>
    <t>19进出09(增5)</t>
  </si>
  <si>
    <t>200304Z4.IB</t>
  </si>
  <si>
    <t>20进出04(增4)</t>
  </si>
  <si>
    <t>190407Z29.IB</t>
  </si>
  <si>
    <t>19农发07(增29)</t>
  </si>
  <si>
    <t>190409Z25.IB</t>
  </si>
  <si>
    <t>19农发09(增25)</t>
  </si>
  <si>
    <t>092018001Z02.IB</t>
  </si>
  <si>
    <t>20农发清发01(增发2)</t>
  </si>
  <si>
    <t>200201Z9.IB</t>
  </si>
  <si>
    <t>20国开01(增9)</t>
  </si>
  <si>
    <t>190214Z16.IB</t>
  </si>
  <si>
    <t>19国开14(增16)</t>
  </si>
  <si>
    <t>200204Z8.IB</t>
  </si>
  <si>
    <t>20国开04(增8)</t>
  </si>
  <si>
    <t>190408Z27.IB</t>
  </si>
  <si>
    <t>19农发08(增27)</t>
  </si>
  <si>
    <t>190406Z30.IB</t>
  </si>
  <si>
    <t>19农发06(增30)</t>
  </si>
  <si>
    <t>200401Z9.IB</t>
  </si>
  <si>
    <t>20农发01(增9)</t>
  </si>
  <si>
    <t>180203Z10.IB</t>
  </si>
  <si>
    <t>18国开03(增10)</t>
  </si>
  <si>
    <t>200305Z4.IB</t>
  </si>
  <si>
    <t>20进出05(增4)</t>
  </si>
  <si>
    <t>200205Z3.IB</t>
  </si>
  <si>
    <t>20国开05(增3)</t>
  </si>
  <si>
    <t>200310Z.IB</t>
  </si>
  <si>
    <t>20进出10(增发)</t>
  </si>
  <si>
    <t>200203Z8.IB</t>
  </si>
  <si>
    <t>20国开03(增8)</t>
  </si>
  <si>
    <t>190308Z17.IB</t>
  </si>
  <si>
    <t>19进出08(增17)</t>
  </si>
  <si>
    <t>200306.IB</t>
  </si>
  <si>
    <t>20进出06</t>
  </si>
  <si>
    <t>200307Z5.IB</t>
  </si>
  <si>
    <t>20进出07(增5)</t>
  </si>
  <si>
    <t>209914.IB</t>
  </si>
  <si>
    <t>20贴现国债14</t>
  </si>
  <si>
    <t>190309Z6.IB</t>
  </si>
  <si>
    <t>19进出09(增6)</t>
  </si>
  <si>
    <t>200402.IB</t>
  </si>
  <si>
    <t>20农发02</t>
  </si>
  <si>
    <t>190409Z26.IB</t>
  </si>
  <si>
    <t>19农发09(增26)</t>
  </si>
  <si>
    <t>200201Z10.IB</t>
  </si>
  <si>
    <t>20国开01(增10)</t>
  </si>
  <si>
    <t>190214Z17.IB</t>
  </si>
  <si>
    <t>19国开14(增17)</t>
  </si>
  <si>
    <t>200204Z9.IB</t>
  </si>
  <si>
    <t>20国开04(增9)</t>
  </si>
  <si>
    <t>092018001Z03.IB</t>
  </si>
  <si>
    <t>20农发清发01(增发3)</t>
  </si>
  <si>
    <t>200401Z10.IB</t>
  </si>
  <si>
    <t>20农发01(增10)</t>
  </si>
  <si>
    <t>190406Z31.IB</t>
  </si>
  <si>
    <t>19农发06(增31)</t>
  </si>
  <si>
    <t>200003X.IB</t>
  </si>
  <si>
    <t>20附息国债03(续发)</t>
  </si>
  <si>
    <t>190408Z28.IB</t>
  </si>
  <si>
    <t>19农发08(增28)</t>
  </si>
  <si>
    <t>108607.SZ</t>
  </si>
  <si>
    <t>开贴2001</t>
  </si>
  <si>
    <t>178D</t>
  </si>
  <si>
    <t>190016X4.IB</t>
  </si>
  <si>
    <t>19附息国债16(续4)</t>
  </si>
  <si>
    <t>200305Z5.IB</t>
  </si>
  <si>
    <t>20进出05(增5)</t>
  </si>
  <si>
    <t>200310Z2.IB</t>
  </si>
  <si>
    <t>20进出10(增2)</t>
  </si>
  <si>
    <t>180203Z11.IB</t>
  </si>
  <si>
    <t>18国开03(增11)</t>
  </si>
  <si>
    <t>200205Z4.IB</t>
  </si>
  <si>
    <t>20国开05(增4)</t>
  </si>
  <si>
    <t>200203Z9.IB</t>
  </si>
  <si>
    <t>20国开03(增9)</t>
  </si>
  <si>
    <t>200303.IB</t>
  </si>
  <si>
    <t>20进出03</t>
  </si>
  <si>
    <t>200307Z6.IB</t>
  </si>
  <si>
    <t>20进出07(增6)</t>
  </si>
  <si>
    <t>209916.IB</t>
  </si>
  <si>
    <t>20贴现国债16</t>
  </si>
  <si>
    <t>200302.IB</t>
  </si>
  <si>
    <t>20进出02</t>
  </si>
  <si>
    <t>209915.IB</t>
  </si>
  <si>
    <t>20贴现国债15</t>
  </si>
  <si>
    <t>200306Z.IB</t>
  </si>
  <si>
    <t>20进出06(增发)</t>
  </si>
  <si>
    <t>092018001Z04.IB</t>
  </si>
  <si>
    <t>20农发清发01(增发4)</t>
  </si>
  <si>
    <t>200201Z11.IB</t>
  </si>
  <si>
    <t>20国开01(增11)</t>
  </si>
  <si>
    <t>200202.IB</t>
  </si>
  <si>
    <t>20国开02</t>
  </si>
  <si>
    <t>207701.IB</t>
  </si>
  <si>
    <t>20贴现国开01</t>
  </si>
  <si>
    <t>200204Z10.IB</t>
  </si>
  <si>
    <t>20国开04(增10)</t>
  </si>
  <si>
    <t>200002X2.IB</t>
  </si>
  <si>
    <t>20附息国债02(续2)</t>
  </si>
  <si>
    <t>200005.IB</t>
  </si>
  <si>
    <t>20附息国债05</t>
  </si>
  <si>
    <t>190408Z29.IB</t>
  </si>
  <si>
    <t>19农发08(增29)</t>
  </si>
  <si>
    <t>190409Z27.IB</t>
  </si>
  <si>
    <t>19农发09(增27)</t>
  </si>
  <si>
    <t>200401Z11.IB</t>
  </si>
  <si>
    <t>20农发01(增11)</t>
  </si>
  <si>
    <t>200402Z.IB</t>
  </si>
  <si>
    <t>20农发02(增发)</t>
  </si>
  <si>
    <t>190406Z32.IB</t>
  </si>
  <si>
    <t>19农发06(增32)</t>
  </si>
  <si>
    <t>180203Z12.IB</t>
  </si>
  <si>
    <t>18国开03(增12)</t>
  </si>
  <si>
    <t>200310Z3.IB</t>
  </si>
  <si>
    <t>20进出10(增3)</t>
  </si>
  <si>
    <t>200203Z10.IB</t>
  </si>
  <si>
    <t>20国开03(增10)</t>
  </si>
  <si>
    <t>200205Z5.IB</t>
  </si>
  <si>
    <t>20国开05(增5)</t>
  </si>
  <si>
    <t>200303Z.IB</t>
  </si>
  <si>
    <t>20进出03(增发)</t>
  </si>
  <si>
    <t>200305Z6.IB</t>
  </si>
  <si>
    <t>20进出05(增6)</t>
  </si>
  <si>
    <t>200306Z2.IB</t>
  </si>
  <si>
    <t>20进出06(增2)</t>
  </si>
  <si>
    <t>200302Z.IB</t>
  </si>
  <si>
    <t>20进出02(增发)</t>
  </si>
  <si>
    <t>209917.IB</t>
  </si>
  <si>
    <t>20贴现国债17</t>
  </si>
  <si>
    <t>200004X.IB</t>
  </si>
  <si>
    <t>20附息国债04(续发)</t>
  </si>
  <si>
    <t>200307Z7.IB</t>
  </si>
  <si>
    <t>20进出07(增7)</t>
  </si>
  <si>
    <t>190409Z28.IB</t>
  </si>
  <si>
    <t>19农发09(增28)</t>
  </si>
  <si>
    <t>200402Z2.IB</t>
  </si>
  <si>
    <t>20农发02(增2)</t>
  </si>
  <si>
    <t>092018001Z05.IB</t>
  </si>
  <si>
    <t>20农发清发01(增发5)</t>
  </si>
  <si>
    <t>200204Z11.IB</t>
  </si>
  <si>
    <t>20国开04(增11)</t>
  </si>
  <si>
    <t>200202Z.IB</t>
  </si>
  <si>
    <t>20国开02(增发)</t>
  </si>
  <si>
    <t>200206.IB</t>
  </si>
  <si>
    <t>20国开06</t>
  </si>
  <si>
    <t>190408Z30.IB</t>
  </si>
  <si>
    <t>19农发08(增30)</t>
  </si>
  <si>
    <t>200403.IB</t>
  </si>
  <si>
    <t>20农发03</t>
  </si>
  <si>
    <t>190015X5.IB</t>
  </si>
  <si>
    <t>19附息国债15(续5)</t>
  </si>
  <si>
    <t>200001X3.IB</t>
  </si>
  <si>
    <t>20附息国债01(续3)</t>
  </si>
  <si>
    <t>200404.IB</t>
  </si>
  <si>
    <t>20农发04</t>
  </si>
  <si>
    <t>108609.SZ</t>
  </si>
  <si>
    <t>开贴2002</t>
  </si>
  <si>
    <t>200305Z7.IB</t>
  </si>
  <si>
    <t>20进出05(增7)</t>
  </si>
  <si>
    <t>180203Z13.IB</t>
  </si>
  <si>
    <t>18国开03(增13)</t>
  </si>
  <si>
    <t>200303Z2.IB</t>
  </si>
  <si>
    <t>20进出03(增2)</t>
  </si>
  <si>
    <t>200205Z6.IB</t>
  </si>
  <si>
    <t>20国开05(增6)</t>
  </si>
  <si>
    <t>200310Z4.IB</t>
  </si>
  <si>
    <t>20进出10(增4)</t>
  </si>
  <si>
    <t>200203Z11.IB</t>
  </si>
  <si>
    <t>20国开03(增11)</t>
  </si>
  <si>
    <t>200306Z3.IB</t>
  </si>
  <si>
    <t>20进出06(增3)</t>
  </si>
  <si>
    <t>209918.IB</t>
  </si>
  <si>
    <t>20贴现国债18</t>
  </si>
  <si>
    <t>200307Z8.IB</t>
  </si>
  <si>
    <t>20进出07(增8)</t>
  </si>
  <si>
    <t>200402Z3.IB</t>
  </si>
  <si>
    <t>20农发02(增3)</t>
  </si>
  <si>
    <t>200405.IB</t>
  </si>
  <si>
    <t>20农发05</t>
  </si>
  <si>
    <t>207702.IB</t>
  </si>
  <si>
    <t>20贴现国开02</t>
  </si>
  <si>
    <t>19农发清发02(增发2)</t>
  </si>
  <si>
    <t>200204Z12.IB</t>
  </si>
  <si>
    <t>20国开04(增12)</t>
  </si>
  <si>
    <t>092018001Z06.IB</t>
  </si>
  <si>
    <t>20农发清发01(增发6)</t>
  </si>
  <si>
    <t>200201Z12.IB</t>
  </si>
  <si>
    <t>20国开01(增12)</t>
  </si>
  <si>
    <t>200202Z2.IB</t>
  </si>
  <si>
    <t>20国开02(增2)</t>
  </si>
  <si>
    <t>200403Z.IB</t>
  </si>
  <si>
    <t>20农发03(增发)</t>
  </si>
  <si>
    <t>190408Z31.IB</t>
  </si>
  <si>
    <t>19农发08(增31)</t>
  </si>
  <si>
    <t>200404Z.IB</t>
  </si>
  <si>
    <t>20农发04(增发)</t>
  </si>
  <si>
    <t>200310Z5.IB</t>
  </si>
  <si>
    <t>20进出10(增5)</t>
  </si>
  <si>
    <t>200205Z7.IB</t>
  </si>
  <si>
    <t>20国开05(增7)</t>
  </si>
  <si>
    <t>200203Z12.IB</t>
  </si>
  <si>
    <t>20国开03(增12)</t>
  </si>
  <si>
    <t>200305Z8.IB</t>
  </si>
  <si>
    <t>20进出05(增8)</t>
  </si>
  <si>
    <t>180203Z14.IB</t>
  </si>
  <si>
    <t>18国开03(增14)</t>
  </si>
  <si>
    <t>200303Z3.IB</t>
  </si>
  <si>
    <t>20进出03(增3)</t>
  </si>
  <si>
    <t>200307Z9.IB</t>
  </si>
  <si>
    <t>20进出07(增9)</t>
  </si>
  <si>
    <t>200306Z4.IB</t>
  </si>
  <si>
    <t>20进出06(增4)</t>
  </si>
  <si>
    <t>209919.IB</t>
  </si>
  <si>
    <t>20贴现国债19</t>
  </si>
  <si>
    <t>200405Z.IB</t>
  </si>
  <si>
    <t>20农发05(增发)</t>
  </si>
  <si>
    <t>200402Z4.IB</t>
  </si>
  <si>
    <t>20农发02(增4)</t>
  </si>
  <si>
    <t>180203Z15.IB</t>
  </si>
  <si>
    <t>18国开03(增15)</t>
  </si>
  <si>
    <t>207703.IB</t>
  </si>
  <si>
    <t>20贴现国开03</t>
  </si>
  <si>
    <t>200205Z8.IB</t>
  </si>
  <si>
    <t>20国开05(增8)</t>
  </si>
  <si>
    <t>092018001Z07.IB</t>
  </si>
  <si>
    <t>20农发清发01(增发7)</t>
  </si>
  <si>
    <t>200204Z13.IB</t>
  </si>
  <si>
    <t>20国开04(增13)</t>
  </si>
  <si>
    <t>190408Z32.IB</t>
  </si>
  <si>
    <t>19农发08(增32)</t>
  </si>
  <si>
    <t>200403Z2.IB</t>
  </si>
  <si>
    <t>20农发03(增2)</t>
  </si>
  <si>
    <t>200404Z2.IB</t>
  </si>
  <si>
    <t>20农发04(增2)</t>
  </si>
  <si>
    <t>200302Z2.IB</t>
  </si>
  <si>
    <t>20进出02(增2)</t>
  </si>
  <si>
    <t>200306Z5.IB</t>
  </si>
  <si>
    <t>20进出06(增5)</t>
  </si>
  <si>
    <t>200206Z.IB</t>
  </si>
  <si>
    <t>20国开06(增发)</t>
  </si>
  <si>
    <t>200203Z13.IB</t>
  </si>
  <si>
    <t>20国开03(增13)</t>
  </si>
  <si>
    <t>200307Z10.IB</t>
  </si>
  <si>
    <t>20进出07(增10)</t>
  </si>
  <si>
    <t>200202Z3.IB</t>
  </si>
  <si>
    <t>20国开02(增3)</t>
  </si>
  <si>
    <t>200403Z3.IB</t>
  </si>
  <si>
    <t>20农发03(增3)</t>
  </si>
  <si>
    <t>200404Z3.IB</t>
  </si>
  <si>
    <t>20农发04(增3)</t>
  </si>
  <si>
    <t>190408Z33.IB</t>
  </si>
  <si>
    <t>19农发08(增33)</t>
  </si>
  <si>
    <t>200405Z2.IB</t>
  </si>
  <si>
    <t>20农发05(增2)</t>
  </si>
  <si>
    <t>200402Z5.IB</t>
  </si>
  <si>
    <t>20农发02(增5)</t>
  </si>
  <si>
    <t>200003X2.IB</t>
  </si>
  <si>
    <t>20附息国债03(续2)</t>
  </si>
  <si>
    <t>190016X5.IB</t>
  </si>
  <si>
    <t>19附息国债16(续5)</t>
  </si>
  <si>
    <t>207704.IB</t>
  </si>
  <si>
    <t>20贴现国开04</t>
  </si>
  <si>
    <t>200204Z14.IB</t>
  </si>
  <si>
    <t>20国开04(增14)</t>
  </si>
  <si>
    <t>200310Z6.IB</t>
  </si>
  <si>
    <t>20进出10(增6)</t>
  </si>
  <si>
    <t>180203Z16.IB</t>
  </si>
  <si>
    <t>18国开03(增16)</t>
  </si>
  <si>
    <t>200303Z4.IB</t>
  </si>
  <si>
    <t>20进出03(增4)</t>
  </si>
  <si>
    <t>200305Z9.IB</t>
  </si>
  <si>
    <t>20进出05(增9)</t>
  </si>
  <si>
    <t>200306Z6.IB</t>
  </si>
  <si>
    <t>20进出06(增6)</t>
  </si>
  <si>
    <t>200205Z9.IB</t>
  </si>
  <si>
    <t>20国开05(增9)</t>
  </si>
  <si>
    <t>209920.IB</t>
  </si>
  <si>
    <t>20贴现国债20</t>
  </si>
  <si>
    <t>200203Z14.IB</t>
  </si>
  <si>
    <t>20国开03(增14)</t>
  </si>
  <si>
    <t>200307Z11.IB</t>
  </si>
  <si>
    <t>20进出07(增11)</t>
  </si>
  <si>
    <t>200202Z4.IB</t>
  </si>
  <si>
    <t>20国开02(增4)</t>
  </si>
  <si>
    <t>200206Z2.IB</t>
  </si>
  <si>
    <t>20国开06(增2)</t>
  </si>
  <si>
    <t>209921.IB</t>
  </si>
  <si>
    <t>20贴现国债21</t>
  </si>
  <si>
    <t>200302Z3.IB</t>
  </si>
  <si>
    <t>20进出02(增3)</t>
  </si>
  <si>
    <t>200402Z6.IB</t>
  </si>
  <si>
    <t>20农发02(增6)</t>
  </si>
  <si>
    <t>200405Z3.IB</t>
  </si>
  <si>
    <t>20农发05(增3)</t>
  </si>
  <si>
    <t>200202Z5.IB</t>
  </si>
  <si>
    <t>20国开02(增5)</t>
  </si>
  <si>
    <t>092018001Z08.IB</t>
  </si>
  <si>
    <t>20农发清发01(增发8)</t>
  </si>
  <si>
    <t>200205Z10.IB</t>
  </si>
  <si>
    <t>20国开05(增10)</t>
  </si>
  <si>
    <t>20农发清发02</t>
  </si>
  <si>
    <t>200206Z3.IB</t>
  </si>
  <si>
    <t>20国开06(增3)</t>
  </si>
  <si>
    <t>200403Z4.IB</t>
  </si>
  <si>
    <t>20农发03(增4)</t>
  </si>
  <si>
    <t>200005X.IB</t>
  </si>
  <si>
    <t>20附息国债05(续发)</t>
  </si>
  <si>
    <t>200002X3.IB</t>
  </si>
  <si>
    <t>20附息国债02(续3)</t>
  </si>
  <si>
    <t>200404Z4.IB</t>
  </si>
  <si>
    <t>20农发04(增4)</t>
  </si>
  <si>
    <t>200305Z10.IB</t>
  </si>
  <si>
    <t>20进出05(增10)</t>
  </si>
  <si>
    <t>207705.IB</t>
  </si>
  <si>
    <t>20贴现国开05</t>
  </si>
  <si>
    <t>200211.IB</t>
  </si>
  <si>
    <t>20国开11</t>
  </si>
  <si>
    <t>200203Z15.IB</t>
  </si>
  <si>
    <t>20国开03(增15)</t>
  </si>
  <si>
    <t>200204Z15.IB</t>
  </si>
  <si>
    <t>20国开04(增15)</t>
  </si>
  <si>
    <t>200303Z5.IB</t>
  </si>
  <si>
    <t>20进出03(增5)</t>
  </si>
  <si>
    <t>200310Z7.IB</t>
  </si>
  <si>
    <t>20进出10(增7)</t>
  </si>
  <si>
    <t>200004X2.IB</t>
  </si>
  <si>
    <t>20附息国债04(续2)</t>
  </si>
  <si>
    <t>209922.IB</t>
  </si>
  <si>
    <t>20贴现国债22</t>
  </si>
  <si>
    <t>200302Z4.IB</t>
  </si>
  <si>
    <t>20进出02(增4)</t>
  </si>
  <si>
    <t>200307Z12.IB</t>
  </si>
  <si>
    <t>20进出07(增12)</t>
  </si>
  <si>
    <t>200306Z7.IB</t>
  </si>
  <si>
    <t>20进出06(增7)</t>
  </si>
  <si>
    <t>200402Z7.IB</t>
  </si>
  <si>
    <t>20农发02(增7)</t>
  </si>
  <si>
    <t>200405Z4.IB</t>
  </si>
  <si>
    <t>20农发05(增4)</t>
  </si>
  <si>
    <t>092018001Z09.IB</t>
  </si>
  <si>
    <t>20农发清发01(增发9)</t>
  </si>
  <si>
    <t>200206Z4.IB</t>
  </si>
  <si>
    <t>20国开06(增4)</t>
  </si>
  <si>
    <t>200202Z6.IB</t>
  </si>
  <si>
    <t>20国开02(增6)</t>
  </si>
  <si>
    <t>200205Z11.IB</t>
  </si>
  <si>
    <t>20国开05(增11)</t>
  </si>
  <si>
    <t>092018002Z01.IB</t>
  </si>
  <si>
    <t>20农发清发02(增发1)</t>
  </si>
  <si>
    <t>200404Z5.IB</t>
  </si>
  <si>
    <t>20农发04(增5)</t>
  </si>
  <si>
    <t>200006.IB</t>
  </si>
  <si>
    <t>20附息国债06</t>
  </si>
  <si>
    <t>200001X4.IB</t>
  </si>
  <si>
    <t>20附息国债01(续4)</t>
  </si>
  <si>
    <t>200403Z5.IB</t>
  </si>
  <si>
    <t>20农发03(增5)</t>
  </si>
  <si>
    <t>200211Z.IB</t>
  </si>
  <si>
    <t>20国开11(增发)</t>
  </si>
  <si>
    <t>200310Z8.IB</t>
  </si>
  <si>
    <t>20进出10(增8)</t>
  </si>
  <si>
    <t>200204Z16.IB</t>
  </si>
  <si>
    <t>20国开04(增16)</t>
  </si>
  <si>
    <t>200203Z16.IB</t>
  </si>
  <si>
    <t>20国开03(增16)</t>
  </si>
  <si>
    <t>200305Z11.IB</t>
  </si>
  <si>
    <t>20进出05(增11)</t>
  </si>
  <si>
    <t>207706.IB</t>
  </si>
  <si>
    <t>20贴现国开06</t>
  </si>
  <si>
    <t>200303Z6.IB</t>
  </si>
  <si>
    <t>20进出03(增6)</t>
  </si>
  <si>
    <t>200307Z13.IB</t>
  </si>
  <si>
    <t>20进出07(增13)</t>
  </si>
  <si>
    <t>209923.IB</t>
  </si>
  <si>
    <t>20贴现国债23</t>
  </si>
  <si>
    <t>200306Z8.IB</t>
  </si>
  <si>
    <t>20进出06(增8)</t>
  </si>
  <si>
    <t>200302Z5.IB</t>
  </si>
  <si>
    <t>20进出02(增5)</t>
  </si>
  <si>
    <t>200007.IB</t>
  </si>
  <si>
    <t>20附息国债07</t>
  </si>
  <si>
    <t>209924.IB</t>
  </si>
  <si>
    <t>20贴现国债24</t>
  </si>
  <si>
    <t>200405Z5.IB</t>
  </si>
  <si>
    <t>20农发05(增5)</t>
  </si>
  <si>
    <t>200402Z8.IB</t>
  </si>
  <si>
    <t>20农发02(增8)</t>
  </si>
  <si>
    <t>200206Z5.IB</t>
  </si>
  <si>
    <t>20国开06(增5)</t>
  </si>
  <si>
    <t>200202Z7.IB</t>
  </si>
  <si>
    <t>20国开02(增7)</t>
  </si>
  <si>
    <t>092018002Z02.IB</t>
  </si>
  <si>
    <t>20农发清发02(增发2)</t>
  </si>
  <si>
    <t>092018001Z10.IB</t>
  </si>
  <si>
    <t>20农发清发01(增发10)</t>
  </si>
  <si>
    <t>200205Z12.IB</t>
  </si>
  <si>
    <t>20国开05(增12)</t>
  </si>
  <si>
    <t>200403Z6.IB</t>
  </si>
  <si>
    <t>20农发03(增6)</t>
  </si>
  <si>
    <t>200404Z6.IB</t>
  </si>
  <si>
    <t>20农发04(增6)</t>
  </si>
  <si>
    <t>200006X.IB</t>
  </si>
  <si>
    <t>20附息国债06(续发)</t>
  </si>
  <si>
    <t>200211Z2.IB</t>
  </si>
  <si>
    <t>20国开11(增2)</t>
  </si>
  <si>
    <t>200303Z7.IB</t>
  </si>
  <si>
    <t>20进出03(增7)</t>
  </si>
  <si>
    <t>207707.IB</t>
  </si>
  <si>
    <t>20贴现国开07</t>
  </si>
  <si>
    <t>200305Z12.IB</t>
  </si>
  <si>
    <t>20进出05(增12)</t>
  </si>
  <si>
    <t>200203Z17.IB</t>
  </si>
  <si>
    <t>20国开03(增17)</t>
  </si>
  <si>
    <t>2003661.IB</t>
  </si>
  <si>
    <t>20进出661</t>
  </si>
  <si>
    <t>183D</t>
  </si>
  <si>
    <t>200204Z17.IB</t>
  </si>
  <si>
    <t>20国开04(增17)</t>
  </si>
  <si>
    <t>200310Z9.IB</t>
  </si>
  <si>
    <t>20进出10(增9)</t>
  </si>
  <si>
    <t>200306Z9.IB</t>
  </si>
  <si>
    <t>20进出06(增9)</t>
  </si>
  <si>
    <t>200307Z14.IB</t>
  </si>
  <si>
    <t>20进出07(增14)</t>
  </si>
  <si>
    <t>209925.IB</t>
  </si>
  <si>
    <t>20贴现国债25</t>
  </si>
  <si>
    <t>200302Z6.IB</t>
  </si>
  <si>
    <t>20进出02(增6)</t>
  </si>
  <si>
    <t>200402Z9.IB</t>
  </si>
  <si>
    <t>20农发02(增9)</t>
  </si>
  <si>
    <t>200405Z6.IB</t>
  </si>
  <si>
    <t>20农发05(增6)</t>
  </si>
  <si>
    <t>200206Z6.IB</t>
  </si>
  <si>
    <t>20国开06(增6)</t>
  </si>
  <si>
    <t>092018001Z11.IB</t>
  </si>
  <si>
    <t>20农发清发01(增发11)</t>
  </si>
  <si>
    <t>200202Z8.IB</t>
  </si>
  <si>
    <t>20国开02(增8)</t>
  </si>
  <si>
    <t>200205Z13.IB</t>
  </si>
  <si>
    <t>20国开05(增13)</t>
  </si>
  <si>
    <t>092018002Z03.IB</t>
  </si>
  <si>
    <t>20农发清发02(增发3)</t>
  </si>
  <si>
    <t>200404Z7.IB</t>
  </si>
  <si>
    <t>20农发04(增7)</t>
  </si>
  <si>
    <t>200403Z7.IB</t>
  </si>
  <si>
    <t>20农发03(增7)</t>
  </si>
  <si>
    <t>200003X3.IB</t>
  </si>
  <si>
    <t>20附息国债03(续3)</t>
  </si>
  <si>
    <t>200008.IB</t>
  </si>
  <si>
    <t>20附息国债08</t>
  </si>
  <si>
    <t>200203Z18.IB</t>
  </si>
  <si>
    <t>20国开03(增18)</t>
  </si>
  <si>
    <t>200211Z3.IB</t>
  </si>
  <si>
    <t>20国开11(增3)</t>
  </si>
  <si>
    <t>200310Z10.IB</t>
  </si>
  <si>
    <t>20进出10(增10)</t>
  </si>
  <si>
    <t>2003662.IB</t>
  </si>
  <si>
    <t>20进出662</t>
  </si>
  <si>
    <t>92D</t>
  </si>
  <si>
    <t>200204Z18.IB</t>
  </si>
  <si>
    <t>20国开04(增18)</t>
  </si>
  <si>
    <t>200305Z13.IB</t>
  </si>
  <si>
    <t>20进出05(增13)</t>
  </si>
  <si>
    <t>200303Z8.IB</t>
  </si>
  <si>
    <t>20进出03(增8)</t>
  </si>
  <si>
    <t>209926.IB</t>
  </si>
  <si>
    <t>20贴现国债26</t>
  </si>
  <si>
    <t>200217.IB</t>
  </si>
  <si>
    <t>20国开17</t>
  </si>
  <si>
    <t>200307Z15.IB</t>
  </si>
  <si>
    <t>20进出07(增15)</t>
  </si>
  <si>
    <t>200218.IB</t>
  </si>
  <si>
    <t>20国开18</t>
  </si>
  <si>
    <t>200302Z7.IB</t>
  </si>
  <si>
    <t>20进出02(增7)</t>
  </si>
  <si>
    <t>209927.IB</t>
  </si>
  <si>
    <t>20贴现国债27</t>
  </si>
  <si>
    <t>200308.IB</t>
  </si>
  <si>
    <t>20进出08</t>
  </si>
  <si>
    <t>200405Z7.IB</t>
  </si>
  <si>
    <t>20农发05(增7)</t>
  </si>
  <si>
    <t>200402Z10.IB</t>
  </si>
  <si>
    <t>20农发02(增10)</t>
  </si>
  <si>
    <t>092018001Z12.IB</t>
  </si>
  <si>
    <t>20农发清发01(增发12)</t>
  </si>
  <si>
    <t>200205Z14.IB</t>
  </si>
  <si>
    <t>20国开05(增14)</t>
  </si>
  <si>
    <t>092018002Z04.IB</t>
  </si>
  <si>
    <t>20农发清发02(增发4)</t>
  </si>
  <si>
    <t>200202Z9.IB</t>
  </si>
  <si>
    <t>20国开02(增9)</t>
  </si>
  <si>
    <t>200206Z7.IB</t>
  </si>
  <si>
    <t>20国开06(增7)</t>
  </si>
  <si>
    <t>交易代</t>
  </si>
  <si>
    <t>091918001Z24.IB</t>
    <phoneticPr fontId="5" type="noConversion"/>
  </si>
  <si>
    <t>091918001</t>
  </si>
  <si>
    <t>091918002Z02.IB</t>
    <phoneticPr fontId="5" type="noConversion"/>
  </si>
  <si>
    <t>091918002</t>
  </si>
  <si>
    <t>092018001Z01.IB</t>
    <phoneticPr fontId="5" type="noConversion"/>
  </si>
  <si>
    <t>092018001</t>
  </si>
  <si>
    <t>092018002.IB</t>
    <phoneticPr fontId="5" type="noConversion"/>
  </si>
  <si>
    <t>092018002</t>
  </si>
  <si>
    <t>018011.SH</t>
    <phoneticPr fontId="5" type="noConversion"/>
  </si>
  <si>
    <t>久期</t>
    <phoneticPr fontId="5" type="noConversion"/>
  </si>
  <si>
    <t>中债估值</t>
    <phoneticPr fontId="5" type="noConversion"/>
  </si>
  <si>
    <t>综收</t>
    <phoneticPr fontId="5" type="noConversion"/>
  </si>
  <si>
    <t>二级成交价</t>
    <phoneticPr fontId="5" type="noConversion"/>
  </si>
  <si>
    <t>综收较估值</t>
    <phoneticPr fontId="5" type="noConversion"/>
  </si>
  <si>
    <t>综收较二级</t>
    <phoneticPr fontId="5" type="noConversion"/>
  </si>
  <si>
    <t>中国农业发展银行</t>
    <phoneticPr fontId="5" type="noConversion"/>
  </si>
  <si>
    <t>中华人民共和国财政部</t>
    <phoneticPr fontId="5" type="noConversion"/>
  </si>
  <si>
    <t>辅助</t>
    <phoneticPr fontId="5" type="noConversion"/>
  </si>
  <si>
    <t>估值</t>
    <phoneticPr fontId="5" type="noConversion"/>
  </si>
  <si>
    <t>二级</t>
    <phoneticPr fontId="5" type="noConversion"/>
  </si>
  <si>
    <t>起始日</t>
    <phoneticPr fontId="5" type="noConversion"/>
  </si>
  <si>
    <t>092018001.IB</t>
    <phoneticPr fontId="5" type="noConversion"/>
  </si>
  <si>
    <t>18国开03(增7)</t>
    <phoneticPr fontId="5" type="noConversion"/>
  </si>
  <si>
    <t>债券全称</t>
  </si>
  <si>
    <t>计划发行规模(亿)</t>
  </si>
  <si>
    <t>发行金额上限(亿)</t>
  </si>
  <si>
    <t>债券评级</t>
  </si>
  <si>
    <t>主体评级</t>
  </si>
  <si>
    <t>票面利率(%)</t>
  </si>
  <si>
    <t>增发债发行收益率(%)</t>
  </si>
  <si>
    <t>指导利率(%)</t>
  </si>
  <si>
    <t>指导利率利差(%)</t>
  </si>
  <si>
    <t>浮动利率(%)</t>
  </si>
  <si>
    <t>特殊条款</t>
  </si>
  <si>
    <t>增信方式</t>
  </si>
  <si>
    <t>上市日期</t>
  </si>
  <si>
    <t>上市地点</t>
  </si>
  <si>
    <t>债券代码列表</t>
  </si>
  <si>
    <t>募集资金用途</t>
  </si>
  <si>
    <t>起息日</t>
  </si>
  <si>
    <t>到期日</t>
  </si>
  <si>
    <t>利率类型</t>
  </si>
  <si>
    <t>付息频率</t>
  </si>
  <si>
    <t>评级机构</t>
  </si>
  <si>
    <t>发行人简称</t>
  </si>
  <si>
    <t>发行人Wind行业(一级)</t>
  </si>
  <si>
    <t>发行人Wind行业(二级)</t>
  </si>
  <si>
    <t>发行人企业性质</t>
  </si>
  <si>
    <t>发行人省份</t>
  </si>
  <si>
    <t>发行人城市</t>
  </si>
  <si>
    <t>担保人</t>
  </si>
  <si>
    <t>发行时担保人评级</t>
  </si>
  <si>
    <t>担保人企业性质</t>
  </si>
  <si>
    <t>担保条款</t>
  </si>
  <si>
    <t>公告日期</t>
  </si>
  <si>
    <t>发行截止日</t>
  </si>
  <si>
    <t>主承销商</t>
  </si>
  <si>
    <t>承销金额主承分摊</t>
  </si>
  <si>
    <t>副主承销商</t>
  </si>
  <si>
    <t>簿记管理人</t>
  </si>
  <si>
    <t>发行方式</t>
  </si>
  <si>
    <t>承销方式</t>
  </si>
  <si>
    <t>发行价格</t>
  </si>
  <si>
    <t>招标标的</t>
  </si>
  <si>
    <t>招标方式</t>
  </si>
  <si>
    <t>投标区间</t>
  </si>
  <si>
    <t>招标日</t>
  </si>
  <si>
    <t>招标时间</t>
  </si>
  <si>
    <t>中标价位</t>
  </si>
  <si>
    <t>中标区间</t>
  </si>
  <si>
    <t>认购倍数</t>
  </si>
  <si>
    <t>发行费率(%)</t>
  </si>
  <si>
    <t>承销团成员</t>
  </si>
  <si>
    <t>上网发行数量</t>
  </si>
  <si>
    <t>上网认购代码</t>
  </si>
  <si>
    <t>Wind债券类型(二级)</t>
  </si>
  <si>
    <t>次级债或混合资本债</t>
  </si>
  <si>
    <t>是否发行失败</t>
  </si>
  <si>
    <t>是否城投债</t>
  </si>
  <si>
    <t>是否增发</t>
  </si>
  <si>
    <t>是否跨市场</t>
  </si>
  <si>
    <t>面值</t>
  </si>
  <si>
    <t>地方政府债新增金额（万）</t>
  </si>
  <si>
    <t>地方政府债置换金额（万）</t>
  </si>
  <si>
    <t>固定利率</t>
  </si>
  <si>
    <t>公募</t>
  </si>
  <si>
    <t>否</t>
  </si>
  <si>
    <t>是</t>
  </si>
  <si>
    <t>200404Z8.IB</t>
  </si>
  <si>
    <t>20农发04(增8)</t>
  </si>
  <si>
    <t>200005X2.IB</t>
  </si>
  <si>
    <t>20附息国债05(续2)</t>
  </si>
  <si>
    <t>200002X4.IB</t>
  </si>
  <si>
    <t>20附息国债02(续4)</t>
  </si>
  <si>
    <t>200403Z8.IB</t>
  </si>
  <si>
    <t>20农发03(增8)</t>
  </si>
  <si>
    <t>200202Z9</t>
  </si>
  <si>
    <t>IB</t>
  </si>
  <si>
    <t>200206Z7</t>
  </si>
  <si>
    <t>200205Z14</t>
  </si>
  <si>
    <t>092018002Z04</t>
  </si>
  <si>
    <t>092018001Z12</t>
  </si>
  <si>
    <t>200404Z8</t>
  </si>
  <si>
    <t>200005X2</t>
  </si>
  <si>
    <t>200002X4</t>
  </si>
  <si>
    <t>200403Z8</t>
  </si>
  <si>
    <t>证券代码</t>
    <phoneticPr fontId="5" type="noConversion"/>
  </si>
  <si>
    <t>排序：先全称、发行期限、发行起始日</t>
    <phoneticPr fontId="5" type="noConversion"/>
  </si>
  <si>
    <t>200303Z9.IB</t>
  </si>
  <si>
    <t>20进出03(增9)</t>
  </si>
  <si>
    <t>200203Z19.IB</t>
  </si>
  <si>
    <t>20国开03(增19)</t>
  </si>
  <si>
    <t>200211Z4.IB</t>
  </si>
  <si>
    <t>20国开11(增4)</t>
  </si>
  <si>
    <t>200204Z19.IB</t>
  </si>
  <si>
    <t>20国开04(增19)</t>
  </si>
  <si>
    <t>200310Z11.IB</t>
  </si>
  <si>
    <t>20进出10(增11)</t>
  </si>
  <si>
    <t>200305Z14.IB</t>
  </si>
  <si>
    <t>20进出05(增14)</t>
  </si>
  <si>
    <t>200307Z16.IB</t>
  </si>
  <si>
    <t>20进出07(增16)</t>
  </si>
  <si>
    <t>200308Z.IB</t>
  </si>
  <si>
    <t>20进出08(增发)</t>
  </si>
  <si>
    <t>200302Z8.IB</t>
  </si>
  <si>
    <t>20进出02(增8)</t>
  </si>
  <si>
    <t>证券代码</t>
  </si>
  <si>
    <t>行标签</t>
  </si>
  <si>
    <t>总计</t>
  </si>
  <si>
    <t>求和项:加权利率</t>
  </si>
  <si>
    <t>求和项:全场倍数</t>
  </si>
  <si>
    <t>求和项:综收较估值</t>
  </si>
  <si>
    <t>求和项:综收较二级</t>
  </si>
  <si>
    <t>加权利率</t>
    <phoneticPr fontId="5" type="noConversion"/>
  </si>
  <si>
    <t>全场倍数</t>
    <phoneticPr fontId="5" type="noConversion"/>
  </si>
  <si>
    <t>综收较二级</t>
    <phoneticPr fontId="5" type="noConversion"/>
  </si>
  <si>
    <t>200201.IB</t>
    <phoneticPr fontId="5" type="noConversion"/>
  </si>
  <si>
    <r>
      <t>2</t>
    </r>
    <r>
      <rPr>
        <sz val="12"/>
        <rFont val="Calibri"/>
        <family val="2"/>
      </rPr>
      <t>00206.IB</t>
    </r>
    <phoneticPr fontId="5" type="noConversion"/>
  </si>
  <si>
    <t>综收较估值</t>
    <phoneticPr fontId="5" type="noConversion"/>
  </si>
  <si>
    <t>日期</t>
    <phoneticPr fontId="5" type="noConversion"/>
  </si>
  <si>
    <r>
      <t>1</t>
    </r>
    <r>
      <rPr>
        <sz val="12"/>
        <rFont val="Calibri"/>
        <family val="2"/>
      </rPr>
      <t>90214.IB</t>
    </r>
    <phoneticPr fontId="5" type="noConversion"/>
  </si>
  <si>
    <r>
      <t>2</t>
    </r>
    <r>
      <rPr>
        <sz val="12"/>
        <rFont val="Calibri"/>
        <family val="2"/>
      </rPr>
      <t>00202.IB</t>
    </r>
    <phoneticPr fontId="5" type="noConversion"/>
  </si>
  <si>
    <r>
      <t>2</t>
    </r>
    <r>
      <rPr>
        <sz val="12"/>
        <rFont val="Calibri"/>
        <family val="2"/>
      </rPr>
      <t>00203.IB</t>
    </r>
    <phoneticPr fontId="5" type="noConversion"/>
  </si>
  <si>
    <t>200204.IB</t>
    <phoneticPr fontId="5" type="noConversion"/>
  </si>
  <si>
    <r>
      <t>1</t>
    </r>
    <r>
      <rPr>
        <sz val="12"/>
        <rFont val="Calibri"/>
        <family val="2"/>
      </rPr>
      <t>90215.IB</t>
    </r>
    <phoneticPr fontId="5" type="noConversion"/>
  </si>
  <si>
    <r>
      <t>2</t>
    </r>
    <r>
      <rPr>
        <sz val="12"/>
        <rFont val="Calibri"/>
        <family val="2"/>
      </rPr>
      <t>00205.IB</t>
    </r>
    <phoneticPr fontId="5" type="noConversion"/>
  </si>
  <si>
    <t>国债</t>
    <phoneticPr fontId="5" type="noConversion"/>
  </si>
  <si>
    <t>200001.IB</t>
    <phoneticPr fontId="5" type="noConversion"/>
  </si>
  <si>
    <t>200001.IB</t>
    <phoneticPr fontId="5" type="noConversion"/>
  </si>
  <si>
    <r>
      <t>1</t>
    </r>
    <r>
      <rPr>
        <sz val="12"/>
        <rFont val="Calibri"/>
        <family val="2"/>
      </rPr>
      <t>90011.IB</t>
    </r>
    <phoneticPr fontId="5" type="noConversion"/>
  </si>
  <si>
    <r>
      <t>2</t>
    </r>
    <r>
      <rPr>
        <sz val="12"/>
        <rFont val="Calibri"/>
        <family val="2"/>
      </rPr>
      <t>00003.IB</t>
    </r>
    <phoneticPr fontId="5" type="noConversion"/>
  </si>
  <si>
    <t>200005.IB</t>
    <phoneticPr fontId="5" type="noConversion"/>
  </si>
  <si>
    <t>200005.IB</t>
    <phoneticPr fontId="5" type="noConversion"/>
  </si>
  <si>
    <t>190013.IB</t>
    <phoneticPr fontId="5" type="noConversion"/>
  </si>
  <si>
    <r>
      <t>19001</t>
    </r>
    <r>
      <rPr>
        <sz val="12"/>
        <rFont val="Calibri"/>
        <family val="2"/>
      </rPr>
      <t>6</t>
    </r>
    <r>
      <rPr>
        <sz val="12"/>
        <rFont val="Calibri"/>
        <family val="2"/>
      </rPr>
      <t>.IB</t>
    </r>
    <phoneticPr fontId="5" type="noConversion"/>
  </si>
  <si>
    <r>
      <t>19001</t>
    </r>
    <r>
      <rPr>
        <sz val="12"/>
        <rFont val="Calibri"/>
        <family val="2"/>
      </rPr>
      <t>5</t>
    </r>
    <r>
      <rPr>
        <sz val="12"/>
        <rFont val="Calibri"/>
        <family val="2"/>
      </rPr>
      <t>.IB</t>
    </r>
    <phoneticPr fontId="5" type="noConversion"/>
  </si>
  <si>
    <r>
      <t>2</t>
    </r>
    <r>
      <rPr>
        <sz val="12"/>
        <rFont val="Calibri"/>
        <family val="2"/>
      </rPr>
      <t>00008.IB</t>
    </r>
    <phoneticPr fontId="5" type="noConversion"/>
  </si>
  <si>
    <r>
      <t>20000</t>
    </r>
    <r>
      <rPr>
        <sz val="12"/>
        <rFont val="Calibri"/>
        <family val="2"/>
      </rPr>
      <t>6</t>
    </r>
    <r>
      <rPr>
        <sz val="12"/>
        <rFont val="Calibri"/>
        <family val="2"/>
      </rPr>
      <t>.IB</t>
    </r>
    <phoneticPr fontId="5" type="noConversion"/>
  </si>
  <si>
    <r>
      <t>20000</t>
    </r>
    <r>
      <rPr>
        <sz val="12"/>
        <rFont val="Calibri"/>
        <family val="2"/>
      </rPr>
      <t>4</t>
    </r>
    <r>
      <rPr>
        <sz val="12"/>
        <rFont val="Calibri"/>
        <family val="2"/>
      </rPr>
      <t>.IB</t>
    </r>
    <phoneticPr fontId="5" type="noConversion"/>
  </si>
  <si>
    <r>
      <t>1</t>
    </r>
    <r>
      <rPr>
        <sz val="12"/>
        <rFont val="Calibri"/>
        <family val="2"/>
      </rPr>
      <t>90307.IB</t>
    </r>
    <phoneticPr fontId="5" type="noConversion"/>
  </si>
  <si>
    <r>
      <t>2</t>
    </r>
    <r>
      <rPr>
        <sz val="12"/>
        <rFont val="Calibri"/>
        <family val="2"/>
      </rPr>
      <t>00304.IB</t>
    </r>
    <phoneticPr fontId="5" type="noConversion"/>
  </si>
  <si>
    <r>
      <t>20030</t>
    </r>
    <r>
      <rPr>
        <sz val="12"/>
        <rFont val="Calibri"/>
        <family val="2"/>
      </rPr>
      <t>6</t>
    </r>
    <r>
      <rPr>
        <sz val="12"/>
        <rFont val="Calibri"/>
        <family val="2"/>
      </rPr>
      <t>.IB</t>
    </r>
    <phoneticPr fontId="5" type="noConversion"/>
  </si>
  <si>
    <r>
      <t>20030</t>
    </r>
    <r>
      <rPr>
        <sz val="12"/>
        <rFont val="Calibri"/>
        <family val="2"/>
      </rPr>
      <t>8</t>
    </r>
    <r>
      <rPr>
        <sz val="12"/>
        <rFont val="Calibri"/>
        <family val="2"/>
      </rPr>
      <t>.IB</t>
    </r>
    <phoneticPr fontId="5" type="noConversion"/>
  </si>
  <si>
    <r>
      <rPr>
        <sz val="12"/>
        <rFont val="宋体"/>
        <family val="3"/>
        <charset val="134"/>
      </rPr>
      <t>国开</t>
    </r>
    <r>
      <rPr>
        <sz val="12"/>
        <rFont val="Calibri"/>
        <family val="2"/>
      </rPr>
      <t>1</t>
    </r>
    <phoneticPr fontId="5" type="noConversion"/>
  </si>
  <si>
    <t>国债</t>
    <phoneticPr fontId="5" type="noConversion"/>
  </si>
  <si>
    <t>口行</t>
    <phoneticPr fontId="5" type="noConversion"/>
  </si>
  <si>
    <r>
      <t>1</t>
    </r>
    <r>
      <rPr>
        <sz val="12"/>
        <rFont val="Calibri"/>
        <family val="2"/>
      </rPr>
      <t>90308.IB</t>
    </r>
    <phoneticPr fontId="5" type="noConversion"/>
  </si>
  <si>
    <r>
      <t>2</t>
    </r>
    <r>
      <rPr>
        <sz val="12"/>
        <rFont val="Calibri"/>
        <family val="2"/>
      </rPr>
      <t>00303.IB</t>
    </r>
    <phoneticPr fontId="5" type="noConversion"/>
  </si>
  <si>
    <r>
      <t>1</t>
    </r>
    <r>
      <rPr>
        <sz val="12"/>
        <rFont val="Calibri"/>
        <family val="2"/>
      </rPr>
      <t>90305,IB</t>
    </r>
    <phoneticPr fontId="5" type="noConversion"/>
  </si>
  <si>
    <r>
      <t>2</t>
    </r>
    <r>
      <rPr>
        <sz val="12"/>
        <rFont val="Calibri"/>
        <family val="2"/>
      </rPr>
      <t>00305.IB</t>
    </r>
    <phoneticPr fontId="5" type="noConversion"/>
  </si>
  <si>
    <t>日期</t>
    <phoneticPr fontId="5" type="noConversion"/>
  </si>
  <si>
    <r>
      <t>1</t>
    </r>
    <r>
      <rPr>
        <sz val="12"/>
        <rFont val="Calibri"/>
        <family val="2"/>
      </rPr>
      <t>Y</t>
    </r>
    <phoneticPr fontId="5" type="noConversion"/>
  </si>
  <si>
    <r>
      <t>3</t>
    </r>
    <r>
      <rPr>
        <sz val="12"/>
        <rFont val="Calibri"/>
        <family val="2"/>
      </rPr>
      <t>Y</t>
    </r>
    <phoneticPr fontId="5" type="noConversion"/>
  </si>
  <si>
    <r>
      <t>2</t>
    </r>
    <r>
      <rPr>
        <sz val="12"/>
        <rFont val="Calibri"/>
        <family val="2"/>
      </rPr>
      <t>00401.IB</t>
    </r>
    <phoneticPr fontId="5" type="noConversion"/>
  </si>
  <si>
    <r>
      <t>2</t>
    </r>
    <r>
      <rPr>
        <sz val="12"/>
        <rFont val="Calibri"/>
        <family val="2"/>
      </rPr>
      <t>00408.IB</t>
    </r>
    <phoneticPr fontId="5" type="noConversion"/>
  </si>
  <si>
    <t>农发</t>
    <phoneticPr fontId="5" type="noConversion"/>
  </si>
  <si>
    <t>国开</t>
    <phoneticPr fontId="5" type="noConversion"/>
  </si>
  <si>
    <t>国开</t>
    <phoneticPr fontId="5" type="noConversion"/>
  </si>
  <si>
    <t>口行</t>
    <phoneticPr fontId="5" type="noConversion"/>
  </si>
  <si>
    <r>
      <rPr>
        <sz val="12"/>
        <rFont val="宋体"/>
        <family val="3"/>
        <charset val="134"/>
      </rPr>
      <t>口行</t>
    </r>
    <r>
      <rPr>
        <sz val="12"/>
        <rFont val="Calibri"/>
        <family val="2"/>
      </rPr>
      <t>7</t>
    </r>
    <r>
      <rPr>
        <sz val="12"/>
        <rFont val="宋体"/>
        <family val="3"/>
        <charset val="134"/>
      </rPr>
      <t>年</t>
    </r>
    <phoneticPr fontId="5" type="noConversion"/>
  </si>
  <si>
    <r>
      <rPr>
        <sz val="12"/>
        <rFont val="宋体"/>
        <family val="3"/>
        <charset val="134"/>
      </rPr>
      <t>农发</t>
    </r>
    <r>
      <rPr>
        <sz val="12"/>
        <rFont val="Calibri"/>
        <family val="2"/>
      </rPr>
      <t>1</t>
    </r>
    <r>
      <rPr>
        <sz val="12"/>
        <rFont val="宋体"/>
        <family val="3"/>
        <charset val="134"/>
      </rPr>
      <t>年</t>
    </r>
    <phoneticPr fontId="5" type="noConversion"/>
  </si>
  <si>
    <r>
      <t>2</t>
    </r>
    <r>
      <rPr>
        <sz val="12"/>
        <rFont val="Calibri"/>
        <family val="2"/>
      </rPr>
      <t>00401.IB</t>
    </r>
    <phoneticPr fontId="5" type="noConversion"/>
  </si>
  <si>
    <t>200403.IB</t>
    <phoneticPr fontId="5" type="noConversion"/>
  </si>
  <si>
    <r>
      <rPr>
        <sz val="12"/>
        <rFont val="宋体"/>
        <family val="3"/>
        <charset val="134"/>
      </rPr>
      <t>口行</t>
    </r>
    <r>
      <rPr>
        <sz val="12"/>
        <rFont val="Calibri"/>
        <family val="2"/>
      </rPr>
      <t>10</t>
    </r>
    <r>
      <rPr>
        <sz val="12"/>
        <rFont val="宋体"/>
        <family val="3"/>
        <charset val="134"/>
      </rPr>
      <t>年</t>
    </r>
    <phoneticPr fontId="5" type="noConversion"/>
  </si>
  <si>
    <r>
      <t>1</t>
    </r>
    <r>
      <rPr>
        <sz val="12"/>
        <rFont val="Calibri"/>
        <family val="2"/>
      </rPr>
      <t>90310.IB</t>
    </r>
    <phoneticPr fontId="5" type="noConversion"/>
  </si>
  <si>
    <r>
      <t>2</t>
    </r>
    <r>
      <rPr>
        <sz val="12"/>
        <rFont val="Calibri"/>
        <family val="2"/>
      </rPr>
      <t>00310.IB</t>
    </r>
    <phoneticPr fontId="5" type="noConversion"/>
  </si>
  <si>
    <t>农发3年</t>
    <phoneticPr fontId="5" type="noConversion"/>
  </si>
  <si>
    <r>
      <t>1</t>
    </r>
    <r>
      <rPr>
        <sz val="12"/>
        <rFont val="Calibri"/>
        <family val="2"/>
      </rPr>
      <t>90407.IB</t>
    </r>
    <phoneticPr fontId="5" type="noConversion"/>
  </si>
  <si>
    <r>
      <t>2</t>
    </r>
    <r>
      <rPr>
        <sz val="12"/>
        <rFont val="Calibri"/>
        <family val="2"/>
      </rPr>
      <t>00402.IB</t>
    </r>
    <phoneticPr fontId="5" type="noConversion"/>
  </si>
  <si>
    <t>农发5年</t>
    <phoneticPr fontId="5" type="noConversion"/>
  </si>
  <si>
    <r>
      <t>1</t>
    </r>
    <r>
      <rPr>
        <sz val="12"/>
        <rFont val="Calibri"/>
        <family val="2"/>
      </rPr>
      <t>90409.IB</t>
    </r>
    <phoneticPr fontId="5" type="noConversion"/>
  </si>
  <si>
    <r>
      <t>2</t>
    </r>
    <r>
      <rPr>
        <sz val="12"/>
        <rFont val="Calibri"/>
        <family val="2"/>
      </rPr>
      <t>00405.IB</t>
    </r>
    <phoneticPr fontId="5" type="noConversion"/>
  </si>
  <si>
    <t>农发7年</t>
    <phoneticPr fontId="5" type="noConversion"/>
  </si>
  <si>
    <r>
      <t>1</t>
    </r>
    <r>
      <rPr>
        <sz val="12"/>
        <rFont val="Calibri"/>
        <family val="2"/>
      </rPr>
      <t>90408.IB</t>
    </r>
    <phoneticPr fontId="5" type="noConversion"/>
  </si>
  <si>
    <t>092018002.IB</t>
    <phoneticPr fontId="5" type="noConversion"/>
  </si>
  <si>
    <t>农发10年</t>
    <phoneticPr fontId="5" type="noConversion"/>
  </si>
  <si>
    <r>
      <t>1</t>
    </r>
    <r>
      <rPr>
        <sz val="12"/>
        <rFont val="Calibri"/>
        <family val="2"/>
      </rPr>
      <t>90406.IB</t>
    </r>
    <phoneticPr fontId="5" type="noConversion"/>
  </si>
  <si>
    <r>
      <t>2</t>
    </r>
    <r>
      <rPr>
        <sz val="12"/>
        <rFont val="Calibri"/>
        <family val="2"/>
      </rPr>
      <t>00404.IB</t>
    </r>
    <phoneticPr fontId="5" type="noConversion"/>
  </si>
  <si>
    <t>农发</t>
    <phoneticPr fontId="5" type="noConversion"/>
  </si>
  <si>
    <r>
      <t>5</t>
    </r>
    <r>
      <rPr>
        <sz val="12"/>
        <rFont val="Calibri"/>
        <family val="2"/>
      </rPr>
      <t>Y</t>
    </r>
    <phoneticPr fontId="5" type="noConversion"/>
  </si>
  <si>
    <t>7Y</t>
    <phoneticPr fontId="5" type="noConversion"/>
  </si>
  <si>
    <t>10Y</t>
    <phoneticPr fontId="5" type="noConversion"/>
  </si>
  <si>
    <t>200405Z8.IB</t>
  </si>
  <si>
    <t>20农发05(增8)</t>
  </si>
  <si>
    <t>200402Z11.IB</t>
  </si>
  <si>
    <t>20农发02(增11)</t>
  </si>
  <si>
    <t>092018002Z05.IB</t>
  </si>
  <si>
    <t>20农发清发02(增发5)</t>
  </si>
  <si>
    <t>092018001Z13.IB</t>
  </si>
  <si>
    <t>20农发清发01(增发13)</t>
  </si>
  <si>
    <t>200210.IB</t>
  </si>
  <si>
    <t>20国开10</t>
  </si>
  <si>
    <t>20国开02(增10)</t>
  </si>
  <si>
    <t>200206Z8.IB</t>
  </si>
  <si>
    <t>20国开06(增8)</t>
  </si>
  <si>
    <t>200404Z9.IB</t>
  </si>
  <si>
    <t>20农发04(增9)</t>
  </si>
  <si>
    <t>150405Z13.IB</t>
  </si>
  <si>
    <t>15农发05(增13)</t>
  </si>
  <si>
    <t>200006X2.IB</t>
  </si>
  <si>
    <t>20附息国债06(续2)</t>
  </si>
  <si>
    <t>200001X5.IB</t>
  </si>
  <si>
    <t>20附息国债01(续5)</t>
  </si>
  <si>
    <t>200403Z9.IB</t>
  </si>
  <si>
    <t>20农发03(增9)</t>
  </si>
  <si>
    <t>200305Z15.IB</t>
  </si>
  <si>
    <t>20进出05(增15)</t>
  </si>
  <si>
    <t>200211Z5.IB</t>
  </si>
  <si>
    <t>20国开11(增5)</t>
  </si>
  <si>
    <t>2000002.IB</t>
  </si>
  <si>
    <t>20抗疫国债02</t>
  </si>
  <si>
    <t>2000001.IB</t>
  </si>
  <si>
    <t>20抗疫国债01</t>
  </si>
  <si>
    <t>200303Z10.IB</t>
  </si>
  <si>
    <t>20进出03(增10)</t>
  </si>
  <si>
    <t>200310Z12.IB</t>
  </si>
  <si>
    <t>20进出10(增12)</t>
  </si>
  <si>
    <t>200204Z20.IB</t>
  </si>
  <si>
    <t>20国开04(增20)</t>
  </si>
  <si>
    <t>200208.IB</t>
  </si>
  <si>
    <t>20国开08</t>
  </si>
  <si>
    <t>200308Z2.IB</t>
  </si>
  <si>
    <t>20进出08(增2)</t>
  </si>
  <si>
    <t>200302Z9.IB</t>
  </si>
  <si>
    <t>20进出02(增9)</t>
  </si>
  <si>
    <t>200307Z17.IB</t>
  </si>
  <si>
    <t>20进出07(增17)</t>
  </si>
  <si>
    <t>200004X3.IB</t>
  </si>
  <si>
    <t>20附息国债04(续3)</t>
  </si>
  <si>
    <t>092018002.IB</t>
  </si>
  <si>
    <t>150405.IB</t>
  </si>
  <si>
    <t>200202Z10.IB</t>
    <phoneticPr fontId="5" type="noConversion"/>
  </si>
  <si>
    <t>2000001.IB</t>
    <phoneticPr fontId="5" type="noConversion"/>
  </si>
  <si>
    <t>200402.IB</t>
    <phoneticPr fontId="5" type="noConversion"/>
  </si>
  <si>
    <t>200006.IB</t>
    <phoneticPr fontId="5" type="noConversion"/>
  </si>
  <si>
    <t>200404.IB</t>
    <phoneticPr fontId="5" type="noConversion"/>
  </si>
  <si>
    <t>200206.IB</t>
    <phoneticPr fontId="5" type="noConversion"/>
  </si>
  <si>
    <r>
      <t>20020</t>
    </r>
    <r>
      <rPr>
        <sz val="12"/>
        <rFont val="Calibri"/>
        <family val="2"/>
      </rPr>
      <t>8</t>
    </r>
    <r>
      <rPr>
        <sz val="12"/>
        <rFont val="Calibri"/>
        <family val="2"/>
      </rPr>
      <t>.IB</t>
    </r>
    <phoneticPr fontId="5" type="noConversion"/>
  </si>
  <si>
    <r>
      <t>2</t>
    </r>
    <r>
      <rPr>
        <sz val="12"/>
        <rFont val="Calibri"/>
        <family val="2"/>
      </rPr>
      <t>00205.IB</t>
    </r>
    <phoneticPr fontId="5" type="noConversion"/>
  </si>
  <si>
    <r>
      <t>2002</t>
    </r>
    <r>
      <rPr>
        <sz val="12"/>
        <rFont val="Calibri"/>
        <family val="2"/>
      </rPr>
      <t>10</t>
    </r>
    <r>
      <rPr>
        <sz val="12"/>
        <rFont val="Calibri"/>
        <family val="2"/>
      </rPr>
      <t>.IB</t>
    </r>
    <phoneticPr fontId="5" type="noConversion"/>
  </si>
  <si>
    <t>200005.IB</t>
    <phoneticPr fontId="5" type="noConversion"/>
  </si>
  <si>
    <r>
      <t>20000</t>
    </r>
    <r>
      <rPr>
        <sz val="12"/>
        <rFont val="Calibri"/>
        <family val="2"/>
      </rPr>
      <t>01</t>
    </r>
    <r>
      <rPr>
        <sz val="12"/>
        <rFont val="Calibri"/>
        <family val="2"/>
      </rPr>
      <t>.IB</t>
    </r>
    <phoneticPr fontId="5" type="noConversion"/>
  </si>
  <si>
    <r>
      <t>2000002</t>
    </r>
    <r>
      <rPr>
        <sz val="12"/>
        <rFont val="Calibri"/>
        <family val="2"/>
      </rPr>
      <t>.IB</t>
    </r>
    <phoneticPr fontId="5" type="noConversion"/>
  </si>
  <si>
    <r>
      <t>20030</t>
    </r>
    <r>
      <rPr>
        <sz val="12"/>
        <rFont val="Calibri"/>
        <family val="2"/>
      </rPr>
      <t>7</t>
    </r>
    <r>
      <rPr>
        <sz val="12"/>
        <rFont val="Calibri"/>
        <family val="2"/>
      </rPr>
      <t>.IB</t>
    </r>
    <phoneticPr fontId="5" type="noConversion"/>
  </si>
  <si>
    <t>200402Z12.IB</t>
  </si>
  <si>
    <t>20农发02(增12)</t>
  </si>
  <si>
    <t>200405Z9.IB</t>
  </si>
  <si>
    <t>20农发05(增9)</t>
  </si>
  <si>
    <t>200305Z16.IB</t>
  </si>
  <si>
    <t>20进出05(增16)</t>
  </si>
  <si>
    <t>200310Z13.IB</t>
  </si>
  <si>
    <t>20进出10(增13)</t>
  </si>
  <si>
    <t>200211Z6.IB</t>
  </si>
  <si>
    <t>20国开11(增6)</t>
  </si>
  <si>
    <t>200210Z.IB</t>
  </si>
  <si>
    <t>20国开10(增发)</t>
  </si>
  <si>
    <t>200202Z11.IB</t>
  </si>
  <si>
    <t>20国开02(增11)</t>
  </si>
  <si>
    <t>200208Z.IB</t>
  </si>
  <si>
    <t>20国开08(增发)</t>
  </si>
  <si>
    <t>092018002Z06.IB</t>
  </si>
  <si>
    <t>20农发清发02(增发6)</t>
  </si>
  <si>
    <t>200303Z11.IB</t>
  </si>
  <si>
    <t>20进出03(增11)</t>
  </si>
  <si>
    <t>200204Z21.IB</t>
  </si>
  <si>
    <t>20国开04(增21)</t>
  </si>
  <si>
    <t>092018001Z14.IB</t>
  </si>
  <si>
    <t>20农发清发01(增发14)</t>
  </si>
  <si>
    <t>2000003.IB</t>
  </si>
  <si>
    <t>20抗疫国债03</t>
  </si>
  <si>
    <t>180408Z16.IB</t>
  </si>
  <si>
    <t>18农发08(增16)</t>
  </si>
  <si>
    <t>200403Z10.IB</t>
  </si>
  <si>
    <t>20农发03(增10)</t>
  </si>
  <si>
    <t>200404Z10.IB</t>
  </si>
  <si>
    <t>20农发04(增10)</t>
  </si>
  <si>
    <t>180408.IB</t>
  </si>
  <si>
    <t>200402Z13.IB</t>
  </si>
  <si>
    <t>20农发02(增13)</t>
  </si>
  <si>
    <t>200405Z10.IB</t>
  </si>
  <si>
    <t>20农发05(增10)</t>
  </si>
  <si>
    <t>2000003X.IB</t>
  </si>
  <si>
    <t>20抗疫国债03(续发)</t>
  </si>
  <si>
    <t>2000001X.IB</t>
  </si>
  <si>
    <t>20抗疫国债01(续发)</t>
  </si>
  <si>
    <t>092018002Z07.IB</t>
  </si>
  <si>
    <t>20农发清发02(增发7)</t>
  </si>
  <si>
    <t>200211Z7.IB</t>
  </si>
  <si>
    <t>20国开11(增7)</t>
  </si>
  <si>
    <t>200202Z12.IB</t>
  </si>
  <si>
    <t>20国开02(增12)</t>
  </si>
  <si>
    <t>092018001Z15.IB</t>
  </si>
  <si>
    <t>20农发清发01(增发15)</t>
  </si>
  <si>
    <t>200204Z22.IB</t>
  </si>
  <si>
    <t>20国开04(增22)</t>
  </si>
  <si>
    <t>200009.IB</t>
  </si>
  <si>
    <t>20附息国债09</t>
  </si>
  <si>
    <t>2000002X.IB</t>
  </si>
  <si>
    <t>20抗疫国债02(续发)</t>
  </si>
  <si>
    <t>200404Z11.IB</t>
  </si>
  <si>
    <t>20农发04(增11)</t>
  </si>
  <si>
    <t>180408Z17.IB</t>
  </si>
  <si>
    <t>18农发08(增17)</t>
  </si>
  <si>
    <t>180411Z29.IB</t>
  </si>
  <si>
    <t>18农发11(增29)</t>
  </si>
  <si>
    <t>200406.IB</t>
  </si>
  <si>
    <t>20农发06</t>
  </si>
  <si>
    <t>200310Z14.IB</t>
  </si>
  <si>
    <t>20进出10(增14)</t>
  </si>
  <si>
    <t>200206Z9.IB</t>
  </si>
  <si>
    <t>20国开06(增9)</t>
  </si>
  <si>
    <t>2000003X2.IB</t>
  </si>
  <si>
    <t>20抗疫国债03(续2)</t>
  </si>
  <si>
    <t>200303Z12.IB</t>
  </si>
  <si>
    <t>20进出03(增12)</t>
  </si>
  <si>
    <t>200210Z2.IB</t>
  </si>
  <si>
    <t>20国开10(增2)</t>
  </si>
  <si>
    <t>200208Z2.IB</t>
  </si>
  <si>
    <t>20国开08(增2)</t>
  </si>
  <si>
    <t>200305Z17.IB</t>
  </si>
  <si>
    <t>20进出05(增17)</t>
  </si>
  <si>
    <t>200308Z3.IB</t>
  </si>
  <si>
    <t>20进出08(增3)</t>
  </si>
  <si>
    <t>200302Z10.IB</t>
  </si>
  <si>
    <t>20进出02(增10)</t>
  </si>
  <si>
    <r>
      <t>20000</t>
    </r>
    <r>
      <rPr>
        <sz val="12"/>
        <rFont val="Calibri"/>
        <family val="2"/>
      </rPr>
      <t>9</t>
    </r>
    <r>
      <rPr>
        <sz val="12"/>
        <rFont val="Calibri"/>
        <family val="2"/>
      </rPr>
      <t>.IB</t>
    </r>
    <phoneticPr fontId="5" type="noConversion"/>
  </si>
  <si>
    <r>
      <t>2</t>
    </r>
    <r>
      <rPr>
        <sz val="12"/>
        <rFont val="Calibri"/>
        <family val="2"/>
      </rPr>
      <t>000003.IB</t>
    </r>
    <phoneticPr fontId="5" type="noConversion"/>
  </si>
  <si>
    <r>
      <t>20040</t>
    </r>
    <r>
      <rPr>
        <sz val="12"/>
        <rFont val="Calibri"/>
        <family val="2"/>
      </rPr>
      <t>6</t>
    </r>
    <r>
      <rPr>
        <sz val="12"/>
        <rFont val="Calibri"/>
        <family val="2"/>
      </rPr>
      <t>.IB</t>
    </r>
    <phoneticPr fontId="5" type="noConversion"/>
  </si>
  <si>
    <t>200402Z14.IB</t>
  </si>
  <si>
    <t>20农发02(增14)</t>
  </si>
  <si>
    <t>200405Z11.IB</t>
  </si>
  <si>
    <t>20农发05(增11)</t>
  </si>
  <si>
    <t>092018001Z16.IB</t>
  </si>
  <si>
    <t>20农发清发01(增发16)</t>
  </si>
  <si>
    <t>092018002Z08.IB</t>
  </si>
  <si>
    <t>20农发清发02(增发8)</t>
  </si>
  <si>
    <t>200208Z3.IB</t>
  </si>
  <si>
    <t>20国开08(增3)</t>
  </si>
  <si>
    <t>200202Z13.IB</t>
  </si>
  <si>
    <t>20国开02(增13)</t>
  </si>
  <si>
    <t>200209.IB</t>
  </si>
  <si>
    <t>20国开09</t>
  </si>
  <si>
    <t>2000003X3.IB</t>
  </si>
  <si>
    <t>20抗疫国债03(续3)</t>
  </si>
  <si>
    <t>180411Z30.IB</t>
  </si>
  <si>
    <t>18农发11(增30)</t>
  </si>
  <si>
    <t>2000001X2.IB</t>
  </si>
  <si>
    <t>20抗疫国债01(续2)</t>
  </si>
  <si>
    <t>170415Z26.IB</t>
  </si>
  <si>
    <t>17农发15(增26)</t>
  </si>
  <si>
    <t>200406Z.IB</t>
  </si>
  <si>
    <t>20农发06(增发)</t>
  </si>
  <si>
    <t>200002X5.IB</t>
  </si>
  <si>
    <t>20附息国债02(续5)</t>
  </si>
  <si>
    <t>200404Z12.IB</t>
  </si>
  <si>
    <t>20农发04(增12)</t>
  </si>
  <si>
    <t>180408Z18.IB</t>
  </si>
  <si>
    <t>18农发08(增18)</t>
  </si>
  <si>
    <t>200303Z13.IB</t>
  </si>
  <si>
    <t>20进出03(增13)</t>
  </si>
  <si>
    <t>200310Z15.IB</t>
  </si>
  <si>
    <t>20进出10(增15)</t>
  </si>
  <si>
    <t>200210Z3.IB</t>
  </si>
  <si>
    <t>20国开10(增3)</t>
  </si>
  <si>
    <t>200305Z18.IB</t>
  </si>
  <si>
    <t>20进出05(增18)</t>
  </si>
  <si>
    <t>2000003X4.IB</t>
  </si>
  <si>
    <t>20抗疫国债03(续4)</t>
  </si>
  <si>
    <t>200212.IB</t>
  </si>
  <si>
    <t>20国开12</t>
  </si>
  <si>
    <t>200211Z8.IB</t>
  </si>
  <si>
    <t>20国开11(增8)</t>
  </si>
  <si>
    <t>209931.IB</t>
  </si>
  <si>
    <t>20贴现国债31</t>
  </si>
  <si>
    <t>200308Z4.IB</t>
  </si>
  <si>
    <t>20进出08(增4)</t>
  </si>
  <si>
    <t>200302Z11.IB</t>
  </si>
  <si>
    <t>20进出02(增11)</t>
  </si>
  <si>
    <t>200004X4.IB</t>
  </si>
  <si>
    <t>20附息国债04(续4)</t>
  </si>
  <si>
    <r>
      <rPr>
        <sz val="12"/>
        <rFont val="宋体"/>
        <family val="3"/>
        <charset val="134"/>
      </rPr>
      <t>只需复制粘贴</t>
    </r>
    <r>
      <rPr>
        <sz val="12"/>
        <rFont val="Calibri"/>
        <family val="2"/>
      </rPr>
      <t>A</t>
    </r>
    <r>
      <rPr>
        <sz val="12"/>
        <rFont val="宋体"/>
        <family val="3"/>
        <charset val="134"/>
      </rPr>
      <t>、</t>
    </r>
    <r>
      <rPr>
        <sz val="12"/>
        <rFont val="Calibri"/>
        <family val="2"/>
      </rPr>
      <t>B</t>
    </r>
    <r>
      <rPr>
        <sz val="12"/>
        <rFont val="宋体"/>
        <family val="3"/>
        <charset val="134"/>
      </rPr>
      <t>列</t>
    </r>
    <phoneticPr fontId="5" type="noConversion"/>
  </si>
  <si>
    <t>200402Z15.IB</t>
  </si>
  <si>
    <t>20农发02(增15)</t>
  </si>
  <si>
    <t>200405Z12.IB</t>
  </si>
  <si>
    <t>20农发05(增12)</t>
  </si>
  <si>
    <t>2000001X3.IB</t>
  </si>
  <si>
    <t>20抗疫国债01(续3)</t>
  </si>
  <si>
    <t>092018001Z17.IB</t>
  </si>
  <si>
    <t>20农发清发01(增发17)</t>
  </si>
  <si>
    <t>092018002Z09.IB</t>
  </si>
  <si>
    <t>20农发清发02(增发9)</t>
  </si>
  <si>
    <t>200202Z14.IB</t>
  </si>
  <si>
    <t>20国开02(增14)</t>
  </si>
  <si>
    <t>200208Z4.IB</t>
  </si>
  <si>
    <t>20国开08(增4)</t>
  </si>
  <si>
    <t>200209Z.IB</t>
  </si>
  <si>
    <t>20国开09(增发)</t>
  </si>
  <si>
    <t>边际倍数</t>
    <phoneticPr fontId="5" type="noConversion"/>
  </si>
  <si>
    <t>018014Z.SH</t>
  </si>
  <si>
    <t>国开2005(增发)</t>
  </si>
  <si>
    <t>018015.SH</t>
  </si>
  <si>
    <t>国开2006</t>
  </si>
  <si>
    <t>200010.IB</t>
  </si>
  <si>
    <t>20附息国债10</t>
  </si>
  <si>
    <t>2000004.IB</t>
  </si>
  <si>
    <t>20抗疫国债04</t>
  </si>
  <si>
    <t>200406Z2.IB</t>
  </si>
  <si>
    <t>20农发06(增2)</t>
  </si>
  <si>
    <t>200404Z13.IB</t>
  </si>
  <si>
    <t>20农发04(增13)</t>
  </si>
  <si>
    <t>170415Z27.IB</t>
  </si>
  <si>
    <t>17农发15(增27)</t>
  </si>
  <si>
    <t>018014.IB</t>
  </si>
  <si>
    <t>170415.IB</t>
  </si>
  <si>
    <t>200303Z14.IB</t>
  </si>
  <si>
    <t>20进出03(增14)</t>
  </si>
  <si>
    <t>200305Z19.IB</t>
  </si>
  <si>
    <t>20进出05(增19)</t>
  </si>
  <si>
    <t>200310Z16.IB</t>
  </si>
  <si>
    <t>20进出10(增16)</t>
  </si>
  <si>
    <t>200211Z9.IB</t>
  </si>
  <si>
    <t>20国开11(增9)</t>
  </si>
  <si>
    <t>200212Z.IB</t>
  </si>
  <si>
    <t>20国开12(增发)</t>
  </si>
  <si>
    <t>200210Z4.IB</t>
  </si>
  <si>
    <t>20国开10(增4)</t>
  </si>
  <si>
    <t>200308Z5.IB</t>
  </si>
  <si>
    <t>20进出08(增5)</t>
  </si>
  <si>
    <t>200302Z12.IB</t>
  </si>
  <si>
    <t>20进出02(增12)</t>
  </si>
  <si>
    <t>209932.IB</t>
  </si>
  <si>
    <t>20贴现国债32</t>
  </si>
  <si>
    <t>209933.IB</t>
  </si>
  <si>
    <t>20贴现国债33</t>
  </si>
  <si>
    <t>200402Z16.IB</t>
  </si>
  <si>
    <t>20农发02(增16)</t>
  </si>
  <si>
    <t>200405Z13.IB</t>
  </si>
  <si>
    <t>20农发05(增13)</t>
  </si>
  <si>
    <t>-----</t>
  </si>
  <si>
    <t>2000004X.IB</t>
  </si>
  <si>
    <t>20抗疫国债04(续发)</t>
  </si>
  <si>
    <t>092018001Z18.IB</t>
  </si>
  <si>
    <t>20农发清发01(增发18)</t>
  </si>
  <si>
    <t>092018002Z10.IB</t>
  </si>
  <si>
    <t>200202Z15.IB</t>
  </si>
  <si>
    <t>20国开02(增15)</t>
  </si>
  <si>
    <t>200208Z5.IB</t>
  </si>
  <si>
    <t>20国开08(增5)</t>
  </si>
  <si>
    <t>200209Z2.IB</t>
  </si>
  <si>
    <t>20国开09(增2)</t>
  </si>
  <si>
    <t>20农发清发02(增发10)</t>
    <phoneticPr fontId="5" type="noConversion"/>
  </si>
  <si>
    <t>200406Z3.IB</t>
  </si>
  <si>
    <t>20农发06(增3)</t>
  </si>
  <si>
    <t>160405Z19.IB</t>
  </si>
  <si>
    <t>16农发05(增19)</t>
  </si>
  <si>
    <t>200404Z14.IB</t>
  </si>
  <si>
    <t>20农发04(增14)</t>
  </si>
  <si>
    <t>170415Z28.IB</t>
  </si>
  <si>
    <t>17农发15(增28)</t>
  </si>
  <si>
    <t>130321Z.IB</t>
  </si>
  <si>
    <t>13进出21(增发)</t>
  </si>
  <si>
    <t>150314Z17.IB</t>
  </si>
  <si>
    <t>15进出14(增17)</t>
  </si>
  <si>
    <t>200310Z17.IB</t>
  </si>
  <si>
    <t>20进出10(增17)</t>
  </si>
  <si>
    <t>2000004X2.IB</t>
  </si>
  <si>
    <t>20抗疫国债04(续2)</t>
  </si>
  <si>
    <t>200211Z10.IB</t>
  </si>
  <si>
    <t>20国开11(增10)</t>
  </si>
  <si>
    <t>200212Z2.IB</t>
  </si>
  <si>
    <t>20国开12(增2)</t>
  </si>
  <si>
    <t>200210Z5.IB</t>
  </si>
  <si>
    <t>20国开10(增5)</t>
  </si>
  <si>
    <t>200309.IB</t>
  </si>
  <si>
    <t>20进出09</t>
  </si>
  <si>
    <t>200302Z13.IB</t>
  </si>
  <si>
    <t>20进出02(增13)</t>
  </si>
  <si>
    <t>209934.IB</t>
  </si>
  <si>
    <t>20贴现国债34</t>
  </si>
  <si>
    <t>200402Z17.IB</t>
  </si>
  <si>
    <t>20农发02(增17)</t>
  </si>
  <si>
    <t>200405Z14.IB</t>
  </si>
  <si>
    <t>20农发05(增14)</t>
  </si>
  <si>
    <t>170415Z29.IB</t>
  </si>
  <si>
    <t>17农发15(增29)</t>
  </si>
  <si>
    <t>2000004X3.IB</t>
  </si>
  <si>
    <t>20抗疫国债04(续3)</t>
  </si>
  <si>
    <t>091918002Z03.IB</t>
  </si>
  <si>
    <t>092018002Z11.IB</t>
  </si>
  <si>
    <t>20农发清发02(增发11)</t>
  </si>
  <si>
    <t>200211Z11.IB</t>
  </si>
  <si>
    <t>20国开11(增11)</t>
  </si>
  <si>
    <t>200208Z6.IB</t>
  </si>
  <si>
    <t>20国开08(增6)</t>
  </si>
  <si>
    <t>200209Z3.IB</t>
  </si>
  <si>
    <t>20国开09(增3)</t>
  </si>
  <si>
    <t>091918002.IB</t>
  </si>
  <si>
    <t>19农发清发02(增发3)</t>
    <phoneticPr fontId="5" type="noConversion"/>
  </si>
  <si>
    <t>1902001Z.IB</t>
  </si>
  <si>
    <t>200406Z4.IB</t>
  </si>
  <si>
    <t>20农发06(增4)</t>
  </si>
  <si>
    <t>170404Z31.IB</t>
  </si>
  <si>
    <t>17农发04(增31)</t>
  </si>
  <si>
    <t>160405Z20.IB</t>
  </si>
  <si>
    <t>16农发05(增20)</t>
  </si>
  <si>
    <t>200404Z15.IB</t>
  </si>
  <si>
    <t>20农发04(增15)</t>
  </si>
  <si>
    <t>1902001.IB</t>
  </si>
  <si>
    <t>170404.IB</t>
  </si>
  <si>
    <t>160405.IB</t>
  </si>
  <si>
    <t>19国开绿债01(增发)</t>
    <phoneticPr fontId="5" type="noConversion"/>
  </si>
  <si>
    <t>150314Z18.IB</t>
  </si>
  <si>
    <t>15进出14(增18)</t>
  </si>
  <si>
    <t>200310Z18.IB</t>
  </si>
  <si>
    <t>130321Z2.IB</t>
  </si>
  <si>
    <t>13进出21(增2)</t>
  </si>
  <si>
    <t>2000004X4.IB</t>
  </si>
  <si>
    <t>20抗疫国债04(续4)</t>
  </si>
  <si>
    <t>200212Z3.IB</t>
  </si>
  <si>
    <t>20国开12(增3)</t>
  </si>
  <si>
    <t>200210Z6.IB</t>
  </si>
  <si>
    <t>20国开10(增6)</t>
  </si>
  <si>
    <t>200220.IB</t>
  </si>
  <si>
    <t>20国开20</t>
  </si>
  <si>
    <t>150314.IB</t>
  </si>
  <si>
    <t>130321.IB</t>
  </si>
  <si>
    <t>20进出10(增18)</t>
    <phoneticPr fontId="5" type="noConversion"/>
  </si>
  <si>
    <t>140228Z4.IB</t>
  </si>
  <si>
    <t>14国开28(增4)</t>
  </si>
  <si>
    <t>140227Z4.IB</t>
  </si>
  <si>
    <t>14国开27(增4)</t>
  </si>
  <si>
    <t>140229Z4.IB</t>
  </si>
  <si>
    <t>14国开29(增4)</t>
  </si>
  <si>
    <t>140228Z5.IB</t>
  </si>
  <si>
    <t>14国开28(增5)</t>
  </si>
  <si>
    <t>150201Z.IB</t>
  </si>
  <si>
    <t>15国开01(增发)</t>
  </si>
  <si>
    <t>140229Z5.IB</t>
  </si>
  <si>
    <t>14国开29(增5)</t>
  </si>
  <si>
    <t>140227Z5.IB</t>
  </si>
  <si>
    <t>14国开27(增5)</t>
  </si>
  <si>
    <t>140229Z6.IB</t>
  </si>
  <si>
    <t>14国开29(增6)</t>
  </si>
  <si>
    <t>150201Z2.IB</t>
  </si>
  <si>
    <t>15国开01(增2)</t>
  </si>
  <si>
    <t>140227Z6.IB</t>
  </si>
  <si>
    <t>14国开27(增6)</t>
  </si>
  <si>
    <t>140228Z6.IB</t>
  </si>
  <si>
    <t>14国开28(增6)</t>
  </si>
  <si>
    <t>150201Z3.IB</t>
  </si>
  <si>
    <t>15国开01(增3)</t>
  </si>
  <si>
    <t>140228Z7.IB</t>
  </si>
  <si>
    <t>14国开28(增7)</t>
  </si>
  <si>
    <t>140229Z7.IB</t>
  </si>
  <si>
    <t>14国开29(增7)</t>
  </si>
  <si>
    <t>140227Z7.IB</t>
  </si>
  <si>
    <t>14国开27(增7)</t>
  </si>
  <si>
    <t>140029X.IB</t>
  </si>
  <si>
    <t>14附息国债29(续发)</t>
  </si>
  <si>
    <t>150402Z.IB</t>
  </si>
  <si>
    <t>15农发02(增发)</t>
  </si>
  <si>
    <t>150401Z.IB</t>
  </si>
  <si>
    <t>15农发01(增发)</t>
  </si>
  <si>
    <t>150304Z.IB</t>
  </si>
  <si>
    <t>15进出04(增发)</t>
  </si>
  <si>
    <t>150303Z.IB</t>
  </si>
  <si>
    <t>15进出03(增发)</t>
  </si>
  <si>
    <t>150201Z4.IB</t>
  </si>
  <si>
    <t>15国开01(增4)</t>
  </si>
  <si>
    <t>150303Z2.IB</t>
  </si>
  <si>
    <t>15进出03(增2)</t>
  </si>
  <si>
    <t>150401Z2.IB</t>
  </si>
  <si>
    <t>15农发01(增2)</t>
  </si>
  <si>
    <t>150402Z2.IB</t>
  </si>
  <si>
    <t>15农发02(增2)</t>
  </si>
  <si>
    <t>150201Z5.IB</t>
  </si>
  <si>
    <t>15国开01(增5)</t>
  </si>
  <si>
    <t>150204Z.IB</t>
  </si>
  <si>
    <t>15国开04(增发)</t>
  </si>
  <si>
    <t>150205Z.IB</t>
  </si>
  <si>
    <t>15国开05(增发)</t>
  </si>
  <si>
    <t>150203Z.IB</t>
  </si>
  <si>
    <t>15国开03(增发)</t>
  </si>
  <si>
    <t>150303Z3.IB</t>
  </si>
  <si>
    <t>15进出03(增3)</t>
  </si>
  <si>
    <t>150305Z.IB</t>
  </si>
  <si>
    <t>15进出05(增发)</t>
  </si>
  <si>
    <t>150002X.IB</t>
  </si>
  <si>
    <t>15附息国债02(续发)</t>
  </si>
  <si>
    <t>150204Z2.IB</t>
  </si>
  <si>
    <t>15国开04(增2)</t>
  </si>
  <si>
    <t>150203Z2.IB</t>
  </si>
  <si>
    <t>15国开03(增2)</t>
  </si>
  <si>
    <t>150201Z6.IB</t>
  </si>
  <si>
    <t>15国开01(增6)</t>
  </si>
  <si>
    <t>150205Z2.IB</t>
  </si>
  <si>
    <t>15国开05(增2)</t>
  </si>
  <si>
    <t>150303Z4.IB</t>
  </si>
  <si>
    <t>15进出03(增4)</t>
  </si>
  <si>
    <t>150305Z2.IB</t>
  </si>
  <si>
    <t>15进出05(增2)</t>
  </si>
  <si>
    <t>150304Z2.IB</t>
  </si>
  <si>
    <t>15进出04(增2)</t>
  </si>
  <si>
    <t>150205Z3.IB</t>
  </si>
  <si>
    <t>15国开05(增3)</t>
  </si>
  <si>
    <t>150204Z3.IB</t>
  </si>
  <si>
    <t>15国开04(增3)</t>
  </si>
  <si>
    <t>150201Z7.IB</t>
  </si>
  <si>
    <t>15国开01(增7)</t>
  </si>
  <si>
    <t>150203Z3.IB</t>
  </si>
  <si>
    <t>15国开03(增3)</t>
  </si>
  <si>
    <t>140029X2.IB</t>
  </si>
  <si>
    <t>14附息国债29(续2)</t>
  </si>
  <si>
    <t>150404Z.IB</t>
  </si>
  <si>
    <t>15农发04(增发)</t>
  </si>
  <si>
    <t>150303Z5.IB</t>
  </si>
  <si>
    <t>15进出03(增5)</t>
  </si>
  <si>
    <t>150305Z3.IB</t>
  </si>
  <si>
    <t>15进出05(增3)</t>
  </si>
  <si>
    <t>150304Z3.IB</t>
  </si>
  <si>
    <t>15进出04(增3)</t>
  </si>
  <si>
    <t>150405Z.IB</t>
  </si>
  <si>
    <t>15农发05(增发)</t>
  </si>
  <si>
    <t>150201Z8.IB</t>
  </si>
  <si>
    <t>15国开01(增8)</t>
  </si>
  <si>
    <t>150205Z4.IB</t>
  </si>
  <si>
    <t>15国开05(增4)</t>
  </si>
  <si>
    <t>150204Z4.IB</t>
  </si>
  <si>
    <t>15国开04(增4)</t>
  </si>
  <si>
    <t>150203Z4.IB</t>
  </si>
  <si>
    <t>15国开03(增4)</t>
  </si>
  <si>
    <t>150304Z4.IB</t>
  </si>
  <si>
    <t>15进出04(增4)</t>
  </si>
  <si>
    <t>150303Z6.IB</t>
  </si>
  <si>
    <t>15进出03(增6)</t>
  </si>
  <si>
    <t>150305Z4.IB</t>
  </si>
  <si>
    <t>15进出05(增4)</t>
  </si>
  <si>
    <t>150401Z3.IB</t>
  </si>
  <si>
    <t>15农发01(增3)</t>
  </si>
  <si>
    <t>150402Z3.IB</t>
  </si>
  <si>
    <t>15农发02(增3)</t>
  </si>
  <si>
    <t>150204Z5.IB</t>
  </si>
  <si>
    <t>15国开04(增5)</t>
  </si>
  <si>
    <t>150201Z9.IB</t>
  </si>
  <si>
    <t>15国开01(增9)</t>
  </si>
  <si>
    <t>150205Z5.IB</t>
  </si>
  <si>
    <t>15国开05(增5)</t>
  </si>
  <si>
    <t>150203Z5.IB</t>
  </si>
  <si>
    <t>15国开03(增5)</t>
  </si>
  <si>
    <t>150305Z5.IB</t>
  </si>
  <si>
    <t>15进出05(增5)</t>
  </si>
  <si>
    <t>150304Z5.IB</t>
  </si>
  <si>
    <t>15进出04(增5)</t>
  </si>
  <si>
    <t>140217Z.IB</t>
  </si>
  <si>
    <t>14国开17(增发)</t>
  </si>
  <si>
    <t>150406Z.IB</t>
  </si>
  <si>
    <t>15农发06(增发)</t>
  </si>
  <si>
    <t>150407Z.IB</t>
  </si>
  <si>
    <t>15农发07(增发)</t>
  </si>
  <si>
    <t>150201Z10.IB</t>
  </si>
  <si>
    <t>15国开01(增10)</t>
  </si>
  <si>
    <t>150205Z6.IB</t>
  </si>
  <si>
    <t>15国开05(增6)</t>
  </si>
  <si>
    <t>150204Z6.IB</t>
  </si>
  <si>
    <t>15国开04(增6)</t>
  </si>
  <si>
    <t>150203Z6.IB</t>
  </si>
  <si>
    <t>15国开03(增6)</t>
  </si>
  <si>
    <t>150306Z.IB</t>
  </si>
  <si>
    <t>15进出06(增发)</t>
  </si>
  <si>
    <t>150305Z6.IB</t>
  </si>
  <si>
    <t>15进出05(增6)</t>
  </si>
  <si>
    <t>150406Z2.IB</t>
  </si>
  <si>
    <t>15农发06(增2)</t>
  </si>
  <si>
    <t>150407Z2.IB</t>
  </si>
  <si>
    <t>15农发07(增2)</t>
  </si>
  <si>
    <t>150205Z7.IB</t>
  </si>
  <si>
    <t>15国开05(增7)</t>
  </si>
  <si>
    <t>150204Z7.IB</t>
  </si>
  <si>
    <t>15国开04(增7)</t>
  </si>
  <si>
    <t>150203Z7.IB</t>
  </si>
  <si>
    <t>15国开03(增7)</t>
  </si>
  <si>
    <t>150304Z6.IB</t>
  </si>
  <si>
    <t>15进出04(增6)</t>
  </si>
  <si>
    <t>150306Z2.IB</t>
  </si>
  <si>
    <t>15进出06(增2)</t>
  </si>
  <si>
    <t>150207Z.IB</t>
  </si>
  <si>
    <t>15国开07(增发)</t>
  </si>
  <si>
    <t>150305Z7.IB</t>
  </si>
  <si>
    <t>15进出05(增7)</t>
  </si>
  <si>
    <t>150306Z3.IB</t>
  </si>
  <si>
    <t>15进出06(增3)</t>
  </si>
  <si>
    <t>150407Z3.IB</t>
  </si>
  <si>
    <t>15农发07(增3)</t>
  </si>
  <si>
    <t>150406Z3.IB</t>
  </si>
  <si>
    <t>15农发06(增3)</t>
  </si>
  <si>
    <t>150208Z.IB</t>
  </si>
  <si>
    <t>15国开08(增发)</t>
  </si>
  <si>
    <t>150210Z.IB</t>
  </si>
  <si>
    <t>15国开10(增发)</t>
  </si>
  <si>
    <t>150209Z.IB</t>
  </si>
  <si>
    <t>15国开09(增发)</t>
  </si>
  <si>
    <t>150207Z2.IB</t>
  </si>
  <si>
    <t>15国开07(增2)</t>
  </si>
  <si>
    <t>150308Z.IB</t>
  </si>
  <si>
    <t>15进出08(增发)</t>
  </si>
  <si>
    <t>150306Z4.IB</t>
  </si>
  <si>
    <t>15进出06(增4)</t>
  </si>
  <si>
    <t>150404Z2.IB</t>
  </si>
  <si>
    <t>15农发04(增2)</t>
  </si>
  <si>
    <t>150004X.IB</t>
  </si>
  <si>
    <t>15附息国债04(续发)</t>
  </si>
  <si>
    <t>150405Z2.IB</t>
  </si>
  <si>
    <t>15农发05(增2)</t>
  </si>
  <si>
    <t>150208Z2.IB</t>
  </si>
  <si>
    <t>15国开08(增2)</t>
  </si>
  <si>
    <t>150210Z2.IB</t>
  </si>
  <si>
    <t>15国开10(增2)</t>
  </si>
  <si>
    <t>150207Z3.IB</t>
  </si>
  <si>
    <t>15国开07(增3)</t>
  </si>
  <si>
    <t>150209Z2.IB</t>
  </si>
  <si>
    <t>15国开09(增2)</t>
  </si>
  <si>
    <t>150210Z3.IB</t>
  </si>
  <si>
    <t>15国开10(增3)</t>
  </si>
  <si>
    <t>150207Z4.IB</t>
  </si>
  <si>
    <t>15国开07(增4)</t>
  </si>
  <si>
    <t>150309Z.IB</t>
  </si>
  <si>
    <t>15进出09(增发)</t>
  </si>
  <si>
    <t>150208Z3.IB</t>
  </si>
  <si>
    <t>15国开08(增3)</t>
  </si>
  <si>
    <t>150308Z2.IB</t>
  </si>
  <si>
    <t>15进出08(增2)</t>
  </si>
  <si>
    <t>150306Z5.IB</t>
  </si>
  <si>
    <t>15进出06(增5)</t>
  </si>
  <si>
    <t>150404Z3.IB</t>
  </si>
  <si>
    <t>15农发04(增3)</t>
  </si>
  <si>
    <t>150409Z.IB</t>
  </si>
  <si>
    <t>15农发09(增发)</t>
  </si>
  <si>
    <t>150210Z4.IB</t>
  </si>
  <si>
    <t>15国开10(增4)</t>
  </si>
  <si>
    <t>150208Z4.IB</t>
  </si>
  <si>
    <t>15国开08(增4)</t>
  </si>
  <si>
    <t>150207Z5.IB</t>
  </si>
  <si>
    <t>15国开07(增5)</t>
  </si>
  <si>
    <t>150209Z3.IB</t>
  </si>
  <si>
    <t>15国开09(增3)</t>
  </si>
  <si>
    <t>150410Z.IB</t>
  </si>
  <si>
    <t>15农发10(增发)</t>
  </si>
  <si>
    <t>150405Z3.IB</t>
  </si>
  <si>
    <t>15农发05(增3)</t>
  </si>
  <si>
    <t>150308Z3.IB</t>
  </si>
  <si>
    <t>15进出08(增3)</t>
  </si>
  <si>
    <t>150306Z6.IB</t>
  </si>
  <si>
    <t>15进出06(增6)</t>
  </si>
  <si>
    <t>150309Z2.IB</t>
  </si>
  <si>
    <t>15进出09(增2)</t>
  </si>
  <si>
    <t>150210Z5.IB</t>
  </si>
  <si>
    <t>15国开10(增5)</t>
  </si>
  <si>
    <t>150208Z5.IB</t>
  </si>
  <si>
    <t>15国开08(增5)</t>
  </si>
  <si>
    <t>150209Z4.IB</t>
  </si>
  <si>
    <t>15国开09(增4)</t>
  </si>
  <si>
    <t>150207Z6.IB</t>
  </si>
  <si>
    <t>15国开07(增6)</t>
  </si>
  <si>
    <t>150308Z4.IB</t>
  </si>
  <si>
    <t>15进出08(增4)</t>
  </si>
  <si>
    <t>150306Z7.IB</t>
  </si>
  <si>
    <t>15进出06(增7)</t>
  </si>
  <si>
    <t>150309Z3.IB</t>
  </si>
  <si>
    <t>15进出09(增3)</t>
  </si>
  <si>
    <t>150207Z7.IB</t>
  </si>
  <si>
    <t>15国开07(增7)</t>
  </si>
  <si>
    <t>150210Z6.IB</t>
  </si>
  <si>
    <t>15国开10(增6)</t>
  </si>
  <si>
    <t>150208Z6.IB</t>
  </si>
  <si>
    <t>15国开08(增6)</t>
  </si>
  <si>
    <t>150210Z7.IB</t>
  </si>
  <si>
    <t>15国开10(增7)</t>
  </si>
  <si>
    <t>150209Z5.IB</t>
  </si>
  <si>
    <t>15国开09(增5)</t>
  </si>
  <si>
    <t>150207Z8.IB</t>
  </si>
  <si>
    <t>15国开07(增8)</t>
  </si>
  <si>
    <t>150308Z5.IB</t>
  </si>
  <si>
    <t>15进出08(增5)</t>
  </si>
  <si>
    <t>150004X2.IB</t>
  </si>
  <si>
    <t>15附息国债04(续2)</t>
  </si>
  <si>
    <t>150309Z4.IB</t>
  </si>
  <si>
    <t>15进出09(增4)</t>
  </si>
  <si>
    <t>150409Z2.IB</t>
  </si>
  <si>
    <t>15农发09(增2)</t>
  </si>
  <si>
    <t>150410Z2.IB</t>
  </si>
  <si>
    <t>15农发10(增2)</t>
  </si>
  <si>
    <t>150404Z4.IB</t>
  </si>
  <si>
    <t>15农发04(增4)</t>
  </si>
  <si>
    <t>150209Z6.IB</t>
  </si>
  <si>
    <t>15国开09(增6)</t>
  </si>
  <si>
    <t>150210Z8.IB</t>
  </si>
  <si>
    <t>15国开10(增8)</t>
  </si>
  <si>
    <t>150208Z7.IB</t>
  </si>
  <si>
    <t>15国开08(增7)</t>
  </si>
  <si>
    <t>150207Z9.IB</t>
  </si>
  <si>
    <t>15国开07(增9)</t>
  </si>
  <si>
    <t>150412Z.IB</t>
  </si>
  <si>
    <t>15农发12(增发)</t>
  </si>
  <si>
    <t>150308Z6.IB</t>
  </si>
  <si>
    <t>15进出08(增6)</t>
  </si>
  <si>
    <t>150310Z.IB</t>
  </si>
  <si>
    <t>15进出10(增发)</t>
  </si>
  <si>
    <t>150309Z5.IB</t>
  </si>
  <si>
    <t>15进出09(增5)</t>
  </si>
  <si>
    <t>150409Z3.IB</t>
  </si>
  <si>
    <t>15农发09(增3)</t>
  </si>
  <si>
    <t>150209Z7.IB</t>
  </si>
  <si>
    <t>15国开09(增7)</t>
  </si>
  <si>
    <t>150208Z8.IB</t>
  </si>
  <si>
    <t>15国开08(增8)</t>
  </si>
  <si>
    <t>150210Z9.IB</t>
  </si>
  <si>
    <t>15国开10(增9)</t>
  </si>
  <si>
    <t>150207Z10.IB</t>
  </si>
  <si>
    <t>15国开07(增10)</t>
  </si>
  <si>
    <t>150309Z6.IB</t>
  </si>
  <si>
    <t>15进出09(增6)</t>
  </si>
  <si>
    <t>150310Z2.IB</t>
  </si>
  <si>
    <t>15进出10(增2)</t>
  </si>
  <si>
    <t>150308Z7.IB</t>
  </si>
  <si>
    <t>15进出08(增7)</t>
  </si>
  <si>
    <t>150409Z4.IB</t>
  </si>
  <si>
    <t>15农发09(增4)</t>
  </si>
  <si>
    <t>150410Z3.IB</t>
  </si>
  <si>
    <t>15农发10(增3)</t>
  </si>
  <si>
    <t>150207Z11.IB</t>
  </si>
  <si>
    <t>15国开07(增11)</t>
  </si>
  <si>
    <t>150209Z8.IB</t>
  </si>
  <si>
    <t>15国开09(增8)</t>
  </si>
  <si>
    <t>150208Z9.IB</t>
  </si>
  <si>
    <t>15国开08(增9)</t>
  </si>
  <si>
    <t>150210Z10.IB</t>
  </si>
  <si>
    <t>15国开10(增10)</t>
  </si>
  <si>
    <t>150308Z8.IB</t>
  </si>
  <si>
    <t>15进出08(增8)</t>
  </si>
  <si>
    <t>150414Z.IB</t>
  </si>
  <si>
    <t>15农发14(增发)</t>
  </si>
  <si>
    <t>150208Z10.IB</t>
  </si>
  <si>
    <t>15国开08(增10)</t>
  </si>
  <si>
    <t>150207Z12.IB</t>
  </si>
  <si>
    <t>15国开07(增12)</t>
  </si>
  <si>
    <t>150210Z11.IB</t>
  </si>
  <si>
    <t>15国开10(增11)</t>
  </si>
  <si>
    <t>150209Z9.IB</t>
  </si>
  <si>
    <t>15国开09(增9)</t>
  </si>
  <si>
    <t>150313Z.IB</t>
  </si>
  <si>
    <t>15进出13(增发)</t>
  </si>
  <si>
    <t>150308Z9.IB</t>
  </si>
  <si>
    <t>15进出08(增9)</t>
  </si>
  <si>
    <t>150410Z4.IB</t>
  </si>
  <si>
    <t>15农发10(增4)</t>
  </si>
  <si>
    <t>150414Z2.IB</t>
  </si>
  <si>
    <t>15农发14(增2)</t>
  </si>
  <si>
    <t>150210Z12.IB</t>
  </si>
  <si>
    <t>15国开10(增12)</t>
  </si>
  <si>
    <t>150208Z11.IB</t>
  </si>
  <si>
    <t>15国开08(增11)</t>
  </si>
  <si>
    <t>150209Z10.IB</t>
  </si>
  <si>
    <t>15国开09(增10)</t>
  </si>
  <si>
    <t>150312Z.IB</t>
  </si>
  <si>
    <t>15进出12(增发)</t>
  </si>
  <si>
    <t>150212Z.IB</t>
  </si>
  <si>
    <t>15国开12(增发)</t>
  </si>
  <si>
    <t>150209Z11.IB</t>
  </si>
  <si>
    <t>15国开09(增11)</t>
  </si>
  <si>
    <t>150210Z13.IB</t>
  </si>
  <si>
    <t>15国开10(增13)</t>
  </si>
  <si>
    <t>150414Z3.IB</t>
  </si>
  <si>
    <t>15农发14(增3)</t>
  </si>
  <si>
    <t>150213Z.IB</t>
  </si>
  <si>
    <t>15国开13(增发)</t>
  </si>
  <si>
    <t>150209Z12.IB</t>
  </si>
  <si>
    <t>15国开09(增12)</t>
  </si>
  <si>
    <t>150210Z14.IB</t>
  </si>
  <si>
    <t>15国开10(增14)</t>
  </si>
  <si>
    <t>150212Z2.IB</t>
  </si>
  <si>
    <t>15国开12(增2)</t>
  </si>
  <si>
    <t>150308Z10.IB</t>
  </si>
  <si>
    <t>15进出08(增10)</t>
  </si>
  <si>
    <t>150313Z2.IB</t>
  </si>
  <si>
    <t>15进出13(增2)</t>
  </si>
  <si>
    <t>150212Z3.IB</t>
  </si>
  <si>
    <t>15国开12(增3)</t>
  </si>
  <si>
    <t>150210Z15.IB</t>
  </si>
  <si>
    <t>15国开10(增15)</t>
  </si>
  <si>
    <t>150213Z2.IB</t>
  </si>
  <si>
    <t>15国开13(增2)</t>
  </si>
  <si>
    <t>150415Z.IB</t>
  </si>
  <si>
    <t>15农发15(增发)</t>
  </si>
  <si>
    <t>150414Z4.IB</t>
  </si>
  <si>
    <t>15农发14(增4)</t>
  </si>
  <si>
    <t>150213Z3.IB</t>
  </si>
  <si>
    <t>15国开13(增3)</t>
  </si>
  <si>
    <t>150212Z4.IB</t>
  </si>
  <si>
    <t>15国开12(增4)</t>
  </si>
  <si>
    <t>150216Z.IB</t>
  </si>
  <si>
    <t>15国开16(增发)</t>
  </si>
  <si>
    <t>150210Z16.IB</t>
  </si>
  <si>
    <t>15国开10(增16)</t>
  </si>
  <si>
    <t>150313Z3.IB</t>
  </si>
  <si>
    <t>15进出13(增3)</t>
  </si>
  <si>
    <t>150216Z2.IB</t>
  </si>
  <si>
    <t>15国开16(增2)</t>
  </si>
  <si>
    <t>150210Z17.IB</t>
  </si>
  <si>
    <t>15国开10(增17)</t>
  </si>
  <si>
    <t>150213Z4.IB</t>
  </si>
  <si>
    <t>15国开13(增4)</t>
  </si>
  <si>
    <t>150414Z5.IB</t>
  </si>
  <si>
    <t>15农发14(增5)</t>
  </si>
  <si>
    <t>150415Z2.IB</t>
  </si>
  <si>
    <t>15农发15(增2)</t>
  </si>
  <si>
    <t>150011X.IB</t>
  </si>
  <si>
    <t>15附息国债11(续发)</t>
  </si>
  <si>
    <t>150210Z18.IB</t>
  </si>
  <si>
    <t>15国开10(增18)</t>
  </si>
  <si>
    <t>150213Z5.IB</t>
  </si>
  <si>
    <t>15国开13(增5)</t>
  </si>
  <si>
    <t>150212Z5.IB</t>
  </si>
  <si>
    <t>15国开12(增5)</t>
  </si>
  <si>
    <t>150216Z3.IB</t>
  </si>
  <si>
    <t>15国开16(增3)</t>
  </si>
  <si>
    <t>150418Z.IB</t>
  </si>
  <si>
    <t>15农发18(增发)</t>
  </si>
  <si>
    <t>150012X.IB</t>
  </si>
  <si>
    <t>15附息国债12(续发)</t>
  </si>
  <si>
    <t>150312Z2.IB</t>
  </si>
  <si>
    <t>15进出12(增2)</t>
  </si>
  <si>
    <t>150313Z4.IB</t>
  </si>
  <si>
    <t>15进出13(增4)</t>
  </si>
  <si>
    <t>150213Z6.IB</t>
  </si>
  <si>
    <t>15国开13(增6)</t>
  </si>
  <si>
    <t>150210Z19.IB</t>
  </si>
  <si>
    <t>15国开10(增19)</t>
  </si>
  <si>
    <t>150216Z4.IB</t>
  </si>
  <si>
    <t>15国开16(增4)</t>
  </si>
  <si>
    <t>150212Z6.IB</t>
  </si>
  <si>
    <t>15国开12(增6)</t>
  </si>
  <si>
    <t>150415Z3.IB</t>
  </si>
  <si>
    <t>15农发15(增3)</t>
  </si>
  <si>
    <t>150418Z2.IB</t>
  </si>
  <si>
    <t>15农发18(增2)</t>
  </si>
  <si>
    <t>150016X.IB</t>
  </si>
  <si>
    <t>15附息国债16(续发)</t>
  </si>
  <si>
    <t>150308Z11.IB</t>
  </si>
  <si>
    <t>15进出08(增11)</t>
  </si>
  <si>
    <t>150210Z20.IB</t>
  </si>
  <si>
    <t>15国开10(增20)</t>
  </si>
  <si>
    <t>150213Z7.IB</t>
  </si>
  <si>
    <t>15国开13(增7)</t>
  </si>
  <si>
    <t>150216Z5.IB</t>
  </si>
  <si>
    <t>15国开16(增5)</t>
  </si>
  <si>
    <t>150212Z7.IB</t>
  </si>
  <si>
    <t>15国开12(增7)</t>
  </si>
  <si>
    <t>150011X2.IB</t>
  </si>
  <si>
    <t>15附息国债11(续2)</t>
  </si>
  <si>
    <t>150412Z2.IB</t>
  </si>
  <si>
    <t>15农发12(增2)</t>
  </si>
  <si>
    <t>150415Z4.IB</t>
  </si>
  <si>
    <t>15农发15(增4)</t>
  </si>
  <si>
    <t>150308Z12.IB</t>
  </si>
  <si>
    <t>15进出08(增12)</t>
  </si>
  <si>
    <t>150312Z3.IB</t>
  </si>
  <si>
    <t>15进出12(增3)</t>
  </si>
  <si>
    <t>150210Z21.IB</t>
  </si>
  <si>
    <t>15国开10(增21)</t>
  </si>
  <si>
    <t>150418Z3.IB</t>
  </si>
  <si>
    <t>15农发18(增3)</t>
  </si>
  <si>
    <t>150014X.IB</t>
  </si>
  <si>
    <t>15附息国债14(续发)</t>
  </si>
  <si>
    <t>150412Z3.IB</t>
  </si>
  <si>
    <t>15农发12(增3)</t>
  </si>
  <si>
    <t>150308Z13.IB</t>
  </si>
  <si>
    <t>15进出08(增13)</t>
  </si>
  <si>
    <t>150213Z8.IB</t>
  </si>
  <si>
    <t>15国开13(增8)</t>
  </si>
  <si>
    <t>150216Z6.IB</t>
  </si>
  <si>
    <t>15国开16(增6)</t>
  </si>
  <si>
    <t>150210Z22.IB</t>
  </si>
  <si>
    <t>15国开10(增22)</t>
  </si>
  <si>
    <t>150012X2.IB</t>
  </si>
  <si>
    <t>15附息国债12(续2)</t>
  </si>
  <si>
    <t>150412Z4.IB</t>
  </si>
  <si>
    <t>15农发12(增4)</t>
  </si>
  <si>
    <t>150308Z14.IB</t>
  </si>
  <si>
    <t>15进出08(增14)</t>
  </si>
  <si>
    <t>150213Z9.IB</t>
  </si>
  <si>
    <t>15国开13(增9)</t>
  </si>
  <si>
    <t>150216Z7.IB</t>
  </si>
  <si>
    <t>15国开16(增7)</t>
  </si>
  <si>
    <t>150217Z2.IB</t>
  </si>
  <si>
    <t>15国开17(增2)</t>
  </si>
  <si>
    <t>150412Z5.IB</t>
  </si>
  <si>
    <t>15农发12(增5)</t>
  </si>
  <si>
    <t>150405Z4.IB</t>
  </si>
  <si>
    <t>15农发05(增4)</t>
  </si>
  <si>
    <t>150415Z5.IB</t>
  </si>
  <si>
    <t>15农发15(增5)</t>
  </si>
  <si>
    <t>150016X2.IB</t>
  </si>
  <si>
    <t>15附息国债16(续2)</t>
  </si>
  <si>
    <t>150312Z4.IB</t>
  </si>
  <si>
    <t>15进出12(增4)</t>
  </si>
  <si>
    <t>150217Z3.IB</t>
  </si>
  <si>
    <t>15国开17(增3)</t>
  </si>
  <si>
    <t>150213Z10.IB</t>
  </si>
  <si>
    <t>15国开13(增10)</t>
  </si>
  <si>
    <t>150218Z.IB</t>
  </si>
  <si>
    <t>15国开18(增发)</t>
  </si>
  <si>
    <t>150216Z8.IB</t>
  </si>
  <si>
    <t>15国开16(增8)</t>
  </si>
  <si>
    <t>150014X2.IB</t>
  </si>
  <si>
    <t>15附息国债14(续2)</t>
  </si>
  <si>
    <t>150314Z.IB</t>
  </si>
  <si>
    <t>15进出14(增发)</t>
  </si>
  <si>
    <t>150420Z.IB</t>
  </si>
  <si>
    <t>15农发20(增发)</t>
  </si>
  <si>
    <t>150405Z5.IB</t>
  </si>
  <si>
    <t>15农发05(增5)</t>
  </si>
  <si>
    <t>150412Z6.IB</t>
  </si>
  <si>
    <t>15农发12(增6)</t>
  </si>
  <si>
    <t>150217Z4.IB</t>
  </si>
  <si>
    <t>15国开17(增4)</t>
  </si>
  <si>
    <t>150218Z2.IB</t>
  </si>
  <si>
    <t>15国开18(增2)</t>
  </si>
  <si>
    <t>150216Z9.IB</t>
  </si>
  <si>
    <t>15国开16(增9)</t>
  </si>
  <si>
    <t>150405Z6.IB</t>
  </si>
  <si>
    <t>15农发05(增6)</t>
  </si>
  <si>
    <t>150420Z2.IB</t>
  </si>
  <si>
    <t>15农发20(增2)</t>
  </si>
  <si>
    <t>150412Z7.IB</t>
  </si>
  <si>
    <t>15农发12(增7)</t>
  </si>
  <si>
    <t>150314Z2.IB</t>
  </si>
  <si>
    <t>15进出14(增2)</t>
  </si>
  <si>
    <t>150312Z5.IB</t>
  </si>
  <si>
    <t>15进出12(增5)</t>
  </si>
  <si>
    <t>150218Z3.IB</t>
  </si>
  <si>
    <t>15国开18(增3)</t>
  </si>
  <si>
    <t>150217Z5.IB</t>
  </si>
  <si>
    <t>15国开17(增5)</t>
  </si>
  <si>
    <t>150220Z.IB</t>
  </si>
  <si>
    <t>15国开20(增发)</t>
  </si>
  <si>
    <t>150216Z10.IB</t>
  </si>
  <si>
    <t>15国开16(增10)</t>
  </si>
  <si>
    <t>150314Z3.IB</t>
  </si>
  <si>
    <t>15进出14(增3)</t>
  </si>
  <si>
    <t>150418Z4.IB</t>
  </si>
  <si>
    <t>15农发18(增4)</t>
  </si>
  <si>
    <t>150412Z8.IB</t>
  </si>
  <si>
    <t>15农发12(增8)</t>
  </si>
  <si>
    <t>150220Z2.IB</t>
  </si>
  <si>
    <t>15国开20(增2)</t>
  </si>
  <si>
    <t>150217Z6.IB</t>
  </si>
  <si>
    <t>15国开17(增6)</t>
  </si>
  <si>
    <t>150218Z4.IB</t>
  </si>
  <si>
    <t>15国开18(增4)</t>
  </si>
  <si>
    <t>150314Z4.IB</t>
  </si>
  <si>
    <t>15进出14(增4)</t>
  </si>
  <si>
    <t>150313Z5.IB</t>
  </si>
  <si>
    <t>15进出13(增5)</t>
  </si>
  <si>
    <t>150405Z7.IB</t>
  </si>
  <si>
    <t>15农发05(增7)</t>
  </si>
  <si>
    <t>150420Z3.IB</t>
  </si>
  <si>
    <t>15农发20(增3)</t>
  </si>
  <si>
    <t>150218Z5.IB</t>
  </si>
  <si>
    <t>15国开18(增5)</t>
  </si>
  <si>
    <t>150221Z.IB</t>
  </si>
  <si>
    <t>15国开21(增发)</t>
  </si>
  <si>
    <t>150220Z3.IB</t>
  </si>
  <si>
    <t>15国开20(增3)</t>
  </si>
  <si>
    <t>150022X.IB</t>
  </si>
  <si>
    <t>15附息国债22(续发)</t>
  </si>
  <si>
    <t>150313Z6.IB</t>
  </si>
  <si>
    <t>15进出13(增6)</t>
  </si>
  <si>
    <t>150314Z5.IB</t>
  </si>
  <si>
    <t>15进出14(增5)</t>
  </si>
  <si>
    <t>150312Z6.IB</t>
  </si>
  <si>
    <t>15进出12(增6)</t>
  </si>
  <si>
    <t>150218Z6.IB</t>
  </si>
  <si>
    <t>15国开18(增6)</t>
  </si>
  <si>
    <t>150221Z2.IB</t>
  </si>
  <si>
    <t>15国开21(增2)</t>
  </si>
  <si>
    <t>150220Z4.IB</t>
  </si>
  <si>
    <t>15国开20(增4)</t>
  </si>
  <si>
    <t>150405Z8.IB</t>
  </si>
  <si>
    <t>15农发05(增8)</t>
  </si>
  <si>
    <t>150023X.IB</t>
  </si>
  <si>
    <t>15附息国债23(续发)</t>
  </si>
  <si>
    <t>150412Z9.IB</t>
  </si>
  <si>
    <t>15农发12(增9)</t>
  </si>
  <si>
    <t>150313Z7.IB</t>
  </si>
  <si>
    <t>15进出13(增7)</t>
  </si>
  <si>
    <t>150314Z6.IB</t>
  </si>
  <si>
    <t>15进出14(增6)</t>
  </si>
  <si>
    <t>150312Z7.IB</t>
  </si>
  <si>
    <t>15进出12(增7)</t>
  </si>
  <si>
    <t>150405Z9.IB</t>
  </si>
  <si>
    <t>15农发05(增9)</t>
  </si>
  <si>
    <t>150420Z4.IB</t>
  </si>
  <si>
    <t>15农发20(增4)</t>
  </si>
  <si>
    <t>150218Z7.IB</t>
  </si>
  <si>
    <t>15国开18(增7)</t>
  </si>
  <si>
    <t>150221Z3.IB</t>
  </si>
  <si>
    <t>15国开21(增3)</t>
  </si>
  <si>
    <t>150220Z5.IB</t>
  </si>
  <si>
    <t>15国开20(增5)</t>
  </si>
  <si>
    <t>150223Z2.IB</t>
  </si>
  <si>
    <t>15国开23(增2)</t>
  </si>
  <si>
    <t>150019X.IB</t>
  </si>
  <si>
    <t>15附息国债19(续发)</t>
  </si>
  <si>
    <t>150314Z7.IB</t>
  </si>
  <si>
    <t>15进出14(增7)</t>
  </si>
  <si>
    <t>150420Z5.IB</t>
  </si>
  <si>
    <t>15农发20(增5)</t>
  </si>
  <si>
    <t>150412Z10.IB</t>
  </si>
  <si>
    <t>15农发12(增10)</t>
  </si>
  <si>
    <t>150218Z8.IB</t>
  </si>
  <si>
    <t>15国开18(增8)</t>
  </si>
  <si>
    <t>150220Z6.IB</t>
  </si>
  <si>
    <t>15国开20(增6)</t>
  </si>
  <si>
    <t>150223Z3.IB</t>
  </si>
  <si>
    <t>15国开23(增3)</t>
  </si>
  <si>
    <t>150026X.IB</t>
  </si>
  <si>
    <t>15附息国债26(续发)</t>
  </si>
  <si>
    <t>150316Z.IB</t>
  </si>
  <si>
    <t>15进出16(增发)</t>
  </si>
  <si>
    <t>150314Z8.IB</t>
  </si>
  <si>
    <t>15进出14(增8)</t>
  </si>
  <si>
    <t>150420Z6.IB</t>
  </si>
  <si>
    <t>15农发20(增6)</t>
  </si>
  <si>
    <t>150405Z10.IB</t>
  </si>
  <si>
    <t>15农发05(增10)</t>
  </si>
  <si>
    <t>150418Z5.IB</t>
  </si>
  <si>
    <t>15农发18(增5)</t>
  </si>
  <si>
    <t>150022X2.IB</t>
  </si>
  <si>
    <t>15附息国债22(续2)</t>
  </si>
  <si>
    <t>150314Z9.IB</t>
  </si>
  <si>
    <t>15进出14(增9)</t>
  </si>
  <si>
    <t>150316Z2.IB</t>
  </si>
  <si>
    <t>15进出16(增2)</t>
  </si>
  <si>
    <t>150412Z11.IB</t>
  </si>
  <si>
    <t>15农发12(增11)</t>
  </si>
  <si>
    <t>150420Z7.IB</t>
  </si>
  <si>
    <t>15农发20(增7)</t>
  </si>
  <si>
    <t>150019X2.IB</t>
  </si>
  <si>
    <t>15附息国债19(续2)</t>
  </si>
  <si>
    <t>150317Z.IB</t>
  </si>
  <si>
    <t>15进出17(增发)</t>
  </si>
  <si>
    <t>150314Z10.IB</t>
  </si>
  <si>
    <t>15进出14(增10)</t>
  </si>
  <si>
    <t>150316Z3.IB</t>
  </si>
  <si>
    <t>15进出16(增3)</t>
  </si>
  <si>
    <t>150317Z2.IB</t>
  </si>
  <si>
    <t>15进出17(增2)</t>
  </si>
  <si>
    <t>150314Z11.IB</t>
  </si>
  <si>
    <t>15进出14(增11)</t>
  </si>
  <si>
    <t>150316Z4.IB</t>
  </si>
  <si>
    <t>15进出16(增4)</t>
  </si>
  <si>
    <t>150412Z12.IB</t>
  </si>
  <si>
    <t>15农发12(增12)</t>
  </si>
  <si>
    <t>150405Z11.IB</t>
  </si>
  <si>
    <t>15农发05(增11)</t>
  </si>
  <si>
    <t>150418Z6.IB</t>
  </si>
  <si>
    <t>15农发18(增6)</t>
  </si>
  <si>
    <t>150023X2.IB</t>
  </si>
  <si>
    <t>15附息国债23(续2)</t>
  </si>
  <si>
    <t>150316Z5.IB</t>
  </si>
  <si>
    <t>15进出16(增5)</t>
  </si>
  <si>
    <t>150314Z12.IB</t>
  </si>
  <si>
    <t>15进出14(增12)</t>
  </si>
  <si>
    <t>150317Z3.IB</t>
  </si>
  <si>
    <t>15进出17(增3)</t>
  </si>
  <si>
    <t>150313Z8.IB</t>
  </si>
  <si>
    <t>15进出13(增8)</t>
  </si>
  <si>
    <t>150310Z3.IB</t>
  </si>
  <si>
    <t>15进出10(增3)</t>
  </si>
  <si>
    <t>150026X2.IB</t>
  </si>
  <si>
    <t>15附息国债26(续2)</t>
  </si>
  <si>
    <t>150316Z6.IB</t>
  </si>
  <si>
    <t>15进出16(增6)</t>
  </si>
  <si>
    <t>150420Z8.IB</t>
  </si>
  <si>
    <t>15农发20(增8)</t>
  </si>
  <si>
    <t>150405Z12.IB</t>
  </si>
  <si>
    <t>15农发05(增12)</t>
  </si>
  <si>
    <t>150418Z7.IB</t>
  </si>
  <si>
    <t>15农发18(增7)</t>
  </si>
  <si>
    <t>150412Z13.IB</t>
  </si>
  <si>
    <t>15农发12(增13)</t>
  </si>
  <si>
    <t>150223Z4.IB</t>
  </si>
  <si>
    <t>15国开23(增4)</t>
  </si>
  <si>
    <t>150221Z4.IB</t>
  </si>
  <si>
    <t>15国开21(增4)</t>
  </si>
  <si>
    <t>150220Z7.IB</t>
  </si>
  <si>
    <t>15国开20(增7)</t>
  </si>
  <si>
    <t>150218Z9.IB</t>
  </si>
  <si>
    <t>15国开18(增9)</t>
  </si>
  <si>
    <t>150023X3.IB</t>
  </si>
  <si>
    <t>15附息国债23(续3)</t>
  </si>
  <si>
    <t>150316Z7.IB</t>
  </si>
  <si>
    <t>15进出16(增7)</t>
  </si>
  <si>
    <t>150310Z4.IB</t>
  </si>
  <si>
    <t>15进出10(增4)</t>
  </si>
  <si>
    <t>150314Z14.IB</t>
  </si>
  <si>
    <t>15进出14(增14)</t>
  </si>
  <si>
    <t>150220Z8.IB</t>
  </si>
  <si>
    <t>15国开20(增8)</t>
  </si>
  <si>
    <t>150218Z10.IB</t>
  </si>
  <si>
    <t>15国开18(增10)</t>
  </si>
  <si>
    <t>150223Z5.IB</t>
  </si>
  <si>
    <t>15国开23(增5)</t>
  </si>
  <si>
    <t>150221Z5.IB</t>
  </si>
  <si>
    <t>15国开21(增5)</t>
  </si>
  <si>
    <t>160404Z.IB</t>
  </si>
  <si>
    <t>16农发04(增发)</t>
  </si>
  <si>
    <t>160405Z.IB</t>
  </si>
  <si>
    <t>16农发05(增发)</t>
  </si>
  <si>
    <t>160403Z.IB</t>
  </si>
  <si>
    <t>16农发03(增发)</t>
  </si>
  <si>
    <t>160402Z.IB</t>
  </si>
  <si>
    <t>16农发02(增发)</t>
  </si>
  <si>
    <t>150316Z8.IB</t>
  </si>
  <si>
    <t>15进出16(增8)</t>
  </si>
  <si>
    <t>150314Z15.IB</t>
  </si>
  <si>
    <t>15进出14(增15)</t>
  </si>
  <si>
    <t>150317Z4.IB</t>
  </si>
  <si>
    <t>15进出17(增4)</t>
  </si>
  <si>
    <t>160405Z2.IB</t>
  </si>
  <si>
    <t>16农发05(增2)</t>
  </si>
  <si>
    <t>160404Z2.IB</t>
  </si>
  <si>
    <t>16农发04(增2)</t>
  </si>
  <si>
    <t>160402Z2.IB</t>
  </si>
  <si>
    <t>16农发02(增2)</t>
  </si>
  <si>
    <t>160403Z2.IB</t>
  </si>
  <si>
    <t>16农发03(增2)</t>
  </si>
  <si>
    <t>150220Z9.IB</t>
  </si>
  <si>
    <t>15国开20(增9)</t>
  </si>
  <si>
    <t>150223Z6.IB</t>
  </si>
  <si>
    <t>15国开23(增6)</t>
  </si>
  <si>
    <t>150218Z11.IB</t>
  </si>
  <si>
    <t>15国开18(增11)</t>
  </si>
  <si>
    <t>150221Z6.IB</t>
  </si>
  <si>
    <t>15国开21(增6)</t>
  </si>
  <si>
    <t>150026X3.IB</t>
  </si>
  <si>
    <t>15附息国债26(续3)</t>
  </si>
  <si>
    <t>150317Z5.IB</t>
  </si>
  <si>
    <t>15进出17(增5)</t>
  </si>
  <si>
    <t>150314Z16.IB</t>
  </si>
  <si>
    <t>15进出14(增16)</t>
  </si>
  <si>
    <t>150316Z9.IB</t>
  </si>
  <si>
    <t>15进出16(增9)</t>
  </si>
  <si>
    <t>160403Z3.IB</t>
  </si>
  <si>
    <t>16农发03(增3)</t>
  </si>
  <si>
    <t>160402Z3.IB</t>
  </si>
  <si>
    <t>16农发02(增3)</t>
  </si>
  <si>
    <t>160405Z3.IB</t>
  </si>
  <si>
    <t>16农发05(增3)</t>
  </si>
  <si>
    <t>150218Z12.IB</t>
  </si>
  <si>
    <t>15国开18(增12)</t>
  </si>
  <si>
    <t>150223Z7.IB</t>
  </si>
  <si>
    <t>15国开23(增7)</t>
  </si>
  <si>
    <t>150220Z10.IB</t>
  </si>
  <si>
    <t>15国开20(增10)</t>
  </si>
  <si>
    <t>150221Z7.IB</t>
  </si>
  <si>
    <t>15国开21(增7)</t>
  </si>
  <si>
    <t>160205Z.IB</t>
  </si>
  <si>
    <t>16国开05(增发)</t>
  </si>
  <si>
    <t>150221Z8.IB</t>
  </si>
  <si>
    <t>15国开21(增8)</t>
  </si>
  <si>
    <t>150220Z11.IB</t>
  </si>
  <si>
    <t>15国开20(增11)</t>
  </si>
  <si>
    <t>150223Z8.IB</t>
  </si>
  <si>
    <t>15国开23(增8)</t>
  </si>
  <si>
    <t>150218Z13.IB</t>
  </si>
  <si>
    <t>15国开18(增13)</t>
  </si>
  <si>
    <t>150223Z9.IB</t>
  </si>
  <si>
    <t>15国开23(增9)</t>
  </si>
  <si>
    <t>150221Z9.IB</t>
  </si>
  <si>
    <t>15国开21(增9)</t>
  </si>
  <si>
    <t>160002X.IB</t>
  </si>
  <si>
    <t>16附息国债02(续发)</t>
  </si>
  <si>
    <t>150218Z14.IB</t>
  </si>
  <si>
    <t>15国开18(增14)</t>
  </si>
  <si>
    <t>160205Z2.IB</t>
  </si>
  <si>
    <t>16国开05(增2)</t>
  </si>
  <si>
    <t>160403Z4.IB</t>
  </si>
  <si>
    <t>16农发03(增4)</t>
  </si>
  <si>
    <t>160405Z4.IB</t>
  </si>
  <si>
    <t>16农发05(增4)</t>
  </si>
  <si>
    <t>160404Z3.IB</t>
  </si>
  <si>
    <t>16农发04(增3)</t>
  </si>
  <si>
    <t>160402Z4.IB</t>
  </si>
  <si>
    <t>16农发02(增4)</t>
  </si>
  <si>
    <t>160206Z.IB</t>
  </si>
  <si>
    <t>16国开06(增发)</t>
  </si>
  <si>
    <t>150223Z10.IB</t>
  </si>
  <si>
    <t>15国开23(增10)</t>
  </si>
  <si>
    <t>160003X.IB</t>
  </si>
  <si>
    <t>16附息国债03(续发)</t>
  </si>
  <si>
    <t>160302Z.IB</t>
  </si>
  <si>
    <t>16进出02(增发)</t>
  </si>
  <si>
    <t>150218Z15.IB</t>
  </si>
  <si>
    <t>15国开18(增15)</t>
  </si>
  <si>
    <t>160205Z3.IB</t>
  </si>
  <si>
    <t>16国开05(增3)</t>
  </si>
  <si>
    <t>160303Z.IB</t>
  </si>
  <si>
    <t>16进出03(增发)</t>
  </si>
  <si>
    <t>160403Z5.IB</t>
  </si>
  <si>
    <t>16农发03(增5)</t>
  </si>
  <si>
    <t>160405Z5.IB</t>
  </si>
  <si>
    <t>16农发05(增5)</t>
  </si>
  <si>
    <t>160402Z5.IB</t>
  </si>
  <si>
    <t>16农发02(增5)</t>
  </si>
  <si>
    <t>160404Z4.IB</t>
  </si>
  <si>
    <t>16农发04(增4)</t>
  </si>
  <si>
    <t>150218Z16.IB</t>
  </si>
  <si>
    <t>15国开18(增16)</t>
  </si>
  <si>
    <t>160207Z.IB</t>
  </si>
  <si>
    <t>16国开07(增发)</t>
  </si>
  <si>
    <t>160206Z2.IB</t>
  </si>
  <si>
    <t>16国开06(增2)</t>
  </si>
  <si>
    <t>160004X.IB</t>
  </si>
  <si>
    <t>16附息国债04(续发)</t>
  </si>
  <si>
    <t>160301Z.IB</t>
  </si>
  <si>
    <t>16进出01(增发)</t>
  </si>
  <si>
    <t>160303Z2.IB</t>
  </si>
  <si>
    <t>16进出03(增2)</t>
  </si>
  <si>
    <t>160205Z4.IB</t>
  </si>
  <si>
    <t>16国开05(增4)</t>
  </si>
  <si>
    <t>160302Z2.IB</t>
  </si>
  <si>
    <t>16进出02(增2)</t>
  </si>
  <si>
    <t>160402Z6.IB</t>
  </si>
  <si>
    <t>16农发02(增6)</t>
  </si>
  <si>
    <t>160404Z5.IB</t>
  </si>
  <si>
    <t>16农发04(增5)</t>
  </si>
  <si>
    <t>160403Z6.IB</t>
  </si>
  <si>
    <t>16农发03(增6)</t>
  </si>
  <si>
    <t>160405Z6.IB</t>
  </si>
  <si>
    <t>16农发05(增6)</t>
  </si>
  <si>
    <t>160206Z3.IB</t>
  </si>
  <si>
    <t>16国开06(增3)</t>
  </si>
  <si>
    <t>160207Z2.IB</t>
  </si>
  <si>
    <t>16国开07(增2)</t>
  </si>
  <si>
    <t>160208Z.IB</t>
  </si>
  <si>
    <t>16国开08(增发)</t>
  </si>
  <si>
    <t>160409Z.IB</t>
  </si>
  <si>
    <t>16农发09(增发)</t>
  </si>
  <si>
    <t>160410Z.IB</t>
  </si>
  <si>
    <t>16农发10(增发)</t>
  </si>
  <si>
    <t>160408Z.IB</t>
  </si>
  <si>
    <t>16农发08(增发)</t>
  </si>
  <si>
    <t>160002X2.IB</t>
  </si>
  <si>
    <t>16附息国债02(续2)</t>
  </si>
  <si>
    <t>160407Z.IB</t>
  </si>
  <si>
    <t>16农发07(增发)</t>
  </si>
  <si>
    <t>160302Z3.IB</t>
  </si>
  <si>
    <t>16进出02(增3)</t>
  </si>
  <si>
    <t>160303Z3.IB</t>
  </si>
  <si>
    <t>16进出03(增3)</t>
  </si>
  <si>
    <t>160301Z2.IB</t>
  </si>
  <si>
    <t>16进出01(增2)</t>
  </si>
  <si>
    <t>160205Z5.IB</t>
  </si>
  <si>
    <t>16国开05(增5)</t>
  </si>
  <si>
    <t>150218Z17.IB</t>
  </si>
  <si>
    <t>15国开18(增17)</t>
  </si>
  <si>
    <t>160208Z2.IB</t>
  </si>
  <si>
    <t>16国开08(增2)</t>
  </si>
  <si>
    <t>160206Z4.IB</t>
  </si>
  <si>
    <t>16国开06(增4)</t>
  </si>
  <si>
    <t>160207Z3.IB</t>
  </si>
  <si>
    <t>16国开07(增3)</t>
  </si>
  <si>
    <t>160409Z2.IB</t>
  </si>
  <si>
    <t>16农发09(增2)</t>
  </si>
  <si>
    <t>160408Z2.IB</t>
  </si>
  <si>
    <t>16农发08(增2)</t>
  </si>
  <si>
    <t>160407Z2.IB</t>
  </si>
  <si>
    <t>16农发07(增2)</t>
  </si>
  <si>
    <t>160410Z2.IB</t>
  </si>
  <si>
    <t>16农发10(增2)</t>
  </si>
  <si>
    <t>150218Z18.IB</t>
  </si>
  <si>
    <t>15国开18(增18)</t>
  </si>
  <si>
    <t>160205Z6.IB</t>
  </si>
  <si>
    <t>16国开05(增6)</t>
  </si>
  <si>
    <t>160405Z7.IB</t>
  </si>
  <si>
    <t>16农发05(增7)</t>
  </si>
  <si>
    <t>160403Z7.IB</t>
  </si>
  <si>
    <t>16农发03(增7)</t>
  </si>
  <si>
    <t>160402Z7.IB</t>
  </si>
  <si>
    <t>16农发02(增7)</t>
  </si>
  <si>
    <t>160404Z6.IB</t>
  </si>
  <si>
    <t>16农发04(增6)</t>
  </si>
  <si>
    <t>160207Z4.IB</t>
  </si>
  <si>
    <t>16国开07(增4)</t>
  </si>
  <si>
    <t>160208Z3.IB</t>
  </si>
  <si>
    <t>16国开08(增3)</t>
  </si>
  <si>
    <t>160206Z5.IB</t>
  </si>
  <si>
    <t>16国开06(增5)</t>
  </si>
  <si>
    <t>160409Z3.IB</t>
  </si>
  <si>
    <t>16农发09(增3)</t>
  </si>
  <si>
    <t>160408Z3.IB</t>
  </si>
  <si>
    <t>16农发08(增3)</t>
  </si>
  <si>
    <t>160411Z.IB</t>
  </si>
  <si>
    <t>16农发11(增发)</t>
  </si>
  <si>
    <t>160410Z3.IB</t>
  </si>
  <si>
    <t>16农发10(增3)</t>
  </si>
  <si>
    <t>160003X2.IB</t>
  </si>
  <si>
    <t>16附息国债03(续2)</t>
  </si>
  <si>
    <t>160407Z3.IB</t>
  </si>
  <si>
    <t>16农发07(增3)</t>
  </si>
  <si>
    <t>160302Z4.IB</t>
  </si>
  <si>
    <t>16进出02(增4)</t>
  </si>
  <si>
    <t>160303Z4.IB</t>
  </si>
  <si>
    <t>16进出03(增4)</t>
  </si>
  <si>
    <t>150218Z19.IB</t>
  </si>
  <si>
    <t>15国开18(增19)</t>
  </si>
  <si>
    <t>160301Z3.IB</t>
  </si>
  <si>
    <t>16进出01(增3)</t>
  </si>
  <si>
    <t>160205Z7.IB</t>
  </si>
  <si>
    <t>16国开05(增7)</t>
  </si>
  <si>
    <t>160410Z4.IB</t>
  </si>
  <si>
    <t>16农发10(增4)</t>
  </si>
  <si>
    <t>160409Z4.IB</t>
  </si>
  <si>
    <t>16农发09(增4)</t>
  </si>
  <si>
    <t>160408Z4.IB</t>
  </si>
  <si>
    <t>16农发08(增4)</t>
  </si>
  <si>
    <t>160207Z5.IB</t>
  </si>
  <si>
    <t>16国开07(增5)</t>
  </si>
  <si>
    <t>160206Z6.IB</t>
  </si>
  <si>
    <t>16国开06(增6)</t>
  </si>
  <si>
    <t>160208Z4.IB</t>
  </si>
  <si>
    <t>16国开08(增4)</t>
  </si>
  <si>
    <t>160303Z5.IB</t>
  </si>
  <si>
    <t>16进出03(增5)</t>
  </si>
  <si>
    <t>160205Z8.IB</t>
  </si>
  <si>
    <t>16国开05(增8)</t>
  </si>
  <si>
    <t>160302Z5.IB</t>
  </si>
  <si>
    <t>16进出02(增5)</t>
  </si>
  <si>
    <t>160301Z4.IB</t>
  </si>
  <si>
    <t>16进出01(增4)</t>
  </si>
  <si>
    <t>160206Z7.IB</t>
  </si>
  <si>
    <t>16国开06(增7)</t>
  </si>
  <si>
    <t>160208Z5.IB</t>
  </si>
  <si>
    <t>16国开08(增5)</t>
  </si>
  <si>
    <t>160207Z6.IB</t>
  </si>
  <si>
    <t>16国开07(增6)</t>
  </si>
  <si>
    <t>160004X2.IB</t>
  </si>
  <si>
    <t>16附息国债04(续2)</t>
  </si>
  <si>
    <t>160302Z6.IB</t>
  </si>
  <si>
    <t>16进出02(增6)</t>
  </si>
  <si>
    <t>160210Z.IB</t>
  </si>
  <si>
    <t>16国开10(增发)</t>
  </si>
  <si>
    <t>160303Z6.IB</t>
  </si>
  <si>
    <t>16进出03(增6)</t>
  </si>
  <si>
    <t>160205Z9.IB</t>
  </si>
  <si>
    <t>16国开05(增9)</t>
  </si>
  <si>
    <t>160301Z5.IB</t>
  </si>
  <si>
    <t>16进出01(增5)</t>
  </si>
  <si>
    <t>160403Z8.IB</t>
  </si>
  <si>
    <t>16农发03(增8)</t>
  </si>
  <si>
    <t>160404Z7.IB</t>
  </si>
  <si>
    <t>16农发04(增7)</t>
  </si>
  <si>
    <t>160402Z8.IB</t>
  </si>
  <si>
    <t>16农发02(增8)</t>
  </si>
  <si>
    <t>160405Z8.IB</t>
  </si>
  <si>
    <t>16农发05(增8)</t>
  </si>
  <si>
    <t>160206Z8.IB</t>
  </si>
  <si>
    <t>16国开06(增8)</t>
  </si>
  <si>
    <t>160208Z6.IB</t>
  </si>
  <si>
    <t>16国开08(增6)</t>
  </si>
  <si>
    <t>160207Z7.IB</t>
  </si>
  <si>
    <t>16国开07(增7)</t>
  </si>
  <si>
    <t>160302Z7.IB</t>
  </si>
  <si>
    <t>16进出02(增7)</t>
  </si>
  <si>
    <t>160205Z10.IB</t>
  </si>
  <si>
    <t>16国开05(增10)</t>
  </si>
  <si>
    <t>160301Z6.IB</t>
  </si>
  <si>
    <t>16进出01(增6)</t>
  </si>
  <si>
    <t>160303Z7.IB</t>
  </si>
  <si>
    <t>16进出03(增7)</t>
  </si>
  <si>
    <t>160210Z2.IB</t>
  </si>
  <si>
    <t>16国开10(增2)</t>
  </si>
  <si>
    <t>160404Z8.IB</t>
  </si>
  <si>
    <t>16农发04(增8)</t>
  </si>
  <si>
    <t>160402Z9.IB</t>
  </si>
  <si>
    <t>16农发02(增9)</t>
  </si>
  <si>
    <t>160403Z9.IB</t>
  </si>
  <si>
    <t>16农发03(增9)</t>
  </si>
  <si>
    <t>160405Z9.IB</t>
  </si>
  <si>
    <t>16农发05(增9)</t>
  </si>
  <si>
    <t>160208Z7.IB</t>
  </si>
  <si>
    <t>16国开08(增7)</t>
  </si>
  <si>
    <t>160206Z9.IB</t>
  </si>
  <si>
    <t>16国开06(增9)</t>
  </si>
  <si>
    <t>160207Z8.IB</t>
  </si>
  <si>
    <t>16国开07(增8)</t>
  </si>
  <si>
    <t>160006X.IB</t>
  </si>
  <si>
    <t>16附息国债06(续发)</t>
  </si>
  <si>
    <t>160301Z7.IB</t>
  </si>
  <si>
    <t>16进出01(增7)</t>
  </si>
  <si>
    <t>160210Z3.IB</t>
  </si>
  <si>
    <t>16国开10(增3)</t>
  </si>
  <si>
    <t>160303Z8.IB</t>
  </si>
  <si>
    <t>16进出03(增8)</t>
  </si>
  <si>
    <t>160205Z11.IB</t>
  </si>
  <si>
    <t>16国开05(增11)</t>
  </si>
  <si>
    <t>160302Z8.IB</t>
  </si>
  <si>
    <t>16进出02(增8)</t>
  </si>
  <si>
    <t>160405Z10.IB</t>
  </si>
  <si>
    <t>16农发05(增10)</t>
  </si>
  <si>
    <t>160404Z9.IB</t>
  </si>
  <si>
    <t>16农发04(增9)</t>
  </si>
  <si>
    <t>160402Z10.IB</t>
  </si>
  <si>
    <t>16农发02(增10)</t>
  </si>
  <si>
    <t>160403Z10.IB</t>
  </si>
  <si>
    <t>16农发03(增10)</t>
  </si>
  <si>
    <t>160206Z10.IB</t>
  </si>
  <si>
    <t>16国开06(增10)</t>
  </si>
  <si>
    <t>160208Z8.IB</t>
  </si>
  <si>
    <t>16国开08(增8)</t>
  </si>
  <si>
    <t>160207Z9.IB</t>
  </si>
  <si>
    <t>16国开07(增9)</t>
  </si>
  <si>
    <t>160301Z8.IB</t>
  </si>
  <si>
    <t>16进出01(增8)</t>
  </si>
  <si>
    <t>160210Z4.IB</t>
  </si>
  <si>
    <t>16国开10(增4)</t>
  </si>
  <si>
    <t>160205Z12.IB</t>
  </si>
  <si>
    <t>16国开05(增12)</t>
  </si>
  <si>
    <t>160303Z9.IB</t>
  </si>
  <si>
    <t>16进出03(增9)</t>
  </si>
  <si>
    <t>160302Z9.IB</t>
  </si>
  <si>
    <t>16进出02(增9)</t>
  </si>
  <si>
    <t>160208Z9.IB</t>
  </si>
  <si>
    <t>16国开08(增9)</t>
  </si>
  <si>
    <t>160206Z11.IB</t>
  </si>
  <si>
    <t>16国开06(增11)</t>
  </si>
  <si>
    <t>160207Z10.IB</t>
  </si>
  <si>
    <t>16国开07(增10)</t>
  </si>
  <si>
    <t>160418Z.IB</t>
  </si>
  <si>
    <t>16农发18(增发)</t>
  </si>
  <si>
    <t>160415Z.IB</t>
  </si>
  <si>
    <t>16农发15(增发)</t>
  </si>
  <si>
    <t>160416Z.IB</t>
  </si>
  <si>
    <t>16农发16(增发)</t>
  </si>
  <si>
    <t>160417Z.IB</t>
  </si>
  <si>
    <t>16农发17(增发)</t>
  </si>
  <si>
    <t>160205Z13.IB</t>
  </si>
  <si>
    <t>16国开05(增13)</t>
  </si>
  <si>
    <t>160301Z9.IB</t>
  </si>
  <si>
    <t>16进出01(增9)</t>
  </si>
  <si>
    <t>160210Z5.IB</t>
  </si>
  <si>
    <t>16国开10(增5)</t>
  </si>
  <si>
    <t>160302Z10.IB</t>
  </si>
  <si>
    <t>16进出02(增10)</t>
  </si>
  <si>
    <t>160303Z10.IB</t>
  </si>
  <si>
    <t>16进出03(增10)</t>
  </si>
  <si>
    <t>160415Z2.IB</t>
  </si>
  <si>
    <t>16农发15(增2)</t>
  </si>
  <si>
    <t>160405Z11.IB</t>
  </si>
  <si>
    <t>16农发05(增11)</t>
  </si>
  <si>
    <t>160416Z2.IB</t>
  </si>
  <si>
    <t>16农发16(增2)</t>
  </si>
  <si>
    <t>160206Z12.IB</t>
  </si>
  <si>
    <t>16国开06(增12)</t>
  </si>
  <si>
    <t>160207Z11.IB</t>
  </si>
  <si>
    <t>16国开07(增11)</t>
  </si>
  <si>
    <t>160208Z10.IB</t>
  </si>
  <si>
    <t>16国开08(增10)</t>
  </si>
  <si>
    <t>160007X.IB</t>
  </si>
  <si>
    <t>16附息国债07(续发)</t>
  </si>
  <si>
    <t>160210Z6.IB</t>
  </si>
  <si>
    <t>16国开10(增6)</t>
  </si>
  <si>
    <t>160302Z11.IB</t>
  </si>
  <si>
    <t>16进出02(增11)</t>
  </si>
  <si>
    <t>160205Z14.IB</t>
  </si>
  <si>
    <t>16国开05(增14)</t>
  </si>
  <si>
    <t>160303Z11.IB</t>
  </si>
  <si>
    <t>16进出03(增11)</t>
  </si>
  <si>
    <t>160417Z2.IB</t>
  </si>
  <si>
    <t>16农发17(增2)</t>
  </si>
  <si>
    <t>160418Z2.IB</t>
  </si>
  <si>
    <t>16农发18(增2)</t>
  </si>
  <si>
    <t>160415Z3.IB</t>
  </si>
  <si>
    <t>16农发15(增3)</t>
  </si>
  <si>
    <t>160416Z3.IB</t>
  </si>
  <si>
    <t>16农发16(增3)</t>
  </si>
  <si>
    <t>160207Z12.IB</t>
  </si>
  <si>
    <t>16国开07(增12)</t>
  </si>
  <si>
    <t>160206Z13.IB</t>
  </si>
  <si>
    <t>16国开06(增13)</t>
  </si>
  <si>
    <t>160208Z11.IB</t>
  </si>
  <si>
    <t>16国开08(增11)</t>
  </si>
  <si>
    <t>160411Z2.IB</t>
  </si>
  <si>
    <t>16农发11(增2)</t>
  </si>
  <si>
    <t>160408Z5.IB</t>
  </si>
  <si>
    <t>16农发08(增5)</t>
  </si>
  <si>
    <t>160006X2.IB</t>
  </si>
  <si>
    <t>16附息国债06(续2)</t>
  </si>
  <si>
    <t>160407Z4.IB</t>
  </si>
  <si>
    <t>16农发07(增4)</t>
  </si>
  <si>
    <t>160303Z12.IB</t>
  </si>
  <si>
    <t>16进出03(增12)</t>
  </si>
  <si>
    <t>160210Z7.IB</t>
  </si>
  <si>
    <t>16国开10(增7)</t>
  </si>
  <si>
    <t>160205Z15.IB</t>
  </si>
  <si>
    <t>16国开05(增15)</t>
  </si>
  <si>
    <t>160302Z12.IB</t>
  </si>
  <si>
    <t>16进出02(增12)</t>
  </si>
  <si>
    <t>160415Z4.IB</t>
  </si>
  <si>
    <t>16农发15(增4)</t>
  </si>
  <si>
    <t>160405Z12.IB</t>
  </si>
  <si>
    <t>16农发05(增12)</t>
  </si>
  <si>
    <t>160404Z10.IB</t>
  </si>
  <si>
    <t>16农发04(增10)</t>
  </si>
  <si>
    <t>160416Z4.IB</t>
  </si>
  <si>
    <t>16农发16(增4)</t>
  </si>
  <si>
    <t>160207Z13.IB</t>
  </si>
  <si>
    <t>16国开07(增13)</t>
  </si>
  <si>
    <t>160208Z12.IB</t>
  </si>
  <si>
    <t>16国开08(增12)</t>
  </si>
  <si>
    <t>160206Z14.IB</t>
  </si>
  <si>
    <t>16国开06(增14)</t>
  </si>
  <si>
    <t>160402Z11.IB</t>
  </si>
  <si>
    <t>16农发02(增11)</t>
  </si>
  <si>
    <t>160403Z11.IB</t>
  </si>
  <si>
    <t>16农发03(增11)</t>
  </si>
  <si>
    <t>160009X.IB</t>
  </si>
  <si>
    <t>16附息国债09(续发)</t>
  </si>
  <si>
    <t>160418Z3.IB</t>
  </si>
  <si>
    <t>16农发18(增3)</t>
  </si>
  <si>
    <t>160205Z16.IB</t>
  </si>
  <si>
    <t>16国开05(增16)</t>
  </si>
  <si>
    <t>160210Z8.IB</t>
  </si>
  <si>
    <t>16国开10(增8)</t>
  </si>
  <si>
    <t>160303Z13.IB</t>
  </si>
  <si>
    <t>16进出03(增13)</t>
  </si>
  <si>
    <t>160416Z5.IB</t>
  </si>
  <si>
    <t>16农发16(增5)</t>
  </si>
  <si>
    <t>160418Z4.IB</t>
  </si>
  <si>
    <t>16农发18(增4)</t>
  </si>
  <si>
    <t>160415Z5.IB</t>
  </si>
  <si>
    <t>16农发15(增5)</t>
  </si>
  <si>
    <t>160417Z3.IB</t>
  </si>
  <si>
    <t>16农发17(增3)</t>
  </si>
  <si>
    <t>160207Z14.IB</t>
  </si>
  <si>
    <t>16国开07(增14)</t>
  </si>
  <si>
    <t>160206Z15.IB</t>
  </si>
  <si>
    <t>16国开06(增15)</t>
  </si>
  <si>
    <t>160208Z13.IB</t>
  </si>
  <si>
    <t>16国开08(增13)</t>
  </si>
  <si>
    <t>160010X.IB</t>
  </si>
  <si>
    <t>16附息国债10(续发)</t>
  </si>
  <si>
    <t>160210Z9.IB</t>
  </si>
  <si>
    <t>16国开10(增9)</t>
  </si>
  <si>
    <t>160306Z.IB</t>
  </si>
  <si>
    <t>16进出06(增发)</t>
  </si>
  <si>
    <t>160303Z14.IB</t>
  </si>
  <si>
    <t>16进出03(增14)</t>
  </si>
  <si>
    <t>160205Z17.IB</t>
  </si>
  <si>
    <t>16国开05(增17)</t>
  </si>
  <si>
    <t>160405Z13.IB</t>
  </si>
  <si>
    <t>16农发05(增13)</t>
  </si>
  <si>
    <t>160415Z6.IB</t>
  </si>
  <si>
    <t>16农发15(增6)</t>
  </si>
  <si>
    <t>160404Z11.IB</t>
  </si>
  <si>
    <t>16农发04(增11)</t>
  </si>
  <si>
    <t>160416Z6.IB</t>
  </si>
  <si>
    <t>16农发16(增6)</t>
  </si>
  <si>
    <t>160206Z16.IB</t>
  </si>
  <si>
    <t>16国开06(增16)</t>
  </si>
  <si>
    <t>160210Z10.IB</t>
  </si>
  <si>
    <t>16国开10(增10)</t>
  </si>
  <si>
    <t>160403Z12.IB</t>
  </si>
  <si>
    <t>16农发03(增12)</t>
  </si>
  <si>
    <t>160418Z5.IB</t>
  </si>
  <si>
    <t>16农发18(增5)</t>
  </si>
  <si>
    <t>160303Z15.IB</t>
  </si>
  <si>
    <t>16进出03(增15)</t>
  </si>
  <si>
    <t>160007X2.IB</t>
  </si>
  <si>
    <t>16附息国债07(续2)</t>
  </si>
  <si>
    <t>160402Z12.IB</t>
  </si>
  <si>
    <t>16农发02(增12)</t>
  </si>
  <si>
    <t>160415Z7.IB</t>
  </si>
  <si>
    <t>16农发15(增7)</t>
  </si>
  <si>
    <t>160416Z7.IB</t>
  </si>
  <si>
    <t>16农发16(增7)</t>
  </si>
  <si>
    <t>160404Z12.IB</t>
  </si>
  <si>
    <t>16农发04(增12)</t>
  </si>
  <si>
    <t>160405Z14.IB</t>
  </si>
  <si>
    <t>16农发05(增14)</t>
  </si>
  <si>
    <t>160207Z15.IB</t>
  </si>
  <si>
    <t>16国开07(增15)</t>
  </si>
  <si>
    <t>160208Z14.IB</t>
  </si>
  <si>
    <t>16国开08(增14)</t>
  </si>
  <si>
    <t>160206Z17.IB</t>
  </si>
  <si>
    <t>16国开06(增17)</t>
  </si>
  <si>
    <t>160411Z3.IB</t>
  </si>
  <si>
    <t>16农发11(增3)</t>
  </si>
  <si>
    <t>160408Z6.IB</t>
  </si>
  <si>
    <t>16农发08(增6)</t>
  </si>
  <si>
    <t>160409Z5.IB</t>
  </si>
  <si>
    <t>16农发09(增5)</t>
  </si>
  <si>
    <t>160410Z5.IB</t>
  </si>
  <si>
    <t>16农发10(增5)</t>
  </si>
  <si>
    <t>160205Z18.IB</t>
  </si>
  <si>
    <t>16国开05(增18)</t>
  </si>
  <si>
    <t>160210Z11.IB</t>
  </si>
  <si>
    <t>16国开10(增11)</t>
  </si>
  <si>
    <t>160303Z16.IB</t>
  </si>
  <si>
    <t>16进出03(增16)</t>
  </si>
  <si>
    <t>160306Z2.IB</t>
  </si>
  <si>
    <t>16进出06(增2)</t>
  </si>
  <si>
    <t>160417Z4.IB</t>
  </si>
  <si>
    <t>16农发17(增4)</t>
  </si>
  <si>
    <t>160416Z8.IB</t>
  </si>
  <si>
    <t>16农发16(增8)</t>
  </si>
  <si>
    <t>160415Z8.IB</t>
  </si>
  <si>
    <t>16农发15(增8)</t>
  </si>
  <si>
    <t>160418Z6.IB</t>
  </si>
  <si>
    <t>16农发18(增6)</t>
  </si>
  <si>
    <t>160206Z18.IB</t>
  </si>
  <si>
    <t>16国开06(增18)</t>
  </si>
  <si>
    <t>160210Z12.IB</t>
  </si>
  <si>
    <t>16国开10(增12)</t>
  </si>
  <si>
    <t>160205Z19.IB</t>
  </si>
  <si>
    <t>16国开05(增19)</t>
  </si>
  <si>
    <t>160411Z4.IB</t>
  </si>
  <si>
    <t>16农发11(增4)</t>
  </si>
  <si>
    <t>160009X2.IB</t>
  </si>
  <si>
    <t>16附息国债09(续2)</t>
  </si>
  <si>
    <t>160410Z6.IB</t>
  </si>
  <si>
    <t>16农发10(增6)</t>
  </si>
  <si>
    <t>160409Z6.IB</t>
  </si>
  <si>
    <t>16农发09(增6)</t>
  </si>
  <si>
    <t>160408Z7.IB</t>
  </si>
  <si>
    <t>16农发08(增7)</t>
  </si>
  <si>
    <t>160306Z3.IB</t>
  </si>
  <si>
    <t>16进出06(增3)</t>
  </si>
  <si>
    <t>160303Z17.IB</t>
  </si>
  <si>
    <t>16进出03(增17)</t>
  </si>
  <si>
    <t>160008X.IB</t>
  </si>
  <si>
    <t>16附息国债08(续发)</t>
  </si>
  <si>
    <t>160404Z13.IB</t>
  </si>
  <si>
    <t>16农发04(增13)</t>
  </si>
  <si>
    <t>160416Z9.IB</t>
  </si>
  <si>
    <t>16农发16(增9)</t>
  </si>
  <si>
    <t>160405Z15.IB</t>
  </si>
  <si>
    <t>16农发05(增15)</t>
  </si>
  <si>
    <t>160415Z9.IB</t>
  </si>
  <si>
    <t>16农发15(增9)</t>
  </si>
  <si>
    <t>160205Z20.IB</t>
  </si>
  <si>
    <t>16国开05(增20)</t>
  </si>
  <si>
    <t>160210Z13.IB</t>
  </si>
  <si>
    <t>16国开10(增13)</t>
  </si>
  <si>
    <t>160208Z15.IB</t>
  </si>
  <si>
    <t>16国开08(增15)</t>
  </si>
  <si>
    <t>160206Z19.IB</t>
  </si>
  <si>
    <t>16国开06(增19)</t>
  </si>
  <si>
    <t>160303Z18.IB</t>
  </si>
  <si>
    <t>16进出03(增18)</t>
  </si>
  <si>
    <t>160306Z4.IB</t>
  </si>
  <si>
    <t>16进出06(增4)</t>
  </si>
  <si>
    <t>160412Z.IB</t>
  </si>
  <si>
    <t>16农发12(增发)</t>
  </si>
  <si>
    <t>160413Z.IB</t>
  </si>
  <si>
    <t>16农发13(增发)</t>
  </si>
  <si>
    <t>160210Z14.IB</t>
  </si>
  <si>
    <t>16国开10(增14)</t>
  </si>
  <si>
    <t>160206Z20.IB</t>
  </si>
  <si>
    <t>16国开06(增20)</t>
  </si>
  <si>
    <t>160205Z21.IB</t>
  </si>
  <si>
    <t>16国开05(增21)</t>
  </si>
  <si>
    <t>160407Z5.IB</t>
  </si>
  <si>
    <t>16农发07(增5)</t>
  </si>
  <si>
    <t>160010X2.IB</t>
  </si>
  <si>
    <t>16附息国债10(续2)</t>
  </si>
  <si>
    <t>160408Z8.IB</t>
  </si>
  <si>
    <t>16农发08(增8)</t>
  </si>
  <si>
    <t>160410Z7.IB</t>
  </si>
  <si>
    <t>16农发10(增7)</t>
  </si>
  <si>
    <t>160409Z7.IB</t>
  </si>
  <si>
    <t>16农发09(增7)</t>
  </si>
  <si>
    <t>160411Z5.IB</t>
  </si>
  <si>
    <t>16农发11(增5)</t>
  </si>
  <si>
    <t>160303Z19.IB</t>
  </si>
  <si>
    <t>16进出03(增19)</t>
  </si>
  <si>
    <t>160415Z10.IB</t>
  </si>
  <si>
    <t>16农发15(增10)</t>
  </si>
  <si>
    <t>160417Z5.IB</t>
  </si>
  <si>
    <t>16农发17(增5)</t>
  </si>
  <si>
    <t>160416Z10.IB</t>
  </si>
  <si>
    <t>16农发16(增10)</t>
  </si>
  <si>
    <t>160418Z7.IB</t>
  </si>
  <si>
    <t>16农发18(增7)</t>
  </si>
  <si>
    <t>160207Z16.IB</t>
  </si>
  <si>
    <t>16国开07(增16)</t>
  </si>
  <si>
    <t>160206Z21.IB</t>
  </si>
  <si>
    <t>16国开06(增21)</t>
  </si>
  <si>
    <t>160208Z16.IB</t>
  </si>
  <si>
    <t>16国开08(增16)</t>
  </si>
  <si>
    <t>160408Z9.IB</t>
  </si>
  <si>
    <t>16农发08(增9)</t>
  </si>
  <si>
    <t>160411Z6.IB</t>
  </si>
  <si>
    <t>16农发11(增6)</t>
  </si>
  <si>
    <t>160407Z6.IB</t>
  </si>
  <si>
    <t>16农发07(增6)</t>
  </si>
  <si>
    <t>160409Z8.IB</t>
  </si>
  <si>
    <t>16农发09(增8)</t>
  </si>
  <si>
    <t>160410Z8.IB</t>
  </si>
  <si>
    <t>16农发10(增8)</t>
  </si>
  <si>
    <t>160205Z22.IB</t>
  </si>
  <si>
    <t>16国开05(增22)</t>
  </si>
  <si>
    <t>160307Z.IB</t>
  </si>
  <si>
    <t>16进出07(增发)</t>
  </si>
  <si>
    <t>160303Z20.IB</t>
  </si>
  <si>
    <t>16进出03(增20)</t>
  </si>
  <si>
    <t>160210Z15.IB</t>
  </si>
  <si>
    <t>16国开10(增15)</t>
  </si>
  <si>
    <t>160404Z14.IB</t>
  </si>
  <si>
    <t>16农发04(增14)</t>
  </si>
  <si>
    <t>160405Z16.IB</t>
  </si>
  <si>
    <t>16农发05(增16)</t>
  </si>
  <si>
    <t>160415Z11.IB</t>
  </si>
  <si>
    <t>16农发15(增11)</t>
  </si>
  <si>
    <t>160416Z11.IB</t>
  </si>
  <si>
    <t>16农发16(增11)</t>
  </si>
  <si>
    <t>160207Z17.IB</t>
  </si>
  <si>
    <t>16国开07(增17)</t>
  </si>
  <si>
    <t>160206Z22.IB</t>
  </si>
  <si>
    <t>16国开06(增22)</t>
  </si>
  <si>
    <t>160409Z9.IB</t>
  </si>
  <si>
    <t>16农发09(增9)</t>
  </si>
  <si>
    <t>160411Z7.IB</t>
  </si>
  <si>
    <t>16农发11(增7)</t>
  </si>
  <si>
    <t>160014X.IB</t>
  </si>
  <si>
    <t>16附息国债14(续发)</t>
  </si>
  <si>
    <t>160408Z10.IB</t>
  </si>
  <si>
    <t>16农发08(增10)</t>
  </si>
  <si>
    <t>160407Z7.IB</t>
  </si>
  <si>
    <t>16农发07(增7)</t>
  </si>
  <si>
    <t>160410Z9.IB</t>
  </si>
  <si>
    <t>16农发10(增9)</t>
  </si>
  <si>
    <t>160208Z17.IB</t>
  </si>
  <si>
    <t>16国开08(增17)</t>
  </si>
  <si>
    <t>160205Z23.IB</t>
  </si>
  <si>
    <t>16国开05(增23)</t>
  </si>
  <si>
    <t>160210Z16.IB</t>
  </si>
  <si>
    <t>16国开10(增16)</t>
  </si>
  <si>
    <t>160303Z21.IB</t>
  </si>
  <si>
    <t>16进出03(增21)</t>
  </si>
  <si>
    <t>160008X2.IB</t>
  </si>
  <si>
    <t>16附息国债08(续2)</t>
  </si>
  <si>
    <t>160417Z6.IB</t>
  </si>
  <si>
    <t>16农发17(增6)</t>
  </si>
  <si>
    <t>160418Z8.IB</t>
  </si>
  <si>
    <t>16农发18(增8)</t>
  </si>
  <si>
    <t>160210Z17.IB</t>
  </si>
  <si>
    <t>16国开10(增17)</t>
  </si>
  <si>
    <t>160206Z23.IB</t>
  </si>
  <si>
    <t>16国开06(增23)</t>
  </si>
  <si>
    <t>160207Z18.IB</t>
  </si>
  <si>
    <t>16国开07(增18)</t>
  </si>
  <si>
    <t>160208Z18.IB</t>
  </si>
  <si>
    <t>16国开08(增18)</t>
  </si>
  <si>
    <t>160205Z24.IB</t>
  </si>
  <si>
    <t>16国开05(增24)</t>
  </si>
  <si>
    <t>160303Z22.IB</t>
  </si>
  <si>
    <t>16进出03(增22)</t>
  </si>
  <si>
    <t>160306Z5.IB</t>
  </si>
  <si>
    <t>16进出06(增5)</t>
  </si>
  <si>
    <t>160405Z17.IB</t>
  </si>
  <si>
    <t>16农发05(增17)</t>
  </si>
  <si>
    <t>160415Z12.IB</t>
  </si>
  <si>
    <t>16农发15(增12)</t>
  </si>
  <si>
    <t>160416Z12.IB</t>
  </si>
  <si>
    <t>16农发16(增12)</t>
  </si>
  <si>
    <t>160404Z15.IB</t>
  </si>
  <si>
    <t>16农发04(增15)</t>
  </si>
  <si>
    <t>160206Z24.IB</t>
  </si>
  <si>
    <t>16国开06(增24)</t>
  </si>
  <si>
    <t>160207Z19.IB</t>
  </si>
  <si>
    <t>16国开07(增19)</t>
  </si>
  <si>
    <t>160208Z19.IB</t>
  </si>
  <si>
    <t>16国开08(增19)</t>
  </si>
  <si>
    <t>160205Z25.IB</t>
  </si>
  <si>
    <t>16国开05(增25)</t>
  </si>
  <si>
    <t>160210Z18.IB</t>
  </si>
  <si>
    <t>16国开10(增18)</t>
  </si>
  <si>
    <t>160410Z10.IB</t>
  </si>
  <si>
    <t>16农发10(增10)</t>
  </si>
  <si>
    <t>160407Z8.IB</t>
  </si>
  <si>
    <t>16农发07(增8)</t>
  </si>
  <si>
    <t>160411Z8.IB</t>
  </si>
  <si>
    <t>16农发11(增8)</t>
  </si>
  <si>
    <t>160409Z10.IB</t>
  </si>
  <si>
    <t>16农发09(增10)</t>
  </si>
  <si>
    <t>160408Z11.IB</t>
  </si>
  <si>
    <t>16农发08(增11)</t>
  </si>
  <si>
    <t>160420Z.IB</t>
  </si>
  <si>
    <t>16农发20(增发)</t>
  </si>
  <si>
    <t>160421Z.IB</t>
  </si>
  <si>
    <t>16农发21(增发)</t>
  </si>
  <si>
    <t>160417Z7.IB</t>
  </si>
  <si>
    <t>16农发17(增7)</t>
  </si>
  <si>
    <t>160418Z9.IB</t>
  </si>
  <si>
    <t>16农发18(增9)</t>
  </si>
  <si>
    <t>160205Z26.IB</t>
  </si>
  <si>
    <t>16国开05(增26)</t>
  </si>
  <si>
    <t>160210Z19.IB</t>
  </si>
  <si>
    <t>16国开10(增19)</t>
  </si>
  <si>
    <t>160207Z20.IB</t>
  </si>
  <si>
    <t>16国开07(增20)</t>
  </si>
  <si>
    <t>160015X.IB</t>
  </si>
  <si>
    <t>16附息国债15(续发)</t>
  </si>
  <si>
    <t>160303Z23.IB</t>
  </si>
  <si>
    <t>16进出03(增23)</t>
  </si>
  <si>
    <t>160405Z18.IB</t>
  </si>
  <si>
    <t>16农发05(增18)</t>
  </si>
  <si>
    <t>160420Z2.IB</t>
  </si>
  <si>
    <t>16农发20(增2)</t>
  </si>
  <si>
    <t>160404Z16.IB</t>
  </si>
  <si>
    <t>16农发04(增16)</t>
  </si>
  <si>
    <t>160421Z2.IB</t>
  </si>
  <si>
    <t>16农发21(增2)</t>
  </si>
  <si>
    <t>160207Z21.IB</t>
  </si>
  <si>
    <t>16国开07(增21)</t>
  </si>
  <si>
    <t>160210Z20.IB</t>
  </si>
  <si>
    <t>16国开10(增20)</t>
  </si>
  <si>
    <t>160208Z20.IB</t>
  </si>
  <si>
    <t>16国开08(增20)</t>
  </si>
  <si>
    <t>160206Z25.IB</t>
  </si>
  <si>
    <t>16国开06(增25)</t>
  </si>
  <si>
    <t>160205Z27.IB</t>
  </si>
  <si>
    <t>16国开05(增27)</t>
  </si>
  <si>
    <t>160014X2.IB</t>
  </si>
  <si>
    <t>16附息国债14(续2)</t>
  </si>
  <si>
    <t>160303Z24.IB</t>
  </si>
  <si>
    <t>16进出03(增24)</t>
  </si>
  <si>
    <t>150319Z.IB</t>
  </si>
  <si>
    <t>15进出19(增发)</t>
  </si>
  <si>
    <t>160206Z26.IB</t>
  </si>
  <si>
    <t>16国开06(增26)</t>
  </si>
  <si>
    <t>160207Z22.IB</t>
  </si>
  <si>
    <t>16国开07(增22)</t>
  </si>
  <si>
    <t>160205Z28.IB</t>
  </si>
  <si>
    <t>16国开05(增28)</t>
  </si>
  <si>
    <t>160208Z21.IB</t>
  </si>
  <si>
    <t>16国开08(增21)</t>
  </si>
  <si>
    <t>160420Z3.IB</t>
  </si>
  <si>
    <t>16农发20(增3)</t>
  </si>
  <si>
    <t>160409Z11.IB</t>
  </si>
  <si>
    <t>16农发09(增11)</t>
  </si>
  <si>
    <t>160421Z3.IB</t>
  </si>
  <si>
    <t>16农发21(增3)</t>
  </si>
  <si>
    <t>160410Z11.IB</t>
  </si>
  <si>
    <t>16农发10(增11)</t>
  </si>
  <si>
    <t>160016X.IB</t>
  </si>
  <si>
    <t>16附息国债16(续发)</t>
  </si>
  <si>
    <t>160418Z10.IB</t>
  </si>
  <si>
    <t>16农发18(增10)</t>
  </si>
  <si>
    <t>160303Z25.IB</t>
  </si>
  <si>
    <t>16进出03(增25)</t>
  </si>
  <si>
    <t>160307Z2.IB</t>
  </si>
  <si>
    <t>16进出07(增2)</t>
  </si>
  <si>
    <t>160417Z8.IB</t>
  </si>
  <si>
    <t>16农发17(增8)</t>
  </si>
  <si>
    <t>160421Z4.IB</t>
  </si>
  <si>
    <t>16农发21(增4)</t>
  </si>
  <si>
    <t>160420Z4.IB</t>
  </si>
  <si>
    <t>16农发20(增4)</t>
  </si>
  <si>
    <t>160418Z11.IB</t>
  </si>
  <si>
    <t>16农发18(增11)</t>
  </si>
  <si>
    <t>160208Z22.IB</t>
  </si>
  <si>
    <t>16国开08(增22)</t>
  </si>
  <si>
    <t>160213Z.IB</t>
  </si>
  <si>
    <t>16国开13(增发)</t>
  </si>
  <si>
    <t>160207Z23.IB</t>
  </si>
  <si>
    <t>16国开07(增23)</t>
  </si>
  <si>
    <t>150319Z2.IB</t>
  </si>
  <si>
    <t>15进出19(增2)</t>
  </si>
  <si>
    <t>160418Z12.IB</t>
  </si>
  <si>
    <t>16农发18(增12)</t>
  </si>
  <si>
    <t>160420Z5.IB</t>
  </si>
  <si>
    <t>16农发20(增5)</t>
  </si>
  <si>
    <t>160417Z9.IB</t>
  </si>
  <si>
    <t>16农发17(增9)</t>
  </si>
  <si>
    <t>160421Z5.IB</t>
  </si>
  <si>
    <t>16农发21(增5)</t>
  </si>
  <si>
    <t>160213Z2.IB</t>
  </si>
  <si>
    <t>16国开13(增2)</t>
  </si>
  <si>
    <t>160017X.IB</t>
  </si>
  <si>
    <t>16附息国债17(续发)</t>
  </si>
  <si>
    <t>160310Z.IB</t>
  </si>
  <si>
    <t>16进出10(增发)</t>
  </si>
  <si>
    <t>150319Z3.IB</t>
  </si>
  <si>
    <t>15进出19(增3)</t>
  </si>
  <si>
    <t>160417Z10.IB</t>
  </si>
  <si>
    <t>16农发17(增10)</t>
  </si>
  <si>
    <t>160418Z13.IB</t>
  </si>
  <si>
    <t>16农发18(增13)</t>
  </si>
  <si>
    <t>160420Z6.IB</t>
  </si>
  <si>
    <t>16农发20(增6)</t>
  </si>
  <si>
    <t>160421Z6.IB</t>
  </si>
  <si>
    <t>16农发21(增6)</t>
  </si>
  <si>
    <t>160015X2.IB</t>
  </si>
  <si>
    <t>16附息国债15(续2)</t>
  </si>
  <si>
    <t>160418Z14.IB</t>
  </si>
  <si>
    <t>16农发18(增14)</t>
  </si>
  <si>
    <t>160420Z7.IB</t>
  </si>
  <si>
    <t>16农发20(增7)</t>
  </si>
  <si>
    <t>160421Z7.IB</t>
  </si>
  <si>
    <t>16农发21(增7)</t>
  </si>
  <si>
    <t>160417Z11.IB</t>
  </si>
  <si>
    <t>16农发17(增11)</t>
  </si>
  <si>
    <t>160206Z27.IB</t>
  </si>
  <si>
    <t>16国开06(增27)</t>
  </si>
  <si>
    <t>160208Z23.IB</t>
  </si>
  <si>
    <t>16国开08(增23)</t>
  </si>
  <si>
    <t>160213Z3.IB</t>
  </si>
  <si>
    <t>16国开13(增3)</t>
  </si>
  <si>
    <t>160016X2.IB</t>
  </si>
  <si>
    <t>16附息国债16(续2)</t>
  </si>
  <si>
    <t>160020X.IB</t>
  </si>
  <si>
    <t>16附息国债20(续发)</t>
  </si>
  <si>
    <t>160019X.IB</t>
  </si>
  <si>
    <t>16附息国债19(续发)</t>
  </si>
  <si>
    <t>160206Z28.IB</t>
  </si>
  <si>
    <t>16国开06(增28)</t>
  </si>
  <si>
    <t>160205Z29.IB</t>
  </si>
  <si>
    <t>16国开05(增29)</t>
  </si>
  <si>
    <t>160208Z24.IB</t>
  </si>
  <si>
    <t>16国开08(增24)</t>
  </si>
  <si>
    <t>160213Z4.IB</t>
  </si>
  <si>
    <t>16国开13(增4)</t>
  </si>
  <si>
    <t>160310Z2.IB</t>
  </si>
  <si>
    <t>16进出10(增2)</t>
  </si>
  <si>
    <t>150319Z4.IB</t>
  </si>
  <si>
    <t>15进出19(增4)</t>
  </si>
  <si>
    <t>160421Z8.IB</t>
  </si>
  <si>
    <t>16农发21(增8)</t>
  </si>
  <si>
    <t>160417Z12.IB</t>
  </si>
  <si>
    <t>16农发17(增12)</t>
  </si>
  <si>
    <t>160418Z15.IB</t>
  </si>
  <si>
    <t>16农发18(增15)</t>
  </si>
  <si>
    <t>160420Z8.IB</t>
  </si>
  <si>
    <t>16农发20(增8)</t>
  </si>
  <si>
    <t>160207Z24.IB</t>
  </si>
  <si>
    <t>16国开07(增24)</t>
  </si>
  <si>
    <t>160205Z30.IB</t>
  </si>
  <si>
    <t>16国开05(增30)</t>
  </si>
  <si>
    <t>160208Z25.IB</t>
  </si>
  <si>
    <t>16国开08(增25)</t>
  </si>
  <si>
    <t>160213Z5.IB</t>
  </si>
  <si>
    <t>16国开13(增5)</t>
  </si>
  <si>
    <t>160017X2.IB</t>
  </si>
  <si>
    <t>16附息国债17(续2)</t>
  </si>
  <si>
    <t>150319Z5.IB</t>
  </si>
  <si>
    <t>15进出19(增5)</t>
  </si>
  <si>
    <t>160310Z3.IB</t>
  </si>
  <si>
    <t>16进出10(增3)</t>
  </si>
  <si>
    <t>160205Z31.IB</t>
  </si>
  <si>
    <t>16国开05(增31)</t>
  </si>
  <si>
    <t>160213Z6.IB</t>
  </si>
  <si>
    <t>16国开13(增6)</t>
  </si>
  <si>
    <t>150319Z6.IB</t>
  </si>
  <si>
    <t>15进出19(增6)</t>
  </si>
  <si>
    <t>160310Z4.IB</t>
  </si>
  <si>
    <t>16进出10(增4)</t>
  </si>
  <si>
    <t>160421Z9.IB</t>
  </si>
  <si>
    <t>16农发21(增9)</t>
  </si>
  <si>
    <t>160420Z9.IB</t>
  </si>
  <si>
    <t>16农发20(增9)</t>
  </si>
  <si>
    <t>160418Z16.IB</t>
  </si>
  <si>
    <t>16农发18(增16)</t>
  </si>
  <si>
    <t>160417Z13.IB</t>
  </si>
  <si>
    <t>16农发17(增13)</t>
  </si>
  <si>
    <t>160205Z32.IB</t>
  </si>
  <si>
    <t>16国开05(增32)</t>
  </si>
  <si>
    <t>160215Z.IB</t>
  </si>
  <si>
    <t>16国开15(增发)</t>
  </si>
  <si>
    <t>160213Z7.IB</t>
  </si>
  <si>
    <t>16国开13(增7)</t>
  </si>
  <si>
    <t>160206Z29.IB</t>
  </si>
  <si>
    <t>16国开06(增29)</t>
  </si>
  <si>
    <t>160020X2.IB</t>
  </si>
  <si>
    <t>16附息国债20(续2)</t>
  </si>
  <si>
    <t>160412Z2.IB</t>
  </si>
  <si>
    <t>16农发12(增2)</t>
  </si>
  <si>
    <t>160413Z2.IB</t>
  </si>
  <si>
    <t>16农发13(增2)</t>
  </si>
  <si>
    <t>160310Z5.IB</t>
  </si>
  <si>
    <t>16进出10(增5)</t>
  </si>
  <si>
    <t>150319Z7.IB</t>
  </si>
  <si>
    <t>15进出19(增7)</t>
  </si>
  <si>
    <t>160019X2.IB</t>
  </si>
  <si>
    <t>16附息国债19(续2)</t>
  </si>
  <si>
    <t>160421Z10.IB</t>
  </si>
  <si>
    <t>16农发21(增10)</t>
  </si>
  <si>
    <t>160417Z14.IB</t>
  </si>
  <si>
    <t>16农发17(增14)</t>
  </si>
  <si>
    <t>160418Z17.IB</t>
  </si>
  <si>
    <t>16农发18(增17)</t>
  </si>
  <si>
    <t>160420Z10.IB</t>
  </si>
  <si>
    <t>16农发20(增10)</t>
  </si>
  <si>
    <t>160205Z33.IB</t>
  </si>
  <si>
    <t>16国开05(增33)</t>
  </si>
  <si>
    <t>160213Z8.IB</t>
  </si>
  <si>
    <t>16国开13(增8)</t>
  </si>
  <si>
    <t>160310Z6.IB</t>
  </si>
  <si>
    <t>16进出10(增6)</t>
  </si>
  <si>
    <t>150319Z8.IB</t>
  </si>
  <si>
    <t>15进出19(增8)</t>
  </si>
  <si>
    <t>160312Z.IB</t>
  </si>
  <si>
    <t>16进出12(增发)</t>
  </si>
  <si>
    <t>160417Z15.IB</t>
  </si>
  <si>
    <t>16农发17(增15)</t>
  </si>
  <si>
    <t>160418Z18.IB</t>
  </si>
  <si>
    <t>16农发18(增18)</t>
  </si>
  <si>
    <t>160421Z11.IB</t>
  </si>
  <si>
    <t>16农发21(增11)</t>
  </si>
  <si>
    <t>160420Z11.IB</t>
  </si>
  <si>
    <t>16农发20(增11)</t>
  </si>
  <si>
    <t>160205Z34.IB</t>
  </si>
  <si>
    <t>16国开05(增34)</t>
  </si>
  <si>
    <t>160206Z30.IB</t>
  </si>
  <si>
    <t>16国开06(增30)</t>
  </si>
  <si>
    <t>160213Z9.IB</t>
  </si>
  <si>
    <t>16国开13(增9)</t>
  </si>
  <si>
    <t>160021X.IB</t>
  </si>
  <si>
    <t>16附息国债21(续发)</t>
  </si>
  <si>
    <t>160310Z7.IB</t>
  </si>
  <si>
    <t>16进出10(增7)</t>
  </si>
  <si>
    <t>160313Z.IB</t>
  </si>
  <si>
    <t>16进出13(增发)</t>
  </si>
  <si>
    <t>150319Z9.IB</t>
  </si>
  <si>
    <t>15进出19(增9)</t>
  </si>
  <si>
    <t>160312Z2.IB</t>
  </si>
  <si>
    <t>16进出12(增2)</t>
  </si>
  <si>
    <t>160205Z35.IB</t>
  </si>
  <si>
    <t>16国开05(增35)</t>
  </si>
  <si>
    <t>160213Z10.IB</t>
  </si>
  <si>
    <t>16国开13(增10)</t>
  </si>
  <si>
    <t>160206Z31.IB</t>
  </si>
  <si>
    <t>16国开06(增31)</t>
  </si>
  <si>
    <t>160215Z2.IB</t>
  </si>
  <si>
    <t>16国开15(增2)</t>
  </si>
  <si>
    <t>150319Z10.IB</t>
  </si>
  <si>
    <t>15进出19(增10)</t>
  </si>
  <si>
    <t>160312Z3.IB</t>
  </si>
  <si>
    <t>16进出12(增3)</t>
  </si>
  <si>
    <t>160313Z2.IB</t>
  </si>
  <si>
    <t>16进出13(增2)</t>
  </si>
  <si>
    <t>160310Z8.IB</t>
  </si>
  <si>
    <t>16进出10(增8)</t>
  </si>
  <si>
    <t>160206Z32.IB</t>
  </si>
  <si>
    <t>16国开06(增32)</t>
  </si>
  <si>
    <t>160207Z25.IB</t>
  </si>
  <si>
    <t>16国开07(增25)</t>
  </si>
  <si>
    <t>160213Z11.IB</t>
  </si>
  <si>
    <t>16国开13(增11)</t>
  </si>
  <si>
    <t>160205Z36.IB</t>
  </si>
  <si>
    <t>16国开05(增36)</t>
  </si>
  <si>
    <t>160215Z3.IB</t>
  </si>
  <si>
    <t>16国开15(增3)</t>
  </si>
  <si>
    <t>160310Z9.IB</t>
  </si>
  <si>
    <t>16进出10(增9)</t>
  </si>
  <si>
    <t>160313Z3.IB</t>
  </si>
  <si>
    <t>16进出13(增3)</t>
  </si>
  <si>
    <t>160022X.IB</t>
  </si>
  <si>
    <t>16附息国债22(续发)</t>
  </si>
  <si>
    <t>150319Z11.IB</t>
  </si>
  <si>
    <t>15进出19(增11)</t>
  </si>
  <si>
    <t>160312Z4.IB</t>
  </si>
  <si>
    <t>16进出12(增4)</t>
  </si>
  <si>
    <t>160313Z4.IB</t>
  </si>
  <si>
    <t>16进出13(增4)</t>
  </si>
  <si>
    <t>160312Z5.IB</t>
  </si>
  <si>
    <t>16进出12(增5)</t>
  </si>
  <si>
    <t>160310Z10.IB</t>
  </si>
  <si>
    <t>16进出10(增10)</t>
  </si>
  <si>
    <t>160215Z4.IB</t>
  </si>
  <si>
    <t>16国开15(增4)</t>
  </si>
  <si>
    <t>160205Z37.IB</t>
  </si>
  <si>
    <t>16国开05(增37)</t>
  </si>
  <si>
    <t>160206Z33.IB</t>
  </si>
  <si>
    <t>16国开06(增33)</t>
  </si>
  <si>
    <t>160207Z26.IB</t>
  </si>
  <si>
    <t>16国开07(增26)</t>
  </si>
  <si>
    <t>160213Z12.IB</t>
  </si>
  <si>
    <t>16国开13(增12)</t>
  </si>
  <si>
    <t>150319Z12.IB</t>
  </si>
  <si>
    <t>15进出19(增12)</t>
  </si>
  <si>
    <t>160205Z38.IB</t>
  </si>
  <si>
    <t>16国开05(增38)</t>
  </si>
  <si>
    <t>160207Z27.IB</t>
  </si>
  <si>
    <t>16国开07(增27)</t>
  </si>
  <si>
    <t>160215Z5.IB</t>
  </si>
  <si>
    <t>16国开15(增5)</t>
  </si>
  <si>
    <t>160213Z13.IB</t>
  </si>
  <si>
    <t>16国开13(增13)</t>
  </si>
  <si>
    <t>160407Z9.IB</t>
  </si>
  <si>
    <t>16农发07(增9)</t>
  </si>
  <si>
    <t>160023X.IB</t>
  </si>
  <si>
    <t>16附息国债23(续发)</t>
  </si>
  <si>
    <t>160410Z12.IB</t>
  </si>
  <si>
    <t>16农发10(增12)</t>
  </si>
  <si>
    <t>160310Z11.IB</t>
  </si>
  <si>
    <t>16进出10(增11)</t>
  </si>
  <si>
    <t>160315Z.IB</t>
  </si>
  <si>
    <t>16进出15(增发)</t>
  </si>
  <si>
    <t>150319Z13.IB</t>
  </si>
  <si>
    <t>15进出19(增13)</t>
  </si>
  <si>
    <t>160411Z9.IB</t>
  </si>
  <si>
    <t>16农发11(增9)</t>
  </si>
  <si>
    <t>160409Z12.IB</t>
  </si>
  <si>
    <t>16农发09(增12)</t>
  </si>
  <si>
    <t>160316Z.IB</t>
  </si>
  <si>
    <t>16进出16(增发)</t>
  </si>
  <si>
    <t>160408Z12.IB</t>
  </si>
  <si>
    <t>16农发08(增12)</t>
  </si>
  <si>
    <t>160316Z2.IB</t>
  </si>
  <si>
    <t>16进出16(增2)</t>
  </si>
  <si>
    <t>160315Z2.IB</t>
  </si>
  <si>
    <t>16进出15(增2)</t>
  </si>
  <si>
    <t>160310Z12.IB</t>
  </si>
  <si>
    <t>16进出10(增12)</t>
  </si>
  <si>
    <t>160215Z6.IB</t>
  </si>
  <si>
    <t>16国开15(增6)</t>
  </si>
  <si>
    <t>160207Z28.IB</t>
  </si>
  <si>
    <t>16国开07(增28)</t>
  </si>
  <si>
    <t>160213Z14.IB</t>
  </si>
  <si>
    <t>16国开13(增14)</t>
  </si>
  <si>
    <t>160205Z39.IB</t>
  </si>
  <si>
    <t>16国开05(增39)</t>
  </si>
  <si>
    <t>160218Z.IB</t>
  </si>
  <si>
    <t>16国开18(增发)</t>
  </si>
  <si>
    <t>160411Z10.IB</t>
  </si>
  <si>
    <t>16农发11(增10)</t>
  </si>
  <si>
    <t>160021X2.IB</t>
  </si>
  <si>
    <t>16附息国债21(续2)</t>
  </si>
  <si>
    <t>160407Z10.IB</t>
  </si>
  <si>
    <t>16农发07(增10)</t>
  </si>
  <si>
    <t>160410Z13.IB</t>
  </si>
  <si>
    <t>16农发10(增13)</t>
  </si>
  <si>
    <t>160408Z13.IB</t>
  </si>
  <si>
    <t>16农发08(增13)</t>
  </si>
  <si>
    <t>160409Z13.IB</t>
  </si>
  <si>
    <t>16农发09(增13)</t>
  </si>
  <si>
    <t>160420Z12.IB</t>
  </si>
  <si>
    <t>16农发20(增12)</t>
  </si>
  <si>
    <t>160418Z19.IB</t>
  </si>
  <si>
    <t>16农发18(增19)</t>
  </si>
  <si>
    <t>160421Z12.IB</t>
  </si>
  <si>
    <t>16农发21(增12)</t>
  </si>
  <si>
    <t>160417Z16.IB</t>
  </si>
  <si>
    <t>16农发17(增16)</t>
  </si>
  <si>
    <t>160213Z15.IB</t>
  </si>
  <si>
    <t>16国开13(增15)</t>
  </si>
  <si>
    <t>160218Z2.IB</t>
  </si>
  <si>
    <t>16国开18(增2)</t>
  </si>
  <si>
    <t>160215Z7.IB</t>
  </si>
  <si>
    <t>16国开15(增7)</t>
  </si>
  <si>
    <t>160025X.IB</t>
  </si>
  <si>
    <t>16附息国债25(续发)</t>
  </si>
  <si>
    <t>160022X2.IB</t>
  </si>
  <si>
    <t>16附息国债22(续2)</t>
  </si>
  <si>
    <t>160213Z16.IB</t>
  </si>
  <si>
    <t>16国开13(增16)</t>
  </si>
  <si>
    <t>160218Z3.IB</t>
  </si>
  <si>
    <t>16国开18(增3)</t>
  </si>
  <si>
    <t>160023X2.IB</t>
  </si>
  <si>
    <t>16附息国债23(续2)</t>
  </si>
  <si>
    <t>160218Z4.IB</t>
  </si>
  <si>
    <t>16国开18(增4)</t>
  </si>
  <si>
    <t>160215Z8.IB</t>
  </si>
  <si>
    <t>16国开15(增8)</t>
  </si>
  <si>
    <t>160315Z3.IB</t>
  </si>
  <si>
    <t>16进出15(增3)</t>
  </si>
  <si>
    <t>160316Z3.IB</t>
  </si>
  <si>
    <t>16进出16(增3)</t>
  </si>
  <si>
    <t>160310Z13.IB</t>
  </si>
  <si>
    <t>16进出10(增13)</t>
  </si>
  <si>
    <t>160213Z17.IB</t>
  </si>
  <si>
    <t>16国开13(增17)</t>
  </si>
  <si>
    <t>160213Z18.IB</t>
  </si>
  <si>
    <t>16国开13(增18)</t>
  </si>
  <si>
    <t>160215Z9.IB</t>
  </si>
  <si>
    <t>16国开15(增9)</t>
  </si>
  <si>
    <t>160218Z5.IB</t>
  </si>
  <si>
    <t>16国开18(增5)</t>
  </si>
  <si>
    <t>170405Z.IB</t>
  </si>
  <si>
    <t>17农发05(增发)</t>
  </si>
  <si>
    <t>170403Z.IB</t>
  </si>
  <si>
    <t>17农发03(增发)</t>
  </si>
  <si>
    <t>170402Z.IB</t>
  </si>
  <si>
    <t>17农发02(增发)</t>
  </si>
  <si>
    <t>170404Z.IB</t>
  </si>
  <si>
    <t>17农发04(增发)</t>
  </si>
  <si>
    <t>160316Z4.IB</t>
  </si>
  <si>
    <t>16进出16(增4)</t>
  </si>
  <si>
    <t>170201Z.IB</t>
  </si>
  <si>
    <t>17国开01(增发)</t>
  </si>
  <si>
    <t>170202Z.IB</t>
  </si>
  <si>
    <t>17国开02(增发)</t>
  </si>
  <si>
    <t>160310Z14.IB</t>
  </si>
  <si>
    <t>16进出10(增14)</t>
  </si>
  <si>
    <t>160315Z4.IB</t>
  </si>
  <si>
    <t>16进出15(增4)</t>
  </si>
  <si>
    <t>160218Z6.IB</t>
  </si>
  <si>
    <t>16国开18(增6)</t>
  </si>
  <si>
    <t>160213Z19.IB</t>
  </si>
  <si>
    <t>16国开13(增19)</t>
  </si>
  <si>
    <t>170404Z2.IB</t>
  </si>
  <si>
    <t>17农发04(增2)</t>
  </si>
  <si>
    <t>170403Z2.IB</t>
  </si>
  <si>
    <t>17农发03(增2)</t>
  </si>
  <si>
    <t>170405Z2.IB</t>
  </si>
  <si>
    <t>17农发05(增2)</t>
  </si>
  <si>
    <t>160025X2.IB</t>
  </si>
  <si>
    <t>16附息国债25(续2)</t>
  </si>
  <si>
    <t>170402Z2.IB</t>
  </si>
  <si>
    <t>17农发02(增2)</t>
  </si>
  <si>
    <t>160215Z10.IB</t>
  </si>
  <si>
    <t>16国开15(增10)</t>
  </si>
  <si>
    <t>170201Z2.IB</t>
  </si>
  <si>
    <t>17国开01(增2)</t>
  </si>
  <si>
    <t>160310Z15.IB</t>
  </si>
  <si>
    <t>16进出10(增15)</t>
  </si>
  <si>
    <t>170202Z2.IB</t>
  </si>
  <si>
    <t>17国开02(增2)</t>
  </si>
  <si>
    <t>160316Z5.IB</t>
  </si>
  <si>
    <t>16进出16(增5)</t>
  </si>
  <si>
    <t>160315Z5.IB</t>
  </si>
  <si>
    <t>16进出15(增5)</t>
  </si>
  <si>
    <t>160315Z6.IB</t>
  </si>
  <si>
    <t>16进出15(增6)</t>
  </si>
  <si>
    <t>170405Z3.IB</t>
  </si>
  <si>
    <t>17农发05(增3)</t>
  </si>
  <si>
    <t>170402Z3.IB</t>
  </si>
  <si>
    <t>17农发02(增3)</t>
  </si>
  <si>
    <t>170403Z3.IB</t>
  </si>
  <si>
    <t>17农发03(增3)</t>
  </si>
  <si>
    <t>170404Z3.IB</t>
  </si>
  <si>
    <t>17农发04(增3)</t>
  </si>
  <si>
    <t>160213Z20.IB</t>
  </si>
  <si>
    <t>16国开13(增20)</t>
  </si>
  <si>
    <t>160218Z7.IB</t>
  </si>
  <si>
    <t>16国开18(增7)</t>
  </si>
  <si>
    <t>160316Z6.IB</t>
  </si>
  <si>
    <t>16进出16(增6)</t>
  </si>
  <si>
    <t>160215Z11.IB</t>
  </si>
  <si>
    <t>16国开15(增11)</t>
  </si>
  <si>
    <t>160315Z7.IB</t>
  </si>
  <si>
    <t>16进出15(增7)</t>
  </si>
  <si>
    <t>160310Z16.IB</t>
  </si>
  <si>
    <t>16进出10(增16)</t>
  </si>
  <si>
    <t>170202Z3.IB</t>
  </si>
  <si>
    <t>17国开02(增3)</t>
  </si>
  <si>
    <t>170201Z3.IB</t>
  </si>
  <si>
    <t>17国开01(增3)</t>
  </si>
  <si>
    <t>160215Z12.IB</t>
  </si>
  <si>
    <t>16国开15(增12)</t>
  </si>
  <si>
    <t>170201Z4.IB</t>
  </si>
  <si>
    <t>17国开01(增4)</t>
  </si>
  <si>
    <t>160213Z21.IB</t>
  </si>
  <si>
    <t>16国开13(增21)</t>
  </si>
  <si>
    <t>170001X.IB</t>
  </si>
  <si>
    <t>17附息国债01(续发)</t>
  </si>
  <si>
    <t>160218Z8.IB</t>
  </si>
  <si>
    <t>16国开18(增8)</t>
  </si>
  <si>
    <t>170202Z4.IB</t>
  </si>
  <si>
    <t>17国开02(增4)</t>
  </si>
  <si>
    <t>160315Z8.IB</t>
  </si>
  <si>
    <t>16进出15(增8)</t>
  </si>
  <si>
    <t>160310Z17.IB</t>
  </si>
  <si>
    <t>16进出10(增17)</t>
  </si>
  <si>
    <t>160316Z7.IB</t>
  </si>
  <si>
    <t>16进出16(增7)</t>
  </si>
  <si>
    <t>160215Z13.IB</t>
  </si>
  <si>
    <t>16国开15(增13)</t>
  </si>
  <si>
    <t>160213Z22.IB</t>
  </si>
  <si>
    <t>16国开13(增22)</t>
  </si>
  <si>
    <t>170403Z4.IB</t>
  </si>
  <si>
    <t>17农发03(增4)</t>
  </si>
  <si>
    <t>170404Z4.IB</t>
  </si>
  <si>
    <t>17农发04(增4)</t>
  </si>
  <si>
    <t>170405Z4.IB</t>
  </si>
  <si>
    <t>17农发05(增4)</t>
  </si>
  <si>
    <t>160025X3.IB</t>
  </si>
  <si>
    <t>16附息国债25(续3)</t>
  </si>
  <si>
    <t>170002X.IB</t>
  </si>
  <si>
    <t>17附息国债02(续发)</t>
  </si>
  <si>
    <t>170402Z4.IB</t>
  </si>
  <si>
    <t>17农发02(增4)</t>
  </si>
  <si>
    <t>170201Z5.IB</t>
  </si>
  <si>
    <t>17国开01(增5)</t>
  </si>
  <si>
    <t>170202Z5.IB</t>
  </si>
  <si>
    <t>17国开02(增5)</t>
  </si>
  <si>
    <t>160316Z8.IB</t>
  </si>
  <si>
    <t>16进出16(增8)</t>
  </si>
  <si>
    <t>160310Z18.IB</t>
  </si>
  <si>
    <t>16进出10(增18)</t>
  </si>
  <si>
    <t>170404Z5.IB</t>
  </si>
  <si>
    <t>17农发04(增5)</t>
  </si>
  <si>
    <t>160422Z.IB</t>
  </si>
  <si>
    <t>16农发绿债22(增发)</t>
  </si>
  <si>
    <t>170201Z6.IB</t>
  </si>
  <si>
    <t>17国开01(增6)</t>
  </si>
  <si>
    <t>170202Z6.IB</t>
  </si>
  <si>
    <t>17国开02(增6)</t>
  </si>
  <si>
    <t>170403Z5.IB</t>
  </si>
  <si>
    <t>17农发03(增5)</t>
  </si>
  <si>
    <t>170405Z5.IB</t>
  </si>
  <si>
    <t>17农发05(增5)</t>
  </si>
  <si>
    <t>170004X.IB</t>
  </si>
  <si>
    <t>17附息国债04(续发)</t>
  </si>
  <si>
    <t>160310Z19.IB</t>
  </si>
  <si>
    <t>16进出10(增19)</t>
  </si>
  <si>
    <t>160215Z14.IB</t>
  </si>
  <si>
    <t>16国开15(增14)</t>
  </si>
  <si>
    <t>160213Z23.IB</t>
  </si>
  <si>
    <t>16国开13(增23)</t>
  </si>
  <si>
    <t>160218Z9.IB</t>
  </si>
  <si>
    <t>16国开18(增9)</t>
  </si>
  <si>
    <t>160316Z9.IB</t>
  </si>
  <si>
    <t>16进出16(增9)</t>
  </si>
  <si>
    <t>170302Z.IB</t>
  </si>
  <si>
    <t>17进出02(增发)</t>
  </si>
  <si>
    <t>170402Z5.IB</t>
  </si>
  <si>
    <t>17农发02(增5)</t>
  </si>
  <si>
    <t>170404Z6.IB</t>
  </si>
  <si>
    <t>17农发04(增6)</t>
  </si>
  <si>
    <t>160213Z24.IB</t>
  </si>
  <si>
    <t>16国开13(增24)</t>
  </si>
  <si>
    <t>160218Z10.IB</t>
  </si>
  <si>
    <t>16国开18(增10)</t>
  </si>
  <si>
    <t>170001X2.IB</t>
  </si>
  <si>
    <t>17附息国债01(续2)</t>
  </si>
  <si>
    <t>170403Z6.IB</t>
  </si>
  <si>
    <t>17农发03(增6)</t>
  </si>
  <si>
    <t>170405Z6.IB</t>
  </si>
  <si>
    <t>17农发05(增6)</t>
  </si>
  <si>
    <t>160316Z10.IB</t>
  </si>
  <si>
    <t>16进出16(增10)</t>
  </si>
  <si>
    <t>160310Z20.IB</t>
  </si>
  <si>
    <t>16进出10(增20)</t>
  </si>
  <si>
    <t>170302Z2.IB</t>
  </si>
  <si>
    <t>17进出02(增2)</t>
  </si>
  <si>
    <t>170201Z7.IB</t>
  </si>
  <si>
    <t>17国开01(增7)</t>
  </si>
  <si>
    <t>160215Z15.IB</t>
  </si>
  <si>
    <t>16国开15(增15)</t>
  </si>
  <si>
    <t>170404Z7.IB</t>
  </si>
  <si>
    <t>17农发04(增7)</t>
  </si>
  <si>
    <t>170402Z6.IB</t>
  </si>
  <si>
    <t>17农发02(增6)</t>
  </si>
  <si>
    <t>160215Z16.IB</t>
  </si>
  <si>
    <t>16国开15(增16)</t>
  </si>
  <si>
    <t>160213Z25.IB</t>
  </si>
  <si>
    <t>16国开13(增25)</t>
  </si>
  <si>
    <t>160218Z11.IB</t>
  </si>
  <si>
    <t>16国开18(增11)</t>
  </si>
  <si>
    <t>170405Z7.IB</t>
  </si>
  <si>
    <t>17农发05(增7)</t>
  </si>
  <si>
    <t>170403Z7.IB</t>
  </si>
  <si>
    <t>17农发03(增7)</t>
  </si>
  <si>
    <t>170302Z3.IB</t>
  </si>
  <si>
    <t>17进出02(增3)</t>
  </si>
  <si>
    <t>170406Z.IB</t>
  </si>
  <si>
    <t>17农发06(增发)</t>
  </si>
  <si>
    <t>170402Z7.IB</t>
  </si>
  <si>
    <t>17农发02(增7)</t>
  </si>
  <si>
    <t>170404Z8.IB</t>
  </si>
  <si>
    <t>17农发04(增8)</t>
  </si>
  <si>
    <t>160218Z12.IB</t>
  </si>
  <si>
    <t>16国开18(增12)</t>
  </si>
  <si>
    <t>160213Z26.IB</t>
  </si>
  <si>
    <t>16国开13(增26)</t>
  </si>
  <si>
    <t>160215Z17.IB</t>
  </si>
  <si>
    <t>16国开15(增17)</t>
  </si>
  <si>
    <t>170405Z8.IB</t>
  </si>
  <si>
    <t>17农发05(增8)</t>
  </si>
  <si>
    <t>170002X2.IB</t>
  </si>
  <si>
    <t>17附息国债02(续2)</t>
  </si>
  <si>
    <t>170403Z8.IB</t>
  </si>
  <si>
    <t>17农发03(增8)</t>
  </si>
  <si>
    <t>170302Z4.IB</t>
  </si>
  <si>
    <t>17进出02(增4)</t>
  </si>
  <si>
    <t>170303Z.IB</t>
  </si>
  <si>
    <t>17进出03(增发)</t>
  </si>
  <si>
    <t>170304Z.IB</t>
  </si>
  <si>
    <t>17进出04(增发)</t>
  </si>
  <si>
    <t>170403Z9.IB</t>
  </si>
  <si>
    <t>17农发03(增9)</t>
  </si>
  <si>
    <t>170404Z9.IB</t>
  </si>
  <si>
    <t>17农发04(增9)</t>
  </si>
  <si>
    <t>170402Z8.IB</t>
  </si>
  <si>
    <t>17农发02(增8)</t>
  </si>
  <si>
    <t>170406Z2.IB</t>
  </si>
  <si>
    <t>17农发06(增2)</t>
  </si>
  <si>
    <t>170405Z9.IB</t>
  </si>
  <si>
    <t>17农发05(增9)</t>
  </si>
  <si>
    <t>160213Z27.IB</t>
  </si>
  <si>
    <t>16国开13(增27)</t>
  </si>
  <si>
    <t>160215Z18.IB</t>
  </si>
  <si>
    <t>16国开15(增18)</t>
  </si>
  <si>
    <t>160218Z13.IB</t>
  </si>
  <si>
    <t>16国开18(增13)</t>
  </si>
  <si>
    <t>170303Z2.IB</t>
  </si>
  <si>
    <t>17进出03(增2)</t>
  </si>
  <si>
    <t>170302Z5.IB</t>
  </si>
  <si>
    <t>17进出02(增5)</t>
  </si>
  <si>
    <t>170304Z2.IB</t>
  </si>
  <si>
    <t>17进出04(增2)</t>
  </si>
  <si>
    <t>160413Z3.IB</t>
  </si>
  <si>
    <t>16农发13(增3)</t>
  </si>
  <si>
    <t>170405Z10.IB</t>
  </si>
  <si>
    <t>17农发05(增10)</t>
  </si>
  <si>
    <t>170004X2.IB</t>
  </si>
  <si>
    <t>17附息国债04(续2)</t>
  </si>
  <si>
    <t>160218Z14.IB</t>
  </si>
  <si>
    <t>16国开18(增14)</t>
  </si>
  <si>
    <t>160215Z19.IB</t>
  </si>
  <si>
    <t>16国开15(增19)</t>
  </si>
  <si>
    <t>170303Z3.IB</t>
  </si>
  <si>
    <t>17进出03(增3)</t>
  </si>
  <si>
    <t>170304Z3.IB</t>
  </si>
  <si>
    <t>17进出04(增3)</t>
  </si>
  <si>
    <t>170404Z10.IB</t>
  </si>
  <si>
    <t>17农发04(增10)</t>
  </si>
  <si>
    <t>170402Z9.IB</t>
  </si>
  <si>
    <t>17农发02(增9)</t>
  </si>
  <si>
    <t>170406Z3.IB</t>
  </si>
  <si>
    <t>17农发06(增3)</t>
  </si>
  <si>
    <t>170210Z.IB</t>
  </si>
  <si>
    <t>17国开10(增发)</t>
  </si>
  <si>
    <t>170403Z10.IB</t>
  </si>
  <si>
    <t>17农发03(增10)</t>
  </si>
  <si>
    <t>170405Z11.IB</t>
  </si>
  <si>
    <t>17农发05(增11)</t>
  </si>
  <si>
    <t>170303Z4.IB</t>
  </si>
  <si>
    <t>17进出03(增4)</t>
  </si>
  <si>
    <t>170305Z.IB</t>
  </si>
  <si>
    <t>17进出05(增发)</t>
  </si>
  <si>
    <t>170304Z4.IB</t>
  </si>
  <si>
    <t>17进出04(增4)</t>
  </si>
  <si>
    <t>170201Z8.IB</t>
  </si>
  <si>
    <t>17国开01(增8)</t>
  </si>
  <si>
    <t>170404Z11.IB</t>
  </si>
  <si>
    <t>17农发04(增11)</t>
  </si>
  <si>
    <t>170406Z4.IB</t>
  </si>
  <si>
    <t>17农发06(增4)</t>
  </si>
  <si>
    <t>170210Z2.IB</t>
  </si>
  <si>
    <t>17国开10(增2)</t>
  </si>
  <si>
    <t>170201Z9.IB</t>
  </si>
  <si>
    <t>17国开01(增9)</t>
  </si>
  <si>
    <t>170006X.IB</t>
  </si>
  <si>
    <t>17附息国债06(续发)</t>
  </si>
  <si>
    <t>170405Z12.IB</t>
  </si>
  <si>
    <t>17农发05(增12)</t>
  </si>
  <si>
    <t>170305Z2.IB</t>
  </si>
  <si>
    <t>17进出05(增2)</t>
  </si>
  <si>
    <t>170206Z.IB</t>
  </si>
  <si>
    <t>17国开06(增发)</t>
  </si>
  <si>
    <t>170205Z.IB</t>
  </si>
  <si>
    <t>17国开05(增发)</t>
  </si>
  <si>
    <t>170304Z5.IB</t>
  </si>
  <si>
    <t>17进出04(增5)</t>
  </si>
  <si>
    <t>170303Z5.IB</t>
  </si>
  <si>
    <t>17进出03(增5)</t>
  </si>
  <si>
    <t>170005X.IB</t>
  </si>
  <si>
    <t>17附息国债05(续发)</t>
  </si>
  <si>
    <t>170406Z5.IB</t>
  </si>
  <si>
    <t>17农发06(增5)</t>
  </si>
  <si>
    <t>170407Z.IB</t>
  </si>
  <si>
    <t>17农发07(增发)</t>
  </si>
  <si>
    <t>170404Z12.IB</t>
  </si>
  <si>
    <t>17农发04(增12)</t>
  </si>
  <si>
    <t>170205Z2.IB</t>
  </si>
  <si>
    <t>17国开05(增2)</t>
  </si>
  <si>
    <t>170206Z2.IB</t>
  </si>
  <si>
    <t>17国开06(增2)</t>
  </si>
  <si>
    <t>170210Z3.IB</t>
  </si>
  <si>
    <t>17国开10(增3)</t>
  </si>
  <si>
    <t>170409Z.IB</t>
  </si>
  <si>
    <t>17农发09(增发)</t>
  </si>
  <si>
    <t>170405Z13.IB</t>
  </si>
  <si>
    <t>17农发05(增13)</t>
  </si>
  <si>
    <t>170305Z3.IB</t>
  </si>
  <si>
    <t>17进出05(增3)</t>
  </si>
  <si>
    <t>170304Z6.IB</t>
  </si>
  <si>
    <t>17进出04(增6)</t>
  </si>
  <si>
    <t>170409Z2.IB</t>
  </si>
  <si>
    <t>17农发09(增2)</t>
  </si>
  <si>
    <t>170405Z14.IB</t>
  </si>
  <si>
    <t>17农发05(增14)</t>
  </si>
  <si>
    <t>170205Z3.IB</t>
  </si>
  <si>
    <t>17国开05(增3)</t>
  </si>
  <si>
    <t>170304Z7.IB</t>
  </si>
  <si>
    <t>17进出04(增7)</t>
  </si>
  <si>
    <t>170303Z6.IB</t>
  </si>
  <si>
    <t>17进出03(增6)</t>
  </si>
  <si>
    <t>170206Z3.IB</t>
  </si>
  <si>
    <t>17国开06(增3)</t>
  </si>
  <si>
    <t>170210Z4.IB</t>
  </si>
  <si>
    <t>17国开10(增4)</t>
  </si>
  <si>
    <t>170406Z6.IB</t>
  </si>
  <si>
    <t>17农发06(增6)</t>
  </si>
  <si>
    <t>170404Z13.IB</t>
  </si>
  <si>
    <t>17农发04(增13)</t>
  </si>
  <si>
    <t>170407Z2.IB</t>
  </si>
  <si>
    <t>17农发07(增2)</t>
  </si>
  <si>
    <t>170206Z4.IB</t>
  </si>
  <si>
    <t>17国开06(增4)</t>
  </si>
  <si>
    <t>170210Z5.IB</t>
  </si>
  <si>
    <t>17国开10(增5)</t>
  </si>
  <si>
    <t>170405Z15.IB</t>
  </si>
  <si>
    <t>17农发05(增15)</t>
  </si>
  <si>
    <t>170409Z3.IB</t>
  </si>
  <si>
    <t>17农发09(增3)</t>
  </si>
  <si>
    <t>170007X.IB</t>
  </si>
  <si>
    <t>17附息国债07(续发)</t>
  </si>
  <si>
    <t>170205Z4.IB</t>
  </si>
  <si>
    <t>17国开05(增4)</t>
  </si>
  <si>
    <t>170304Z8.IB</t>
  </si>
  <si>
    <t>17进出04(增8)</t>
  </si>
  <si>
    <t>170205Z5.IB</t>
  </si>
  <si>
    <t>17国开05(增5)</t>
  </si>
  <si>
    <t>170206Z5.IB</t>
  </si>
  <si>
    <t>17国开06(增5)</t>
  </si>
  <si>
    <t>170409Z4.IB</t>
  </si>
  <si>
    <t>17农发09(增4)</t>
  </si>
  <si>
    <t>170006X2.IB</t>
  </si>
  <si>
    <t>17附息国债06(续2)</t>
  </si>
  <si>
    <t>170008X.IB</t>
  </si>
  <si>
    <t>17附息国债08(续发)</t>
  </si>
  <si>
    <t>170405Z16.IB</t>
  </si>
  <si>
    <t>17农发05(增16)</t>
  </si>
  <si>
    <t>170201Z10.IB</t>
  </si>
  <si>
    <t>17国开01(增10)</t>
  </si>
  <si>
    <t>170303Z7.IB</t>
  </si>
  <si>
    <t>17进出03(增7)</t>
  </si>
  <si>
    <t>170210Z6.IB</t>
  </si>
  <si>
    <t>17国开10(增6)</t>
  </si>
  <si>
    <t>170307Z.IB</t>
  </si>
  <si>
    <t>17进出07(增发)</t>
  </si>
  <si>
    <t>170409Z5.IB</t>
  </si>
  <si>
    <t>17农发09(增5)</t>
  </si>
  <si>
    <t>170407Z3.IB</t>
  </si>
  <si>
    <t>17农发07(增3)</t>
  </si>
  <si>
    <t>170405Z17.IB</t>
  </si>
  <si>
    <t>17农发05(增17)</t>
  </si>
  <si>
    <t>170210Z7.IB</t>
  </si>
  <si>
    <t>17国开10(增7)</t>
  </si>
  <si>
    <t>170205Z6.IB</t>
  </si>
  <si>
    <t>17国开05(增6)</t>
  </si>
  <si>
    <t>170307Z2.IB</t>
  </si>
  <si>
    <t>17进出07(增2)</t>
  </si>
  <si>
    <t>170304Z9.IB</t>
  </si>
  <si>
    <t>17进出04(增9)</t>
  </si>
  <si>
    <t>170206Z6.IB</t>
  </si>
  <si>
    <t>17国开06(增6)</t>
  </si>
  <si>
    <t>170409Z6.IB</t>
  </si>
  <si>
    <t>17农发09(增6)</t>
  </si>
  <si>
    <t>170405Z18.IB</t>
  </si>
  <si>
    <t>17农发05(增18)</t>
  </si>
  <si>
    <t>170407Z4.IB</t>
  </si>
  <si>
    <t>17农发07(增4)</t>
  </si>
  <si>
    <t>170303Z8.IB</t>
  </si>
  <si>
    <t>17进出03(增8)</t>
  </si>
  <si>
    <t>170210Z8.IB</t>
  </si>
  <si>
    <t>17国开10(增8)</t>
  </si>
  <si>
    <t>170307Z3.IB</t>
  </si>
  <si>
    <t>17进出07(增3)</t>
  </si>
  <si>
    <t>170206Z7.IB</t>
  </si>
  <si>
    <t>17国开06(增7)</t>
  </si>
  <si>
    <t>170205Z7.IB</t>
  </si>
  <si>
    <t>17国开05(增7)</t>
  </si>
  <si>
    <t>170304Z10.IB</t>
  </si>
  <si>
    <t>17进出04(增10)</t>
  </si>
  <si>
    <t>170210Z9.IB</t>
  </si>
  <si>
    <t>17国开10(增9)</t>
  </si>
  <si>
    <t>170201Z11.IB</t>
  </si>
  <si>
    <t>17国开01(增11)</t>
  </si>
  <si>
    <t>170205Z8.IB</t>
  </si>
  <si>
    <t>17国开05(增8)</t>
  </si>
  <si>
    <t>170407Z5.IB</t>
  </si>
  <si>
    <t>17农发07(增5)</t>
  </si>
  <si>
    <t>170405Z19.IB</t>
  </si>
  <si>
    <t>17农发05(增19)</t>
  </si>
  <si>
    <t>170409Z7.IB</t>
  </si>
  <si>
    <t>17农发09(增7)</t>
  </si>
  <si>
    <t>170010X.IB</t>
  </si>
  <si>
    <t>17附息国债10(续发)</t>
  </si>
  <si>
    <t>170303Z9.IB</t>
  </si>
  <si>
    <t>17进出03(增9)</t>
  </si>
  <si>
    <t>170307Z4.IB</t>
  </si>
  <si>
    <t>17进出07(增4)</t>
  </si>
  <si>
    <t>170304Z11.IB</t>
  </si>
  <si>
    <t>17进出04(增11)</t>
  </si>
  <si>
    <t>1702002Z.IB</t>
  </si>
  <si>
    <t>17国开绿债02(增发)</t>
  </si>
  <si>
    <t>170205Z9.IB</t>
  </si>
  <si>
    <t>17国开05(增9)</t>
  </si>
  <si>
    <t>170210Z10.IB</t>
  </si>
  <si>
    <t>17国开10(增10)</t>
  </si>
  <si>
    <t>170007X2.IB</t>
  </si>
  <si>
    <t>17附息国债07(续2)</t>
  </si>
  <si>
    <t>170409Z8.IB</t>
  </si>
  <si>
    <t>17农发09(增8)</t>
  </si>
  <si>
    <t>170407Z6.IB</t>
  </si>
  <si>
    <t>17农发07(增6)</t>
  </si>
  <si>
    <t>170405Z20.IB</t>
  </si>
  <si>
    <t>17农发05(增20)</t>
  </si>
  <si>
    <t>170303Z10.IB</t>
  </si>
  <si>
    <t>17进出03(增10)</t>
  </si>
  <si>
    <t>170304Z12.IB</t>
  </si>
  <si>
    <t>17进出04(增12)</t>
  </si>
  <si>
    <t>170005X2.IB</t>
  </si>
  <si>
    <t>17附息国债05(续2)</t>
  </si>
  <si>
    <t>170210Z11.IB</t>
  </si>
  <si>
    <t>17国开10(增11)</t>
  </si>
  <si>
    <t>170205Z10.IB</t>
  </si>
  <si>
    <t>17国开05(增10)</t>
  </si>
  <si>
    <t>170206Z8.IB</t>
  </si>
  <si>
    <t>17国开06(增8)</t>
  </si>
  <si>
    <t>170405Z21.IB</t>
  </si>
  <si>
    <t>17农发05(增21)</t>
  </si>
  <si>
    <t>170409Z9.IB</t>
  </si>
  <si>
    <t>17农发09(增9)</t>
  </si>
  <si>
    <t>170407Z7.IB</t>
  </si>
  <si>
    <t>17农发07(增7)</t>
  </si>
  <si>
    <t>170303Z11.IB</t>
  </si>
  <si>
    <t>17进出03(增11)</t>
  </si>
  <si>
    <t>170307Z5.IB</t>
  </si>
  <si>
    <t>17进出07(增5)</t>
  </si>
  <si>
    <t>170201Z12.IB</t>
  </si>
  <si>
    <t>17国开01(增12)</t>
  </si>
  <si>
    <t>170206Z9.IB</t>
  </si>
  <si>
    <t>17国开06(增9)</t>
  </si>
  <si>
    <t>170205Z11.IB</t>
  </si>
  <si>
    <t>17国开05(增11)</t>
  </si>
  <si>
    <t>170008X2.IB</t>
  </si>
  <si>
    <t>17附息国债08(续2)</t>
  </si>
  <si>
    <t>170210Z12.IB</t>
  </si>
  <si>
    <t>17国开10(增12)</t>
  </si>
  <si>
    <t>170407Z8.IB</t>
  </si>
  <si>
    <t>17农发07(增8)</t>
  </si>
  <si>
    <t>170409Z10.IB</t>
  </si>
  <si>
    <t>17农发09(增10)</t>
  </si>
  <si>
    <t>170205Z12.IB</t>
  </si>
  <si>
    <t>17国开05(增12)</t>
  </si>
  <si>
    <t>170210Z13.IB</t>
  </si>
  <si>
    <t>17国开10(增13)</t>
  </si>
  <si>
    <t>170010X2.IB</t>
  </si>
  <si>
    <t>17附息国债10(续2)</t>
  </si>
  <si>
    <t>170307Z6.IB</t>
  </si>
  <si>
    <t>17进出07(增6)</t>
  </si>
  <si>
    <t>170206Z10.IB</t>
  </si>
  <si>
    <t>17国开06(增10)</t>
  </si>
  <si>
    <t>170201Z13.IB</t>
  </si>
  <si>
    <t>17国开01(增13)</t>
  </si>
  <si>
    <t>170201Z14.IB</t>
  </si>
  <si>
    <t>17国开01(增14)</t>
  </si>
  <si>
    <t>170206Z11.IB</t>
  </si>
  <si>
    <t>17国开06(增11)</t>
  </si>
  <si>
    <t>170407Z9.IB</t>
  </si>
  <si>
    <t>17农发07(增9)</t>
  </si>
  <si>
    <t>170409Z11.IB</t>
  </si>
  <si>
    <t>17农发09(增11)</t>
  </si>
  <si>
    <t>170405Z22.IB</t>
  </si>
  <si>
    <t>17农发05(增22)</t>
  </si>
  <si>
    <t>170309Z.IB</t>
  </si>
  <si>
    <t>17进出09(增发)</t>
  </si>
  <si>
    <t>170210Z14.IB</t>
  </si>
  <si>
    <t>17国开10(增14)</t>
  </si>
  <si>
    <t>170303Z12.IB</t>
  </si>
  <si>
    <t>17进出03(增12)</t>
  </si>
  <si>
    <t>170307Z7.IB</t>
  </si>
  <si>
    <t>17进出07(增7)</t>
  </si>
  <si>
    <t>170205Z13.IB</t>
  </si>
  <si>
    <t>17国开05(增13)</t>
  </si>
  <si>
    <t>170409Z12.IB</t>
  </si>
  <si>
    <t>17农发09(增12)</t>
  </si>
  <si>
    <t>170407Z10.IB</t>
  </si>
  <si>
    <t>17农发07(增10)</t>
  </si>
  <si>
    <t>170206Z12.IB</t>
  </si>
  <si>
    <t>17国开06(增12)</t>
  </si>
  <si>
    <t>170210Z15.IB</t>
  </si>
  <si>
    <t>17国开10(增15)</t>
  </si>
  <si>
    <t>170013X.IB</t>
  </si>
  <si>
    <t>17附息国债13(续发)</t>
  </si>
  <si>
    <t>170404Z14.IB</t>
  </si>
  <si>
    <t>17农发04(增14)</t>
  </si>
  <si>
    <t>170405Z23.IB</t>
  </si>
  <si>
    <t>17农发05(增23)</t>
  </si>
  <si>
    <t>170309Z2.IB</t>
  </si>
  <si>
    <t>17进出09(增2)</t>
  </si>
  <si>
    <t>170303Z13.IB</t>
  </si>
  <si>
    <t>17进出03(增13)</t>
  </si>
  <si>
    <t>170201Z15.IB</t>
  </si>
  <si>
    <t>17国开01(增15)</t>
  </si>
  <si>
    <t>170205Z14.IB</t>
  </si>
  <si>
    <t>17国开05(增14)</t>
  </si>
  <si>
    <t>170404Z15.IB</t>
  </si>
  <si>
    <t>17农发04(增15)</t>
  </si>
  <si>
    <t>170405Z24.IB</t>
  </si>
  <si>
    <t>17农发05(增24)</t>
  </si>
  <si>
    <t>170206Z13.IB</t>
  </si>
  <si>
    <t>17国开06(增13)</t>
  </si>
  <si>
    <t>170210Z16.IB</t>
  </si>
  <si>
    <t>17国开10(增16)</t>
  </si>
  <si>
    <t>160413Z4.IB</t>
  </si>
  <si>
    <t>16农发13(增4)</t>
  </si>
  <si>
    <t>160412Z3.IB</t>
  </si>
  <si>
    <t>16农发12(增3)</t>
  </si>
  <si>
    <t>170201Z16.IB</t>
  </si>
  <si>
    <t>17国开01(增16)</t>
  </si>
  <si>
    <t>170307Z8.IB</t>
  </si>
  <si>
    <t>17进出07(增8)</t>
  </si>
  <si>
    <t>170309Z3.IB</t>
  </si>
  <si>
    <t>17进出09(增3)</t>
  </si>
  <si>
    <t>170205Z15.IB</t>
  </si>
  <si>
    <t>17国开05(增15)</t>
  </si>
  <si>
    <t>150319Z14.IB</t>
  </si>
  <si>
    <t>15进出19(增14)</t>
  </si>
  <si>
    <t>170407Z11.IB</t>
  </si>
  <si>
    <t>17农发07(增11)</t>
  </si>
  <si>
    <t>170409Z13.IB</t>
  </si>
  <si>
    <t>17农发09(增13)</t>
  </si>
  <si>
    <t>170210Z17.IB</t>
  </si>
  <si>
    <t>17国开10(增17)</t>
  </si>
  <si>
    <t>170206Z14.IB</t>
  </si>
  <si>
    <t>17国开06(增14)</t>
  </si>
  <si>
    <t>170404Z16.IB</t>
  </si>
  <si>
    <t>17农发04(增16)</t>
  </si>
  <si>
    <t>170405Z25.IB</t>
  </si>
  <si>
    <t>17农发05(增25)</t>
  </si>
  <si>
    <t>170201Z17.IB</t>
  </si>
  <si>
    <t>17国开01(增17)</t>
  </si>
  <si>
    <t>170309Z4.IB</t>
  </si>
  <si>
    <t>17进出09(增4)</t>
  </si>
  <si>
    <t>170205Z16.IB</t>
  </si>
  <si>
    <t>17国开05(增16)</t>
  </si>
  <si>
    <t>170303Z14.IB</t>
  </si>
  <si>
    <t>17进出03(增14)</t>
  </si>
  <si>
    <t>170407Z12.IB</t>
  </si>
  <si>
    <t>17农发07(增12)</t>
  </si>
  <si>
    <t>170409Z14.IB</t>
  </si>
  <si>
    <t>17农发09(增14)</t>
  </si>
  <si>
    <t>170206Z15.IB</t>
  </si>
  <si>
    <t>17国开06(增15)</t>
  </si>
  <si>
    <t>170201Z18.IB</t>
  </si>
  <si>
    <t>17国开01(增18)</t>
  </si>
  <si>
    <t>170210Z18.IB</t>
  </si>
  <si>
    <t>17国开10(增18)</t>
  </si>
  <si>
    <t>170205Z17.IB</t>
  </si>
  <si>
    <t>17国开05(增17)</t>
  </si>
  <si>
    <t>170404Z17.IB</t>
  </si>
  <si>
    <t>17农发04(增17)</t>
  </si>
  <si>
    <t>170014X.IB</t>
  </si>
  <si>
    <t>17附息国债14(续发)</t>
  </si>
  <si>
    <t>170405Z26.IB</t>
  </si>
  <si>
    <t>17农发05(增26)</t>
  </si>
  <si>
    <t>170303Z15.IB</t>
  </si>
  <si>
    <t>17进出03(增15)</t>
  </si>
  <si>
    <t>170309Z5.IB</t>
  </si>
  <si>
    <t>17进出09(增5)</t>
  </si>
  <si>
    <t>170310Z.IB</t>
  </si>
  <si>
    <t>17进出10(增发)</t>
  </si>
  <si>
    <t>170407Z13.IB</t>
  </si>
  <si>
    <t>17农发07(增13)</t>
  </si>
  <si>
    <t>170409Z15.IB</t>
  </si>
  <si>
    <t>17农发09(增15)</t>
  </si>
  <si>
    <t>170210Z19.IB</t>
  </si>
  <si>
    <t>17国开10(增19)</t>
  </si>
  <si>
    <t>170205Z18.IB</t>
  </si>
  <si>
    <t>17国开05(增18)</t>
  </si>
  <si>
    <t>170404Z18.IB</t>
  </si>
  <si>
    <t>17农发04(增18)</t>
  </si>
  <si>
    <t>170405Z27.IB</t>
  </si>
  <si>
    <t>17农发05(增27)</t>
  </si>
  <si>
    <t>170013X2.IB</t>
  </si>
  <si>
    <t>17附息国债13(续2)</t>
  </si>
  <si>
    <t>170310Z2.IB</t>
  </si>
  <si>
    <t>17进出10(增2)</t>
  </si>
  <si>
    <t>170303Z16.IB</t>
  </si>
  <si>
    <t>17进出03(增16)</t>
  </si>
  <si>
    <t>170309Z6.IB</t>
  </si>
  <si>
    <t>17进出09(增6)</t>
  </si>
  <si>
    <t>170206Z16.IB</t>
  </si>
  <si>
    <t>17国开06(增16)</t>
  </si>
  <si>
    <t>170015X.IB</t>
  </si>
  <si>
    <t>17附息国债15(续发)</t>
  </si>
  <si>
    <t>170206Z17.IB</t>
  </si>
  <si>
    <t>17国开06(增17)</t>
  </si>
  <si>
    <t>170208Z.IB</t>
  </si>
  <si>
    <t>17国开08(增发)</t>
  </si>
  <si>
    <t>170205Z19.IB</t>
  </si>
  <si>
    <t>17国开05(增19)</t>
  </si>
  <si>
    <t>170016X.IB</t>
  </si>
  <si>
    <t>17附息国债16(续发)</t>
  </si>
  <si>
    <t>170404Z19.IB</t>
  </si>
  <si>
    <t>17农发04(增19)</t>
  </si>
  <si>
    <t>170405Z28.IB</t>
  </si>
  <si>
    <t>17农发05(增28)</t>
  </si>
  <si>
    <t>170309Z7.IB</t>
  </si>
  <si>
    <t>17进出09(增7)</t>
  </si>
  <si>
    <t>170303Z17.IB</t>
  </si>
  <si>
    <t>17进出03(增17)</t>
  </si>
  <si>
    <t>170310Z3.IB</t>
  </si>
  <si>
    <t>17进出10(增3)</t>
  </si>
  <si>
    <t>170411Z.IB</t>
  </si>
  <si>
    <t>17农发11(增发)</t>
  </si>
  <si>
    <t>170412Z.IB</t>
  </si>
  <si>
    <t>17农发12(增发)</t>
  </si>
  <si>
    <t>170215Z.IB</t>
  </si>
  <si>
    <t>17国开15(增发)</t>
  </si>
  <si>
    <t>170206Z18.IB</t>
  </si>
  <si>
    <t>17国开06(增18)</t>
  </si>
  <si>
    <t>170404Z20.IB</t>
  </si>
  <si>
    <t>17农发04(增20)</t>
  </si>
  <si>
    <t>170405Z29.IB</t>
  </si>
  <si>
    <t>17农发05(增29)</t>
  </si>
  <si>
    <t>170310Z4.IB</t>
  </si>
  <si>
    <t>17进出10(增4)</t>
  </si>
  <si>
    <t>170208Z2.IB</t>
  </si>
  <si>
    <t>17国开08(增2)</t>
  </si>
  <si>
    <t>170309Z8.IB</t>
  </si>
  <si>
    <t>17进出09(增8)</t>
  </si>
  <si>
    <t>170205Z20.IB</t>
  </si>
  <si>
    <t>17国开05(增20)</t>
  </si>
  <si>
    <t>170412Z2.IB</t>
  </si>
  <si>
    <t>17农发12(增2)</t>
  </si>
  <si>
    <t>170411Z2.IB</t>
  </si>
  <si>
    <t>17农发11(增2)</t>
  </si>
  <si>
    <t>170206Z19.IB</t>
  </si>
  <si>
    <t>17国开06(增19)</t>
  </si>
  <si>
    <t>170215Z2.IB</t>
  </si>
  <si>
    <t>17国开15(增2)</t>
  </si>
  <si>
    <t>170404Z21.IB</t>
  </si>
  <si>
    <t>17农发04(增21)</t>
  </si>
  <si>
    <t>170018X.IB</t>
  </si>
  <si>
    <t>17附息国债18(续发)</t>
  </si>
  <si>
    <t>170310Z5.IB</t>
  </si>
  <si>
    <t>17进出10(增5)</t>
  </si>
  <si>
    <t>170208Z3.IB</t>
  </si>
  <si>
    <t>17国开08(增3)</t>
  </si>
  <si>
    <t>170303Z18.IB</t>
  </si>
  <si>
    <t>17进出03(增18)</t>
  </si>
  <si>
    <t>170309Z9.IB</t>
  </si>
  <si>
    <t>17进出09(增9)</t>
  </si>
  <si>
    <t>170411Z3.IB</t>
  </si>
  <si>
    <t>17农发11(增3)</t>
  </si>
  <si>
    <t>170412Z3.IB</t>
  </si>
  <si>
    <t>17农发12(增3)</t>
  </si>
  <si>
    <t>170206Z20.IB</t>
  </si>
  <si>
    <t>17国开06(增20)</t>
  </si>
  <si>
    <t>170208Z4.IB</t>
  </si>
  <si>
    <t>17国开08(增4)</t>
  </si>
  <si>
    <t>170215Z3.IB</t>
  </si>
  <si>
    <t>17国开15(增3)</t>
  </si>
  <si>
    <t>170415Z.IB</t>
  </si>
  <si>
    <t>17农发15(增发)</t>
  </si>
  <si>
    <t>170404Z22.IB</t>
  </si>
  <si>
    <t>17农发04(增22)</t>
  </si>
  <si>
    <t>170014X2.IB</t>
  </si>
  <si>
    <t>17附息国债14(续2)</t>
  </si>
  <si>
    <t>170309Z10.IB</t>
  </si>
  <si>
    <t>17进出09(增10)</t>
  </si>
  <si>
    <t>170303Z19.IB</t>
  </si>
  <si>
    <t>17进出03(增19)</t>
  </si>
  <si>
    <t>170310Z6.IB</t>
  </si>
  <si>
    <t>17进出10(增6)</t>
  </si>
  <si>
    <t>170015X2.IB</t>
  </si>
  <si>
    <t>17附息国债15(续2)</t>
  </si>
  <si>
    <t>170411Z4.IB</t>
  </si>
  <si>
    <t>17农发11(增4)</t>
  </si>
  <si>
    <t>170412Z4.IB</t>
  </si>
  <si>
    <t>17农发12(增4)</t>
  </si>
  <si>
    <t>170215Z4.IB</t>
  </si>
  <si>
    <t>17国开15(增4)</t>
  </si>
  <si>
    <t>170206Z21.IB</t>
  </si>
  <si>
    <t>17国开06(增21)</t>
  </si>
  <si>
    <t>170415Z2.IB</t>
  </si>
  <si>
    <t>17农发15(增2)</t>
  </si>
  <si>
    <t>170016X2.IB</t>
  </si>
  <si>
    <t>17附息国债16(续2)</t>
  </si>
  <si>
    <t>170404Z23.IB</t>
  </si>
  <si>
    <t>17农发04(增23)</t>
  </si>
  <si>
    <t>170303Z20.IB</t>
  </si>
  <si>
    <t>17进出03(增20)</t>
  </si>
  <si>
    <t>170208Z5.IB</t>
  </si>
  <si>
    <t>17国开08(增5)</t>
  </si>
  <si>
    <t>170309Z11.IB</t>
  </si>
  <si>
    <t>17进出09(增11)</t>
  </si>
  <si>
    <t>170310Z7.IB</t>
  </si>
  <si>
    <t>17进出10(增7)</t>
  </si>
  <si>
    <t>170209Z.IB</t>
  </si>
  <si>
    <t>17国开09(增发)</t>
  </si>
  <si>
    <t>170412Z5.IB</t>
  </si>
  <si>
    <t>17农发12(增5)</t>
  </si>
  <si>
    <t>170415Z3.IB</t>
  </si>
  <si>
    <t>17农发15(增3)</t>
  </si>
  <si>
    <t>170411Z5.IB</t>
  </si>
  <si>
    <t>17农发11(增5)</t>
  </si>
  <si>
    <t>170206Z22.IB</t>
  </si>
  <si>
    <t>17国开06(增22)</t>
  </si>
  <si>
    <t>170215Z5.IB</t>
  </si>
  <si>
    <t>17国开15(增5)</t>
  </si>
  <si>
    <t>170209Z2.IB</t>
  </si>
  <si>
    <t>17国开09(增2)</t>
  </si>
  <si>
    <t>170208Z6.IB</t>
  </si>
  <si>
    <t>17国开08(增6)</t>
  </si>
  <si>
    <t>170303Z21.IB</t>
  </si>
  <si>
    <t>17进出03(增21)</t>
  </si>
  <si>
    <t>170309Z12.IB</t>
  </si>
  <si>
    <t>17进出09(增12)</t>
  </si>
  <si>
    <t>170310Z8.IB</t>
  </si>
  <si>
    <t>17进出10(增8)</t>
  </si>
  <si>
    <t>170411Z6.IB</t>
  </si>
  <si>
    <t>17农发11(增6)</t>
  </si>
  <si>
    <t>170412Z6.IB</t>
  </si>
  <si>
    <t>17农发12(增6)</t>
  </si>
  <si>
    <t>170206Z23.IB</t>
  </si>
  <si>
    <t>17国开06(增23)</t>
  </si>
  <si>
    <t>170209Z3.IB</t>
  </si>
  <si>
    <t>17国开09(增3)</t>
  </si>
  <si>
    <t>170208Z7.IB</t>
  </si>
  <si>
    <t>17国开08(增7)</t>
  </si>
  <si>
    <t>170215Z6.IB</t>
  </si>
  <si>
    <t>17国开15(增6)</t>
  </si>
  <si>
    <t>170018X2.IB</t>
  </si>
  <si>
    <t>17附息国债18(续2)</t>
  </si>
  <si>
    <t>170415Z4.IB</t>
  </si>
  <si>
    <t>17农发15(增4)</t>
  </si>
  <si>
    <t>170404Z24.IB</t>
  </si>
  <si>
    <t>17农发04(增24)</t>
  </si>
  <si>
    <t>170309Z13.IB</t>
  </si>
  <si>
    <t>17进出09(增13)</t>
  </si>
  <si>
    <t>170310Z9.IB</t>
  </si>
  <si>
    <t>17进出10(增9)</t>
  </si>
  <si>
    <t>170303Z22.IB</t>
  </si>
  <si>
    <t>17进出03(增22)</t>
  </si>
  <si>
    <t>160412Z4.IB</t>
  </si>
  <si>
    <t>16农发12(增4)</t>
  </si>
  <si>
    <t>160413Z5.IB</t>
  </si>
  <si>
    <t>16农发13(增5)</t>
  </si>
  <si>
    <t>170215Z7.IB</t>
  </si>
  <si>
    <t>17国开15(增7)</t>
  </si>
  <si>
    <t>170209Z4.IB</t>
  </si>
  <si>
    <t>17国开09(增4)</t>
  </si>
  <si>
    <t>170404Z25.IB</t>
  </si>
  <si>
    <t>17农发04(增25)</t>
  </si>
  <si>
    <t>170415Z5.IB</t>
  </si>
  <si>
    <t>17农发15(增5)</t>
  </si>
  <si>
    <t>170208Z8.IB</t>
  </si>
  <si>
    <t>17国开08(增8)</t>
  </si>
  <si>
    <t>170206Z24.IB</t>
  </si>
  <si>
    <t>17国开06(增24)</t>
  </si>
  <si>
    <t>170309Z14.IB</t>
  </si>
  <si>
    <t>17进出09(增14)</t>
  </si>
  <si>
    <t>170310Z10.IB</t>
  </si>
  <si>
    <t>17进出10(增10)</t>
  </si>
  <si>
    <t>170303Z23.IB</t>
  </si>
  <si>
    <t>17进出03(增23)</t>
  </si>
  <si>
    <t>170411Z7.IB</t>
  </si>
  <si>
    <t>17农发11(增7)</t>
  </si>
  <si>
    <t>170412Z7.IB</t>
  </si>
  <si>
    <t>17农发12(增7)</t>
  </si>
  <si>
    <t>170208Z9.IB</t>
  </si>
  <si>
    <t>17国开08(增9)</t>
  </si>
  <si>
    <t>170215Z8.IB</t>
  </si>
  <si>
    <t>17国开15(增8)</t>
  </si>
  <si>
    <t>170209Z5.IB</t>
  </si>
  <si>
    <t>17国开09(增5)</t>
  </si>
  <si>
    <t>170206Z25.IB</t>
  </si>
  <si>
    <t>17国开06(增25)</t>
  </si>
  <si>
    <t>170415Z6.IB</t>
  </si>
  <si>
    <t>17农发15(增6)</t>
  </si>
  <si>
    <t>170020X.IB</t>
  </si>
  <si>
    <t>17附息国债20(续发)</t>
  </si>
  <si>
    <t>170404Z26.IB</t>
  </si>
  <si>
    <t>17农发04(增26)</t>
  </si>
  <si>
    <t>170310Z11.IB</t>
  </si>
  <si>
    <t>17进出10(增11)</t>
  </si>
  <si>
    <t>170303Z24.IB</t>
  </si>
  <si>
    <t>17进出03(增24)</t>
  </si>
  <si>
    <t>170309Z15.IB</t>
  </si>
  <si>
    <t>17进出09(增15)</t>
  </si>
  <si>
    <t>170412Z8.IB</t>
  </si>
  <si>
    <t>17农发12(增8)</t>
  </si>
  <si>
    <t>170411Z8.IB</t>
  </si>
  <si>
    <t>17农发11(增8)</t>
  </si>
  <si>
    <t>1700003X.IB</t>
  </si>
  <si>
    <t>17特别国债03(续发)</t>
  </si>
  <si>
    <t>170215Z9.IB</t>
  </si>
  <si>
    <t>17国开15(增9)</t>
  </si>
  <si>
    <t>170206Z26.IB</t>
  </si>
  <si>
    <t>17国开06(增26)</t>
  </si>
  <si>
    <t>170415Z7.IB</t>
  </si>
  <si>
    <t>17农发15(增7)</t>
  </si>
  <si>
    <t>170404Z27.IB</t>
  </si>
  <si>
    <t>17农发04(增27)</t>
  </si>
  <si>
    <t>170309Z16.IB</t>
  </si>
  <si>
    <t>17进出09(增16)</t>
  </si>
  <si>
    <t>170209Z6.IB</t>
  </si>
  <si>
    <t>17国开09(增6)</t>
  </si>
  <si>
    <t>170310Z12.IB</t>
  </si>
  <si>
    <t>17进出10(增12)</t>
  </si>
  <si>
    <t>170303Z25.IB</t>
  </si>
  <si>
    <t>17进出03(增25)</t>
  </si>
  <si>
    <t>170208Z10.IB</t>
  </si>
  <si>
    <t>17国开08(增10)</t>
  </si>
  <si>
    <t>170411Z9.IB</t>
  </si>
  <si>
    <t>17农发11(增9)</t>
  </si>
  <si>
    <t>170412Z9.IB</t>
  </si>
  <si>
    <t>17农发12(增9)</t>
  </si>
  <si>
    <t>170209Z7.IB</t>
  </si>
  <si>
    <t>17国开09(增7)</t>
  </si>
  <si>
    <t>170215Z10.IB</t>
  </si>
  <si>
    <t>17国开15(增10)</t>
  </si>
  <si>
    <t>170208Z11.IB</t>
  </si>
  <si>
    <t>17国开08(增11)</t>
  </si>
  <si>
    <t>170415Z8.IB</t>
  </si>
  <si>
    <t>17农发15(增8)</t>
  </si>
  <si>
    <t>170021X.IB</t>
  </si>
  <si>
    <t>17附息国债21(续发)</t>
  </si>
  <si>
    <t>170404Z28.IB</t>
  </si>
  <si>
    <t>17农发04(增28)</t>
  </si>
  <si>
    <t>170309Z17.IB</t>
  </si>
  <si>
    <t>17进出09(增17)</t>
  </si>
  <si>
    <t>170310Z13.IB</t>
  </si>
  <si>
    <t>17进出10(增13)</t>
  </si>
  <si>
    <t>170412Z10.IB</t>
  </si>
  <si>
    <t>17农发12(增10)</t>
  </si>
  <si>
    <t>170411Z10.IB</t>
  </si>
  <si>
    <t>17农发11(增10)</t>
  </si>
  <si>
    <t>170212Z.IB</t>
  </si>
  <si>
    <t>17国开12(增发)</t>
  </si>
  <si>
    <t>170215Z11.IB</t>
  </si>
  <si>
    <t>17国开15(增11)</t>
  </si>
  <si>
    <t>170208Z12.IB</t>
  </si>
  <si>
    <t>17国开08(增12)</t>
  </si>
  <si>
    <t>170209Z8.IB</t>
  </si>
  <si>
    <t>17国开09(增8)</t>
  </si>
  <si>
    <t>170404Z29.IB</t>
  </si>
  <si>
    <t>17农发04(增29)</t>
  </si>
  <si>
    <t>170415Z9.IB</t>
  </si>
  <si>
    <t>17农发15(增9)</t>
  </si>
  <si>
    <t>170411Z11.IB</t>
  </si>
  <si>
    <t>17农发11(增11)</t>
  </si>
  <si>
    <t>170412Z11.IB</t>
  </si>
  <si>
    <t>17农发12(增11)</t>
  </si>
  <si>
    <t>1702003Z.IB</t>
  </si>
  <si>
    <t>17国开绿债03(增发)</t>
  </si>
  <si>
    <t>170212Z2.IB</t>
  </si>
  <si>
    <t>17国开12(增2)</t>
  </si>
  <si>
    <t>170208Z13.IB</t>
  </si>
  <si>
    <t>17国开08(增13)</t>
  </si>
  <si>
    <t>170215Z12.IB</t>
  </si>
  <si>
    <t>17国开15(增12)</t>
  </si>
  <si>
    <t>170404Z30.IB</t>
  </si>
  <si>
    <t>17农发04(增30)</t>
  </si>
  <si>
    <t>170415Z10.IB</t>
  </si>
  <si>
    <t>17农发15(增10)</t>
  </si>
  <si>
    <t>170023X.IB</t>
  </si>
  <si>
    <t>17附息国债23(续发)</t>
  </si>
  <si>
    <t>1700003X2.IB</t>
  </si>
  <si>
    <t>17特别国债03(续2)</t>
  </si>
  <si>
    <t>170208Z14.IB</t>
  </si>
  <si>
    <t>17国开08(增14)</t>
  </si>
  <si>
    <t>170209Z9.IB</t>
  </si>
  <si>
    <t>17国开09(增9)</t>
  </si>
  <si>
    <t>170212Z3.IB</t>
  </si>
  <si>
    <t>17国开12(增3)</t>
  </si>
  <si>
    <t>170411Z12.IB</t>
  </si>
  <si>
    <t>17农发11(增12)</t>
  </si>
  <si>
    <t>170412Z12.IB</t>
  </si>
  <si>
    <t>17农发12(增12)</t>
  </si>
  <si>
    <t>170309Z18.IB</t>
  </si>
  <si>
    <t>17进出09(增18)</t>
  </si>
  <si>
    <t>170310Z14.IB</t>
  </si>
  <si>
    <t>17进出10(增14)</t>
  </si>
  <si>
    <t>170411Z13.IB</t>
  </si>
  <si>
    <t>17农发11(增13)</t>
  </si>
  <si>
    <t>150406Z4.IB</t>
  </si>
  <si>
    <t>15农发06(增4)</t>
  </si>
  <si>
    <t>170025X.IB</t>
  </si>
  <si>
    <t>17附息国债25(续发)</t>
  </si>
  <si>
    <t>170412Z13.IB</t>
  </si>
  <si>
    <t>17农发12(增13)</t>
  </si>
  <si>
    <t>170309Z19.IB</t>
  </si>
  <si>
    <t>17进出09(增19)</t>
  </si>
  <si>
    <t>170208Z15.IB</t>
  </si>
  <si>
    <t>17国开08(增15)</t>
  </si>
  <si>
    <t>170209Z10.IB</t>
  </si>
  <si>
    <t>17国开09(增10)</t>
  </si>
  <si>
    <t>170212Z4.IB</t>
  </si>
  <si>
    <t>17国开12(增4)</t>
  </si>
  <si>
    <t>170310Z15.IB</t>
  </si>
  <si>
    <t>17进出10(增15)</t>
  </si>
  <si>
    <t>170021X2.IB</t>
  </si>
  <si>
    <t>17附息国债21(续2)</t>
  </si>
  <si>
    <t>170208Z16.IB</t>
  </si>
  <si>
    <t>17国开08(增16)</t>
  </si>
  <si>
    <t>170209Z11.IB</t>
  </si>
  <si>
    <t>17国开09(增11)</t>
  </si>
  <si>
    <t>170212Z5.IB</t>
  </si>
  <si>
    <t>17国开12(增5)</t>
  </si>
  <si>
    <t>170310Z16.IB</t>
  </si>
  <si>
    <t>17进出10(增16)</t>
  </si>
  <si>
    <t>170309Z20.IB</t>
  </si>
  <si>
    <t>17进出09(增20)</t>
  </si>
  <si>
    <t>170022X.IB</t>
  </si>
  <si>
    <t>17附息国债22(续发)</t>
  </si>
  <si>
    <t>170023X2.IB</t>
  </si>
  <si>
    <t>17附息国债23(续2)</t>
  </si>
  <si>
    <t>170310Z17.IB</t>
  </si>
  <si>
    <t>17进出10(增17)</t>
  </si>
  <si>
    <t>170209Z12.IB</t>
  </si>
  <si>
    <t>17国开09(增12)</t>
  </si>
  <si>
    <t>170208Z17.IB</t>
  </si>
  <si>
    <t>17国开08(增17)</t>
  </si>
  <si>
    <t>170309Z21.IB</t>
  </si>
  <si>
    <t>17进出09(增21)</t>
  </si>
  <si>
    <t>170212Z6.IB</t>
  </si>
  <si>
    <t>17国开12(增6)</t>
  </si>
  <si>
    <t>160205Z40.IB</t>
  </si>
  <si>
    <t>16国开05(增40)</t>
  </si>
  <si>
    <t>170208Z18.IB</t>
  </si>
  <si>
    <t>17国开08(增18)</t>
  </si>
  <si>
    <t>150406Z5.IB</t>
  </si>
  <si>
    <t>15农发06(增5)</t>
  </si>
  <si>
    <t>170412Z14.IB</t>
  </si>
  <si>
    <t>17农发12(增14)</t>
  </si>
  <si>
    <t>170411Z14.IB</t>
  </si>
  <si>
    <t>17农发11(增14)</t>
  </si>
  <si>
    <t>170212Z7.IB</t>
  </si>
  <si>
    <t>17国开12(增7)</t>
  </si>
  <si>
    <t>170215Z13.IB</t>
  </si>
  <si>
    <t>17国开15(增13)</t>
  </si>
  <si>
    <t>170209Z13.IB</t>
  </si>
  <si>
    <t>17国开09(增13)</t>
  </si>
  <si>
    <t>170309Z22.IB</t>
  </si>
  <si>
    <t>17进出09(增22)</t>
  </si>
  <si>
    <t>170310Z18.IB</t>
  </si>
  <si>
    <t>17进出10(增18)</t>
  </si>
  <si>
    <t>170412Z15.IB</t>
  </si>
  <si>
    <t>17农发12(增15)</t>
  </si>
  <si>
    <t>170411Z15.IB</t>
  </si>
  <si>
    <t>17农发11(增15)</t>
  </si>
  <si>
    <t>170209Z14.IB</t>
  </si>
  <si>
    <t>17国开09(增14)</t>
  </si>
  <si>
    <t>170415Z11.IB</t>
  </si>
  <si>
    <t>17农发15(增11)</t>
  </si>
  <si>
    <t>170025X2.IB</t>
  </si>
  <si>
    <t>17附息国债25(续2)</t>
  </si>
  <si>
    <t>170310Z19.IB</t>
  </si>
  <si>
    <t>17进出10(增19)</t>
  </si>
  <si>
    <t>170212Z8.IB</t>
  </si>
  <si>
    <t>17国开12(增8)</t>
  </si>
  <si>
    <t>140303Z3.IB</t>
  </si>
  <si>
    <t>14进出03(增3)</t>
  </si>
  <si>
    <t>170309Z23.IB</t>
  </si>
  <si>
    <t>17进出09(增23)</t>
  </si>
  <si>
    <t>170208Z19.IB</t>
  </si>
  <si>
    <t>17国开08(增19)</t>
  </si>
  <si>
    <t>170411Z16.IB</t>
  </si>
  <si>
    <t>17农发11(增16)</t>
  </si>
  <si>
    <t>170412Z16.IB</t>
  </si>
  <si>
    <t>17农发12(增16)</t>
  </si>
  <si>
    <t>170209Z15.IB</t>
  </si>
  <si>
    <t>17国开09(增15)</t>
  </si>
  <si>
    <t>170415Z12.IB</t>
  </si>
  <si>
    <t>17农发15(增12)</t>
  </si>
  <si>
    <t>150406Z6.IB</t>
  </si>
  <si>
    <t>15农发06(增6)</t>
  </si>
  <si>
    <t>180401Z.IB</t>
  </si>
  <si>
    <t>18农发01(增发)</t>
  </si>
  <si>
    <t>170208Z20.IB</t>
  </si>
  <si>
    <t>17国开08(增20)</t>
  </si>
  <si>
    <t>170212Z9.IB</t>
  </si>
  <si>
    <t>17国开12(增9)</t>
  </si>
  <si>
    <t>170309Z24.IB</t>
  </si>
  <si>
    <t>17进出09(增24)</t>
  </si>
  <si>
    <t>170209Z16.IB</t>
  </si>
  <si>
    <t>17国开09(增16)</t>
  </si>
  <si>
    <t>170415Z13.IB</t>
  </si>
  <si>
    <t>17农发15(增13)</t>
  </si>
  <si>
    <t>180401Z2.IB</t>
  </si>
  <si>
    <t>18农发01(增2)</t>
  </si>
  <si>
    <t>170027X.IB</t>
  </si>
  <si>
    <t>17附息国债27(续发)</t>
  </si>
  <si>
    <t>180302Z.IB</t>
  </si>
  <si>
    <t>18进出02(增发)</t>
  </si>
  <si>
    <t>170212Z10.IB</t>
  </si>
  <si>
    <t>17国开12(增10)</t>
  </si>
  <si>
    <t>170208Z21.IB</t>
  </si>
  <si>
    <t>17国开08(增21)</t>
  </si>
  <si>
    <t>180402Z.IB</t>
  </si>
  <si>
    <t>18农发02(增发)</t>
  </si>
  <si>
    <t>180403Z.IB</t>
  </si>
  <si>
    <t>18农发03(增发)</t>
  </si>
  <si>
    <t>170209Z17.IB</t>
  </si>
  <si>
    <t>17国开09(增17)</t>
  </si>
  <si>
    <t>180401Z3.IB</t>
  </si>
  <si>
    <t>18农发01(增3)</t>
  </si>
  <si>
    <t>170415Z14.IB</t>
  </si>
  <si>
    <t>17农发15(增14)</t>
  </si>
  <si>
    <t>170208Z22.IB</t>
  </si>
  <si>
    <t>17国开08(增22)</t>
  </si>
  <si>
    <t>180302Z2.IB</t>
  </si>
  <si>
    <t>18进出02(增2)</t>
  </si>
  <si>
    <t>180303Z.IB</t>
  </si>
  <si>
    <t>18进出03(增发)</t>
  </si>
  <si>
    <t>170212Z11.IB</t>
  </si>
  <si>
    <t>17国开12(增11)</t>
  </si>
  <si>
    <t>180403Z2.IB</t>
  </si>
  <si>
    <t>18农发03(增2)</t>
  </si>
  <si>
    <t>180402Z2.IB</t>
  </si>
  <si>
    <t>18农发02(增2)</t>
  </si>
  <si>
    <t>170212Z12.IB</t>
  </si>
  <si>
    <t>17国开12(增12)</t>
  </si>
  <si>
    <t>170208Z23.IB</t>
  </si>
  <si>
    <t>17国开08(增23)</t>
  </si>
  <si>
    <t>180401Z4.IB</t>
  </si>
  <si>
    <t>18农发01(增4)</t>
  </si>
  <si>
    <t>180002X.IB</t>
  </si>
  <si>
    <t>18附息国债02(续发)</t>
  </si>
  <si>
    <t>170415Z15.IB</t>
  </si>
  <si>
    <t>17农发15(增15)</t>
  </si>
  <si>
    <t>170027X2.IB</t>
  </si>
  <si>
    <t>17附息国债27(续2)</t>
  </si>
  <si>
    <t>170209Z18.IB</t>
  </si>
  <si>
    <t>17国开09(增18)</t>
  </si>
  <si>
    <t>180302Z3.IB</t>
  </si>
  <si>
    <t>18进出02(增3)</t>
  </si>
  <si>
    <t>180303Z2.IB</t>
  </si>
  <si>
    <t>18进出03(增2)</t>
  </si>
  <si>
    <t>170022X2.IB</t>
  </si>
  <si>
    <t>17附息国债22(续2)</t>
  </si>
  <si>
    <t>170212Z13.IB</t>
  </si>
  <si>
    <t>17国开12(增13)</t>
  </si>
  <si>
    <t>180205Z.IB</t>
  </si>
  <si>
    <t>18国开05(增发)</t>
  </si>
  <si>
    <t>170209Z19.IB</t>
  </si>
  <si>
    <t>17国开09(增19)</t>
  </si>
  <si>
    <t>180401Z5.IB</t>
  </si>
  <si>
    <t>18农发01(增5)</t>
  </si>
  <si>
    <t>180403Z3.IB</t>
  </si>
  <si>
    <t>18农发03(增3)</t>
  </si>
  <si>
    <t>170415Z16.IB</t>
  </si>
  <si>
    <t>17农发15(增16)</t>
  </si>
  <si>
    <t>180402Z3.IB</t>
  </si>
  <si>
    <t>18农发02(增3)</t>
  </si>
  <si>
    <t>180205Z2.IB</t>
  </si>
  <si>
    <t>18国开05(增2)</t>
  </si>
  <si>
    <t>170209Z20.IB</t>
  </si>
  <si>
    <t>17国开09(增20)</t>
  </si>
  <si>
    <t>180001X.IB</t>
  </si>
  <si>
    <t>18附息国债01(续发)</t>
  </si>
  <si>
    <t>180302Z4.IB</t>
  </si>
  <si>
    <t>18进出02(增4)</t>
  </si>
  <si>
    <t>180303Z3.IB</t>
  </si>
  <si>
    <t>18进出03(增3)</t>
  </si>
  <si>
    <t>170212Z14.IB</t>
  </si>
  <si>
    <t>17国开12(增14)</t>
  </si>
  <si>
    <t>170208Z24.IB</t>
  </si>
  <si>
    <t>17国开08(增24)</t>
  </si>
  <si>
    <t>180402Z4.IB</t>
  </si>
  <si>
    <t>18农发02(增4)</t>
  </si>
  <si>
    <t>180403Z4.IB</t>
  </si>
  <si>
    <t>18农发03(增4)</t>
  </si>
  <si>
    <t>180002X2.IB</t>
  </si>
  <si>
    <t>18附息国债02(续2)</t>
  </si>
  <si>
    <t>170415Z17.IB</t>
  </si>
  <si>
    <t>17农发15(增17)</t>
  </si>
  <si>
    <t>180401Z6.IB</t>
  </si>
  <si>
    <t>18农发01(增6)</t>
  </si>
  <si>
    <t>170208Z25.IB</t>
  </si>
  <si>
    <t>17国开08(增25)</t>
  </si>
  <si>
    <t>180303Z4.IB</t>
  </si>
  <si>
    <t>18进出03(增4)</t>
  </si>
  <si>
    <t>180302Z5.IB</t>
  </si>
  <si>
    <t>18进出02(增5)</t>
  </si>
  <si>
    <t>180205Z3.IB</t>
  </si>
  <si>
    <t>18国开05(增3)</t>
  </si>
  <si>
    <t>170212Z15.IB</t>
  </si>
  <si>
    <t>17国开12(增15)</t>
  </si>
  <si>
    <t>180403Z5.IB</t>
  </si>
  <si>
    <t>18农发03(增5)</t>
  </si>
  <si>
    <t>180402Z5.IB</t>
  </si>
  <si>
    <t>18农发02(增5)</t>
  </si>
  <si>
    <t>180205Z4.IB</t>
  </si>
  <si>
    <t>18国开05(增4)</t>
  </si>
  <si>
    <t>180203Z.IB</t>
  </si>
  <si>
    <t>18国开03(增发)</t>
  </si>
  <si>
    <t>180001X2.IB</t>
  </si>
  <si>
    <t>18附息国债01(续2)</t>
  </si>
  <si>
    <t>180401Z7.IB</t>
  </si>
  <si>
    <t>18农发01(增7)</t>
  </si>
  <si>
    <t>170415Z18.IB</t>
  </si>
  <si>
    <t>17农发15(增18)</t>
  </si>
  <si>
    <t>180303Z5.IB</t>
  </si>
  <si>
    <t>18进出03(增5)</t>
  </si>
  <si>
    <t>170208Z26.IB</t>
  </si>
  <si>
    <t>17国开08(增26)</t>
  </si>
  <si>
    <t>180302Z6.IB</t>
  </si>
  <si>
    <t>18进出02(增6)</t>
  </si>
  <si>
    <t>170212Z16.IB</t>
  </si>
  <si>
    <t>17国开12(增16)</t>
  </si>
  <si>
    <t>180403Z6.IB</t>
  </si>
  <si>
    <t>18农发03(增6)</t>
  </si>
  <si>
    <t>180402Z6.IB</t>
  </si>
  <si>
    <t>18农发02(增6)</t>
  </si>
  <si>
    <t>170415Z19.IB</t>
  </si>
  <si>
    <t>17农发15(增19)</t>
  </si>
  <si>
    <t>180401Z8.IB</t>
  </si>
  <si>
    <t>18农发01(增8)</t>
  </si>
  <si>
    <t>180004X.IB</t>
  </si>
  <si>
    <t>18附息国债04(续发)</t>
  </si>
  <si>
    <t>180203Z2.IB</t>
  </si>
  <si>
    <t>18国开03(增2)</t>
  </si>
  <si>
    <t>180302Z7.IB</t>
  </si>
  <si>
    <t>18进出02(增7)</t>
  </si>
  <si>
    <t>170208Z27.IB</t>
  </si>
  <si>
    <t>17国开08(增27)</t>
  </si>
  <si>
    <t>180303Z6.IB</t>
  </si>
  <si>
    <t>18进出03(增6)</t>
  </si>
  <si>
    <t>180205Z5.IB</t>
  </si>
  <si>
    <t>18国开05(增5)</t>
  </si>
  <si>
    <t>180403Z7.IB</t>
  </si>
  <si>
    <t>18农发03(增7)</t>
  </si>
  <si>
    <t>180402Z7.IB</t>
  </si>
  <si>
    <t>18农发02(增7)</t>
  </si>
  <si>
    <t>180203Z3.IB</t>
  </si>
  <si>
    <t>18国开03(增3)</t>
  </si>
  <si>
    <t>180205Z6.IB</t>
  </si>
  <si>
    <t>18国开05(增6)</t>
  </si>
  <si>
    <t>180401Z9.IB</t>
  </si>
  <si>
    <t>18农发01(增9)</t>
  </si>
  <si>
    <t>170415Z20.IB</t>
  </si>
  <si>
    <t>17农发15(增20)</t>
  </si>
  <si>
    <t>180310Z.IB</t>
  </si>
  <si>
    <t>18进出10(增发)</t>
  </si>
  <si>
    <t>180303Z7.IB</t>
  </si>
  <si>
    <t>18进出03(增7)</t>
  </si>
  <si>
    <t>180204Z.IB</t>
  </si>
  <si>
    <t>18国开04(增发)</t>
  </si>
  <si>
    <t>180402Z8.IB</t>
  </si>
  <si>
    <t>18农发02(增8)</t>
  </si>
  <si>
    <t>180403Z8.IB</t>
  </si>
  <si>
    <t>18农发03(增8)</t>
  </si>
  <si>
    <t>180206Z.IB</t>
  </si>
  <si>
    <t>18国开06(增发)</t>
  </si>
  <si>
    <t>180205Z7.IB</t>
  </si>
  <si>
    <t>18国开05(增7)</t>
  </si>
  <si>
    <t>180203Z4.IB</t>
  </si>
  <si>
    <t>18国开03(增4)</t>
  </si>
  <si>
    <t>180310Z2.IB</t>
  </si>
  <si>
    <t>18进出10(增2)</t>
  </si>
  <si>
    <t>170415Z21.IB</t>
  </si>
  <si>
    <t>17农发15(增21)</t>
  </si>
  <si>
    <t>180304Z.IB</t>
  </si>
  <si>
    <t>18进出04(增发)</t>
  </si>
  <si>
    <t>180303Z8.IB</t>
  </si>
  <si>
    <t>18进出03(增8)</t>
  </si>
  <si>
    <t>180401Z10.IB</t>
  </si>
  <si>
    <t>18农发01(增10)</t>
  </si>
  <si>
    <t>160413Z6.IB</t>
  </si>
  <si>
    <t>16农发13(增6)</t>
  </si>
  <si>
    <t>180205Z8.IB</t>
  </si>
  <si>
    <t>18国开05(增8)</t>
  </si>
  <si>
    <t>180005X.IB</t>
  </si>
  <si>
    <t>18附息国债05(续发)</t>
  </si>
  <si>
    <t>180401Z11.IB</t>
  </si>
  <si>
    <t>18农发01(增11)</t>
  </si>
  <si>
    <t>170415Z22.IB</t>
  </si>
  <si>
    <t>17农发15(增22)</t>
  </si>
  <si>
    <t>180403Z9.IB</t>
  </si>
  <si>
    <t>18农发03(增9)</t>
  </si>
  <si>
    <t>180203Z5.IB</t>
  </si>
  <si>
    <t>18国开03(增5)</t>
  </si>
  <si>
    <t>180310Z3.IB</t>
  </si>
  <si>
    <t>18进出10(增3)</t>
  </si>
  <si>
    <t>180206Z2.IB</t>
  </si>
  <si>
    <t>18国开06(增2)</t>
  </si>
  <si>
    <t>180303Z9.IB</t>
  </si>
  <si>
    <t>18进出03(增9)</t>
  </si>
  <si>
    <t>180304Z2.IB</t>
  </si>
  <si>
    <t>18进出04(增2)</t>
  </si>
  <si>
    <t>180204Z2.IB</t>
  </si>
  <si>
    <t>18国开04(增2)</t>
  </si>
  <si>
    <t>160413Z7.IB</t>
  </si>
  <si>
    <t>16农发13(增7)</t>
  </si>
  <si>
    <t>180206Z3.IB</t>
  </si>
  <si>
    <t>18国开06(增3)</t>
  </si>
  <si>
    <t>180204Z3.IB</t>
  </si>
  <si>
    <t>18国开04(增3)</t>
  </si>
  <si>
    <t>180205Z9.IB</t>
  </si>
  <si>
    <t>18国开05(增9)</t>
  </si>
  <si>
    <t>170415Z23.IB</t>
  </si>
  <si>
    <t>17农发15(增23)</t>
  </si>
  <si>
    <t>180403Z10.IB</t>
  </si>
  <si>
    <t>18农发03(增10)</t>
  </si>
  <si>
    <t>180401Z12.IB</t>
  </si>
  <si>
    <t>18农发01(增12)</t>
  </si>
  <si>
    <t>180205Z10.IB</t>
  </si>
  <si>
    <t>18国开05(增10)</t>
  </si>
  <si>
    <t>180310Z4.IB</t>
  </si>
  <si>
    <t>18进出10(增4)</t>
  </si>
  <si>
    <t>180303Z10.IB</t>
  </si>
  <si>
    <t>18进出03(增10)</t>
  </si>
  <si>
    <t>180203Z6.IB</t>
  </si>
  <si>
    <t>18国开03(增6)</t>
  </si>
  <si>
    <t>180304Z3.IB</t>
  </si>
  <si>
    <t>18进出04(增3)</t>
  </si>
  <si>
    <t>160205Z41.IB</t>
  </si>
  <si>
    <t>16国开05(增41)</t>
  </si>
  <si>
    <t>180006X.IB</t>
  </si>
  <si>
    <t>18附息国债06(续发)</t>
  </si>
  <si>
    <t>160413Z8.IB</t>
  </si>
  <si>
    <t>16农发13(增8)</t>
  </si>
  <si>
    <t>180205Z11.IB</t>
  </si>
  <si>
    <t>18国开05(增11)</t>
  </si>
  <si>
    <t>180004X2.IB</t>
  </si>
  <si>
    <t>18附息国债04(续2)</t>
  </si>
  <si>
    <t>180403Z11.IB</t>
  </si>
  <si>
    <t>18农发03(增11)</t>
  </si>
  <si>
    <t>170415Z24.IB</t>
  </si>
  <si>
    <t>17农发15(增24)</t>
  </si>
  <si>
    <t>180401Z13.IB</t>
  </si>
  <si>
    <t>18农发01(增13)</t>
  </si>
  <si>
    <t>180310Z5.IB</t>
  </si>
  <si>
    <t>18进出10(增5)</t>
  </si>
  <si>
    <t>160205Z42.IB</t>
  </si>
  <si>
    <t>16国开05(增42)</t>
  </si>
  <si>
    <t>180304Z4.IB</t>
  </si>
  <si>
    <t>18进出04(增4)</t>
  </si>
  <si>
    <t>180303Z11.IB</t>
  </si>
  <si>
    <t>18进出03(增11)</t>
  </si>
  <si>
    <t>180204Z4.IB</t>
  </si>
  <si>
    <t>18国开04(增4)</t>
  </si>
  <si>
    <t>180206Z4.IB</t>
  </si>
  <si>
    <t>18国开06(增4)</t>
  </si>
  <si>
    <t>180401Z14.IB</t>
  </si>
  <si>
    <t>18农发01(增14)</t>
  </si>
  <si>
    <t>180007X.IB</t>
  </si>
  <si>
    <t>18附息国债07(续发)</t>
  </si>
  <si>
    <t>180403Z12.IB</t>
  </si>
  <si>
    <t>18农发03(增12)</t>
  </si>
  <si>
    <t>180005X2.IB</t>
  </si>
  <si>
    <t>18附息国债05(续2)</t>
  </si>
  <si>
    <t>170415Z25.IB</t>
  </si>
  <si>
    <t>17农发15(增25)</t>
  </si>
  <si>
    <t>180204Z5.IB</t>
  </si>
  <si>
    <t>18国开04(增5)</t>
  </si>
  <si>
    <t>160205Z43.IB</t>
  </si>
  <si>
    <t>16国开05(增43)</t>
  </si>
  <si>
    <t>180205Z12.IB</t>
  </si>
  <si>
    <t>18国开05(增12)</t>
  </si>
  <si>
    <t>180304Z5.IB</t>
  </si>
  <si>
    <t>18进出04(增5)</t>
  </si>
  <si>
    <t>180208Z.IB</t>
  </si>
  <si>
    <t>18国开08(增发)</t>
  </si>
  <si>
    <t>180303Z12.IB</t>
  </si>
  <si>
    <t>18进出03(增12)</t>
  </si>
  <si>
    <t>180310Z6.IB</t>
  </si>
  <si>
    <t>18进出10(增6)</t>
  </si>
  <si>
    <t>180208Z2.IB</t>
  </si>
  <si>
    <t>18国开08(增2)</t>
  </si>
  <si>
    <t>180205Z13.IB</t>
  </si>
  <si>
    <t>18国开05(增13)</t>
  </si>
  <si>
    <t>180204Z6.IB</t>
  </si>
  <si>
    <t>18国开04(增6)</t>
  </si>
  <si>
    <t>180009X.IB</t>
  </si>
  <si>
    <t>18附息国债09(续发)</t>
  </si>
  <si>
    <t>180401Z15.IB</t>
  </si>
  <si>
    <t>18农发01(增15)</t>
  </si>
  <si>
    <t>180403Z13.IB</t>
  </si>
  <si>
    <t>18农发03(增13)</t>
  </si>
  <si>
    <t>180304Z6.IB</t>
  </si>
  <si>
    <t>18进出04(增6)</t>
  </si>
  <si>
    <t>180310Z7.IB</t>
  </si>
  <si>
    <t>18进出10(增7)</t>
  </si>
  <si>
    <t>180303Z13.IB</t>
  </si>
  <si>
    <t>18进出03(增13)</t>
  </si>
  <si>
    <t>180206Z5.IB</t>
  </si>
  <si>
    <t>18国开06(增5)</t>
  </si>
  <si>
    <t>180208Z3.IB</t>
  </si>
  <si>
    <t>18国开08(增3)</t>
  </si>
  <si>
    <t>180205Z14.IB</t>
  </si>
  <si>
    <t>18国开05(增14)</t>
  </si>
  <si>
    <t>180401Z16.IB</t>
  </si>
  <si>
    <t>18农发01(增16)</t>
  </si>
  <si>
    <t>180403Z14.IB</t>
  </si>
  <si>
    <t>18农发03(增14)</t>
  </si>
  <si>
    <t>180406Z.IB</t>
  </si>
  <si>
    <t>18农发06(增发)</t>
  </si>
  <si>
    <t>180204Z7.IB</t>
  </si>
  <si>
    <t>18国开04(增7)</t>
  </si>
  <si>
    <t>180303Z14.IB</t>
  </si>
  <si>
    <t>18进出03(增14)</t>
  </si>
  <si>
    <t>180206Z6.IB</t>
  </si>
  <si>
    <t>18国开06(增6)</t>
  </si>
  <si>
    <t>180304Z7.IB</t>
  </si>
  <si>
    <t>18进出04(增7)</t>
  </si>
  <si>
    <t>180208Z4.IB</t>
  </si>
  <si>
    <t>18国开08(增4)</t>
  </si>
  <si>
    <t>180204Z8.IB</t>
  </si>
  <si>
    <t>18国开04(增8)</t>
  </si>
  <si>
    <t>180401Z17.IB</t>
  </si>
  <si>
    <t>18农发01(增17)</t>
  </si>
  <si>
    <t>180406Z2.IB</t>
  </si>
  <si>
    <t>18农发06(增2)</t>
  </si>
  <si>
    <t>180304Z8.IB</t>
  </si>
  <si>
    <t>18进出04(增8)</t>
  </si>
  <si>
    <t>180205Z15.IB</t>
  </si>
  <si>
    <t>18国开05(增15)</t>
  </si>
  <si>
    <t>180303Z15.IB</t>
  </si>
  <si>
    <t>18进出03(增15)</t>
  </si>
  <si>
    <t>180206Z7.IB</t>
  </si>
  <si>
    <t>18国开06(增7)</t>
  </si>
  <si>
    <t>180208Z5.IB</t>
  </si>
  <si>
    <t>18国开08(增5)</t>
  </si>
  <si>
    <t>180205Z16.IB</t>
  </si>
  <si>
    <t>18国开05(增16)</t>
  </si>
  <si>
    <t>180406Z3.IB</t>
  </si>
  <si>
    <t>18农发06(增3)</t>
  </si>
  <si>
    <t>180401Z18.IB</t>
  </si>
  <si>
    <t>18农发01(增18)</t>
  </si>
  <si>
    <t>180408Z.IB</t>
  </si>
  <si>
    <t>18农发08(增发)</t>
  </si>
  <si>
    <t>180204Z9.IB</t>
  </si>
  <si>
    <t>18国开04(增9)</t>
  </si>
  <si>
    <t>180206Z8.IB</t>
  </si>
  <si>
    <t>18国开06(增8)</t>
  </si>
  <si>
    <t>130421Z.IB</t>
  </si>
  <si>
    <t>13农发21(增发)</t>
  </si>
  <si>
    <t>180409Z.IB</t>
  </si>
  <si>
    <t>18农发09(增发)</t>
  </si>
  <si>
    <t>180408Z2.IB</t>
  </si>
  <si>
    <t>18农发08(增2)</t>
  </si>
  <si>
    <t>180204Z10.IB</t>
  </si>
  <si>
    <t>18国开04(增10)</t>
  </si>
  <si>
    <t>180208Z6.IB</t>
  </si>
  <si>
    <t>18国开08(增6)</t>
  </si>
  <si>
    <t>180406Z4.IB</t>
  </si>
  <si>
    <t>18农发06(增4)</t>
  </si>
  <si>
    <t>180401Z19.IB</t>
  </si>
  <si>
    <t>18农发01(增19)</t>
  </si>
  <si>
    <t>180007X2.IB</t>
  </si>
  <si>
    <t>18附息国债07(续2)</t>
  </si>
  <si>
    <t>180205Z17.IB</t>
  </si>
  <si>
    <t>18国开05(增17)</t>
  </si>
  <si>
    <t>180206Z9.IB</t>
  </si>
  <si>
    <t>18国开06(增9)</t>
  </si>
  <si>
    <t>180303Z16.IB</t>
  </si>
  <si>
    <t>18进出03(增16)</t>
  </si>
  <si>
    <t>130421Z2.IB</t>
  </si>
  <si>
    <t>13农发21(增2)</t>
  </si>
  <si>
    <t>180409Z2.IB</t>
  </si>
  <si>
    <t>18农发09(增2)</t>
  </si>
  <si>
    <t>180408Z3.IB</t>
  </si>
  <si>
    <t>18农发08(增3)</t>
  </si>
  <si>
    <t>180205Z18.IB</t>
  </si>
  <si>
    <t>18国开05(增18)</t>
  </si>
  <si>
    <t>180204Z11.IB</t>
  </si>
  <si>
    <t>18国开04(增11)</t>
  </si>
  <si>
    <t>180206Z10.IB</t>
  </si>
  <si>
    <t>18国开06(增10)</t>
  </si>
  <si>
    <t>180401Z20.IB</t>
  </si>
  <si>
    <t>18农发01(增20)</t>
  </si>
  <si>
    <t>180009X2.IB</t>
  </si>
  <si>
    <t>18附息国债09(续2)</t>
  </si>
  <si>
    <t>180406Z5.IB</t>
  </si>
  <si>
    <t>18农发06(增5)</t>
  </si>
  <si>
    <t>180304Z9.IB</t>
  </si>
  <si>
    <t>18进出04(增9)</t>
  </si>
  <si>
    <t>180006X2.IB</t>
  </si>
  <si>
    <t>18附息国债06(续2)</t>
  </si>
  <si>
    <t>180205Z19.IB</t>
  </si>
  <si>
    <t>18国开05(增19)</t>
  </si>
  <si>
    <t>180208Z7.IB</t>
  </si>
  <si>
    <t>18国开08(增7)</t>
  </si>
  <si>
    <t>180406Z6.IB</t>
  </si>
  <si>
    <t>18农发06(增6)</t>
  </si>
  <si>
    <t>180408Z4.IB</t>
  </si>
  <si>
    <t>18农发08(增4)</t>
  </si>
  <si>
    <t>180409Z3.IB</t>
  </si>
  <si>
    <t>18农发09(增3)</t>
  </si>
  <si>
    <t>180401Z21.IB</t>
  </si>
  <si>
    <t>18农发01(增21)</t>
  </si>
  <si>
    <t>180011X.IB</t>
  </si>
  <si>
    <t>18附息国债11(续发)</t>
  </si>
  <si>
    <t>180204Z12.IB</t>
  </si>
  <si>
    <t>18国开04(增12)</t>
  </si>
  <si>
    <t>180206Z11.IB</t>
  </si>
  <si>
    <t>18国开06(增11)</t>
  </si>
  <si>
    <t>180304Z10.IB</t>
  </si>
  <si>
    <t>18进出04(增10)</t>
  </si>
  <si>
    <t>180205Z20.IB</t>
  </si>
  <si>
    <t>18国开05(增20)</t>
  </si>
  <si>
    <t>180206Z12.IB</t>
  </si>
  <si>
    <t>18国开06(增12)</t>
  </si>
  <si>
    <t>180208Z8.IB</t>
  </si>
  <si>
    <t>18国开08(增8)</t>
  </si>
  <si>
    <t>180204Z13.IB</t>
  </si>
  <si>
    <t>18国开04(增13)</t>
  </si>
  <si>
    <t>180406Z7.IB</t>
  </si>
  <si>
    <t>18农发06(增7)</t>
  </si>
  <si>
    <t>180401Z22.IB</t>
  </si>
  <si>
    <t>18农发01(增22)</t>
  </si>
  <si>
    <t>180204Z14.IB</t>
  </si>
  <si>
    <t>18国开04(增14)</t>
  </si>
  <si>
    <t>180206Z13.IB</t>
  </si>
  <si>
    <t>18国开06(增13)</t>
  </si>
  <si>
    <t>180208Z9.IB</t>
  </si>
  <si>
    <t>18国开08(增9)</t>
  </si>
  <si>
    <t>180409Z4.IB</t>
  </si>
  <si>
    <t>18农发09(增4)</t>
  </si>
  <si>
    <t>180406Z8.IB</t>
  </si>
  <si>
    <t>18农发06(增8)</t>
  </si>
  <si>
    <t>180401Z23.IB</t>
  </si>
  <si>
    <t>18农发01(增23)</t>
  </si>
  <si>
    <t>180013X.IB</t>
  </si>
  <si>
    <t>18附息国债13(续发)</t>
  </si>
  <si>
    <t>180309Z.IB</t>
  </si>
  <si>
    <t>18进出09(增发)</t>
  </si>
  <si>
    <t>180310Z8.IB</t>
  </si>
  <si>
    <t>18进出10(增8)</t>
  </si>
  <si>
    <t>180206Z14.IB</t>
  </si>
  <si>
    <t>18国开06(增14)</t>
  </si>
  <si>
    <t>180210Z.IB</t>
  </si>
  <si>
    <t>18国开10(增发)</t>
  </si>
  <si>
    <t>180204Z15.IB</t>
  </si>
  <si>
    <t>18国开04(增15)</t>
  </si>
  <si>
    <t>180409Z5.IB</t>
  </si>
  <si>
    <t>18农发09(增5)</t>
  </si>
  <si>
    <t>180406Z9.IB</t>
  </si>
  <si>
    <t>18农发06(增9)</t>
  </si>
  <si>
    <t>180401Z24.IB</t>
  </si>
  <si>
    <t>18农发01(增24)</t>
  </si>
  <si>
    <t>180310Z9.IB</t>
  </si>
  <si>
    <t>18进出10(增9)</t>
  </si>
  <si>
    <t>180208Z10.IB</t>
  </si>
  <si>
    <t>18国开08(增10)</t>
  </si>
  <si>
    <t>180309Z2.IB</t>
  </si>
  <si>
    <t>18进出09(增2)</t>
  </si>
  <si>
    <t>180210Z2.IB</t>
  </si>
  <si>
    <t>18国开10(增2)</t>
  </si>
  <si>
    <t>180208Z11.IB</t>
  </si>
  <si>
    <t>18国开08(增11)</t>
  </si>
  <si>
    <t>180011X2.IB</t>
  </si>
  <si>
    <t>18附息国债11(续2)</t>
  </si>
  <si>
    <t>180406Z10.IB</t>
  </si>
  <si>
    <t>18农发06(增10)</t>
  </si>
  <si>
    <t>180401Z25.IB</t>
  </si>
  <si>
    <t>18农发01(增25)</t>
  </si>
  <si>
    <t>180409Z6.IB</t>
  </si>
  <si>
    <t>18农发09(增6)</t>
  </si>
  <si>
    <t>180310Z10.IB</t>
  </si>
  <si>
    <t>18进出10(增10)</t>
  </si>
  <si>
    <t>180204Z16.IB</t>
  </si>
  <si>
    <t>18国开04(增16)</t>
  </si>
  <si>
    <t>180309Z3.IB</t>
  </si>
  <si>
    <t>18进出09(增3)</t>
  </si>
  <si>
    <t>180206Z15.IB</t>
  </si>
  <si>
    <t>18国开06(增15)</t>
  </si>
  <si>
    <t>180204Z17.IB</t>
  </si>
  <si>
    <t>18国开04(增17)</t>
  </si>
  <si>
    <t>180210Z3.IB</t>
  </si>
  <si>
    <t>18国开10(增3)</t>
  </si>
  <si>
    <t>180401Z26.IB</t>
  </si>
  <si>
    <t>18农发01(增26)</t>
  </si>
  <si>
    <t>180408Z5.IB</t>
  </si>
  <si>
    <t>18农发08(增5)</t>
  </si>
  <si>
    <t>180406Z11.IB</t>
  </si>
  <si>
    <t>18农发06(增11)</t>
  </si>
  <si>
    <t>180208Z12.IB</t>
  </si>
  <si>
    <t>18国开08(增12)</t>
  </si>
  <si>
    <t>180206Z16.IB</t>
  </si>
  <si>
    <t>18国开06(增16)</t>
  </si>
  <si>
    <t>180210Z4.IB</t>
  </si>
  <si>
    <t>18国开10(增4)</t>
  </si>
  <si>
    <t>180208Z13.IB</t>
  </si>
  <si>
    <t>18国开08(增13)</t>
  </si>
  <si>
    <t>180401Z27.IB</t>
  </si>
  <si>
    <t>18农发01(增27)</t>
  </si>
  <si>
    <t>180013X2.IB</t>
  </si>
  <si>
    <t>18附息国债13(续2)</t>
  </si>
  <si>
    <t>180406Z12.IB</t>
  </si>
  <si>
    <t>18农发06(增12)</t>
  </si>
  <si>
    <t>180408Z6.IB</t>
  </si>
  <si>
    <t>18农发08(增6)</t>
  </si>
  <si>
    <t>180014X.IB</t>
  </si>
  <si>
    <t>18附息国债14(续发)</t>
  </si>
  <si>
    <t>180206Z17.IB</t>
  </si>
  <si>
    <t>18国开06(增17)</t>
  </si>
  <si>
    <t>180204Z18.IB</t>
  </si>
  <si>
    <t>18国开04(增18)</t>
  </si>
  <si>
    <t>180409Z7.IB</t>
  </si>
  <si>
    <t>18农发09(增7)</t>
  </si>
  <si>
    <t>180408Z7.IB</t>
  </si>
  <si>
    <t>18农发08(增7)</t>
  </si>
  <si>
    <t>180208Z14.IB</t>
  </si>
  <si>
    <t>18国开08(增14)</t>
  </si>
  <si>
    <t>180210Z5.IB</t>
  </si>
  <si>
    <t>18国开10(增5)</t>
  </si>
  <si>
    <t>180016X.IB</t>
  </si>
  <si>
    <t>18附息国债16(续发)</t>
  </si>
  <si>
    <t>180401Z28.IB</t>
  </si>
  <si>
    <t>18农发01(增28)</t>
  </si>
  <si>
    <t>180406Z13.IB</t>
  </si>
  <si>
    <t>18农发06(增13)</t>
  </si>
  <si>
    <t>180206Z18.IB</t>
  </si>
  <si>
    <t>18国开06(增18)</t>
  </si>
  <si>
    <t>180408Z8.IB</t>
  </si>
  <si>
    <t>18农发08(增8)</t>
  </si>
  <si>
    <t>180409Z8.IB</t>
  </si>
  <si>
    <t>18农发09(增8)</t>
  </si>
  <si>
    <t>180208Z15.IB</t>
  </si>
  <si>
    <t>18国开08(增15)</t>
  </si>
  <si>
    <t>180210Z6.IB</t>
  </si>
  <si>
    <t>18国开10(增6)</t>
  </si>
  <si>
    <t>180206Z19.IB</t>
  </si>
  <si>
    <t>18国开06(增19)</t>
  </si>
  <si>
    <t>180211Z.IB</t>
  </si>
  <si>
    <t>18国开11(增发)</t>
  </si>
  <si>
    <t>180401Z29.IB</t>
  </si>
  <si>
    <t>18农发01(增29)</t>
  </si>
  <si>
    <t>180406Z14.IB</t>
  </si>
  <si>
    <t>18农发06(增14)</t>
  </si>
  <si>
    <t>180017X.IB</t>
  </si>
  <si>
    <t>18附息国债17(续发)</t>
  </si>
  <si>
    <t>180211Z2.IB</t>
  </si>
  <si>
    <t>18国开11(增2)</t>
  </si>
  <si>
    <t>180208Z16.IB</t>
  </si>
  <si>
    <t>18国开08(增16)</t>
  </si>
  <si>
    <t>180206Z20.IB</t>
  </si>
  <si>
    <t>18国开06(增20)</t>
  </si>
  <si>
    <t>180210Z7.IB</t>
  </si>
  <si>
    <t>18国开10(增7)</t>
  </si>
  <si>
    <t>180408Z9.IB</t>
  </si>
  <si>
    <t>18农发08(增9)</t>
  </si>
  <si>
    <t>180409Z9.IB</t>
  </si>
  <si>
    <t>18农发09(增9)</t>
  </si>
  <si>
    <t>180211Z3.IB</t>
  </si>
  <si>
    <t>18国开11(增3)</t>
  </si>
  <si>
    <t>180208Z17.IB</t>
  </si>
  <si>
    <t>18国开08(增17)</t>
  </si>
  <si>
    <t>180406Z15.IB</t>
  </si>
  <si>
    <t>18农发06(增15)</t>
  </si>
  <si>
    <t>180401Z30.IB</t>
  </si>
  <si>
    <t>18农发01(增30)</t>
  </si>
  <si>
    <t>180206Z21.IB</t>
  </si>
  <si>
    <t>18国开06(增21)</t>
  </si>
  <si>
    <t>180210Z8.IB</t>
  </si>
  <si>
    <t>18国开10(增8)</t>
  </si>
  <si>
    <t>180409Z10.IB</t>
  </si>
  <si>
    <t>18农发09(增10)</t>
  </si>
  <si>
    <t>180408Z10.IB</t>
  </si>
  <si>
    <t>18农发08(增10)</t>
  </si>
  <si>
    <t>180211Z4.IB</t>
  </si>
  <si>
    <t>18国开11(增4)</t>
  </si>
  <si>
    <t>180014X2.IB</t>
  </si>
  <si>
    <t>18附息国债14(续2)</t>
  </si>
  <si>
    <t>180406Z16.IB</t>
  </si>
  <si>
    <t>18农发06(增16)</t>
  </si>
  <si>
    <t>180401Z31.IB</t>
  </si>
  <si>
    <t>18农发01(增31)</t>
  </si>
  <si>
    <t>180206Z22.IB</t>
  </si>
  <si>
    <t>18国开06(增22)</t>
  </si>
  <si>
    <t>180210Z9.IB</t>
  </si>
  <si>
    <t>18国开10(增9)</t>
  </si>
  <si>
    <t>180212Z.IB</t>
  </si>
  <si>
    <t>18国开12(增发)</t>
  </si>
  <si>
    <t>180211Z5.IB</t>
  </si>
  <si>
    <t>18国开11(增5)</t>
  </si>
  <si>
    <t>180016X2.IB</t>
  </si>
  <si>
    <t>18附息国债16(续2)</t>
  </si>
  <si>
    <t>180309Z4.IB</t>
  </si>
  <si>
    <t>18进出09(增4)</t>
  </si>
  <si>
    <t>180210Z10.IB</t>
  </si>
  <si>
    <t>18国开10(增10)</t>
  </si>
  <si>
    <t>180304Z11.IB</t>
  </si>
  <si>
    <t>18进出04(增11)</t>
  </si>
  <si>
    <t>180206Z23.IB</t>
  </si>
  <si>
    <t>18国开06(增23)</t>
  </si>
  <si>
    <t>180017X2.IB</t>
  </si>
  <si>
    <t>18附息国债17(续2)</t>
  </si>
  <si>
    <t>180211Z6.IB</t>
  </si>
  <si>
    <t>18国开11(增6)</t>
  </si>
  <si>
    <t>180212Z2.IB</t>
  </si>
  <si>
    <t>18国开12(增2)</t>
  </si>
  <si>
    <t>180019X.IB</t>
  </si>
  <si>
    <t>18附息国债19(续发)</t>
  </si>
  <si>
    <t>180309Z5.IB</t>
  </si>
  <si>
    <t>18进出09(增5)</t>
  </si>
  <si>
    <t>180206Z24.IB</t>
  </si>
  <si>
    <t>18国开06(增24)</t>
  </si>
  <si>
    <t>180210Z11.IB</t>
  </si>
  <si>
    <t>18国开10(增11)</t>
  </si>
  <si>
    <t>180409Z11.IB</t>
  </si>
  <si>
    <t>18农发09(增11)</t>
  </si>
  <si>
    <t>180401Z32.IB</t>
  </si>
  <si>
    <t>18农发01(增32)</t>
  </si>
  <si>
    <t>180408Z11.IB</t>
  </si>
  <si>
    <t>18农发08(增11)</t>
  </si>
  <si>
    <t>180406Z17.IB</t>
  </si>
  <si>
    <t>18农发06(增17)</t>
  </si>
  <si>
    <t>180212Z3.IB</t>
  </si>
  <si>
    <t>18国开12(增3)</t>
  </si>
  <si>
    <t>180211Z7.IB</t>
  </si>
  <si>
    <t>18国开11(增7)</t>
  </si>
  <si>
    <t>180210Z12.IB</t>
  </si>
  <si>
    <t>18国开10(增12)</t>
  </si>
  <si>
    <t>180212Z4.IB</t>
  </si>
  <si>
    <t>18国开12(增4)</t>
  </si>
  <si>
    <t>180206Z25.IB</t>
  </si>
  <si>
    <t>18国开06(增25)</t>
  </si>
  <si>
    <t>180210Z13.IB</t>
  </si>
  <si>
    <t>18国开10(增13)</t>
  </si>
  <si>
    <t>180211Z8.IB</t>
  </si>
  <si>
    <t>18国开11(增8)</t>
  </si>
  <si>
    <t>180020X.IB</t>
  </si>
  <si>
    <t>18附息国债20(续发)</t>
  </si>
  <si>
    <t>180313Z.IB</t>
  </si>
  <si>
    <t>18进出13(增发)</t>
  </si>
  <si>
    <t>180309Z6.IB</t>
  </si>
  <si>
    <t>18进出09(增6)</t>
  </si>
  <si>
    <t>180210Z14.IB</t>
  </si>
  <si>
    <t>18国开10(增14)</t>
  </si>
  <si>
    <t>180206Z26.IB</t>
  </si>
  <si>
    <t>18国开06(增26)</t>
  </si>
  <si>
    <t>180211Z9.IB</t>
  </si>
  <si>
    <t>18国开11(增9)</t>
  </si>
  <si>
    <t>180212Z5.IB</t>
  </si>
  <si>
    <t>18国开12(增5)</t>
  </si>
  <si>
    <t>180313Z2.IB</t>
  </si>
  <si>
    <t>18进出13(增2)</t>
  </si>
  <si>
    <t>180210Z15.IB</t>
  </si>
  <si>
    <t>18国开10(增15)</t>
  </si>
  <si>
    <t>180212Z6.IB</t>
  </si>
  <si>
    <t>18国开12(增6)</t>
  </si>
  <si>
    <t>180211Z10.IB</t>
  </si>
  <si>
    <t>18国开11(增10)</t>
  </si>
  <si>
    <t>180401Z33.IB</t>
  </si>
  <si>
    <t>18农发01(增33)</t>
  </si>
  <si>
    <t>180408Z12.IB</t>
  </si>
  <si>
    <t>18农发08(增12)</t>
  </si>
  <si>
    <t>180019X2.IB</t>
  </si>
  <si>
    <t>18附息国债19(续2)</t>
  </si>
  <si>
    <t>180409Z12.IB</t>
  </si>
  <si>
    <t>18农发09(增12)</t>
  </si>
  <si>
    <t>180406Z18.IB</t>
  </si>
  <si>
    <t>18农发06(增18)</t>
  </si>
  <si>
    <t>180309Z7.IB</t>
  </si>
  <si>
    <t>18进出09(增7)</t>
  </si>
  <si>
    <t>180313Z3.IB</t>
  </si>
  <si>
    <t>18进出13(增3)</t>
  </si>
  <si>
    <t>180408Z13.IB</t>
  </si>
  <si>
    <t>18农发08(增13)</t>
  </si>
  <si>
    <t>180409Z13.IB</t>
  </si>
  <si>
    <t>18农发09(增13)</t>
  </si>
  <si>
    <t>180214Z.IB</t>
  </si>
  <si>
    <t>18国开14(增发)</t>
  </si>
  <si>
    <t>180212Z7.IB</t>
  </si>
  <si>
    <t>18国开12(增7)</t>
  </si>
  <si>
    <t>180210Z16.IB</t>
  </si>
  <si>
    <t>18国开10(增16)</t>
  </si>
  <si>
    <t>180211Z11.IB</t>
  </si>
  <si>
    <t>18国开11(增11)</t>
  </si>
  <si>
    <t>180406Z19.IB</t>
  </si>
  <si>
    <t>18农发06(增19)</t>
  </si>
  <si>
    <t>180401Z34.IB</t>
  </si>
  <si>
    <t>18农发01(增34)</t>
  </si>
  <si>
    <t>180309Z8.IB</t>
  </si>
  <si>
    <t>18进出09(增8)</t>
  </si>
  <si>
    <t>180313Z4.IB</t>
  </si>
  <si>
    <t>18进出13(增4)</t>
  </si>
  <si>
    <t>180409Z14.IB</t>
  </si>
  <si>
    <t>18农发09(增14)</t>
  </si>
  <si>
    <t>180408Z14.IB</t>
  </si>
  <si>
    <t>18农发08(增14)</t>
  </si>
  <si>
    <t>180214Z2.IB</t>
  </si>
  <si>
    <t>18国开14(增2)</t>
  </si>
  <si>
    <t>180212Z8.IB</t>
  </si>
  <si>
    <t>18国开12(增8)</t>
  </si>
  <si>
    <t>180020X2.IB</t>
  </si>
  <si>
    <t>18附息国债20(续2)</t>
  </si>
  <si>
    <t>180021X.IB</t>
  </si>
  <si>
    <t>18附息国债21(续发)</t>
  </si>
  <si>
    <t>180406Z20.IB</t>
  </si>
  <si>
    <t>18农发06(增20)</t>
  </si>
  <si>
    <t>180313Z5.IB</t>
  </si>
  <si>
    <t>18进出13(增5)</t>
  </si>
  <si>
    <t>180210Z17.IB</t>
  </si>
  <si>
    <t>18国开10(增17)</t>
  </si>
  <si>
    <t>180309Z9.IB</t>
  </si>
  <si>
    <t>18进出09(增9)</t>
  </si>
  <si>
    <t>180211Z12.IB</t>
  </si>
  <si>
    <t>18国开11(增12)</t>
  </si>
  <si>
    <t>180408Z15.IB</t>
  </si>
  <si>
    <t>18农发08(增15)</t>
  </si>
  <si>
    <t>180409Z15.IB</t>
  </si>
  <si>
    <t>18农发09(增15)</t>
  </si>
  <si>
    <t>180212Z9.IB</t>
  </si>
  <si>
    <t>18国开12(增9)</t>
  </si>
  <si>
    <t>180214Z3.IB</t>
  </si>
  <si>
    <t>18国开14(增3)</t>
  </si>
  <si>
    <t>180023X.IB</t>
  </si>
  <si>
    <t>18附息国债23(续发)</t>
  </si>
  <si>
    <t>180406Z21.IB</t>
  </si>
  <si>
    <t>18农发06(增21)</t>
  </si>
  <si>
    <t>180411Z.IB</t>
  </si>
  <si>
    <t>18农发11(增发)</t>
  </si>
  <si>
    <t>180211Z13.IB</t>
  </si>
  <si>
    <t>18国开11(增13)</t>
  </si>
  <si>
    <t>180309Z10.IB</t>
  </si>
  <si>
    <t>18进出09(增10)</t>
  </si>
  <si>
    <t>180210Z18.IB</t>
  </si>
  <si>
    <t>18国开10(增18)</t>
  </si>
  <si>
    <t>180313Z6.IB</t>
  </si>
  <si>
    <t>18进出13(增6)</t>
  </si>
  <si>
    <t>180310Z11.IB</t>
  </si>
  <si>
    <t>18进出10(增11)</t>
  </si>
  <si>
    <t>180214Z4.IB</t>
  </si>
  <si>
    <t>18国开14(增4)</t>
  </si>
  <si>
    <t>180212Z10.IB</t>
  </si>
  <si>
    <t>18国开12(增10)</t>
  </si>
  <si>
    <t>180211Z14.IB</t>
  </si>
  <si>
    <t>18国开11(增14)</t>
  </si>
  <si>
    <t>180406Z22.IB</t>
  </si>
  <si>
    <t>18农发06(增22)</t>
  </si>
  <si>
    <t>180411Z2.IB</t>
  </si>
  <si>
    <t>18农发11(增2)</t>
  </si>
  <si>
    <t>180309Z11.IB</t>
  </si>
  <si>
    <t>18进出09(增11)</t>
  </si>
  <si>
    <t>180313Z7.IB</t>
  </si>
  <si>
    <t>18进出13(增7)</t>
  </si>
  <si>
    <t>180310Z12.IB</t>
  </si>
  <si>
    <t>18进出10(增12)</t>
  </si>
  <si>
    <t>180412Z.IB</t>
  </si>
  <si>
    <t>18农发12(增发)</t>
  </si>
  <si>
    <t>180413Z.IB</t>
  </si>
  <si>
    <t>18农发13(增发)</t>
  </si>
  <si>
    <t>180210Z19.IB</t>
  </si>
  <si>
    <t>18国开10(增19)</t>
  </si>
  <si>
    <t>180211Z15.IB</t>
  </si>
  <si>
    <t>18国开11(增15)</t>
  </si>
  <si>
    <t>180214Z5.IB</t>
  </si>
  <si>
    <t>18国开14(增5)</t>
  </si>
  <si>
    <t>180212Z11.IB</t>
  </si>
  <si>
    <t>18国开12(增11)</t>
  </si>
  <si>
    <t>180309Z12.IB</t>
  </si>
  <si>
    <t>18进出09(增12)</t>
  </si>
  <si>
    <t>180313Z8.IB</t>
  </si>
  <si>
    <t>18进出13(增8)</t>
  </si>
  <si>
    <t>180412Z2.IB</t>
  </si>
  <si>
    <t>18农发12(增2)</t>
  </si>
  <si>
    <t>180212Z12.IB</t>
  </si>
  <si>
    <t>18国开12(增12)</t>
  </si>
  <si>
    <t>180211Z16.IB</t>
  </si>
  <si>
    <t>18国开11(增16)</t>
  </si>
  <si>
    <t>180214Z6.IB</t>
  </si>
  <si>
    <t>18国开14(增6)</t>
  </si>
  <si>
    <t>180210Z20.IB</t>
  </si>
  <si>
    <t>18国开10(增20)</t>
  </si>
  <si>
    <t>180021X2.IB</t>
  </si>
  <si>
    <t>18附息国债21(续2)</t>
  </si>
  <si>
    <t>160415Z13.IB</t>
  </si>
  <si>
    <t>16农发15(增13)</t>
  </si>
  <si>
    <t>180313Z9.IB</t>
  </si>
  <si>
    <t>18进出13(增9)</t>
  </si>
  <si>
    <t>180309Z13.IB</t>
  </si>
  <si>
    <t>18进出09(增13)</t>
  </si>
  <si>
    <t>180214Z7.IB</t>
  </si>
  <si>
    <t>18国开14(增7)</t>
  </si>
  <si>
    <t>180210Z21.IB</t>
  </si>
  <si>
    <t>18国开10(增21)</t>
  </si>
  <si>
    <t>180211Z17.IB</t>
  </si>
  <si>
    <t>18国开11(增17)</t>
  </si>
  <si>
    <t>180212Z13.IB</t>
  </si>
  <si>
    <t>18国开12(增13)</t>
  </si>
  <si>
    <t>180023X2.IB</t>
  </si>
  <si>
    <t>18附息国债23(续2)</t>
  </si>
  <si>
    <t>180310Z13.IB</t>
  </si>
  <si>
    <t>18进出10(增13)</t>
  </si>
  <si>
    <t>180309Z14.IB</t>
  </si>
  <si>
    <t>18进出09(增14)</t>
  </si>
  <si>
    <t>180313Z10.IB</t>
  </si>
  <si>
    <t>18进出13(增10)</t>
  </si>
  <si>
    <t>180024X.IB</t>
  </si>
  <si>
    <t>18附息国债24(续发)</t>
  </si>
  <si>
    <t>180027X.IB</t>
  </si>
  <si>
    <t>18附息国债27(续发)</t>
  </si>
  <si>
    <t>180313Z11.IB</t>
  </si>
  <si>
    <t>18进出13(增11)</t>
  </si>
  <si>
    <t>180309Z15.IB</t>
  </si>
  <si>
    <t>18进出09(增15)</t>
  </si>
  <si>
    <t>180310Z14.IB</t>
  </si>
  <si>
    <t>18进出10(增14)</t>
  </si>
  <si>
    <t>180313Z12.IB</t>
  </si>
  <si>
    <t>18进出13(增12)</t>
  </si>
  <si>
    <t>180310Z15.IB</t>
  </si>
  <si>
    <t>18进出10(增15)</t>
  </si>
  <si>
    <t>180309Z16.IB</t>
  </si>
  <si>
    <t>18进出09(增16)</t>
  </si>
  <si>
    <t>180028X.IB</t>
  </si>
  <si>
    <t>18附息国债28(续发)</t>
  </si>
  <si>
    <t>180021X3.IB</t>
  </si>
  <si>
    <t>18附息国债21(续3)</t>
  </si>
  <si>
    <t>190205.IB</t>
  </si>
  <si>
    <t>19国开05</t>
  </si>
  <si>
    <t>180214Z8.IB</t>
  </si>
  <si>
    <t>18国开14(增8)</t>
  </si>
  <si>
    <t>180211Z18.IB</t>
  </si>
  <si>
    <t>18国开11(增18)</t>
  </si>
  <si>
    <t>180212Z14.IB</t>
  </si>
  <si>
    <t>18国开12(增14)</t>
  </si>
  <si>
    <t>180411Z3.IB</t>
  </si>
  <si>
    <t>18农发11(增3)</t>
  </si>
  <si>
    <t>180313Z13.IB</t>
  </si>
  <si>
    <t>18进出13(增13)</t>
  </si>
  <si>
    <t>180406Z23.IB</t>
  </si>
  <si>
    <t>18农发06(增23)</t>
  </si>
  <si>
    <t>180309Z17.IB</t>
  </si>
  <si>
    <t>18进出09(增17)</t>
  </si>
  <si>
    <t>180413Z2.IB</t>
  </si>
  <si>
    <t>18农发13(增2)</t>
  </si>
  <si>
    <t>180412Z3.IB</t>
  </si>
  <si>
    <t>18农发12(增3)</t>
  </si>
  <si>
    <t>180214Z9.IB</t>
  </si>
  <si>
    <t>18国开14(增9)</t>
  </si>
  <si>
    <t>180212Z15.IB</t>
  </si>
  <si>
    <t>18国开12(增15)</t>
  </si>
  <si>
    <t>180023X3.IB</t>
  </si>
  <si>
    <t>18附息国债23(续3)</t>
  </si>
  <si>
    <t>180406Z24.IB</t>
  </si>
  <si>
    <t>18农发06(增24)</t>
  </si>
  <si>
    <t>180411Z4.IB</t>
  </si>
  <si>
    <t>18农发11(增4)</t>
  </si>
  <si>
    <t>180313Z14.IB</t>
  </si>
  <si>
    <t>18进出13(增14)</t>
  </si>
  <si>
    <t>180310Z16.IB</t>
  </si>
  <si>
    <t>18进出10(增16)</t>
  </si>
  <si>
    <t>180309Z18.IB</t>
  </si>
  <si>
    <t>18进出09(增18)</t>
  </si>
  <si>
    <t>190205Z.IB</t>
  </si>
  <si>
    <t>19国开05(增发)</t>
  </si>
  <si>
    <t>180211Z19.IB</t>
  </si>
  <si>
    <t>18国开11(增19)</t>
  </si>
  <si>
    <t>180412Z4.IB</t>
  </si>
  <si>
    <t>18农发12(增4)</t>
  </si>
  <si>
    <t>180413Z3.IB</t>
  </si>
  <si>
    <t>18农发13(增3)</t>
  </si>
  <si>
    <t>180214Z10.IB</t>
  </si>
  <si>
    <t>18国开14(增10)</t>
  </si>
  <si>
    <t>190202.IB</t>
  </si>
  <si>
    <t>19国开02</t>
  </si>
  <si>
    <t>180411Z5.IB</t>
  </si>
  <si>
    <t>18农发11(增5)</t>
  </si>
  <si>
    <t>180406Z25.IB</t>
  </si>
  <si>
    <t>18农发06(增25)</t>
  </si>
  <si>
    <t>180027X2.IB</t>
  </si>
  <si>
    <t>18附息国债27(续2)</t>
  </si>
  <si>
    <t>180309Z19.IB</t>
  </si>
  <si>
    <t>18进出09(增19)</t>
  </si>
  <si>
    <t>190205Z2.IB</t>
  </si>
  <si>
    <t>19国开05(增2)</t>
  </si>
  <si>
    <t>180310Z17.IB</t>
  </si>
  <si>
    <t>18进出10(增17)</t>
  </si>
  <si>
    <t>180211Z20.IB</t>
  </si>
  <si>
    <t>18国开11(增20)</t>
  </si>
  <si>
    <t>180313Z15.IB</t>
  </si>
  <si>
    <t>18进出13(增15)</t>
  </si>
  <si>
    <t>180412Z5.IB</t>
  </si>
  <si>
    <t>18农发12(增5)</t>
  </si>
  <si>
    <t>180413Z4.IB</t>
  </si>
  <si>
    <t>18农发13(增4)</t>
  </si>
  <si>
    <t>190202Z.IB</t>
  </si>
  <si>
    <t>19国开02(增发)</t>
  </si>
  <si>
    <t>180214Z11.IB</t>
  </si>
  <si>
    <t>18国开14(增11)</t>
  </si>
  <si>
    <t>180411Z6.IB</t>
  </si>
  <si>
    <t>18农发11(增6)</t>
  </si>
  <si>
    <t>190401.IB</t>
  </si>
  <si>
    <t>19农发01</t>
  </si>
  <si>
    <t>190205Z3.IB</t>
  </si>
  <si>
    <t>19国开05(增3)</t>
  </si>
  <si>
    <t>180309Z20.IB</t>
  </si>
  <si>
    <t>18进出09(增20)</t>
  </si>
  <si>
    <t>180310Z18.IB</t>
  </si>
  <si>
    <t>18进出10(增18)</t>
  </si>
  <si>
    <t>180313Z16.IB</t>
  </si>
  <si>
    <t>18进出13(增16)</t>
  </si>
  <si>
    <t>180211Z21.IB</t>
  </si>
  <si>
    <t>18国开11(增21)</t>
  </si>
  <si>
    <t>180413Z5.IB</t>
  </si>
  <si>
    <t>18农发13(增5)</t>
  </si>
  <si>
    <t>180412Z6.IB</t>
  </si>
  <si>
    <t>18农发12(增6)</t>
  </si>
  <si>
    <t>180214Z12.IB</t>
  </si>
  <si>
    <t>18国开14(增12)</t>
  </si>
  <si>
    <t>190202Z2.IB</t>
  </si>
  <si>
    <t>19国开02(增2)</t>
  </si>
  <si>
    <t>190203.IB</t>
  </si>
  <si>
    <t>19国开03</t>
  </si>
  <si>
    <t>190205Z4.IB</t>
  </si>
  <si>
    <t>19国开05(增4)</t>
  </si>
  <si>
    <t>190305.IB</t>
  </si>
  <si>
    <t>19进出05</t>
  </si>
  <si>
    <t>190303.IB</t>
  </si>
  <si>
    <t>19进出03</t>
  </si>
  <si>
    <t>180310Z19.IB</t>
  </si>
  <si>
    <t>18进出10(增19)</t>
  </si>
  <si>
    <t>180411Z7.IB</t>
  </si>
  <si>
    <t>18农发11(增7)</t>
  </si>
  <si>
    <t>180021X4.IB</t>
  </si>
  <si>
    <t>18附息国债21(续4)</t>
  </si>
  <si>
    <t>190401Z.IB</t>
  </si>
  <si>
    <t>19农发01(增发)</t>
  </si>
  <si>
    <t>180028X2.IB</t>
  </si>
  <si>
    <t>18附息国债28(续2)</t>
  </si>
  <si>
    <t>180412Z7.IB</t>
  </si>
  <si>
    <t>18农发12(增7)</t>
  </si>
  <si>
    <t>180413Z6.IB</t>
  </si>
  <si>
    <t>18农发13(增6)</t>
  </si>
  <si>
    <t>180310Z20.IB</t>
  </si>
  <si>
    <t>18进出10(增20)</t>
  </si>
  <si>
    <t>190303Z.IB</t>
  </si>
  <si>
    <t>19进出03(增发)</t>
  </si>
  <si>
    <t>190202Z3.IB</t>
  </si>
  <si>
    <t>19国开02(增3)</t>
  </si>
  <si>
    <t>190205Z5.IB</t>
  </si>
  <si>
    <t>19国开05(增5)</t>
  </si>
  <si>
    <t>190203Z.IB</t>
  </si>
  <si>
    <t>19国开03(增发)</t>
  </si>
  <si>
    <t>180214Z13.IB</t>
  </si>
  <si>
    <t>18国开14(增13)</t>
  </si>
  <si>
    <t>190305Z.IB</t>
  </si>
  <si>
    <t>19进出05(增发)</t>
  </si>
  <si>
    <t>180413Z7.IB</t>
  </si>
  <si>
    <t>18农发13(增7)</t>
  </si>
  <si>
    <t>180412Z8.IB</t>
  </si>
  <si>
    <t>18农发12(增8)</t>
  </si>
  <si>
    <t>190203Z2.IB</t>
  </si>
  <si>
    <t>19国开03(增2)</t>
  </si>
  <si>
    <t>190205Z6.IB</t>
  </si>
  <si>
    <t>19国开05(增6)</t>
  </si>
  <si>
    <t>180411Z8.IB</t>
  </si>
  <si>
    <t>18农发11(增8)</t>
  </si>
  <si>
    <t>190401Z2.IB</t>
  </si>
  <si>
    <t>19农发01(增2)</t>
  </si>
  <si>
    <t>180023X4.IB</t>
  </si>
  <si>
    <t>18附息国债23(续4)</t>
  </si>
  <si>
    <t>180310Z21.IB</t>
  </si>
  <si>
    <t>18进出10(增21)</t>
  </si>
  <si>
    <t>190305Z2.IB</t>
  </si>
  <si>
    <t>19进出05(增2)</t>
  </si>
  <si>
    <t>190202Z4.IB</t>
  </si>
  <si>
    <t>19国开02(增4)</t>
  </si>
  <si>
    <t>190204.IB</t>
  </si>
  <si>
    <t>19国开04</t>
  </si>
  <si>
    <t>190303Z2.IB</t>
  </si>
  <si>
    <t>19进出03(增2)</t>
  </si>
  <si>
    <t>180024X2.IB</t>
  </si>
  <si>
    <t>18附息国债24(续2)</t>
  </si>
  <si>
    <t>180412Z9.IB</t>
  </si>
  <si>
    <t>18农发12(增9)</t>
  </si>
  <si>
    <t>180413Z8.IB</t>
  </si>
  <si>
    <t>18农发13(增8)</t>
  </si>
  <si>
    <t>190203Z3.IB</t>
  </si>
  <si>
    <t>19国开03(增3)</t>
  </si>
  <si>
    <t>190205Z7.IB</t>
  </si>
  <si>
    <t>19国开05(增7)</t>
  </si>
  <si>
    <t>180411Z9.IB</t>
  </si>
  <si>
    <t>18农发11(增9)</t>
  </si>
  <si>
    <t>190401Z3.IB</t>
  </si>
  <si>
    <t>19农发01(增3)</t>
  </si>
  <si>
    <t>180027X3.IB</t>
  </si>
  <si>
    <t>18附息国债27(续3)</t>
  </si>
  <si>
    <t>190303Z3.IB</t>
  </si>
  <si>
    <t>19进出03(增3)</t>
  </si>
  <si>
    <t>180310Z22.IB</t>
  </si>
  <si>
    <t>18进出10(增22)</t>
  </si>
  <si>
    <t>190204Z.IB</t>
  </si>
  <si>
    <t>19国开04(增发)</t>
  </si>
  <si>
    <t>190202Z5.IB</t>
  </si>
  <si>
    <t>19国开02(增5)</t>
  </si>
  <si>
    <t>190305Z3.IB</t>
  </si>
  <si>
    <t>19进出05(增3)</t>
  </si>
  <si>
    <t>180412Z10.IB</t>
  </si>
  <si>
    <t>18农发12(增10)</t>
  </si>
  <si>
    <t>180413Z9.IB</t>
  </si>
  <si>
    <t>18农发13(增9)</t>
  </si>
  <si>
    <t>190203Z4.IB</t>
  </si>
  <si>
    <t>19国开03(增4)</t>
  </si>
  <si>
    <t>190205Z8.IB</t>
  </si>
  <si>
    <t>19国开05(增8)</t>
  </si>
  <si>
    <t>180028X3.IB</t>
  </si>
  <si>
    <t>18附息国债28(续3)</t>
  </si>
  <si>
    <t>190401Z4.IB</t>
  </si>
  <si>
    <t>19农发01(增4)</t>
  </si>
  <si>
    <t>190003.IB</t>
  </si>
  <si>
    <t>19附息国债03</t>
  </si>
  <si>
    <t>180411Z10.IB</t>
  </si>
  <si>
    <t>18农发11(增10)</t>
  </si>
  <si>
    <t>190303Z4.IB</t>
  </si>
  <si>
    <t>19进出03(增4)</t>
  </si>
  <si>
    <t>190204Z2.IB</t>
  </si>
  <si>
    <t>19国开04(增2)</t>
  </si>
  <si>
    <t>190305Z4.IB</t>
  </si>
  <si>
    <t>19进出05(增4)</t>
  </si>
  <si>
    <t>190202Z6.IB</t>
  </si>
  <si>
    <t>19国开02(增6)</t>
  </si>
  <si>
    <t>180413Z10.IB</t>
  </si>
  <si>
    <t>18农发13(增10)</t>
  </si>
  <si>
    <t>180412Z11.IB</t>
  </si>
  <si>
    <t>18农发12(增11)</t>
  </si>
  <si>
    <t>190205Z9.IB</t>
  </si>
  <si>
    <t>19国开05(增9)</t>
  </si>
  <si>
    <t>190203Z5.IB</t>
  </si>
  <si>
    <t>19国开03(增5)</t>
  </si>
  <si>
    <t>190401Z5.IB</t>
  </si>
  <si>
    <t>19农发01(增5)</t>
  </si>
  <si>
    <t>180023X5.IB</t>
  </si>
  <si>
    <t>18附息国债23(续5)</t>
  </si>
  <si>
    <t>180411Z11.IB</t>
  </si>
  <si>
    <t>18农发11(增11)</t>
  </si>
  <si>
    <t>190204Z3.IB</t>
  </si>
  <si>
    <t>19国开04(增3)</t>
  </si>
  <si>
    <t>180310Z23.IB</t>
  </si>
  <si>
    <t>18进出10(增23)</t>
  </si>
  <si>
    <t>190305Z5.IB</t>
  </si>
  <si>
    <t>19进出05(增5)</t>
  </si>
  <si>
    <t>190202Z7.IB</t>
  </si>
  <si>
    <t>19国开02(增7)</t>
  </si>
  <si>
    <t>190303Z5.IB</t>
  </si>
  <si>
    <t>19进出03(增5)</t>
  </si>
  <si>
    <t>180412Z12.IB</t>
  </si>
  <si>
    <t>18农发12(增12)</t>
  </si>
  <si>
    <t>180413Z11.IB</t>
  </si>
  <si>
    <t>18农发13(增11)</t>
  </si>
  <si>
    <t>190203Z6.IB</t>
  </si>
  <si>
    <t>19国开03(增6)</t>
  </si>
  <si>
    <t>190205Z10.IB</t>
  </si>
  <si>
    <t>19国开05(增10)</t>
  </si>
  <si>
    <t>180027X4.IB</t>
  </si>
  <si>
    <t>18附息国债27(续4)</t>
  </si>
  <si>
    <t>180411Z12.IB</t>
  </si>
  <si>
    <t>18农发11(增12)</t>
  </si>
  <si>
    <t>190401Z6.IB</t>
  </si>
  <si>
    <t>19农发01(增6)</t>
  </si>
  <si>
    <t>190305Z6.IB</t>
  </si>
  <si>
    <t>19进出05(增6)</t>
  </si>
  <si>
    <t>190202Z8.IB</t>
  </si>
  <si>
    <t>19国开02(增8)</t>
  </si>
  <si>
    <t>190204Z4.IB</t>
  </si>
  <si>
    <t>19国开04(增4)</t>
  </si>
  <si>
    <t>190303Z6.IB</t>
  </si>
  <si>
    <t>19进出03(增6)</t>
  </si>
  <si>
    <t>180413Z12.IB</t>
  </si>
  <si>
    <t>18农发13(增12)</t>
  </si>
  <si>
    <t>180412Z13.IB</t>
  </si>
  <si>
    <t>18农发12(增13)</t>
  </si>
  <si>
    <t>190203Z7.IB</t>
  </si>
  <si>
    <t>19国开03(增7)</t>
  </si>
  <si>
    <t>190205Z11.IB</t>
  </si>
  <si>
    <t>19国开05(增11)</t>
  </si>
  <si>
    <t>190401Z7.IB</t>
  </si>
  <si>
    <t>19农发01(增7)</t>
  </si>
  <si>
    <t>180411Z13.IB</t>
  </si>
  <si>
    <t>18农发11(增13)</t>
  </si>
  <si>
    <t>190305Z7.IB</t>
  </si>
  <si>
    <t>19进出05(增7)</t>
  </si>
  <si>
    <t>190202Z9.IB</t>
  </si>
  <si>
    <t>19国开02(增9)</t>
  </si>
  <si>
    <t>190204Z5.IB</t>
  </si>
  <si>
    <t>19国开04(增5)</t>
  </si>
  <si>
    <t>190303Z7.IB</t>
  </si>
  <si>
    <t>19进出03(增7)</t>
  </si>
  <si>
    <t>190404.IB</t>
  </si>
  <si>
    <t>19农发04</t>
  </si>
  <si>
    <t>190403.IB</t>
  </si>
  <si>
    <t>19农发03</t>
  </si>
  <si>
    <t>190205Z12.IB</t>
  </si>
  <si>
    <t>19国开05(增12)</t>
  </si>
  <si>
    <t>190203Z8.IB</t>
  </si>
  <si>
    <t>19国开03(增8)</t>
  </si>
  <si>
    <t>180028X4.IB</t>
  </si>
  <si>
    <t>18附息国债28(续4)</t>
  </si>
  <si>
    <t>190401Z8.IB</t>
  </si>
  <si>
    <t>19农发01(增8)</t>
  </si>
  <si>
    <t>180411Z14.IB</t>
  </si>
  <si>
    <t>18农发11(增14)</t>
  </si>
  <si>
    <t>190003X.IB</t>
  </si>
  <si>
    <t>19附息国债03(续发)</t>
  </si>
  <si>
    <t>190305Z8.IB</t>
  </si>
  <si>
    <t>19进出05(增8)</t>
  </si>
  <si>
    <t>190303Z8.IB</t>
  </si>
  <si>
    <t>19进出03(增8)</t>
  </si>
  <si>
    <t>190202Z10.IB</t>
  </si>
  <si>
    <t>19国开02(增10)</t>
  </si>
  <si>
    <t>190204Z6.IB</t>
  </si>
  <si>
    <t>19国开04(增6)</t>
  </si>
  <si>
    <t>190403Z.IB</t>
  </si>
  <si>
    <t>19农发03(增发)</t>
  </si>
  <si>
    <t>190404Z.IB</t>
  </si>
  <si>
    <t>19农发04(增发)</t>
  </si>
  <si>
    <t>190203Z9.IB</t>
  </si>
  <si>
    <t>19国开03(增9)</t>
  </si>
  <si>
    <t>190205Z13.IB</t>
  </si>
  <si>
    <t>19国开05(增13)</t>
  </si>
  <si>
    <t>180411Z15.IB</t>
  </si>
  <si>
    <t>18农发11(增15)</t>
  </si>
  <si>
    <t>190401Z9.IB</t>
  </si>
  <si>
    <t>19农发01(增9)</t>
  </si>
  <si>
    <t>190004.IB</t>
  </si>
  <si>
    <t>19附息国债04</t>
  </si>
  <si>
    <t>190202Z11.IB</t>
  </si>
  <si>
    <t>19国开02(增11)</t>
  </si>
  <si>
    <t>190204Z7.IB</t>
  </si>
  <si>
    <t>19国开04(增7)</t>
  </si>
  <si>
    <t>190305Z9.IB</t>
  </si>
  <si>
    <t>19进出05(增9)</t>
  </si>
  <si>
    <t>190303Z9.IB</t>
  </si>
  <si>
    <t>19进出03(增9)</t>
  </si>
  <si>
    <t>190404Z2.IB</t>
  </si>
  <si>
    <t>19农发04(增2)</t>
  </si>
  <si>
    <t>190403Z2.IB</t>
  </si>
  <si>
    <t>19农发03(增2)</t>
  </si>
  <si>
    <t>190202Z12.IB</t>
  </si>
  <si>
    <t>19国开02(增12)</t>
  </si>
  <si>
    <t>190203Z10.IB</t>
  </si>
  <si>
    <t>19国开03(增10)</t>
  </si>
  <si>
    <t>190205Z14.IB</t>
  </si>
  <si>
    <t>19国开05(增14)</t>
  </si>
  <si>
    <t>180411Z16.IB</t>
  </si>
  <si>
    <t>18农发11(增16)</t>
  </si>
  <si>
    <t>180027X5.IB</t>
  </si>
  <si>
    <t>18附息国债27(续5)</t>
  </si>
  <si>
    <t>190401Z10.IB</t>
  </si>
  <si>
    <t>19农发01(增10)</t>
  </si>
  <si>
    <t>190204Z8.IB</t>
  </si>
  <si>
    <t>19国开04(增8)</t>
  </si>
  <si>
    <t>190303Z10.IB</t>
  </si>
  <si>
    <t>19进出03(增10)</t>
  </si>
  <si>
    <t>190305Z10.IB</t>
  </si>
  <si>
    <t>19进出05(增10)</t>
  </si>
  <si>
    <t>180024X3.IB</t>
  </si>
  <si>
    <t>18附息国债24(续3)</t>
  </si>
  <si>
    <t>190404Z3.IB</t>
  </si>
  <si>
    <t>19农发04(增3)</t>
  </si>
  <si>
    <t>190403Z3.IB</t>
  </si>
  <si>
    <t>19农发03(增3)</t>
  </si>
  <si>
    <t>190203Z11.IB</t>
  </si>
  <si>
    <t>19国开03(增11)</t>
  </si>
  <si>
    <t>190202Z13.IB</t>
  </si>
  <si>
    <t>19国开02(增13)</t>
  </si>
  <si>
    <t>190205Z15.IB</t>
  </si>
  <si>
    <t>19国开05(增15)</t>
  </si>
  <si>
    <t>190401Z11.IB</t>
  </si>
  <si>
    <t>19农发01(增11)</t>
  </si>
  <si>
    <t>180411Z17.IB</t>
  </si>
  <si>
    <t>18农发11(增17)</t>
  </si>
  <si>
    <t>190303Z11.IB</t>
  </si>
  <si>
    <t>19进出03(增11)</t>
  </si>
  <si>
    <t>190305Z11.IB</t>
  </si>
  <si>
    <t>19进出05(增11)</t>
  </si>
  <si>
    <t>190204Z9.IB</t>
  </si>
  <si>
    <t>19国开04(增9)</t>
  </si>
  <si>
    <t>190205Z16.IB</t>
  </si>
  <si>
    <t>19国开05(增16)</t>
  </si>
  <si>
    <t>190401Z12.IB</t>
  </si>
  <si>
    <t>19农发01(增12)</t>
  </si>
  <si>
    <t>190202Z14.IB</t>
  </si>
  <si>
    <t>19国开02(增14)</t>
  </si>
  <si>
    <t>180411Z18.IB</t>
  </si>
  <si>
    <t>18农发11(增18)</t>
  </si>
  <si>
    <t>190203Z12.IB</t>
  </si>
  <si>
    <t>19国开03(增12)</t>
  </si>
  <si>
    <t>190404Z4.IB</t>
  </si>
  <si>
    <t>19农发04(增4)</t>
  </si>
  <si>
    <t>190403Z4.IB</t>
  </si>
  <si>
    <t>19农发03(增4)</t>
  </si>
  <si>
    <t>190403Z5.IB</t>
  </si>
  <si>
    <t>19农发03(增5)</t>
  </si>
  <si>
    <t>190404Z5.IB</t>
  </si>
  <si>
    <t>19农发04(增5)</t>
  </si>
  <si>
    <t>190204Z10.IB</t>
  </si>
  <si>
    <t>19国开04(增10)</t>
  </si>
  <si>
    <t>190202Z15.IB</t>
  </si>
  <si>
    <t>19国开02(增15)</t>
  </si>
  <si>
    <t>180028X5.IB</t>
  </si>
  <si>
    <t>18附息国债28(续5)</t>
  </si>
  <si>
    <t>180411Z19.IB</t>
  </si>
  <si>
    <t>18农发11(增19)</t>
  </si>
  <si>
    <t>190003X2.IB</t>
  </si>
  <si>
    <t>19附息国债03(续2)</t>
  </si>
  <si>
    <t>190401Z13.IB</t>
  </si>
  <si>
    <t>19农发01(增13)</t>
  </si>
  <si>
    <t>190305Z12.IB</t>
  </si>
  <si>
    <t>19进出05(增12)</t>
  </si>
  <si>
    <t>190303Z12.IB</t>
  </si>
  <si>
    <t>19进出03(增12)</t>
  </si>
  <si>
    <t>190205Z17.IB</t>
  </si>
  <si>
    <t>19国开05(增17)</t>
  </si>
  <si>
    <t>190203Z13.IB</t>
  </si>
  <si>
    <t>19国开03(增13)</t>
  </si>
  <si>
    <t>190404Z6.IB</t>
  </si>
  <si>
    <t>19农发04(增6)</t>
  </si>
  <si>
    <t>190403Z6.IB</t>
  </si>
  <si>
    <t>19农发03(增6)</t>
  </si>
  <si>
    <t>190207.IB</t>
  </si>
  <si>
    <t>19国开07</t>
  </si>
  <si>
    <t>190204Z11.IB</t>
  </si>
  <si>
    <t>19国开04(增11)</t>
  </si>
  <si>
    <t>190401Z14.IB</t>
  </si>
  <si>
    <t>19农发01(增14)</t>
  </si>
  <si>
    <t>190004X.IB</t>
  </si>
  <si>
    <t>19附息国债04(续发)</t>
  </si>
  <si>
    <t>180411Z20.IB</t>
  </si>
  <si>
    <t>18农发11(增20)</t>
  </si>
  <si>
    <t>190203Z14.IB</t>
  </si>
  <si>
    <t>19国开03(增14)</t>
  </si>
  <si>
    <t>190303Z13.IB</t>
  </si>
  <si>
    <t>19进出03(增13)</t>
  </si>
  <si>
    <t>190305Z13.IB</t>
  </si>
  <si>
    <t>19进出05(增13)</t>
  </si>
  <si>
    <t>190310.IB</t>
  </si>
  <si>
    <t>19进出10</t>
  </si>
  <si>
    <t>190210.IB</t>
  </si>
  <si>
    <t>19国开10</t>
  </si>
  <si>
    <t>180024X4.IB</t>
  </si>
  <si>
    <t>18附息国债24(续4)</t>
  </si>
  <si>
    <t>190404Z7.IB</t>
  </si>
  <si>
    <t>19农发04(增7)</t>
  </si>
  <si>
    <t>190403Z7.IB</t>
  </si>
  <si>
    <t>19农发03(增7)</t>
  </si>
  <si>
    <t>190207Z.IB</t>
  </si>
  <si>
    <t>19国开07(增发)</t>
  </si>
  <si>
    <t>190204Z12.IB</t>
  </si>
  <si>
    <t>19国开04(增12)</t>
  </si>
  <si>
    <t>180411Z21.IB</t>
  </si>
  <si>
    <t>18农发11(增21)</t>
  </si>
  <si>
    <t>190401Z15.IB</t>
  </si>
  <si>
    <t>19农发01(增15)</t>
  </si>
  <si>
    <t>190006.IB</t>
  </si>
  <si>
    <t>19附息国债06</t>
  </si>
  <si>
    <t>190203Z15.IB</t>
  </si>
  <si>
    <t>19国开03(增15)</t>
  </si>
  <si>
    <t>190210Z.IB</t>
  </si>
  <si>
    <t>19国开10(增发)</t>
  </si>
  <si>
    <t>190404Z8.IB</t>
  </si>
  <si>
    <t>19农发04(增8)</t>
  </si>
  <si>
    <t>190403Z8.IB</t>
  </si>
  <si>
    <t>19农发03(增8)</t>
  </si>
  <si>
    <t>190207Z2.IB</t>
  </si>
  <si>
    <t>19国开07(增2)</t>
  </si>
  <si>
    <t>190204Z13.IB</t>
  </si>
  <si>
    <t>19国开04(增13)</t>
  </si>
  <si>
    <t>190401Z16.IB</t>
  </si>
  <si>
    <t>19农发01(增16)</t>
  </si>
  <si>
    <t>180411Z22.IB</t>
  </si>
  <si>
    <t>18农发11(增22)</t>
  </si>
  <si>
    <t>190305Z14.IB</t>
  </si>
  <si>
    <t>19进出05(增14)</t>
  </si>
  <si>
    <t>190306.IB</t>
  </si>
  <si>
    <t>19进出06</t>
  </si>
  <si>
    <t>190310Z.IB</t>
  </si>
  <si>
    <t>19进出10(增发)</t>
  </si>
  <si>
    <t>190203Z16.IB</t>
  </si>
  <si>
    <t>19国开03(增16)</t>
  </si>
  <si>
    <t>190210Z2.IB</t>
  </si>
  <si>
    <t>19国开10(增2)</t>
  </si>
  <si>
    <t>180024X5.IB</t>
  </si>
  <si>
    <t>18附息国债24(续5)</t>
  </si>
  <si>
    <t>190404Z9.IB</t>
  </si>
  <si>
    <t>19农发04(增9)</t>
  </si>
  <si>
    <t>190403Z9.IB</t>
  </si>
  <si>
    <t>19农发03(增9)</t>
  </si>
  <si>
    <t>190207Z3.IB</t>
  </si>
  <si>
    <t>19国开07(增3)</t>
  </si>
  <si>
    <t>190204Z14.IB</t>
  </si>
  <si>
    <t>19国开04(增14)</t>
  </si>
  <si>
    <t>190007.IB</t>
  </si>
  <si>
    <t>19附息国债07</t>
  </si>
  <si>
    <t>190401Z17.IB</t>
  </si>
  <si>
    <t>19农发01(增17)</t>
  </si>
  <si>
    <t>190003X3.IB</t>
  </si>
  <si>
    <t>19附息国债03(续3)</t>
  </si>
  <si>
    <t>180411Z23.IB</t>
  </si>
  <si>
    <t>18农发11(增23)</t>
  </si>
  <si>
    <t>190203Z17.IB</t>
  </si>
  <si>
    <t>19国开03(增17)</t>
  </si>
  <si>
    <t>190310Z2.IB</t>
  </si>
  <si>
    <t>19进出10(增2)</t>
  </si>
  <si>
    <t>190305Z15.IB</t>
  </si>
  <si>
    <t>19进出05(增15)</t>
  </si>
  <si>
    <t>190306Z.IB</t>
  </si>
  <si>
    <t>19进出06(增发)</t>
  </si>
  <si>
    <t>190210Z3.IB</t>
  </si>
  <si>
    <t>19国开10(增3)</t>
  </si>
  <si>
    <t>190403Z10.IB</t>
  </si>
  <si>
    <t>19农发03(增10)</t>
  </si>
  <si>
    <t>190404Z10.IB</t>
  </si>
  <si>
    <t>19农发04(增10)</t>
  </si>
  <si>
    <t>190204Z15.IB</t>
  </si>
  <si>
    <t>19国开04(增15)</t>
  </si>
  <si>
    <t>190207Z4.IB</t>
  </si>
  <si>
    <t>19国开07(增4)</t>
  </si>
  <si>
    <t>190401Z18.IB</t>
  </si>
  <si>
    <t>19农发01(增18)</t>
  </si>
  <si>
    <t>190004X2.IB</t>
  </si>
  <si>
    <t>19附息国债04(续2)</t>
  </si>
  <si>
    <t>180411Z24.IB</t>
  </si>
  <si>
    <t>18农发11(增24)</t>
  </si>
  <si>
    <t>190306Z2.IB</t>
  </si>
  <si>
    <t>19进出06(增2)</t>
  </si>
  <si>
    <t>190210Z4.IB</t>
  </si>
  <si>
    <t>19国开10(增4)</t>
  </si>
  <si>
    <t>190203Z18.IB</t>
  </si>
  <si>
    <t>19国开03(增18)</t>
  </si>
  <si>
    <t>190310Z3.IB</t>
  </si>
  <si>
    <t>19进出10(增3)</t>
  </si>
  <si>
    <t>190305Z16.IB</t>
  </si>
  <si>
    <t>19进出05(增16)</t>
  </si>
  <si>
    <t>190404Z11.IB</t>
  </si>
  <si>
    <t>19农发04(增11)</t>
  </si>
  <si>
    <t>190403Z11.IB</t>
  </si>
  <si>
    <t>19农发03(增11)</t>
  </si>
  <si>
    <t>190204Z16.IB</t>
  </si>
  <si>
    <t>19国开04(增16)</t>
  </si>
  <si>
    <t>190207Z5.IB</t>
  </si>
  <si>
    <t>19国开07(增5)</t>
  </si>
  <si>
    <t>190006X.IB</t>
  </si>
  <si>
    <t>19附息国债06(续发)</t>
  </si>
  <si>
    <t>180411Z25.IB</t>
  </si>
  <si>
    <t>18农发11(增25)</t>
  </si>
  <si>
    <t>190401Z19.IB</t>
  </si>
  <si>
    <t>19农发01(增19)</t>
  </si>
  <si>
    <t>190305Z17.IB</t>
  </si>
  <si>
    <t>19进出05(增17)</t>
  </si>
  <si>
    <t>190210Z5.IB</t>
  </si>
  <si>
    <t>19国开10(增5)</t>
  </si>
  <si>
    <t>190306Z3.IB</t>
  </si>
  <si>
    <t>19进出06(增3)</t>
  </si>
  <si>
    <t>190310Z4.IB</t>
  </si>
  <si>
    <t>19进出10(增4)</t>
  </si>
  <si>
    <t>190203Z19.IB</t>
  </si>
  <si>
    <t>19国开03(增19)</t>
  </si>
  <si>
    <t>190008.IB</t>
  </si>
  <si>
    <t>19附息国债08</t>
  </si>
  <si>
    <t>190403Z12.IB</t>
  </si>
  <si>
    <t>19农发03(增12)</t>
  </si>
  <si>
    <t>190404Z12.IB</t>
  </si>
  <si>
    <t>19农发04(增12)</t>
  </si>
  <si>
    <t>190204Z17.IB</t>
  </si>
  <si>
    <t>19国开04(增17)</t>
  </si>
  <si>
    <t>190207Z6.IB</t>
  </si>
  <si>
    <t>19国开07(增6)</t>
  </si>
  <si>
    <t>190401Z20.IB</t>
  </si>
  <si>
    <t>19农发01(增20)</t>
  </si>
  <si>
    <t>180411Z26.IB</t>
  </si>
  <si>
    <t>18农发11(增26)</t>
  </si>
  <si>
    <t>190210Z6.IB</t>
  </si>
  <si>
    <t>19国开10(增6)</t>
  </si>
  <si>
    <t>190208.IB</t>
  </si>
  <si>
    <t>19国开08</t>
  </si>
  <si>
    <t>190310Z5.IB</t>
  </si>
  <si>
    <t>19进出10(增5)</t>
  </si>
  <si>
    <t>190305Z18.IB</t>
  </si>
  <si>
    <t>19进出05(增18)</t>
  </si>
  <si>
    <t>190306Z4.IB</t>
  </si>
  <si>
    <t>19进出06(增4)</t>
  </si>
  <si>
    <t>190403Z13.IB</t>
  </si>
  <si>
    <t>19农发03(增13)</t>
  </si>
  <si>
    <t>190404Z13.IB</t>
  </si>
  <si>
    <t>19农发04(增13)</t>
  </si>
  <si>
    <t>190207Z7.IB</t>
  </si>
  <si>
    <t>19国开07(增7)</t>
  </si>
  <si>
    <t>190204Z18.IB</t>
  </si>
  <si>
    <t>19国开04(增18)</t>
  </si>
  <si>
    <t>190003X4.IB</t>
  </si>
  <si>
    <t>19附息国债03(续4)</t>
  </si>
  <si>
    <t>180411Z27.IB</t>
  </si>
  <si>
    <t>18农发11(增27)</t>
  </si>
  <si>
    <t>190007X.IB</t>
  </si>
  <si>
    <t>19附息国债07(续发)</t>
  </si>
  <si>
    <t>190401Z21.IB</t>
  </si>
  <si>
    <t>19农发01(增21)</t>
  </si>
  <si>
    <t>190306Z5.IB</t>
  </si>
  <si>
    <t>19进出06(增5)</t>
  </si>
  <si>
    <t>190305Z19.IB</t>
  </si>
  <si>
    <t>19进出05(增19)</t>
  </si>
  <si>
    <t>190210Z7.IB</t>
  </si>
  <si>
    <t>19国开10(增7)</t>
  </si>
  <si>
    <t>190208Z.IB</t>
  </si>
  <si>
    <t>19国开08(增发)</t>
  </si>
  <si>
    <t>190310Z6.IB</t>
  </si>
  <si>
    <t>19进出10(增6)</t>
  </si>
  <si>
    <t>190403Z14.IB</t>
  </si>
  <si>
    <t>19农发03(增14)</t>
  </si>
  <si>
    <t>190404Z14.IB</t>
  </si>
  <si>
    <t>19农发04(增14)</t>
  </si>
  <si>
    <t>190207Z8.IB</t>
  </si>
  <si>
    <t>19国开07(增8)</t>
  </si>
  <si>
    <t>190204Z19.IB</t>
  </si>
  <si>
    <t>19国开04(增19)</t>
  </si>
  <si>
    <t>190004X3.IB</t>
  </si>
  <si>
    <t>19附息国债04(续3)</t>
  </si>
  <si>
    <t>190406.IB</t>
  </si>
  <si>
    <t>19农发06</t>
  </si>
  <si>
    <t>180411Z28.IB</t>
  </si>
  <si>
    <t>18农发11(增28)</t>
  </si>
  <si>
    <t>190210Z8.IB</t>
  </si>
  <si>
    <t>19国开10(增8)</t>
  </si>
  <si>
    <t>190208Z2.IB</t>
  </si>
  <si>
    <t>19国开08(增2)</t>
  </si>
  <si>
    <t>190306Z6.IB</t>
  </si>
  <si>
    <t>19进出06(增6)</t>
  </si>
  <si>
    <t>190305Z20.IB</t>
  </si>
  <si>
    <t>19进出05(增20)</t>
  </si>
  <si>
    <t>190310Z7.IB</t>
  </si>
  <si>
    <t>19进出10(增7)</t>
  </si>
  <si>
    <t>190404Z15.IB</t>
  </si>
  <si>
    <t>19农发04(增15)</t>
  </si>
  <si>
    <t>190407.IB</t>
  </si>
  <si>
    <t>19农发07</t>
  </si>
  <si>
    <t>190204Z20.IB</t>
  </si>
  <si>
    <t>19国开04(增20)</t>
  </si>
  <si>
    <t>190207Z9.IB</t>
  </si>
  <si>
    <t>19国开07(增9)</t>
  </si>
  <si>
    <t>190408.IB</t>
  </si>
  <si>
    <t>19农发08</t>
  </si>
  <si>
    <t>190006X2.IB</t>
  </si>
  <si>
    <t>19附息国债06(续2)</t>
  </si>
  <si>
    <t>190406Z.IB</t>
  </si>
  <si>
    <t>19农发06(增发)</t>
  </si>
  <si>
    <t>190210Z9.IB</t>
  </si>
  <si>
    <t>19国开10(增9)</t>
  </si>
  <si>
    <t>190306Z7.IB</t>
  </si>
  <si>
    <t>19进出06(增7)</t>
  </si>
  <si>
    <t>190310Z8.IB</t>
  </si>
  <si>
    <t>19进出10(增8)</t>
  </si>
  <si>
    <t>190208Z3.IB</t>
  </si>
  <si>
    <t>19国开08(增3)</t>
  </si>
  <si>
    <t>190305Z21.IB</t>
  </si>
  <si>
    <t>19进出05(增21)</t>
  </si>
  <si>
    <t>190010.IB</t>
  </si>
  <si>
    <t>19附息国债10</t>
  </si>
  <si>
    <t>190407Z.IB</t>
  </si>
  <si>
    <t>19农发07(增发)</t>
  </si>
  <si>
    <t>190404Z16.IB</t>
  </si>
  <si>
    <t>19农发04(增16)</t>
  </si>
  <si>
    <t>190210Z10.IB</t>
  </si>
  <si>
    <t>19国开10(增10)</t>
  </si>
  <si>
    <t>190208Z4.IB</t>
  </si>
  <si>
    <t>19国开08(增4)</t>
  </si>
  <si>
    <t>190406Z2.IB</t>
  </si>
  <si>
    <t>19农发06(增2)</t>
  </si>
  <si>
    <t>190408Z.IB</t>
  </si>
  <si>
    <t>19农发08(增发)</t>
  </si>
  <si>
    <t>190204Z21.IB</t>
  </si>
  <si>
    <t>19国开04(增21)</t>
  </si>
  <si>
    <t>190207Z10.IB</t>
  </si>
  <si>
    <t>19国开07(增10)</t>
  </si>
  <si>
    <t>190310Z9.IB</t>
  </si>
  <si>
    <t>19进出10(增9)</t>
  </si>
  <si>
    <t>190306Z8.IB</t>
  </si>
  <si>
    <t>19进出06(增8)</t>
  </si>
  <si>
    <t>190305Z22.IB</t>
  </si>
  <si>
    <t>19进出05(增22)</t>
  </si>
  <si>
    <t>190407Z2.IB</t>
  </si>
  <si>
    <t>19农发07(增2)</t>
  </si>
  <si>
    <t>190404Z17.IB</t>
  </si>
  <si>
    <t>19农发04(增17)</t>
  </si>
  <si>
    <t>190210Z11.IB</t>
  </si>
  <si>
    <t>19国开10(增11)</t>
  </si>
  <si>
    <t>190208Z5.IB</t>
  </si>
  <si>
    <t>19国开08(增5)</t>
  </si>
  <si>
    <t>190406Z3.IB</t>
  </si>
  <si>
    <t>19农发06(增3)</t>
  </si>
  <si>
    <t>190408Z2.IB</t>
  </si>
  <si>
    <t>19农发08(增2)</t>
  </si>
  <si>
    <t>190306Z9.IB</t>
  </si>
  <si>
    <t>19进出06(增9)</t>
  </si>
  <si>
    <t>190207Z11.IB</t>
  </si>
  <si>
    <t>19国开07(增11)</t>
  </si>
  <si>
    <t>190204Z22.IB</t>
  </si>
  <si>
    <t>19国开04(增22)</t>
  </si>
  <si>
    <t>190305Z23.IB</t>
  </si>
  <si>
    <t>19进出05(增23)</t>
  </si>
  <si>
    <t>190310Z10.IB</t>
  </si>
  <si>
    <t>19进出10(增10)</t>
  </si>
  <si>
    <t>190404Z18.IB</t>
  </si>
  <si>
    <t>19农发04(增18)</t>
  </si>
  <si>
    <t>190407Z3.IB</t>
  </si>
  <si>
    <t>19农发07(增3)</t>
  </si>
  <si>
    <t>190208Z6.IB</t>
  </si>
  <si>
    <t>19国开08(增6)</t>
  </si>
  <si>
    <t>190210Z12.IB</t>
  </si>
  <si>
    <t>19国开10(增12)</t>
  </si>
  <si>
    <t>190408Z3.IB</t>
  </si>
  <si>
    <t>19农发08(增3)</t>
  </si>
  <si>
    <t>190011.IB</t>
  </si>
  <si>
    <t>19附息国债11</t>
  </si>
  <si>
    <t>190007X2.IB</t>
  </si>
  <si>
    <t>19附息国债07(续2)</t>
  </si>
  <si>
    <t>190406Z4.IB</t>
  </si>
  <si>
    <t>19农发06(增4)</t>
  </si>
  <si>
    <t>190209.IB</t>
  </si>
  <si>
    <t>19国开09</t>
  </si>
  <si>
    <t>190207Z12.IB</t>
  </si>
  <si>
    <t>19国开07(增12)</t>
  </si>
  <si>
    <t>190306Z10.IB</t>
  </si>
  <si>
    <t>19进出06(增10)</t>
  </si>
  <si>
    <t>190305Z24.IB</t>
  </si>
  <si>
    <t>19进出05(增24)</t>
  </si>
  <si>
    <t>190310Z11.IB</t>
  </si>
  <si>
    <t>19进出10(增11)</t>
  </si>
  <si>
    <t>190409.IB</t>
  </si>
  <si>
    <t>19农发09</t>
  </si>
  <si>
    <t>190407Z4.IB</t>
  </si>
  <si>
    <t>19农发07(增4)</t>
  </si>
  <si>
    <t>190208Z7.IB</t>
  </si>
  <si>
    <t>19国开08(增7)</t>
  </si>
  <si>
    <t>190210Z13.IB</t>
  </si>
  <si>
    <t>19国开10(增13)</t>
  </si>
  <si>
    <t>190406Z5.IB</t>
  </si>
  <si>
    <t>19农发06(增5)</t>
  </si>
  <si>
    <t>190408Z4.IB</t>
  </si>
  <si>
    <t>19农发08(增4)</t>
  </si>
  <si>
    <t>190004X4.IB</t>
  </si>
  <si>
    <t>19附息国债04(续4)</t>
  </si>
  <si>
    <t>190306Z11.IB</t>
  </si>
  <si>
    <t>19进出06(增11)</t>
  </si>
  <si>
    <t>190310Z12.IB</t>
  </si>
  <si>
    <t>19进出10(增12)</t>
  </si>
  <si>
    <t>190209Z.IB</t>
  </si>
  <si>
    <t>19国开09(增发)</t>
  </si>
  <si>
    <t>190305Z25.IB</t>
  </si>
  <si>
    <t>19进出05(增25)</t>
  </si>
  <si>
    <t>190207Z13.IB</t>
  </si>
  <si>
    <t>19国开07(增13)</t>
  </si>
  <si>
    <t>190010X.IB</t>
  </si>
  <si>
    <t>19附息国债10(续发)</t>
  </si>
  <si>
    <t>190409Z.IB</t>
  </si>
  <si>
    <t>19农发09(增发)</t>
  </si>
  <si>
    <t>190407Z5.IB</t>
  </si>
  <si>
    <t>19农发07(增5)</t>
  </si>
  <si>
    <t>190210Z14.IB</t>
  </si>
  <si>
    <t>19国开10(增14)</t>
  </si>
  <si>
    <t>190208Z8.IB</t>
  </si>
  <si>
    <t>19国开08(增8)</t>
  </si>
  <si>
    <t>190006X3.IB</t>
  </si>
  <si>
    <t>19附息国债06(续3)</t>
  </si>
  <si>
    <t>190408Z5.IB</t>
  </si>
  <si>
    <t>19农发08(增5)</t>
  </si>
  <si>
    <t>190406Z6.IB</t>
  </si>
  <si>
    <t>19农发06(增6)</t>
  </si>
  <si>
    <t>190305Z26.IB</t>
  </si>
  <si>
    <t>19进出05(增26)</t>
  </si>
  <si>
    <t>190207Z14.IB</t>
  </si>
  <si>
    <t>19国开07(增14)</t>
  </si>
  <si>
    <t>190310Z13.IB</t>
  </si>
  <si>
    <t>19进出10(增13)</t>
  </si>
  <si>
    <t>190306Z12.IB</t>
  </si>
  <si>
    <t>19进出06(增12)</t>
  </si>
  <si>
    <t>190209Z2.IB</t>
  </si>
  <si>
    <t>19国开09(增2)</t>
  </si>
  <si>
    <t>190409Z2.IB</t>
  </si>
  <si>
    <t>19农发09(增2)</t>
  </si>
  <si>
    <t>190407Z6.IB</t>
  </si>
  <si>
    <t>19农发07(增6)</t>
  </si>
  <si>
    <t>190208Z9.IB</t>
  </si>
  <si>
    <t>19国开08(增9)</t>
  </si>
  <si>
    <t>190210Z15.IB</t>
  </si>
  <si>
    <t>19国开10(增15)</t>
  </si>
  <si>
    <t>190406Z7.IB</t>
  </si>
  <si>
    <t>19农发06(增7)</t>
  </si>
  <si>
    <t>190408Z6.IB</t>
  </si>
  <si>
    <t>19农发08(增6)</t>
  </si>
  <si>
    <t>190207Z15.IB</t>
  </si>
  <si>
    <t>19国开07(增15)</t>
  </si>
  <si>
    <t>190209Z3.IB</t>
  </si>
  <si>
    <t>19国开09(增3)</t>
  </si>
  <si>
    <t>190010X2.IB</t>
  </si>
  <si>
    <t>19附息国债10(续2)</t>
  </si>
  <si>
    <t>190407Z7.IB</t>
  </si>
  <si>
    <t>19农发07(增7)</t>
  </si>
  <si>
    <t>190409Z3.IB</t>
  </si>
  <si>
    <t>19农发09(增3)</t>
  </si>
  <si>
    <t>190208Z10.IB</t>
  </si>
  <si>
    <t>19国开08(增10)</t>
  </si>
  <si>
    <t>190210Z16.IB</t>
  </si>
  <si>
    <t>19国开10(增16)</t>
  </si>
  <si>
    <t>19农发清发02</t>
  </si>
  <si>
    <t>190011X.IB</t>
  </si>
  <si>
    <t>19附息国债11(续发)</t>
  </si>
  <si>
    <t>190406Z8.IB</t>
  </si>
  <si>
    <t>19农发06(增8)</t>
  </si>
  <si>
    <t>190408Z7.IB</t>
  </si>
  <si>
    <t>19农发08(增7)</t>
  </si>
  <si>
    <t>190007X3.IB</t>
  </si>
  <si>
    <t>19附息国债07(续3)</t>
  </si>
  <si>
    <t>190310Z14.IB</t>
  </si>
  <si>
    <t>19进出10(增14)</t>
  </si>
  <si>
    <t>190305Z27.IB</t>
  </si>
  <si>
    <t>19进出05(增27)</t>
  </si>
  <si>
    <t>190306Z13.IB</t>
  </si>
  <si>
    <t>19进出06(增13)</t>
  </si>
  <si>
    <t>190209Z4.IB</t>
  </si>
  <si>
    <t>19国开09(增4)</t>
  </si>
  <si>
    <t>190207Z16.IB</t>
  </si>
  <si>
    <t>19国开07(增16)</t>
  </si>
  <si>
    <t>190409Z4.IB</t>
  </si>
  <si>
    <t>19农发09(增4)</t>
  </si>
  <si>
    <t>190407Z8.IB</t>
  </si>
  <si>
    <t>19农发07(增8)</t>
  </si>
  <si>
    <t>190208Z11.IB</t>
  </si>
  <si>
    <t>19国开08(增11)</t>
  </si>
  <si>
    <t>190210Z17.IB</t>
  </si>
  <si>
    <t>19国开10(增17)</t>
  </si>
  <si>
    <t>190406Z9.IB</t>
  </si>
  <si>
    <t>19农发06(增9)</t>
  </si>
  <si>
    <t>190408Z8.IB</t>
  </si>
  <si>
    <t>19农发08(增8)</t>
  </si>
  <si>
    <t>190004X5.IB</t>
  </si>
  <si>
    <t>19附息国债04(续5)</t>
  </si>
  <si>
    <t>190310Z15.IB</t>
  </si>
  <si>
    <t>19进出10(增15)</t>
  </si>
  <si>
    <t>190305Z28.IB</t>
  </si>
  <si>
    <t>19进出05(增28)</t>
  </si>
  <si>
    <t>190209Z5.IB</t>
  </si>
  <si>
    <t>19国开09(增5)</t>
  </si>
  <si>
    <t>190207Z17.IB</t>
  </si>
  <si>
    <t>19国开07(增17)</t>
  </si>
  <si>
    <t>190407Z9.IB</t>
  </si>
  <si>
    <t>19农发07(增9)</t>
  </si>
  <si>
    <t>190409Z5.IB</t>
  </si>
  <si>
    <t>19农发09(增5)</t>
  </si>
  <si>
    <t>190208Z12.IB</t>
  </si>
  <si>
    <t>19国开08(增12)</t>
  </si>
  <si>
    <t>190215.IB</t>
  </si>
  <si>
    <t>19国开15</t>
  </si>
  <si>
    <t>190408Z9.IB</t>
  </si>
  <si>
    <t>19农发08(增9)</t>
  </si>
  <si>
    <t>190406Z10.IB</t>
  </si>
  <si>
    <t>19农发06(增10)</t>
  </si>
  <si>
    <t>190006X4.IB</t>
  </si>
  <si>
    <t>19附息国债06(续4)</t>
  </si>
  <si>
    <t>190207Z18.IB</t>
  </si>
  <si>
    <t>19国开07(增18)</t>
  </si>
  <si>
    <t>190310Z16.IB</t>
  </si>
  <si>
    <t>19进出10(增16)</t>
  </si>
  <si>
    <t>190305Z29.IB</t>
  </si>
  <si>
    <t>19进出05(增29)</t>
  </si>
  <si>
    <t>190209Z6.IB</t>
  </si>
  <si>
    <t>19国开09(增6)</t>
  </si>
  <si>
    <t>190306Z14.IB</t>
  </si>
  <si>
    <t>19进出06(增14)</t>
  </si>
  <si>
    <t>190008X.IB</t>
  </si>
  <si>
    <t>19附息国债08(续发)</t>
  </si>
  <si>
    <t>190407Z10.IB</t>
  </si>
  <si>
    <t>19农发07(增10)</t>
  </si>
  <si>
    <t>190409Z6.IB</t>
  </si>
  <si>
    <t>19农发09(增6)</t>
  </si>
  <si>
    <t>190208Z13.IB</t>
  </si>
  <si>
    <t>19国开08(增13)</t>
  </si>
  <si>
    <t>190207Z19.IB</t>
  </si>
  <si>
    <t>19国开07(增19)</t>
  </si>
  <si>
    <t>190215Z.IB</t>
  </si>
  <si>
    <t>19国开15(增发)</t>
  </si>
  <si>
    <t>190406Z11.IB</t>
  </si>
  <si>
    <t>19农发06(增11)</t>
  </si>
  <si>
    <t>190408Z10.IB</t>
  </si>
  <si>
    <t>19农发08(增10)</t>
  </si>
  <si>
    <t>190305Z30.IB</t>
  </si>
  <si>
    <t>19进出05(增30)</t>
  </si>
  <si>
    <t>190310Z17.IB</t>
  </si>
  <si>
    <t>19进出10(增17)</t>
  </si>
  <si>
    <t>190011X2.IB</t>
  </si>
  <si>
    <t>19附息国债11(续2)</t>
  </si>
  <si>
    <t>190007X4.IB</t>
  </si>
  <si>
    <t>19附息国债07(续4)</t>
  </si>
  <si>
    <t>190408Z11.IB</t>
  </si>
  <si>
    <t>19农发08(增11)</t>
  </si>
  <si>
    <t>190407Z11.IB</t>
  </si>
  <si>
    <t>19农发07(增11)</t>
  </si>
  <si>
    <t>190409Z7.IB</t>
  </si>
  <si>
    <t>19农发09(增7)</t>
  </si>
  <si>
    <t>190406Z12.IB</t>
  </si>
  <si>
    <t>19农发06(增12)</t>
  </si>
  <si>
    <t>190215Z2.IB</t>
  </si>
  <si>
    <t>19国开15(增2)</t>
  </si>
  <si>
    <t>190207Z20.IB</t>
  </si>
  <si>
    <t>19国开07(增20)</t>
  </si>
  <si>
    <t>190208Z14.IB</t>
  </si>
  <si>
    <t>19国开08(增14)</t>
  </si>
  <si>
    <t>190305Z31.IB</t>
  </si>
  <si>
    <t>19进出05(增31)</t>
  </si>
  <si>
    <t>190310Z18.IB</t>
  </si>
  <si>
    <t>19进出10(增18)</t>
  </si>
  <si>
    <t>190306Z15.IB</t>
  </si>
  <si>
    <t>19进出06(增15)</t>
  </si>
  <si>
    <t>190409Z8.IB</t>
  </si>
  <si>
    <t>19农发09(增8)</t>
  </si>
  <si>
    <t>190407Z12.IB</t>
  </si>
  <si>
    <t>19农发07(增12)</t>
  </si>
  <si>
    <t>190215Z3.IB</t>
  </si>
  <si>
    <t>19国开15(增3)</t>
  </si>
  <si>
    <t>190208Z15.IB</t>
  </si>
  <si>
    <t>19国开08(增15)</t>
  </si>
  <si>
    <t>190408Z12.IB</t>
  </si>
  <si>
    <t>19农发08(增12)</t>
  </si>
  <si>
    <t>190406Z13.IB</t>
  </si>
  <si>
    <t>19农发06(增13)</t>
  </si>
  <si>
    <t>190013.IB</t>
  </si>
  <si>
    <t>19附息国债13</t>
  </si>
  <si>
    <t>190209Z7.IB</t>
  </si>
  <si>
    <t>19国开09(增7)</t>
  </si>
  <si>
    <t>190306Z16.IB</t>
  </si>
  <si>
    <t>19进出06(增16)</t>
  </si>
  <si>
    <t>190310Z19.IB</t>
  </si>
  <si>
    <t>19进出10(增19)</t>
  </si>
  <si>
    <t>190305Z32.IB</t>
  </si>
  <si>
    <t>19进出05(增32)</t>
  </si>
  <si>
    <t>190207Z21.IB</t>
  </si>
  <si>
    <t>19国开07(增21)</t>
  </si>
  <si>
    <t>190010X3.IB</t>
  </si>
  <si>
    <t>19附息国债10(续3)</t>
  </si>
  <si>
    <t>190407Z13.IB</t>
  </si>
  <si>
    <t>19农发07(增13)</t>
  </si>
  <si>
    <t>190409Z9.IB</t>
  </si>
  <si>
    <t>19农发09(增9)</t>
  </si>
  <si>
    <t>190207Z22.IB</t>
  </si>
  <si>
    <t>19国开07(增22)</t>
  </si>
  <si>
    <t>190215Z4.IB</t>
  </si>
  <si>
    <t>19国开15(增4)</t>
  </si>
  <si>
    <t>190208Z16.IB</t>
  </si>
  <si>
    <t>19国开08(增16)</t>
  </si>
  <si>
    <t>190006X5.IB</t>
  </si>
  <si>
    <t>19附息国债06(续5)</t>
  </si>
  <si>
    <t>190408Z13.IB</t>
  </si>
  <si>
    <t>19农发08(增13)</t>
  </si>
  <si>
    <t>190406Z14.IB</t>
  </si>
  <si>
    <t>19农发06(增14)</t>
  </si>
  <si>
    <t>190306Z17.IB</t>
  </si>
  <si>
    <t>19进出06(增17)</t>
  </si>
  <si>
    <t>190310Z20.IB</t>
  </si>
  <si>
    <t>19进出10(增20)</t>
  </si>
  <si>
    <t>190215.IB</t>
    <phoneticPr fontId="5" type="noConversion"/>
  </si>
  <si>
    <t>19国开15(置换)</t>
  </si>
  <si>
    <t>190214.IB</t>
  </si>
  <si>
    <t>19国开14</t>
  </si>
  <si>
    <t>190305Z33.IB</t>
  </si>
  <si>
    <t>19进出05(增33)</t>
  </si>
  <si>
    <t>190209Z8.IB</t>
  </si>
  <si>
    <t>19国开09(增8)</t>
  </si>
  <si>
    <t>190407Z14.IB</t>
  </si>
  <si>
    <t>19农发07(增14)</t>
  </si>
  <si>
    <t>190409Z10.IB</t>
  </si>
  <si>
    <t>19农发09(增10)</t>
  </si>
  <si>
    <t>190215Z5.IB</t>
  </si>
  <si>
    <t>19国开15(增5)</t>
  </si>
  <si>
    <t>190208Z17.IB</t>
  </si>
  <si>
    <t>19国开08(增17)</t>
  </si>
  <si>
    <t>190408Z14.IB</t>
  </si>
  <si>
    <t>19农发08(增14)</t>
  </si>
  <si>
    <t>190406Z15.IB</t>
  </si>
  <si>
    <t>19农发06(增15)</t>
  </si>
  <si>
    <t>190305Z34.IB</t>
  </si>
  <si>
    <t>19进出05(增34)</t>
  </si>
  <si>
    <t>190308.IB</t>
  </si>
  <si>
    <t>19进出08</t>
  </si>
  <si>
    <t>190209Z9.IB</t>
  </si>
  <si>
    <t>19国开09(增9)</t>
  </si>
  <si>
    <t>190310Z21.IB</t>
  </si>
  <si>
    <t>19进出10(增21)</t>
  </si>
  <si>
    <t>190214Z.IB</t>
  </si>
  <si>
    <t>19国开14(增发)</t>
  </si>
  <si>
    <t>190409Z11.IB</t>
  </si>
  <si>
    <t>19农发09(增11)</t>
  </si>
  <si>
    <t>190407Z15.IB</t>
  </si>
  <si>
    <t>19农发07(增15)</t>
  </si>
  <si>
    <t>190208Z18.IB</t>
  </si>
  <si>
    <t>19国开08(增18)</t>
  </si>
  <si>
    <t>190215Z6.IB</t>
  </si>
  <si>
    <t>19国开15(增6)</t>
  </si>
  <si>
    <t>190408Z15.IB</t>
  </si>
  <si>
    <t>19农发08(增15)</t>
  </si>
  <si>
    <t>190011X3.IB</t>
  </si>
  <si>
    <t>19附息国债11(续3)</t>
  </si>
  <si>
    <t>190007X5.IB</t>
  </si>
  <si>
    <t>19附息国债07(续5)</t>
  </si>
  <si>
    <t>190406Z16.IB</t>
  </si>
  <si>
    <t>19农发06(增16)</t>
  </si>
  <si>
    <t>190214Z2.IB</t>
  </si>
  <si>
    <t>19国开14(增2)</t>
  </si>
  <si>
    <t>190308Z.IB</t>
  </si>
  <si>
    <t>19进出08(增发)</t>
  </si>
  <si>
    <t>190310Z22.IB</t>
  </si>
  <si>
    <t>19进出10(增22)</t>
  </si>
  <si>
    <t>190209Z10.IB</t>
  </si>
  <si>
    <t>19国开09(增10)</t>
  </si>
  <si>
    <t>190305Z35.IB</t>
  </si>
  <si>
    <t>19进出05(增35)</t>
  </si>
  <si>
    <t>190409Z12.IB</t>
  </si>
  <si>
    <t>19农发09(增12)</t>
  </si>
  <si>
    <t>190407Z16.IB</t>
  </si>
  <si>
    <t>19农发07(增16)</t>
  </si>
  <si>
    <t>190208Z19.IB</t>
  </si>
  <si>
    <t>19国开08(增19)</t>
  </si>
  <si>
    <t>19国开绿债01</t>
  </si>
  <si>
    <t>190215Z7.IB</t>
  </si>
  <si>
    <t>19国开15(增7)</t>
  </si>
  <si>
    <t>190408Z16.IB</t>
  </si>
  <si>
    <t>19农发08(增16)</t>
  </si>
  <si>
    <t>190013X.IB</t>
  </si>
  <si>
    <t>19附息国债13(续发)</t>
  </si>
  <si>
    <t>190406Z17.IB</t>
  </si>
  <si>
    <t>19农发06(增17)</t>
  </si>
  <si>
    <t>190209Z11.IB</t>
  </si>
  <si>
    <t>19国开09(增11)</t>
  </si>
  <si>
    <t>190305Z36.IB</t>
  </si>
  <si>
    <t>19进出05(增36)</t>
  </si>
  <si>
    <t>170302Z6.IB</t>
  </si>
  <si>
    <t>17进出02(增6)</t>
  </si>
  <si>
    <t>190308Z2.IB</t>
  </si>
  <si>
    <t>19进出08(增2)</t>
  </si>
  <si>
    <t>190310Z23.IB</t>
  </si>
  <si>
    <t>19进出10(增23)</t>
  </si>
  <si>
    <t>190010X4.IB</t>
  </si>
  <si>
    <t>19附息国债10(续4)</t>
  </si>
  <si>
    <t>190407Z17.IB</t>
  </si>
  <si>
    <t>19农发07(增17)</t>
  </si>
  <si>
    <t>190409Z13.IB</t>
  </si>
  <si>
    <t>19农发09(增13)</t>
  </si>
  <si>
    <t>190214Z3.IB</t>
  </si>
  <si>
    <t>19国开14(增3)</t>
  </si>
  <si>
    <t>190215Z8.IB</t>
  </si>
  <si>
    <t>19国开15(增8)</t>
  </si>
  <si>
    <t>190408Z17.IB</t>
  </si>
  <si>
    <t>19农发08(增17)</t>
  </si>
  <si>
    <t>190406Z18.IB</t>
  </si>
  <si>
    <t>19农发06(增18)</t>
  </si>
  <si>
    <t>190015.IB</t>
  </si>
  <si>
    <t>19附息国债15</t>
  </si>
  <si>
    <t>190305Z37.IB</t>
  </si>
  <si>
    <t>19进出05(增37)</t>
  </si>
  <si>
    <t>190310Z24.IB</t>
  </si>
  <si>
    <t>19进出10(增24)</t>
  </si>
  <si>
    <t>190308Z3.IB</t>
  </si>
  <si>
    <t>19进出08(增3)</t>
  </si>
  <si>
    <t>190209Z12.IB</t>
  </si>
  <si>
    <t>19国开09(增12)</t>
  </si>
  <si>
    <t>190208Z20.IB</t>
  </si>
  <si>
    <t>19国开08(增20)</t>
  </si>
  <si>
    <t>190409Z14.IB</t>
  </si>
  <si>
    <t>19农发09(增14)</t>
  </si>
  <si>
    <t>190407Z18.IB</t>
  </si>
  <si>
    <t>19农发07(增18)</t>
  </si>
  <si>
    <t>190215Z9.IB</t>
  </si>
  <si>
    <t>19国开15(增9)</t>
  </si>
  <si>
    <t>091918002Z01.IB</t>
  </si>
  <si>
    <t>19农发清发02(增发1)</t>
  </si>
  <si>
    <t>190208Z21.IB</t>
  </si>
  <si>
    <t>19国开08(增21)</t>
  </si>
  <si>
    <t>190408Z18.IB</t>
  </si>
  <si>
    <t>19农发08(增18)</t>
  </si>
  <si>
    <t>190406Z19.IB</t>
  </si>
  <si>
    <t>19农发06(增19)</t>
  </si>
  <si>
    <t>190310Z25.IB</t>
  </si>
  <si>
    <t>19进出10(增25)</t>
  </si>
  <si>
    <t>190305Z38.IB</t>
  </si>
  <si>
    <t>19进出05(增38)</t>
  </si>
  <si>
    <t>190209Z13.IB</t>
  </si>
  <si>
    <t>19国开09(增13)</t>
  </si>
  <si>
    <t>190308Z4.IB</t>
  </si>
  <si>
    <t>19进出08(增4)</t>
  </si>
  <si>
    <t>190010X5.IB</t>
  </si>
  <si>
    <t>19附息国债10(续5)</t>
  </si>
  <si>
    <t>190409Z15.IB</t>
  </si>
  <si>
    <t>19农发09(增15)</t>
  </si>
  <si>
    <t>190407Z19.IB</t>
  </si>
  <si>
    <t>19农发07(增19)</t>
  </si>
  <si>
    <t>190208Z22.IB</t>
  </si>
  <si>
    <t>19国开08(增22)</t>
  </si>
  <si>
    <t>190215Z10.IB</t>
  </si>
  <si>
    <t>19国开15(增10)</t>
  </si>
  <si>
    <t>190016.IB</t>
  </si>
  <si>
    <t>19附息国债16</t>
  </si>
  <si>
    <t>190011X4.IB</t>
  </si>
  <si>
    <t>19附息国债11(续4)</t>
  </si>
  <si>
    <t>190406Z20.IB</t>
  </si>
  <si>
    <t>19农发06(增20)</t>
  </si>
  <si>
    <t>190310Z26.IB</t>
  </si>
  <si>
    <t>19进出10(增26)</t>
  </si>
  <si>
    <t>190308Z5.IB</t>
  </si>
  <si>
    <t>19进出08(增5)</t>
  </si>
  <si>
    <t>190209Z14.IB</t>
  </si>
  <si>
    <t>19国开09(增14)</t>
  </si>
  <si>
    <t>190305Z39.IB</t>
  </si>
  <si>
    <t>19进出05(增39)</t>
  </si>
  <si>
    <t>190214Z4.IB</t>
  </si>
  <si>
    <t>19国开14(增4)</t>
  </si>
  <si>
    <t>190215Z11.IB</t>
  </si>
  <si>
    <t>19国开15(增11)</t>
  </si>
  <si>
    <t>190214Z5.IB</t>
  </si>
  <si>
    <t>19国开14(增5)</t>
  </si>
  <si>
    <t>190208Z23.IB</t>
  </si>
  <si>
    <t>19国开08(增23)</t>
  </si>
  <si>
    <t>190013X2.IB</t>
  </si>
  <si>
    <t>19附息国债13(续2)</t>
  </si>
  <si>
    <t>190310Z27.IB</t>
  </si>
  <si>
    <t>19进出10(增27)</t>
  </si>
  <si>
    <t>190308Z6.IB</t>
  </si>
  <si>
    <t>19进出08(增6)</t>
  </si>
  <si>
    <t>190305Z40.IB</t>
  </si>
  <si>
    <t>19进出05(增40)</t>
  </si>
  <si>
    <t>190409Z16.IB</t>
  </si>
  <si>
    <t>19农发09(增16)</t>
  </si>
  <si>
    <t>190407Z20.IB</t>
  </si>
  <si>
    <t>19农发07(增20)</t>
  </si>
  <si>
    <t>180303Z17.IB</t>
  </si>
  <si>
    <t>18进出03(增17)</t>
  </si>
  <si>
    <t>190015X.IB</t>
  </si>
  <si>
    <t>19附息国债15(续发)</t>
  </si>
  <si>
    <t>190310Z28.IB</t>
  </si>
  <si>
    <t>19进出10(增28)</t>
  </si>
  <si>
    <t>190305Z41.IB</t>
  </si>
  <si>
    <t>19进出05(增41)</t>
  </si>
  <si>
    <t>190008X2.IB</t>
  </si>
  <si>
    <t>19附息国债08(续2)</t>
  </si>
  <si>
    <t>150308Z15.IB</t>
  </si>
  <si>
    <t>15进出08(增15)</t>
  </si>
  <si>
    <t>190310Z29.IB</t>
  </si>
  <si>
    <t>19进出10(增29)</t>
  </si>
  <si>
    <t>190308Z7.IB</t>
  </si>
  <si>
    <t>19进出08(增7)</t>
  </si>
  <si>
    <t>108610.SZ</t>
  </si>
  <si>
    <t>国开2008</t>
  </si>
  <si>
    <t>108611.SZ</t>
  </si>
  <si>
    <t>国开2009</t>
  </si>
  <si>
    <t>200309Z.IB</t>
  </si>
  <si>
    <t>20进出09(增发)</t>
  </si>
  <si>
    <t>200302Z14.IB</t>
  </si>
  <si>
    <t>20进出02(增14)</t>
  </si>
  <si>
    <t>209935.IB</t>
  </si>
  <si>
    <t>20贴现国债35</t>
  </si>
  <si>
    <t>200407.IB</t>
  </si>
  <si>
    <t>20农发07</t>
  </si>
  <si>
    <t>200405Z15.IB</t>
  </si>
  <si>
    <t>20农发05(增15)</t>
  </si>
  <si>
    <t>170405Z30.IB</t>
  </si>
  <si>
    <t>17农发05(增30)</t>
  </si>
  <si>
    <t>170405.IB</t>
  </si>
  <si>
    <t>200207.IB</t>
  </si>
  <si>
    <t>20国开07</t>
  </si>
  <si>
    <t>200208Z7.IB</t>
  </si>
  <si>
    <t>20国开08(增7)</t>
  </si>
  <si>
    <t>200209Z4.IB</t>
  </si>
  <si>
    <t>20国开09(增4)</t>
  </si>
  <si>
    <t>092018001Z19.IB</t>
  </si>
  <si>
    <t>20农发清发01(增发19)</t>
  </si>
  <si>
    <t>092018002Z12.IB</t>
  </si>
  <si>
    <t>20农发清发02(增发12)</t>
  </si>
  <si>
    <t>(多项)</t>
  </si>
  <si>
    <t>求和项:发行规模(亿)</t>
  </si>
  <si>
    <t>200009X.IB</t>
  </si>
  <si>
    <t>20附息国债09(续发)</t>
  </si>
  <si>
    <t>200008X.IB</t>
  </si>
  <si>
    <t>20附息国债08(续发)</t>
  </si>
  <si>
    <t>200406Z5.IB</t>
  </si>
  <si>
    <t>20农发06(增5)</t>
  </si>
  <si>
    <t>170404Z32.IB</t>
  </si>
  <si>
    <t>17农发04(增32)</t>
  </si>
  <si>
    <t>200404Z16.IB</t>
  </si>
  <si>
    <t>20农发04(增16)</t>
  </si>
  <si>
    <t>160405Z21.IB</t>
  </si>
  <si>
    <t>16农发05(增21)</t>
  </si>
  <si>
    <t>200303Z15.IB</t>
  </si>
  <si>
    <t>20进出03(增15)</t>
  </si>
  <si>
    <t>150314Z19.IB</t>
  </si>
  <si>
    <t>15进出14(增19)</t>
  </si>
  <si>
    <t>160310Z21.IB</t>
  </si>
  <si>
    <t>16进出10(增21)</t>
  </si>
  <si>
    <t>200310Z19.IB</t>
  </si>
  <si>
    <t>20进出10(增19)</t>
  </si>
  <si>
    <t>200211Z12.IB</t>
  </si>
  <si>
    <t>20国开11(增12)</t>
  </si>
  <si>
    <t>200212Z4.IB</t>
  </si>
  <si>
    <t>20国开12(增4)</t>
  </si>
  <si>
    <t>200210Z7.IB</t>
  </si>
  <si>
    <t>20国开10(增7)</t>
  </si>
  <si>
    <t>160310.IB</t>
  </si>
  <si>
    <t>018017Z.SH</t>
  </si>
  <si>
    <t>国开2007(增发)</t>
  </si>
  <si>
    <t>018014Z2.SH</t>
  </si>
  <si>
    <t>国开2005(增2)</t>
  </si>
  <si>
    <t>200309Z2.IB</t>
  </si>
  <si>
    <t>20进出09(增2)</t>
  </si>
  <si>
    <t>200312.IB</t>
  </si>
  <si>
    <t>20进出12</t>
  </si>
  <si>
    <t>209936.IB</t>
  </si>
  <si>
    <t>20贴现国债36</t>
  </si>
  <si>
    <t>200004X5.IB</t>
  </si>
  <si>
    <t>20附息国债04(续5)</t>
  </si>
  <si>
    <r>
      <t>018017.</t>
    </r>
    <r>
      <rPr>
        <sz val="11"/>
        <rFont val="宋体"/>
        <family val="3"/>
        <charset val="134"/>
      </rPr>
      <t>SH</t>
    </r>
    <phoneticPr fontId="5" type="noConversion"/>
  </si>
  <si>
    <r>
      <t>018014.</t>
    </r>
    <r>
      <rPr>
        <sz val="11"/>
        <rFont val="宋体"/>
        <family val="3"/>
        <charset val="134"/>
      </rPr>
      <t>SH</t>
    </r>
    <phoneticPr fontId="5" type="noConversion"/>
  </si>
  <si>
    <t>200407Z.IB</t>
  </si>
  <si>
    <t>20农发07(增发)</t>
  </si>
  <si>
    <t>200405Z16.IB</t>
  </si>
  <si>
    <t>20农发05(增16)</t>
  </si>
  <si>
    <t>170415Z30.IB</t>
  </si>
  <si>
    <t>17农发15(增30)</t>
  </si>
  <si>
    <t>200207Z.IB</t>
  </si>
  <si>
    <t>20国开07(增发)</t>
  </si>
  <si>
    <t>200208Z8.IB</t>
  </si>
  <si>
    <t>20国开08(增8)</t>
  </si>
  <si>
    <t>200209Z5.IB</t>
  </si>
  <si>
    <t>20国开09(增5)</t>
  </si>
  <si>
    <t>200220Z.IB</t>
  </si>
  <si>
    <t>20国开20(增发)</t>
  </si>
  <si>
    <t>092018001Z20.IB</t>
  </si>
  <si>
    <t>20农发清发01(增发20)</t>
  </si>
  <si>
    <t>092018002Z13.IB</t>
  </si>
  <si>
    <t>20农发清发02(增发13)</t>
  </si>
  <si>
    <t>200011.IB</t>
  </si>
  <si>
    <t>20附息国债11</t>
  </si>
  <si>
    <t>200005X3.IB</t>
  </si>
  <si>
    <t>20附息国债05(续3)</t>
  </si>
  <si>
    <t>200406Z6.IB</t>
  </si>
  <si>
    <t>20农发06(增6)</t>
  </si>
  <si>
    <t>160405Z22.IB</t>
  </si>
  <si>
    <t>16农发05(增22)</t>
  </si>
  <si>
    <t>200404Z17.IB</t>
  </si>
  <si>
    <t>20农发04(增17)</t>
  </si>
  <si>
    <t>200303Z16.IB</t>
  </si>
  <si>
    <t>20进出03(增16)</t>
  </si>
  <si>
    <t>200310Z20.IB</t>
  </si>
  <si>
    <t>20进出10(增20)</t>
  </si>
  <si>
    <t>150314Z20.IB</t>
  </si>
  <si>
    <t>15进出14(增20)</t>
  </si>
  <si>
    <t>200211Z13.IB</t>
  </si>
  <si>
    <t>20国开11(增13)</t>
  </si>
  <si>
    <t>200212Z5.IB</t>
  </si>
  <si>
    <t>20国开12(增5)</t>
  </si>
  <si>
    <t>200210Z8.IB</t>
  </si>
  <si>
    <t>20国开10(增8)</t>
  </si>
  <si>
    <t>200309Z3.IB</t>
  </si>
  <si>
    <t>20进出09(增3)</t>
  </si>
  <si>
    <t>200312Z.IB</t>
  </si>
  <si>
    <t>20进出12(增发)</t>
  </si>
  <si>
    <t>209937.IB</t>
  </si>
  <si>
    <t>20贴现国债37</t>
  </si>
  <si>
    <t>209938.IB</t>
  </si>
  <si>
    <t>20贴现国债38</t>
  </si>
  <si>
    <t>200407Z2.IB</t>
  </si>
  <si>
    <t>20农发07(增2)</t>
  </si>
  <si>
    <t>200405Z17.IB</t>
  </si>
  <si>
    <t>20农发05(增17)</t>
  </si>
  <si>
    <t>170415Z31.IB</t>
  </si>
  <si>
    <t>17农发15(增31)</t>
  </si>
  <si>
    <t>200207Z2.IB</t>
  </si>
  <si>
    <t>20国开07(增2)</t>
  </si>
  <si>
    <t>200208Z9.IB</t>
  </si>
  <si>
    <t>20国开08(增9)</t>
  </si>
  <si>
    <t>200209Z6.IB</t>
  </si>
  <si>
    <t>20国开09(增6)</t>
  </si>
  <si>
    <t>200220Z2.IB</t>
  </si>
  <si>
    <t>20国开20(增2)</t>
  </si>
  <si>
    <t>092018001Z21.IB</t>
  </si>
  <si>
    <t>20农发清发01(增发21)</t>
  </si>
  <si>
    <t>092018002Z14.IB</t>
  </si>
  <si>
    <t>20农发清发02(增发14)</t>
  </si>
  <si>
    <t>200010X.IB</t>
  </si>
  <si>
    <t>20附息国债10(续发)</t>
  </si>
  <si>
    <t>200006X3.IB</t>
  </si>
  <si>
    <t>20附息国债06(续3)</t>
  </si>
  <si>
    <t>200406Z7.IB</t>
  </si>
  <si>
    <t>20农发06(增7)</t>
  </si>
  <si>
    <t>200404Z18.IB</t>
  </si>
  <si>
    <t>20农发04(增18)</t>
  </si>
  <si>
    <t>2003670.IB</t>
  </si>
  <si>
    <t>20进出670</t>
  </si>
  <si>
    <t>200303Z17.IB</t>
  </si>
  <si>
    <t>20进出03(增17)</t>
  </si>
  <si>
    <t>200305Z20.IB</t>
  </si>
  <si>
    <t>20进出05(增20)</t>
  </si>
  <si>
    <t>200310Z21.IB</t>
  </si>
  <si>
    <t>20进出10(增21)</t>
  </si>
  <si>
    <t>200211Z14.IB</t>
  </si>
  <si>
    <t>20国开11(增14)</t>
  </si>
  <si>
    <t>200212Z6.IB</t>
  </si>
  <si>
    <t>20国开12(增6)</t>
  </si>
  <si>
    <t>200210Z9.IB</t>
  </si>
  <si>
    <t>20国开10(增9)</t>
  </si>
  <si>
    <t>200309Z4.IB</t>
  </si>
  <si>
    <t>20进出09(增4)</t>
  </si>
  <si>
    <t>200312Z2.IB</t>
  </si>
  <si>
    <t>20进出12(增2)</t>
  </si>
  <si>
    <t>209939.IB</t>
  </si>
  <si>
    <t>20贴现国债39</t>
  </si>
  <si>
    <t>209940.IB</t>
  </si>
  <si>
    <t>20贴现国债40</t>
  </si>
  <si>
    <t>200407Z3.IB</t>
  </si>
  <si>
    <t>20农发07(增3)</t>
  </si>
  <si>
    <t>200405Z18.IB</t>
  </si>
  <si>
    <t>20农发05(增18)</t>
  </si>
  <si>
    <t>200207Z3.IB</t>
  </si>
  <si>
    <t>20国开07(增3)</t>
  </si>
  <si>
    <t>200208Z10.IB</t>
  </si>
  <si>
    <t>20国开08(增10)</t>
  </si>
  <si>
    <t>200209Z7.IB</t>
  </si>
  <si>
    <t>20国开09(增7)</t>
  </si>
  <si>
    <t>200220Z3.IB</t>
  </si>
  <si>
    <t>20国开20(增3)</t>
  </si>
  <si>
    <t>092018001Z22.IB</t>
  </si>
  <si>
    <t>20农发清发01(增发22)</t>
  </si>
  <si>
    <t>018083.SH</t>
  </si>
  <si>
    <t>农发2001</t>
  </si>
  <si>
    <t>018084.SH</t>
  </si>
  <si>
    <t>农发2002</t>
  </si>
  <si>
    <t>200406Z8.IB</t>
  </si>
  <si>
    <t>20农发06(增8)</t>
  </si>
  <si>
    <t>200404Z19.IB</t>
  </si>
  <si>
    <t>20农发04(增19)</t>
  </si>
  <si>
    <t>200303Z18.IB</t>
  </si>
  <si>
    <t>20进出03(增18)</t>
  </si>
  <si>
    <t>200305Z21.IB</t>
  </si>
  <si>
    <t>20进出05(增21)</t>
  </si>
  <si>
    <t>200310Z22.IB</t>
  </si>
  <si>
    <t>20进出10(增22)</t>
  </si>
  <si>
    <t>200211Z15.IB</t>
  </si>
  <si>
    <t>20国开11(增15)</t>
  </si>
  <si>
    <t>200217Z.IB</t>
  </si>
  <si>
    <t>20国开17(增发)</t>
  </si>
  <si>
    <t>200212Z7.IB</t>
  </si>
  <si>
    <t>20国开12(增7)</t>
  </si>
  <si>
    <t>200210Z10.IB</t>
  </si>
  <si>
    <t>20国开10(增10)</t>
  </si>
  <si>
    <t>200309Z5.IB</t>
  </si>
  <si>
    <t>20进出09(增5)</t>
  </si>
  <si>
    <t>200312Z3.IB</t>
  </si>
  <si>
    <t>20进出12(增3)</t>
  </si>
  <si>
    <t>209941.IB</t>
  </si>
  <si>
    <t>20贴现国债41</t>
  </si>
  <si>
    <t>200407Z4.IB</t>
  </si>
  <si>
    <t>20农发07(增4)</t>
  </si>
  <si>
    <t>200405Z19.IB</t>
  </si>
  <si>
    <t>20农发05(增19)</t>
  </si>
  <si>
    <t>120413Z.IB</t>
  </si>
  <si>
    <t>12农发13(增发)</t>
  </si>
  <si>
    <t>120413.IB</t>
  </si>
  <si>
    <t>200207Z4.IB</t>
  </si>
  <si>
    <t>20国开07(增4)</t>
  </si>
  <si>
    <t>200208Z11.IB</t>
  </si>
  <si>
    <t>20国开08(增11)</t>
  </si>
  <si>
    <t>200209Z8.IB</t>
  </si>
  <si>
    <t>20国开09(增8)</t>
  </si>
  <si>
    <t>200220Z4.IB</t>
  </si>
  <si>
    <t>20国开20(增4)</t>
  </si>
  <si>
    <t>092018001Z23.IB</t>
  </si>
  <si>
    <t>20农发清发01(增发23)</t>
  </si>
  <si>
    <t>092018002Z15.IB</t>
  </si>
  <si>
    <t>20农发清发02(增发15)</t>
  </si>
  <si>
    <t>200009X2.IB</t>
  </si>
  <si>
    <t>20附息国债09(续2)</t>
  </si>
  <si>
    <t>200008X2.IB</t>
  </si>
  <si>
    <t>20附息国债08(续2)</t>
  </si>
  <si>
    <t>200406Z9.IB</t>
  </si>
  <si>
    <t>20农发06(增9)</t>
  </si>
  <si>
    <t>200404Z20.IB</t>
  </si>
  <si>
    <t>20农发04(增20)</t>
  </si>
  <si>
    <t>2003671.IB</t>
  </si>
  <si>
    <t>20进出671</t>
  </si>
  <si>
    <t>200313.IB</t>
  </si>
  <si>
    <t>20进出13</t>
  </si>
  <si>
    <t>200305Z22.IB</t>
  </si>
  <si>
    <t>20进出05(增22)</t>
  </si>
  <si>
    <t>20进出10(增23)</t>
  </si>
  <si>
    <t>200211Z16.IB</t>
  </si>
  <si>
    <t>20国开11(增16)</t>
  </si>
  <si>
    <t>200212Z8.IB</t>
  </si>
  <si>
    <t>20国开12(增8)</t>
  </si>
  <si>
    <t>200210Z11.IB</t>
  </si>
  <si>
    <t>20国开10(增11)</t>
  </si>
  <si>
    <t>200310Z23.IB</t>
  </si>
  <si>
    <t>200309Z6.IB</t>
  </si>
  <si>
    <t>20进出09(增6)</t>
  </si>
  <si>
    <t>200312Z4.IB</t>
  </si>
  <si>
    <t>20进出12(增4)</t>
  </si>
  <si>
    <t>209942.IB</t>
  </si>
  <si>
    <t>20贴现国债42</t>
  </si>
  <si>
    <t>209943.IB</t>
  </si>
  <si>
    <t>20贴现国债43</t>
  </si>
  <si>
    <t>200407Z5.IB</t>
  </si>
  <si>
    <t>20农发07(增5)</t>
  </si>
  <si>
    <t>200405Z20.IB</t>
  </si>
  <si>
    <t>20农发05(增20)</t>
  </si>
  <si>
    <t>170415Z32.IB</t>
  </si>
  <si>
    <t>17农发15(增32)</t>
  </si>
  <si>
    <t>7Y</t>
    <phoneticPr fontId="5" type="noConversion"/>
  </si>
  <si>
    <t>200207Z5.IB</t>
  </si>
  <si>
    <t>20国开07(增5)</t>
  </si>
  <si>
    <t>200208Z12.IB</t>
  </si>
  <si>
    <t>20国开08(增12)</t>
  </si>
  <si>
    <t>200209Z9.IB</t>
  </si>
  <si>
    <t>20国开09(增9)</t>
  </si>
  <si>
    <t>200220Z5.IB</t>
  </si>
  <si>
    <t>20国开20(增5)</t>
  </si>
  <si>
    <t>092018003.IB</t>
  </si>
  <si>
    <t>20农发清发03</t>
  </si>
  <si>
    <t>092018002Z16.IB</t>
  </si>
  <si>
    <t>20农发清发02(增发16)</t>
    <phoneticPr fontId="5" type="noConversion"/>
  </si>
  <si>
    <t>200011X.IB</t>
  </si>
  <si>
    <t>20附息国债11(续发)</t>
  </si>
  <si>
    <t>200005X4.IB</t>
  </si>
  <si>
    <t>20附息国债05(续4)</t>
  </si>
  <si>
    <t>200406Z10.IB</t>
  </si>
  <si>
    <t>20农发06(增10)</t>
  </si>
  <si>
    <t>180413Z13.IB</t>
  </si>
  <si>
    <t>18农发13(增13)</t>
  </si>
  <si>
    <t>180411Z31.IB</t>
  </si>
  <si>
    <t>18农发11(增31)</t>
  </si>
  <si>
    <t>200404Z21.IB</t>
  </si>
  <si>
    <t>20农发04(增21)</t>
  </si>
  <si>
    <t>160405Z23.IB</t>
  </si>
  <si>
    <t>16农发05(增23)</t>
  </si>
  <si>
    <t>180413.IB</t>
  </si>
  <si>
    <t>180411.IB</t>
  </si>
  <si>
    <t>2003672.IB</t>
  </si>
  <si>
    <t>20进出672</t>
  </si>
  <si>
    <t>200313Z.IB</t>
  </si>
  <si>
    <t>20进出13(增发)</t>
  </si>
  <si>
    <t>200305Z23.IB</t>
  </si>
  <si>
    <t>20进出05(增23)</t>
  </si>
  <si>
    <t>200310Z24.IB</t>
  </si>
  <si>
    <t>20进出10(增24)</t>
  </si>
  <si>
    <t>200211Z17.IB</t>
  </si>
  <si>
    <t>20国开11(增17)</t>
  </si>
  <si>
    <t>200212Z9.IB</t>
  </si>
  <si>
    <t>20国开12(增9)</t>
  </si>
  <si>
    <t>200210Z12.IB</t>
  </si>
  <si>
    <t>20国开10(增12)</t>
  </si>
  <si>
    <t>200309Z7.IB</t>
  </si>
  <si>
    <t>20进出09(增7)</t>
  </si>
  <si>
    <t>200312Z5.IB</t>
  </si>
  <si>
    <t>20进出12(增5)</t>
  </si>
  <si>
    <t>209944.IB</t>
  </si>
  <si>
    <t>20贴现国债44</t>
  </si>
  <si>
    <t>200012.IB</t>
  </si>
  <si>
    <t>20附息国债12</t>
  </si>
  <si>
    <t>200407Z6.IB</t>
  </si>
  <si>
    <t>20农发07(增6)</t>
  </si>
  <si>
    <t>200405Z21.IB</t>
  </si>
  <si>
    <t>20农发05(增21)</t>
  </si>
  <si>
    <t>200207Z6.IB</t>
  </si>
  <si>
    <t>20国开07(增6)</t>
  </si>
  <si>
    <t>200212Z10.IB</t>
  </si>
  <si>
    <t>20国开12(增10)</t>
  </si>
  <si>
    <t>200209Z10.IB</t>
  </si>
  <si>
    <t>20国开09(增10)</t>
  </si>
  <si>
    <t>200220Z6.IB</t>
  </si>
  <si>
    <t>20国开20(增6)</t>
  </si>
  <si>
    <t>092018003Z01.IB</t>
  </si>
  <si>
    <t>20农发清发03(增发1)</t>
  </si>
  <si>
    <t>092018002Z17.IB</t>
  </si>
  <si>
    <t>20农发清发02(增发17)</t>
  </si>
  <si>
    <t>200010X2.IB</t>
  </si>
  <si>
    <t>20附息国债10(续2)</t>
  </si>
  <si>
    <t>200006X4.IB</t>
  </si>
  <si>
    <t>20附息国债06(续4)</t>
  </si>
  <si>
    <t>200406Z11.IB</t>
  </si>
  <si>
    <t>20农发06(增11)</t>
  </si>
  <si>
    <t>180413Z14.IB</t>
  </si>
  <si>
    <t>18农发13(增14)</t>
  </si>
  <si>
    <t>200404Z22.IB</t>
  </si>
  <si>
    <t>20农发04(增22)</t>
  </si>
  <si>
    <t>2003673.IB</t>
  </si>
  <si>
    <t>20进出673</t>
  </si>
  <si>
    <t>200313Z2.IB</t>
  </si>
  <si>
    <t>20进出13(增2)</t>
  </si>
  <si>
    <t>200305Z24.IB</t>
  </si>
  <si>
    <t>20进出05(增24)</t>
  </si>
  <si>
    <t>200310Z25.IB</t>
  </si>
  <si>
    <t>20进出10(增25)</t>
  </si>
  <si>
    <t>200216.IB</t>
  </si>
  <si>
    <t>20国开16</t>
  </si>
  <si>
    <t>200210Z13.IB</t>
  </si>
  <si>
    <t>20国开10(增13)</t>
  </si>
  <si>
    <t>108612.SZ</t>
  </si>
  <si>
    <t>国开2010</t>
  </si>
  <si>
    <t>108605Z2.SZ</t>
  </si>
  <si>
    <t>国开1901(增2)</t>
  </si>
  <si>
    <t>108610Z.SZ</t>
  </si>
  <si>
    <t>国开2008(增发)</t>
  </si>
  <si>
    <t>200309Z8.IB</t>
  </si>
  <si>
    <t>20进出09(增8)</t>
  </si>
  <si>
    <t>200312Z6.IB</t>
  </si>
  <si>
    <t>20进出12(增6)</t>
  </si>
  <si>
    <t>150314Z21.IB</t>
  </si>
  <si>
    <t>15进出14(增21)</t>
  </si>
  <si>
    <t>209945.IB</t>
  </si>
  <si>
    <t>20贴现国债45</t>
  </si>
  <si>
    <t>200007X.IB</t>
  </si>
  <si>
    <t>20附息国债07(续发)</t>
  </si>
  <si>
    <t>108605.SZ</t>
    <phoneticPr fontId="5" type="noConversion"/>
  </si>
  <si>
    <t>108610.SZ</t>
    <phoneticPr fontId="5" type="noConversion"/>
  </si>
  <si>
    <t>200407Z7.IB</t>
  </si>
  <si>
    <t>20农发07(增7)</t>
  </si>
  <si>
    <t>200408.IB</t>
  </si>
  <si>
    <t>20农发08</t>
  </si>
  <si>
    <t>200207Z7.IB</t>
  </si>
  <si>
    <t>20国开07(增7)</t>
  </si>
  <si>
    <t>200212Z11.IB</t>
  </si>
  <si>
    <t>20国开12(增11)</t>
  </si>
  <si>
    <t>200209Z11.IB</t>
  </si>
  <si>
    <t>20国开09(增11)</t>
  </si>
  <si>
    <t>200220Z7.IB</t>
  </si>
  <si>
    <t>20国开20(增7)</t>
  </si>
  <si>
    <t>092018003Z02.IB</t>
  </si>
  <si>
    <t>20农发清发03(增发2)</t>
  </si>
  <si>
    <t>092018002Z18.IB</t>
  </si>
  <si>
    <t>20农发清发02(增发18)</t>
  </si>
  <si>
    <t>200406Z12.IB</t>
  </si>
  <si>
    <t>20农发06(增12)</t>
  </si>
  <si>
    <t>180413Z15.IB</t>
  </si>
  <si>
    <t>18农发13(增15)</t>
  </si>
  <si>
    <t>200404Z23.IB</t>
  </si>
  <si>
    <t>20农发04(增23)</t>
  </si>
  <si>
    <t>2003674.IB</t>
  </si>
  <si>
    <t>20进出674</t>
  </si>
  <si>
    <t>200313Z3.IB</t>
  </si>
  <si>
    <t>20进出13(增3)</t>
  </si>
  <si>
    <t>200305Z25.IB</t>
  </si>
  <si>
    <t>20进出05(增25)</t>
  </si>
  <si>
    <t>200310Z26.IB</t>
  </si>
  <si>
    <t>20进出10(增26)</t>
  </si>
  <si>
    <t>200216Z.IB</t>
  </si>
  <si>
    <t>20国开16(增发)</t>
  </si>
  <si>
    <t>200210Z14.IB</t>
  </si>
  <si>
    <t>20国开10(增14)</t>
  </si>
  <si>
    <t>200309Z9.IB</t>
  </si>
  <si>
    <t>20进出09(增9)</t>
  </si>
  <si>
    <t>200312Z7.IB</t>
  </si>
  <si>
    <t>20进出12(增7)</t>
  </si>
  <si>
    <t>209946.IB</t>
  </si>
  <si>
    <t>20贴现国债46</t>
  </si>
  <si>
    <t>209947.IB</t>
  </si>
  <si>
    <t>20贴现国债47</t>
  </si>
  <si>
    <t>200406Z13.IB</t>
  </si>
  <si>
    <t>20农发06(增13)</t>
  </si>
  <si>
    <t>200407Z8.IB</t>
  </si>
  <si>
    <t>20农发07(增8)</t>
  </si>
  <si>
    <t>200408Z.IB</t>
  </si>
  <si>
    <t>20农发08(增发)</t>
  </si>
  <si>
    <t>200404Z24.IB</t>
  </si>
  <si>
    <t>20农发04(增24)</t>
  </si>
  <si>
    <t>209948.IB</t>
  </si>
  <si>
    <t>20贴现国债48</t>
  </si>
  <si>
    <t>209949.IB</t>
  </si>
  <si>
    <t>20贴现国债49</t>
  </si>
  <si>
    <t>200407Z9.IB</t>
  </si>
  <si>
    <t>20农发07(增9)</t>
  </si>
  <si>
    <t>200408Z2.IB</t>
  </si>
  <si>
    <t>20农发08(增2)</t>
  </si>
  <si>
    <t>170412Z17.IB</t>
  </si>
  <si>
    <t>17农发12(增17)</t>
  </si>
  <si>
    <t>170412.IB</t>
  </si>
  <si>
    <t>200207Z8.IB</t>
  </si>
  <si>
    <t>20国开07(增8)</t>
  </si>
  <si>
    <t>200212Z12.IB</t>
  </si>
  <si>
    <t>20国开12(增12)</t>
  </si>
  <si>
    <t>200209Z12.IB</t>
  </si>
  <si>
    <t>20国开09(增12)</t>
  </si>
  <si>
    <t>200220Z8.IB</t>
  </si>
  <si>
    <t>20国开20(增8)</t>
  </si>
  <si>
    <t>092018003Z03.IB</t>
  </si>
  <si>
    <t>20农发清发03(增发3)</t>
  </si>
  <si>
    <t>092018002Z19.IB</t>
  </si>
  <si>
    <t>20农发清发02(增发19)</t>
  </si>
  <si>
    <t>200009X3.IB</t>
  </si>
  <si>
    <t>20附息国债09(续3)</t>
  </si>
  <si>
    <t>200008X3.IB</t>
  </si>
  <si>
    <t>20附息国债08(续3)</t>
  </si>
  <si>
    <t>200406Z14.IB</t>
  </si>
  <si>
    <t>20农发06(增14)</t>
  </si>
  <si>
    <t>180413Z16.IB</t>
  </si>
  <si>
    <t>18农发13(增16)</t>
  </si>
  <si>
    <t>160405Z24.IB</t>
  </si>
  <si>
    <t>16农发05(增24)</t>
  </si>
  <si>
    <t>200404Z25.IB</t>
  </si>
  <si>
    <t>20农发04(增25)</t>
  </si>
  <si>
    <t>200313Z4.IB</t>
  </si>
  <si>
    <t>20进出13(增4)</t>
  </si>
  <si>
    <t>200310Z27.IB</t>
  </si>
  <si>
    <t>20进出10(增27)</t>
  </si>
  <si>
    <t>160303Z26.IB</t>
  </si>
  <si>
    <t>16进出03(增26)</t>
  </si>
  <si>
    <t>200216Z2.IB</t>
  </si>
  <si>
    <t>20国开16(增2)</t>
  </si>
  <si>
    <t>200215.IB</t>
  </si>
  <si>
    <t>20国开15</t>
  </si>
  <si>
    <t>160303.IB</t>
  </si>
  <si>
    <t>200309Z10.IB</t>
  </si>
  <si>
    <t>20进出09(增10)</t>
  </si>
  <si>
    <t>190308Z18.IB</t>
  </si>
  <si>
    <t>19进出08(增18)</t>
  </si>
  <si>
    <t>209950.IB</t>
  </si>
  <si>
    <t>20贴现国债50</t>
  </si>
  <si>
    <t>200407Z10.IB</t>
  </si>
  <si>
    <t>20农发07(增10)</t>
  </si>
  <si>
    <t>200408Z3.IB</t>
  </si>
  <si>
    <t>20农发08(增3)</t>
  </si>
  <si>
    <t>170412Z18.IB</t>
  </si>
  <si>
    <t>17农发12(增18)</t>
  </si>
  <si>
    <t>200207Z9.IB</t>
  </si>
  <si>
    <t>20国开07(增9)</t>
  </si>
  <si>
    <t>190214Z18.IB</t>
  </si>
  <si>
    <t>19国开14(增18)</t>
  </si>
  <si>
    <t>200212Z13.IB</t>
  </si>
  <si>
    <t>20国开12(增13)</t>
  </si>
  <si>
    <t>200209Z13.IB</t>
  </si>
  <si>
    <t>20国开09(增13)</t>
  </si>
  <si>
    <t>092018003Z04.IB</t>
  </si>
  <si>
    <t>20农发清发03(增发4)</t>
  </si>
  <si>
    <t>092018002Z20.IB</t>
  </si>
  <si>
    <t>20农发清发02(增发20)</t>
  </si>
  <si>
    <t>200011X2.IB</t>
  </si>
  <si>
    <t>20附息国债11(续2)</t>
  </si>
  <si>
    <t>200013.IB</t>
  </si>
  <si>
    <t>20附息国债13</t>
  </si>
  <si>
    <t>200409.IB</t>
  </si>
  <si>
    <t>20农发09</t>
  </si>
  <si>
    <t>200410.IB</t>
  </si>
  <si>
    <t>20农发10</t>
  </si>
  <si>
    <t>200313Z5.IB</t>
  </si>
  <si>
    <t>20进出13(增5)</t>
  </si>
  <si>
    <t>200315.IB</t>
  </si>
  <si>
    <t>20进出15</t>
  </si>
  <si>
    <t>200310Z28.IB</t>
  </si>
  <si>
    <t>20进出10(增28)</t>
  </si>
  <si>
    <t>200216Z3.IB</t>
  </si>
  <si>
    <t>20国开16(增3)</t>
  </si>
  <si>
    <t>200215Z.IB</t>
  </si>
  <si>
    <t>20国开15(增发)</t>
  </si>
  <si>
    <t>200220Z9.IB</t>
  </si>
  <si>
    <t>20国开20(增9)</t>
  </si>
  <si>
    <t>200217Z2.IB</t>
  </si>
  <si>
    <t>20国开17(增2)</t>
  </si>
  <si>
    <t>200218Z.IB</t>
  </si>
  <si>
    <t>20国开18(增发)</t>
  </si>
  <si>
    <t>200309Z11.IB</t>
  </si>
  <si>
    <t>20进出09(增11)</t>
  </si>
  <si>
    <t>200312Z8.IB</t>
  </si>
  <si>
    <t>20进出12(增8)</t>
  </si>
  <si>
    <t>160303Z27.IB</t>
  </si>
  <si>
    <t>16进出03(增27)</t>
  </si>
  <si>
    <t>209951.IB</t>
  </si>
  <si>
    <t>20贴现国债51</t>
  </si>
  <si>
    <t>209952.IB</t>
  </si>
  <si>
    <t>20贴现国债52</t>
  </si>
  <si>
    <t>200012X.IB</t>
  </si>
  <si>
    <t>20附息国债12(续发)</t>
  </si>
  <si>
    <t>200407Z11.IB</t>
  </si>
  <si>
    <t>20农发07(增11)</t>
  </si>
  <si>
    <t>200408Z4.IB</t>
  </si>
  <si>
    <t>20农发08(增4)</t>
  </si>
  <si>
    <t>200207Z10.IB</t>
  </si>
  <si>
    <t>20国开07(增10)</t>
  </si>
  <si>
    <t>200212Z14.IB</t>
  </si>
  <si>
    <t>20国开12(增14)</t>
  </si>
  <si>
    <t>200209Z14.IB</t>
  </si>
  <si>
    <t>20国开09(增14)</t>
  </si>
  <si>
    <t>200220Z10.IB</t>
  </si>
  <si>
    <t>20国开20(增10)</t>
  </si>
  <si>
    <t>092018003Z05.IB</t>
  </si>
  <si>
    <t>20农发清发03(增发5)</t>
  </si>
  <si>
    <t>092018002Z21.IB</t>
  </si>
  <si>
    <t>20农发清发02(增发21)</t>
  </si>
  <si>
    <t>200010X3.IB</t>
  </si>
  <si>
    <t>20附息国债10(续3)</t>
  </si>
  <si>
    <t>200006X5.IB</t>
  </si>
  <si>
    <t>20附息国债06(续5)</t>
  </si>
  <si>
    <t>200409Z.IB</t>
  </si>
  <si>
    <t>20农发09(增发)</t>
  </si>
  <si>
    <t>160405Z25.IB</t>
  </si>
  <si>
    <t>16农发05(增25)</t>
  </si>
  <si>
    <t>200410Z.IB</t>
  </si>
  <si>
    <t>20农发10(增发)</t>
  </si>
  <si>
    <t>200313Z6.IB</t>
  </si>
  <si>
    <t>20进出13(增6)</t>
  </si>
  <si>
    <t>200315Z.IB</t>
  </si>
  <si>
    <t>20进出15(增发)</t>
  </si>
  <si>
    <t>200310Z29.IB</t>
  </si>
  <si>
    <t>20进出10(增29)</t>
  </si>
  <si>
    <t>200216Z4.IB</t>
  </si>
  <si>
    <t>20国开16(增4)</t>
  </si>
  <si>
    <t>200215Z2.IB</t>
  </si>
  <si>
    <t>20国开15(增2)</t>
  </si>
  <si>
    <t>200314.IB</t>
  </si>
  <si>
    <t>20进出14</t>
  </si>
  <si>
    <t>200312Z9.IB</t>
  </si>
  <si>
    <t>20进出12(增9)</t>
  </si>
  <si>
    <t>209953.IB</t>
  </si>
  <si>
    <t>20贴现国债53</t>
  </si>
  <si>
    <t>200407Z12.IB</t>
  </si>
  <si>
    <t>20农发07(增12)</t>
  </si>
  <si>
    <t>200408Z5.IB</t>
  </si>
  <si>
    <t>20农发08(增5)</t>
  </si>
  <si>
    <t>200207Z11.IB</t>
  </si>
  <si>
    <t>20国开07(增11)</t>
  </si>
  <si>
    <t>200209Z15.IB</t>
  </si>
  <si>
    <t>20国开09(增15)</t>
  </si>
  <si>
    <t>200220Z11.IB</t>
  </si>
  <si>
    <t>20国开20(增11)</t>
  </si>
  <si>
    <t>092018003Z06.IB</t>
  </si>
  <si>
    <t>20农发清发03(增发6)</t>
  </si>
  <si>
    <t>092018002Z22.IB</t>
  </si>
  <si>
    <t>20农发清发02(增发22)</t>
  </si>
  <si>
    <t>200014.IB</t>
  </si>
  <si>
    <t>20附息国债14</t>
  </si>
  <si>
    <t>200008X4.IB</t>
  </si>
  <si>
    <t>20附息国债08(续4)</t>
  </si>
  <si>
    <t>200409Z2.IB</t>
  </si>
  <si>
    <t>20农发09(增2)</t>
  </si>
  <si>
    <t>160418Z20.IB</t>
  </si>
  <si>
    <t>16农发18(增20)</t>
  </si>
  <si>
    <t>200410Z2.IB</t>
  </si>
  <si>
    <t>20农发10(增2)</t>
  </si>
  <si>
    <t>160418.IB</t>
  </si>
  <si>
    <t>200313Z7.IB</t>
  </si>
  <si>
    <t>20进出13(增7)</t>
  </si>
  <si>
    <t>200315Z2.IB</t>
  </si>
  <si>
    <t>20进出15(增2)</t>
  </si>
  <si>
    <t>200310Z30.IB</t>
  </si>
  <si>
    <t>20进出10(增30)</t>
  </si>
  <si>
    <t>200216Z5.IB</t>
  </si>
  <si>
    <t>20国开16(增5)</t>
  </si>
  <si>
    <t>200212Z15.IB</t>
  </si>
  <si>
    <t>20国开12(增15)</t>
  </si>
  <si>
    <t>200215Z3.IB</t>
  </si>
  <si>
    <t>20国开15(增3)</t>
  </si>
  <si>
    <t>200314Z.IB</t>
  </si>
  <si>
    <t>20进出14(增发)</t>
  </si>
  <si>
    <t>200312Z10.IB</t>
  </si>
  <si>
    <t>20进出12(增10)</t>
  </si>
  <si>
    <t>209954.IB</t>
  </si>
  <si>
    <t>20贴现国债54</t>
  </si>
  <si>
    <t>200207Z12.IB</t>
  </si>
  <si>
    <t>20国开07(增12)</t>
  </si>
  <si>
    <t>200212Z16.IB</t>
  </si>
  <si>
    <t>20国开12(增16)</t>
  </si>
  <si>
    <t>200209Z16.IB</t>
  </si>
  <si>
    <t>20国开09(增16)</t>
  </si>
  <si>
    <t>200220Z12.IB</t>
  </si>
  <si>
    <t>20国开20(增12)</t>
  </si>
  <si>
    <t>092018002Z23.IB</t>
  </si>
  <si>
    <t>20农发清发02(增发23)</t>
  </si>
  <si>
    <t>200011X3.IB</t>
  </si>
  <si>
    <t>20附息国债11(续3)</t>
  </si>
  <si>
    <t>200013X.IB</t>
  </si>
  <si>
    <t>20附息国债13(续发)</t>
  </si>
  <si>
    <t>160405Z26.IB</t>
  </si>
  <si>
    <t>16农发05(增26)</t>
  </si>
  <si>
    <t>170415Z33.IB</t>
  </si>
  <si>
    <t>17农发15(增33)</t>
  </si>
  <si>
    <t>200420.IB</t>
  </si>
  <si>
    <t>20农发20</t>
  </si>
  <si>
    <t>200313Z8.IB</t>
  </si>
  <si>
    <t>20进出13(增8)</t>
  </si>
  <si>
    <t>200315Z3.IB</t>
  </si>
  <si>
    <t>20进出15(增3)</t>
  </si>
  <si>
    <t>200311.IB</t>
  </si>
  <si>
    <t>20进出11</t>
  </si>
  <si>
    <t>200216Z6.IB</t>
  </si>
  <si>
    <t>20国开16(增6)</t>
  </si>
  <si>
    <t>200215Z4.IB</t>
  </si>
  <si>
    <t>20国开15(增4)</t>
  </si>
  <si>
    <t>180205Z21.IB</t>
  </si>
  <si>
    <t>18国开05(增21)</t>
  </si>
  <si>
    <t>180205.IB</t>
  </si>
  <si>
    <t>200314Z2.IB</t>
  </si>
  <si>
    <t>20进出14(增2)</t>
  </si>
  <si>
    <t>200312Z11.IB</t>
  </si>
  <si>
    <t>20进出12(增11)</t>
  </si>
  <si>
    <t>209955.IB</t>
  </si>
  <si>
    <t>20贴现国债55</t>
  </si>
  <si>
    <t>200012X2.IB</t>
  </si>
  <si>
    <t>20附息国债12(续2)</t>
  </si>
  <si>
    <t>200410Z3.IB</t>
  </si>
  <si>
    <t>20农发10(增3)</t>
  </si>
  <si>
    <t>200207Z13.IB</t>
  </si>
  <si>
    <t>20国开07(增13)</t>
  </si>
  <si>
    <t>180205Z22.IB</t>
  </si>
  <si>
    <t>18国开05(增22)</t>
  </si>
  <si>
    <t>200220Z13.IB</t>
  </si>
  <si>
    <t>20国开20(增13)</t>
  </si>
  <si>
    <t>200015.IB</t>
  </si>
  <si>
    <t>20附息国债15</t>
  </si>
  <si>
    <t>200016.IB</t>
  </si>
  <si>
    <t>20附息国债16</t>
  </si>
  <si>
    <t>200313Z9.IB</t>
  </si>
  <si>
    <t>20进出13(增9)</t>
  </si>
  <si>
    <t>价格</t>
  </si>
  <si>
    <t>200315Z4.IB</t>
  </si>
  <si>
    <t>20进出15(增4)</t>
  </si>
  <si>
    <t>200311Z.IB</t>
  </si>
  <si>
    <t>20进出11(增发)</t>
  </si>
  <si>
    <t>200216Z7.IB</t>
  </si>
  <si>
    <t>20国开16(增7)</t>
  </si>
  <si>
    <t>200212Z17.IB</t>
  </si>
  <si>
    <t>20国开12(增17)</t>
  </si>
  <si>
    <t>200215Z5.IB</t>
  </si>
  <si>
    <t>20国开15(增5)</t>
  </si>
  <si>
    <t>200314Z3.IB</t>
  </si>
  <si>
    <t>20进出14(增3)</t>
  </si>
  <si>
    <t>200312Z12.IB</t>
  </si>
  <si>
    <t>20进出12(增12)</t>
  </si>
  <si>
    <t>209956.IB</t>
  </si>
  <si>
    <t>20贴现国债56</t>
  </si>
  <si>
    <t>209957.IB</t>
  </si>
  <si>
    <t>20贴现国债57</t>
  </si>
  <si>
    <t>200207Z14.IB</t>
  </si>
  <si>
    <t>20国开07(增14)</t>
  </si>
  <si>
    <t>200209Z17.IB</t>
  </si>
  <si>
    <t>20国开09(增17)</t>
  </si>
  <si>
    <t>200220Z14.IB</t>
  </si>
  <si>
    <t>20国开20(增14)</t>
  </si>
  <si>
    <t>200313Z10.IB</t>
  </si>
  <si>
    <t>20进出13(增10)</t>
  </si>
  <si>
    <t>200315Z5.IB</t>
  </si>
  <si>
    <t>20进出15(增5)</t>
  </si>
  <si>
    <t>200311Z2.IB</t>
  </si>
  <si>
    <t>20进出11(增2)</t>
  </si>
  <si>
    <t>200216Z8.IB</t>
  </si>
  <si>
    <t>20国开16(增8)</t>
  </si>
  <si>
    <t>200212Z18.IB</t>
  </si>
  <si>
    <t>20国开12(增18)</t>
  </si>
  <si>
    <t>200215Z6.IB</t>
  </si>
  <si>
    <t>20国开15(增6)</t>
  </si>
  <si>
    <t>200314Z4.IB</t>
  </si>
  <si>
    <t>20进出14(增4)</t>
  </si>
  <si>
    <t>200312Z13.IB</t>
  </si>
  <si>
    <t>20进出12(增13)</t>
  </si>
  <si>
    <t>209958.IB</t>
  </si>
  <si>
    <t>20贴现国债58</t>
  </si>
  <si>
    <t>200212Z19.IB</t>
  </si>
  <si>
    <t>20国开12(增19)</t>
  </si>
  <si>
    <t>180205Z23.IB</t>
  </si>
  <si>
    <t>18国开05(增23)</t>
  </si>
  <si>
    <t>200220Z15.IB</t>
  </si>
  <si>
    <t>20国开20(增15)</t>
  </si>
  <si>
    <t>200014X.IB</t>
  </si>
  <si>
    <t>20附息国债14(续发)</t>
  </si>
  <si>
    <t>200017.IB</t>
  </si>
  <si>
    <t>20附息国债17</t>
  </si>
  <si>
    <t>160316Z11.IB</t>
  </si>
  <si>
    <t>16进出16(增11)</t>
  </si>
  <si>
    <t>200315Z6.IB</t>
  </si>
  <si>
    <t>20进出15(增6)</t>
  </si>
  <si>
    <t>200216Z9.IB</t>
  </si>
  <si>
    <t>20国开16(增9)</t>
  </si>
  <si>
    <t>200215Z7.IB</t>
  </si>
  <si>
    <t>20国开15(增7)</t>
  </si>
  <si>
    <t>160316.IB</t>
  </si>
  <si>
    <t>200207Z15.IB</t>
  </si>
  <si>
    <t>20国开07(增15)</t>
  </si>
  <si>
    <t>200208Z13.IB</t>
  </si>
  <si>
    <t>20国开08(增13)</t>
  </si>
  <si>
    <t>2003007.IB</t>
  </si>
  <si>
    <t>20进出007</t>
  </si>
  <si>
    <t>209959.IB</t>
  </si>
  <si>
    <t>20贴现国债59</t>
  </si>
  <si>
    <t>209960.IB</t>
  </si>
  <si>
    <t>20贴现国债60</t>
  </si>
  <si>
    <t>200216Z10.IB</t>
  </si>
  <si>
    <t>20国开16(增10)</t>
  </si>
  <si>
    <t>200212Z20.IB</t>
  </si>
  <si>
    <t>20国开12(增20)</t>
  </si>
  <si>
    <t>200209Z18.IB</t>
  </si>
  <si>
    <t>20国开09(增18)</t>
  </si>
  <si>
    <t>200220Z16.IB</t>
  </si>
  <si>
    <t>20国开20(增16)</t>
  </si>
  <si>
    <t>1902001QFZ.IB</t>
  </si>
  <si>
    <t>19国开绿债01清发(增发)</t>
  </si>
  <si>
    <t>1902001QF.IB</t>
    <phoneticPr fontId="5" type="noConversion"/>
  </si>
  <si>
    <t>200018.IB</t>
  </si>
  <si>
    <t>20附息国债18</t>
  </si>
  <si>
    <t>200013X2.IB</t>
  </si>
  <si>
    <t>20附息国债13(续2)</t>
  </si>
  <si>
    <t>092003001.IB</t>
  </si>
  <si>
    <t>20进出清发01</t>
  </si>
  <si>
    <t>200207Z16.IB</t>
  </si>
  <si>
    <t>20国开07(增16)</t>
  </si>
  <si>
    <t>180214Z14.IB</t>
  </si>
  <si>
    <t>18国开14(增14)</t>
  </si>
  <si>
    <t>200215Z8.IB</t>
  </si>
  <si>
    <t>20国开15(增8)</t>
  </si>
  <si>
    <t>180214.IB</t>
  </si>
  <si>
    <t>200315Z7.IB</t>
  </si>
  <si>
    <t>20进出15(增7)</t>
  </si>
  <si>
    <t>209961.IB</t>
  </si>
  <si>
    <t>20贴现国债61</t>
  </si>
  <si>
    <t>200012X3.IB</t>
  </si>
  <si>
    <t>20附息国债12(续3)</t>
  </si>
  <si>
    <t>200015X.IB</t>
  </si>
  <si>
    <t>20附息国债15(续发)</t>
  </si>
  <si>
    <t>200016X.IB</t>
  </si>
  <si>
    <t>20附息国债16(续发)</t>
  </si>
  <si>
    <t>160316Z12.IB</t>
  </si>
  <si>
    <t>16进出16(增12)</t>
  </si>
  <si>
    <t>200315Z8.IB</t>
  </si>
  <si>
    <t>20进出15(增8)</t>
  </si>
  <si>
    <t>209962.IB</t>
  </si>
  <si>
    <t>20贴现国债62</t>
  </si>
  <si>
    <t>200007X2.IB</t>
  </si>
  <si>
    <t>20附息国债07(续2)</t>
  </si>
  <si>
    <t>200410Z4.IB</t>
  </si>
  <si>
    <t>20农发10(增4)</t>
  </si>
  <si>
    <t>200018X.IB</t>
  </si>
  <si>
    <t>20附息国债18(续发)</t>
  </si>
  <si>
    <t>200315Z9.IB</t>
  </si>
  <si>
    <t>20进出15(增9)</t>
  </si>
  <si>
    <t>200311Z3.IB</t>
  </si>
  <si>
    <t>20进出11(增3)</t>
  </si>
  <si>
    <t>200219.IB</t>
  </si>
  <si>
    <t>209963.IB</t>
  </si>
  <si>
    <t>20贴现国债63</t>
  </si>
  <si>
    <t>209964.IB</t>
  </si>
  <si>
    <t>20贴现国债64</t>
  </si>
  <si>
    <t>200407Z13.IB</t>
  </si>
  <si>
    <t>20农发07(增13)</t>
  </si>
  <si>
    <t>银行间债券</t>
  </si>
  <si>
    <t>金融</t>
  </si>
  <si>
    <t>银行</t>
  </si>
  <si>
    <t>中央国有企业</t>
  </si>
  <si>
    <t>北京</t>
  </si>
  <si>
    <t>北京市</t>
  </si>
  <si>
    <t>荷兰式</t>
  </si>
  <si>
    <t>政策银行债</t>
  </si>
  <si>
    <t>200408Z6.IB</t>
  </si>
  <si>
    <t>20农发08(增6)</t>
  </si>
  <si>
    <t>160404Z17.IB</t>
  </si>
  <si>
    <t>16农发04(增17)</t>
  </si>
  <si>
    <t>180205Z24.IB</t>
  </si>
  <si>
    <t>18国开05(增24)</t>
  </si>
  <si>
    <t>160404.IB</t>
  </si>
  <si>
    <t>210202.IB</t>
  </si>
  <si>
    <t>21国开02</t>
  </si>
  <si>
    <t>200212Z21.IB</t>
  </si>
  <si>
    <t>20国开12(增21)</t>
  </si>
  <si>
    <t>210204.IB</t>
  </si>
  <si>
    <t>21国开04</t>
  </si>
  <si>
    <t>200220Z17.IB</t>
  </si>
  <si>
    <t>20国开20(增17)</t>
  </si>
  <si>
    <t>092018003Z07.IB</t>
  </si>
  <si>
    <t>20农发清发03(增发7)</t>
  </si>
  <si>
    <t>092018002Z24.IB</t>
  </si>
  <si>
    <t>20农发清发02(增发24)</t>
  </si>
  <si>
    <t>200014X2.IB</t>
  </si>
  <si>
    <t>20附息国债14(续2)</t>
  </si>
  <si>
    <t>200017X.IB</t>
  </si>
  <si>
    <t>20附息国债17(续发)</t>
  </si>
  <si>
    <t>200409Z3.IB</t>
  </si>
  <si>
    <t>20农发09(增3)</t>
  </si>
  <si>
    <t>160418Z21.IB</t>
  </si>
  <si>
    <t>16农发18(增21)</t>
  </si>
  <si>
    <t>200410Z5.IB</t>
  </si>
  <si>
    <t>20农发10(增5)</t>
  </si>
  <si>
    <t>200313Z11.IB</t>
  </si>
  <si>
    <t>20进出13(增11)</t>
  </si>
  <si>
    <t>200315Z10.IB</t>
  </si>
  <si>
    <t>20进出15(增10)</t>
  </si>
  <si>
    <t>200311Z4.IB</t>
  </si>
  <si>
    <t>20进出11(增4)</t>
  </si>
  <si>
    <t>180310Z24.IB</t>
  </si>
  <si>
    <t>18进出10(增24)</t>
  </si>
  <si>
    <t>200216Z11.IB</t>
  </si>
  <si>
    <t>20国开16(增11)</t>
  </si>
  <si>
    <t>200215Z9.IB</t>
  </si>
  <si>
    <t>20国开15(增9)</t>
  </si>
  <si>
    <t>180310.IB</t>
  </si>
  <si>
    <t>210302.IB</t>
  </si>
  <si>
    <t>21进出02</t>
  </si>
  <si>
    <t>190309Z7.IB</t>
  </si>
  <si>
    <t>19进出09(增7)</t>
  </si>
  <si>
    <t>210307.IB</t>
  </si>
  <si>
    <t>21进出07</t>
  </si>
  <si>
    <t>219902.IB</t>
  </si>
  <si>
    <t>21贴现国债02</t>
  </si>
  <si>
    <t>219901.IB</t>
  </si>
  <si>
    <t>21贴现国债01</t>
  </si>
  <si>
    <t>190309.IB</t>
  </si>
  <si>
    <t>200407Z14.IB</t>
  </si>
  <si>
    <t>20农发07(增14)</t>
  </si>
  <si>
    <t>200408Z7.IB</t>
  </si>
  <si>
    <t>20农发08(增7)</t>
  </si>
  <si>
    <t>160404Z18.IB</t>
  </si>
  <si>
    <t>16农发04(增18)</t>
  </si>
  <si>
    <t>210202Z.IB</t>
  </si>
  <si>
    <t>21国开02(增发)</t>
  </si>
  <si>
    <t>200212Z22.IB</t>
  </si>
  <si>
    <t>20国开12(增22)</t>
  </si>
  <si>
    <t>210204Z.IB</t>
  </si>
  <si>
    <t>21国开04(增发)</t>
  </si>
  <si>
    <t>092018003Z08.IB</t>
  </si>
  <si>
    <t>20农发清发03(增发8)</t>
  </si>
  <si>
    <t>092018002Z25.IB</t>
  </si>
  <si>
    <t>20农发清发02(增发25)</t>
  </si>
  <si>
    <t>200018X2.IB</t>
  </si>
  <si>
    <t>20附息国债18(续2)</t>
  </si>
  <si>
    <t>200013X3.IB</t>
  </si>
  <si>
    <t>20附息国债13(续3)</t>
  </si>
  <si>
    <t>200409Z4.IB</t>
  </si>
  <si>
    <t>20农发09(增4)</t>
  </si>
  <si>
    <t>160405Z27.IB</t>
  </si>
  <si>
    <t>16农发05(增27)</t>
  </si>
  <si>
    <t>200410Z6.IB</t>
  </si>
  <si>
    <t>20农发10(增6)</t>
  </si>
  <si>
    <t>2103661.IB</t>
  </si>
  <si>
    <t>21进出661</t>
  </si>
  <si>
    <t>90D</t>
  </si>
  <si>
    <t>200313Z12.IB</t>
  </si>
  <si>
    <t>20进出13(增12)</t>
  </si>
  <si>
    <t>200315Z11.IB</t>
  </si>
  <si>
    <t>20进出15(增11)</t>
  </si>
  <si>
    <t>200311Z5.IB</t>
  </si>
  <si>
    <t>20进出11(增5)</t>
  </si>
  <si>
    <t>200216Z12.IB</t>
  </si>
  <si>
    <t>20国开16(增12)</t>
  </si>
  <si>
    <t>200215Z10.IB</t>
  </si>
  <si>
    <t>20国开15(增10)</t>
  </si>
  <si>
    <t>200314Z5.IB</t>
  </si>
  <si>
    <t>20进出14(增5)</t>
  </si>
  <si>
    <t>210302Z.IB</t>
  </si>
  <si>
    <t>21进出02(增发)</t>
  </si>
  <si>
    <t>210307Z.IB</t>
  </si>
  <si>
    <t>21进出07(增发)</t>
  </si>
  <si>
    <t>219903.IB</t>
  </si>
  <si>
    <t>21贴现国债03</t>
  </si>
  <si>
    <t>200012X4.IB</t>
  </si>
  <si>
    <t>20附息国债12(续4)</t>
  </si>
  <si>
    <t>200407Z15.IB</t>
  </si>
  <si>
    <t>20农发07(增15)</t>
  </si>
  <si>
    <t>200408Z8.IB</t>
  </si>
  <si>
    <t>20农发08(增8)</t>
  </si>
  <si>
    <t>160404Z19.IB</t>
  </si>
  <si>
    <t>16农发04(增19)</t>
  </si>
  <si>
    <t>210202Z2.IB</t>
  </si>
  <si>
    <t>21国开02(增2)</t>
  </si>
  <si>
    <t>200212Z23.IB</t>
  </si>
  <si>
    <t>20国开12(增23)</t>
  </si>
  <si>
    <t>210204Z2.IB</t>
  </si>
  <si>
    <t>21国开04(增2)</t>
  </si>
  <si>
    <t>092018003Z09.IB</t>
  </si>
  <si>
    <t>20农发清发03(增发9)</t>
  </si>
  <si>
    <t>092018002Z26.IB</t>
  </si>
  <si>
    <t>20农发清发02(增发26)</t>
  </si>
  <si>
    <t>2103662.IB</t>
  </si>
  <si>
    <t>21进出662</t>
  </si>
  <si>
    <t>200313Z13.IB</t>
  </si>
  <si>
    <t>20进出13(增13)</t>
  </si>
  <si>
    <t>200315Z12.IB</t>
  </si>
  <si>
    <t>20进出15(增12)</t>
  </si>
  <si>
    <t>200311Z6.IB</t>
  </si>
  <si>
    <t>20进出11(增6)</t>
  </si>
  <si>
    <t>210201.IB</t>
  </si>
  <si>
    <t>21国开01</t>
  </si>
  <si>
    <t>200215Z11.IB</t>
  </si>
  <si>
    <t>20国开15(增11)</t>
  </si>
  <si>
    <t>200314Z6.IB</t>
  </si>
  <si>
    <t>20进出14(增6)</t>
  </si>
  <si>
    <t>210302Z2.IB</t>
  </si>
  <si>
    <t>21进出02(增2)</t>
  </si>
  <si>
    <t>210307Z2.IB</t>
  </si>
  <si>
    <t>21进出07(增2)</t>
  </si>
  <si>
    <t>219904.IB</t>
  </si>
  <si>
    <t>21贴现国债04</t>
  </si>
  <si>
    <t>210001.IB</t>
  </si>
  <si>
    <t>21附息国债01</t>
  </si>
  <si>
    <t>200016X2.IB</t>
  </si>
  <si>
    <t>20附息国债16(续2)</t>
  </si>
  <si>
    <t>200409Z5.IB</t>
  </si>
  <si>
    <t>20农发09(增5)</t>
  </si>
  <si>
    <t>190408Z34.IB</t>
  </si>
  <si>
    <t>19农发08(增34)</t>
  </si>
  <si>
    <t>200410Z7.IB</t>
  </si>
  <si>
    <t>20农发10(增7)</t>
  </si>
  <si>
    <t>160405Z28.IB</t>
  </si>
  <si>
    <t>16农发05(增28)</t>
  </si>
  <si>
    <t>200407Z16.IB</t>
  </si>
  <si>
    <t>20农发07(增16)</t>
  </si>
  <si>
    <t>200408Z9.IB</t>
  </si>
  <si>
    <t>20农发08(增9)</t>
  </si>
  <si>
    <t>210202Z3.IB</t>
  </si>
  <si>
    <t>21国开02(增3)</t>
  </si>
  <si>
    <t>200212Z24.IB</t>
  </si>
  <si>
    <t>20国开12(增24)</t>
  </si>
  <si>
    <t>210204Z3.IB</t>
  </si>
  <si>
    <t>21国开04(增3)</t>
  </si>
  <si>
    <t>092018003Z10.IB</t>
  </si>
  <si>
    <t>20农发清发03(增发10)</t>
  </si>
  <si>
    <t>092018002Z27.IB</t>
  </si>
  <si>
    <t>20农发清发02(增发27)</t>
  </si>
  <si>
    <t>200409Z6.IB</t>
  </si>
  <si>
    <t>20农发09(增6)</t>
  </si>
  <si>
    <t>200410Z8.IB</t>
  </si>
  <si>
    <t>20农发10(增8)</t>
  </si>
  <si>
    <t>2103663.IB</t>
  </si>
  <si>
    <t>21进出663</t>
  </si>
  <si>
    <t>200313Z14.IB</t>
  </si>
  <si>
    <t>20进出13(增14)</t>
  </si>
  <si>
    <t>200315Z13.IB</t>
  </si>
  <si>
    <t>20进出15(增13)</t>
  </si>
  <si>
    <t>200311Z7.IB</t>
  </si>
  <si>
    <t>20进出11(增7)</t>
  </si>
  <si>
    <t>210201Z.IB</t>
  </si>
  <si>
    <t>21国开01(增发)</t>
  </si>
  <si>
    <t>200215Z12.IB</t>
  </si>
  <si>
    <t>20国开15(增12)</t>
  </si>
  <si>
    <t>2103664.IB</t>
  </si>
  <si>
    <t>21进出664</t>
  </si>
  <si>
    <t>181D</t>
  </si>
  <si>
    <t>200314Z7.IB</t>
  </si>
  <si>
    <t>20进出14(增7)</t>
  </si>
  <si>
    <t>210302Z3.IB</t>
  </si>
  <si>
    <t>21进出02(增3)</t>
  </si>
  <si>
    <t>210307Z3.IB</t>
  </si>
  <si>
    <t>21进出07(增3)</t>
  </si>
  <si>
    <t>219905.IB</t>
  </si>
  <si>
    <t>21贴现国债05</t>
  </si>
  <si>
    <t>200407Z17.IB</t>
  </si>
  <si>
    <t>20农发07(增17)</t>
  </si>
  <si>
    <t>200408Z10.IB</t>
  </si>
  <si>
    <t>20农发08(增10)</t>
  </si>
  <si>
    <t>210201Z2.IB</t>
  </si>
  <si>
    <t>21国开01(增2)</t>
  </si>
  <si>
    <t>210202Z4.IB</t>
  </si>
  <si>
    <t>21国开02(增4)</t>
  </si>
  <si>
    <t>200212Z25.IB</t>
  </si>
  <si>
    <t>20国开12(增25)</t>
  </si>
  <si>
    <t>092018003Z11.IB</t>
  </si>
  <si>
    <t>20农发清发03(增发11)</t>
  </si>
  <si>
    <t>092118001.IB</t>
  </si>
  <si>
    <t>21农发清发01</t>
  </si>
  <si>
    <t>210001X.IB</t>
  </si>
  <si>
    <t>21附息国债01(续发)</t>
  </si>
  <si>
    <t>200014X3.IB</t>
  </si>
  <si>
    <t>20附息国债14(续3)</t>
  </si>
  <si>
    <t>200017X2.IB</t>
  </si>
  <si>
    <t>20附息国债17(续2)</t>
  </si>
  <si>
    <t>210401.IB</t>
  </si>
  <si>
    <t>21农发01</t>
  </si>
  <si>
    <t>200410Z9.IB</t>
  </si>
  <si>
    <t>20农发10(增9)</t>
  </si>
  <si>
    <t>2103665.IB</t>
  </si>
  <si>
    <t>21进出665</t>
  </si>
  <si>
    <t>89D</t>
  </si>
  <si>
    <t>200313Z15.IB</t>
  </si>
  <si>
    <t>20进出13(增15)</t>
  </si>
  <si>
    <t>200315Z14.IB</t>
  </si>
  <si>
    <t>20进出15(增14)</t>
  </si>
  <si>
    <t>180310Z25.IB</t>
  </si>
  <si>
    <t>18进出10(增25)</t>
  </si>
  <si>
    <t>200311Z8.IB</t>
  </si>
  <si>
    <t>20进出11(增8)</t>
  </si>
  <si>
    <t>210212.IB</t>
  </si>
  <si>
    <t>21国开12</t>
  </si>
  <si>
    <t>210204Z4.IB</t>
  </si>
  <si>
    <t>21国开04(增4)</t>
  </si>
  <si>
    <t>200215Z13.IB</t>
  </si>
  <si>
    <t>20国开15(增13)</t>
  </si>
  <si>
    <t>200314Z8.IB</t>
  </si>
  <si>
    <t>20进出14(增8)</t>
  </si>
  <si>
    <t>210302Z4.IB</t>
  </si>
  <si>
    <t>21进出02(增4)</t>
  </si>
  <si>
    <t>210307Z4.IB</t>
  </si>
  <si>
    <t>21进出07(增4)</t>
  </si>
  <si>
    <t>219907.IB</t>
  </si>
  <si>
    <t>21贴现国债07</t>
  </si>
  <si>
    <t>219906.IB</t>
  </si>
  <si>
    <t>21贴现国债06</t>
  </si>
  <si>
    <t>210401Z.IB</t>
  </si>
  <si>
    <t>21农发01(增发)</t>
  </si>
  <si>
    <t>200407Z18.IB</t>
  </si>
  <si>
    <t>20农发07(增18)</t>
  </si>
  <si>
    <t>200408Z11.IB</t>
  </si>
  <si>
    <t>20农发08(增11)</t>
  </si>
  <si>
    <t>200410Z10.IB</t>
  </si>
  <si>
    <t>20农发10(增10)</t>
  </si>
  <si>
    <t>210212Z.IB</t>
  </si>
  <si>
    <t>21国开12(增发)</t>
  </si>
  <si>
    <t>200212Z26.IB</t>
  </si>
  <si>
    <t>20国开12(增26)</t>
  </si>
  <si>
    <t>210204Z5.IB</t>
  </si>
  <si>
    <t>21国开04(增5)</t>
  </si>
  <si>
    <t>210201Z3.IB</t>
  </si>
  <si>
    <t>21国开01(增3)</t>
  </si>
  <si>
    <t>210202Z5.IB</t>
  </si>
  <si>
    <t>21国开02(增5)</t>
  </si>
  <si>
    <t>200215Z14.IB</t>
  </si>
  <si>
    <t>20国开15(增14)</t>
  </si>
  <si>
    <t>200407Z19.IB</t>
  </si>
  <si>
    <t>20农发07(增19)</t>
  </si>
  <si>
    <t>200408Z12.IB</t>
  </si>
  <si>
    <t>20农发08(增12)</t>
  </si>
  <si>
    <t>210201Z4.IB</t>
  </si>
  <si>
    <t>21国开01(增4)</t>
  </si>
  <si>
    <t>210204Z6.IB</t>
  </si>
  <si>
    <t>21国开04(增6)</t>
  </si>
  <si>
    <t>092018003Z12.IB</t>
  </si>
  <si>
    <t>20农发清发03(增发12)</t>
  </si>
  <si>
    <t>092118001Z01.IB</t>
  </si>
  <si>
    <t>21农发清发01(增发1)</t>
  </si>
  <si>
    <t>200018X3.IB</t>
  </si>
  <si>
    <t>20附息国债18(续3)</t>
  </si>
  <si>
    <t>200013X4.IB</t>
  </si>
  <si>
    <t>20附息国债13(续4)</t>
  </si>
  <si>
    <t>200016X3.IB</t>
  </si>
  <si>
    <t>20附息国债16(续3)</t>
  </si>
  <si>
    <t>210401Z2.IB</t>
  </si>
  <si>
    <t>21农发01(增2)</t>
  </si>
  <si>
    <t>190408Z35.IB</t>
  </si>
  <si>
    <t>19农发08(增35)</t>
  </si>
  <si>
    <t>200410Z11.IB</t>
  </si>
  <si>
    <t>20农发10(增11)</t>
  </si>
  <si>
    <t>160418Z22.IB</t>
  </si>
  <si>
    <t>16农发18(增22)</t>
  </si>
  <si>
    <t>2103666.IB</t>
  </si>
  <si>
    <t>21进出666</t>
  </si>
  <si>
    <t>200313Z16.IB</t>
  </si>
  <si>
    <t>20进出13(增16)</t>
  </si>
  <si>
    <t>200315Z15.IB</t>
  </si>
  <si>
    <t>20进出15(增15)</t>
  </si>
  <si>
    <t>180310Z26.IB</t>
  </si>
  <si>
    <t>18进出10(增26)</t>
  </si>
  <si>
    <t>200311Z9.IB</t>
  </si>
  <si>
    <t>20进出11(增9)</t>
  </si>
  <si>
    <t>210212Z2.IB</t>
  </si>
  <si>
    <t>21国开12(增2)</t>
  </si>
  <si>
    <t>210205.IB</t>
  </si>
  <si>
    <t>21国开05</t>
  </si>
  <si>
    <t>200314Z9.IB</t>
  </si>
  <si>
    <t>20进出14(增9)</t>
  </si>
  <si>
    <t>210202Z6.IB</t>
  </si>
  <si>
    <t>21国开02(增6)</t>
  </si>
  <si>
    <t>210203.IB</t>
  </si>
  <si>
    <t>21国开03</t>
  </si>
  <si>
    <t>210302Z5.IB</t>
  </si>
  <si>
    <t>21进出02(增5)</t>
  </si>
  <si>
    <t>210307Z5.IB</t>
  </si>
  <si>
    <t>21进出07(增5)</t>
  </si>
  <si>
    <t>219909.IB</t>
  </si>
  <si>
    <t>21贴现国债09</t>
  </si>
  <si>
    <t>210402.IB</t>
  </si>
  <si>
    <t>21农发02</t>
  </si>
  <si>
    <t>200408Z13.IB</t>
  </si>
  <si>
    <t>20农发08(增13)</t>
  </si>
  <si>
    <t>210201Z5.IB</t>
  </si>
  <si>
    <t>21国开01(增5)</t>
  </si>
  <si>
    <t>210212Z3.IB</t>
  </si>
  <si>
    <t>21国开12(增3)</t>
  </si>
  <si>
    <t>210213.IB</t>
  </si>
  <si>
    <t>21国开13</t>
  </si>
  <si>
    <t>210204Z7.IB</t>
  </si>
  <si>
    <t>21国开04(增7)</t>
  </si>
  <si>
    <t>092118002.IB</t>
  </si>
  <si>
    <t>21农发清发02</t>
  </si>
  <si>
    <t>092118001Z02.IB</t>
  </si>
  <si>
    <t>21农发清发01(增发2)</t>
  </si>
  <si>
    <t>200014X4.IB</t>
  </si>
  <si>
    <t>20附息国债14(续4)</t>
  </si>
  <si>
    <t>200017X3.IB</t>
  </si>
  <si>
    <t>20附息国债17(续3)</t>
  </si>
  <si>
    <t>210401Z3.IB</t>
  </si>
  <si>
    <t>21农发01(增3)</t>
  </si>
  <si>
    <t>200410Z12.IB</t>
  </si>
  <si>
    <t>20农发10(增12)</t>
  </si>
  <si>
    <t>2103667.IB</t>
  </si>
  <si>
    <t>21进出667</t>
  </si>
  <si>
    <t>200313Z17.IB</t>
  </si>
  <si>
    <t>20进出13(增17)</t>
  </si>
  <si>
    <t>200315Z16.IB</t>
  </si>
  <si>
    <t>20进出15(增16)</t>
  </si>
  <si>
    <t>200311Z10.IB</t>
  </si>
  <si>
    <t>20进出11(增10)</t>
  </si>
  <si>
    <t>210202Z7.IB</t>
  </si>
  <si>
    <t>21国开02(增7)</t>
  </si>
  <si>
    <t>210203Z.IB</t>
  </si>
  <si>
    <t>21国开03(增发)</t>
  </si>
  <si>
    <t>210205Z.IB</t>
  </si>
  <si>
    <t>21国开05(增发)</t>
  </si>
  <si>
    <t>018018Z.SH</t>
  </si>
  <si>
    <t>国开2101(增发)</t>
  </si>
  <si>
    <t>018014Z3.SH</t>
  </si>
  <si>
    <t>国开2005(增3)</t>
  </si>
  <si>
    <t>210301.IB</t>
  </si>
  <si>
    <t>21进出01</t>
  </si>
  <si>
    <t>210312.IB</t>
  </si>
  <si>
    <t>21进出12</t>
  </si>
  <si>
    <t>210307Z6.IB</t>
  </si>
  <si>
    <t>21进出07(增6)</t>
  </si>
  <si>
    <t>219911.IB</t>
  </si>
  <si>
    <t>21贴现国债11</t>
  </si>
  <si>
    <t>219910.IB</t>
  </si>
  <si>
    <t>21贴现国债10</t>
  </si>
  <si>
    <t>018018.SH</t>
    <phoneticPr fontId="5" type="noConversion"/>
  </si>
  <si>
    <t>018014.SH</t>
    <phoneticPr fontId="5" type="noConversion"/>
  </si>
  <si>
    <t>210402Z.IB</t>
  </si>
  <si>
    <t>21农发02(增发)</t>
  </si>
  <si>
    <t>200408Z14.IB</t>
  </si>
  <si>
    <t>20农发08(增14)</t>
  </si>
  <si>
    <t>217701.IB</t>
  </si>
  <si>
    <t>21贴现国开01</t>
  </si>
  <si>
    <t>184D</t>
  </si>
  <si>
    <t>210212Z4.IB</t>
  </si>
  <si>
    <t>21国开12(增4)</t>
  </si>
  <si>
    <t>210204Z8.IB</t>
  </si>
  <si>
    <t>21国开04(增8)</t>
  </si>
  <si>
    <t>210205Z2.IB</t>
  </si>
  <si>
    <t>21国开05(增2)</t>
  </si>
  <si>
    <t>092118002Z01.IB</t>
  </si>
  <si>
    <t>21农发清发02(增发1)</t>
  </si>
  <si>
    <t>092118001Z03.IB</t>
  </si>
  <si>
    <t>21农发清发01(增发3)</t>
  </si>
  <si>
    <t>2103668.IB</t>
  </si>
  <si>
    <t>21进出668</t>
  </si>
  <si>
    <t>200313Z18.IB</t>
  </si>
  <si>
    <t>20进出13(增18)</t>
  </si>
  <si>
    <t>200315Z17.IB</t>
  </si>
  <si>
    <t>20进出15(增17)</t>
  </si>
  <si>
    <t>200311Z11.IB</t>
  </si>
  <si>
    <t>20进出11(增11)</t>
  </si>
  <si>
    <t>217702.IB</t>
  </si>
  <si>
    <t>21贴现国开02</t>
  </si>
  <si>
    <t>210201Z6.IB</t>
  </si>
  <si>
    <t>21国开01(增6)</t>
  </si>
  <si>
    <t>210202Z8.IB</t>
  </si>
  <si>
    <t>21国开02(增8)</t>
  </si>
  <si>
    <t>210203Z2.IB</t>
  </si>
  <si>
    <t>21国开03(增2)</t>
  </si>
  <si>
    <t>210301Z.IB</t>
  </si>
  <si>
    <t>21进出01(增发)</t>
  </si>
  <si>
    <t>210312Z.IB</t>
  </si>
  <si>
    <t>21进出12(增发)</t>
  </si>
  <si>
    <t>219912.IB</t>
  </si>
  <si>
    <t>21贴现国债12</t>
  </si>
  <si>
    <t>200018X4.IB</t>
  </si>
  <si>
    <t>20附息国债18(续4)</t>
  </si>
  <si>
    <t>210002.IB</t>
  </si>
  <si>
    <t>21附息国债02</t>
  </si>
  <si>
    <t>210401Z4.IB</t>
  </si>
  <si>
    <t>21农发01(增4)</t>
  </si>
  <si>
    <t>200410Z13.IB</t>
  </si>
  <si>
    <t>20农发10(增13)</t>
  </si>
  <si>
    <t>210402Z2.IB</t>
  </si>
  <si>
    <t>21农发02(增2)</t>
  </si>
  <si>
    <t>200408Z15.IB</t>
  </si>
  <si>
    <t>20农发08(增15)</t>
  </si>
  <si>
    <t>210201Z7.IB</t>
  </si>
  <si>
    <t>21国开01(增7)</t>
  </si>
  <si>
    <t>210213Z.IB</t>
  </si>
  <si>
    <t>21国开13(增发)</t>
  </si>
  <si>
    <t>210203Z3.IB</t>
  </si>
  <si>
    <t>21国开03(增3)</t>
  </si>
  <si>
    <t>210204Z9.IB</t>
  </si>
  <si>
    <t>21国开04(增9)</t>
  </si>
  <si>
    <t>092118002Z02.IB</t>
  </si>
  <si>
    <t>21农发清发02(增发2)</t>
  </si>
  <si>
    <t>092118001Z04.IB</t>
  </si>
  <si>
    <t>21农发清发01(增发4)</t>
  </si>
  <si>
    <t>210001X2.IB</t>
  </si>
  <si>
    <t>21附息国债01(续2)</t>
  </si>
  <si>
    <t>200016X4.IB</t>
  </si>
  <si>
    <t>20附息国债16(续4)</t>
  </si>
  <si>
    <t>210401Z5.IB</t>
  </si>
  <si>
    <t>21农发01(增5)</t>
  </si>
  <si>
    <t>200410Z14.IB</t>
  </si>
  <si>
    <t>20农发10(增14)</t>
  </si>
  <si>
    <t>2103669.IB</t>
  </si>
  <si>
    <t>21进出669</t>
  </si>
  <si>
    <t>200313Z19.IB</t>
  </si>
  <si>
    <t>20进出13(增19)</t>
  </si>
  <si>
    <t>200311Z12.IB</t>
  </si>
  <si>
    <t>20进出11(增12)</t>
  </si>
  <si>
    <t>217703.IB</t>
  </si>
  <si>
    <t>21贴现国开03</t>
  </si>
  <si>
    <t>210205Z3.IB</t>
  </si>
  <si>
    <t>21国开05(增3)</t>
  </si>
  <si>
    <t>210301Z2.IB</t>
  </si>
  <si>
    <t>21进出01(增2)</t>
  </si>
  <si>
    <t>210312Z2.IB</t>
  </si>
  <si>
    <t>21进出12(增2)</t>
  </si>
  <si>
    <t>219913.IB</t>
  </si>
  <si>
    <t>21贴现国债13</t>
  </si>
  <si>
    <t>210003.IB</t>
  </si>
  <si>
    <t>21附息国债03</t>
  </si>
  <si>
    <t>210402Z3.IB</t>
  </si>
  <si>
    <t>21农发02(增3)</t>
  </si>
  <si>
    <t>170412Z19.IB</t>
  </si>
  <si>
    <t>17农发12(增19)</t>
  </si>
  <si>
    <t>210403.IB</t>
  </si>
  <si>
    <t>21农发03</t>
  </si>
  <si>
    <t>210201Z8.IB</t>
  </si>
  <si>
    <t>21国开01(增8)</t>
  </si>
  <si>
    <t>210202Z9.IB</t>
  </si>
  <si>
    <t>21国开02(增9)</t>
  </si>
  <si>
    <t>210203Z4.IB</t>
  </si>
  <si>
    <t>21国开03(增4)</t>
  </si>
  <si>
    <t>092118002Z03.IB</t>
  </si>
  <si>
    <t>21农发清发02(增发3)</t>
  </si>
  <si>
    <t>092118001Z05.IB</t>
  </si>
  <si>
    <t>21农发清发01(增发5)</t>
  </si>
  <si>
    <t>092103007.IB</t>
  </si>
  <si>
    <t>21进出007</t>
  </si>
  <si>
    <t>200410Z15.IB</t>
  </si>
  <si>
    <t>20农发10(增15)</t>
  </si>
  <si>
    <t>160418Z23.IB</t>
  </si>
  <si>
    <t>16农发18(增23)</t>
  </si>
  <si>
    <t>2103670.IB</t>
  </si>
  <si>
    <t>21进出670</t>
  </si>
  <si>
    <t>200313Z20.IB</t>
  </si>
  <si>
    <t>20进出13(增20)</t>
  </si>
  <si>
    <t>200315Z18.IB</t>
  </si>
  <si>
    <t>20进出15(增18)</t>
  </si>
  <si>
    <t>160310Z22.IB</t>
  </si>
  <si>
    <t>16进出10(增22)</t>
  </si>
  <si>
    <t>200311Z13.IB</t>
  </si>
  <si>
    <t>20进出11(增13)</t>
  </si>
  <si>
    <t>210212Z5.IB</t>
  </si>
  <si>
    <t>21国开12(增5)</t>
  </si>
  <si>
    <t>210204Z10.IB</t>
  </si>
  <si>
    <t>21国开04(增10)</t>
  </si>
  <si>
    <t>210205Z4.IB</t>
  </si>
  <si>
    <t>21国开05(增4)</t>
  </si>
  <si>
    <t>210301Z3.IB</t>
  </si>
  <si>
    <t>21进出01(增3)</t>
  </si>
  <si>
    <t>210312Z3.IB</t>
  </si>
  <si>
    <t>21进出12(增3)</t>
  </si>
  <si>
    <t>190303Z14.IB</t>
  </si>
  <si>
    <t>19进出03(增14)</t>
  </si>
  <si>
    <t>219914.IB</t>
  </si>
  <si>
    <t>21贴现国债14</t>
  </si>
  <si>
    <t>200012X5.IB</t>
  </si>
  <si>
    <t>20附息国债12(续5)</t>
  </si>
  <si>
    <t>210402Z4.IB</t>
  </si>
  <si>
    <t>21农发02(增4)</t>
  </si>
  <si>
    <t>210403Z.IB</t>
  </si>
  <si>
    <t>21农发03(增发)</t>
  </si>
  <si>
    <t>210201Z9.IB</t>
  </si>
  <si>
    <t>21国开01(增9)</t>
  </si>
  <si>
    <t>210202Z10.IB</t>
  </si>
  <si>
    <t>21国开02(增10)</t>
  </si>
  <si>
    <t>210203Z5.IB</t>
  </si>
  <si>
    <t>21国开03(增5)</t>
  </si>
  <si>
    <t>210204Z11.IB</t>
  </si>
  <si>
    <t>21国开04(增11)</t>
  </si>
  <si>
    <t>092118002Z04.IB</t>
  </si>
  <si>
    <t>21农发清发02(增发4)</t>
  </si>
  <si>
    <t>092118001Z06.IB</t>
  </si>
  <si>
    <t>21农发清发01(增发6)</t>
  </si>
  <si>
    <t>210401Z6.IB</t>
  </si>
  <si>
    <t>21农发01(增6)</t>
  </si>
  <si>
    <t>200410Z16.IB</t>
  </si>
  <si>
    <t>20农发10(增16)</t>
  </si>
  <si>
    <t>2103671.IB</t>
  </si>
  <si>
    <t>21进出671</t>
  </si>
  <si>
    <t>210303.IB</t>
  </si>
  <si>
    <t>21进出03</t>
  </si>
  <si>
    <t>200315Z19.IB</t>
  </si>
  <si>
    <t>20进出15(增19)</t>
  </si>
  <si>
    <t>200311Z14.IB</t>
  </si>
  <si>
    <t>20进出11(增14)</t>
  </si>
  <si>
    <t>217704.IB</t>
  </si>
  <si>
    <t>21贴现国开04</t>
  </si>
  <si>
    <t>85D</t>
  </si>
  <si>
    <t>210212Z6.IB</t>
  </si>
  <si>
    <t>21国开12(增6)</t>
  </si>
  <si>
    <t>210213Z2.IB</t>
  </si>
  <si>
    <t>21国开13(增2)</t>
  </si>
  <si>
    <t>210205Z5.IB</t>
  </si>
  <si>
    <t>21国开05(增5)</t>
  </si>
  <si>
    <t>210301Z4.IB</t>
  </si>
  <si>
    <t>21进出01(增4)</t>
  </si>
  <si>
    <t>210312Z4.IB</t>
  </si>
  <si>
    <t>21进出12(增4)</t>
  </si>
  <si>
    <t>219916.IB</t>
  </si>
  <si>
    <t>21贴现国债16</t>
  </si>
  <si>
    <t>219915.IB</t>
  </si>
  <si>
    <t>21贴现国债15</t>
  </si>
  <si>
    <t>210201Z10.IB</t>
  </si>
  <si>
    <t>21国开01(增10)</t>
  </si>
  <si>
    <t>210202Z11.IB</t>
  </si>
  <si>
    <t>21国开02(增11)</t>
  </si>
  <si>
    <t>210203Z6.IB</t>
  </si>
  <si>
    <t>21国开03(增6)</t>
  </si>
  <si>
    <t>210204Z12.IB</t>
  </si>
  <si>
    <t>21国开04(增12)</t>
  </si>
  <si>
    <t>092118002Z05.IB</t>
  </si>
  <si>
    <t>21农发清发02(增发5)</t>
  </si>
  <si>
    <t>092118001Z07.IB</t>
  </si>
  <si>
    <t>21农发清发01(增发7)</t>
  </si>
  <si>
    <t>210004.IB</t>
  </si>
  <si>
    <t>21附息国债04</t>
  </si>
  <si>
    <t>200017X4.IB</t>
  </si>
  <si>
    <t>20附息国债17(续4)</t>
  </si>
  <si>
    <t>210401Z7.IB</t>
  </si>
  <si>
    <t>21农发01(增7)</t>
  </si>
  <si>
    <t>200410Z17.IB</t>
  </si>
  <si>
    <t>20农发10(增17)</t>
  </si>
  <si>
    <t>2103672.IB</t>
  </si>
  <si>
    <t>21进出672</t>
  </si>
  <si>
    <t>210303Z.IB</t>
  </si>
  <si>
    <t>21进出03(增发)</t>
  </si>
  <si>
    <t>200315Z20.IB</t>
  </si>
  <si>
    <t>20进出15(增20)</t>
  </si>
  <si>
    <t>200311Z15.IB</t>
  </si>
  <si>
    <t>20进出11(增15)</t>
  </si>
  <si>
    <t>217705.IB</t>
  </si>
  <si>
    <t>21贴现国开05</t>
  </si>
  <si>
    <t>210212Z7.IB</t>
  </si>
  <si>
    <t>21国开12(增7)</t>
  </si>
  <si>
    <t>210205Z6.IB</t>
  </si>
  <si>
    <t>21国开05(增6)</t>
  </si>
  <si>
    <t>210005.IB</t>
  </si>
  <si>
    <t>21附息国债05</t>
  </si>
  <si>
    <t>219917.IB</t>
  </si>
  <si>
    <t>21贴现国债17</t>
  </si>
  <si>
    <t>210301Z5.IB</t>
  </si>
  <si>
    <t>21进出01(增5)</t>
  </si>
  <si>
    <t>210312Z5.IB</t>
  </si>
  <si>
    <t>21进出12(增5)</t>
  </si>
  <si>
    <t>210402Z5.IB</t>
  </si>
  <si>
    <t>21农发02(增5)</t>
  </si>
  <si>
    <t>210403Z2.IB</t>
  </si>
  <si>
    <t>21农发03(增2)</t>
  </si>
  <si>
    <t>210201Z11.IB</t>
  </si>
  <si>
    <t>21国开01(增11)</t>
  </si>
  <si>
    <t>210202Z12.IB</t>
  </si>
  <si>
    <t>21国开02(增12)</t>
  </si>
  <si>
    <t>210203Z7.IB</t>
  </si>
  <si>
    <t>21国开03(增7)</t>
  </si>
  <si>
    <t>210204Z13.IB</t>
  </si>
  <si>
    <t>21国开04(增13)</t>
  </si>
  <si>
    <t>092118002Z06.IB</t>
  </si>
  <si>
    <t>21农发清发02(增发6)</t>
  </si>
  <si>
    <t>092118001Z08.IB</t>
  </si>
  <si>
    <t>21农发清发01(增发8)</t>
  </si>
  <si>
    <t>200018X5.IB</t>
  </si>
  <si>
    <t>20附息国债18(续5)</t>
  </si>
  <si>
    <t>210002X.IB</t>
  </si>
  <si>
    <t>21附息国债02(续发)</t>
  </si>
  <si>
    <t>210401Z8.IB</t>
  </si>
  <si>
    <t>21农发01(增8)</t>
  </si>
  <si>
    <t>200410Z18.IB</t>
  </si>
  <si>
    <t>20农发10(增18)</t>
  </si>
  <si>
    <t>2103673.IB</t>
  </si>
  <si>
    <t>21进出673</t>
  </si>
  <si>
    <t>210303Z2.IB</t>
  </si>
  <si>
    <t>21进出03(增2)</t>
  </si>
  <si>
    <t>200315Z21.IB</t>
  </si>
  <si>
    <t>20进出15(增21)</t>
  </si>
  <si>
    <t>200311Z16.IB</t>
  </si>
  <si>
    <t>20进出11(增16)</t>
  </si>
  <si>
    <t>217706.IB</t>
  </si>
  <si>
    <t>21贴现国开06</t>
  </si>
  <si>
    <t>210206.IB</t>
  </si>
  <si>
    <t>21国开06</t>
  </si>
  <si>
    <t>210212Z8.IB</t>
  </si>
  <si>
    <t>21国开12(增8)</t>
  </si>
  <si>
    <t>210213Z3.IB</t>
  </si>
  <si>
    <t>21国开13(增3)</t>
  </si>
  <si>
    <t>210205Z7.IB</t>
  </si>
  <si>
    <t>21国开05(增7)</t>
  </si>
  <si>
    <t>210301Z6.IB</t>
  </si>
  <si>
    <t>21进出01(增6)</t>
  </si>
  <si>
    <t>200314Z10.IB</t>
  </si>
  <si>
    <t>20进出14(增10)</t>
  </si>
  <si>
    <t>210312Z6.IB</t>
  </si>
  <si>
    <t>21进出12(增6)</t>
  </si>
  <si>
    <t>219918.IB</t>
  </si>
  <si>
    <t>21贴现国债18</t>
  </si>
  <si>
    <t>210402Z6.IB</t>
  </si>
  <si>
    <t>21农发02(增6)</t>
  </si>
  <si>
    <t>210403Z3.IB</t>
  </si>
  <si>
    <t>21农发03(增3)</t>
  </si>
  <si>
    <t>210206Z.IB</t>
  </si>
  <si>
    <t>21国开06(增发)</t>
  </si>
  <si>
    <t>210203Z8.IB</t>
  </si>
  <si>
    <t>21国开03(增8)</t>
  </si>
  <si>
    <t>210204Z14.IB</t>
  </si>
  <si>
    <t>21国开04(增14)</t>
  </si>
  <si>
    <t>092118002Z07.IB</t>
  </si>
  <si>
    <t>21农发清发02(增发7)</t>
  </si>
  <si>
    <t>092118001Z09.IB</t>
  </si>
  <si>
    <t>21农发清发01(增发9)</t>
  </si>
  <si>
    <t>210006.IB</t>
  </si>
  <si>
    <t>21附息国债06</t>
  </si>
  <si>
    <t>200016X5.IB</t>
  </si>
  <si>
    <t>20附息国债16(续5)</t>
  </si>
  <si>
    <t>210401Z9.IB</t>
  </si>
  <si>
    <t>21农发01(增9)</t>
  </si>
  <si>
    <t>200410Z19.IB</t>
  </si>
  <si>
    <t>20农发10(增19)</t>
  </si>
  <si>
    <t>2103674.IB</t>
  </si>
  <si>
    <t>21进出674</t>
  </si>
  <si>
    <t>200315Z22.IB</t>
  </si>
  <si>
    <t>20进出15(增22)</t>
  </si>
  <si>
    <t>200311Z17.IB</t>
  </si>
  <si>
    <t>20进出11(增17)</t>
  </si>
  <si>
    <t>217707.IB</t>
  </si>
  <si>
    <t>21贴现国开07</t>
  </si>
  <si>
    <t>210202Z13.IB</t>
  </si>
  <si>
    <t>21国开02(增13)</t>
  </si>
  <si>
    <t>210205Z8.IB</t>
  </si>
  <si>
    <t>21国开05(增8)</t>
  </si>
  <si>
    <t>200314Z11.IB</t>
  </si>
  <si>
    <t>20进出14(增11)</t>
  </si>
  <si>
    <t>210301Z7.IB</t>
  </si>
  <si>
    <t>21进出01(增7)</t>
  </si>
  <si>
    <t>210312Z7.IB</t>
  </si>
  <si>
    <t>21进出12(增7)</t>
  </si>
  <si>
    <t>219919.IB</t>
  </si>
  <si>
    <t>21贴现国债19</t>
  </si>
  <si>
    <t>210402Z7.IB</t>
  </si>
  <si>
    <t>21农发02(增7)</t>
  </si>
  <si>
    <t>210403Z4.IB</t>
  </si>
  <si>
    <t>21农发03(增4)</t>
  </si>
  <si>
    <t>210206Z2.IB</t>
  </si>
  <si>
    <t>21国开06(增2)</t>
  </si>
  <si>
    <t>092118001Z10.IB</t>
  </si>
  <si>
    <t>21农发清发01(增发10)</t>
  </si>
  <si>
    <t>092118002Z08.IB</t>
  </si>
  <si>
    <t>21农发清发02(增发8)</t>
  </si>
  <si>
    <t>210202Z14.IB</t>
  </si>
  <si>
    <t>21国开02(增14)</t>
  </si>
  <si>
    <t>210204Z15.IB</t>
  </si>
  <si>
    <t>21国开04(增15)</t>
  </si>
  <si>
    <t>210401Z10.IB</t>
  </si>
  <si>
    <t>21农发01(增10)</t>
  </si>
  <si>
    <t>200410Z20.IB</t>
  </si>
  <si>
    <t>20农发10(增20)</t>
  </si>
  <si>
    <t>200212Z27.IB</t>
  </si>
  <si>
    <t>20国开12(增27)</t>
  </si>
  <si>
    <t>092118100.IB</t>
  </si>
  <si>
    <t>21农发清发100</t>
  </si>
  <si>
    <t>210213Z4.IB</t>
  </si>
  <si>
    <t>21国开13(增4)</t>
  </si>
  <si>
    <t>210205Z9.IB</t>
  </si>
  <si>
    <t>21国开05(增9)</t>
  </si>
  <si>
    <t>210206Z3.IB</t>
  </si>
  <si>
    <t>21国开06(增3)</t>
  </si>
  <si>
    <t>210203Z9.IB</t>
  </si>
  <si>
    <t>21国开03(增9)</t>
  </si>
  <si>
    <t>210205Z10.IB</t>
  </si>
  <si>
    <t>21国开05(增10)</t>
  </si>
  <si>
    <t>210402Z8.IB</t>
  </si>
  <si>
    <t>21农发02(增8)</t>
  </si>
  <si>
    <t>210403Z5.IB</t>
  </si>
  <si>
    <t>21农发03(增5)</t>
  </si>
  <si>
    <t>210004X.IB</t>
  </si>
  <si>
    <t>21附息国债04(续发)</t>
  </si>
  <si>
    <t>210007.IB</t>
  </si>
  <si>
    <t>21附息国债07</t>
  </si>
  <si>
    <t>210401Z11.IB</t>
  </si>
  <si>
    <t>21农发01(增11)</t>
  </si>
  <si>
    <t>200410Z21.IB</t>
  </si>
  <si>
    <t>20农发10(增21)</t>
  </si>
  <si>
    <t>2103675.IB</t>
  </si>
  <si>
    <t>21进出675</t>
  </si>
  <si>
    <t>210303Z4.IB</t>
  </si>
  <si>
    <t>21进出03(增4)</t>
  </si>
  <si>
    <t>210305.IB</t>
  </si>
  <si>
    <t>21进出05</t>
  </si>
  <si>
    <t>200311Z19.IB</t>
  </si>
  <si>
    <t>20进出11(增19)</t>
  </si>
  <si>
    <t>210213Z5.IB</t>
  </si>
  <si>
    <t>21国开13(增5)</t>
  </si>
  <si>
    <t>210204Z16.IB</t>
  </si>
  <si>
    <t>21国开04(增16)</t>
  </si>
  <si>
    <t>210205Z11.IB</t>
  </si>
  <si>
    <t>21国开05(增11)</t>
  </si>
  <si>
    <t>210206Z4.IB</t>
  </si>
  <si>
    <t>21国开06(增4)</t>
  </si>
  <si>
    <t>210202Z15.IB</t>
  </si>
  <si>
    <t>21国开02(增15)</t>
  </si>
  <si>
    <t>210203Z10.IB</t>
  </si>
  <si>
    <t>21国开03(增10)</t>
  </si>
  <si>
    <t>092118002Z09.IB</t>
  </si>
  <si>
    <t>21农发清发02(增发9)</t>
  </si>
  <si>
    <t>092118001Z11.IB</t>
  </si>
  <si>
    <t>21农发清发01(增发11)</t>
  </si>
  <si>
    <t>210301Z9.IB</t>
  </si>
  <si>
    <t>21进出01(增9)</t>
  </si>
  <si>
    <t>210312Z8.IB</t>
  </si>
  <si>
    <t>21进出12(增8)</t>
  </si>
  <si>
    <t>219922.IB</t>
  </si>
  <si>
    <t>21贴现国债22</t>
  </si>
  <si>
    <t>210005X.IB</t>
  </si>
  <si>
    <t>21附息国债05(续发)</t>
  </si>
  <si>
    <t>210402Z9.IB</t>
  </si>
  <si>
    <t>21农发02(增9)</t>
  </si>
  <si>
    <t>210403Z6.IB</t>
  </si>
  <si>
    <t>21农发03(增6)</t>
  </si>
  <si>
    <t>210206Z5.IB</t>
  </si>
  <si>
    <t>21国开06(增5)</t>
  </si>
  <si>
    <t>210202Z16.IB</t>
  </si>
  <si>
    <t>21国开02(增16)</t>
  </si>
  <si>
    <t>210203Z11.IB</t>
  </si>
  <si>
    <t>21国开03(增11)</t>
  </si>
  <si>
    <t>092118002Z10.IB</t>
  </si>
  <si>
    <t>21农发清发02(增发10)</t>
  </si>
  <si>
    <t>092118001Z12.IB</t>
  </si>
  <si>
    <t>21农发清发01(增发12)</t>
  </si>
  <si>
    <t>210008.IB</t>
  </si>
  <si>
    <t>21附息国债08</t>
  </si>
  <si>
    <t>210002X2.IB</t>
  </si>
  <si>
    <t>21附息国债02(续2)</t>
  </si>
  <si>
    <t>210404.IB</t>
  </si>
  <si>
    <t>21农发04</t>
  </si>
  <si>
    <t>210405.IB</t>
  </si>
  <si>
    <t>21农发05</t>
  </si>
  <si>
    <t>2103676.IB</t>
  </si>
  <si>
    <t>21进出676</t>
  </si>
  <si>
    <t>210303Z5.IB</t>
  </si>
  <si>
    <t>21进出03(增5)</t>
  </si>
  <si>
    <t>210305Z.IB</t>
  </si>
  <si>
    <t>21进出05(增发)</t>
  </si>
  <si>
    <t>200311Z20.IB</t>
  </si>
  <si>
    <t>20进出11(增20)</t>
  </si>
  <si>
    <t>210213Z6.IB</t>
  </si>
  <si>
    <t>21国开13(增6)</t>
  </si>
  <si>
    <t>210204Z17.IB</t>
  </si>
  <si>
    <t>21国开04(增17)</t>
  </si>
  <si>
    <t>210205Z12.IB</t>
  </si>
  <si>
    <t>21国开05(增12)</t>
  </si>
  <si>
    <t>210301Z10.IB</t>
  </si>
  <si>
    <t>21进出01(增10)</t>
  </si>
  <si>
    <t>210312Z9.IB</t>
  </si>
  <si>
    <t>21进出12(增9)</t>
  </si>
  <si>
    <t>219923.IB</t>
  </si>
  <si>
    <t>21贴现国债23</t>
  </si>
  <si>
    <t>210402Z10.IB</t>
  </si>
  <si>
    <t>21农发02(增10)</t>
  </si>
  <si>
    <t>210403Z7.IB</t>
  </si>
  <si>
    <t>21农发03(增7)</t>
  </si>
  <si>
    <t>210206Z6.IB</t>
  </si>
  <si>
    <t>21国开06(增6)</t>
  </si>
  <si>
    <t>210202Z17.IB</t>
  </si>
  <si>
    <t>21国开02(增17)</t>
  </si>
  <si>
    <t>210203Z12.IB</t>
  </si>
  <si>
    <t>21国开03(增12)</t>
  </si>
  <si>
    <t>092118100Z01.IB</t>
  </si>
  <si>
    <t>21农发清发100(增发1)</t>
  </si>
  <si>
    <t>092118002Z11.IB</t>
  </si>
  <si>
    <t>21农发清发02(增发11)</t>
  </si>
  <si>
    <t>092118001Z13.IB</t>
  </si>
  <si>
    <t>21农发清发01(增发13)</t>
  </si>
  <si>
    <t>210006X.IB</t>
  </si>
  <si>
    <t>21附息国债06(续发)</t>
  </si>
  <si>
    <t>210009.IB</t>
  </si>
  <si>
    <t>21附息国债09</t>
  </si>
  <si>
    <t>210404Z.IB</t>
  </si>
  <si>
    <t>21农发04(增发)</t>
  </si>
  <si>
    <t>210405Z.IB</t>
  </si>
  <si>
    <t>21农发05(增发)</t>
  </si>
  <si>
    <t>2103677.IB</t>
  </si>
  <si>
    <t>21进出677</t>
  </si>
  <si>
    <t>210303Z6.IB</t>
  </si>
  <si>
    <t>21进出03(增6)</t>
  </si>
  <si>
    <t>210305Z2.IB</t>
  </si>
  <si>
    <t>21进出05(增2)</t>
  </si>
  <si>
    <t>200311Z21.IB</t>
  </si>
  <si>
    <t>20进出11(增21)</t>
  </si>
  <si>
    <t>210213Z7.IB</t>
  </si>
  <si>
    <t>21国开13(增7)</t>
  </si>
  <si>
    <t>210204Z18.IB</t>
  </si>
  <si>
    <t>21国开04(增18)</t>
  </si>
  <si>
    <t>210205Z13.IB</t>
  </si>
  <si>
    <t>21国开05(增13)</t>
  </si>
  <si>
    <t>210304.IB</t>
  </si>
  <si>
    <t>21进出04</t>
  </si>
  <si>
    <t>210312Z10.IB</t>
  </si>
  <si>
    <t>21进出12(增10)</t>
  </si>
  <si>
    <t>219924.IB</t>
  </si>
  <si>
    <t>21贴现国债24</t>
  </si>
  <si>
    <t>招标场所</t>
  </si>
  <si>
    <t>210402Z11.IB</t>
  </si>
  <si>
    <t>21农发02(增11)</t>
  </si>
  <si>
    <t>210403Z8.IB</t>
  </si>
  <si>
    <t>21农发03(增8)</t>
  </si>
  <si>
    <t>210206Z7.IB</t>
  </si>
  <si>
    <t>21国开06(增7)</t>
  </si>
  <si>
    <t>210202Z18.IB</t>
  </si>
  <si>
    <t>21国开02(增18)</t>
  </si>
  <si>
    <t>210203Z13.IB</t>
  </si>
  <si>
    <t>21国开03(增13)</t>
  </si>
  <si>
    <t>092118002Z12.IB</t>
  </si>
  <si>
    <t>21农发清发02(增发12)</t>
  </si>
  <si>
    <t>092118001Z14.IB</t>
  </si>
  <si>
    <t>21农发清发01(增发14)</t>
  </si>
  <si>
    <t>092103107.IB</t>
  </si>
  <si>
    <t>21进出清发107</t>
  </si>
  <si>
    <t>本期债券所筹资金用于中国进出口银行信贷贷款.</t>
  </si>
  <si>
    <t>进出口银行</t>
  </si>
  <si>
    <t>余额包销</t>
  </si>
  <si>
    <t>210004X2.IB</t>
  </si>
  <si>
    <t>21附息国债04(续2)</t>
  </si>
  <si>
    <t>210007X.IB</t>
  </si>
  <si>
    <t>21附息国债07(续发)</t>
  </si>
  <si>
    <t>210404Z2.IB</t>
  </si>
  <si>
    <t>21农发04(增2)</t>
  </si>
  <si>
    <t>210405Z2.IB</t>
  </si>
  <si>
    <t>21农发05(增2)</t>
  </si>
  <si>
    <t>2103678.IB</t>
  </si>
  <si>
    <t>21进出678</t>
  </si>
  <si>
    <t>10:00-11:10</t>
  </si>
  <si>
    <t>210305Z3.IB</t>
  </si>
  <si>
    <t>21进出05(增3)</t>
  </si>
  <si>
    <t>200311Z22.IB</t>
  </si>
  <si>
    <t>20进出11(增22)</t>
  </si>
  <si>
    <t>210213Z8.IB</t>
  </si>
  <si>
    <t>21国开13(增8)</t>
  </si>
  <si>
    <t>210204Z19.IB</t>
  </si>
  <si>
    <t>21国开04(增19)</t>
  </si>
  <si>
    <t>210210.IB</t>
  </si>
  <si>
    <t>21国开10</t>
  </si>
  <si>
    <t>利率</t>
  </si>
  <si>
    <t>2103019.IB</t>
  </si>
  <si>
    <t>21进出美元01</t>
  </si>
  <si>
    <t>2103019.IB(银行间债券)</t>
  </si>
  <si>
    <t>中国进出口银行2021年第一期境内美元债券</t>
  </si>
  <si>
    <t>东方汇理银行(中国)有限公司,中信证券股份有限公司,中国建设银行股份有限公司,汇丰银行(中国)有限公司,中国银行股份有限公司,中国国际金融股份有限公司,交通银行股份有限公司,三菱日联银行(中国)有限公司,渣打银行(中国)有限公司,中国农业银行股份有限公司</t>
  </si>
  <si>
    <t>中信证券股份有限公司 0亿元;中国建设银行股份有限公司 0亿元;中国银行股份有限公司 0亿元;汇丰银行(中国)有限公司 0亿元;中国农业银行股份有限公司 0亿元;三菱日联银行(中国)有限公司 0亿元;东方汇理银行(中国)有限公司 0亿元;交通银行股份有限公司 0亿元;中国国际金融股份有限公司 0亿元;渣打银行(中国)有限公司 0亿元</t>
  </si>
  <si>
    <t>中信证券股份有限公司</t>
  </si>
  <si>
    <t>0.6-1</t>
  </si>
  <si>
    <t>09:00-16:00</t>
  </si>
  <si>
    <t>上海浦东发展银行股份有限公司,招商银行股份有限公司</t>
  </si>
  <si>
    <t>210304Z.IB</t>
  </si>
  <si>
    <t>21进出04(增发)</t>
  </si>
  <si>
    <t>本债券为21进出04(210304.IB)的续发债</t>
  </si>
  <si>
    <t>中国进出口银行2021年第四期金融债券(增发)</t>
  </si>
  <si>
    <t>99.54-100.33</t>
  </si>
  <si>
    <t>100.09</t>
  </si>
  <si>
    <t>210312Z11.IB</t>
  </si>
  <si>
    <t>21进出12(增11)</t>
  </si>
  <si>
    <t>本债券为21进出12(210312.IB)的续发债</t>
  </si>
  <si>
    <t>中国进出口银行2021年第十二期金融债券(十一次增发)</t>
  </si>
  <si>
    <t>100.43-102.01</t>
  </si>
  <si>
    <t>101.27</t>
  </si>
  <si>
    <t>219926.IB</t>
  </si>
  <si>
    <t>21贴现国债26</t>
  </si>
  <si>
    <t>跨市场</t>
  </si>
  <si>
    <t>219926.IB(银行间债券),108423.SZ(深圳),020423.SH(上海)</t>
  </si>
  <si>
    <t>2021年记账式贴现(二十六期)国债</t>
  </si>
  <si>
    <t>财政部</t>
  </si>
  <si>
    <t>混合式</t>
  </si>
  <si>
    <t>10:35-11:35</t>
  </si>
  <si>
    <t>99.566</t>
  </si>
  <si>
    <t>国债</t>
  </si>
  <si>
    <t>219925.IB</t>
  </si>
  <si>
    <t>21贴现国债25</t>
  </si>
  <si>
    <t>108422.SZ(深圳),020422.SH(上海),219925.IB(银行间债券)</t>
  </si>
  <si>
    <t>2021年记账式贴现(二十五期)国债</t>
  </si>
  <si>
    <t>99.028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</si>
</sst>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76" formatCode="#,##0.0000"/>
    <numFmt numFmtId="177" formatCode="yyyy\-mm\-dd"/>
    <numFmt numFmtId="178" formatCode="###,###,##0.0000"/>
    <numFmt numFmtId="179" formatCode="0.0000_ "/>
    <numFmt numFmtId="180" formatCode="0.0000"/>
    <numFmt numFmtId="181" formatCode="###,##0.0000"/>
    <numFmt numFmtId="182" formatCode="0.00_ "/>
    <numFmt numFmtId="183" formatCode="0_);[Red]\(0\)"/>
    <numFmt numFmtId="184" formatCode="0.00_);[Red]\(0.00\)"/>
    <numFmt numFmtId="185" formatCode="0.0000_);[Red]\(0.0000\)"/>
  </numFmts>
  <fonts count="14" x14ac:knownFonts="1">
    <font>
      <sz val="12"/>
      <name val="Calibri"/>
    </font>
    <font>
      <sz val="11"/>
      <name val="宋体"/>
      <family val="3"/>
      <charset val="134"/>
    </font>
    <font>
      <sz val="11"/>
      <name val="宋体"/>
      <family val="3"/>
      <charset val="134"/>
    </font>
    <font>
      <sz val="11"/>
      <name val="宋体"/>
      <family val="3"/>
      <charset val="134"/>
    </font>
    <font>
      <sz val="11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2"/>
      <name val="Calibri"/>
      <family val="2"/>
    </font>
    <font>
      <sz val="12"/>
      <color rgb="FFFF0000"/>
      <name val="Calibri"/>
      <family val="2"/>
    </font>
    <font>
      <sz val="12"/>
      <color theme="1"/>
      <name val="Calibri"/>
      <family val="2"/>
    </font>
    <font>
      <sz val="12"/>
      <color theme="0"/>
      <name val="宋体"/>
      <family val="3"/>
      <charset val="134"/>
    </font>
    <font>
      <sz val="11"/>
      <color rgb="FFFF0000"/>
      <name val="宋体"/>
      <family val="3"/>
      <charset val="134"/>
    </font>
    <font>
      <b/>
      <sz val="12"/>
      <name val="楷体"/>
      <family val="3"/>
      <charset val="134"/>
    </font>
    <font>
      <sz val="12"/>
      <name val="楷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theme="6" tint="-0.249977111117893"/>
      </patternFill>
    </fill>
    <fill>
      <patternFill patternType="solid">
        <fgColor rgb="FF92D050"/>
        <bgColor indexed="64"/>
      </patternFill>
    </fill>
  </fills>
  <borders count="14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/>
      <bottom style="thin">
        <color theme="6" tint="0.79998168889431442"/>
      </bottom>
      <diagonal/>
    </border>
    <border>
      <left/>
      <right/>
      <top/>
      <bottom style="thin">
        <color theme="6" tint="0.59999389629810485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6" tint="0.79998168889431442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theme="6" tint="0.79998168889431442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41">
    <xf numFmtId="0" fontId="0" fillId="0" borderId="0" xfId="0"/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2" xfId="0" applyFont="1" applyBorder="1"/>
    <xf numFmtId="176" fontId="3" fillId="0" borderId="3" xfId="0" applyNumberFormat="1" applyFont="1" applyBorder="1"/>
    <xf numFmtId="177" fontId="4" fillId="0" borderId="4" xfId="0" applyNumberFormat="1" applyFont="1" applyBorder="1" applyAlignment="1">
      <alignment horizontal="left"/>
    </xf>
    <xf numFmtId="0" fontId="1" fillId="0" borderId="2" xfId="0" applyFont="1" applyBorder="1"/>
    <xf numFmtId="0" fontId="2" fillId="0" borderId="2" xfId="0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178" fontId="3" fillId="0" borderId="3" xfId="0" applyNumberFormat="1" applyFont="1" applyBorder="1"/>
    <xf numFmtId="0" fontId="1" fillId="2" borderId="1" xfId="0" applyFont="1" applyFill="1" applyBorder="1" applyAlignment="1">
      <alignment horizontal="center" vertical="center"/>
    </xf>
    <xf numFmtId="0" fontId="6" fillId="0" borderId="0" xfId="0" applyFont="1"/>
    <xf numFmtId="178" fontId="0" fillId="0" borderId="0" xfId="0" applyNumberFormat="1"/>
    <xf numFmtId="179" fontId="6" fillId="0" borderId="0" xfId="0" applyNumberFormat="1" applyFont="1"/>
    <xf numFmtId="179" fontId="0" fillId="0" borderId="0" xfId="0" applyNumberFormat="1"/>
    <xf numFmtId="0" fontId="6" fillId="2" borderId="0" xfId="0" applyFont="1" applyFill="1"/>
    <xf numFmtId="180" fontId="0" fillId="0" borderId="0" xfId="0" applyNumberFormat="1"/>
    <xf numFmtId="178" fontId="0" fillId="2" borderId="0" xfId="0" applyNumberFormat="1" applyFill="1"/>
    <xf numFmtId="178" fontId="8" fillId="2" borderId="0" xfId="0" applyNumberFormat="1" applyFont="1" applyFill="1"/>
    <xf numFmtId="0" fontId="6" fillId="3" borderId="0" xfId="0" applyFont="1" applyFill="1"/>
    <xf numFmtId="0" fontId="0" fillId="3" borderId="0" xfId="0" applyFill="1"/>
    <xf numFmtId="0" fontId="0" fillId="2" borderId="0" xfId="0" applyFill="1"/>
    <xf numFmtId="178" fontId="0" fillId="3" borderId="0" xfId="0" applyNumberFormat="1" applyFill="1"/>
    <xf numFmtId="180" fontId="0" fillId="3" borderId="0" xfId="0" applyNumberFormat="1" applyFill="1"/>
    <xf numFmtId="0" fontId="0" fillId="0" borderId="0" xfId="0" applyFill="1"/>
    <xf numFmtId="180" fontId="7" fillId="3" borderId="0" xfId="0" applyNumberFormat="1" applyFont="1" applyFill="1"/>
    <xf numFmtId="0" fontId="7" fillId="3" borderId="0" xfId="0" applyFont="1" applyFill="1"/>
    <xf numFmtId="178" fontId="8" fillId="3" borderId="0" xfId="0" applyNumberFormat="1" applyFont="1" applyFill="1"/>
    <xf numFmtId="0" fontId="1" fillId="0" borderId="4" xfId="0" applyFont="1" applyBorder="1"/>
    <xf numFmtId="176" fontId="1" fillId="0" borderId="4" xfId="0" applyNumberFormat="1" applyFont="1" applyBorder="1"/>
    <xf numFmtId="181" fontId="1" fillId="0" borderId="4" xfId="0" applyNumberFormat="1" applyFont="1" applyBorder="1"/>
    <xf numFmtId="4" fontId="1" fillId="0" borderId="4" xfId="0" applyNumberFormat="1" applyFont="1" applyBorder="1"/>
    <xf numFmtId="177" fontId="1" fillId="0" borderId="4" xfId="0" applyNumberFormat="1" applyFont="1" applyBorder="1" applyAlignment="1">
      <alignment horizontal="left"/>
    </xf>
    <xf numFmtId="14" fontId="0" fillId="0" borderId="0" xfId="0" applyNumberFormat="1"/>
    <xf numFmtId="0" fontId="1" fillId="0" borderId="5" xfId="0" applyFont="1" applyBorder="1"/>
    <xf numFmtId="0" fontId="1" fillId="0" borderId="5" xfId="0" applyFont="1" applyBorder="1" applyAlignment="1">
      <alignment horizontal="center" vertical="center"/>
    </xf>
    <xf numFmtId="14" fontId="1" fillId="0" borderId="5" xfId="0" applyNumberFormat="1" applyFont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177" fontId="1" fillId="0" borderId="5" xfId="0" applyNumberFormat="1" applyFont="1" applyBorder="1" applyAlignment="1">
      <alignment horizontal="left"/>
    </xf>
    <xf numFmtId="176" fontId="1" fillId="0" borderId="5" xfId="0" applyNumberFormat="1" applyFont="1" applyBorder="1"/>
    <xf numFmtId="0" fontId="7" fillId="0" borderId="0" xfId="0" applyFont="1"/>
    <xf numFmtId="0" fontId="6" fillId="0" borderId="0" xfId="0" applyFont="1" applyAlignment="1">
      <alignment horizontal="left"/>
    </xf>
    <xf numFmtId="0" fontId="2" fillId="0" borderId="5" xfId="0" applyFont="1" applyBorder="1"/>
    <xf numFmtId="177" fontId="4" fillId="0" borderId="5" xfId="0" applyNumberFormat="1" applyFont="1" applyBorder="1" applyAlignment="1">
      <alignment horizontal="left"/>
    </xf>
    <xf numFmtId="176" fontId="1" fillId="0" borderId="3" xfId="0" applyNumberFormat="1" applyFont="1" applyBorder="1"/>
    <xf numFmtId="176" fontId="3" fillId="0" borderId="5" xfId="0" applyNumberFormat="1" applyFont="1" applyBorder="1"/>
    <xf numFmtId="176" fontId="3" fillId="0" borderId="4" xfId="0" applyNumberFormat="1" applyFont="1" applyBorder="1"/>
    <xf numFmtId="0" fontId="2" fillId="0" borderId="4" xfId="0" applyFont="1" applyBorder="1"/>
    <xf numFmtId="178" fontId="3" fillId="0" borderId="4" xfId="0" applyNumberFormat="1" applyFont="1" applyBorder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9" fillId="0" borderId="6" xfId="0" applyNumberFormat="1" applyFont="1" applyBorder="1" applyAlignment="1">
      <alignment horizontal="left"/>
    </xf>
    <xf numFmtId="179" fontId="9" fillId="0" borderId="6" xfId="0" applyNumberFormat="1" applyFont="1" applyBorder="1"/>
    <xf numFmtId="182" fontId="0" fillId="0" borderId="0" xfId="0" applyNumberFormat="1"/>
    <xf numFmtId="182" fontId="9" fillId="0" borderId="6" xfId="0" applyNumberFormat="1" applyFont="1" applyBorder="1"/>
    <xf numFmtId="179" fontId="10" fillId="4" borderId="8" xfId="0" applyNumberFormat="1" applyFont="1" applyFill="1" applyBorder="1"/>
    <xf numFmtId="182" fontId="10" fillId="4" borderId="8" xfId="0" applyNumberFormat="1" applyFont="1" applyFill="1" applyBorder="1"/>
    <xf numFmtId="0" fontId="0" fillId="0" borderId="0" xfId="0" applyAlignment="1">
      <alignment horizontal="center" vertical="center"/>
    </xf>
    <xf numFmtId="0" fontId="10" fillId="4" borderId="7" xfId="0" applyFont="1" applyFill="1" applyBorder="1"/>
    <xf numFmtId="14" fontId="9" fillId="0" borderId="0" xfId="0" applyNumberFormat="1" applyFont="1" applyBorder="1" applyAlignment="1">
      <alignment horizontal="left"/>
    </xf>
    <xf numFmtId="179" fontId="9" fillId="0" borderId="0" xfId="0" applyNumberFormat="1" applyFont="1" applyBorder="1"/>
    <xf numFmtId="182" fontId="9" fillId="0" borderId="0" xfId="0" applyNumberFormat="1" applyFont="1" applyBorder="1"/>
    <xf numFmtId="14" fontId="9" fillId="0" borderId="7" xfId="0" applyNumberFormat="1" applyFont="1" applyBorder="1" applyAlignment="1">
      <alignment horizontal="left"/>
    </xf>
    <xf numFmtId="179" fontId="9" fillId="0" borderId="7" xfId="0" applyNumberFormat="1" applyFont="1" applyBorder="1"/>
    <xf numFmtId="182" fontId="9" fillId="0" borderId="7" xfId="0" applyNumberFormat="1" applyFont="1" applyBorder="1"/>
    <xf numFmtId="0" fontId="0" fillId="0" borderId="9" xfId="0" applyBorder="1"/>
    <xf numFmtId="14" fontId="9" fillId="0" borderId="10" xfId="0" applyNumberFormat="1" applyFont="1" applyBorder="1" applyAlignment="1">
      <alignment horizontal="left"/>
    </xf>
    <xf numFmtId="179" fontId="9" fillId="0" borderId="10" xfId="0" applyNumberFormat="1" applyFont="1" applyBorder="1"/>
    <xf numFmtId="182" fontId="9" fillId="0" borderId="10" xfId="0" applyNumberFormat="1" applyFont="1" applyBorder="1"/>
    <xf numFmtId="14" fontId="9" fillId="0" borderId="12" xfId="0" applyNumberFormat="1" applyFont="1" applyBorder="1" applyAlignment="1">
      <alignment horizontal="left"/>
    </xf>
    <xf numFmtId="179" fontId="9" fillId="0" borderId="12" xfId="0" applyNumberFormat="1" applyFont="1" applyBorder="1"/>
    <xf numFmtId="182" fontId="9" fillId="0" borderId="12" xfId="0" applyNumberFormat="1" applyFont="1" applyBorder="1"/>
    <xf numFmtId="14" fontId="6" fillId="0" borderId="0" xfId="0" applyNumberFormat="1" applyFont="1"/>
    <xf numFmtId="183" fontId="0" fillId="0" borderId="0" xfId="0" applyNumberFormat="1"/>
    <xf numFmtId="0" fontId="7" fillId="0" borderId="9" xfId="0" applyFont="1" applyBorder="1"/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176" fontId="3" fillId="0" borderId="3" xfId="0" applyNumberFormat="1" applyFont="1" applyBorder="1" applyAlignment="1">
      <alignment horizontal="right"/>
    </xf>
    <xf numFmtId="0" fontId="6" fillId="2" borderId="5" xfId="0" applyFont="1" applyFill="1" applyBorder="1"/>
    <xf numFmtId="178" fontId="0" fillId="0" borderId="5" xfId="0" applyNumberFormat="1" applyBorder="1"/>
    <xf numFmtId="178" fontId="0" fillId="0" borderId="5" xfId="0" applyNumberFormat="1" applyFill="1" applyBorder="1"/>
    <xf numFmtId="180" fontId="0" fillId="0" borderId="5" xfId="0" applyNumberFormat="1" applyBorder="1"/>
    <xf numFmtId="179" fontId="0" fillId="0" borderId="5" xfId="0" applyNumberFormat="1" applyBorder="1"/>
    <xf numFmtId="179" fontId="0" fillId="0" borderId="5" xfId="0" applyNumberFormat="1" applyBorder="1" applyAlignment="1">
      <alignment horizontal="right"/>
    </xf>
    <xf numFmtId="178" fontId="8" fillId="0" borderId="5" xfId="0" applyNumberFormat="1" applyFont="1" applyFill="1" applyBorder="1"/>
    <xf numFmtId="179" fontId="0" fillId="0" borderId="5" xfId="0" applyNumberFormat="1" applyFill="1" applyBorder="1"/>
    <xf numFmtId="178" fontId="0" fillId="2" borderId="5" xfId="0" applyNumberFormat="1" applyFill="1" applyBorder="1"/>
    <xf numFmtId="178" fontId="8" fillId="2" borderId="5" xfId="0" applyNumberFormat="1" applyFont="1" applyFill="1" applyBorder="1"/>
    <xf numFmtId="179" fontId="7" fillId="0" borderId="5" xfId="0" applyNumberFormat="1" applyFont="1" applyBorder="1"/>
    <xf numFmtId="179" fontId="6" fillId="2" borderId="5" xfId="0" applyNumberFormat="1" applyFont="1" applyFill="1" applyBorder="1"/>
    <xf numFmtId="0" fontId="6" fillId="2" borderId="5" xfId="0" applyFont="1" applyFill="1" applyBorder="1" applyAlignment="1">
      <alignment horizontal="right"/>
    </xf>
    <xf numFmtId="0" fontId="7" fillId="0" borderId="0" xfId="0" applyFont="1" applyAlignment="1">
      <alignment horizontal="left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center"/>
    </xf>
    <xf numFmtId="0" fontId="11" fillId="0" borderId="0" xfId="0" applyFont="1"/>
    <xf numFmtId="0" fontId="12" fillId="0" borderId="5" xfId="0" applyFont="1" applyFill="1" applyBorder="1" applyAlignment="1">
      <alignment horizontal="center" vertical="center" wrapText="1"/>
    </xf>
    <xf numFmtId="176" fontId="12" fillId="0" borderId="5" xfId="0" applyNumberFormat="1" applyFont="1" applyFill="1" applyBorder="1" applyAlignment="1">
      <alignment horizontal="center" vertical="center" wrapText="1"/>
    </xf>
    <xf numFmtId="179" fontId="12" fillId="0" borderId="5" xfId="0" applyNumberFormat="1" applyFont="1" applyFill="1" applyBorder="1" applyAlignment="1">
      <alignment horizontal="center" vertical="center" wrapText="1"/>
    </xf>
    <xf numFmtId="177" fontId="13" fillId="0" borderId="5" xfId="0" applyNumberFormat="1" applyFont="1" applyBorder="1" applyAlignment="1">
      <alignment horizontal="center"/>
    </xf>
    <xf numFmtId="184" fontId="13" fillId="0" borderId="5" xfId="0" applyNumberFormat="1" applyFont="1" applyBorder="1" applyAlignment="1">
      <alignment horizontal="center"/>
    </xf>
    <xf numFmtId="185" fontId="13" fillId="0" borderId="5" xfId="0" applyNumberFormat="1" applyFont="1" applyBorder="1" applyAlignment="1">
      <alignment horizontal="center"/>
    </xf>
    <xf numFmtId="179" fontId="13" fillId="0" borderId="5" xfId="0" applyNumberFormat="1" applyFont="1" applyBorder="1" applyAlignment="1">
      <alignment horizontal="center"/>
    </xf>
    <xf numFmtId="184" fontId="7" fillId="0" borderId="0" xfId="0" applyNumberFormat="1" applyFont="1" applyAlignment="1">
      <alignment horizontal="center"/>
    </xf>
    <xf numFmtId="179" fontId="7" fillId="0" borderId="0" xfId="0" applyNumberFormat="1" applyFont="1" applyAlignment="1">
      <alignment horizontal="center"/>
    </xf>
    <xf numFmtId="0" fontId="12" fillId="0" borderId="5" xfId="0" applyFont="1" applyFill="1" applyBorder="1" applyAlignment="1">
      <alignment horizontal="left" vertical="center" wrapText="1"/>
    </xf>
    <xf numFmtId="0" fontId="13" fillId="0" borderId="5" xfId="0" applyFont="1" applyBorder="1" applyAlignment="1">
      <alignment horizontal="left"/>
    </xf>
    <xf numFmtId="0" fontId="7" fillId="0" borderId="0" xfId="0" applyFont="1" applyAlignment="1">
      <alignment horizontal="center"/>
    </xf>
    <xf numFmtId="0" fontId="1" fillId="0" borderId="4" xfId="0" applyFont="1" applyBorder="1" applyAlignment="1">
      <alignment horizontal="center"/>
    </xf>
    <xf numFmtId="178" fontId="1" fillId="0" borderId="4" xfId="0" applyNumberFormat="1" applyFont="1" applyBorder="1"/>
    <xf numFmtId="0" fontId="0" fillId="0" borderId="0" xfId="0" applyNumberFormat="1"/>
    <xf numFmtId="176" fontId="0" fillId="0" borderId="0" xfId="0" applyNumberFormat="1" applyAlignment="1">
      <alignment horizontal="left"/>
    </xf>
    <xf numFmtId="177" fontId="0" fillId="0" borderId="0" xfId="0" applyNumberFormat="1" applyAlignment="1">
      <alignment horizontal="left"/>
    </xf>
    <xf numFmtId="0" fontId="7" fillId="0" borderId="0" xfId="0" applyFont="1" applyAlignment="1">
      <alignment horizontal="center"/>
    </xf>
    <xf numFmtId="179" fontId="0" fillId="2" borderId="5" xfId="0" applyNumberFormat="1" applyFill="1" applyBorder="1"/>
    <xf numFmtId="0" fontId="1" fillId="0" borderId="4" xfId="0" applyFont="1" applyBorder="1" applyAlignment="1">
      <alignment horizontal="left"/>
    </xf>
    <xf numFmtId="0" fontId="7" fillId="0" borderId="0" xfId="0" applyFont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0" borderId="4" xfId="0" applyFont="1" applyBorder="1" applyAlignment="1">
      <alignment horizontal="center"/>
    </xf>
    <xf numFmtId="176" fontId="3" fillId="0" borderId="4" xfId="0" applyNumberFormat="1" applyFont="1" applyBorder="1" applyAlignment="1">
      <alignment horizontal="right"/>
    </xf>
    <xf numFmtId="184" fontId="12" fillId="0" borderId="5" xfId="0" applyNumberFormat="1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wrapText="1"/>
    </xf>
    <xf numFmtId="179" fontId="0" fillId="0" borderId="13" xfId="0" applyNumberFormat="1" applyFill="1" applyBorder="1"/>
    <xf numFmtId="0" fontId="1" fillId="0" borderId="4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11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/>
    </xf>
    <xf numFmtId="0" fontId="0" fillId="0" borderId="0" xfId="0" applyBorder="1" applyAlignment="1">
      <alignment horizontal="center"/>
    </xf>
  </cellXfs>
  <cellStyles count="1">
    <cellStyle name="常规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82" formatCode="0.00_ "/>
    </dxf>
    <dxf>
      <numFmt numFmtId="182" formatCode="0.00_ "/>
    </dxf>
    <dxf>
      <numFmt numFmtId="179" formatCode="0.0000_ "/>
    </dxf>
    <dxf>
      <numFmt numFmtId="179" formatCode="0.0000_ "/>
    </dxf>
    <dxf>
      <numFmt numFmtId="179" formatCode="0.0000_ 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国开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1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月报!$D$3:$D$28</c:f>
              <c:numCache>
                <c:formatCode>0.00_ </c:formatCode>
                <c:ptCount val="26"/>
                <c:pt idx="0">
                  <c:v>2.72</c:v>
                </c:pt>
                <c:pt idx="1">
                  <c:v>2.5</c:v>
                </c:pt>
                <c:pt idx="2">
                  <c:v>4.18</c:v>
                </c:pt>
                <c:pt idx="3">
                  <c:v>4.0599999999999996</c:v>
                </c:pt>
                <c:pt idx="4">
                  <c:v>2.59</c:v>
                </c:pt>
                <c:pt idx="5">
                  <c:v>2.82</c:v>
                </c:pt>
                <c:pt idx="6">
                  <c:v>5.16</c:v>
                </c:pt>
                <c:pt idx="7">
                  <c:v>5.66</c:v>
                </c:pt>
                <c:pt idx="8">
                  <c:v>4.9400000000000004</c:v>
                </c:pt>
                <c:pt idx="9">
                  <c:v>4.4000000000000004</c:v>
                </c:pt>
                <c:pt idx="10">
                  <c:v>4.63</c:v>
                </c:pt>
                <c:pt idx="11">
                  <c:v>4.43</c:v>
                </c:pt>
                <c:pt idx="12">
                  <c:v>4.09</c:v>
                </c:pt>
                <c:pt idx="13">
                  <c:v>3.04</c:v>
                </c:pt>
                <c:pt idx="14">
                  <c:v>4.3099999999999996</c:v>
                </c:pt>
                <c:pt idx="15">
                  <c:v>3.45</c:v>
                </c:pt>
                <c:pt idx="16">
                  <c:v>3.07</c:v>
                </c:pt>
                <c:pt idx="17">
                  <c:v>2.75</c:v>
                </c:pt>
                <c:pt idx="18">
                  <c:v>2.59</c:v>
                </c:pt>
                <c:pt idx="19">
                  <c:v>3.46</c:v>
                </c:pt>
                <c:pt idx="20">
                  <c:v>3.38</c:v>
                </c:pt>
                <c:pt idx="21">
                  <c:v>3.51</c:v>
                </c:pt>
                <c:pt idx="22">
                  <c:v>4.5</c:v>
                </c:pt>
                <c:pt idx="23">
                  <c:v>3.36</c:v>
                </c:pt>
                <c:pt idx="24">
                  <c:v>6.57</c:v>
                </c:pt>
                <c:pt idx="25">
                  <c:v>6.05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4F-456B-98DA-915EF392D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157952"/>
        <c:axId val="87255296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月报!$B$3:$B$28</c:f>
              <c:numCache>
                <c:formatCode>m/d/yyyy</c:formatCode>
                <c:ptCount val="26"/>
                <c:pt idx="0">
                  <c:v>43837</c:v>
                </c:pt>
                <c:pt idx="1">
                  <c:v>43846</c:v>
                </c:pt>
                <c:pt idx="2">
                  <c:v>43851</c:v>
                </c:pt>
                <c:pt idx="3">
                  <c:v>43874</c:v>
                </c:pt>
                <c:pt idx="4">
                  <c:v>43881</c:v>
                </c:pt>
                <c:pt idx="5">
                  <c:v>43886</c:v>
                </c:pt>
                <c:pt idx="6">
                  <c:v>43893</c:v>
                </c:pt>
                <c:pt idx="7">
                  <c:v>43900</c:v>
                </c:pt>
                <c:pt idx="8">
                  <c:v>43907</c:v>
                </c:pt>
                <c:pt idx="9">
                  <c:v>43914</c:v>
                </c:pt>
                <c:pt idx="10">
                  <c:v>43921</c:v>
                </c:pt>
                <c:pt idx="11">
                  <c:v>43928</c:v>
                </c:pt>
                <c:pt idx="12">
                  <c:v>43942</c:v>
                </c:pt>
                <c:pt idx="13">
                  <c:v>43951</c:v>
                </c:pt>
                <c:pt idx="14">
                  <c:v>43959</c:v>
                </c:pt>
                <c:pt idx="15">
                  <c:v>43963</c:v>
                </c:pt>
                <c:pt idx="16">
                  <c:v>43970</c:v>
                </c:pt>
                <c:pt idx="17">
                  <c:v>43977</c:v>
                </c:pt>
                <c:pt idx="18">
                  <c:v>43984</c:v>
                </c:pt>
                <c:pt idx="19">
                  <c:v>43991</c:v>
                </c:pt>
                <c:pt idx="20">
                  <c:v>43993</c:v>
                </c:pt>
                <c:pt idx="21">
                  <c:v>43998</c:v>
                </c:pt>
                <c:pt idx="22">
                  <c:v>44000</c:v>
                </c:pt>
                <c:pt idx="23">
                  <c:v>44005</c:v>
                </c:pt>
                <c:pt idx="24">
                  <c:v>44012</c:v>
                </c:pt>
                <c:pt idx="25">
                  <c:v>44014</c:v>
                </c:pt>
              </c:numCache>
            </c:numRef>
          </c:cat>
          <c:val>
            <c:numRef>
              <c:f>月报!$C$3:$C$28</c:f>
              <c:numCache>
                <c:formatCode>0.0000_ </c:formatCode>
                <c:ptCount val="26"/>
                <c:pt idx="0">
                  <c:v>2.39</c:v>
                </c:pt>
                <c:pt idx="1">
                  <c:v>2.3673999999999999</c:v>
                </c:pt>
                <c:pt idx="2">
                  <c:v>2.3134999999999999</c:v>
                </c:pt>
                <c:pt idx="3">
                  <c:v>1.8056000000000001</c:v>
                </c:pt>
                <c:pt idx="4">
                  <c:v>1.9985999999999999</c:v>
                </c:pt>
                <c:pt idx="5">
                  <c:v>2.0455000000000001</c:v>
                </c:pt>
                <c:pt idx="6">
                  <c:v>2.0386000000000002</c:v>
                </c:pt>
                <c:pt idx="7">
                  <c:v>1.8385</c:v>
                </c:pt>
                <c:pt idx="8">
                  <c:v>1.8875</c:v>
                </c:pt>
                <c:pt idx="9">
                  <c:v>1.7383</c:v>
                </c:pt>
                <c:pt idx="10">
                  <c:v>1.6072</c:v>
                </c:pt>
                <c:pt idx="11">
                  <c:v>1.2632000000000001</c:v>
                </c:pt>
                <c:pt idx="12">
                  <c:v>0.97440000000000004</c:v>
                </c:pt>
                <c:pt idx="13">
                  <c:v>1.0278</c:v>
                </c:pt>
                <c:pt idx="14">
                  <c:v>1.2785</c:v>
                </c:pt>
                <c:pt idx="15">
                  <c:v>1.3338000000000001</c:v>
                </c:pt>
                <c:pt idx="16">
                  <c:v>1.3355999999999999</c:v>
                </c:pt>
                <c:pt idx="17">
                  <c:v>1.5981000000000001</c:v>
                </c:pt>
                <c:pt idx="18">
                  <c:v>1.8512999999999999</c:v>
                </c:pt>
                <c:pt idx="19">
                  <c:v>2.1168</c:v>
                </c:pt>
                <c:pt idx="20">
                  <c:v>2.1480999999999999</c:v>
                </c:pt>
                <c:pt idx="21">
                  <c:v>2.1709999999999998</c:v>
                </c:pt>
                <c:pt idx="22">
                  <c:v>2.2097000000000002</c:v>
                </c:pt>
                <c:pt idx="23">
                  <c:v>2.3224</c:v>
                </c:pt>
                <c:pt idx="24">
                  <c:v>2.0802999999999998</c:v>
                </c:pt>
                <c:pt idx="25">
                  <c:v>2.1114999999999999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4F-456B-98DA-915EF392D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157952"/>
        <c:axId val="87255296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月报!$E$3:$E$28</c:f>
              <c:numCache>
                <c:formatCode>0.0000_ </c:formatCode>
                <c:ptCount val="26"/>
                <c:pt idx="0">
                  <c:v>-8.9405777504609762</c:v>
                </c:pt>
                <c:pt idx="1">
                  <c:v>1.839749716757666</c:v>
                </c:pt>
                <c:pt idx="2">
                  <c:v>0.76457202505220145</c:v>
                </c:pt>
                <c:pt idx="3">
                  <c:v>-8.3877462289263516</c:v>
                </c:pt>
                <c:pt idx="4">
                  <c:v>4.992924838453705</c:v>
                </c:pt>
                <c:pt idx="5">
                  <c:v>3.4479238117159916</c:v>
                </c:pt>
                <c:pt idx="6">
                  <c:v>0.4344995883806213</c:v>
                </c:pt>
                <c:pt idx="7">
                  <c:v>-4.4791891891891922</c:v>
                </c:pt>
                <c:pt idx="8">
                  <c:v>-5.3262048636698589</c:v>
                </c:pt>
                <c:pt idx="9">
                  <c:v>-6.2319834295756937</c:v>
                </c:pt>
                <c:pt idx="10">
                  <c:v>-6.5752432918217973</c:v>
                </c:pt>
                <c:pt idx="11">
                  <c:v>-29.769816441589093</c:v>
                </c:pt>
                <c:pt idx="12">
                  <c:v>-7.6133057851239805</c:v>
                </c:pt>
                <c:pt idx="13">
                  <c:v>-9.7801006922592748</c:v>
                </c:pt>
                <c:pt idx="14">
                  <c:v>11.02533863685229</c:v>
                </c:pt>
                <c:pt idx="15">
                  <c:v>3.1711227154047172</c:v>
                </c:pt>
                <c:pt idx="16">
                  <c:v>3.5522282669035121</c:v>
                </c:pt>
                <c:pt idx="17">
                  <c:v>24.533787345223224</c:v>
                </c:pt>
                <c:pt idx="18">
                  <c:v>28.598768174944755</c:v>
                </c:pt>
                <c:pt idx="19">
                  <c:v>-5.5903862660943826</c:v>
                </c:pt>
                <c:pt idx="20">
                  <c:v>-0.11287348806803266</c:v>
                </c:pt>
                <c:pt idx="21">
                  <c:v>5.091080550098237</c:v>
                </c:pt>
                <c:pt idx="22">
                  <c:v>0.27335113484645568</c:v>
                </c:pt>
                <c:pt idx="23">
                  <c:v>7.1862766077261053</c:v>
                </c:pt>
                <c:pt idx="24">
                  <c:v>-2.5400544674933467</c:v>
                </c:pt>
                <c:pt idx="25">
                  <c:v>0.54811579351863315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4F-456B-98DA-915EF392DD64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月报!$F$3:$F$28</c:f>
              <c:numCache>
                <c:formatCode>0.0000_ </c:formatCode>
                <c:ptCount val="26"/>
                <c:pt idx="0">
                  <c:v>-8.7805777504609495</c:v>
                </c:pt>
                <c:pt idx="1">
                  <c:v>1.0097497167576464</c:v>
                </c:pt>
                <c:pt idx="2">
                  <c:v>-1.2554279749477981</c:v>
                </c:pt>
                <c:pt idx="3">
                  <c:v>-7.457746228926343</c:v>
                </c:pt>
                <c:pt idx="4">
                  <c:v>-0.93707516154628578</c:v>
                </c:pt>
                <c:pt idx="5">
                  <c:v>2.9079238117159623</c:v>
                </c:pt>
                <c:pt idx="6">
                  <c:v>-0.55550041161938069</c:v>
                </c:pt>
                <c:pt idx="7">
                  <c:v>-7.3391891891891881</c:v>
                </c:pt>
                <c:pt idx="8">
                  <c:v>-5.196204863669851</c:v>
                </c:pt>
                <c:pt idx="9">
                  <c:v>-4.8719834295756881</c:v>
                </c:pt>
                <c:pt idx="10">
                  <c:v>-6.2252432918217915</c:v>
                </c:pt>
                <c:pt idx="11">
                  <c:v>-6.8798164415890817</c:v>
                </c:pt>
                <c:pt idx="12">
                  <c:v>-8.1633057851239634</c:v>
                </c:pt>
                <c:pt idx="13">
                  <c:v>-9.7801006922592748</c:v>
                </c:pt>
                <c:pt idx="14">
                  <c:v>-2.4746613631477121</c:v>
                </c:pt>
                <c:pt idx="15">
                  <c:v>1.1711227154047155</c:v>
                </c:pt>
                <c:pt idx="16">
                  <c:v>-1.4477717330964923</c:v>
                </c:pt>
                <c:pt idx="17">
                  <c:v>5.0337873452232396</c:v>
                </c:pt>
                <c:pt idx="18">
                  <c:v>25.598768174944752</c:v>
                </c:pt>
                <c:pt idx="19">
                  <c:v>2.4096137339055801</c:v>
                </c:pt>
                <c:pt idx="20">
                  <c:v>0.61712651193195356</c:v>
                </c:pt>
                <c:pt idx="21">
                  <c:v>0.15108055009824817</c:v>
                </c:pt>
                <c:pt idx="22">
                  <c:v>0.98335113484648851</c:v>
                </c:pt>
                <c:pt idx="23">
                  <c:v>2.3762766077261244</c:v>
                </c:pt>
                <c:pt idx="24">
                  <c:v>-1.5400544674933681</c:v>
                </c:pt>
                <c:pt idx="25">
                  <c:v>0.67811579351859663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4F-456B-98DA-915EF392D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158464"/>
        <c:axId val="87255872"/>
      </c:lineChart>
      <c:dateAx>
        <c:axId val="2921579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87255296"/>
        <c:crosses val="autoZero"/>
        <c:auto val="1"/>
        <c:lblOffset val="100"/>
        <c:baseTimeUnit val="days"/>
        <c:majorUnit val="15"/>
        <c:majorTimeUnit val="days"/>
      </c:dateAx>
      <c:valAx>
        <c:axId val="87255296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292157952"/>
        <c:crosses val="autoZero"/>
        <c:crossBetween val="between"/>
      </c:valAx>
      <c:valAx>
        <c:axId val="87255872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292158464"/>
        <c:crosses val="max"/>
        <c:crossBetween val="between"/>
      </c:valAx>
      <c:catAx>
        <c:axId val="2921584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7255872"/>
        <c:crosses val="autoZero"/>
        <c:auto val="1"/>
        <c:lblAlgn val="ctr"/>
        <c:lblOffset val="100"/>
        <c:noMultiLvlLbl val="1"/>
      </c:catAx>
      <c:spPr>
        <a:noFill/>
        <a:ln w="25400">
          <a:noFill/>
        </a:ln>
      </c:spPr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国开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3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月报!$D$33:$D$57</c:f>
              <c:numCache>
                <c:formatCode>0.00_ </c:formatCode>
                <c:ptCount val="25"/>
                <c:pt idx="0">
                  <c:v>3.47</c:v>
                </c:pt>
                <c:pt idx="1">
                  <c:v>2.99</c:v>
                </c:pt>
                <c:pt idx="2">
                  <c:v>3.41</c:v>
                </c:pt>
                <c:pt idx="3">
                  <c:v>4.43</c:v>
                </c:pt>
                <c:pt idx="4">
                  <c:v>3.62</c:v>
                </c:pt>
                <c:pt idx="5">
                  <c:v>3.39</c:v>
                </c:pt>
                <c:pt idx="6">
                  <c:v>4.09</c:v>
                </c:pt>
                <c:pt idx="7">
                  <c:v>3.88</c:v>
                </c:pt>
                <c:pt idx="8">
                  <c:v>4.57</c:v>
                </c:pt>
                <c:pt idx="9">
                  <c:v>4.62</c:v>
                </c:pt>
                <c:pt idx="10">
                  <c:v>4.6100000000000003</c:v>
                </c:pt>
                <c:pt idx="11">
                  <c:v>5.82</c:v>
                </c:pt>
                <c:pt idx="12">
                  <c:v>4.8899999999999997</c:v>
                </c:pt>
                <c:pt idx="13">
                  <c:v>6.23</c:v>
                </c:pt>
                <c:pt idx="14">
                  <c:v>3.51</c:v>
                </c:pt>
                <c:pt idx="15">
                  <c:v>4.58</c:v>
                </c:pt>
                <c:pt idx="16">
                  <c:v>3.72</c:v>
                </c:pt>
                <c:pt idx="17">
                  <c:v>6.23</c:v>
                </c:pt>
                <c:pt idx="18">
                  <c:v>2.76</c:v>
                </c:pt>
                <c:pt idx="19">
                  <c:v>3.27</c:v>
                </c:pt>
                <c:pt idx="20">
                  <c:v>2.57</c:v>
                </c:pt>
                <c:pt idx="21">
                  <c:v>3.94</c:v>
                </c:pt>
                <c:pt idx="22">
                  <c:v>1.94</c:v>
                </c:pt>
                <c:pt idx="23">
                  <c:v>2.21</c:v>
                </c:pt>
                <c:pt idx="24">
                  <c:v>13.82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7D-44D9-B058-53ABDFF8E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772352"/>
        <c:axId val="87258176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月报!$B$33:$B$57</c:f>
              <c:numCache>
                <c:formatCode>m/d/yyyy</c:formatCode>
                <c:ptCount val="25"/>
                <c:pt idx="0">
                  <c:v>43832</c:v>
                </c:pt>
                <c:pt idx="1">
                  <c:v>43839</c:v>
                </c:pt>
                <c:pt idx="2">
                  <c:v>43846</c:v>
                </c:pt>
                <c:pt idx="3">
                  <c:v>43851</c:v>
                </c:pt>
                <c:pt idx="4">
                  <c:v>43872</c:v>
                </c:pt>
                <c:pt idx="5">
                  <c:v>43879</c:v>
                </c:pt>
                <c:pt idx="6">
                  <c:v>43886</c:v>
                </c:pt>
                <c:pt idx="7">
                  <c:v>43893</c:v>
                </c:pt>
                <c:pt idx="8">
                  <c:v>43900</c:v>
                </c:pt>
                <c:pt idx="9">
                  <c:v>43907</c:v>
                </c:pt>
                <c:pt idx="10">
                  <c:v>43914</c:v>
                </c:pt>
                <c:pt idx="11">
                  <c:v>43921</c:v>
                </c:pt>
                <c:pt idx="12">
                  <c:v>43928</c:v>
                </c:pt>
                <c:pt idx="13">
                  <c:v>43935</c:v>
                </c:pt>
                <c:pt idx="14">
                  <c:v>43942</c:v>
                </c:pt>
                <c:pt idx="15">
                  <c:v>43951</c:v>
                </c:pt>
                <c:pt idx="16">
                  <c:v>43959</c:v>
                </c:pt>
                <c:pt idx="17">
                  <c:v>43963</c:v>
                </c:pt>
                <c:pt idx="18">
                  <c:v>43970</c:v>
                </c:pt>
                <c:pt idx="19">
                  <c:v>43977</c:v>
                </c:pt>
                <c:pt idx="20">
                  <c:v>43984</c:v>
                </c:pt>
                <c:pt idx="21">
                  <c:v>43991</c:v>
                </c:pt>
                <c:pt idx="22">
                  <c:v>43998</c:v>
                </c:pt>
                <c:pt idx="23">
                  <c:v>44005</c:v>
                </c:pt>
                <c:pt idx="24">
                  <c:v>44012</c:v>
                </c:pt>
              </c:numCache>
            </c:numRef>
          </c:cat>
          <c:val>
            <c:numRef>
              <c:f>月报!$C$33:$C$57</c:f>
              <c:numCache>
                <c:formatCode>0.0000_ </c:formatCode>
                <c:ptCount val="25"/>
                <c:pt idx="0">
                  <c:v>2.8403999999999998</c:v>
                </c:pt>
                <c:pt idx="1">
                  <c:v>2.8751000000000002</c:v>
                </c:pt>
                <c:pt idx="2">
                  <c:v>2.8929999999999998</c:v>
                </c:pt>
                <c:pt idx="3">
                  <c:v>2.8454999999999999</c:v>
                </c:pt>
                <c:pt idx="4">
                  <c:v>2.5709</c:v>
                </c:pt>
                <c:pt idx="5">
                  <c:v>2.5811999999999999</c:v>
                </c:pt>
                <c:pt idx="6">
                  <c:v>2.5861000000000001</c:v>
                </c:pt>
                <c:pt idx="7">
                  <c:v>2.5141</c:v>
                </c:pt>
                <c:pt idx="8">
                  <c:v>2.2940999999999998</c:v>
                </c:pt>
                <c:pt idx="9">
                  <c:v>2.4333</c:v>
                </c:pt>
                <c:pt idx="10">
                  <c:v>2.2938000000000001</c:v>
                </c:pt>
                <c:pt idx="11">
                  <c:v>2.1341000000000001</c:v>
                </c:pt>
                <c:pt idx="12">
                  <c:v>1.86</c:v>
                </c:pt>
                <c:pt idx="13">
                  <c:v>1.7698</c:v>
                </c:pt>
                <c:pt idx="14">
                  <c:v>1.6961999999999999</c:v>
                </c:pt>
                <c:pt idx="15">
                  <c:v>1.6255999999999999</c:v>
                </c:pt>
                <c:pt idx="16">
                  <c:v>1.8126</c:v>
                </c:pt>
                <c:pt idx="17">
                  <c:v>1.85</c:v>
                </c:pt>
                <c:pt idx="18">
                  <c:v>1.9039999999999999</c:v>
                </c:pt>
                <c:pt idx="19">
                  <c:v>2.0607000000000002</c:v>
                </c:pt>
                <c:pt idx="20">
                  <c:v>2.3938999999999999</c:v>
                </c:pt>
                <c:pt idx="21">
                  <c:v>2.5217999999999998</c:v>
                </c:pt>
                <c:pt idx="22">
                  <c:v>2.5634999999999999</c:v>
                </c:pt>
                <c:pt idx="23">
                  <c:v>2.8489</c:v>
                </c:pt>
                <c:pt idx="24">
                  <c:v>2.6233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7D-44D9-B058-53ABDFF8E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772352"/>
        <c:axId val="87258176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月报!$E$33:$E$57</c:f>
              <c:numCache>
                <c:formatCode>0.0000_ </c:formatCode>
                <c:ptCount val="25"/>
                <c:pt idx="0">
                  <c:v>0.32601094959407995</c:v>
                </c:pt>
                <c:pt idx="1">
                  <c:v>-0.67579387716292239</c:v>
                </c:pt>
                <c:pt idx="2">
                  <c:v>-0.83663180477344667</c:v>
                </c:pt>
                <c:pt idx="3">
                  <c:v>-3.060617084343864</c:v>
                </c:pt>
                <c:pt idx="4">
                  <c:v>-2.4178655211643196</c:v>
                </c:pt>
                <c:pt idx="5">
                  <c:v>-0.34749654218537707</c:v>
                </c:pt>
                <c:pt idx="6">
                  <c:v>-1.5958639910813588</c:v>
                </c:pt>
                <c:pt idx="7">
                  <c:v>-2.4790024447918224</c:v>
                </c:pt>
                <c:pt idx="8">
                  <c:v>-4.9432448675029494</c:v>
                </c:pt>
                <c:pt idx="9">
                  <c:v>-2.9770917371502836</c:v>
                </c:pt>
                <c:pt idx="10">
                  <c:v>-6.9530917123455716</c:v>
                </c:pt>
                <c:pt idx="11">
                  <c:v>-7.8979717660616622</c:v>
                </c:pt>
                <c:pt idx="12">
                  <c:v>-27.158724669755863</c:v>
                </c:pt>
                <c:pt idx="13">
                  <c:v>-9.155003648747261</c:v>
                </c:pt>
                <c:pt idx="14">
                  <c:v>-4.4881449386771077</c:v>
                </c:pt>
                <c:pt idx="15">
                  <c:v>-7.0076437429537952</c:v>
                </c:pt>
                <c:pt idx="16">
                  <c:v>-0.76399146969967635</c:v>
                </c:pt>
                <c:pt idx="17">
                  <c:v>-8.0012496875780936</c:v>
                </c:pt>
                <c:pt idx="18">
                  <c:v>3.4336173731708275</c:v>
                </c:pt>
                <c:pt idx="19">
                  <c:v>9.1579833151977041</c:v>
                </c:pt>
                <c:pt idx="20">
                  <c:v>23.518580848413784</c:v>
                </c:pt>
                <c:pt idx="21">
                  <c:v>-6.6499420214927163</c:v>
                </c:pt>
                <c:pt idx="22">
                  <c:v>7.5711531289624823</c:v>
                </c:pt>
                <c:pt idx="23">
                  <c:v>13.227179640943021</c:v>
                </c:pt>
                <c:pt idx="24">
                  <c:v>-2.3759935715636615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7D-44D9-B058-53ABDFF8E1DB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月报!$F$33:$F$57</c:f>
              <c:numCache>
                <c:formatCode>0.0000_ </c:formatCode>
                <c:ptCount val="25"/>
                <c:pt idx="0">
                  <c:v>-1.1739890504058881</c:v>
                </c:pt>
                <c:pt idx="1">
                  <c:v>-0.66579387716294569</c:v>
                </c:pt>
                <c:pt idx="2">
                  <c:v>-1.336631804773436</c:v>
                </c:pt>
                <c:pt idx="3">
                  <c:v>-2.8106170843438694</c:v>
                </c:pt>
                <c:pt idx="4">
                  <c:v>-2.4178655211643196</c:v>
                </c:pt>
                <c:pt idx="5">
                  <c:v>-2.3474965421853788</c:v>
                </c:pt>
                <c:pt idx="6">
                  <c:v>-1.815863991081379</c:v>
                </c:pt>
                <c:pt idx="7">
                  <c:v>-2.9790024447918118</c:v>
                </c:pt>
                <c:pt idx="8">
                  <c:v>-8.943244867502953</c:v>
                </c:pt>
                <c:pt idx="9">
                  <c:v>-3.477091737150273</c:v>
                </c:pt>
                <c:pt idx="10">
                  <c:v>-4.8930917123455764</c:v>
                </c:pt>
                <c:pt idx="11">
                  <c:v>-6.8279717660616246</c:v>
                </c:pt>
                <c:pt idx="12">
                  <c:v>-8.1587246697558449</c:v>
                </c:pt>
                <c:pt idx="13">
                  <c:v>-8.155003648747261</c:v>
                </c:pt>
                <c:pt idx="14">
                  <c:v>-4.9881449386770971</c:v>
                </c:pt>
                <c:pt idx="15">
                  <c:v>-7.5076437429537846</c:v>
                </c:pt>
                <c:pt idx="16">
                  <c:v>-0.76399146969967635</c:v>
                </c:pt>
                <c:pt idx="17">
                  <c:v>-3.0012496875780892</c:v>
                </c:pt>
                <c:pt idx="18">
                  <c:v>0.43361737317082483</c:v>
                </c:pt>
                <c:pt idx="19">
                  <c:v>3.1479833151976777</c:v>
                </c:pt>
                <c:pt idx="20">
                  <c:v>14.518580848413798</c:v>
                </c:pt>
                <c:pt idx="21">
                  <c:v>0.35005797850731213</c:v>
                </c:pt>
                <c:pt idx="22">
                  <c:v>2.5711531289625</c:v>
                </c:pt>
                <c:pt idx="23">
                  <c:v>8.1371796409430264</c:v>
                </c:pt>
                <c:pt idx="24">
                  <c:v>-1.3759935715636384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7D-44D9-B058-53ABDFF8E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772864"/>
        <c:axId val="87258752"/>
      </c:lineChart>
      <c:dateAx>
        <c:axId val="4127723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87258176"/>
        <c:crosses val="autoZero"/>
        <c:auto val="1"/>
        <c:lblOffset val="100"/>
        <c:baseTimeUnit val="days"/>
        <c:majorUnit val="15"/>
        <c:majorTimeUnit val="days"/>
      </c:dateAx>
      <c:valAx>
        <c:axId val="87258176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2772352"/>
        <c:crosses val="autoZero"/>
        <c:crossBetween val="between"/>
      </c:valAx>
      <c:valAx>
        <c:axId val="87258752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2772864"/>
        <c:crosses val="max"/>
        <c:crossBetween val="between"/>
      </c:valAx>
      <c:catAx>
        <c:axId val="4127728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7258752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国开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5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月报!$D$64:$D$86</c:f>
              <c:numCache>
                <c:formatCode>0.00_ </c:formatCode>
                <c:ptCount val="23"/>
                <c:pt idx="0">
                  <c:v>4.4800000000000004</c:v>
                </c:pt>
                <c:pt idx="1">
                  <c:v>3.03</c:v>
                </c:pt>
                <c:pt idx="2">
                  <c:v>3.65</c:v>
                </c:pt>
                <c:pt idx="3">
                  <c:v>3.46</c:v>
                </c:pt>
                <c:pt idx="4">
                  <c:v>4.8899999999999997</c:v>
                </c:pt>
                <c:pt idx="5">
                  <c:v>3.86</c:v>
                </c:pt>
                <c:pt idx="6">
                  <c:v>3.24</c:v>
                </c:pt>
                <c:pt idx="7">
                  <c:v>4.2</c:v>
                </c:pt>
                <c:pt idx="8">
                  <c:v>4.0999999999999996</c:v>
                </c:pt>
                <c:pt idx="9">
                  <c:v>4.66</c:v>
                </c:pt>
                <c:pt idx="10">
                  <c:v>4.4800000000000004</c:v>
                </c:pt>
                <c:pt idx="11">
                  <c:v>4.82</c:v>
                </c:pt>
                <c:pt idx="12">
                  <c:v>3.06</c:v>
                </c:pt>
                <c:pt idx="13">
                  <c:v>2.92</c:v>
                </c:pt>
                <c:pt idx="14">
                  <c:v>3.99</c:v>
                </c:pt>
                <c:pt idx="15">
                  <c:v>3.83</c:v>
                </c:pt>
                <c:pt idx="16">
                  <c:v>1.72</c:v>
                </c:pt>
                <c:pt idx="17">
                  <c:v>3.32</c:v>
                </c:pt>
                <c:pt idx="18">
                  <c:v>3.14</c:v>
                </c:pt>
                <c:pt idx="19">
                  <c:v>2.44</c:v>
                </c:pt>
                <c:pt idx="20">
                  <c:v>2.4</c:v>
                </c:pt>
                <c:pt idx="21">
                  <c:v>1.1599999999999999</c:v>
                </c:pt>
                <c:pt idx="22">
                  <c:v>7.32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FB-4393-A947-867578C00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860416"/>
        <c:axId val="412724032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月报!$B$64:$B$86</c:f>
              <c:numCache>
                <c:formatCode>m/d/yyyy</c:formatCode>
                <c:ptCount val="23"/>
                <c:pt idx="0">
                  <c:v>43837</c:v>
                </c:pt>
                <c:pt idx="1">
                  <c:v>43844</c:v>
                </c:pt>
                <c:pt idx="2">
                  <c:v>43874</c:v>
                </c:pt>
                <c:pt idx="3">
                  <c:v>43881</c:v>
                </c:pt>
                <c:pt idx="4">
                  <c:v>43888</c:v>
                </c:pt>
                <c:pt idx="5">
                  <c:v>43895</c:v>
                </c:pt>
                <c:pt idx="6">
                  <c:v>43902</c:v>
                </c:pt>
                <c:pt idx="7">
                  <c:v>43909</c:v>
                </c:pt>
                <c:pt idx="8">
                  <c:v>43916</c:v>
                </c:pt>
                <c:pt idx="9">
                  <c:v>43923</c:v>
                </c:pt>
                <c:pt idx="10">
                  <c:v>43930</c:v>
                </c:pt>
                <c:pt idx="11">
                  <c:v>43937</c:v>
                </c:pt>
                <c:pt idx="12">
                  <c:v>43944</c:v>
                </c:pt>
                <c:pt idx="13">
                  <c:v>43951</c:v>
                </c:pt>
                <c:pt idx="14">
                  <c:v>43959</c:v>
                </c:pt>
                <c:pt idx="15">
                  <c:v>43965</c:v>
                </c:pt>
                <c:pt idx="16">
                  <c:v>43972</c:v>
                </c:pt>
                <c:pt idx="17">
                  <c:v>43979</c:v>
                </c:pt>
                <c:pt idx="18">
                  <c:v>43986</c:v>
                </c:pt>
                <c:pt idx="19">
                  <c:v>43993</c:v>
                </c:pt>
                <c:pt idx="20">
                  <c:v>44000</c:v>
                </c:pt>
                <c:pt idx="21">
                  <c:v>44005</c:v>
                </c:pt>
                <c:pt idx="22">
                  <c:v>44014</c:v>
                </c:pt>
              </c:numCache>
            </c:numRef>
          </c:cat>
          <c:val>
            <c:numRef>
              <c:f>月报!$C$64:$C$86</c:f>
              <c:numCache>
                <c:formatCode>0.0000_ </c:formatCode>
                <c:ptCount val="23"/>
                <c:pt idx="0">
                  <c:v>3.23</c:v>
                </c:pt>
                <c:pt idx="1">
                  <c:v>3.2061999999999999</c:v>
                </c:pt>
                <c:pt idx="2">
                  <c:v>2.8774000000000002</c:v>
                </c:pt>
                <c:pt idx="3">
                  <c:v>2.9710000000000001</c:v>
                </c:pt>
                <c:pt idx="4">
                  <c:v>2.84</c:v>
                </c:pt>
                <c:pt idx="5">
                  <c:v>2.7301000000000002</c:v>
                </c:pt>
                <c:pt idx="6">
                  <c:v>2.7223999999999999</c:v>
                </c:pt>
                <c:pt idx="7">
                  <c:v>2.7713999999999999</c:v>
                </c:pt>
                <c:pt idx="8">
                  <c:v>2.5596999999999999</c:v>
                </c:pt>
                <c:pt idx="9">
                  <c:v>2.4590000000000001</c:v>
                </c:pt>
                <c:pt idx="10">
                  <c:v>2.1074999999999999</c:v>
                </c:pt>
                <c:pt idx="11">
                  <c:v>2.1093000000000002</c:v>
                </c:pt>
                <c:pt idx="12">
                  <c:v>2.0299</c:v>
                </c:pt>
                <c:pt idx="13">
                  <c:v>2.0265</c:v>
                </c:pt>
                <c:pt idx="14">
                  <c:v>2.2258</c:v>
                </c:pt>
                <c:pt idx="15">
                  <c:v>2.2713999999999999</c:v>
                </c:pt>
                <c:pt idx="16">
                  <c:v>2.3429000000000002</c:v>
                </c:pt>
                <c:pt idx="17">
                  <c:v>2.5002</c:v>
                </c:pt>
                <c:pt idx="18">
                  <c:v>2.7957000000000001</c:v>
                </c:pt>
                <c:pt idx="19">
                  <c:v>2.7263000000000002</c:v>
                </c:pt>
                <c:pt idx="20">
                  <c:v>2.89</c:v>
                </c:pt>
                <c:pt idx="21">
                  <c:v>3.4005000000000001</c:v>
                </c:pt>
                <c:pt idx="22">
                  <c:v>2.8877000000000002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FB-4393-A947-867578C00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860416"/>
        <c:axId val="412724032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月报!$E$64:$E$86</c:f>
              <c:numCache>
                <c:formatCode>0.0000_ </c:formatCode>
                <c:ptCount val="23"/>
                <c:pt idx="0">
                  <c:v>-0.72353523139496723</c:v>
                </c:pt>
                <c:pt idx="1">
                  <c:v>-0.47027749002666042</c:v>
                </c:pt>
                <c:pt idx="2">
                  <c:v>-1.8957926733868202</c:v>
                </c:pt>
                <c:pt idx="3">
                  <c:v>5.2408355795148243</c:v>
                </c:pt>
                <c:pt idx="4">
                  <c:v>-4.5950815241870391</c:v>
                </c:pt>
                <c:pt idx="5">
                  <c:v>-2.0674966109353932</c:v>
                </c:pt>
                <c:pt idx="6">
                  <c:v>-0.31461269682804271</c:v>
                </c:pt>
                <c:pt idx="7">
                  <c:v>-0.38791901320140987</c:v>
                </c:pt>
                <c:pt idx="8">
                  <c:v>-10.04766909564383</c:v>
                </c:pt>
                <c:pt idx="9">
                  <c:v>-1.6002062422658891</c:v>
                </c:pt>
                <c:pt idx="10">
                  <c:v>-2.7778105871294922</c:v>
                </c:pt>
                <c:pt idx="11">
                  <c:v>-5.3245021296189687</c:v>
                </c:pt>
                <c:pt idx="12">
                  <c:v>-6.4665066752898515</c:v>
                </c:pt>
                <c:pt idx="13">
                  <c:v>-0.78336271280790015</c:v>
                </c:pt>
                <c:pt idx="14">
                  <c:v>-0.86422605283442699</c:v>
                </c:pt>
                <c:pt idx="15">
                  <c:v>-1.4421421034118698</c:v>
                </c:pt>
                <c:pt idx="16">
                  <c:v>3.1491761182768307</c:v>
                </c:pt>
                <c:pt idx="17">
                  <c:v>0.2135449434203629</c:v>
                </c:pt>
                <c:pt idx="18">
                  <c:v>10.279978953410485</c:v>
                </c:pt>
                <c:pt idx="19">
                  <c:v>-1.0110135816096211</c:v>
                </c:pt>
                <c:pt idx="20">
                  <c:v>3.7700000000000067</c:v>
                </c:pt>
                <c:pt idx="21">
                  <c:v>37.934916895694258</c:v>
                </c:pt>
                <c:pt idx="22">
                  <c:v>-2.9737582128777973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FB-4393-A947-867578C00665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月报!$F$64:$F$86</c:f>
              <c:numCache>
                <c:formatCode>0.0000_ </c:formatCode>
                <c:ptCount val="23"/>
                <c:pt idx="0">
                  <c:v>-1.2235352313949566</c:v>
                </c:pt>
                <c:pt idx="1">
                  <c:v>-2.0902774900266596</c:v>
                </c:pt>
                <c:pt idx="2">
                  <c:v>-1.8957926733868202</c:v>
                </c:pt>
                <c:pt idx="3">
                  <c:v>9.9908355795148562</c:v>
                </c:pt>
                <c:pt idx="4">
                  <c:v>-1.5950815241870586</c:v>
                </c:pt>
                <c:pt idx="5">
                  <c:v>-2.5674966109353825</c:v>
                </c:pt>
                <c:pt idx="6">
                  <c:v>-2.3146126968280445</c:v>
                </c:pt>
                <c:pt idx="7">
                  <c:v>-3.8879190132014241</c:v>
                </c:pt>
                <c:pt idx="8">
                  <c:v>-5.0476690956438475</c:v>
                </c:pt>
                <c:pt idx="9">
                  <c:v>-4.1002062422659247</c:v>
                </c:pt>
                <c:pt idx="10">
                  <c:v>-5.2478105871294645</c:v>
                </c:pt>
                <c:pt idx="11">
                  <c:v>-5.0445021296189552</c:v>
                </c:pt>
                <c:pt idx="12">
                  <c:v>-2.9665066752898817</c:v>
                </c:pt>
                <c:pt idx="13">
                  <c:v>-3.0333627128078966</c:v>
                </c:pt>
                <c:pt idx="14">
                  <c:v>0.68577394716560214</c:v>
                </c:pt>
                <c:pt idx="15">
                  <c:v>-0.23214210341189201</c:v>
                </c:pt>
                <c:pt idx="16">
                  <c:v>3.6991761182768368</c:v>
                </c:pt>
                <c:pt idx="17">
                  <c:v>1.7135449434203753</c:v>
                </c:pt>
                <c:pt idx="18">
                  <c:v>1.3099789534105177</c:v>
                </c:pt>
                <c:pt idx="19">
                  <c:v>0.38898641839040238</c:v>
                </c:pt>
                <c:pt idx="20">
                  <c:v>2.7900000000000258</c:v>
                </c:pt>
                <c:pt idx="21">
                  <c:v>38</c:v>
                </c:pt>
                <c:pt idx="22">
                  <c:v>-0.47375821287776176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FB-4393-A947-867578C00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860928"/>
        <c:axId val="412724608"/>
      </c:lineChart>
      <c:dateAx>
        <c:axId val="4128604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2724032"/>
        <c:crosses val="autoZero"/>
        <c:auto val="1"/>
        <c:lblOffset val="100"/>
        <c:baseTimeUnit val="days"/>
        <c:majorUnit val="15"/>
        <c:majorTimeUnit val="days"/>
      </c:dateAx>
      <c:valAx>
        <c:axId val="412724032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2860416"/>
        <c:crosses val="autoZero"/>
        <c:crossBetween val="between"/>
      </c:valAx>
      <c:valAx>
        <c:axId val="412724608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2860928"/>
        <c:crosses val="max"/>
        <c:crossBetween val="between"/>
      </c:valAx>
      <c:catAx>
        <c:axId val="4128609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2724608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国开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7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cat>
            <c:numRef>
              <c:f>月报!$B$96:$B$118</c:f>
              <c:numCache>
                <c:formatCode>m/d/yyyy</c:formatCode>
                <c:ptCount val="23"/>
                <c:pt idx="0">
                  <c:v>43839</c:v>
                </c:pt>
                <c:pt idx="1">
                  <c:v>43846</c:v>
                </c:pt>
                <c:pt idx="2">
                  <c:v>43872</c:v>
                </c:pt>
                <c:pt idx="3">
                  <c:v>43879</c:v>
                </c:pt>
                <c:pt idx="4">
                  <c:v>43886</c:v>
                </c:pt>
                <c:pt idx="5">
                  <c:v>43893</c:v>
                </c:pt>
                <c:pt idx="6">
                  <c:v>43900</c:v>
                </c:pt>
                <c:pt idx="7">
                  <c:v>43907</c:v>
                </c:pt>
                <c:pt idx="8">
                  <c:v>43914</c:v>
                </c:pt>
                <c:pt idx="9">
                  <c:v>43921</c:v>
                </c:pt>
                <c:pt idx="10">
                  <c:v>43928</c:v>
                </c:pt>
                <c:pt idx="11">
                  <c:v>43935</c:v>
                </c:pt>
                <c:pt idx="12">
                  <c:v>43942</c:v>
                </c:pt>
                <c:pt idx="13">
                  <c:v>43949</c:v>
                </c:pt>
                <c:pt idx="14">
                  <c:v>43958</c:v>
                </c:pt>
                <c:pt idx="15">
                  <c:v>43965</c:v>
                </c:pt>
                <c:pt idx="16">
                  <c:v>43972</c:v>
                </c:pt>
                <c:pt idx="17">
                  <c:v>43979</c:v>
                </c:pt>
                <c:pt idx="18">
                  <c:v>43986</c:v>
                </c:pt>
                <c:pt idx="19">
                  <c:v>43993</c:v>
                </c:pt>
                <c:pt idx="20">
                  <c:v>44000</c:v>
                </c:pt>
                <c:pt idx="21">
                  <c:v>44005</c:v>
                </c:pt>
                <c:pt idx="22">
                  <c:v>44012</c:v>
                </c:pt>
              </c:numCache>
            </c:numRef>
          </c:cat>
          <c:val>
            <c:numRef>
              <c:f>月报!$D$96:$D$118</c:f>
              <c:numCache>
                <c:formatCode>0.00_ </c:formatCode>
                <c:ptCount val="23"/>
                <c:pt idx="0">
                  <c:v>4.75</c:v>
                </c:pt>
                <c:pt idx="1">
                  <c:v>3.17</c:v>
                </c:pt>
                <c:pt idx="2">
                  <c:v>2.83</c:v>
                </c:pt>
                <c:pt idx="3">
                  <c:v>3.52</c:v>
                </c:pt>
                <c:pt idx="4">
                  <c:v>3.49</c:v>
                </c:pt>
                <c:pt idx="5">
                  <c:v>4.63</c:v>
                </c:pt>
                <c:pt idx="6">
                  <c:v>6.18</c:v>
                </c:pt>
                <c:pt idx="7">
                  <c:v>4.6100000000000003</c:v>
                </c:pt>
                <c:pt idx="8">
                  <c:v>7.73</c:v>
                </c:pt>
                <c:pt idx="9">
                  <c:v>9</c:v>
                </c:pt>
                <c:pt idx="10">
                  <c:v>8.74</c:v>
                </c:pt>
                <c:pt idx="11">
                  <c:v>10</c:v>
                </c:pt>
                <c:pt idx="12">
                  <c:v>5.72</c:v>
                </c:pt>
                <c:pt idx="13">
                  <c:v>4.82</c:v>
                </c:pt>
                <c:pt idx="14">
                  <c:v>3.17</c:v>
                </c:pt>
                <c:pt idx="15">
                  <c:v>5.37</c:v>
                </c:pt>
                <c:pt idx="16">
                  <c:v>4.3499999999999996</c:v>
                </c:pt>
                <c:pt idx="17">
                  <c:v>5.24</c:v>
                </c:pt>
                <c:pt idx="18">
                  <c:v>5.69</c:v>
                </c:pt>
                <c:pt idx="19">
                  <c:v>4.46</c:v>
                </c:pt>
                <c:pt idx="20">
                  <c:v>4.21</c:v>
                </c:pt>
                <c:pt idx="21">
                  <c:v>10.77</c:v>
                </c:pt>
                <c:pt idx="22">
                  <c:v>14.33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01-4D8F-9897-2985FAA45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862464"/>
        <c:axId val="412728640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月报!$B$96:$B$118</c:f>
              <c:numCache>
                <c:formatCode>m/d/yyyy</c:formatCode>
                <c:ptCount val="23"/>
                <c:pt idx="0">
                  <c:v>43839</c:v>
                </c:pt>
                <c:pt idx="1">
                  <c:v>43846</c:v>
                </c:pt>
                <c:pt idx="2">
                  <c:v>43872</c:v>
                </c:pt>
                <c:pt idx="3">
                  <c:v>43879</c:v>
                </c:pt>
                <c:pt idx="4">
                  <c:v>43886</c:v>
                </c:pt>
                <c:pt idx="5">
                  <c:v>43893</c:v>
                </c:pt>
                <c:pt idx="6">
                  <c:v>43900</c:v>
                </c:pt>
                <c:pt idx="7">
                  <c:v>43907</c:v>
                </c:pt>
                <c:pt idx="8">
                  <c:v>43914</c:v>
                </c:pt>
                <c:pt idx="9">
                  <c:v>43921</c:v>
                </c:pt>
                <c:pt idx="10">
                  <c:v>43928</c:v>
                </c:pt>
                <c:pt idx="11">
                  <c:v>43935</c:v>
                </c:pt>
                <c:pt idx="12">
                  <c:v>43942</c:v>
                </c:pt>
                <c:pt idx="13">
                  <c:v>43949</c:v>
                </c:pt>
                <c:pt idx="14">
                  <c:v>43958</c:v>
                </c:pt>
                <c:pt idx="15">
                  <c:v>43965</c:v>
                </c:pt>
                <c:pt idx="16">
                  <c:v>43972</c:v>
                </c:pt>
                <c:pt idx="17">
                  <c:v>43979</c:v>
                </c:pt>
                <c:pt idx="18">
                  <c:v>43986</c:v>
                </c:pt>
                <c:pt idx="19">
                  <c:v>43993</c:v>
                </c:pt>
                <c:pt idx="20">
                  <c:v>44000</c:v>
                </c:pt>
                <c:pt idx="21">
                  <c:v>44005</c:v>
                </c:pt>
                <c:pt idx="22">
                  <c:v>44012</c:v>
                </c:pt>
              </c:numCache>
            </c:numRef>
          </c:cat>
          <c:val>
            <c:numRef>
              <c:f>月报!$C$96:$C$118</c:f>
              <c:numCache>
                <c:formatCode>0.0000_ </c:formatCode>
                <c:ptCount val="23"/>
                <c:pt idx="0">
                  <c:v>3.43</c:v>
                </c:pt>
                <c:pt idx="1">
                  <c:v>3.4291999999999998</c:v>
                </c:pt>
                <c:pt idx="2">
                  <c:v>3.1522000000000001</c:v>
                </c:pt>
                <c:pt idx="3">
                  <c:v>3.1634000000000002</c:v>
                </c:pt>
                <c:pt idx="4">
                  <c:v>3.1718999999999999</c:v>
                </c:pt>
                <c:pt idx="5">
                  <c:v>3.1539000000000001</c:v>
                </c:pt>
                <c:pt idx="6">
                  <c:v>2.9582999999999999</c:v>
                </c:pt>
                <c:pt idx="7">
                  <c:v>3.0661</c:v>
                </c:pt>
                <c:pt idx="8">
                  <c:v>3.0451000000000001</c:v>
                </c:pt>
                <c:pt idx="9">
                  <c:v>2.9876999999999998</c:v>
                </c:pt>
                <c:pt idx="10">
                  <c:v>2.7826</c:v>
                </c:pt>
                <c:pt idx="11">
                  <c:v>2.601</c:v>
                </c:pt>
                <c:pt idx="12">
                  <c:v>2.6558999999999999</c:v>
                </c:pt>
                <c:pt idx="13">
                  <c:v>2.5305</c:v>
                </c:pt>
                <c:pt idx="14">
                  <c:v>2.6778</c:v>
                </c:pt>
                <c:pt idx="15">
                  <c:v>2.8927999999999998</c:v>
                </c:pt>
                <c:pt idx="16">
                  <c:v>2.891</c:v>
                </c:pt>
                <c:pt idx="17">
                  <c:v>3.0011000000000001</c:v>
                </c:pt>
                <c:pt idx="18">
                  <c:v>3.2515999999999998</c:v>
                </c:pt>
                <c:pt idx="19">
                  <c:v>3.2025999999999999</c:v>
                </c:pt>
                <c:pt idx="20">
                  <c:v>3.2524999999999999</c:v>
                </c:pt>
                <c:pt idx="21">
                  <c:v>3.3471000000000002</c:v>
                </c:pt>
                <c:pt idx="22">
                  <c:v>3.2370000000000001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01-4D8F-9897-2985FAA45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862464"/>
        <c:axId val="412728640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cat>
            <c:numRef>
              <c:f>月报!$B$96:$B$118</c:f>
              <c:numCache>
                <c:formatCode>m/d/yyyy</c:formatCode>
                <c:ptCount val="23"/>
                <c:pt idx="0">
                  <c:v>43839</c:v>
                </c:pt>
                <c:pt idx="1">
                  <c:v>43846</c:v>
                </c:pt>
                <c:pt idx="2">
                  <c:v>43872</c:v>
                </c:pt>
                <c:pt idx="3">
                  <c:v>43879</c:v>
                </c:pt>
                <c:pt idx="4">
                  <c:v>43886</c:v>
                </c:pt>
                <c:pt idx="5">
                  <c:v>43893</c:v>
                </c:pt>
                <c:pt idx="6">
                  <c:v>43900</c:v>
                </c:pt>
                <c:pt idx="7">
                  <c:v>43907</c:v>
                </c:pt>
                <c:pt idx="8">
                  <c:v>43914</c:v>
                </c:pt>
                <c:pt idx="9">
                  <c:v>43921</c:v>
                </c:pt>
                <c:pt idx="10">
                  <c:v>43928</c:v>
                </c:pt>
                <c:pt idx="11">
                  <c:v>43935</c:v>
                </c:pt>
                <c:pt idx="12">
                  <c:v>43942</c:v>
                </c:pt>
                <c:pt idx="13">
                  <c:v>43949</c:v>
                </c:pt>
                <c:pt idx="14">
                  <c:v>43958</c:v>
                </c:pt>
                <c:pt idx="15">
                  <c:v>43965</c:v>
                </c:pt>
                <c:pt idx="16">
                  <c:v>43972</c:v>
                </c:pt>
                <c:pt idx="17">
                  <c:v>43979</c:v>
                </c:pt>
                <c:pt idx="18">
                  <c:v>43986</c:v>
                </c:pt>
                <c:pt idx="19">
                  <c:v>43993</c:v>
                </c:pt>
                <c:pt idx="20">
                  <c:v>44000</c:v>
                </c:pt>
                <c:pt idx="21">
                  <c:v>44005</c:v>
                </c:pt>
                <c:pt idx="22">
                  <c:v>44012</c:v>
                </c:pt>
              </c:numCache>
            </c:numRef>
          </c:cat>
          <c:val>
            <c:numRef>
              <c:f>月报!$E$96:$E$118</c:f>
              <c:numCache>
                <c:formatCode>0.0000_ </c:formatCode>
                <c:ptCount val="23"/>
                <c:pt idx="0">
                  <c:v>-3.5813767429709209</c:v>
                </c:pt>
                <c:pt idx="1">
                  <c:v>-2.3197125122509377</c:v>
                </c:pt>
                <c:pt idx="2">
                  <c:v>2.6002271380604292</c:v>
                </c:pt>
                <c:pt idx="3">
                  <c:v>0.78327366404655763</c:v>
                </c:pt>
                <c:pt idx="4">
                  <c:v>0.85541866127774036</c:v>
                </c:pt>
                <c:pt idx="5">
                  <c:v>-0.62315658327518619</c:v>
                </c:pt>
                <c:pt idx="6">
                  <c:v>-2.1783823969663718</c:v>
                </c:pt>
                <c:pt idx="7">
                  <c:v>0.54828378649212084</c:v>
                </c:pt>
                <c:pt idx="8">
                  <c:v>-5.2205054514395055</c:v>
                </c:pt>
                <c:pt idx="9">
                  <c:v>-5.2027489344565137</c:v>
                </c:pt>
                <c:pt idx="10">
                  <c:v>-18.781937833573892</c:v>
                </c:pt>
                <c:pt idx="11">
                  <c:v>-11.75408031480174</c:v>
                </c:pt>
                <c:pt idx="12">
                  <c:v>-3.8626459577051353</c:v>
                </c:pt>
                <c:pt idx="13">
                  <c:v>-5.8956720048652045</c:v>
                </c:pt>
                <c:pt idx="14">
                  <c:v>7.6062946481648019</c:v>
                </c:pt>
                <c:pt idx="15">
                  <c:v>-1.6373657669362274</c:v>
                </c:pt>
                <c:pt idx="16">
                  <c:v>-3.7831500763332748</c:v>
                </c:pt>
                <c:pt idx="17">
                  <c:v>0.74337007440066216</c:v>
                </c:pt>
                <c:pt idx="18">
                  <c:v>4.3231251192561881</c:v>
                </c:pt>
                <c:pt idx="19">
                  <c:v>-4.5767401624093651</c:v>
                </c:pt>
                <c:pt idx="20">
                  <c:v>-1.5622491711743347</c:v>
                </c:pt>
                <c:pt idx="21">
                  <c:v>5.9089607572126113</c:v>
                </c:pt>
                <c:pt idx="22">
                  <c:v>-3.0861469581248357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01-4D8F-9897-2985FAA45E6C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cat>
            <c:numRef>
              <c:f>月报!$B$96:$B$118</c:f>
              <c:numCache>
                <c:formatCode>m/d/yyyy</c:formatCode>
                <c:ptCount val="23"/>
                <c:pt idx="0">
                  <c:v>43839</c:v>
                </c:pt>
                <c:pt idx="1">
                  <c:v>43846</c:v>
                </c:pt>
                <c:pt idx="2">
                  <c:v>43872</c:v>
                </c:pt>
                <c:pt idx="3">
                  <c:v>43879</c:v>
                </c:pt>
                <c:pt idx="4">
                  <c:v>43886</c:v>
                </c:pt>
                <c:pt idx="5">
                  <c:v>43893</c:v>
                </c:pt>
                <c:pt idx="6">
                  <c:v>43900</c:v>
                </c:pt>
                <c:pt idx="7">
                  <c:v>43907</c:v>
                </c:pt>
                <c:pt idx="8">
                  <c:v>43914</c:v>
                </c:pt>
                <c:pt idx="9">
                  <c:v>43921</c:v>
                </c:pt>
                <c:pt idx="10">
                  <c:v>43928</c:v>
                </c:pt>
                <c:pt idx="11">
                  <c:v>43935</c:v>
                </c:pt>
                <c:pt idx="12">
                  <c:v>43942</c:v>
                </c:pt>
                <c:pt idx="13">
                  <c:v>43949</c:v>
                </c:pt>
                <c:pt idx="14">
                  <c:v>43958</c:v>
                </c:pt>
                <c:pt idx="15">
                  <c:v>43965</c:v>
                </c:pt>
                <c:pt idx="16">
                  <c:v>43972</c:v>
                </c:pt>
                <c:pt idx="17">
                  <c:v>43979</c:v>
                </c:pt>
                <c:pt idx="18">
                  <c:v>43986</c:v>
                </c:pt>
                <c:pt idx="19">
                  <c:v>43993</c:v>
                </c:pt>
                <c:pt idx="20">
                  <c:v>44000</c:v>
                </c:pt>
                <c:pt idx="21">
                  <c:v>44005</c:v>
                </c:pt>
                <c:pt idx="22">
                  <c:v>44012</c:v>
                </c:pt>
              </c:numCache>
            </c:numRef>
          </c:cat>
          <c:val>
            <c:numRef>
              <c:f>月报!$F$96:$F$118</c:f>
              <c:numCache>
                <c:formatCode>0.0000_ </c:formatCode>
                <c:ptCount val="23"/>
                <c:pt idx="0">
                  <c:v>-2.5813767429709422</c:v>
                </c:pt>
                <c:pt idx="1">
                  <c:v>-1.1597125122509322</c:v>
                </c:pt>
                <c:pt idx="2">
                  <c:v>-2.8297728619395723</c:v>
                </c:pt>
                <c:pt idx="3">
                  <c:v>-0.69672633595345701</c:v>
                </c:pt>
                <c:pt idx="4">
                  <c:v>0.66541866127773908</c:v>
                </c:pt>
                <c:pt idx="5">
                  <c:v>-1.6231565832751649</c:v>
                </c:pt>
                <c:pt idx="6">
                  <c:v>-5.1783823969663523</c:v>
                </c:pt>
                <c:pt idx="7">
                  <c:v>-2.1317162135078949</c:v>
                </c:pt>
                <c:pt idx="8">
                  <c:v>-4.2205054514394824</c:v>
                </c:pt>
                <c:pt idx="9">
                  <c:v>-3.2027489344565119</c:v>
                </c:pt>
                <c:pt idx="10">
                  <c:v>-5.711937833573888</c:v>
                </c:pt>
                <c:pt idx="11">
                  <c:v>-9.6140803148017095</c:v>
                </c:pt>
                <c:pt idx="12">
                  <c:v>-3.362645957705146</c:v>
                </c:pt>
                <c:pt idx="13">
                  <c:v>-4.8956720048652258</c:v>
                </c:pt>
                <c:pt idx="14">
                  <c:v>1.8562946481647913</c:v>
                </c:pt>
                <c:pt idx="15">
                  <c:v>-2.6173657669362083</c:v>
                </c:pt>
                <c:pt idx="16">
                  <c:v>-2.7831500763332517</c:v>
                </c:pt>
                <c:pt idx="17">
                  <c:v>2.2433700744006746</c:v>
                </c:pt>
                <c:pt idx="18">
                  <c:v>-1.6768748807438172</c:v>
                </c:pt>
                <c:pt idx="19">
                  <c:v>-1.5667401624093635</c:v>
                </c:pt>
                <c:pt idx="20">
                  <c:v>-6.2249171174322271E-2</c:v>
                </c:pt>
                <c:pt idx="21">
                  <c:v>2.9089607572126308</c:v>
                </c:pt>
                <c:pt idx="22">
                  <c:v>-1.086146958124834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01-4D8F-9897-2985FAA45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862976"/>
        <c:axId val="412893184"/>
      </c:lineChart>
      <c:dateAx>
        <c:axId val="4128624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2728640"/>
        <c:crosses val="autoZero"/>
        <c:auto val="1"/>
        <c:lblOffset val="100"/>
        <c:baseTimeUnit val="days"/>
        <c:majorUnit val="15"/>
        <c:majorTimeUnit val="days"/>
      </c:dateAx>
      <c:valAx>
        <c:axId val="412728640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2862464"/>
        <c:crosses val="autoZero"/>
        <c:crossBetween val="between"/>
      </c:valAx>
      <c:valAx>
        <c:axId val="412893184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2862976"/>
        <c:crosses val="max"/>
        <c:crossBetween val="between"/>
      </c:valAx>
      <c:dateAx>
        <c:axId val="4128629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2893184"/>
        <c:crosses val="autoZero"/>
        <c:auto val="1"/>
        <c:lblOffset val="100"/>
        <c:baseTimeUnit val="days"/>
      </c:date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国开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10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月报!$D$122:$D$146</c:f>
              <c:numCache>
                <c:formatCode>0.00_ </c:formatCode>
                <c:ptCount val="25"/>
                <c:pt idx="0">
                  <c:v>2.98</c:v>
                </c:pt>
                <c:pt idx="1">
                  <c:v>2.95</c:v>
                </c:pt>
                <c:pt idx="2">
                  <c:v>2.85</c:v>
                </c:pt>
                <c:pt idx="3">
                  <c:v>6.95</c:v>
                </c:pt>
                <c:pt idx="4">
                  <c:v>2.69</c:v>
                </c:pt>
                <c:pt idx="5">
                  <c:v>3.12</c:v>
                </c:pt>
                <c:pt idx="6">
                  <c:v>3.84</c:v>
                </c:pt>
                <c:pt idx="7">
                  <c:v>4.01</c:v>
                </c:pt>
                <c:pt idx="8">
                  <c:v>3.2</c:v>
                </c:pt>
                <c:pt idx="9">
                  <c:v>3.48</c:v>
                </c:pt>
                <c:pt idx="10">
                  <c:v>4.4800000000000004</c:v>
                </c:pt>
                <c:pt idx="11">
                  <c:v>3.67</c:v>
                </c:pt>
                <c:pt idx="12">
                  <c:v>3.78</c:v>
                </c:pt>
                <c:pt idx="13">
                  <c:v>4.03</c:v>
                </c:pt>
                <c:pt idx="14">
                  <c:v>3.31</c:v>
                </c:pt>
                <c:pt idx="15">
                  <c:v>2.52</c:v>
                </c:pt>
                <c:pt idx="16">
                  <c:v>2.02</c:v>
                </c:pt>
                <c:pt idx="17">
                  <c:v>2.57</c:v>
                </c:pt>
                <c:pt idx="18">
                  <c:v>2.48</c:v>
                </c:pt>
                <c:pt idx="19">
                  <c:v>2.74</c:v>
                </c:pt>
                <c:pt idx="20">
                  <c:v>3.09</c:v>
                </c:pt>
                <c:pt idx="21">
                  <c:v>2.21</c:v>
                </c:pt>
                <c:pt idx="22">
                  <c:v>2.33</c:v>
                </c:pt>
                <c:pt idx="23">
                  <c:v>3.62</c:v>
                </c:pt>
                <c:pt idx="24">
                  <c:v>5.25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F-474D-A8C9-9BC1FE531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085696"/>
        <c:axId val="412721152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月报!$B$122:$B$146</c:f>
              <c:numCache>
                <c:formatCode>m/d/yyyy</c:formatCode>
                <c:ptCount val="25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43867</c:v>
                </c:pt>
                <c:pt idx="4">
                  <c:v>43874</c:v>
                </c:pt>
                <c:pt idx="5">
                  <c:v>43881</c:v>
                </c:pt>
                <c:pt idx="6">
                  <c:v>43888</c:v>
                </c:pt>
                <c:pt idx="7">
                  <c:v>43895</c:v>
                </c:pt>
                <c:pt idx="8">
                  <c:v>43902</c:v>
                </c:pt>
                <c:pt idx="9">
                  <c:v>43909</c:v>
                </c:pt>
                <c:pt idx="10">
                  <c:v>43916</c:v>
                </c:pt>
                <c:pt idx="11">
                  <c:v>43923</c:v>
                </c:pt>
                <c:pt idx="12">
                  <c:v>43930</c:v>
                </c:pt>
                <c:pt idx="13">
                  <c:v>43937</c:v>
                </c:pt>
                <c:pt idx="14">
                  <c:v>43944</c:v>
                </c:pt>
                <c:pt idx="15">
                  <c:v>43949</c:v>
                </c:pt>
                <c:pt idx="16">
                  <c:v>43958</c:v>
                </c:pt>
                <c:pt idx="17">
                  <c:v>43963</c:v>
                </c:pt>
                <c:pt idx="18">
                  <c:v>43970</c:v>
                </c:pt>
                <c:pt idx="19">
                  <c:v>43977</c:v>
                </c:pt>
                <c:pt idx="20">
                  <c:v>43984</c:v>
                </c:pt>
                <c:pt idx="21">
                  <c:v>43991</c:v>
                </c:pt>
                <c:pt idx="22">
                  <c:v>43998</c:v>
                </c:pt>
                <c:pt idx="23">
                  <c:v>44005</c:v>
                </c:pt>
                <c:pt idx="24">
                  <c:v>44014</c:v>
                </c:pt>
              </c:numCache>
            </c:numRef>
          </c:cat>
          <c:val>
            <c:numRef>
              <c:f>月报!$C$122:$C$146</c:f>
              <c:numCache>
                <c:formatCode>0.0000_ </c:formatCode>
                <c:ptCount val="25"/>
                <c:pt idx="0">
                  <c:v>3.5394000000000001</c:v>
                </c:pt>
                <c:pt idx="1">
                  <c:v>3.4969000000000001</c:v>
                </c:pt>
                <c:pt idx="2">
                  <c:v>3.4451000000000001</c:v>
                </c:pt>
                <c:pt idx="3">
                  <c:v>3.2040000000000002</c:v>
                </c:pt>
                <c:pt idx="4">
                  <c:v>3.2094</c:v>
                </c:pt>
                <c:pt idx="5">
                  <c:v>3.2669000000000001</c:v>
                </c:pt>
                <c:pt idx="6">
                  <c:v>3.1953999999999998</c:v>
                </c:pt>
                <c:pt idx="7">
                  <c:v>3.07</c:v>
                </c:pt>
                <c:pt idx="8">
                  <c:v>2.9820000000000002</c:v>
                </c:pt>
                <c:pt idx="9">
                  <c:v>3.0459999999999998</c:v>
                </c:pt>
                <c:pt idx="10">
                  <c:v>2.9485000000000001</c:v>
                </c:pt>
                <c:pt idx="11">
                  <c:v>2.8917000000000002</c:v>
                </c:pt>
                <c:pt idx="12">
                  <c:v>2.7757999999999998</c:v>
                </c:pt>
                <c:pt idx="13">
                  <c:v>2.7645</c:v>
                </c:pt>
                <c:pt idx="14">
                  <c:v>2.7513999999999998</c:v>
                </c:pt>
                <c:pt idx="15">
                  <c:v>2.7633000000000001</c:v>
                </c:pt>
                <c:pt idx="16">
                  <c:v>2.9037000000000002</c:v>
                </c:pt>
                <c:pt idx="17">
                  <c:v>2.9830000000000001</c:v>
                </c:pt>
                <c:pt idx="18">
                  <c:v>3.0173000000000001</c:v>
                </c:pt>
                <c:pt idx="19">
                  <c:v>3.0061</c:v>
                </c:pt>
                <c:pt idx="20">
                  <c:v>3.0215000000000001</c:v>
                </c:pt>
                <c:pt idx="21">
                  <c:v>3.0871</c:v>
                </c:pt>
                <c:pt idx="22">
                  <c:v>3.09</c:v>
                </c:pt>
                <c:pt idx="23">
                  <c:v>3.2831999999999999</c:v>
                </c:pt>
                <c:pt idx="24">
                  <c:v>3.0794000000000001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BF-474D-A8C9-9BC1FE531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085696"/>
        <c:axId val="412721152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月报!$E$122:$E$146</c:f>
              <c:numCache>
                <c:formatCode>0.0000_ </c:formatCode>
                <c:ptCount val="25"/>
                <c:pt idx="0">
                  <c:v>0.30114224164772274</c:v>
                </c:pt>
                <c:pt idx="1">
                  <c:v>5.7177852893097736E-2</c:v>
                </c:pt>
                <c:pt idx="2">
                  <c:v>-3.6189831185695631</c:v>
                </c:pt>
                <c:pt idx="3">
                  <c:v>-1.7239121736520424</c:v>
                </c:pt>
                <c:pt idx="4">
                  <c:v>-1.1760514015763501</c:v>
                </c:pt>
                <c:pt idx="5">
                  <c:v>2.0850477626948027</c:v>
                </c:pt>
                <c:pt idx="6">
                  <c:v>-0.8111915246987067</c:v>
                </c:pt>
                <c:pt idx="7">
                  <c:v>-5.3361870063214578</c:v>
                </c:pt>
                <c:pt idx="8">
                  <c:v>-7.3280345902699828</c:v>
                </c:pt>
                <c:pt idx="9">
                  <c:v>1.5221115608368585</c:v>
                </c:pt>
                <c:pt idx="10">
                  <c:v>-4.7256255387485346</c:v>
                </c:pt>
                <c:pt idx="11">
                  <c:v>0.59915252633944149</c:v>
                </c:pt>
                <c:pt idx="12">
                  <c:v>-2.4989406308417283</c:v>
                </c:pt>
                <c:pt idx="13">
                  <c:v>-4.1234109923447004</c:v>
                </c:pt>
                <c:pt idx="14">
                  <c:v>-4.665778572192103</c:v>
                </c:pt>
                <c:pt idx="15">
                  <c:v>-1.220739806841431</c:v>
                </c:pt>
                <c:pt idx="16">
                  <c:v>6.3274892986106224</c:v>
                </c:pt>
                <c:pt idx="17">
                  <c:v>-0.22344873885105088</c:v>
                </c:pt>
                <c:pt idx="18">
                  <c:v>3.4662892658355648</c:v>
                </c:pt>
                <c:pt idx="19">
                  <c:v>6.3541021964649502</c:v>
                </c:pt>
                <c:pt idx="20">
                  <c:v>4.4050823694356644</c:v>
                </c:pt>
                <c:pt idx="21">
                  <c:v>-0.77429449489008206</c:v>
                </c:pt>
                <c:pt idx="22">
                  <c:v>2.5199999999999889</c:v>
                </c:pt>
                <c:pt idx="23">
                  <c:v>16.243363868165073</c:v>
                </c:pt>
                <c:pt idx="24">
                  <c:v>-0.12926534958004332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BF-474D-A8C9-9BC1FE5310FE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月报!$F$122:$F$146</c:f>
              <c:numCache>
                <c:formatCode>0.0000_ </c:formatCode>
                <c:ptCount val="25"/>
                <c:pt idx="0">
                  <c:v>-0.44885775835230568</c:v>
                </c:pt>
                <c:pt idx="1">
                  <c:v>-0.94282214710688095</c:v>
                </c:pt>
                <c:pt idx="2">
                  <c:v>-0.61898311856953825</c:v>
                </c:pt>
                <c:pt idx="3">
                  <c:v>-0.9739121736520584</c:v>
                </c:pt>
                <c:pt idx="4">
                  <c:v>-0.42605140157636612</c:v>
                </c:pt>
                <c:pt idx="5">
                  <c:v>0.33504776269484005</c:v>
                </c:pt>
                <c:pt idx="6">
                  <c:v>0.43880847530131106</c:v>
                </c:pt>
                <c:pt idx="7">
                  <c:v>-6.0861870063214418</c:v>
                </c:pt>
                <c:pt idx="8">
                  <c:v>-2.388034590269994</c:v>
                </c:pt>
                <c:pt idx="9">
                  <c:v>-0.47788843916314327</c:v>
                </c:pt>
                <c:pt idx="10">
                  <c:v>-3.2256255387485666</c:v>
                </c:pt>
                <c:pt idx="11">
                  <c:v>-1.650847473660555</c:v>
                </c:pt>
                <c:pt idx="12">
                  <c:v>-2.4889406308417072</c:v>
                </c:pt>
                <c:pt idx="13">
                  <c:v>-1.6134109923446882</c:v>
                </c:pt>
                <c:pt idx="14">
                  <c:v>-2.4157785721921066</c:v>
                </c:pt>
                <c:pt idx="15">
                  <c:v>-1.220739806841431</c:v>
                </c:pt>
                <c:pt idx="16">
                  <c:v>-0.66251070138934054</c:v>
                </c:pt>
                <c:pt idx="17">
                  <c:v>-0.22344873885105088</c:v>
                </c:pt>
                <c:pt idx="18">
                  <c:v>-3.3710734164449363E-2</c:v>
                </c:pt>
                <c:pt idx="19">
                  <c:v>-0.39589780353503912</c:v>
                </c:pt>
                <c:pt idx="20">
                  <c:v>-0.84491763056431246</c:v>
                </c:pt>
                <c:pt idx="21">
                  <c:v>-2.4294494890098051E-2</c:v>
                </c:pt>
                <c:pt idx="22">
                  <c:v>-1.980000000000004</c:v>
                </c:pt>
                <c:pt idx="23">
                  <c:v>10.743363868165057</c:v>
                </c:pt>
                <c:pt idx="24">
                  <c:v>-0.12926534958004332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BF-474D-A8C9-9BC1FE531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086208"/>
        <c:axId val="412726336"/>
      </c:lineChart>
      <c:dateAx>
        <c:axId val="4130856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2721152"/>
        <c:crosses val="autoZero"/>
        <c:auto val="1"/>
        <c:lblOffset val="100"/>
        <c:baseTimeUnit val="days"/>
        <c:majorUnit val="15"/>
        <c:majorTimeUnit val="days"/>
      </c:dateAx>
      <c:valAx>
        <c:axId val="412721152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3085696"/>
        <c:crosses val="autoZero"/>
        <c:crossBetween val="between"/>
      </c:valAx>
      <c:valAx>
        <c:axId val="412726336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3086208"/>
        <c:crosses val="max"/>
        <c:crossBetween val="between"/>
      </c:valAx>
      <c:catAx>
        <c:axId val="41308620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2726336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国债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1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cat>
            <c:numRef>
              <c:f>月报!$B$151:$B$156</c:f>
              <c:numCache>
                <c:formatCode>m/d/yyyy</c:formatCode>
                <c:ptCount val="6"/>
                <c:pt idx="0">
                  <c:v>43838</c:v>
                </c:pt>
                <c:pt idx="1">
                  <c:v>43880</c:v>
                </c:pt>
                <c:pt idx="2">
                  <c:v>43908</c:v>
                </c:pt>
                <c:pt idx="3">
                  <c:v>43936</c:v>
                </c:pt>
                <c:pt idx="4">
                  <c:v>43971</c:v>
                </c:pt>
                <c:pt idx="5">
                  <c:v>43999</c:v>
                </c:pt>
              </c:numCache>
            </c:numRef>
          </c:cat>
          <c:val>
            <c:numRef>
              <c:f>月报!$D$151:$D$156</c:f>
              <c:numCache>
                <c:formatCode>0.00_ </c:formatCode>
                <c:ptCount val="6"/>
                <c:pt idx="0">
                  <c:v>3.52</c:v>
                </c:pt>
                <c:pt idx="1">
                  <c:v>2.5</c:v>
                </c:pt>
                <c:pt idx="2">
                  <c:v>2.52</c:v>
                </c:pt>
                <c:pt idx="3">
                  <c:v>2.2000000000000002</c:v>
                </c:pt>
                <c:pt idx="4">
                  <c:v>1.82</c:v>
                </c:pt>
                <c:pt idx="5">
                  <c:v>2.17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2A-4A47-9173-75FA91EDF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087744"/>
        <c:axId val="412893760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月报!$B$151:$B$156</c:f>
              <c:numCache>
                <c:formatCode>m/d/yyyy</c:formatCode>
                <c:ptCount val="6"/>
                <c:pt idx="0">
                  <c:v>43838</c:v>
                </c:pt>
                <c:pt idx="1">
                  <c:v>43880</c:v>
                </c:pt>
                <c:pt idx="2">
                  <c:v>43908</c:v>
                </c:pt>
                <c:pt idx="3">
                  <c:v>43936</c:v>
                </c:pt>
                <c:pt idx="4">
                  <c:v>43971</c:v>
                </c:pt>
                <c:pt idx="5">
                  <c:v>43999</c:v>
                </c:pt>
              </c:numCache>
            </c:numRef>
          </c:cat>
          <c:val>
            <c:numRef>
              <c:f>月报!$C$151:$C$156</c:f>
              <c:numCache>
                <c:formatCode>0.0000_ </c:formatCode>
                <c:ptCount val="6"/>
                <c:pt idx="0">
                  <c:v>2.25</c:v>
                </c:pt>
                <c:pt idx="1">
                  <c:v>1.8567</c:v>
                </c:pt>
                <c:pt idx="2">
                  <c:v>1.8783000000000001</c:v>
                </c:pt>
                <c:pt idx="3">
                  <c:v>1.1333</c:v>
                </c:pt>
                <c:pt idx="4">
                  <c:v>1.2899</c:v>
                </c:pt>
                <c:pt idx="5">
                  <c:v>2.1095999999999999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2A-4A47-9173-75FA91EDF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087744"/>
        <c:axId val="412893760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cat>
            <c:numRef>
              <c:f>月报!$B$151:$B$156</c:f>
              <c:numCache>
                <c:formatCode>m/d/yyyy</c:formatCode>
                <c:ptCount val="6"/>
                <c:pt idx="0">
                  <c:v>43838</c:v>
                </c:pt>
                <c:pt idx="1">
                  <c:v>43880</c:v>
                </c:pt>
                <c:pt idx="2">
                  <c:v>43908</c:v>
                </c:pt>
                <c:pt idx="3">
                  <c:v>43936</c:v>
                </c:pt>
                <c:pt idx="4">
                  <c:v>43971</c:v>
                </c:pt>
                <c:pt idx="5">
                  <c:v>43999</c:v>
                </c:pt>
              </c:numCache>
            </c:numRef>
          </c:cat>
          <c:val>
            <c:numRef>
              <c:f>月报!$E$151:$E$156</c:f>
              <c:numCache>
                <c:formatCode>0.0000_ </c:formatCode>
                <c:ptCount val="6"/>
                <c:pt idx="0">
                  <c:v>-12.604910485933507</c:v>
                </c:pt>
                <c:pt idx="1">
                  <c:v>-4.6313107241063189</c:v>
                </c:pt>
                <c:pt idx="2">
                  <c:v>0.3301727807687671</c:v>
                </c:pt>
                <c:pt idx="3">
                  <c:v>3.3124759813340621</c:v>
                </c:pt>
                <c:pt idx="4">
                  <c:v>14.458923950773128</c:v>
                </c:pt>
                <c:pt idx="5">
                  <c:v>22.045056017347274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2A-4A47-9173-75FA91EDF0EF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cat>
            <c:numRef>
              <c:f>月报!$B$151:$B$156</c:f>
              <c:numCache>
                <c:formatCode>m/d/yyyy</c:formatCode>
                <c:ptCount val="6"/>
                <c:pt idx="0">
                  <c:v>43838</c:v>
                </c:pt>
                <c:pt idx="1">
                  <c:v>43880</c:v>
                </c:pt>
                <c:pt idx="2">
                  <c:v>43908</c:v>
                </c:pt>
                <c:pt idx="3">
                  <c:v>43936</c:v>
                </c:pt>
                <c:pt idx="4">
                  <c:v>43971</c:v>
                </c:pt>
                <c:pt idx="5">
                  <c:v>43999</c:v>
                </c:pt>
              </c:numCache>
            </c:numRef>
          </c:cat>
          <c:val>
            <c:numRef>
              <c:f>月报!$F$151:$F$156</c:f>
              <c:numCache>
                <c:formatCode>0.0000_ </c:formatCode>
                <c:ptCount val="6"/>
                <c:pt idx="0">
                  <c:v>-4.8849104859335135</c:v>
                </c:pt>
                <c:pt idx="1">
                  <c:v>-4.6013107241063222</c:v>
                </c:pt>
                <c:pt idx="2">
                  <c:v>2.0901727807687731</c:v>
                </c:pt>
                <c:pt idx="3">
                  <c:v>4.1924759813340762</c:v>
                </c:pt>
                <c:pt idx="4">
                  <c:v>10.878923950773123</c:v>
                </c:pt>
                <c:pt idx="5">
                  <c:v>9.9950560173472702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2A-4A47-9173-75FA91EDF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088256"/>
        <c:axId val="412894336"/>
      </c:lineChart>
      <c:dateAx>
        <c:axId val="4130877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2893760"/>
        <c:crosses val="autoZero"/>
        <c:auto val="1"/>
        <c:lblOffset val="100"/>
        <c:baseTimeUnit val="days"/>
        <c:majorUnit val="15"/>
        <c:majorTimeUnit val="days"/>
      </c:dateAx>
      <c:valAx>
        <c:axId val="412893760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3087744"/>
        <c:crosses val="autoZero"/>
        <c:crossBetween val="between"/>
      </c:valAx>
      <c:valAx>
        <c:axId val="412894336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3088256"/>
        <c:crosses val="max"/>
        <c:crossBetween val="between"/>
      </c:valAx>
      <c:dateAx>
        <c:axId val="41308825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2894336"/>
        <c:crosses val="autoZero"/>
        <c:auto val="1"/>
        <c:lblOffset val="100"/>
        <c:baseTimeUnit val="days"/>
      </c:date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国债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3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月报!$D$170:$D$176</c:f>
              <c:numCache>
                <c:formatCode>0.00_ </c:formatCode>
                <c:ptCount val="7"/>
                <c:pt idx="0">
                  <c:v>3.65</c:v>
                </c:pt>
                <c:pt idx="1">
                  <c:v>2.62</c:v>
                </c:pt>
                <c:pt idx="2">
                  <c:v>3.04</c:v>
                </c:pt>
                <c:pt idx="3">
                  <c:v>2.33</c:v>
                </c:pt>
                <c:pt idx="4">
                  <c:v>2.2999999999999998</c:v>
                </c:pt>
                <c:pt idx="5">
                  <c:v>1.95</c:v>
                </c:pt>
                <c:pt idx="6">
                  <c:v>2.66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58-4320-9D6F-B76C656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72416"/>
        <c:axId val="412896640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月报!$B$170:$B$176</c:f>
              <c:numCache>
                <c:formatCode>m/d/yyyy</c:formatCode>
                <c:ptCount val="7"/>
                <c:pt idx="0">
                  <c:v>43838</c:v>
                </c:pt>
                <c:pt idx="1">
                  <c:v>43866</c:v>
                </c:pt>
                <c:pt idx="2">
                  <c:v>43894</c:v>
                </c:pt>
                <c:pt idx="3">
                  <c:v>43922</c:v>
                </c:pt>
                <c:pt idx="4">
                  <c:v>43957</c:v>
                </c:pt>
                <c:pt idx="5">
                  <c:v>43985</c:v>
                </c:pt>
                <c:pt idx="6">
                  <c:v>44013</c:v>
                </c:pt>
              </c:numCache>
            </c:numRef>
          </c:cat>
          <c:val>
            <c:numRef>
              <c:f>月报!$C$170:$C$176</c:f>
              <c:numCache>
                <c:formatCode>0.0000_ </c:formatCode>
                <c:ptCount val="7"/>
                <c:pt idx="0">
                  <c:v>2.5348999999999999</c:v>
                </c:pt>
                <c:pt idx="1">
                  <c:v>2.3248000000000002</c:v>
                </c:pt>
                <c:pt idx="2">
                  <c:v>2.2400000000000002</c:v>
                </c:pt>
                <c:pt idx="3">
                  <c:v>1.9283999999999999</c:v>
                </c:pt>
                <c:pt idx="4">
                  <c:v>1.4416</c:v>
                </c:pt>
                <c:pt idx="5">
                  <c:v>2.2879</c:v>
                </c:pt>
                <c:pt idx="6">
                  <c:v>2.36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58-4320-9D6F-B76C656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372416"/>
        <c:axId val="412896640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月报!$E$170:$E$176</c:f>
              <c:numCache>
                <c:formatCode>0.0000_ </c:formatCode>
                <c:ptCount val="7"/>
                <c:pt idx="0">
                  <c:v>-7.4702316238265176</c:v>
                </c:pt>
                <c:pt idx="1">
                  <c:v>-3.4501173094775517</c:v>
                </c:pt>
                <c:pt idx="2">
                  <c:v>-8.2473539662623718</c:v>
                </c:pt>
                <c:pt idx="3">
                  <c:v>-5.3978500142572106</c:v>
                </c:pt>
                <c:pt idx="4">
                  <c:v>3.5346604043591467</c:v>
                </c:pt>
                <c:pt idx="5">
                  <c:v>27.691936171022125</c:v>
                </c:pt>
                <c:pt idx="6">
                  <c:v>2.7464808411051589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58-4320-9D6F-B76C65626A0E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月报!$F$170:$F$176</c:f>
              <c:numCache>
                <c:formatCode>0.0000_ </c:formatCode>
                <c:ptCount val="7"/>
                <c:pt idx="0">
                  <c:v>-7.4602316238264965</c:v>
                </c:pt>
                <c:pt idx="1">
                  <c:v>-4.4101173094775792</c:v>
                </c:pt>
                <c:pt idx="2">
                  <c:v>-6.2573539662623467</c:v>
                </c:pt>
                <c:pt idx="3">
                  <c:v>-2.3778500142572101</c:v>
                </c:pt>
                <c:pt idx="4">
                  <c:v>-1.5053395956408533</c:v>
                </c:pt>
                <c:pt idx="5">
                  <c:v>0.69193617102212279</c:v>
                </c:pt>
                <c:pt idx="6">
                  <c:v>1.7464808411051802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58-4320-9D6F-B76C656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372928"/>
        <c:axId val="412897216"/>
      </c:lineChart>
      <c:dateAx>
        <c:axId val="4133724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2896640"/>
        <c:crosses val="autoZero"/>
        <c:auto val="1"/>
        <c:lblOffset val="100"/>
        <c:baseTimeUnit val="days"/>
        <c:majorUnit val="15"/>
        <c:majorTimeUnit val="days"/>
      </c:dateAx>
      <c:valAx>
        <c:axId val="412896640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3372416"/>
        <c:crosses val="autoZero"/>
        <c:crossBetween val="between"/>
      </c:valAx>
      <c:valAx>
        <c:axId val="412897216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3372928"/>
        <c:crosses val="max"/>
        <c:crossBetween val="between"/>
      </c:valAx>
      <c:catAx>
        <c:axId val="4133729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2897216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国债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5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月报!$D$188:$D$195</c:f>
              <c:numCache>
                <c:formatCode>0.00_ </c:formatCode>
                <c:ptCount val="8"/>
                <c:pt idx="0">
                  <c:v>3.44</c:v>
                </c:pt>
                <c:pt idx="1">
                  <c:v>3.59</c:v>
                </c:pt>
                <c:pt idx="2">
                  <c:v>2.73</c:v>
                </c:pt>
                <c:pt idx="3">
                  <c:v>2.86</c:v>
                </c:pt>
                <c:pt idx="4">
                  <c:v>2.34</c:v>
                </c:pt>
                <c:pt idx="5">
                  <c:v>2.2599999999999998</c:v>
                </c:pt>
                <c:pt idx="6">
                  <c:v>2.5</c:v>
                </c:pt>
                <c:pt idx="7">
                  <c:v>2.96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3-436A-9532-0E827CA69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770816"/>
        <c:axId val="412899520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月报!$B$188:$B$195</c:f>
              <c:numCache>
                <c:formatCode>m/d/yyyy</c:formatCode>
                <c:ptCount val="8"/>
                <c:pt idx="0">
                  <c:v>43845</c:v>
                </c:pt>
                <c:pt idx="1">
                  <c:v>43873</c:v>
                </c:pt>
                <c:pt idx="2">
                  <c:v>43901</c:v>
                </c:pt>
                <c:pt idx="3">
                  <c:v>43929</c:v>
                </c:pt>
                <c:pt idx="4">
                  <c:v>43964</c:v>
                </c:pt>
                <c:pt idx="5">
                  <c:v>43992</c:v>
                </c:pt>
                <c:pt idx="6">
                  <c:v>44000</c:v>
                </c:pt>
                <c:pt idx="7">
                  <c:v>44012</c:v>
                </c:pt>
              </c:numCache>
            </c:numRef>
          </c:cat>
          <c:val>
            <c:numRef>
              <c:f>月报!$C$188:$C$195</c:f>
              <c:numCache>
                <c:formatCode>0.0000_ </c:formatCode>
                <c:ptCount val="8"/>
                <c:pt idx="0">
                  <c:v>2.7686999999999999</c:v>
                </c:pt>
                <c:pt idx="1">
                  <c:v>2.4965000000000002</c:v>
                </c:pt>
                <c:pt idx="2">
                  <c:v>2.3582999999999998</c:v>
                </c:pt>
                <c:pt idx="3">
                  <c:v>1.99</c:v>
                </c:pt>
                <c:pt idx="4">
                  <c:v>1.9766999999999999</c:v>
                </c:pt>
                <c:pt idx="5">
                  <c:v>2.4426000000000001</c:v>
                </c:pt>
                <c:pt idx="6">
                  <c:v>2.41</c:v>
                </c:pt>
                <c:pt idx="7">
                  <c:v>2.4453999999999998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3-436A-9532-0E827CA69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770816"/>
        <c:axId val="412899520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月报!$E$188:$E$195</c:f>
              <c:numCache>
                <c:formatCode>0.0000_ </c:formatCode>
                <c:ptCount val="8"/>
                <c:pt idx="0">
                  <c:v>-7.5824698449167283</c:v>
                </c:pt>
                <c:pt idx="1">
                  <c:v>-4.5201924421042428</c:v>
                </c:pt>
                <c:pt idx="2">
                  <c:v>-2.3035841734109663</c:v>
                </c:pt>
                <c:pt idx="3">
                  <c:v>-5.3169929728467569</c:v>
                </c:pt>
                <c:pt idx="4">
                  <c:v>-0.66620036784592607</c:v>
                </c:pt>
                <c:pt idx="5">
                  <c:v>-1.5292246810956645</c:v>
                </c:pt>
                <c:pt idx="6">
                  <c:v>-7.7800000000000313</c:v>
                </c:pt>
                <c:pt idx="7">
                  <c:v>10.80000000000001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A3-436A-9532-0E827CA69906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月报!$F$188:$F$195</c:f>
              <c:numCache>
                <c:formatCode>0.0000_ </c:formatCode>
                <c:ptCount val="8"/>
                <c:pt idx="0">
                  <c:v>-7.0824698449166945</c:v>
                </c:pt>
                <c:pt idx="1">
                  <c:v>-5.5201924421042659</c:v>
                </c:pt>
                <c:pt idx="2">
                  <c:v>-2.8035841734110001</c:v>
                </c:pt>
                <c:pt idx="3">
                  <c:v>0.12300702715326572</c:v>
                </c:pt>
                <c:pt idx="4">
                  <c:v>8.3799632154057946E-2</c:v>
                </c:pt>
                <c:pt idx="5">
                  <c:v>-2.9224681095652016E-2</c:v>
                </c:pt>
                <c:pt idx="6">
                  <c:v>-8.78000000000001</c:v>
                </c:pt>
                <c:pt idx="7">
                  <c:v>-1.2000000000000011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A3-436A-9532-0E827CA69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771328"/>
        <c:axId val="412900096"/>
      </c:lineChart>
      <c:dateAx>
        <c:axId val="4127708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2899520"/>
        <c:crosses val="autoZero"/>
        <c:auto val="1"/>
        <c:lblOffset val="100"/>
        <c:baseTimeUnit val="days"/>
        <c:majorUnit val="15"/>
        <c:majorTimeUnit val="days"/>
      </c:dateAx>
      <c:valAx>
        <c:axId val="412899520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2770816"/>
        <c:crosses val="autoZero"/>
        <c:crossBetween val="between"/>
      </c:valAx>
      <c:valAx>
        <c:axId val="412900096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2771328"/>
        <c:crosses val="max"/>
        <c:crossBetween val="between"/>
      </c:valAx>
      <c:catAx>
        <c:axId val="4127713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2900096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国债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7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layout>
        <c:manualLayout>
          <c:xMode val="edge"/>
          <c:yMode val="edge"/>
          <c:x val="0.44253741369400063"/>
          <c:y val="2.3809523809523808E-2"/>
        </c:manualLayout>
      </c:layout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月报!$D$204:$D$211</c:f>
              <c:numCache>
                <c:formatCode>0.00_ </c:formatCode>
                <c:ptCount val="8"/>
                <c:pt idx="0">
                  <c:v>3.37</c:v>
                </c:pt>
                <c:pt idx="1">
                  <c:v>3.14</c:v>
                </c:pt>
                <c:pt idx="2">
                  <c:v>3.72</c:v>
                </c:pt>
                <c:pt idx="3">
                  <c:v>2.86</c:v>
                </c:pt>
                <c:pt idx="4">
                  <c:v>2.48</c:v>
                </c:pt>
                <c:pt idx="5">
                  <c:v>2.3199999999999998</c:v>
                </c:pt>
                <c:pt idx="6">
                  <c:v>2.76</c:v>
                </c:pt>
                <c:pt idx="7">
                  <c:v>3.18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5-4643-B28A-143E98D7A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74464"/>
        <c:axId val="413516928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月报!$B$204:$B$211</c:f>
              <c:numCache>
                <c:formatCode>m/d/yyyy</c:formatCode>
                <c:ptCount val="8"/>
                <c:pt idx="0">
                  <c:v>43838</c:v>
                </c:pt>
                <c:pt idx="1">
                  <c:v>43866</c:v>
                </c:pt>
                <c:pt idx="2">
                  <c:v>43894</c:v>
                </c:pt>
                <c:pt idx="3">
                  <c:v>43922</c:v>
                </c:pt>
                <c:pt idx="4">
                  <c:v>43957</c:v>
                </c:pt>
                <c:pt idx="5">
                  <c:v>43985</c:v>
                </c:pt>
                <c:pt idx="6">
                  <c:v>44000</c:v>
                </c:pt>
                <c:pt idx="7">
                  <c:v>44013</c:v>
                </c:pt>
              </c:numCache>
            </c:numRef>
          </c:cat>
          <c:val>
            <c:numRef>
              <c:f>月报!$C$204:$C$211</c:f>
              <c:numCache>
                <c:formatCode>0.0000_ </c:formatCode>
                <c:ptCount val="8"/>
                <c:pt idx="0">
                  <c:v>2.9464999999999999</c:v>
                </c:pt>
                <c:pt idx="1">
                  <c:v>2.7305999999999999</c:v>
                </c:pt>
                <c:pt idx="2">
                  <c:v>2.6627000000000001</c:v>
                </c:pt>
                <c:pt idx="3">
                  <c:v>2.4771999999999998</c:v>
                </c:pt>
                <c:pt idx="4">
                  <c:v>2.3096000000000001</c:v>
                </c:pt>
                <c:pt idx="5">
                  <c:v>2.85</c:v>
                </c:pt>
                <c:pt idx="6">
                  <c:v>2.71</c:v>
                </c:pt>
                <c:pt idx="7">
                  <c:v>2.7254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65-4643-B28A-143E98D7A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374464"/>
        <c:axId val="413516928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月报!$E$204:$E$211</c:f>
              <c:numCache>
                <c:formatCode>0.0000_ </c:formatCode>
                <c:ptCount val="8"/>
                <c:pt idx="0">
                  <c:v>-10.215425479747609</c:v>
                </c:pt>
                <c:pt idx="1">
                  <c:v>-3.2912497526874418</c:v>
                </c:pt>
                <c:pt idx="2">
                  <c:v>-8.562666399893315</c:v>
                </c:pt>
                <c:pt idx="3">
                  <c:v>-6.1156192625781536</c:v>
                </c:pt>
                <c:pt idx="4">
                  <c:v>3.6675919538267099</c:v>
                </c:pt>
                <c:pt idx="5">
                  <c:v>14.596729897170579</c:v>
                </c:pt>
                <c:pt idx="6">
                  <c:v>-9.3900000000000095</c:v>
                </c:pt>
                <c:pt idx="7">
                  <c:v>-13.92117673392379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65-4643-B28A-143E98D7A93D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月报!$F$204:$F$211</c:f>
              <c:numCache>
                <c:formatCode>0.0000_ </c:formatCode>
                <c:ptCount val="8"/>
                <c:pt idx="0">
                  <c:v>-9.7154254797476192</c:v>
                </c:pt>
                <c:pt idx="1">
                  <c:v>-6.2912497526874667</c:v>
                </c:pt>
                <c:pt idx="2">
                  <c:v>-3.5626663998932884</c:v>
                </c:pt>
                <c:pt idx="3">
                  <c:v>-1.5956192625781185</c:v>
                </c:pt>
                <c:pt idx="4">
                  <c:v>-0.83240804617328301</c:v>
                </c:pt>
                <c:pt idx="5">
                  <c:v>1.5967298971705901</c:v>
                </c:pt>
                <c:pt idx="6">
                  <c:v>-7.889999999999997</c:v>
                </c:pt>
                <c:pt idx="7">
                  <c:v>-12.361176733923829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65-4643-B28A-143E98D7A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374976"/>
        <c:axId val="413517504"/>
      </c:lineChart>
      <c:dateAx>
        <c:axId val="4133744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3516928"/>
        <c:crosses val="autoZero"/>
        <c:auto val="1"/>
        <c:lblOffset val="100"/>
        <c:baseTimeUnit val="days"/>
        <c:majorUnit val="15"/>
        <c:majorTimeUnit val="days"/>
      </c:dateAx>
      <c:valAx>
        <c:axId val="413516928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3374464"/>
        <c:crosses val="autoZero"/>
        <c:crossBetween val="between"/>
      </c:valAx>
      <c:valAx>
        <c:axId val="413517504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3374976"/>
        <c:crosses val="max"/>
        <c:crossBetween val="between"/>
      </c:valAx>
      <c:catAx>
        <c:axId val="4133749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3517504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国债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10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月报!$D$222:$D$231</c:f>
              <c:numCache>
                <c:formatCode>0.00_ </c:formatCode>
                <c:ptCount val="10"/>
                <c:pt idx="0">
                  <c:v>4.0999999999999996</c:v>
                </c:pt>
                <c:pt idx="1">
                  <c:v>2.68</c:v>
                </c:pt>
                <c:pt idx="2">
                  <c:v>3.13</c:v>
                </c:pt>
                <c:pt idx="3">
                  <c:v>2.94</c:v>
                </c:pt>
                <c:pt idx="4">
                  <c:v>2.36</c:v>
                </c:pt>
                <c:pt idx="5">
                  <c:v>2.58</c:v>
                </c:pt>
                <c:pt idx="6">
                  <c:v>2.54</c:v>
                </c:pt>
                <c:pt idx="7">
                  <c:v>2.34</c:v>
                </c:pt>
                <c:pt idx="8">
                  <c:v>2.63</c:v>
                </c:pt>
                <c:pt idx="9">
                  <c:v>2.71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8D-4A38-A2E3-883871479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638656"/>
        <c:axId val="413519808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月报!$B$222:$B$231</c:f>
              <c:numCache>
                <c:formatCode>m/d/yyyy</c:formatCode>
                <c:ptCount val="10"/>
                <c:pt idx="0">
                  <c:v>43845</c:v>
                </c:pt>
                <c:pt idx="1">
                  <c:v>43880</c:v>
                </c:pt>
                <c:pt idx="2">
                  <c:v>43908</c:v>
                </c:pt>
                <c:pt idx="3">
                  <c:v>43936</c:v>
                </c:pt>
                <c:pt idx="4">
                  <c:v>43971</c:v>
                </c:pt>
                <c:pt idx="5">
                  <c:v>43978</c:v>
                </c:pt>
                <c:pt idx="6">
                  <c:v>43999</c:v>
                </c:pt>
                <c:pt idx="7">
                  <c:v>44005</c:v>
                </c:pt>
                <c:pt idx="8">
                  <c:v>44012</c:v>
                </c:pt>
                <c:pt idx="9">
                  <c:v>44014</c:v>
                </c:pt>
              </c:numCache>
            </c:numRef>
          </c:cat>
          <c:val>
            <c:numRef>
              <c:f>月报!$C$222:$C$231</c:f>
              <c:numCache>
                <c:formatCode>0.0000_ </c:formatCode>
                <c:ptCount val="10"/>
                <c:pt idx="0">
                  <c:v>3.0383</c:v>
                </c:pt>
                <c:pt idx="1">
                  <c:v>2.8290000000000002</c:v>
                </c:pt>
                <c:pt idx="2">
                  <c:v>2.6766999999999999</c:v>
                </c:pt>
                <c:pt idx="3">
                  <c:v>2.5003000000000002</c:v>
                </c:pt>
                <c:pt idx="4">
                  <c:v>2.68</c:v>
                </c:pt>
                <c:pt idx="5">
                  <c:v>2.7378</c:v>
                </c:pt>
                <c:pt idx="6">
                  <c:v>2.8481999999999998</c:v>
                </c:pt>
                <c:pt idx="7">
                  <c:v>2.77</c:v>
                </c:pt>
                <c:pt idx="8">
                  <c:v>2.7890999999999999</c:v>
                </c:pt>
                <c:pt idx="9">
                  <c:v>2.7826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8D-4A38-A2E3-883871479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638656"/>
        <c:axId val="413519808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月报!$E$222:$E$231</c:f>
              <c:numCache>
                <c:formatCode>0.0000_ </c:formatCode>
                <c:ptCount val="10"/>
                <c:pt idx="0">
                  <c:v>-4.7274510458654273</c:v>
                </c:pt>
                <c:pt idx="1">
                  <c:v>-2.1472239929757553</c:v>
                </c:pt>
                <c:pt idx="2">
                  <c:v>-2.1187890312734936</c:v>
                </c:pt>
                <c:pt idx="3">
                  <c:v>-3.5003985657486858</c:v>
                </c:pt>
                <c:pt idx="4">
                  <c:v>-1.6033030605341114</c:v>
                </c:pt>
                <c:pt idx="5">
                  <c:v>0.92974245768946417</c:v>
                </c:pt>
                <c:pt idx="6">
                  <c:v>1.9790037204019395</c:v>
                </c:pt>
                <c:pt idx="7">
                  <c:v>1.6599999999999948</c:v>
                </c:pt>
                <c:pt idx="8">
                  <c:v>6.9700000000000095</c:v>
                </c:pt>
                <c:pt idx="9">
                  <c:v>-1.18999999999998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8D-4A38-A2E3-883871479ACF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月报!$F$222:$F$231</c:f>
              <c:numCache>
                <c:formatCode>0.0000_ </c:formatCode>
                <c:ptCount val="10"/>
                <c:pt idx="0">
                  <c:v>-3.2274510458654149</c:v>
                </c:pt>
                <c:pt idx="1">
                  <c:v>-2.1472239929757553</c:v>
                </c:pt>
                <c:pt idx="2">
                  <c:v>-2.8687890312734776</c:v>
                </c:pt>
                <c:pt idx="3">
                  <c:v>-2.0003985657487178</c:v>
                </c:pt>
                <c:pt idx="4">
                  <c:v>-0.60330306053408833</c:v>
                </c:pt>
                <c:pt idx="5">
                  <c:v>-2.0702575423105163</c:v>
                </c:pt>
                <c:pt idx="6">
                  <c:v>0.47900372040192707</c:v>
                </c:pt>
                <c:pt idx="7">
                  <c:v>-0.83999999999999631</c:v>
                </c:pt>
                <c:pt idx="8">
                  <c:v>-0.49999999999998934</c:v>
                </c:pt>
                <c:pt idx="9">
                  <c:v>-1.18999999999998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8D-4A38-A2E3-883871479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639168"/>
        <c:axId val="413520384"/>
      </c:lineChart>
      <c:dateAx>
        <c:axId val="4136386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3519808"/>
        <c:crosses val="autoZero"/>
        <c:auto val="1"/>
        <c:lblOffset val="100"/>
        <c:baseTimeUnit val="days"/>
        <c:majorUnit val="15"/>
        <c:majorTimeUnit val="days"/>
      </c:dateAx>
      <c:valAx>
        <c:axId val="413519808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3638656"/>
        <c:crosses val="autoZero"/>
        <c:crossBetween val="between"/>
      </c:valAx>
      <c:valAx>
        <c:axId val="413520384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3639168"/>
        <c:crosses val="max"/>
        <c:crossBetween val="between"/>
      </c:valAx>
      <c:catAx>
        <c:axId val="41363916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3520384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国债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30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cat>
            <c:numRef>
              <c:f>月报!$B$240:$B$243</c:f>
              <c:numCache>
                <c:formatCode>m/d/yyyy</c:formatCode>
                <c:ptCount val="4"/>
                <c:pt idx="0">
                  <c:v>43903</c:v>
                </c:pt>
                <c:pt idx="1">
                  <c:v>43931</c:v>
                </c:pt>
                <c:pt idx="2">
                  <c:v>43966</c:v>
                </c:pt>
                <c:pt idx="3">
                  <c:v>44001</c:v>
                </c:pt>
              </c:numCache>
            </c:numRef>
          </c:cat>
          <c:val>
            <c:numRef>
              <c:f>月报!$D$240:$D$243</c:f>
              <c:numCache>
                <c:formatCode>0.00_ </c:formatCode>
                <c:ptCount val="4"/>
                <c:pt idx="0">
                  <c:v>1.46</c:v>
                </c:pt>
                <c:pt idx="1">
                  <c:v>3.11</c:v>
                </c:pt>
                <c:pt idx="2">
                  <c:v>2.84</c:v>
                </c:pt>
                <c:pt idx="3">
                  <c:v>2.29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BC-49E0-8797-BF73B5B0D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640704"/>
        <c:axId val="413522688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月报!$B$240:$B$243</c:f>
              <c:numCache>
                <c:formatCode>m/d/yyyy</c:formatCode>
                <c:ptCount val="4"/>
                <c:pt idx="0">
                  <c:v>43903</c:v>
                </c:pt>
                <c:pt idx="1">
                  <c:v>43931</c:v>
                </c:pt>
                <c:pt idx="2">
                  <c:v>43966</c:v>
                </c:pt>
                <c:pt idx="3">
                  <c:v>44001</c:v>
                </c:pt>
              </c:numCache>
            </c:numRef>
          </c:cat>
          <c:val>
            <c:numRef>
              <c:f>月报!$C$240:$C$243</c:f>
              <c:numCache>
                <c:formatCode>0.0000_ </c:formatCode>
                <c:ptCount val="4"/>
                <c:pt idx="0">
                  <c:v>3.39</c:v>
                </c:pt>
                <c:pt idx="1">
                  <c:v>3.2879999999999998</c:v>
                </c:pt>
                <c:pt idx="2">
                  <c:v>3.5110999999999999</c:v>
                </c:pt>
                <c:pt idx="3">
                  <c:v>3.6173000000000002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BC-49E0-8797-BF73B5B0D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640704"/>
        <c:axId val="413522688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cat>
            <c:numRef>
              <c:f>月报!$B$240:$B$243</c:f>
              <c:numCache>
                <c:formatCode>m/d/yyyy</c:formatCode>
                <c:ptCount val="4"/>
                <c:pt idx="0">
                  <c:v>43903</c:v>
                </c:pt>
                <c:pt idx="1">
                  <c:v>43931</c:v>
                </c:pt>
                <c:pt idx="2">
                  <c:v>43966</c:v>
                </c:pt>
                <c:pt idx="3">
                  <c:v>44001</c:v>
                </c:pt>
              </c:numCache>
            </c:numRef>
          </c:cat>
          <c:val>
            <c:numRef>
              <c:f>月报!$E$240:$E$243</c:f>
              <c:numCache>
                <c:formatCode>0.0000_ </c:formatCode>
                <c:ptCount val="4"/>
                <c:pt idx="0">
                  <c:v>17.650059684720532</c:v>
                </c:pt>
                <c:pt idx="1">
                  <c:v>7.3314993063933631</c:v>
                </c:pt>
                <c:pt idx="2">
                  <c:v>2.9019349244542969</c:v>
                </c:pt>
                <c:pt idx="3">
                  <c:v>4.2776511243277859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BC-49E0-8797-BF73B5B0DBB3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cat>
            <c:numRef>
              <c:f>月报!$B$240:$B$243</c:f>
              <c:numCache>
                <c:formatCode>m/d/yyyy</c:formatCode>
                <c:ptCount val="4"/>
                <c:pt idx="0">
                  <c:v>43903</c:v>
                </c:pt>
                <c:pt idx="1">
                  <c:v>43931</c:v>
                </c:pt>
                <c:pt idx="2">
                  <c:v>43966</c:v>
                </c:pt>
                <c:pt idx="3">
                  <c:v>44001</c:v>
                </c:pt>
              </c:numCache>
            </c:numRef>
          </c:cat>
          <c:val>
            <c:numRef>
              <c:f>月报!$F$240:$F$243</c:f>
              <c:numCache>
                <c:formatCode>0.0000_ </c:formatCode>
                <c:ptCount val="4"/>
                <c:pt idx="0">
                  <c:v>15.030059684720509</c:v>
                </c:pt>
                <c:pt idx="1">
                  <c:v>3.331499306393404</c:v>
                </c:pt>
                <c:pt idx="2">
                  <c:v>1.6519349244542791</c:v>
                </c:pt>
                <c:pt idx="3">
                  <c:v>1.0276511243278108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BC-49E0-8797-BF73B5B0D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641216"/>
        <c:axId val="413523264"/>
      </c:lineChart>
      <c:dateAx>
        <c:axId val="4136407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3522688"/>
        <c:crosses val="autoZero"/>
        <c:auto val="1"/>
        <c:lblOffset val="100"/>
        <c:baseTimeUnit val="days"/>
        <c:majorUnit val="15"/>
        <c:majorTimeUnit val="days"/>
      </c:dateAx>
      <c:valAx>
        <c:axId val="413522688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3640704"/>
        <c:crosses val="autoZero"/>
        <c:crossBetween val="between"/>
      </c:valAx>
      <c:valAx>
        <c:axId val="413523264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3641216"/>
        <c:crosses val="max"/>
        <c:crossBetween val="between"/>
      </c:valAx>
      <c:dateAx>
        <c:axId val="4136412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3523264"/>
        <c:crosses val="autoZero"/>
        <c:auto val="1"/>
        <c:lblOffset val="100"/>
        <c:baseTimeUnit val="days"/>
      </c:date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口行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1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月报!$D$258:$D$280</c:f>
              <c:numCache>
                <c:formatCode>0.00_ </c:formatCode>
                <c:ptCount val="23"/>
                <c:pt idx="0">
                  <c:v>4.4000000000000004</c:v>
                </c:pt>
                <c:pt idx="1">
                  <c:v>3.92</c:v>
                </c:pt>
                <c:pt idx="2">
                  <c:v>3.97</c:v>
                </c:pt>
                <c:pt idx="3">
                  <c:v>3.72</c:v>
                </c:pt>
                <c:pt idx="4">
                  <c:v>3.75</c:v>
                </c:pt>
                <c:pt idx="5">
                  <c:v>3.2</c:v>
                </c:pt>
                <c:pt idx="6">
                  <c:v>5.08</c:v>
                </c:pt>
                <c:pt idx="7">
                  <c:v>6.1</c:v>
                </c:pt>
                <c:pt idx="8">
                  <c:v>7.19</c:v>
                </c:pt>
                <c:pt idx="9">
                  <c:v>4.8600000000000003</c:v>
                </c:pt>
                <c:pt idx="10">
                  <c:v>4.9000000000000004</c:v>
                </c:pt>
                <c:pt idx="11">
                  <c:v>3.46</c:v>
                </c:pt>
                <c:pt idx="12">
                  <c:v>4.08</c:v>
                </c:pt>
                <c:pt idx="13">
                  <c:v>4.16</c:v>
                </c:pt>
                <c:pt idx="14">
                  <c:v>3.44</c:v>
                </c:pt>
                <c:pt idx="15">
                  <c:v>3.62</c:v>
                </c:pt>
                <c:pt idx="16">
                  <c:v>2.6</c:v>
                </c:pt>
                <c:pt idx="17">
                  <c:v>2.14</c:v>
                </c:pt>
                <c:pt idx="18">
                  <c:v>3.69</c:v>
                </c:pt>
                <c:pt idx="19">
                  <c:v>2.35</c:v>
                </c:pt>
                <c:pt idx="20">
                  <c:v>3.51</c:v>
                </c:pt>
                <c:pt idx="21">
                  <c:v>1.98</c:v>
                </c:pt>
                <c:pt idx="22">
                  <c:v>3.16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22-4193-8BD7-449C54D82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861888"/>
        <c:axId val="413708800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月报!$B$258:$B$280</c:f>
              <c:numCache>
                <c:formatCode>m/d/yyyy</c:formatCode>
                <c:ptCount val="23"/>
                <c:pt idx="0">
                  <c:v>43833</c:v>
                </c:pt>
                <c:pt idx="1">
                  <c:v>43839</c:v>
                </c:pt>
                <c:pt idx="2">
                  <c:v>43846</c:v>
                </c:pt>
                <c:pt idx="3">
                  <c:v>43851</c:v>
                </c:pt>
                <c:pt idx="4">
                  <c:v>43881</c:v>
                </c:pt>
                <c:pt idx="5">
                  <c:v>43889</c:v>
                </c:pt>
                <c:pt idx="6">
                  <c:v>43896</c:v>
                </c:pt>
                <c:pt idx="7">
                  <c:v>43903</c:v>
                </c:pt>
                <c:pt idx="8">
                  <c:v>43910</c:v>
                </c:pt>
                <c:pt idx="9">
                  <c:v>43917</c:v>
                </c:pt>
                <c:pt idx="10">
                  <c:v>43924</c:v>
                </c:pt>
                <c:pt idx="11">
                  <c:v>43931</c:v>
                </c:pt>
                <c:pt idx="12">
                  <c:v>43938</c:v>
                </c:pt>
                <c:pt idx="13">
                  <c:v>43945</c:v>
                </c:pt>
                <c:pt idx="14">
                  <c:v>43951</c:v>
                </c:pt>
                <c:pt idx="15">
                  <c:v>43958</c:v>
                </c:pt>
                <c:pt idx="16">
                  <c:v>43966</c:v>
                </c:pt>
                <c:pt idx="17">
                  <c:v>43973</c:v>
                </c:pt>
                <c:pt idx="18">
                  <c:v>43980</c:v>
                </c:pt>
                <c:pt idx="19">
                  <c:v>43987</c:v>
                </c:pt>
                <c:pt idx="20">
                  <c:v>43994</c:v>
                </c:pt>
                <c:pt idx="21">
                  <c:v>44001</c:v>
                </c:pt>
                <c:pt idx="22">
                  <c:v>44015</c:v>
                </c:pt>
              </c:numCache>
            </c:numRef>
          </c:cat>
          <c:val>
            <c:numRef>
              <c:f>月报!$C$258:$C$280</c:f>
              <c:numCache>
                <c:formatCode>0.0000_ </c:formatCode>
                <c:ptCount val="23"/>
                <c:pt idx="0">
                  <c:v>2.2913999999999999</c:v>
                </c:pt>
                <c:pt idx="1">
                  <c:v>2.2547000000000001</c:v>
                </c:pt>
                <c:pt idx="2">
                  <c:v>2.2448999999999999</c:v>
                </c:pt>
                <c:pt idx="3">
                  <c:v>2.2006000000000001</c:v>
                </c:pt>
                <c:pt idx="4">
                  <c:v>1.95</c:v>
                </c:pt>
                <c:pt idx="5">
                  <c:v>2.0608</c:v>
                </c:pt>
                <c:pt idx="6">
                  <c:v>1.9714</c:v>
                </c:pt>
                <c:pt idx="7">
                  <c:v>1.9239999999999999</c:v>
                </c:pt>
                <c:pt idx="8">
                  <c:v>1.7462</c:v>
                </c:pt>
                <c:pt idx="9">
                  <c:v>1.63</c:v>
                </c:pt>
                <c:pt idx="10">
                  <c:v>1.5316000000000001</c:v>
                </c:pt>
                <c:pt idx="11">
                  <c:v>1.0960000000000001</c:v>
                </c:pt>
                <c:pt idx="12">
                  <c:v>1.0266999999999999</c:v>
                </c:pt>
                <c:pt idx="13">
                  <c:v>0.9113</c:v>
                </c:pt>
                <c:pt idx="14">
                  <c:v>0.97640000000000005</c:v>
                </c:pt>
                <c:pt idx="15">
                  <c:v>1.0119</c:v>
                </c:pt>
                <c:pt idx="16">
                  <c:v>1.2324999999999999</c:v>
                </c:pt>
                <c:pt idx="17">
                  <c:v>1.3567</c:v>
                </c:pt>
                <c:pt idx="18">
                  <c:v>1.6002000000000001</c:v>
                </c:pt>
                <c:pt idx="19">
                  <c:v>2.25</c:v>
                </c:pt>
                <c:pt idx="20">
                  <c:v>2.1585999999999999</c:v>
                </c:pt>
                <c:pt idx="21">
                  <c:v>2.2643</c:v>
                </c:pt>
                <c:pt idx="22">
                  <c:v>2.1497999999999999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22-4193-8BD7-449C54D82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861888"/>
        <c:axId val="413708800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月报!$E$258:$E$280</c:f>
              <c:numCache>
                <c:formatCode>0.0000_ </c:formatCode>
                <c:ptCount val="23"/>
                <c:pt idx="0">
                  <c:v>-2.9337311197104032</c:v>
                </c:pt>
                <c:pt idx="1">
                  <c:v>0.65200330915109461</c:v>
                </c:pt>
                <c:pt idx="2">
                  <c:v>-2.6538303140883901</c:v>
                </c:pt>
                <c:pt idx="3">
                  <c:v>-4.3313274101577814</c:v>
                </c:pt>
                <c:pt idx="4">
                  <c:v>3.1607671121085534</c:v>
                </c:pt>
                <c:pt idx="5">
                  <c:v>9.3016761217122212</c:v>
                </c:pt>
                <c:pt idx="6">
                  <c:v>-8.2942625710078044</c:v>
                </c:pt>
                <c:pt idx="7">
                  <c:v>-7.4599914199914519</c:v>
                </c:pt>
                <c:pt idx="8">
                  <c:v>-20.454919108001725</c:v>
                </c:pt>
                <c:pt idx="9">
                  <c:v>-8.8008709381685044</c:v>
                </c:pt>
                <c:pt idx="10">
                  <c:v>-9.2971610648576508</c:v>
                </c:pt>
                <c:pt idx="11">
                  <c:v>-12.147525579452889</c:v>
                </c:pt>
                <c:pt idx="12">
                  <c:v>-12.936644673832088</c:v>
                </c:pt>
                <c:pt idx="13">
                  <c:v>-14.189444444444433</c:v>
                </c:pt>
                <c:pt idx="14">
                  <c:v>-16.519244115371869</c:v>
                </c:pt>
                <c:pt idx="15">
                  <c:v>-13.777596251552438</c:v>
                </c:pt>
                <c:pt idx="16">
                  <c:v>-3.0807407407407617</c:v>
                </c:pt>
                <c:pt idx="17">
                  <c:v>-1.4146950136207481</c:v>
                </c:pt>
                <c:pt idx="18">
                  <c:v>-0.26890507404708774</c:v>
                </c:pt>
                <c:pt idx="19">
                  <c:v>15.835818070193364</c:v>
                </c:pt>
                <c:pt idx="20">
                  <c:v>-1.8738293035751141</c:v>
                </c:pt>
                <c:pt idx="21">
                  <c:v>8.8260102973626076</c:v>
                </c:pt>
                <c:pt idx="22">
                  <c:v>6.6764857486076412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22-4193-8BD7-449C54D82216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月报!$F$258:$F$280</c:f>
              <c:numCache>
                <c:formatCode>0.0000_ </c:formatCode>
                <c:ptCount val="23"/>
                <c:pt idx="0">
                  <c:v>-2.8737311197104098</c:v>
                </c:pt>
                <c:pt idx="1">
                  <c:v>-0.34799669084888407</c:v>
                </c:pt>
                <c:pt idx="2">
                  <c:v>-2.5838303140883756</c:v>
                </c:pt>
                <c:pt idx="3">
                  <c:v>-4.8313274101577708</c:v>
                </c:pt>
                <c:pt idx="4">
                  <c:v>-1.8392328878914288</c:v>
                </c:pt>
                <c:pt idx="5">
                  <c:v>10.331676121712219</c:v>
                </c:pt>
                <c:pt idx="6">
                  <c:v>-6.4442625710078083</c:v>
                </c:pt>
                <c:pt idx="7">
                  <c:v>-7.0199914199914559</c:v>
                </c:pt>
                <c:pt idx="8">
                  <c:v>-14.634919108001743</c:v>
                </c:pt>
                <c:pt idx="9">
                  <c:v>-8.850870938168498</c:v>
                </c:pt>
                <c:pt idx="10">
                  <c:v>-8.6171610648576369</c:v>
                </c:pt>
                <c:pt idx="11">
                  <c:v>-14.047525579452902</c:v>
                </c:pt>
                <c:pt idx="12">
                  <c:v>-9.8166446738320765</c:v>
                </c:pt>
                <c:pt idx="13">
                  <c:v>-12.189444444444453</c:v>
                </c:pt>
                <c:pt idx="14">
                  <c:v>-17.519244115371869</c:v>
                </c:pt>
                <c:pt idx="15">
                  <c:v>-16.777596251552438</c:v>
                </c:pt>
                <c:pt idx="16">
                  <c:v>-1.4907407407407591</c:v>
                </c:pt>
                <c:pt idx="17">
                  <c:v>-0.85469501362074318</c:v>
                </c:pt>
                <c:pt idx="18">
                  <c:v>1.731094925952914</c:v>
                </c:pt>
                <c:pt idx="19">
                  <c:v>8.1858180701933847</c:v>
                </c:pt>
                <c:pt idx="20">
                  <c:v>2.126170696424845</c:v>
                </c:pt>
                <c:pt idx="21">
                  <c:v>0.83601029736262156</c:v>
                </c:pt>
                <c:pt idx="22">
                  <c:v>6.6764857486076412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22-4193-8BD7-449C54D82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862400"/>
        <c:axId val="413709376"/>
      </c:lineChart>
      <c:dateAx>
        <c:axId val="4138618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3708800"/>
        <c:crosses val="autoZero"/>
        <c:auto val="1"/>
        <c:lblOffset val="100"/>
        <c:baseTimeUnit val="days"/>
        <c:majorUnit val="15"/>
        <c:majorTimeUnit val="days"/>
      </c:dateAx>
      <c:valAx>
        <c:axId val="413708800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3861888"/>
        <c:crosses val="autoZero"/>
        <c:crossBetween val="between"/>
      </c:valAx>
      <c:valAx>
        <c:axId val="413709376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3862400"/>
        <c:crosses val="max"/>
        <c:crossBetween val="between"/>
      </c:valAx>
      <c:catAx>
        <c:axId val="413862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3709376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口行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3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月报!$D$285:$D$307</c:f>
              <c:numCache>
                <c:formatCode>0.00_ </c:formatCode>
                <c:ptCount val="23"/>
                <c:pt idx="0">
                  <c:v>3.03</c:v>
                </c:pt>
                <c:pt idx="1">
                  <c:v>2.89</c:v>
                </c:pt>
                <c:pt idx="2">
                  <c:v>3.19</c:v>
                </c:pt>
                <c:pt idx="3">
                  <c:v>3.1</c:v>
                </c:pt>
                <c:pt idx="4">
                  <c:v>4.12</c:v>
                </c:pt>
                <c:pt idx="5">
                  <c:v>5.03</c:v>
                </c:pt>
                <c:pt idx="6">
                  <c:v>5.49</c:v>
                </c:pt>
                <c:pt idx="7">
                  <c:v>5.09</c:v>
                </c:pt>
                <c:pt idx="8">
                  <c:v>5.56</c:v>
                </c:pt>
                <c:pt idx="9">
                  <c:v>5.63</c:v>
                </c:pt>
                <c:pt idx="10">
                  <c:v>4.2300000000000004</c:v>
                </c:pt>
                <c:pt idx="11">
                  <c:v>4.57</c:v>
                </c:pt>
                <c:pt idx="12">
                  <c:v>4.43</c:v>
                </c:pt>
                <c:pt idx="13">
                  <c:v>5.62</c:v>
                </c:pt>
                <c:pt idx="14">
                  <c:v>2.87</c:v>
                </c:pt>
                <c:pt idx="15">
                  <c:v>4.1500000000000004</c:v>
                </c:pt>
                <c:pt idx="16">
                  <c:v>2.4700000000000002</c:v>
                </c:pt>
                <c:pt idx="17">
                  <c:v>3.86</c:v>
                </c:pt>
                <c:pt idx="18">
                  <c:v>3.52</c:v>
                </c:pt>
                <c:pt idx="19">
                  <c:v>1.97</c:v>
                </c:pt>
                <c:pt idx="20">
                  <c:v>1.86</c:v>
                </c:pt>
                <c:pt idx="21">
                  <c:v>4.99</c:v>
                </c:pt>
                <c:pt idx="22">
                  <c:v>5.96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5D-4F15-BD73-78DD4696E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29472"/>
        <c:axId val="413711680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月报!$B$285:$B$307</c:f>
              <c:numCache>
                <c:formatCode>m/d/yyyy</c:formatCode>
                <c:ptCount val="23"/>
                <c:pt idx="0">
                  <c:v>43839</c:v>
                </c:pt>
                <c:pt idx="1">
                  <c:v>43846</c:v>
                </c:pt>
                <c:pt idx="2">
                  <c:v>43851</c:v>
                </c:pt>
                <c:pt idx="3">
                  <c:v>43874</c:v>
                </c:pt>
                <c:pt idx="4">
                  <c:v>43881</c:v>
                </c:pt>
                <c:pt idx="5">
                  <c:v>43888</c:v>
                </c:pt>
                <c:pt idx="6">
                  <c:v>43895</c:v>
                </c:pt>
                <c:pt idx="7">
                  <c:v>43902</c:v>
                </c:pt>
                <c:pt idx="8">
                  <c:v>43909</c:v>
                </c:pt>
                <c:pt idx="9">
                  <c:v>43916</c:v>
                </c:pt>
                <c:pt idx="10">
                  <c:v>43923</c:v>
                </c:pt>
                <c:pt idx="11">
                  <c:v>43930</c:v>
                </c:pt>
                <c:pt idx="12">
                  <c:v>43937</c:v>
                </c:pt>
                <c:pt idx="13">
                  <c:v>43944</c:v>
                </c:pt>
                <c:pt idx="14">
                  <c:v>43958</c:v>
                </c:pt>
                <c:pt idx="15">
                  <c:v>43965</c:v>
                </c:pt>
                <c:pt idx="16">
                  <c:v>43972</c:v>
                </c:pt>
                <c:pt idx="17">
                  <c:v>43979</c:v>
                </c:pt>
                <c:pt idx="18">
                  <c:v>43986</c:v>
                </c:pt>
                <c:pt idx="19">
                  <c:v>43993</c:v>
                </c:pt>
                <c:pt idx="20">
                  <c:v>44000</c:v>
                </c:pt>
                <c:pt idx="21">
                  <c:v>44005</c:v>
                </c:pt>
                <c:pt idx="22">
                  <c:v>44014</c:v>
                </c:pt>
              </c:numCache>
            </c:numRef>
          </c:cat>
          <c:val>
            <c:numRef>
              <c:f>月报!$C$285:$C$307</c:f>
              <c:numCache>
                <c:formatCode>0.0000_ </c:formatCode>
                <c:ptCount val="23"/>
                <c:pt idx="0">
                  <c:v>2.8995000000000002</c:v>
                </c:pt>
                <c:pt idx="1">
                  <c:v>2.9226000000000001</c:v>
                </c:pt>
                <c:pt idx="2">
                  <c:v>2.8925000000000001</c:v>
                </c:pt>
                <c:pt idx="3">
                  <c:v>2.6031</c:v>
                </c:pt>
                <c:pt idx="4">
                  <c:v>2.6456</c:v>
                </c:pt>
                <c:pt idx="5">
                  <c:v>2.6189</c:v>
                </c:pt>
                <c:pt idx="6">
                  <c:v>2.5103</c:v>
                </c:pt>
                <c:pt idx="7">
                  <c:v>2.4121999999999999</c:v>
                </c:pt>
                <c:pt idx="8">
                  <c:v>2.4542000000000002</c:v>
                </c:pt>
                <c:pt idx="9">
                  <c:v>2.2364000000000002</c:v>
                </c:pt>
                <c:pt idx="10">
                  <c:v>2.17</c:v>
                </c:pt>
                <c:pt idx="11">
                  <c:v>1.7485999999999999</c:v>
                </c:pt>
                <c:pt idx="12">
                  <c:v>1.7810999999999999</c:v>
                </c:pt>
                <c:pt idx="13">
                  <c:v>1.6469</c:v>
                </c:pt>
                <c:pt idx="14">
                  <c:v>1.7962</c:v>
                </c:pt>
                <c:pt idx="15">
                  <c:v>1.9692000000000001</c:v>
                </c:pt>
                <c:pt idx="16">
                  <c:v>2.0586000000000002</c:v>
                </c:pt>
                <c:pt idx="17">
                  <c:v>2.3033999999999999</c:v>
                </c:pt>
                <c:pt idx="18">
                  <c:v>2.6208999999999998</c:v>
                </c:pt>
                <c:pt idx="19">
                  <c:v>2.6766000000000001</c:v>
                </c:pt>
                <c:pt idx="20">
                  <c:v>2.7639</c:v>
                </c:pt>
                <c:pt idx="21">
                  <c:v>2.9619</c:v>
                </c:pt>
                <c:pt idx="22">
                  <c:v>2.746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5D-4F15-BD73-78DD4696E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929472"/>
        <c:axId val="413711680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月报!$E$285:$E$307</c:f>
              <c:numCache>
                <c:formatCode>0.0000_ </c:formatCode>
                <c:ptCount val="23"/>
                <c:pt idx="0">
                  <c:v>1.9393236714976059</c:v>
                </c:pt>
                <c:pt idx="1">
                  <c:v>2.1825095057037558E-2</c:v>
                </c:pt>
                <c:pt idx="2">
                  <c:v>-0.58388203384649451</c:v>
                </c:pt>
                <c:pt idx="3">
                  <c:v>-1.0902402215029472</c:v>
                </c:pt>
                <c:pt idx="4">
                  <c:v>1.7946540880503292</c:v>
                </c:pt>
                <c:pt idx="5">
                  <c:v>-2.4636895432597061</c:v>
                </c:pt>
                <c:pt idx="6">
                  <c:v>-2.8130029479722651</c:v>
                </c:pt>
                <c:pt idx="7">
                  <c:v>-5.961658311610174</c:v>
                </c:pt>
                <c:pt idx="8">
                  <c:v>-4.5666316385093886</c:v>
                </c:pt>
                <c:pt idx="9">
                  <c:v>-12.109420990613939</c:v>
                </c:pt>
                <c:pt idx="10">
                  <c:v>-3.200678154530312</c:v>
                </c:pt>
                <c:pt idx="11">
                  <c:v>-13.01096779796438</c:v>
                </c:pt>
                <c:pt idx="12">
                  <c:v>-6.1226015805301293</c:v>
                </c:pt>
                <c:pt idx="13">
                  <c:v>-11.036862648568825</c:v>
                </c:pt>
                <c:pt idx="14">
                  <c:v>2.6140849090260376</c:v>
                </c:pt>
                <c:pt idx="15">
                  <c:v>-0.22199158182536483</c:v>
                </c:pt>
                <c:pt idx="16">
                  <c:v>1.2499166273969742</c:v>
                </c:pt>
                <c:pt idx="17">
                  <c:v>0.27729335138499955</c:v>
                </c:pt>
                <c:pt idx="18">
                  <c:v>3.0887987277165241</c:v>
                </c:pt>
                <c:pt idx="19">
                  <c:v>-0.35937406855439669</c:v>
                </c:pt>
                <c:pt idx="20">
                  <c:v>4.4454850101435461</c:v>
                </c:pt>
                <c:pt idx="21">
                  <c:v>12.211376236875893</c:v>
                </c:pt>
                <c:pt idx="22">
                  <c:v>0.64785126485826794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5D-4F15-BD73-78DD4696EAEC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月报!$F$285:$F$307</c:f>
              <c:numCache>
                <c:formatCode>0.0000_ </c:formatCode>
                <c:ptCount val="23"/>
                <c:pt idx="0">
                  <c:v>0.46932367149761234</c:v>
                </c:pt>
                <c:pt idx="1">
                  <c:v>-0.69817490494297196</c:v>
                </c:pt>
                <c:pt idx="2">
                  <c:v>-0.6938820338465046</c:v>
                </c:pt>
                <c:pt idx="3">
                  <c:v>-0.57024022150296005</c:v>
                </c:pt>
                <c:pt idx="4">
                  <c:v>2.70465408805034</c:v>
                </c:pt>
                <c:pt idx="5">
                  <c:v>-1.943689543259719</c:v>
                </c:pt>
                <c:pt idx="6">
                  <c:v>-2.7830029479722462</c:v>
                </c:pt>
                <c:pt idx="7">
                  <c:v>-5.0716583116102054</c:v>
                </c:pt>
                <c:pt idx="8">
                  <c:v>-3.8466316385093791</c:v>
                </c:pt>
                <c:pt idx="9">
                  <c:v>-6.1094209906139341</c:v>
                </c:pt>
                <c:pt idx="10">
                  <c:v>-0.22067815453032935</c:v>
                </c:pt>
                <c:pt idx="11">
                  <c:v>-9.3609677979643813</c:v>
                </c:pt>
                <c:pt idx="12">
                  <c:v>-3.0926015805301299</c:v>
                </c:pt>
                <c:pt idx="13">
                  <c:v>-7.4968626485688139</c:v>
                </c:pt>
                <c:pt idx="14">
                  <c:v>0.47408490902602907</c:v>
                </c:pt>
                <c:pt idx="15">
                  <c:v>-1.2019915818253457</c:v>
                </c:pt>
                <c:pt idx="16">
                  <c:v>2.0099166273969793</c:v>
                </c:pt>
                <c:pt idx="17">
                  <c:v>1.2672933513850015</c:v>
                </c:pt>
                <c:pt idx="18">
                  <c:v>4.8798727716548029E-2</c:v>
                </c:pt>
                <c:pt idx="19">
                  <c:v>1.6406259314456051</c:v>
                </c:pt>
                <c:pt idx="20">
                  <c:v>4.3954850101435294</c:v>
                </c:pt>
                <c:pt idx="21">
                  <c:v>3.2113762368759069</c:v>
                </c:pt>
                <c:pt idx="22">
                  <c:v>0.64785126485826794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5D-4F15-BD73-78DD4696E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929984"/>
        <c:axId val="413777920"/>
      </c:lineChart>
      <c:dateAx>
        <c:axId val="4139294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3711680"/>
        <c:crosses val="autoZero"/>
        <c:auto val="1"/>
        <c:lblOffset val="100"/>
        <c:baseTimeUnit val="days"/>
        <c:majorUnit val="15"/>
        <c:majorTimeUnit val="days"/>
      </c:dateAx>
      <c:valAx>
        <c:axId val="413711680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3929472"/>
        <c:crosses val="autoZero"/>
        <c:crossBetween val="between"/>
      </c:valAx>
      <c:valAx>
        <c:axId val="413777920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3929984"/>
        <c:crosses val="max"/>
        <c:crossBetween val="between"/>
      </c:valAx>
      <c:catAx>
        <c:axId val="4139299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3777920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口行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5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月报!$D$311:$D$334</c:f>
              <c:numCache>
                <c:formatCode>0.00_ </c:formatCode>
                <c:ptCount val="24"/>
                <c:pt idx="0">
                  <c:v>3.46</c:v>
                </c:pt>
                <c:pt idx="1">
                  <c:v>4.24</c:v>
                </c:pt>
                <c:pt idx="2">
                  <c:v>4.38</c:v>
                </c:pt>
                <c:pt idx="3">
                  <c:v>6.26</c:v>
                </c:pt>
                <c:pt idx="4">
                  <c:v>3.71</c:v>
                </c:pt>
                <c:pt idx="5">
                  <c:v>4.29</c:v>
                </c:pt>
                <c:pt idx="6">
                  <c:v>3.33</c:v>
                </c:pt>
                <c:pt idx="7">
                  <c:v>3.69</c:v>
                </c:pt>
                <c:pt idx="8">
                  <c:v>3.84</c:v>
                </c:pt>
                <c:pt idx="9">
                  <c:v>3.56</c:v>
                </c:pt>
                <c:pt idx="10">
                  <c:v>4.68</c:v>
                </c:pt>
                <c:pt idx="11">
                  <c:v>4.57</c:v>
                </c:pt>
                <c:pt idx="12">
                  <c:v>4.8499999999999996</c:v>
                </c:pt>
                <c:pt idx="13">
                  <c:v>4.88</c:v>
                </c:pt>
                <c:pt idx="14">
                  <c:v>3.96</c:v>
                </c:pt>
                <c:pt idx="15">
                  <c:v>4.46</c:v>
                </c:pt>
                <c:pt idx="16">
                  <c:v>4.45</c:v>
                </c:pt>
                <c:pt idx="17">
                  <c:v>3.34</c:v>
                </c:pt>
                <c:pt idx="18">
                  <c:v>3.56</c:v>
                </c:pt>
                <c:pt idx="19">
                  <c:v>2.6</c:v>
                </c:pt>
                <c:pt idx="20">
                  <c:v>2.31</c:v>
                </c:pt>
                <c:pt idx="21">
                  <c:v>1.83</c:v>
                </c:pt>
                <c:pt idx="22">
                  <c:v>9.01</c:v>
                </c:pt>
                <c:pt idx="23">
                  <c:v>7.57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3A-45E6-AB2C-50C4C9DF1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31520"/>
        <c:axId val="413780224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月报!$B$311:$B$334</c:f>
              <c:numCache>
                <c:formatCode>m/d/yyyy</c:formatCode>
                <c:ptCount val="24"/>
                <c:pt idx="0">
                  <c:v>43833</c:v>
                </c:pt>
                <c:pt idx="1">
                  <c:v>43839</c:v>
                </c:pt>
                <c:pt idx="2">
                  <c:v>43846</c:v>
                </c:pt>
                <c:pt idx="3">
                  <c:v>43867</c:v>
                </c:pt>
                <c:pt idx="4">
                  <c:v>43874</c:v>
                </c:pt>
                <c:pt idx="5">
                  <c:v>43881</c:v>
                </c:pt>
                <c:pt idx="6">
                  <c:v>43888</c:v>
                </c:pt>
                <c:pt idx="7">
                  <c:v>43895</c:v>
                </c:pt>
                <c:pt idx="8">
                  <c:v>43902</c:v>
                </c:pt>
                <c:pt idx="9">
                  <c:v>43909</c:v>
                </c:pt>
                <c:pt idx="10">
                  <c:v>43916</c:v>
                </c:pt>
                <c:pt idx="11">
                  <c:v>43923</c:v>
                </c:pt>
                <c:pt idx="12">
                  <c:v>43930</c:v>
                </c:pt>
                <c:pt idx="13">
                  <c:v>43937</c:v>
                </c:pt>
                <c:pt idx="14">
                  <c:v>43944</c:v>
                </c:pt>
                <c:pt idx="15">
                  <c:v>43958</c:v>
                </c:pt>
                <c:pt idx="16">
                  <c:v>43965</c:v>
                </c:pt>
                <c:pt idx="17">
                  <c:v>43972</c:v>
                </c:pt>
                <c:pt idx="18">
                  <c:v>43979</c:v>
                </c:pt>
                <c:pt idx="19">
                  <c:v>43986</c:v>
                </c:pt>
                <c:pt idx="20">
                  <c:v>43993</c:v>
                </c:pt>
                <c:pt idx="21">
                  <c:v>44000</c:v>
                </c:pt>
                <c:pt idx="22">
                  <c:v>44005</c:v>
                </c:pt>
                <c:pt idx="23">
                  <c:v>44014</c:v>
                </c:pt>
              </c:numCache>
            </c:numRef>
          </c:cat>
          <c:val>
            <c:numRef>
              <c:f>月报!$C$311:$C$334</c:f>
              <c:numCache>
                <c:formatCode>0.0000_ </c:formatCode>
                <c:ptCount val="24"/>
                <c:pt idx="0">
                  <c:v>3.2486999999999999</c:v>
                </c:pt>
                <c:pt idx="1">
                  <c:v>3.2231000000000001</c:v>
                </c:pt>
                <c:pt idx="2">
                  <c:v>3.2006999999999999</c:v>
                </c:pt>
                <c:pt idx="3">
                  <c:v>2.9659</c:v>
                </c:pt>
                <c:pt idx="4">
                  <c:v>2.9089</c:v>
                </c:pt>
                <c:pt idx="5">
                  <c:v>2.9561000000000002</c:v>
                </c:pt>
                <c:pt idx="6">
                  <c:v>2.93</c:v>
                </c:pt>
                <c:pt idx="7">
                  <c:v>2.8570000000000002</c:v>
                </c:pt>
                <c:pt idx="8">
                  <c:v>2.7707000000000002</c:v>
                </c:pt>
                <c:pt idx="9">
                  <c:v>2.8589000000000002</c:v>
                </c:pt>
                <c:pt idx="10">
                  <c:v>2.6846000000000001</c:v>
                </c:pt>
                <c:pt idx="11">
                  <c:v>2.5556000000000001</c:v>
                </c:pt>
                <c:pt idx="12">
                  <c:v>2.2086000000000001</c:v>
                </c:pt>
                <c:pt idx="13">
                  <c:v>2.2179000000000002</c:v>
                </c:pt>
                <c:pt idx="14">
                  <c:v>2.1842999999999999</c:v>
                </c:pt>
                <c:pt idx="15">
                  <c:v>2.2572000000000001</c:v>
                </c:pt>
                <c:pt idx="16">
                  <c:v>2.4537</c:v>
                </c:pt>
                <c:pt idx="17">
                  <c:v>2.4864000000000002</c:v>
                </c:pt>
                <c:pt idx="18">
                  <c:v>2.6968000000000001</c:v>
                </c:pt>
                <c:pt idx="19">
                  <c:v>2.9089999999999998</c:v>
                </c:pt>
                <c:pt idx="20">
                  <c:v>2.9714999999999998</c:v>
                </c:pt>
                <c:pt idx="21">
                  <c:v>3.0958999999999999</c:v>
                </c:pt>
                <c:pt idx="22">
                  <c:v>3.2368999999999999</c:v>
                </c:pt>
                <c:pt idx="23">
                  <c:v>3.0577999999999999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3A-45E6-AB2C-50C4C9DF1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931520"/>
        <c:axId val="413780224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月报!$E$311:$E$334</c:f>
              <c:numCache>
                <c:formatCode>0.0000_ </c:formatCode>
                <c:ptCount val="24"/>
                <c:pt idx="0">
                  <c:v>1.1546257375132374</c:v>
                </c:pt>
                <c:pt idx="1">
                  <c:v>-1.6412870908743216</c:v>
                </c:pt>
                <c:pt idx="2">
                  <c:v>-1.8637640249087983</c:v>
                </c:pt>
                <c:pt idx="3">
                  <c:v>-3.7982869367116923</c:v>
                </c:pt>
                <c:pt idx="4">
                  <c:v>-0.86696122145655252</c:v>
                </c:pt>
                <c:pt idx="5">
                  <c:v>1.1229927165996578</c:v>
                </c:pt>
                <c:pt idx="6">
                  <c:v>2.3324291348018722</c:v>
                </c:pt>
                <c:pt idx="7">
                  <c:v>0.53626049961823519</c:v>
                </c:pt>
                <c:pt idx="8">
                  <c:v>-3.0931184302732895</c:v>
                </c:pt>
                <c:pt idx="9">
                  <c:v>-0.24983983103052942</c:v>
                </c:pt>
                <c:pt idx="10">
                  <c:v>-7.1737860481523974</c:v>
                </c:pt>
                <c:pt idx="11">
                  <c:v>-3.5847843588268979</c:v>
                </c:pt>
                <c:pt idx="12">
                  <c:v>-6.7838301732339179</c:v>
                </c:pt>
                <c:pt idx="13">
                  <c:v>-6.4816887733563977</c:v>
                </c:pt>
                <c:pt idx="14">
                  <c:v>-6.1717723776613553</c:v>
                </c:pt>
                <c:pt idx="15">
                  <c:v>-0.89444414438739628</c:v>
                </c:pt>
                <c:pt idx="16">
                  <c:v>-1.6875586790702002</c:v>
                </c:pt>
                <c:pt idx="17">
                  <c:v>-2.9216894229018298</c:v>
                </c:pt>
                <c:pt idx="18">
                  <c:v>-2.3536051010829784</c:v>
                </c:pt>
                <c:pt idx="19">
                  <c:v>1.8978092932087964</c:v>
                </c:pt>
                <c:pt idx="20">
                  <c:v>2.1614202321109666</c:v>
                </c:pt>
                <c:pt idx="21">
                  <c:v>3.6303736683838572</c:v>
                </c:pt>
                <c:pt idx="22">
                  <c:v>7.7404378230464754</c:v>
                </c:pt>
                <c:pt idx="23">
                  <c:v>0.8361628699720125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3A-45E6-AB2C-50C4C9DF1EE3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月报!$F$311:$F$334</c:f>
              <c:numCache>
                <c:formatCode>0.0000_ </c:formatCode>
                <c:ptCount val="24"/>
                <c:pt idx="0">
                  <c:v>-2.5953742624867715</c:v>
                </c:pt>
                <c:pt idx="1">
                  <c:v>-1.6412870908743216</c:v>
                </c:pt>
                <c:pt idx="2">
                  <c:v>-1.8637640249087983</c:v>
                </c:pt>
                <c:pt idx="3">
                  <c:v>-1.7982869367116905</c:v>
                </c:pt>
                <c:pt idx="4">
                  <c:v>-9.6961221456526303E-2</c:v>
                </c:pt>
                <c:pt idx="5">
                  <c:v>-0.60700728340035148</c:v>
                </c:pt>
                <c:pt idx="6">
                  <c:v>-3.1675708651981438</c:v>
                </c:pt>
                <c:pt idx="7">
                  <c:v>3.6260499618245845E-2</c:v>
                </c:pt>
                <c:pt idx="8">
                  <c:v>-2.0831184302732897</c:v>
                </c:pt>
                <c:pt idx="9">
                  <c:v>-0.24983983103052942</c:v>
                </c:pt>
                <c:pt idx="10">
                  <c:v>-0.67378604815240273</c:v>
                </c:pt>
                <c:pt idx="11">
                  <c:v>-3.0647843588269108</c:v>
                </c:pt>
                <c:pt idx="12">
                  <c:v>-8.2638301732338881</c:v>
                </c:pt>
                <c:pt idx="13">
                  <c:v>-3.8216887733564242</c:v>
                </c:pt>
                <c:pt idx="14">
                  <c:v>-2.6717723776613855</c:v>
                </c:pt>
                <c:pt idx="15">
                  <c:v>-2.3544441443874131</c:v>
                </c:pt>
                <c:pt idx="16">
                  <c:v>-1.6875586790702002</c:v>
                </c:pt>
                <c:pt idx="17">
                  <c:v>-1.9016894229018533</c:v>
                </c:pt>
                <c:pt idx="18">
                  <c:v>0.65639489891702318</c:v>
                </c:pt>
                <c:pt idx="19">
                  <c:v>0.89780929320877334</c:v>
                </c:pt>
                <c:pt idx="20">
                  <c:v>1.4202321109824112E-3</c:v>
                </c:pt>
                <c:pt idx="21">
                  <c:v>9.1203736683838521</c:v>
                </c:pt>
                <c:pt idx="22">
                  <c:v>0.73043782304651472</c:v>
                </c:pt>
                <c:pt idx="23">
                  <c:v>0.8361628699720125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3A-45E6-AB2C-50C4C9DF1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932032"/>
        <c:axId val="413780800"/>
      </c:lineChart>
      <c:dateAx>
        <c:axId val="4139315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3780224"/>
        <c:crosses val="autoZero"/>
        <c:auto val="1"/>
        <c:lblOffset val="100"/>
        <c:baseTimeUnit val="days"/>
        <c:majorUnit val="15"/>
        <c:majorTimeUnit val="days"/>
      </c:dateAx>
      <c:valAx>
        <c:axId val="413780224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3931520"/>
        <c:crosses val="autoZero"/>
        <c:crossBetween val="between"/>
      </c:valAx>
      <c:valAx>
        <c:axId val="413780800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3932032"/>
        <c:crosses val="max"/>
        <c:crossBetween val="between"/>
      </c:valAx>
      <c:catAx>
        <c:axId val="413932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3780800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口行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7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cat>
            <c:numRef>
              <c:f>月报!$B$339:$B$360</c:f>
              <c:numCache>
                <c:formatCode>m/d/yyyy</c:formatCode>
                <c:ptCount val="22"/>
                <c:pt idx="0">
                  <c:v>43838</c:v>
                </c:pt>
                <c:pt idx="1">
                  <c:v>43845</c:v>
                </c:pt>
                <c:pt idx="2">
                  <c:v>43866</c:v>
                </c:pt>
                <c:pt idx="3">
                  <c:v>43873</c:v>
                </c:pt>
                <c:pt idx="4">
                  <c:v>43880</c:v>
                </c:pt>
                <c:pt idx="5">
                  <c:v>43887</c:v>
                </c:pt>
                <c:pt idx="6">
                  <c:v>43894</c:v>
                </c:pt>
                <c:pt idx="7">
                  <c:v>43901</c:v>
                </c:pt>
                <c:pt idx="8">
                  <c:v>43908</c:v>
                </c:pt>
                <c:pt idx="9">
                  <c:v>43915</c:v>
                </c:pt>
                <c:pt idx="10">
                  <c:v>43922</c:v>
                </c:pt>
                <c:pt idx="11">
                  <c:v>43929</c:v>
                </c:pt>
                <c:pt idx="12">
                  <c:v>43936</c:v>
                </c:pt>
                <c:pt idx="13">
                  <c:v>43943</c:v>
                </c:pt>
                <c:pt idx="14">
                  <c:v>43950</c:v>
                </c:pt>
                <c:pt idx="15">
                  <c:v>43957</c:v>
                </c:pt>
                <c:pt idx="16">
                  <c:v>43964</c:v>
                </c:pt>
                <c:pt idx="17">
                  <c:v>43971</c:v>
                </c:pt>
                <c:pt idx="18">
                  <c:v>43978</c:v>
                </c:pt>
                <c:pt idx="19">
                  <c:v>43985</c:v>
                </c:pt>
                <c:pt idx="20">
                  <c:v>43992</c:v>
                </c:pt>
                <c:pt idx="21">
                  <c:v>44001</c:v>
                </c:pt>
              </c:numCache>
            </c:numRef>
          </c:cat>
          <c:val>
            <c:numRef>
              <c:f>月报!$D$339:$D$360</c:f>
              <c:numCache>
                <c:formatCode>0.00_ </c:formatCode>
                <c:ptCount val="22"/>
                <c:pt idx="0">
                  <c:v>2.15</c:v>
                </c:pt>
                <c:pt idx="1">
                  <c:v>2.58</c:v>
                </c:pt>
                <c:pt idx="2">
                  <c:v>13.41</c:v>
                </c:pt>
                <c:pt idx="3">
                  <c:v>5.51</c:v>
                </c:pt>
                <c:pt idx="4">
                  <c:v>16.04</c:v>
                </c:pt>
                <c:pt idx="5">
                  <c:v>5.83</c:v>
                </c:pt>
                <c:pt idx="6">
                  <c:v>13.22</c:v>
                </c:pt>
                <c:pt idx="7">
                  <c:v>15.36</c:v>
                </c:pt>
                <c:pt idx="8">
                  <c:v>8.1300000000000008</c:v>
                </c:pt>
                <c:pt idx="9">
                  <c:v>7.14</c:v>
                </c:pt>
                <c:pt idx="10">
                  <c:v>12.6</c:v>
                </c:pt>
                <c:pt idx="11">
                  <c:v>7.14</c:v>
                </c:pt>
                <c:pt idx="12">
                  <c:v>4.45</c:v>
                </c:pt>
                <c:pt idx="13">
                  <c:v>3.46</c:v>
                </c:pt>
                <c:pt idx="14">
                  <c:v>2.88</c:v>
                </c:pt>
                <c:pt idx="15">
                  <c:v>3.2</c:v>
                </c:pt>
                <c:pt idx="16">
                  <c:v>3</c:v>
                </c:pt>
                <c:pt idx="17">
                  <c:v>2.13</c:v>
                </c:pt>
                <c:pt idx="18">
                  <c:v>5.6</c:v>
                </c:pt>
                <c:pt idx="19">
                  <c:v>5.96</c:v>
                </c:pt>
                <c:pt idx="20">
                  <c:v>3.89</c:v>
                </c:pt>
                <c:pt idx="21">
                  <c:v>2.96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E5-4BF9-B3C2-3B064E9DB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261760"/>
        <c:axId val="413784832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月报!$B$339:$B$360</c:f>
              <c:numCache>
                <c:formatCode>m/d/yyyy</c:formatCode>
                <c:ptCount val="22"/>
                <c:pt idx="0">
                  <c:v>43838</c:v>
                </c:pt>
                <c:pt idx="1">
                  <c:v>43845</c:v>
                </c:pt>
                <c:pt idx="2">
                  <c:v>43866</c:v>
                </c:pt>
                <c:pt idx="3">
                  <c:v>43873</c:v>
                </c:pt>
                <c:pt idx="4">
                  <c:v>43880</c:v>
                </c:pt>
                <c:pt idx="5">
                  <c:v>43887</c:v>
                </c:pt>
                <c:pt idx="6">
                  <c:v>43894</c:v>
                </c:pt>
                <c:pt idx="7">
                  <c:v>43901</c:v>
                </c:pt>
                <c:pt idx="8">
                  <c:v>43908</c:v>
                </c:pt>
                <c:pt idx="9">
                  <c:v>43915</c:v>
                </c:pt>
                <c:pt idx="10">
                  <c:v>43922</c:v>
                </c:pt>
                <c:pt idx="11">
                  <c:v>43929</c:v>
                </c:pt>
                <c:pt idx="12">
                  <c:v>43936</c:v>
                </c:pt>
                <c:pt idx="13">
                  <c:v>43943</c:v>
                </c:pt>
                <c:pt idx="14">
                  <c:v>43950</c:v>
                </c:pt>
                <c:pt idx="15">
                  <c:v>43957</c:v>
                </c:pt>
                <c:pt idx="16">
                  <c:v>43964</c:v>
                </c:pt>
                <c:pt idx="17">
                  <c:v>43971</c:v>
                </c:pt>
                <c:pt idx="18">
                  <c:v>43978</c:v>
                </c:pt>
                <c:pt idx="19">
                  <c:v>43985</c:v>
                </c:pt>
                <c:pt idx="20">
                  <c:v>43992</c:v>
                </c:pt>
                <c:pt idx="21">
                  <c:v>44001</c:v>
                </c:pt>
              </c:numCache>
            </c:numRef>
          </c:cat>
          <c:val>
            <c:numRef>
              <c:f>月报!$C$339:$C$360</c:f>
              <c:numCache>
                <c:formatCode>0.0000_ </c:formatCode>
                <c:ptCount val="22"/>
                <c:pt idx="0">
                  <c:v>2.37</c:v>
                </c:pt>
                <c:pt idx="1">
                  <c:v>2.3536000000000001</c:v>
                </c:pt>
                <c:pt idx="2">
                  <c:v>1.8833</c:v>
                </c:pt>
                <c:pt idx="3">
                  <c:v>1.7</c:v>
                </c:pt>
                <c:pt idx="4">
                  <c:v>1.8506</c:v>
                </c:pt>
                <c:pt idx="5">
                  <c:v>1.9565999999999999</c:v>
                </c:pt>
                <c:pt idx="6">
                  <c:v>1.9483999999999999</c:v>
                </c:pt>
                <c:pt idx="7">
                  <c:v>1.8522000000000001</c:v>
                </c:pt>
                <c:pt idx="8">
                  <c:v>1.8013999999999999</c:v>
                </c:pt>
                <c:pt idx="9">
                  <c:v>1.5858000000000001</c:v>
                </c:pt>
                <c:pt idx="10">
                  <c:v>1.4072</c:v>
                </c:pt>
                <c:pt idx="11">
                  <c:v>0.9849</c:v>
                </c:pt>
                <c:pt idx="12">
                  <c:v>1.08</c:v>
                </c:pt>
                <c:pt idx="13">
                  <c:v>0.97760000000000002</c:v>
                </c:pt>
                <c:pt idx="14">
                  <c:v>0.97960000000000003</c:v>
                </c:pt>
                <c:pt idx="15">
                  <c:v>1.0923</c:v>
                </c:pt>
                <c:pt idx="16">
                  <c:v>1.2990999999999999</c:v>
                </c:pt>
                <c:pt idx="17">
                  <c:v>1.3804000000000001</c:v>
                </c:pt>
                <c:pt idx="18">
                  <c:v>1.6113</c:v>
                </c:pt>
                <c:pt idx="19">
                  <c:v>1.8766</c:v>
                </c:pt>
                <c:pt idx="20">
                  <c:v>2.1076999999999999</c:v>
                </c:pt>
                <c:pt idx="21">
                  <c:v>3.3580999999999999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E5-4BF9-B3C2-3B064E9DB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261760"/>
        <c:axId val="413784832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cat>
            <c:numRef>
              <c:f>月报!$B$339:$B$360</c:f>
              <c:numCache>
                <c:formatCode>m/d/yyyy</c:formatCode>
                <c:ptCount val="22"/>
                <c:pt idx="0">
                  <c:v>43838</c:v>
                </c:pt>
                <c:pt idx="1">
                  <c:v>43845</c:v>
                </c:pt>
                <c:pt idx="2">
                  <c:v>43866</c:v>
                </c:pt>
                <c:pt idx="3">
                  <c:v>43873</c:v>
                </c:pt>
                <c:pt idx="4">
                  <c:v>43880</c:v>
                </c:pt>
                <c:pt idx="5">
                  <c:v>43887</c:v>
                </c:pt>
                <c:pt idx="6">
                  <c:v>43894</c:v>
                </c:pt>
                <c:pt idx="7">
                  <c:v>43901</c:v>
                </c:pt>
                <c:pt idx="8">
                  <c:v>43908</c:v>
                </c:pt>
                <c:pt idx="9">
                  <c:v>43915</c:v>
                </c:pt>
                <c:pt idx="10">
                  <c:v>43922</c:v>
                </c:pt>
                <c:pt idx="11">
                  <c:v>43929</c:v>
                </c:pt>
                <c:pt idx="12">
                  <c:v>43936</c:v>
                </c:pt>
                <c:pt idx="13">
                  <c:v>43943</c:v>
                </c:pt>
                <c:pt idx="14">
                  <c:v>43950</c:v>
                </c:pt>
                <c:pt idx="15">
                  <c:v>43957</c:v>
                </c:pt>
                <c:pt idx="16">
                  <c:v>43964</c:v>
                </c:pt>
                <c:pt idx="17">
                  <c:v>43971</c:v>
                </c:pt>
                <c:pt idx="18">
                  <c:v>43978</c:v>
                </c:pt>
                <c:pt idx="19">
                  <c:v>43985</c:v>
                </c:pt>
                <c:pt idx="20">
                  <c:v>43992</c:v>
                </c:pt>
                <c:pt idx="21">
                  <c:v>44001</c:v>
                </c:pt>
              </c:numCache>
            </c:numRef>
          </c:cat>
          <c:val>
            <c:numRef>
              <c:f>月报!$E$339:$E$360</c:f>
              <c:numCache>
                <c:formatCode>0.0000_ </c:formatCode>
                <c:ptCount val="22"/>
                <c:pt idx="0">
                  <c:v>-1.9777436212726762</c:v>
                </c:pt>
                <c:pt idx="1">
                  <c:v>-0.20323501921279963</c:v>
                </c:pt>
                <c:pt idx="2">
                  <c:v>-14.255082290980914</c:v>
                </c:pt>
                <c:pt idx="3">
                  <c:v>-17.909506545820754</c:v>
                </c:pt>
                <c:pt idx="4">
                  <c:v>-4.6589856065798463</c:v>
                </c:pt>
                <c:pt idx="5">
                  <c:v>-6.412295196914819</c:v>
                </c:pt>
                <c:pt idx="6">
                  <c:v>-10.299880554228391</c:v>
                </c:pt>
                <c:pt idx="7">
                  <c:v>-9.6823306067635109</c:v>
                </c:pt>
                <c:pt idx="8">
                  <c:v>-16.122642027718847</c:v>
                </c:pt>
                <c:pt idx="9">
                  <c:v>-20.781616032678073</c:v>
                </c:pt>
                <c:pt idx="10">
                  <c:v>-28.382978445460473</c:v>
                </c:pt>
                <c:pt idx="11">
                  <c:v>-24.813199146894171</c:v>
                </c:pt>
                <c:pt idx="12">
                  <c:v>-12.288843895525403</c:v>
                </c:pt>
                <c:pt idx="13">
                  <c:v>-14.977336889618375</c:v>
                </c:pt>
                <c:pt idx="14">
                  <c:v>-14.622818876216371</c:v>
                </c:pt>
                <c:pt idx="15">
                  <c:v>-4.5528266438940923</c:v>
                </c:pt>
                <c:pt idx="16">
                  <c:v>3.7267539267015648</c:v>
                </c:pt>
                <c:pt idx="17">
                  <c:v>6.8972587474935843E-2</c:v>
                </c:pt>
                <c:pt idx="18">
                  <c:v>10.552257696693257</c:v>
                </c:pt>
                <c:pt idx="19">
                  <c:v>8.4240186915887971</c:v>
                </c:pt>
                <c:pt idx="20">
                  <c:v>-2.4670246352547665</c:v>
                </c:pt>
                <c:pt idx="21">
                  <c:v>1.0296800245872095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E5-4BF9-B3C2-3B064E9DB893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cat>
            <c:numRef>
              <c:f>月报!$B$339:$B$360</c:f>
              <c:numCache>
                <c:formatCode>m/d/yyyy</c:formatCode>
                <c:ptCount val="22"/>
                <c:pt idx="0">
                  <c:v>43838</c:v>
                </c:pt>
                <c:pt idx="1">
                  <c:v>43845</c:v>
                </c:pt>
                <c:pt idx="2">
                  <c:v>43866</c:v>
                </c:pt>
                <c:pt idx="3">
                  <c:v>43873</c:v>
                </c:pt>
                <c:pt idx="4">
                  <c:v>43880</c:v>
                </c:pt>
                <c:pt idx="5">
                  <c:v>43887</c:v>
                </c:pt>
                <c:pt idx="6">
                  <c:v>43894</c:v>
                </c:pt>
                <c:pt idx="7">
                  <c:v>43901</c:v>
                </c:pt>
                <c:pt idx="8">
                  <c:v>43908</c:v>
                </c:pt>
                <c:pt idx="9">
                  <c:v>43915</c:v>
                </c:pt>
                <c:pt idx="10">
                  <c:v>43922</c:v>
                </c:pt>
                <c:pt idx="11">
                  <c:v>43929</c:v>
                </c:pt>
                <c:pt idx="12">
                  <c:v>43936</c:v>
                </c:pt>
                <c:pt idx="13">
                  <c:v>43943</c:v>
                </c:pt>
                <c:pt idx="14">
                  <c:v>43950</c:v>
                </c:pt>
                <c:pt idx="15">
                  <c:v>43957</c:v>
                </c:pt>
                <c:pt idx="16">
                  <c:v>43964</c:v>
                </c:pt>
                <c:pt idx="17">
                  <c:v>43971</c:v>
                </c:pt>
                <c:pt idx="18">
                  <c:v>43978</c:v>
                </c:pt>
                <c:pt idx="19">
                  <c:v>43985</c:v>
                </c:pt>
                <c:pt idx="20">
                  <c:v>43992</c:v>
                </c:pt>
                <c:pt idx="21">
                  <c:v>44001</c:v>
                </c:pt>
              </c:numCache>
            </c:numRef>
          </c:cat>
          <c:val>
            <c:numRef>
              <c:f>月报!$F$339:$F$360</c:f>
              <c:numCache>
                <c:formatCode>0.0000_ </c:formatCode>
                <c:ptCount val="22"/>
                <c:pt idx="0">
                  <c:v>-1.7777436212726538</c:v>
                </c:pt>
                <c:pt idx="1">
                  <c:v>-1.2932350192127906</c:v>
                </c:pt>
                <c:pt idx="2">
                  <c:v>-13.79508229098092</c:v>
                </c:pt>
                <c:pt idx="3">
                  <c:v>-19.92950654582075</c:v>
                </c:pt>
                <c:pt idx="4">
                  <c:v>-4.6589856065798463</c:v>
                </c:pt>
                <c:pt idx="5">
                  <c:v>-8.8222951969147978</c:v>
                </c:pt>
                <c:pt idx="6">
                  <c:v>-8.9098805542283888</c:v>
                </c:pt>
                <c:pt idx="7">
                  <c:v>-12.792330606763503</c:v>
                </c:pt>
                <c:pt idx="8">
                  <c:v>-13.122642027718822</c:v>
                </c:pt>
                <c:pt idx="9">
                  <c:v>-17.931616032678054</c:v>
                </c:pt>
                <c:pt idx="10">
                  <c:v>-23.522978445460474</c:v>
                </c:pt>
                <c:pt idx="11">
                  <c:v>-5.5131991468941655</c:v>
                </c:pt>
                <c:pt idx="12">
                  <c:v>-12.888843895525405</c:v>
                </c:pt>
                <c:pt idx="13">
                  <c:v>-13.007336889618371</c:v>
                </c:pt>
                <c:pt idx="14">
                  <c:v>-15.622818876216371</c:v>
                </c:pt>
                <c:pt idx="15">
                  <c:v>-6.1628266438940926</c:v>
                </c:pt>
                <c:pt idx="16">
                  <c:v>-2.2732460732984183</c:v>
                </c:pt>
                <c:pt idx="17">
                  <c:v>6.8972587474935843E-2</c:v>
                </c:pt>
                <c:pt idx="18">
                  <c:v>-1.6077423033067362</c:v>
                </c:pt>
                <c:pt idx="19">
                  <c:v>-6.8259813084111887</c:v>
                </c:pt>
                <c:pt idx="20">
                  <c:v>-1.4670246352547434</c:v>
                </c:pt>
                <c:pt idx="21">
                  <c:v>1.0296800245872095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E5-4BF9-B3C2-3B064E9DB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262272"/>
        <c:axId val="413785408"/>
      </c:lineChart>
      <c:dateAx>
        <c:axId val="4142617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3784832"/>
        <c:crosses val="autoZero"/>
        <c:auto val="1"/>
        <c:lblOffset val="100"/>
        <c:baseTimeUnit val="days"/>
        <c:majorUnit val="15"/>
        <c:majorTimeUnit val="days"/>
      </c:dateAx>
      <c:valAx>
        <c:axId val="413784832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4261760"/>
        <c:crosses val="autoZero"/>
        <c:crossBetween val="between"/>
      </c:valAx>
      <c:valAx>
        <c:axId val="413785408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4262272"/>
        <c:crosses val="max"/>
        <c:crossBetween val="between"/>
      </c:valAx>
      <c:dateAx>
        <c:axId val="41426227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3785408"/>
        <c:crosses val="autoZero"/>
        <c:auto val="1"/>
        <c:lblOffset val="100"/>
        <c:baseTimeUnit val="days"/>
      </c:date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口行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10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月报!$D$365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月报!$D$366:$D$390</c:f>
              <c:numCache>
                <c:formatCode>0.00_ </c:formatCode>
                <c:ptCount val="25"/>
                <c:pt idx="0">
                  <c:v>4.37</c:v>
                </c:pt>
                <c:pt idx="1">
                  <c:v>3.96</c:v>
                </c:pt>
                <c:pt idx="2">
                  <c:v>3.73</c:v>
                </c:pt>
                <c:pt idx="3">
                  <c:v>3.24</c:v>
                </c:pt>
                <c:pt idx="4">
                  <c:v>5.74</c:v>
                </c:pt>
                <c:pt idx="5">
                  <c:v>3.68</c:v>
                </c:pt>
                <c:pt idx="6">
                  <c:v>4.07</c:v>
                </c:pt>
                <c:pt idx="7">
                  <c:v>3.98</c:v>
                </c:pt>
                <c:pt idx="8">
                  <c:v>3.31</c:v>
                </c:pt>
                <c:pt idx="9">
                  <c:v>3.34</c:v>
                </c:pt>
                <c:pt idx="10">
                  <c:v>4.3899999999999997</c:v>
                </c:pt>
                <c:pt idx="11">
                  <c:v>3.52</c:v>
                </c:pt>
                <c:pt idx="12">
                  <c:v>3.33</c:v>
                </c:pt>
                <c:pt idx="13">
                  <c:v>4.17</c:v>
                </c:pt>
                <c:pt idx="14">
                  <c:v>4.8600000000000003</c:v>
                </c:pt>
                <c:pt idx="15">
                  <c:v>3.81</c:v>
                </c:pt>
                <c:pt idx="16">
                  <c:v>2.7</c:v>
                </c:pt>
                <c:pt idx="17">
                  <c:v>3.41</c:v>
                </c:pt>
                <c:pt idx="18">
                  <c:v>3.59</c:v>
                </c:pt>
                <c:pt idx="19">
                  <c:v>3.78</c:v>
                </c:pt>
                <c:pt idx="20">
                  <c:v>3.06</c:v>
                </c:pt>
                <c:pt idx="21">
                  <c:v>3.7</c:v>
                </c:pt>
                <c:pt idx="22">
                  <c:v>2.33</c:v>
                </c:pt>
                <c:pt idx="23">
                  <c:v>6.42</c:v>
                </c:pt>
                <c:pt idx="24">
                  <c:v>5.38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22-4215-B761-6171BF7CE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263808"/>
        <c:axId val="414162944"/>
      </c:areaChart>
      <c:lineChart>
        <c:grouping val="standard"/>
        <c:varyColors val="0"/>
        <c:ser>
          <c:idx val="0"/>
          <c:order val="0"/>
          <c:tx>
            <c:strRef>
              <c:f>月报!$C$365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月报!$B$366:$B$390</c:f>
              <c:numCache>
                <c:formatCode>m/d/yyyy</c:formatCode>
                <c:ptCount val="25"/>
                <c:pt idx="0">
                  <c:v>43833</c:v>
                </c:pt>
                <c:pt idx="1">
                  <c:v>43839</c:v>
                </c:pt>
                <c:pt idx="2">
                  <c:v>43846</c:v>
                </c:pt>
                <c:pt idx="3">
                  <c:v>43851</c:v>
                </c:pt>
                <c:pt idx="4">
                  <c:v>43867</c:v>
                </c:pt>
                <c:pt idx="5">
                  <c:v>43874</c:v>
                </c:pt>
                <c:pt idx="6">
                  <c:v>43881</c:v>
                </c:pt>
                <c:pt idx="7">
                  <c:v>43888</c:v>
                </c:pt>
                <c:pt idx="8">
                  <c:v>43895</c:v>
                </c:pt>
                <c:pt idx="9">
                  <c:v>43902</c:v>
                </c:pt>
                <c:pt idx="10">
                  <c:v>43909</c:v>
                </c:pt>
                <c:pt idx="11">
                  <c:v>43916</c:v>
                </c:pt>
                <c:pt idx="12">
                  <c:v>43923</c:v>
                </c:pt>
                <c:pt idx="13">
                  <c:v>43930</c:v>
                </c:pt>
                <c:pt idx="14">
                  <c:v>43937</c:v>
                </c:pt>
                <c:pt idx="15">
                  <c:v>43944</c:v>
                </c:pt>
                <c:pt idx="16">
                  <c:v>43958</c:v>
                </c:pt>
                <c:pt idx="17">
                  <c:v>43965</c:v>
                </c:pt>
                <c:pt idx="18">
                  <c:v>43972</c:v>
                </c:pt>
                <c:pt idx="19">
                  <c:v>43979</c:v>
                </c:pt>
                <c:pt idx="20">
                  <c:v>43986</c:v>
                </c:pt>
                <c:pt idx="21">
                  <c:v>43993</c:v>
                </c:pt>
                <c:pt idx="22">
                  <c:v>44000</c:v>
                </c:pt>
                <c:pt idx="23">
                  <c:v>44005</c:v>
                </c:pt>
                <c:pt idx="24">
                  <c:v>44014</c:v>
                </c:pt>
              </c:numCache>
            </c:numRef>
          </c:cat>
          <c:val>
            <c:numRef>
              <c:f>月报!$C$366:$C$390</c:f>
              <c:numCache>
                <c:formatCode>0.0000_ </c:formatCode>
                <c:ptCount val="25"/>
                <c:pt idx="0">
                  <c:v>3.6591</c:v>
                </c:pt>
                <c:pt idx="1">
                  <c:v>3.6377000000000002</c:v>
                </c:pt>
                <c:pt idx="2">
                  <c:v>3.6225999999999998</c:v>
                </c:pt>
                <c:pt idx="3">
                  <c:v>3.5480999999999998</c:v>
                </c:pt>
                <c:pt idx="4">
                  <c:v>3.3500999999999999</c:v>
                </c:pt>
                <c:pt idx="5">
                  <c:v>3.3597999999999999</c:v>
                </c:pt>
                <c:pt idx="6">
                  <c:v>3.3881999999999999</c:v>
                </c:pt>
                <c:pt idx="7">
                  <c:v>3.3167</c:v>
                </c:pt>
                <c:pt idx="8">
                  <c:v>3.2454999999999998</c:v>
                </c:pt>
                <c:pt idx="9">
                  <c:v>3.1646999999999998</c:v>
                </c:pt>
                <c:pt idx="10">
                  <c:v>3.23</c:v>
                </c:pt>
                <c:pt idx="11">
                  <c:v>3.1720999999999999</c:v>
                </c:pt>
                <c:pt idx="12">
                  <c:v>3.133</c:v>
                </c:pt>
                <c:pt idx="13">
                  <c:v>2.9983</c:v>
                </c:pt>
                <c:pt idx="14">
                  <c:v>2.9584999999999999</c:v>
                </c:pt>
                <c:pt idx="15">
                  <c:v>2.9908000000000001</c:v>
                </c:pt>
                <c:pt idx="16">
                  <c:v>3.0360999999999998</c:v>
                </c:pt>
                <c:pt idx="17">
                  <c:v>3.2035</c:v>
                </c:pt>
                <c:pt idx="18">
                  <c:v>3.2012</c:v>
                </c:pt>
                <c:pt idx="19">
                  <c:v>3.2374000000000001</c:v>
                </c:pt>
                <c:pt idx="20">
                  <c:v>3.3714</c:v>
                </c:pt>
                <c:pt idx="21">
                  <c:v>3.3561999999999999</c:v>
                </c:pt>
                <c:pt idx="22">
                  <c:v>3.3935</c:v>
                </c:pt>
                <c:pt idx="23">
                  <c:v>3.4584000000000001</c:v>
                </c:pt>
                <c:pt idx="24">
                  <c:v>3.3993000000000002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22-4215-B761-6171BF7CE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263808"/>
        <c:axId val="414162944"/>
      </c:lineChart>
      <c:lineChart>
        <c:grouping val="standard"/>
        <c:varyColors val="0"/>
        <c:ser>
          <c:idx val="2"/>
          <c:order val="2"/>
          <c:tx>
            <c:strRef>
              <c:f>月报!$E$365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月报!$E$366:$E$390</c:f>
              <c:numCache>
                <c:formatCode>0.0000_ </c:formatCode>
                <c:ptCount val="25"/>
                <c:pt idx="0">
                  <c:v>-2.7184897432181554</c:v>
                </c:pt>
                <c:pt idx="1">
                  <c:v>-2.8546717428310942</c:v>
                </c:pt>
                <c:pt idx="2">
                  <c:v>-0.61021232994433738</c:v>
                </c:pt>
                <c:pt idx="3">
                  <c:v>-3.5591106055395283</c:v>
                </c:pt>
                <c:pt idx="4">
                  <c:v>-1.6039978791092313</c:v>
                </c:pt>
                <c:pt idx="5">
                  <c:v>-0.12902195714836751</c:v>
                </c:pt>
                <c:pt idx="6">
                  <c:v>1.2183371529073117</c:v>
                </c:pt>
                <c:pt idx="7">
                  <c:v>-0.43939184593431158</c:v>
                </c:pt>
                <c:pt idx="8">
                  <c:v>-4.5961214840950504E-2</c:v>
                </c:pt>
                <c:pt idx="9">
                  <c:v>-0.62261735990372102</c:v>
                </c:pt>
                <c:pt idx="10">
                  <c:v>-3.365376405293885</c:v>
                </c:pt>
                <c:pt idx="11">
                  <c:v>-1.1741859582092395</c:v>
                </c:pt>
                <c:pt idx="12">
                  <c:v>0.68944421993486493</c:v>
                </c:pt>
                <c:pt idx="13">
                  <c:v>-1.2805557800651624</c:v>
                </c:pt>
                <c:pt idx="14">
                  <c:v>-5.0173469193410369</c:v>
                </c:pt>
                <c:pt idx="15">
                  <c:v>-1.2824899186332228</c:v>
                </c:pt>
                <c:pt idx="16">
                  <c:v>1.0713832853025629</c:v>
                </c:pt>
                <c:pt idx="17">
                  <c:v>0.52013888888886584</c:v>
                </c:pt>
                <c:pt idx="18">
                  <c:v>-2.7042212525232756</c:v>
                </c:pt>
                <c:pt idx="19">
                  <c:v>-2.0779966785060111</c:v>
                </c:pt>
                <c:pt idx="20">
                  <c:v>1.3320477379285212</c:v>
                </c:pt>
                <c:pt idx="21">
                  <c:v>-3.184958355182177</c:v>
                </c:pt>
                <c:pt idx="22">
                  <c:v>-0.44768022316841183</c:v>
                </c:pt>
                <c:pt idx="23">
                  <c:v>5.0472348252605936</c:v>
                </c:pt>
                <c:pt idx="24">
                  <c:v>0.89391321460201567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22-4215-B761-6171BF7CEE0B}"/>
            </c:ext>
          </c:extLst>
        </c:ser>
        <c:ser>
          <c:idx val="3"/>
          <c:order val="3"/>
          <c:tx>
            <c:strRef>
              <c:f>月报!$F$365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月报!$F$366:$F$390</c:f>
              <c:numCache>
                <c:formatCode>0.0000_ </c:formatCode>
                <c:ptCount val="25"/>
                <c:pt idx="0">
                  <c:v>-3.2184897432181447</c:v>
                </c:pt>
                <c:pt idx="1">
                  <c:v>-3.1046717428310888</c:v>
                </c:pt>
                <c:pt idx="2">
                  <c:v>-0.86021232994433205</c:v>
                </c:pt>
                <c:pt idx="3">
                  <c:v>-1.3091106055395318</c:v>
                </c:pt>
                <c:pt idx="4">
                  <c:v>-1.6039978791092313</c:v>
                </c:pt>
                <c:pt idx="5">
                  <c:v>0.37097804285162184</c:v>
                </c:pt>
                <c:pt idx="6">
                  <c:v>0.46833715290728328</c:v>
                </c:pt>
                <c:pt idx="7">
                  <c:v>7.0608154065698869E-2</c:v>
                </c:pt>
                <c:pt idx="8">
                  <c:v>-0.79596121484093452</c:v>
                </c:pt>
                <c:pt idx="9">
                  <c:v>-0.62261735990372102</c:v>
                </c:pt>
                <c:pt idx="10">
                  <c:v>-3.365376405293885</c:v>
                </c:pt>
                <c:pt idx="11">
                  <c:v>-0.65418595820925241</c:v>
                </c:pt>
                <c:pt idx="12">
                  <c:v>-0.56055578006515283</c:v>
                </c:pt>
                <c:pt idx="13">
                  <c:v>-2.7805557800651304</c:v>
                </c:pt>
                <c:pt idx="14">
                  <c:v>-1.7573469193410407</c:v>
                </c:pt>
                <c:pt idx="15">
                  <c:v>-1.2724899186332017</c:v>
                </c:pt>
                <c:pt idx="16">
                  <c:v>-0.22861671469742717</c:v>
                </c:pt>
                <c:pt idx="17">
                  <c:v>-1.4798611111111359</c:v>
                </c:pt>
                <c:pt idx="18">
                  <c:v>-0.70422125252327383</c:v>
                </c:pt>
                <c:pt idx="19">
                  <c:v>-1.0779966785060324</c:v>
                </c:pt>
                <c:pt idx="20">
                  <c:v>-0.66795226207148062</c:v>
                </c:pt>
                <c:pt idx="21">
                  <c:v>-4.9583551821719141E-3</c:v>
                </c:pt>
                <c:pt idx="22">
                  <c:v>1.5523197768315899</c:v>
                </c:pt>
                <c:pt idx="23">
                  <c:v>1.0472348252605901</c:v>
                </c:pt>
                <c:pt idx="24">
                  <c:v>0.14391321460203166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22-4215-B761-6171BF7CE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264320"/>
        <c:axId val="413784256"/>
      </c:lineChart>
      <c:dateAx>
        <c:axId val="4142638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4162944"/>
        <c:crosses val="autoZero"/>
        <c:auto val="1"/>
        <c:lblOffset val="100"/>
        <c:baseTimeUnit val="days"/>
        <c:majorUnit val="15"/>
        <c:majorTimeUnit val="days"/>
      </c:dateAx>
      <c:valAx>
        <c:axId val="414162944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4263808"/>
        <c:crosses val="autoZero"/>
        <c:crossBetween val="between"/>
      </c:valAx>
      <c:valAx>
        <c:axId val="413784256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4264320"/>
        <c:crosses val="max"/>
        <c:crossBetween val="between"/>
      </c:valAx>
      <c:catAx>
        <c:axId val="4142643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3784256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农发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1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月报!$D$394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月报!$D$395:$D$418</c:f>
              <c:numCache>
                <c:formatCode>0.00_ </c:formatCode>
                <c:ptCount val="24"/>
                <c:pt idx="0">
                  <c:v>2.15</c:v>
                </c:pt>
                <c:pt idx="1">
                  <c:v>2.58</c:v>
                </c:pt>
                <c:pt idx="2">
                  <c:v>13.41</c:v>
                </c:pt>
                <c:pt idx="3">
                  <c:v>5.51</c:v>
                </c:pt>
                <c:pt idx="4">
                  <c:v>16.04</c:v>
                </c:pt>
                <c:pt idx="5">
                  <c:v>5.83</c:v>
                </c:pt>
                <c:pt idx="6">
                  <c:v>13.22</c:v>
                </c:pt>
                <c:pt idx="7">
                  <c:v>15.36</c:v>
                </c:pt>
                <c:pt idx="8">
                  <c:v>8.1300000000000008</c:v>
                </c:pt>
                <c:pt idx="9">
                  <c:v>7.14</c:v>
                </c:pt>
                <c:pt idx="10">
                  <c:v>12.6</c:v>
                </c:pt>
                <c:pt idx="11">
                  <c:v>7.14</c:v>
                </c:pt>
                <c:pt idx="12">
                  <c:v>4.45</c:v>
                </c:pt>
                <c:pt idx="13">
                  <c:v>3.46</c:v>
                </c:pt>
                <c:pt idx="14">
                  <c:v>2.88</c:v>
                </c:pt>
                <c:pt idx="15">
                  <c:v>3.2</c:v>
                </c:pt>
                <c:pt idx="16">
                  <c:v>3</c:v>
                </c:pt>
                <c:pt idx="17">
                  <c:v>2.13</c:v>
                </c:pt>
                <c:pt idx="18">
                  <c:v>5.6</c:v>
                </c:pt>
                <c:pt idx="19">
                  <c:v>5.96</c:v>
                </c:pt>
                <c:pt idx="20">
                  <c:v>3.89</c:v>
                </c:pt>
                <c:pt idx="21">
                  <c:v>3.11</c:v>
                </c:pt>
                <c:pt idx="22">
                  <c:v>5.08</c:v>
                </c:pt>
                <c:pt idx="23">
                  <c:v>4.55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31-4C0D-BB8F-20C9D4614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482432"/>
        <c:axId val="414166400"/>
      </c:areaChart>
      <c:lineChart>
        <c:grouping val="standard"/>
        <c:varyColors val="0"/>
        <c:ser>
          <c:idx val="0"/>
          <c:order val="0"/>
          <c:tx>
            <c:strRef>
              <c:f>月报!$C$365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月报!$B$395:$B$418</c:f>
              <c:numCache>
                <c:formatCode>m/d/yyyy</c:formatCode>
                <c:ptCount val="24"/>
                <c:pt idx="0">
                  <c:v>43838</c:v>
                </c:pt>
                <c:pt idx="1">
                  <c:v>43845</c:v>
                </c:pt>
                <c:pt idx="2">
                  <c:v>43866</c:v>
                </c:pt>
                <c:pt idx="3">
                  <c:v>43873</c:v>
                </c:pt>
                <c:pt idx="4">
                  <c:v>43880</c:v>
                </c:pt>
                <c:pt idx="5">
                  <c:v>43887</c:v>
                </c:pt>
                <c:pt idx="6">
                  <c:v>43894</c:v>
                </c:pt>
                <c:pt idx="7">
                  <c:v>43901</c:v>
                </c:pt>
                <c:pt idx="8">
                  <c:v>43908</c:v>
                </c:pt>
                <c:pt idx="9">
                  <c:v>43915</c:v>
                </c:pt>
                <c:pt idx="10">
                  <c:v>43922</c:v>
                </c:pt>
                <c:pt idx="11">
                  <c:v>43929</c:v>
                </c:pt>
                <c:pt idx="12">
                  <c:v>43936</c:v>
                </c:pt>
                <c:pt idx="13">
                  <c:v>43943</c:v>
                </c:pt>
                <c:pt idx="14">
                  <c:v>43950</c:v>
                </c:pt>
                <c:pt idx="15">
                  <c:v>43957</c:v>
                </c:pt>
                <c:pt idx="16">
                  <c:v>43964</c:v>
                </c:pt>
                <c:pt idx="17">
                  <c:v>43971</c:v>
                </c:pt>
                <c:pt idx="18">
                  <c:v>43978</c:v>
                </c:pt>
                <c:pt idx="19">
                  <c:v>43985</c:v>
                </c:pt>
                <c:pt idx="20">
                  <c:v>43992</c:v>
                </c:pt>
                <c:pt idx="21">
                  <c:v>43999</c:v>
                </c:pt>
                <c:pt idx="22">
                  <c:v>44006</c:v>
                </c:pt>
                <c:pt idx="23">
                  <c:v>44013</c:v>
                </c:pt>
              </c:numCache>
            </c:numRef>
          </c:cat>
          <c:val>
            <c:numRef>
              <c:f>月报!$C$395:$C$418</c:f>
              <c:numCache>
                <c:formatCode>0.0000_ </c:formatCode>
                <c:ptCount val="24"/>
                <c:pt idx="0">
                  <c:v>2.37</c:v>
                </c:pt>
                <c:pt idx="1">
                  <c:v>2.3536000000000001</c:v>
                </c:pt>
                <c:pt idx="2">
                  <c:v>1.8833</c:v>
                </c:pt>
                <c:pt idx="3">
                  <c:v>1.7</c:v>
                </c:pt>
                <c:pt idx="4">
                  <c:v>1.8506</c:v>
                </c:pt>
                <c:pt idx="5">
                  <c:v>1.9565999999999999</c:v>
                </c:pt>
                <c:pt idx="6">
                  <c:v>1.9483999999999999</c:v>
                </c:pt>
                <c:pt idx="7">
                  <c:v>1.8522000000000001</c:v>
                </c:pt>
                <c:pt idx="8">
                  <c:v>1.8013999999999999</c:v>
                </c:pt>
                <c:pt idx="9">
                  <c:v>1.5858000000000001</c:v>
                </c:pt>
                <c:pt idx="10">
                  <c:v>1.4072</c:v>
                </c:pt>
                <c:pt idx="11">
                  <c:v>0.9849</c:v>
                </c:pt>
                <c:pt idx="12">
                  <c:v>1.08</c:v>
                </c:pt>
                <c:pt idx="13">
                  <c:v>0.97760000000000002</c:v>
                </c:pt>
                <c:pt idx="14">
                  <c:v>0.97960000000000003</c:v>
                </c:pt>
                <c:pt idx="15">
                  <c:v>1.0923</c:v>
                </c:pt>
                <c:pt idx="16">
                  <c:v>1.2990999999999999</c:v>
                </c:pt>
                <c:pt idx="17">
                  <c:v>1.3804000000000001</c:v>
                </c:pt>
                <c:pt idx="18">
                  <c:v>1.6113</c:v>
                </c:pt>
                <c:pt idx="19">
                  <c:v>1.8766</c:v>
                </c:pt>
                <c:pt idx="20">
                  <c:v>2.1076999999999999</c:v>
                </c:pt>
                <c:pt idx="21">
                  <c:v>2.2706</c:v>
                </c:pt>
                <c:pt idx="22">
                  <c:v>2.2252999999999998</c:v>
                </c:pt>
                <c:pt idx="23">
                  <c:v>2.11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31-4C0D-BB8F-20C9D4614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482432"/>
        <c:axId val="414166400"/>
      </c:lineChart>
      <c:lineChart>
        <c:grouping val="standard"/>
        <c:varyColors val="0"/>
        <c:ser>
          <c:idx val="2"/>
          <c:order val="2"/>
          <c:tx>
            <c:strRef>
              <c:f>月报!$E$394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月报!$E$395:$E$418</c:f>
              <c:numCache>
                <c:formatCode>0.0000_ </c:formatCode>
                <c:ptCount val="24"/>
                <c:pt idx="0">
                  <c:v>-1.9777436212726762</c:v>
                </c:pt>
                <c:pt idx="1">
                  <c:v>-0.20323501921279963</c:v>
                </c:pt>
                <c:pt idx="2">
                  <c:v>-14.255082290980914</c:v>
                </c:pt>
                <c:pt idx="3">
                  <c:v>-17.909506545820754</c:v>
                </c:pt>
                <c:pt idx="4">
                  <c:v>-4.6589856065798463</c:v>
                </c:pt>
                <c:pt idx="5">
                  <c:v>-6.412295196914819</c:v>
                </c:pt>
                <c:pt idx="6">
                  <c:v>-10.299880554228391</c:v>
                </c:pt>
                <c:pt idx="7">
                  <c:v>-9.6823306067635109</c:v>
                </c:pt>
                <c:pt idx="8">
                  <c:v>-16.122642027718847</c:v>
                </c:pt>
                <c:pt idx="9">
                  <c:v>-20.781616032678073</c:v>
                </c:pt>
                <c:pt idx="10">
                  <c:v>-28.382978445460473</c:v>
                </c:pt>
                <c:pt idx="11">
                  <c:v>-24.813199146894171</c:v>
                </c:pt>
                <c:pt idx="12">
                  <c:v>-12.288843895525403</c:v>
                </c:pt>
                <c:pt idx="13">
                  <c:v>-14.977336889618375</c:v>
                </c:pt>
                <c:pt idx="14">
                  <c:v>-14.622818876216371</c:v>
                </c:pt>
                <c:pt idx="15">
                  <c:v>-4.5528266438940923</c:v>
                </c:pt>
                <c:pt idx="16">
                  <c:v>3.7267539267015648</c:v>
                </c:pt>
                <c:pt idx="17">
                  <c:v>6.8972587474935843E-2</c:v>
                </c:pt>
                <c:pt idx="18">
                  <c:v>10.552257696693257</c:v>
                </c:pt>
                <c:pt idx="19">
                  <c:v>8.4240186915887971</c:v>
                </c:pt>
                <c:pt idx="20">
                  <c:v>-2.4670246352547665</c:v>
                </c:pt>
                <c:pt idx="21">
                  <c:v>8.5392065056677957</c:v>
                </c:pt>
                <c:pt idx="22">
                  <c:v>-7.7884311766175607</c:v>
                </c:pt>
                <c:pt idx="23">
                  <c:v>-6.0000000000000053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31-4C0D-BB8F-20C9D4614FD4}"/>
            </c:ext>
          </c:extLst>
        </c:ser>
        <c:ser>
          <c:idx val="3"/>
          <c:order val="3"/>
          <c:tx>
            <c:strRef>
              <c:f>月报!$F$365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月报!$F$395:$F$418</c:f>
              <c:numCache>
                <c:formatCode>0.0000_ </c:formatCode>
                <c:ptCount val="24"/>
                <c:pt idx="0">
                  <c:v>-1.7777436212726538</c:v>
                </c:pt>
                <c:pt idx="1">
                  <c:v>-1.2932350192127906</c:v>
                </c:pt>
                <c:pt idx="2">
                  <c:v>-13.79508229098092</c:v>
                </c:pt>
                <c:pt idx="3">
                  <c:v>-19.92950654582075</c:v>
                </c:pt>
                <c:pt idx="4">
                  <c:v>-4.6589856065798463</c:v>
                </c:pt>
                <c:pt idx="5">
                  <c:v>-8.8222951969147978</c:v>
                </c:pt>
                <c:pt idx="6">
                  <c:v>-8.9098805542283888</c:v>
                </c:pt>
                <c:pt idx="7">
                  <c:v>-12.792330606763503</c:v>
                </c:pt>
                <c:pt idx="8">
                  <c:v>-13.122642027718822</c:v>
                </c:pt>
                <c:pt idx="9">
                  <c:v>-17.931616032678054</c:v>
                </c:pt>
                <c:pt idx="10">
                  <c:v>-23.522978445460474</c:v>
                </c:pt>
                <c:pt idx="11">
                  <c:v>-5.5131991468941655</c:v>
                </c:pt>
                <c:pt idx="12">
                  <c:v>-12.888843895525405</c:v>
                </c:pt>
                <c:pt idx="13">
                  <c:v>-13.007336889618371</c:v>
                </c:pt>
                <c:pt idx="14">
                  <c:v>-15.622818876216371</c:v>
                </c:pt>
                <c:pt idx="15">
                  <c:v>-6.1628266438940926</c:v>
                </c:pt>
                <c:pt idx="16">
                  <c:v>-2.2732460732984183</c:v>
                </c:pt>
                <c:pt idx="17">
                  <c:v>6.8972587474935843E-2</c:v>
                </c:pt>
                <c:pt idx="18">
                  <c:v>-1.6077423033067362</c:v>
                </c:pt>
                <c:pt idx="19">
                  <c:v>-6.8259813084111887</c:v>
                </c:pt>
                <c:pt idx="20">
                  <c:v>-1.4670246352547434</c:v>
                </c:pt>
                <c:pt idx="21">
                  <c:v>4.1492065056678129</c:v>
                </c:pt>
                <c:pt idx="22">
                  <c:v>-0.22843117661754953</c:v>
                </c:pt>
                <c:pt idx="23">
                  <c:v>-6.0000000000000053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31-4C0D-BB8F-20C9D4614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482944"/>
        <c:axId val="414166976"/>
      </c:lineChart>
      <c:dateAx>
        <c:axId val="4144824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4166400"/>
        <c:crosses val="autoZero"/>
        <c:auto val="1"/>
        <c:lblOffset val="100"/>
        <c:baseTimeUnit val="days"/>
        <c:majorUnit val="15"/>
        <c:majorTimeUnit val="days"/>
      </c:dateAx>
      <c:valAx>
        <c:axId val="414166400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4482432"/>
        <c:crosses val="autoZero"/>
        <c:crossBetween val="between"/>
      </c:valAx>
      <c:valAx>
        <c:axId val="414166976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4482944"/>
        <c:crosses val="max"/>
        <c:crossBetween val="between"/>
      </c:valAx>
      <c:catAx>
        <c:axId val="4144829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4166976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农发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3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月报!$D$394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月报!$D$424:$D$446</c:f>
              <c:numCache>
                <c:formatCode>0.00_ </c:formatCode>
                <c:ptCount val="23"/>
                <c:pt idx="0">
                  <c:v>3.97</c:v>
                </c:pt>
                <c:pt idx="1">
                  <c:v>6.48</c:v>
                </c:pt>
                <c:pt idx="2">
                  <c:v>5.57</c:v>
                </c:pt>
                <c:pt idx="3">
                  <c:v>5.0999999999999996</c:v>
                </c:pt>
                <c:pt idx="4">
                  <c:v>5.5</c:v>
                </c:pt>
                <c:pt idx="5">
                  <c:v>4.68</c:v>
                </c:pt>
                <c:pt idx="6">
                  <c:v>5.78</c:v>
                </c:pt>
                <c:pt idx="7">
                  <c:v>6.54</c:v>
                </c:pt>
                <c:pt idx="8">
                  <c:v>6.53</c:v>
                </c:pt>
                <c:pt idx="9">
                  <c:v>5.3</c:v>
                </c:pt>
                <c:pt idx="10">
                  <c:v>4.99</c:v>
                </c:pt>
                <c:pt idx="11">
                  <c:v>3.05</c:v>
                </c:pt>
                <c:pt idx="12">
                  <c:v>3.39</c:v>
                </c:pt>
                <c:pt idx="13">
                  <c:v>3.23</c:v>
                </c:pt>
                <c:pt idx="14">
                  <c:v>2.67</c:v>
                </c:pt>
                <c:pt idx="15">
                  <c:v>2.02</c:v>
                </c:pt>
                <c:pt idx="16">
                  <c:v>2.76</c:v>
                </c:pt>
                <c:pt idx="17">
                  <c:v>2.09</c:v>
                </c:pt>
                <c:pt idx="18">
                  <c:v>2.71</c:v>
                </c:pt>
                <c:pt idx="19">
                  <c:v>4.4400000000000004</c:v>
                </c:pt>
                <c:pt idx="20">
                  <c:v>2.85</c:v>
                </c:pt>
                <c:pt idx="21">
                  <c:v>2.11</c:v>
                </c:pt>
                <c:pt idx="22">
                  <c:v>6.74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E7-4B94-8016-84387C0E0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484480"/>
        <c:axId val="414169280"/>
      </c:areaChart>
      <c:lineChart>
        <c:grouping val="standard"/>
        <c:varyColors val="0"/>
        <c:ser>
          <c:idx val="0"/>
          <c:order val="0"/>
          <c:tx>
            <c:strRef>
              <c:f>月报!$C$365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月报!$B$424:$B$446</c:f>
              <c:numCache>
                <c:formatCode>m/d/yyyy</c:formatCode>
                <c:ptCount val="23"/>
                <c:pt idx="0">
                  <c:v>43836</c:v>
                </c:pt>
                <c:pt idx="1">
                  <c:v>43843</c:v>
                </c:pt>
                <c:pt idx="2">
                  <c:v>43871</c:v>
                </c:pt>
                <c:pt idx="3">
                  <c:v>43878</c:v>
                </c:pt>
                <c:pt idx="4">
                  <c:v>43885</c:v>
                </c:pt>
                <c:pt idx="5">
                  <c:v>43892</c:v>
                </c:pt>
                <c:pt idx="6">
                  <c:v>43899</c:v>
                </c:pt>
                <c:pt idx="7">
                  <c:v>43906</c:v>
                </c:pt>
                <c:pt idx="8">
                  <c:v>43913</c:v>
                </c:pt>
                <c:pt idx="9">
                  <c:v>43920</c:v>
                </c:pt>
                <c:pt idx="10">
                  <c:v>43929</c:v>
                </c:pt>
                <c:pt idx="11">
                  <c:v>43934</c:v>
                </c:pt>
                <c:pt idx="12">
                  <c:v>43941</c:v>
                </c:pt>
                <c:pt idx="13">
                  <c:v>43948</c:v>
                </c:pt>
                <c:pt idx="14">
                  <c:v>43957</c:v>
                </c:pt>
                <c:pt idx="15">
                  <c:v>43962</c:v>
                </c:pt>
                <c:pt idx="16">
                  <c:v>43969</c:v>
                </c:pt>
                <c:pt idx="17">
                  <c:v>43976</c:v>
                </c:pt>
                <c:pt idx="18">
                  <c:v>43983</c:v>
                </c:pt>
                <c:pt idx="19">
                  <c:v>43990</c:v>
                </c:pt>
                <c:pt idx="20">
                  <c:v>43997</c:v>
                </c:pt>
                <c:pt idx="21">
                  <c:v>44004</c:v>
                </c:pt>
                <c:pt idx="22">
                  <c:v>44011</c:v>
                </c:pt>
              </c:numCache>
            </c:numRef>
          </c:cat>
          <c:val>
            <c:numRef>
              <c:f>月报!$C$424:$C$446</c:f>
              <c:numCache>
                <c:formatCode>0.0000_ </c:formatCode>
                <c:ptCount val="23"/>
                <c:pt idx="0">
                  <c:v>2.8517000000000001</c:v>
                </c:pt>
                <c:pt idx="1">
                  <c:v>2.8913000000000002</c:v>
                </c:pt>
                <c:pt idx="2">
                  <c:v>2.5608</c:v>
                </c:pt>
                <c:pt idx="3">
                  <c:v>2.5114000000000001</c:v>
                </c:pt>
                <c:pt idx="4">
                  <c:v>2.5844</c:v>
                </c:pt>
                <c:pt idx="5">
                  <c:v>2.4996999999999998</c:v>
                </c:pt>
                <c:pt idx="6">
                  <c:v>2.3243</c:v>
                </c:pt>
                <c:pt idx="7">
                  <c:v>2.4302000000000001</c:v>
                </c:pt>
                <c:pt idx="8">
                  <c:v>2.3426</c:v>
                </c:pt>
                <c:pt idx="9">
                  <c:v>2.2000000000000002</c:v>
                </c:pt>
                <c:pt idx="10">
                  <c:v>1.7353000000000001</c:v>
                </c:pt>
                <c:pt idx="11">
                  <c:v>1.8651</c:v>
                </c:pt>
                <c:pt idx="12">
                  <c:v>1.7727999999999999</c:v>
                </c:pt>
                <c:pt idx="13">
                  <c:v>1.7005999999999999</c:v>
                </c:pt>
                <c:pt idx="14">
                  <c:v>1.7898000000000001</c:v>
                </c:pt>
                <c:pt idx="15">
                  <c:v>2.0022000000000002</c:v>
                </c:pt>
                <c:pt idx="16">
                  <c:v>1.998</c:v>
                </c:pt>
                <c:pt idx="17">
                  <c:v>2.0847000000000002</c:v>
                </c:pt>
                <c:pt idx="18">
                  <c:v>2.3650000000000002</c:v>
                </c:pt>
                <c:pt idx="19">
                  <c:v>2.7084999999999999</c:v>
                </c:pt>
                <c:pt idx="20">
                  <c:v>2.5684</c:v>
                </c:pt>
                <c:pt idx="21">
                  <c:v>2.8165</c:v>
                </c:pt>
                <c:pt idx="22">
                  <c:v>2.7557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E7-4B94-8016-84387C0E0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484480"/>
        <c:axId val="414169280"/>
      </c:lineChart>
      <c:lineChart>
        <c:grouping val="standard"/>
        <c:varyColors val="0"/>
        <c:ser>
          <c:idx val="2"/>
          <c:order val="2"/>
          <c:tx>
            <c:strRef>
              <c:f>月报!$E$394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月报!$E$424:$E$446</c:f>
              <c:numCache>
                <c:formatCode>0.0000_ </c:formatCode>
                <c:ptCount val="23"/>
                <c:pt idx="0">
                  <c:v>-4.0304475028496878</c:v>
                </c:pt>
                <c:pt idx="1">
                  <c:v>-0.53939774420088682</c:v>
                </c:pt>
                <c:pt idx="2">
                  <c:v>-9.32678233438482</c:v>
                </c:pt>
                <c:pt idx="3">
                  <c:v>-4.6056127180392981</c:v>
                </c:pt>
                <c:pt idx="4">
                  <c:v>-3.2707341411261748</c:v>
                </c:pt>
                <c:pt idx="5">
                  <c:v>-4.3203213788769901</c:v>
                </c:pt>
                <c:pt idx="6">
                  <c:v>-15.643489969275226</c:v>
                </c:pt>
                <c:pt idx="7">
                  <c:v>-1.874347885589156</c:v>
                </c:pt>
                <c:pt idx="8">
                  <c:v>-10.722829824400115</c:v>
                </c:pt>
                <c:pt idx="9">
                  <c:v>-8.1365134739920464</c:v>
                </c:pt>
                <c:pt idx="10">
                  <c:v>-23.347322438717775</c:v>
                </c:pt>
                <c:pt idx="11">
                  <c:v>0.57933583739950834</c:v>
                </c:pt>
                <c:pt idx="12">
                  <c:v>-2.6418094498199096</c:v>
                </c:pt>
                <c:pt idx="13">
                  <c:v>-3.0421603183627077</c:v>
                </c:pt>
                <c:pt idx="14">
                  <c:v>3.2067316793345846</c:v>
                </c:pt>
                <c:pt idx="15">
                  <c:v>8.9694493988518929</c:v>
                </c:pt>
                <c:pt idx="16">
                  <c:v>7.0714187052451916</c:v>
                </c:pt>
                <c:pt idx="17">
                  <c:v>5.7268240594893882</c:v>
                </c:pt>
                <c:pt idx="18">
                  <c:v>4.868771683248907</c:v>
                </c:pt>
                <c:pt idx="19">
                  <c:v>-3.6263942145980721</c:v>
                </c:pt>
                <c:pt idx="20">
                  <c:v>-4.2656948896850899</c:v>
                </c:pt>
                <c:pt idx="21">
                  <c:v>6.9801026030781088</c:v>
                </c:pt>
                <c:pt idx="22">
                  <c:v>-2.7666055782989751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E7-4B94-8016-84387C0E0765}"/>
            </c:ext>
          </c:extLst>
        </c:ser>
        <c:ser>
          <c:idx val="3"/>
          <c:order val="3"/>
          <c:tx>
            <c:strRef>
              <c:f>月报!$F$365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月报!$F$424:$F$446</c:f>
              <c:numCache>
                <c:formatCode>0.0000_ </c:formatCode>
                <c:ptCount val="23"/>
                <c:pt idx="0">
                  <c:v>-2.5304475028496753</c:v>
                </c:pt>
                <c:pt idx="1">
                  <c:v>-1.0393977442008762</c:v>
                </c:pt>
                <c:pt idx="2">
                  <c:v>-3.9767823343848541</c:v>
                </c:pt>
                <c:pt idx="3">
                  <c:v>-4.8856127180393116</c:v>
                </c:pt>
                <c:pt idx="4">
                  <c:v>-2.5507341411261653</c:v>
                </c:pt>
                <c:pt idx="5">
                  <c:v>-2.9903213788769811</c:v>
                </c:pt>
                <c:pt idx="6">
                  <c:v>-6.5034899692752557</c:v>
                </c:pt>
                <c:pt idx="7">
                  <c:v>-4.8743478855891365</c:v>
                </c:pt>
                <c:pt idx="8">
                  <c:v>-5.1028298244001125</c:v>
                </c:pt>
                <c:pt idx="9">
                  <c:v>-6.3665134739920415</c:v>
                </c:pt>
                <c:pt idx="10">
                  <c:v>-10.32732243871779</c:v>
                </c:pt>
                <c:pt idx="11">
                  <c:v>-1.3306641626004811</c:v>
                </c:pt>
                <c:pt idx="12">
                  <c:v>-4.5418094498199224</c:v>
                </c:pt>
                <c:pt idx="13">
                  <c:v>-7.2421603183627115</c:v>
                </c:pt>
                <c:pt idx="14">
                  <c:v>0.20673167933458192</c:v>
                </c:pt>
                <c:pt idx="15">
                  <c:v>1.4694493988518964</c:v>
                </c:pt>
                <c:pt idx="16">
                  <c:v>7.1418705245207548E-2</c:v>
                </c:pt>
                <c:pt idx="17">
                  <c:v>1.7668240594893803</c:v>
                </c:pt>
                <c:pt idx="18">
                  <c:v>1.8287716832489309</c:v>
                </c:pt>
                <c:pt idx="19">
                  <c:v>-1.7863942145980527</c:v>
                </c:pt>
                <c:pt idx="20">
                  <c:v>-0.76569488968507571</c:v>
                </c:pt>
                <c:pt idx="21">
                  <c:v>2.0701026030780945</c:v>
                </c:pt>
                <c:pt idx="22">
                  <c:v>1.3394421701029557E-2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E7-4B94-8016-84387C0E0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484992"/>
        <c:axId val="414169856"/>
      </c:lineChart>
      <c:dateAx>
        <c:axId val="4144844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4169280"/>
        <c:crosses val="autoZero"/>
        <c:auto val="1"/>
        <c:lblOffset val="100"/>
        <c:baseTimeUnit val="days"/>
        <c:majorUnit val="15"/>
        <c:majorTimeUnit val="days"/>
      </c:dateAx>
      <c:valAx>
        <c:axId val="414169280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4484480"/>
        <c:crosses val="autoZero"/>
        <c:crossBetween val="between"/>
      </c:valAx>
      <c:valAx>
        <c:axId val="414169856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4484992"/>
        <c:crosses val="max"/>
        <c:crossBetween val="between"/>
      </c:valAx>
      <c:catAx>
        <c:axId val="4144849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4169856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农发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5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月报!$D$394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月报!$D$453:$D$477</c:f>
              <c:numCache>
                <c:formatCode>0.00_ </c:formatCode>
                <c:ptCount val="25"/>
                <c:pt idx="0">
                  <c:v>4.57</c:v>
                </c:pt>
                <c:pt idx="1">
                  <c:v>4.62</c:v>
                </c:pt>
                <c:pt idx="2">
                  <c:v>4.66</c:v>
                </c:pt>
                <c:pt idx="3">
                  <c:v>3.89</c:v>
                </c:pt>
                <c:pt idx="4">
                  <c:v>3.86</c:v>
                </c:pt>
                <c:pt idx="5">
                  <c:v>3.83</c:v>
                </c:pt>
                <c:pt idx="6">
                  <c:v>3.89</c:v>
                </c:pt>
                <c:pt idx="7">
                  <c:v>3.73</c:v>
                </c:pt>
                <c:pt idx="8">
                  <c:v>3.87</c:v>
                </c:pt>
                <c:pt idx="9">
                  <c:v>4.4400000000000004</c:v>
                </c:pt>
                <c:pt idx="10">
                  <c:v>4.17</c:v>
                </c:pt>
                <c:pt idx="11">
                  <c:v>3.3</c:v>
                </c:pt>
                <c:pt idx="12">
                  <c:v>3.73</c:v>
                </c:pt>
                <c:pt idx="13">
                  <c:v>3.18</c:v>
                </c:pt>
                <c:pt idx="14">
                  <c:v>2.31</c:v>
                </c:pt>
                <c:pt idx="15">
                  <c:v>2.2799999999999998</c:v>
                </c:pt>
                <c:pt idx="16">
                  <c:v>2.65</c:v>
                </c:pt>
                <c:pt idx="17">
                  <c:v>1.76</c:v>
                </c:pt>
                <c:pt idx="18">
                  <c:v>2.93</c:v>
                </c:pt>
                <c:pt idx="19">
                  <c:v>4.7</c:v>
                </c:pt>
                <c:pt idx="20">
                  <c:v>2.61</c:v>
                </c:pt>
                <c:pt idx="21">
                  <c:v>2.19</c:v>
                </c:pt>
                <c:pt idx="22">
                  <c:v>13.4</c:v>
                </c:pt>
                <c:pt idx="23">
                  <c:v>8.81</c:v>
                </c:pt>
                <c:pt idx="24">
                  <c:v>11.09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61-4471-9DAA-8C29F2B3C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900224"/>
        <c:axId val="414167552"/>
      </c:areaChart>
      <c:lineChart>
        <c:grouping val="standard"/>
        <c:varyColors val="0"/>
        <c:ser>
          <c:idx val="0"/>
          <c:order val="0"/>
          <c:tx>
            <c:strRef>
              <c:f>月报!$C$365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月报!$B$453:$B$477</c:f>
              <c:numCache>
                <c:formatCode>m/d/yyyy</c:formatCode>
                <c:ptCount val="25"/>
                <c:pt idx="0">
                  <c:v>43836</c:v>
                </c:pt>
                <c:pt idx="1">
                  <c:v>43843</c:v>
                </c:pt>
                <c:pt idx="2">
                  <c:v>43871</c:v>
                </c:pt>
                <c:pt idx="3">
                  <c:v>43878</c:v>
                </c:pt>
                <c:pt idx="4">
                  <c:v>43885</c:v>
                </c:pt>
                <c:pt idx="5">
                  <c:v>43892</c:v>
                </c:pt>
                <c:pt idx="6">
                  <c:v>43899</c:v>
                </c:pt>
                <c:pt idx="7">
                  <c:v>43906</c:v>
                </c:pt>
                <c:pt idx="8">
                  <c:v>43913</c:v>
                </c:pt>
                <c:pt idx="9">
                  <c:v>43920</c:v>
                </c:pt>
                <c:pt idx="10">
                  <c:v>43929</c:v>
                </c:pt>
                <c:pt idx="11">
                  <c:v>43934</c:v>
                </c:pt>
                <c:pt idx="12">
                  <c:v>43941</c:v>
                </c:pt>
                <c:pt idx="13">
                  <c:v>43948</c:v>
                </c:pt>
                <c:pt idx="14">
                  <c:v>43957</c:v>
                </c:pt>
                <c:pt idx="15">
                  <c:v>43962</c:v>
                </c:pt>
                <c:pt idx="16">
                  <c:v>43969</c:v>
                </c:pt>
                <c:pt idx="17">
                  <c:v>43976</c:v>
                </c:pt>
                <c:pt idx="18">
                  <c:v>43983</c:v>
                </c:pt>
                <c:pt idx="19">
                  <c:v>43990</c:v>
                </c:pt>
                <c:pt idx="20">
                  <c:v>43997</c:v>
                </c:pt>
                <c:pt idx="21">
                  <c:v>44004</c:v>
                </c:pt>
                <c:pt idx="22">
                  <c:v>44006</c:v>
                </c:pt>
                <c:pt idx="23">
                  <c:v>44011</c:v>
                </c:pt>
                <c:pt idx="24">
                  <c:v>44013</c:v>
                </c:pt>
              </c:numCache>
            </c:numRef>
          </c:cat>
          <c:val>
            <c:numRef>
              <c:f>月报!$C$453:$C$477</c:f>
              <c:numCache>
                <c:formatCode>0.0000_ </c:formatCode>
                <c:ptCount val="25"/>
                <c:pt idx="0">
                  <c:v>3.2313999999999998</c:v>
                </c:pt>
                <c:pt idx="1">
                  <c:v>3.2103999999999999</c:v>
                </c:pt>
                <c:pt idx="2">
                  <c:v>2.8752</c:v>
                </c:pt>
                <c:pt idx="3">
                  <c:v>2.9567000000000001</c:v>
                </c:pt>
                <c:pt idx="4">
                  <c:v>2.9367999999999999</c:v>
                </c:pt>
                <c:pt idx="5">
                  <c:v>2.8542999999999998</c:v>
                </c:pt>
                <c:pt idx="6">
                  <c:v>2.6172</c:v>
                </c:pt>
                <c:pt idx="7">
                  <c:v>2.8170999999999999</c:v>
                </c:pt>
                <c:pt idx="8">
                  <c:v>2.7698999999999998</c:v>
                </c:pt>
                <c:pt idx="9">
                  <c:v>2.6040000000000001</c:v>
                </c:pt>
                <c:pt idx="10">
                  <c:v>2.1836000000000002</c:v>
                </c:pt>
                <c:pt idx="11">
                  <c:v>2.2507000000000001</c:v>
                </c:pt>
                <c:pt idx="12">
                  <c:v>2.25</c:v>
                </c:pt>
                <c:pt idx="13">
                  <c:v>2.2056</c:v>
                </c:pt>
                <c:pt idx="14">
                  <c:v>2.2570000000000001</c:v>
                </c:pt>
                <c:pt idx="15">
                  <c:v>2.4790000000000001</c:v>
                </c:pt>
                <c:pt idx="16">
                  <c:v>2.4618000000000002</c:v>
                </c:pt>
                <c:pt idx="17">
                  <c:v>2.5724999999999998</c:v>
                </c:pt>
                <c:pt idx="18">
                  <c:v>2.7038000000000002</c:v>
                </c:pt>
                <c:pt idx="19">
                  <c:v>2.9769999999999999</c:v>
                </c:pt>
                <c:pt idx="20">
                  <c:v>2.8820000000000001</c:v>
                </c:pt>
                <c:pt idx="21">
                  <c:v>3.1478000000000002</c:v>
                </c:pt>
                <c:pt idx="22">
                  <c:v>2.7982</c:v>
                </c:pt>
                <c:pt idx="23">
                  <c:v>3.0716000000000001</c:v>
                </c:pt>
                <c:pt idx="24">
                  <c:v>2.7292999999999998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61-4471-9DAA-8C29F2B3C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900224"/>
        <c:axId val="414167552"/>
      </c:lineChart>
      <c:lineChart>
        <c:grouping val="standard"/>
        <c:varyColors val="0"/>
        <c:ser>
          <c:idx val="2"/>
          <c:order val="2"/>
          <c:tx>
            <c:strRef>
              <c:f>月报!$E$394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月报!$E$453:$E$477</c:f>
              <c:numCache>
                <c:formatCode>0.0000_ </c:formatCode>
                <c:ptCount val="25"/>
                <c:pt idx="0">
                  <c:v>-4.4962325804901671</c:v>
                </c:pt>
                <c:pt idx="1">
                  <c:v>-2.0822736923374219</c:v>
                </c:pt>
                <c:pt idx="2">
                  <c:v>-7.5539177250813605</c:v>
                </c:pt>
                <c:pt idx="3">
                  <c:v>1.0742886313873434</c:v>
                </c:pt>
                <c:pt idx="4">
                  <c:v>-3.2412456456753169</c:v>
                </c:pt>
                <c:pt idx="5">
                  <c:v>-0.14803610842446524</c:v>
                </c:pt>
                <c:pt idx="6">
                  <c:v>-17.330442400894739</c:v>
                </c:pt>
                <c:pt idx="7">
                  <c:v>0.17245171620134947</c:v>
                </c:pt>
                <c:pt idx="8">
                  <c:v>-6.513207314928815</c:v>
                </c:pt>
                <c:pt idx="9">
                  <c:v>-8.0915963506225097</c:v>
                </c:pt>
                <c:pt idx="10">
                  <c:v>-11.179905948208457</c:v>
                </c:pt>
                <c:pt idx="11">
                  <c:v>0.36636877168985116</c:v>
                </c:pt>
                <c:pt idx="12">
                  <c:v>-9.8610927116915548E-2</c:v>
                </c:pt>
                <c:pt idx="13">
                  <c:v>-1.3489281886387872</c:v>
                </c:pt>
                <c:pt idx="14">
                  <c:v>2.7074364721856981</c:v>
                </c:pt>
                <c:pt idx="15">
                  <c:v>15.933388945463989</c:v>
                </c:pt>
                <c:pt idx="16">
                  <c:v>5.2257294522038311</c:v>
                </c:pt>
                <c:pt idx="17">
                  <c:v>13.310845230547175</c:v>
                </c:pt>
                <c:pt idx="18">
                  <c:v>3.0282084826631195</c:v>
                </c:pt>
                <c:pt idx="19">
                  <c:v>-1.2002546219417987</c:v>
                </c:pt>
                <c:pt idx="20">
                  <c:v>-2.8899999999999704</c:v>
                </c:pt>
                <c:pt idx="21">
                  <c:v>8.0440243110742937</c:v>
                </c:pt>
                <c:pt idx="22">
                  <c:v>-2.0254794520548014</c:v>
                </c:pt>
                <c:pt idx="23">
                  <c:v>-1.1544273934437133</c:v>
                </c:pt>
                <c:pt idx="24">
                  <c:v>-4.0340287769784045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61-4471-9DAA-8C29F2B3C7A5}"/>
            </c:ext>
          </c:extLst>
        </c:ser>
        <c:ser>
          <c:idx val="3"/>
          <c:order val="3"/>
          <c:tx>
            <c:strRef>
              <c:f>月报!$F$365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月报!$F$453:$F$477</c:f>
              <c:numCache>
                <c:formatCode>0.0000_ </c:formatCode>
                <c:ptCount val="25"/>
                <c:pt idx="0">
                  <c:v>-2.9962325804901546</c:v>
                </c:pt>
                <c:pt idx="1">
                  <c:v>-2.5822736923374112</c:v>
                </c:pt>
                <c:pt idx="2">
                  <c:v>-3.0539177250813676</c:v>
                </c:pt>
                <c:pt idx="3">
                  <c:v>-0.88571136861266275</c:v>
                </c:pt>
                <c:pt idx="4">
                  <c:v>-0.86124564567531259</c:v>
                </c:pt>
                <c:pt idx="5">
                  <c:v>-2.0980361084244947</c:v>
                </c:pt>
                <c:pt idx="6">
                  <c:v>-3.8004424008947435</c:v>
                </c:pt>
                <c:pt idx="7">
                  <c:v>-0.78754828379863362</c:v>
                </c:pt>
                <c:pt idx="8">
                  <c:v>-2.993207314928803</c:v>
                </c:pt>
                <c:pt idx="9">
                  <c:v>-5.071596350622487</c:v>
                </c:pt>
                <c:pt idx="10">
                  <c:v>-8.1099059482084179</c:v>
                </c:pt>
                <c:pt idx="11">
                  <c:v>-3.3836312283101133</c:v>
                </c:pt>
                <c:pt idx="12">
                  <c:v>-3.0086109271169281</c:v>
                </c:pt>
                <c:pt idx="13">
                  <c:v>-5.438928188638803</c:v>
                </c:pt>
                <c:pt idx="14">
                  <c:v>0.71743647218571738</c:v>
                </c:pt>
                <c:pt idx="15">
                  <c:v>5.9333889454639799</c:v>
                </c:pt>
                <c:pt idx="16">
                  <c:v>-0.27427054779618487</c:v>
                </c:pt>
                <c:pt idx="17">
                  <c:v>7.3108452305472138</c:v>
                </c:pt>
                <c:pt idx="18">
                  <c:v>0.45820848266311387</c:v>
                </c:pt>
                <c:pt idx="19">
                  <c:v>-1.2002546219417987</c:v>
                </c:pt>
                <c:pt idx="20">
                  <c:v>0</c:v>
                </c:pt>
                <c:pt idx="21">
                  <c:v>0.91402431107430182</c:v>
                </c:pt>
                <c:pt idx="22">
                  <c:v>-1.3854794520547831</c:v>
                </c:pt>
                <c:pt idx="23">
                  <c:v>0.30557260655625917</c:v>
                </c:pt>
                <c:pt idx="24">
                  <c:v>-2.0340287769784027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61-4471-9DAA-8C29F2B3C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900736"/>
        <c:axId val="414164672"/>
      </c:lineChart>
      <c:dateAx>
        <c:axId val="414900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4167552"/>
        <c:crosses val="autoZero"/>
        <c:auto val="1"/>
        <c:lblOffset val="100"/>
        <c:baseTimeUnit val="days"/>
        <c:majorUnit val="15"/>
        <c:majorTimeUnit val="days"/>
      </c:dateAx>
      <c:valAx>
        <c:axId val="414167552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4900224"/>
        <c:crosses val="autoZero"/>
        <c:crossBetween val="between"/>
      </c:valAx>
      <c:valAx>
        <c:axId val="414164672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4900736"/>
        <c:crosses val="max"/>
        <c:crossBetween val="between"/>
      </c:valAx>
      <c:catAx>
        <c:axId val="4149007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4164672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农发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7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月报!$D$394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月报!$D$483:$D$506</c:f>
              <c:numCache>
                <c:formatCode>0.00_ </c:formatCode>
                <c:ptCount val="24"/>
                <c:pt idx="0">
                  <c:v>3.88</c:v>
                </c:pt>
                <c:pt idx="1">
                  <c:v>3.31</c:v>
                </c:pt>
                <c:pt idx="2">
                  <c:v>4.0199999999999996</c:v>
                </c:pt>
                <c:pt idx="3">
                  <c:v>3.76</c:v>
                </c:pt>
                <c:pt idx="4">
                  <c:v>3.52</c:v>
                </c:pt>
                <c:pt idx="5">
                  <c:v>3.11</c:v>
                </c:pt>
                <c:pt idx="6">
                  <c:v>4.3099999999999996</c:v>
                </c:pt>
                <c:pt idx="7">
                  <c:v>3.31</c:v>
                </c:pt>
                <c:pt idx="8">
                  <c:v>3.92</c:v>
                </c:pt>
                <c:pt idx="9">
                  <c:v>5.75</c:v>
                </c:pt>
                <c:pt idx="10">
                  <c:v>6.34</c:v>
                </c:pt>
                <c:pt idx="11">
                  <c:v>3.21</c:v>
                </c:pt>
                <c:pt idx="12">
                  <c:v>4.09</c:v>
                </c:pt>
                <c:pt idx="13">
                  <c:v>3.22</c:v>
                </c:pt>
                <c:pt idx="14">
                  <c:v>3.24</c:v>
                </c:pt>
                <c:pt idx="15">
                  <c:v>10.25</c:v>
                </c:pt>
                <c:pt idx="16">
                  <c:v>2.5</c:v>
                </c:pt>
                <c:pt idx="17">
                  <c:v>8.0299999999999994</c:v>
                </c:pt>
                <c:pt idx="18">
                  <c:v>2.0099999999999998</c:v>
                </c:pt>
                <c:pt idx="19">
                  <c:v>4.8</c:v>
                </c:pt>
                <c:pt idx="20">
                  <c:v>2.09</c:v>
                </c:pt>
                <c:pt idx="21">
                  <c:v>9.44</c:v>
                </c:pt>
                <c:pt idx="22">
                  <c:v>10.38</c:v>
                </c:pt>
                <c:pt idx="23">
                  <c:v>7.19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34-44B6-81FB-ACC02DA7F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902784"/>
        <c:axId val="414633344"/>
      </c:areaChart>
      <c:lineChart>
        <c:grouping val="standard"/>
        <c:varyColors val="0"/>
        <c:ser>
          <c:idx val="0"/>
          <c:order val="0"/>
          <c:tx>
            <c:strRef>
              <c:f>月报!$C$365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月报!$B$483:$B$506</c:f>
              <c:numCache>
                <c:formatCode>m/d/yyyy</c:formatCode>
                <c:ptCount val="24"/>
                <c:pt idx="0">
                  <c:v>43838</c:v>
                </c:pt>
                <c:pt idx="1">
                  <c:v>43845</c:v>
                </c:pt>
                <c:pt idx="2">
                  <c:v>43873</c:v>
                </c:pt>
                <c:pt idx="3">
                  <c:v>43880</c:v>
                </c:pt>
                <c:pt idx="4">
                  <c:v>43887</c:v>
                </c:pt>
                <c:pt idx="5">
                  <c:v>43894</c:v>
                </c:pt>
                <c:pt idx="6">
                  <c:v>43901</c:v>
                </c:pt>
                <c:pt idx="7">
                  <c:v>43908</c:v>
                </c:pt>
                <c:pt idx="8">
                  <c:v>43915</c:v>
                </c:pt>
                <c:pt idx="9">
                  <c:v>43922</c:v>
                </c:pt>
                <c:pt idx="10">
                  <c:v>43929</c:v>
                </c:pt>
                <c:pt idx="11">
                  <c:v>43936</c:v>
                </c:pt>
                <c:pt idx="12">
                  <c:v>43943</c:v>
                </c:pt>
                <c:pt idx="13">
                  <c:v>43950</c:v>
                </c:pt>
                <c:pt idx="14">
                  <c:v>43957</c:v>
                </c:pt>
                <c:pt idx="15">
                  <c:v>43963</c:v>
                </c:pt>
                <c:pt idx="16">
                  <c:v>43970</c:v>
                </c:pt>
                <c:pt idx="17">
                  <c:v>43977</c:v>
                </c:pt>
                <c:pt idx="18">
                  <c:v>43984</c:v>
                </c:pt>
                <c:pt idx="19">
                  <c:v>43991</c:v>
                </c:pt>
                <c:pt idx="20">
                  <c:v>43998</c:v>
                </c:pt>
                <c:pt idx="21">
                  <c:v>44005</c:v>
                </c:pt>
                <c:pt idx="22">
                  <c:v>44012</c:v>
                </c:pt>
                <c:pt idx="23">
                  <c:v>44013</c:v>
                </c:pt>
              </c:numCache>
            </c:numRef>
          </c:cat>
          <c:val>
            <c:numRef>
              <c:f>月报!$C$483:$C$506</c:f>
              <c:numCache>
                <c:formatCode>0.0000_ </c:formatCode>
                <c:ptCount val="24"/>
                <c:pt idx="0">
                  <c:v>3.4510000000000001</c:v>
                </c:pt>
                <c:pt idx="1">
                  <c:v>3.4331</c:v>
                </c:pt>
                <c:pt idx="2">
                  <c:v>3.1968000000000001</c:v>
                </c:pt>
                <c:pt idx="3">
                  <c:v>3.2248999999999999</c:v>
                </c:pt>
                <c:pt idx="4">
                  <c:v>3.2042000000000002</c:v>
                </c:pt>
                <c:pt idx="5">
                  <c:v>3.1135999999999999</c:v>
                </c:pt>
                <c:pt idx="6">
                  <c:v>3.0691000000000002</c:v>
                </c:pt>
                <c:pt idx="7">
                  <c:v>3.1488999999999998</c:v>
                </c:pt>
                <c:pt idx="8">
                  <c:v>3.0884999999999998</c:v>
                </c:pt>
                <c:pt idx="9">
                  <c:v>2.9243999999999999</c:v>
                </c:pt>
                <c:pt idx="10">
                  <c:v>2.6695000000000002</c:v>
                </c:pt>
                <c:pt idx="11">
                  <c:v>2.6463999999999999</c:v>
                </c:pt>
                <c:pt idx="12">
                  <c:v>2.6046</c:v>
                </c:pt>
                <c:pt idx="13">
                  <c:v>2.5487000000000002</c:v>
                </c:pt>
                <c:pt idx="14">
                  <c:v>2.6537000000000002</c:v>
                </c:pt>
                <c:pt idx="15">
                  <c:v>2.87</c:v>
                </c:pt>
                <c:pt idx="16">
                  <c:v>3.0495999999999999</c:v>
                </c:pt>
                <c:pt idx="17">
                  <c:v>3.0589</c:v>
                </c:pt>
                <c:pt idx="18">
                  <c:v>3.3353999999999999</c:v>
                </c:pt>
                <c:pt idx="19">
                  <c:v>3.3090000000000002</c:v>
                </c:pt>
                <c:pt idx="20">
                  <c:v>3.4165000000000001</c:v>
                </c:pt>
                <c:pt idx="21">
                  <c:v>3.4127999999999998</c:v>
                </c:pt>
                <c:pt idx="22">
                  <c:v>3.3262</c:v>
                </c:pt>
                <c:pt idx="23">
                  <c:v>3.1646999999999998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34-44B6-81FB-ACC02DA7F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902784"/>
        <c:axId val="414633344"/>
      </c:lineChart>
      <c:lineChart>
        <c:grouping val="standard"/>
        <c:varyColors val="0"/>
        <c:ser>
          <c:idx val="2"/>
          <c:order val="2"/>
          <c:tx>
            <c:strRef>
              <c:f>月报!$E$394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月报!$E$483:$E$506</c:f>
              <c:numCache>
                <c:formatCode>0.0000_ </c:formatCode>
                <c:ptCount val="24"/>
                <c:pt idx="0">
                  <c:v>-2.7804289995921216</c:v>
                </c:pt>
                <c:pt idx="1">
                  <c:v>-1.8109607142221762</c:v>
                </c:pt>
                <c:pt idx="2">
                  <c:v>9.3521136882213085E-2</c:v>
                </c:pt>
                <c:pt idx="3">
                  <c:v>0.83515142774732709</c:v>
                </c:pt>
                <c:pt idx="4">
                  <c:v>0.34543196036596058</c:v>
                </c:pt>
                <c:pt idx="5">
                  <c:v>-3.6967858502020778</c:v>
                </c:pt>
                <c:pt idx="6">
                  <c:v>1.0227876717307627</c:v>
                </c:pt>
                <c:pt idx="7">
                  <c:v>1.3580392801080254</c:v>
                </c:pt>
                <c:pt idx="8">
                  <c:v>-2.6930121694574094</c:v>
                </c:pt>
                <c:pt idx="9">
                  <c:v>-7.5980420400608484</c:v>
                </c:pt>
                <c:pt idx="10">
                  <c:v>-12.09670149965163</c:v>
                </c:pt>
                <c:pt idx="11">
                  <c:v>-6.3979948538871678</c:v>
                </c:pt>
                <c:pt idx="12">
                  <c:v>-8.0382122451988725</c:v>
                </c:pt>
                <c:pt idx="13">
                  <c:v>-4.529153331608704</c:v>
                </c:pt>
                <c:pt idx="14">
                  <c:v>5.897795313602483</c:v>
                </c:pt>
                <c:pt idx="15">
                  <c:v>-10.697419892068449</c:v>
                </c:pt>
                <c:pt idx="16">
                  <c:v>-0.8899470253957098</c:v>
                </c:pt>
                <c:pt idx="17">
                  <c:v>-1.9283973315715741</c:v>
                </c:pt>
                <c:pt idx="18">
                  <c:v>17.674980983670217</c:v>
                </c:pt>
                <c:pt idx="19">
                  <c:v>-4.9925771855703793</c:v>
                </c:pt>
                <c:pt idx="20">
                  <c:v>18.031483815151581</c:v>
                </c:pt>
                <c:pt idx="21">
                  <c:v>1.9082827555744419</c:v>
                </c:pt>
                <c:pt idx="22">
                  <c:v>-4.2433043535317072</c:v>
                </c:pt>
                <c:pt idx="23">
                  <c:v>-3.5980912863070813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34-44B6-81FB-ACC02DA7FE95}"/>
            </c:ext>
          </c:extLst>
        </c:ser>
        <c:ser>
          <c:idx val="3"/>
          <c:order val="3"/>
          <c:tx>
            <c:strRef>
              <c:f>月报!$F$365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月报!$F$483:$F$506</c:f>
              <c:numCache>
                <c:formatCode>0.0000_ </c:formatCode>
                <c:ptCount val="24"/>
                <c:pt idx="0">
                  <c:v>-2.0304289995920932</c:v>
                </c:pt>
                <c:pt idx="1">
                  <c:v>-0.81096071422219751</c:v>
                </c:pt>
                <c:pt idx="2">
                  <c:v>-1.9064788631177887</c:v>
                </c:pt>
                <c:pt idx="3">
                  <c:v>0.91515142774731828</c:v>
                </c:pt>
                <c:pt idx="4">
                  <c:v>-0.14456803963405207</c:v>
                </c:pt>
                <c:pt idx="5">
                  <c:v>0.30321414979792571</c:v>
                </c:pt>
                <c:pt idx="6">
                  <c:v>-1.1372123282692659</c:v>
                </c:pt>
                <c:pt idx="7">
                  <c:v>0.35803928010800234</c:v>
                </c:pt>
                <c:pt idx="8">
                  <c:v>-2.6730121694574116</c:v>
                </c:pt>
                <c:pt idx="9">
                  <c:v>-2.5780420400608239</c:v>
                </c:pt>
                <c:pt idx="10">
                  <c:v>-9.5667014996516198</c:v>
                </c:pt>
                <c:pt idx="11">
                  <c:v>-1.8679948538872004</c:v>
                </c:pt>
                <c:pt idx="12">
                  <c:v>-2.0382122451988671</c:v>
                </c:pt>
                <c:pt idx="13">
                  <c:v>-3.1191533316087039</c:v>
                </c:pt>
                <c:pt idx="14">
                  <c:v>1.8977953136024794</c:v>
                </c:pt>
                <c:pt idx="15">
                  <c:v>-9.957419892068442</c:v>
                </c:pt>
                <c:pt idx="16">
                  <c:v>-0.98994702539569879</c:v>
                </c:pt>
                <c:pt idx="17">
                  <c:v>-1.0483973315715822</c:v>
                </c:pt>
                <c:pt idx="18">
                  <c:v>12.614980983670199</c:v>
                </c:pt>
                <c:pt idx="19">
                  <c:v>-4.9925771855703793</c:v>
                </c:pt>
                <c:pt idx="20">
                  <c:v>18.031483815151581</c:v>
                </c:pt>
                <c:pt idx="21">
                  <c:v>-0.61171724442559139</c:v>
                </c:pt>
                <c:pt idx="22">
                  <c:v>-3.2633043535317263</c:v>
                </c:pt>
                <c:pt idx="23">
                  <c:v>0.41190871369289894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34-44B6-81FB-ACC02DA7F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903296"/>
        <c:axId val="414633920"/>
      </c:lineChart>
      <c:dateAx>
        <c:axId val="4149027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4633344"/>
        <c:crosses val="autoZero"/>
        <c:auto val="1"/>
        <c:lblOffset val="100"/>
        <c:baseTimeUnit val="days"/>
        <c:majorUnit val="15"/>
        <c:majorTimeUnit val="days"/>
      </c:dateAx>
      <c:valAx>
        <c:axId val="414633344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4902784"/>
        <c:crosses val="autoZero"/>
        <c:crossBetween val="between"/>
      </c:valAx>
      <c:valAx>
        <c:axId val="414633920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4903296"/>
        <c:crosses val="max"/>
        <c:crossBetween val="between"/>
      </c:valAx>
      <c:catAx>
        <c:axId val="4149032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463392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农发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10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月报!$D$394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月报!$D$518:$D$541</c:f>
              <c:numCache>
                <c:formatCode>0.00_ </c:formatCode>
                <c:ptCount val="24"/>
                <c:pt idx="0">
                  <c:v>3.88</c:v>
                </c:pt>
                <c:pt idx="1">
                  <c:v>2.82</c:v>
                </c:pt>
                <c:pt idx="2">
                  <c:v>10.36</c:v>
                </c:pt>
                <c:pt idx="3">
                  <c:v>3.57</c:v>
                </c:pt>
                <c:pt idx="4">
                  <c:v>4.0999999999999996</c:v>
                </c:pt>
                <c:pt idx="5">
                  <c:v>4.18</c:v>
                </c:pt>
                <c:pt idx="6">
                  <c:v>5.01</c:v>
                </c:pt>
                <c:pt idx="7">
                  <c:v>5.37</c:v>
                </c:pt>
                <c:pt idx="8">
                  <c:v>4.3499999999999996</c:v>
                </c:pt>
                <c:pt idx="9">
                  <c:v>3.98</c:v>
                </c:pt>
                <c:pt idx="10">
                  <c:v>4.26</c:v>
                </c:pt>
                <c:pt idx="11">
                  <c:v>4.78</c:v>
                </c:pt>
                <c:pt idx="12">
                  <c:v>3.94</c:v>
                </c:pt>
                <c:pt idx="13">
                  <c:v>2.95</c:v>
                </c:pt>
                <c:pt idx="14">
                  <c:v>2.98</c:v>
                </c:pt>
                <c:pt idx="15">
                  <c:v>2.83</c:v>
                </c:pt>
                <c:pt idx="16">
                  <c:v>2.2999999999999998</c:v>
                </c:pt>
                <c:pt idx="17">
                  <c:v>2.64</c:v>
                </c:pt>
                <c:pt idx="18">
                  <c:v>4.43</c:v>
                </c:pt>
                <c:pt idx="19">
                  <c:v>4.88</c:v>
                </c:pt>
                <c:pt idx="20">
                  <c:v>4.07</c:v>
                </c:pt>
                <c:pt idx="21">
                  <c:v>3.11</c:v>
                </c:pt>
                <c:pt idx="22">
                  <c:v>4.51</c:v>
                </c:pt>
                <c:pt idx="23">
                  <c:v>6.62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30-4CEA-9EC3-5268663FF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774272"/>
        <c:axId val="414636224"/>
      </c:areaChart>
      <c:lineChart>
        <c:grouping val="standard"/>
        <c:varyColors val="0"/>
        <c:ser>
          <c:idx val="0"/>
          <c:order val="0"/>
          <c:tx>
            <c:strRef>
              <c:f>月报!$C$365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月报!$B$518:$B$541</c:f>
              <c:numCache>
                <c:formatCode>m/d/yyyy</c:formatCode>
                <c:ptCount val="24"/>
                <c:pt idx="0">
                  <c:v>43838</c:v>
                </c:pt>
                <c:pt idx="1">
                  <c:v>43845</c:v>
                </c:pt>
                <c:pt idx="2">
                  <c:v>43866</c:v>
                </c:pt>
                <c:pt idx="3">
                  <c:v>43873</c:v>
                </c:pt>
                <c:pt idx="4">
                  <c:v>43880</c:v>
                </c:pt>
                <c:pt idx="5">
                  <c:v>43887</c:v>
                </c:pt>
                <c:pt idx="6">
                  <c:v>43894</c:v>
                </c:pt>
                <c:pt idx="7">
                  <c:v>43901</c:v>
                </c:pt>
                <c:pt idx="8">
                  <c:v>43908</c:v>
                </c:pt>
                <c:pt idx="9">
                  <c:v>43915</c:v>
                </c:pt>
                <c:pt idx="10">
                  <c:v>43922</c:v>
                </c:pt>
                <c:pt idx="11">
                  <c:v>43929</c:v>
                </c:pt>
                <c:pt idx="12">
                  <c:v>43936</c:v>
                </c:pt>
                <c:pt idx="13">
                  <c:v>43943</c:v>
                </c:pt>
                <c:pt idx="14">
                  <c:v>43950</c:v>
                </c:pt>
                <c:pt idx="15">
                  <c:v>43957</c:v>
                </c:pt>
                <c:pt idx="16">
                  <c:v>43964</c:v>
                </c:pt>
                <c:pt idx="17">
                  <c:v>43971</c:v>
                </c:pt>
                <c:pt idx="18">
                  <c:v>43978</c:v>
                </c:pt>
                <c:pt idx="19">
                  <c:v>43985</c:v>
                </c:pt>
                <c:pt idx="20">
                  <c:v>43992</c:v>
                </c:pt>
                <c:pt idx="21">
                  <c:v>43999</c:v>
                </c:pt>
                <c:pt idx="22">
                  <c:v>44006</c:v>
                </c:pt>
                <c:pt idx="23">
                  <c:v>44013</c:v>
                </c:pt>
              </c:numCache>
            </c:numRef>
          </c:cat>
          <c:val>
            <c:numRef>
              <c:f>月报!$C$518:$C$541</c:f>
              <c:numCache>
                <c:formatCode>0.0000_ </c:formatCode>
                <c:ptCount val="24"/>
                <c:pt idx="0">
                  <c:v>3.6292</c:v>
                </c:pt>
                <c:pt idx="1">
                  <c:v>3.6179000000000001</c:v>
                </c:pt>
                <c:pt idx="2">
                  <c:v>3.3351000000000002</c:v>
                </c:pt>
                <c:pt idx="3">
                  <c:v>3.331</c:v>
                </c:pt>
                <c:pt idx="4">
                  <c:v>3.3515000000000001</c:v>
                </c:pt>
                <c:pt idx="5">
                  <c:v>3.3088000000000002</c:v>
                </c:pt>
                <c:pt idx="6">
                  <c:v>3.2286000000000001</c:v>
                </c:pt>
                <c:pt idx="7">
                  <c:v>3.1594000000000002</c:v>
                </c:pt>
                <c:pt idx="8">
                  <c:v>3.226</c:v>
                </c:pt>
                <c:pt idx="9">
                  <c:v>3.1934</c:v>
                </c:pt>
                <c:pt idx="10">
                  <c:v>3.0972</c:v>
                </c:pt>
                <c:pt idx="11">
                  <c:v>2.9821</c:v>
                </c:pt>
                <c:pt idx="12">
                  <c:v>2.96</c:v>
                </c:pt>
                <c:pt idx="13">
                  <c:v>2.9630000000000001</c:v>
                </c:pt>
                <c:pt idx="14">
                  <c:v>2.9485000000000001</c:v>
                </c:pt>
                <c:pt idx="15">
                  <c:v>2.9963000000000002</c:v>
                </c:pt>
                <c:pt idx="16">
                  <c:v>3.1796000000000002</c:v>
                </c:pt>
                <c:pt idx="17">
                  <c:v>3.1976</c:v>
                </c:pt>
                <c:pt idx="18">
                  <c:v>3.2528000000000001</c:v>
                </c:pt>
                <c:pt idx="19">
                  <c:v>3.3723000000000001</c:v>
                </c:pt>
                <c:pt idx="20">
                  <c:v>3.3626</c:v>
                </c:pt>
                <c:pt idx="21">
                  <c:v>3.3763999999999998</c:v>
                </c:pt>
                <c:pt idx="22">
                  <c:v>3.4073000000000002</c:v>
                </c:pt>
                <c:pt idx="23">
                  <c:v>3.3763999999999998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30-4CEA-9EC3-5268663FF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774272"/>
        <c:axId val="414636224"/>
      </c:lineChart>
      <c:lineChart>
        <c:grouping val="standard"/>
        <c:varyColors val="0"/>
        <c:ser>
          <c:idx val="2"/>
          <c:order val="2"/>
          <c:tx>
            <c:strRef>
              <c:f>月报!$E$394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月报!$E$518:$E$541</c:f>
              <c:numCache>
                <c:formatCode>0.0000_ </c:formatCode>
                <c:ptCount val="24"/>
                <c:pt idx="0">
                  <c:v>-4.3782921919557793</c:v>
                </c:pt>
                <c:pt idx="1">
                  <c:v>-1.5042360635396879</c:v>
                </c:pt>
                <c:pt idx="2">
                  <c:v>-2.5290513690645611</c:v>
                </c:pt>
                <c:pt idx="3">
                  <c:v>-1.4334605548415702</c:v>
                </c:pt>
                <c:pt idx="4">
                  <c:v>-0.87662136478425801</c:v>
                </c:pt>
                <c:pt idx="5">
                  <c:v>-1.1433005279280373</c:v>
                </c:pt>
                <c:pt idx="6">
                  <c:v>-5.1607474294065536</c:v>
                </c:pt>
                <c:pt idx="7">
                  <c:v>-2.3375405359499002</c:v>
                </c:pt>
                <c:pt idx="8">
                  <c:v>-2.9071832482713944</c:v>
                </c:pt>
                <c:pt idx="9">
                  <c:v>-1.6741706621829167</c:v>
                </c:pt>
                <c:pt idx="10">
                  <c:v>-4.2821691688796459</c:v>
                </c:pt>
                <c:pt idx="11">
                  <c:v>-7.8119392839769208</c:v>
                </c:pt>
                <c:pt idx="12">
                  <c:v>-5.0350714319171708</c:v>
                </c:pt>
                <c:pt idx="13">
                  <c:v>-5.4723846036603074</c:v>
                </c:pt>
                <c:pt idx="14">
                  <c:v>-1.91822421124348</c:v>
                </c:pt>
                <c:pt idx="15">
                  <c:v>3.3686916614627194</c:v>
                </c:pt>
                <c:pt idx="16">
                  <c:v>1.2103849342651074</c:v>
                </c:pt>
                <c:pt idx="17">
                  <c:v>-3.9736823104693286</c:v>
                </c:pt>
                <c:pt idx="18">
                  <c:v>1.5428206655074828</c:v>
                </c:pt>
                <c:pt idx="19">
                  <c:v>3.8822380348729091</c:v>
                </c:pt>
                <c:pt idx="20">
                  <c:v>-1.4526963275482085</c:v>
                </c:pt>
                <c:pt idx="21">
                  <c:v>2.9242029333974351</c:v>
                </c:pt>
                <c:pt idx="22">
                  <c:v>-2.9705399510778552</c:v>
                </c:pt>
                <c:pt idx="23">
                  <c:v>0.93186268123806038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30-4CEA-9EC3-5268663FFF61}"/>
            </c:ext>
          </c:extLst>
        </c:ser>
        <c:ser>
          <c:idx val="3"/>
          <c:order val="3"/>
          <c:tx>
            <c:strRef>
              <c:f>月报!$F$365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月报!$F$518:$F$541</c:f>
              <c:numCache>
                <c:formatCode>0.0000_ </c:formatCode>
                <c:ptCount val="24"/>
                <c:pt idx="0">
                  <c:v>-3.6282921919557953</c:v>
                </c:pt>
                <c:pt idx="1">
                  <c:v>-1.0042360635396541</c:v>
                </c:pt>
                <c:pt idx="2">
                  <c:v>-3.0290513690645948</c:v>
                </c:pt>
                <c:pt idx="3">
                  <c:v>-1.4334605548415702</c:v>
                </c:pt>
                <c:pt idx="4">
                  <c:v>-0.62662136478426333</c:v>
                </c:pt>
                <c:pt idx="5">
                  <c:v>-0.64330052792800352</c:v>
                </c:pt>
                <c:pt idx="6">
                  <c:v>-1.4107474294065447</c:v>
                </c:pt>
                <c:pt idx="7">
                  <c:v>-1.5775405359499395</c:v>
                </c:pt>
                <c:pt idx="8">
                  <c:v>-1.4071832482714264</c:v>
                </c:pt>
                <c:pt idx="9">
                  <c:v>-1.9141706621828902</c:v>
                </c:pt>
                <c:pt idx="10">
                  <c:v>-1.7821691688796548</c:v>
                </c:pt>
                <c:pt idx="11">
                  <c:v>-2.291939283976907</c:v>
                </c:pt>
                <c:pt idx="12">
                  <c:v>-3.275071431917187</c:v>
                </c:pt>
                <c:pt idx="13">
                  <c:v>-3.4723846036603057</c:v>
                </c:pt>
                <c:pt idx="14">
                  <c:v>-1.4182242112434462</c:v>
                </c:pt>
                <c:pt idx="15">
                  <c:v>-0.13130833853729484</c:v>
                </c:pt>
                <c:pt idx="16">
                  <c:v>-0.28961506573490503</c:v>
                </c:pt>
                <c:pt idx="17">
                  <c:v>-0.98368231046932486</c:v>
                </c:pt>
                <c:pt idx="18">
                  <c:v>-0.45717933449251902</c:v>
                </c:pt>
                <c:pt idx="19">
                  <c:v>-0.49776196512709703</c:v>
                </c:pt>
                <c:pt idx="20">
                  <c:v>-2.4626963275482083</c:v>
                </c:pt>
                <c:pt idx="21">
                  <c:v>0.92420293339743331</c:v>
                </c:pt>
                <c:pt idx="22">
                  <c:v>1.0194600489221717</c:v>
                </c:pt>
                <c:pt idx="23">
                  <c:v>-1.0681373187619414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30-4CEA-9EC3-5268663FF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901248"/>
        <c:axId val="414636800"/>
      </c:lineChart>
      <c:dateAx>
        <c:axId val="414774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14636224"/>
        <c:crosses val="autoZero"/>
        <c:auto val="1"/>
        <c:lblOffset val="100"/>
        <c:baseTimeUnit val="days"/>
        <c:majorUnit val="15"/>
        <c:majorTimeUnit val="days"/>
      </c:dateAx>
      <c:valAx>
        <c:axId val="414636224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4774272"/>
        <c:crosses val="autoZero"/>
        <c:crossBetween val="between"/>
      </c:valAx>
      <c:valAx>
        <c:axId val="414636800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4901248"/>
        <c:crosses val="max"/>
        <c:crossBetween val="between"/>
      </c:valAx>
      <c:catAx>
        <c:axId val="41490124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463680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3</xdr:row>
      <xdr:rowOff>57150</xdr:rowOff>
    </xdr:from>
    <xdr:to>
      <xdr:col>12</xdr:col>
      <xdr:colOff>285750</xdr:colOff>
      <xdr:row>18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447675</xdr:colOff>
      <xdr:row>31</xdr:row>
      <xdr:rowOff>190500</xdr:rowOff>
    </xdr:from>
    <xdr:to>
      <xdr:col>12</xdr:col>
      <xdr:colOff>504825</xdr:colOff>
      <xdr:row>48</xdr:row>
      <xdr:rowOff>114300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</xdr:colOff>
      <xdr:row>64</xdr:row>
      <xdr:rowOff>28574</xdr:rowOff>
    </xdr:from>
    <xdr:to>
      <xdr:col>13</xdr:col>
      <xdr:colOff>114301</xdr:colOff>
      <xdr:row>80</xdr:row>
      <xdr:rowOff>28575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485775</xdr:colOff>
      <xdr:row>94</xdr:row>
      <xdr:rowOff>76200</xdr:rowOff>
    </xdr:from>
    <xdr:to>
      <xdr:col>12</xdr:col>
      <xdr:colOff>266700</xdr:colOff>
      <xdr:row>109</xdr:row>
      <xdr:rowOff>133350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95250</xdr:colOff>
      <xdr:row>120</xdr:row>
      <xdr:rowOff>161925</xdr:rowOff>
    </xdr:from>
    <xdr:to>
      <xdr:col>12</xdr:col>
      <xdr:colOff>628650</xdr:colOff>
      <xdr:row>135</xdr:row>
      <xdr:rowOff>85725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147</xdr:row>
      <xdr:rowOff>9526</xdr:rowOff>
    </xdr:from>
    <xdr:to>
      <xdr:col>13</xdr:col>
      <xdr:colOff>400050</xdr:colOff>
      <xdr:row>162</xdr:row>
      <xdr:rowOff>19051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666750</xdr:colOff>
      <xdr:row>165</xdr:row>
      <xdr:rowOff>133350</xdr:rowOff>
    </xdr:from>
    <xdr:to>
      <xdr:col>12</xdr:col>
      <xdr:colOff>438150</xdr:colOff>
      <xdr:row>181</xdr:row>
      <xdr:rowOff>114300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390525</xdr:colOff>
      <xdr:row>184</xdr:row>
      <xdr:rowOff>171450</xdr:rowOff>
    </xdr:from>
    <xdr:to>
      <xdr:col>13</xdr:col>
      <xdr:colOff>361950</xdr:colOff>
      <xdr:row>200</xdr:row>
      <xdr:rowOff>133350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0</xdr:colOff>
      <xdr:row>202</xdr:row>
      <xdr:rowOff>66674</xdr:rowOff>
    </xdr:from>
    <xdr:to>
      <xdr:col>13</xdr:col>
      <xdr:colOff>323850</xdr:colOff>
      <xdr:row>217</xdr:row>
      <xdr:rowOff>200024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0</xdr:colOff>
      <xdr:row>219</xdr:row>
      <xdr:rowOff>161925</xdr:rowOff>
    </xdr:from>
    <xdr:to>
      <xdr:col>13</xdr:col>
      <xdr:colOff>533400</xdr:colOff>
      <xdr:row>236</xdr:row>
      <xdr:rowOff>0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237</xdr:row>
      <xdr:rowOff>152401</xdr:rowOff>
    </xdr:from>
    <xdr:to>
      <xdr:col>13</xdr:col>
      <xdr:colOff>47625</xdr:colOff>
      <xdr:row>253</xdr:row>
      <xdr:rowOff>114301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114300</xdr:colOff>
      <xdr:row>258</xdr:row>
      <xdr:rowOff>9525</xdr:rowOff>
    </xdr:from>
    <xdr:to>
      <xdr:col>13</xdr:col>
      <xdr:colOff>38100</xdr:colOff>
      <xdr:row>276</xdr:row>
      <xdr:rowOff>76200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180975</xdr:colOff>
      <xdr:row>286</xdr:row>
      <xdr:rowOff>9524</xdr:rowOff>
    </xdr:from>
    <xdr:to>
      <xdr:col>13</xdr:col>
      <xdr:colOff>447675</xdr:colOff>
      <xdr:row>303</xdr:row>
      <xdr:rowOff>9524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114300</xdr:colOff>
      <xdr:row>311</xdr:row>
      <xdr:rowOff>19051</xdr:rowOff>
    </xdr:from>
    <xdr:to>
      <xdr:col>12</xdr:col>
      <xdr:colOff>685799</xdr:colOff>
      <xdr:row>326</xdr:row>
      <xdr:rowOff>28576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476250</xdr:colOff>
      <xdr:row>337</xdr:row>
      <xdr:rowOff>85725</xdr:rowOff>
    </xdr:from>
    <xdr:to>
      <xdr:col>13</xdr:col>
      <xdr:colOff>66675</xdr:colOff>
      <xdr:row>354</xdr:row>
      <xdr:rowOff>104775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457200</xdr:colOff>
      <xdr:row>363</xdr:row>
      <xdr:rowOff>85725</xdr:rowOff>
    </xdr:from>
    <xdr:to>
      <xdr:col>14</xdr:col>
      <xdr:colOff>352425</xdr:colOff>
      <xdr:row>381</xdr:row>
      <xdr:rowOff>47625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533401</xdr:colOff>
      <xdr:row>394</xdr:row>
      <xdr:rowOff>0</xdr:rowOff>
    </xdr:from>
    <xdr:to>
      <xdr:col>12</xdr:col>
      <xdr:colOff>352425</xdr:colOff>
      <xdr:row>412</xdr:row>
      <xdr:rowOff>0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666750</xdr:colOff>
      <xdr:row>422</xdr:row>
      <xdr:rowOff>38100</xdr:rowOff>
    </xdr:from>
    <xdr:to>
      <xdr:col>13</xdr:col>
      <xdr:colOff>180975</xdr:colOff>
      <xdr:row>439</xdr:row>
      <xdr:rowOff>95250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295275</xdr:colOff>
      <xdr:row>450</xdr:row>
      <xdr:rowOff>76200</xdr:rowOff>
    </xdr:from>
    <xdr:to>
      <xdr:col>13</xdr:col>
      <xdr:colOff>409575</xdr:colOff>
      <xdr:row>468</xdr:row>
      <xdr:rowOff>0</xdr:rowOff>
    </xdr:to>
    <xdr:graphicFrame macro="">
      <xdr:nvGraphicFramePr>
        <xdr:cNvPr id="23" name="图表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342900</xdr:colOff>
      <xdr:row>483</xdr:row>
      <xdr:rowOff>47625</xdr:rowOff>
    </xdr:from>
    <xdr:to>
      <xdr:col>12</xdr:col>
      <xdr:colOff>295275</xdr:colOff>
      <xdr:row>499</xdr:row>
      <xdr:rowOff>152400</xdr:rowOff>
    </xdr:to>
    <xdr:graphicFrame macro="">
      <xdr:nvGraphicFramePr>
        <xdr:cNvPr id="24" name="图表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419100</xdr:colOff>
      <xdr:row>515</xdr:row>
      <xdr:rowOff>95250</xdr:rowOff>
    </xdr:from>
    <xdr:to>
      <xdr:col>13</xdr:col>
      <xdr:colOff>381000</xdr:colOff>
      <xdr:row>532</xdr:row>
      <xdr:rowOff>57150</xdr:rowOff>
    </xdr:to>
    <xdr:graphicFrame macro="">
      <xdr:nvGraphicFramePr>
        <xdr:cNvPr id="25" name="图表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nd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b_anal_modidura_cnbd"/>
      <definedName name="b_anal_yield_cnbd"/>
      <definedName name="b_info_couponrate"/>
    </defined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p" refreshedDate="44017.805937731478" createdVersion="4" refreshedVersion="4" minRefreshableVersion="3" recordCount="494">
  <cacheSource type="worksheet">
    <worksheetSource ref="A1:S1048576" sheet="数据（导入）"/>
  </cacheSource>
  <cacheFields count="19">
    <cacheField name="证券代码" numFmtId="0">
      <sharedItems containsBlank="1" count="71">
        <s v="200201.IB"/>
        <s v="2002120.IB"/>
        <s v="200206.IB"/>
        <s v="200211.IB"/>
        <s v="190214.IB"/>
        <s v="180203.IB"/>
        <s v="200202.IB"/>
        <s v="200217.IB"/>
        <s v="190208.IB"/>
        <s v="200203.IB"/>
        <s v="200218.IB"/>
        <s v="200208.IB"/>
        <s v="190209.IB"/>
        <s v="200204.IB"/>
        <s v="190215.IB"/>
        <s v="200205.IB"/>
        <s v="200210.IB"/>
        <s v="190307.IB"/>
        <s v="200301.IB"/>
        <s v="200304.IB"/>
        <s v="200306.IB"/>
        <s v="200308.IB"/>
        <s v="190309.IB"/>
        <s v="200302.IB"/>
        <s v="170305.IB"/>
        <s v="190308.IB"/>
        <s v="200303.IB"/>
        <s v="180303.IB"/>
        <s v="190305.IB"/>
        <s v="200305.IB"/>
        <s v="200307.IB"/>
        <s v="190310.IB"/>
        <s v="150308.IB"/>
        <s v="170303.IB"/>
        <s v="200310.IB"/>
        <s v="200401.IB"/>
        <s v="200403.IB"/>
        <s v="091918001.IB"/>
        <s v="092018001.IB"/>
        <s v="190407.IB"/>
        <s v="200402.IB"/>
        <s v="091918002.IB"/>
        <s v="190409.IB"/>
        <s v="200405.IB"/>
        <s v="180408.IB"/>
        <s v="190408.IB"/>
        <s v="092018002.IB"/>
        <s v="190406.IB"/>
        <s v="200404.IB"/>
        <s v="150405.IB"/>
        <s v="200001.IB"/>
        <s v="190014.IB"/>
        <s v="200002.IB"/>
        <s v="190011.IB"/>
        <s v="200003.IB"/>
        <s v="190013.IB"/>
        <s v="200005.IB"/>
        <s v="2000001.IB"/>
        <s v="190016.IB"/>
        <s v="200008.IB"/>
        <s v="2000002.IB"/>
        <s v="190015.IB"/>
        <s v="200006.IB"/>
        <s v="2000003.IB"/>
        <s v="200004.IB"/>
        <s v="200007.IB"/>
        <s v="200009.IB"/>
        <s v="180411.IB"/>
        <s v="200406.IB"/>
        <m/>
        <s v="排序：先全称、发行期限、发行起始日"/>
      </sharedItems>
    </cacheField>
    <cacheField name="交易代码" numFmtId="0">
      <sharedItems containsBlank="1"/>
    </cacheField>
    <cacheField name="债券简称" numFmtId="0">
      <sharedItems containsBlank="1" count="474">
        <s v="20国开01"/>
        <s v="20国开01(增发)"/>
        <s v="20国开01(增2)"/>
        <s v="20国开战疫120"/>
        <s v="20国开01(增3)"/>
        <s v="20国开01(增4)"/>
        <s v="20国开01(增5)"/>
        <s v="20国开01(增6)"/>
        <s v="20国开01(增7)"/>
        <s v="20国开01(增8)"/>
        <s v="20国开01(增9)"/>
        <s v="20国开01(增10)"/>
        <s v="20国开01(增11)"/>
        <s v="20国开06"/>
        <s v="20国开01(增12)"/>
        <s v="20国开06(增发)"/>
        <s v="20国开06(增2)"/>
        <s v="20国开06(增3)"/>
        <s v="20国开11"/>
        <s v="20国开06(增4)"/>
        <s v="20国开11(增发)"/>
        <s v="20国开06(增5)"/>
        <s v="20国开11(增2)"/>
        <s v="20国开06(增6)"/>
        <s v="20国开11(增3)"/>
        <s v="20国开06(增7)"/>
        <s v="20国开11(增4)"/>
        <s v="20国开06(增8)"/>
        <s v="20国开11(增5)"/>
        <s v="20国开11(增6)"/>
        <s v="19国开14(增6)"/>
        <s v="19国开14(增7)"/>
        <s v="19国开14(增8)"/>
        <s v="19国开14(增9)"/>
        <s v="19国开14(增10)"/>
        <s v="19国开14(增11)"/>
        <s v="19国开14(增12)"/>
        <s v="19国开14(增13)"/>
        <s v="18国开03(增7)"/>
        <s v="19国开14(增14)"/>
        <s v="18国开03(增8)"/>
        <s v="19国开14(增15)"/>
        <s v="18国开03(增9)"/>
        <s v="19国开14(增16)"/>
        <s v="18国开03(增10)"/>
        <s v="19国开14(增17)"/>
        <s v="18国开03(增11)"/>
        <s v="20国开02"/>
        <s v="18国开03(增12)"/>
        <s v="20国开02(增发)"/>
        <s v="18国开03(增13)"/>
        <s v="20国开02(增2)"/>
        <s v="18国开03(增14)"/>
        <s v="18国开03(增15)"/>
        <s v="20国开02(增3)"/>
        <s v="18国开03(增16)"/>
        <s v="20国开02(增4)"/>
        <s v="20国开02(增5)"/>
        <s v="20国开02(增6)"/>
        <s v="20国开02(增7)"/>
        <s v="20国开02(增8)"/>
        <s v="20国开17"/>
        <s v="20国开02(增9)"/>
        <s v="20国开02(增10)"/>
        <s v="20国开02(增11)"/>
        <s v="19国开08(增24)"/>
        <s v="20国开03"/>
        <s v="20国开03(增发)"/>
        <s v="20国开03(增2)"/>
        <s v="20国开03(增3)"/>
        <s v="20国开03(增4)"/>
        <s v="20国开03(增5)"/>
        <s v="20国开03(增6)"/>
        <s v="20国开03(增7)"/>
        <s v="20国开03(增8)"/>
        <s v="20国开03(增9)"/>
        <s v="20国开03(增10)"/>
        <s v="20国开03(增11)"/>
        <s v="20国开03(增12)"/>
        <s v="20国开03(增13)"/>
        <s v="20国开03(增14)"/>
        <s v="20国开03(增15)"/>
        <s v="20国开03(增16)"/>
        <s v="20国开03(增17)"/>
        <s v="20国开03(增18)"/>
        <s v="20国开18"/>
        <s v="20国开03(增19)"/>
        <s v="20国开08"/>
        <s v="20国开08(增发)"/>
        <s v="19国开09(增15)"/>
        <s v="20国开04"/>
        <s v="20国开04(增发)"/>
        <s v="20国开04(增2)"/>
        <s v="20国开04(增3)"/>
        <s v="20国开04(增4)"/>
        <s v="20国开04(增5)"/>
        <s v="20国开04(增6)"/>
        <s v="20国开04(增7)"/>
        <s v="20国开04(增8)"/>
        <s v="20国开04(增9)"/>
        <s v="20国开04(增10)"/>
        <s v="20国开04(增11)"/>
        <s v="20国开04(增12)"/>
        <s v="20国开04(增13)"/>
        <s v="20国开04(增14)"/>
        <s v="20国开04(增15)"/>
        <s v="20国开04(增16)"/>
        <s v="20国开04(增17)"/>
        <s v="20国开04(增18)"/>
        <s v="20国开04(增19)"/>
        <s v="20国开04(增20)"/>
        <s v="20国开04(增21)"/>
        <s v="19国开15(增12)"/>
        <s v="19国开15(增13)"/>
        <s v="19国开15(增14)"/>
        <s v="19国开15(增15)"/>
        <s v="19国开15(增16)"/>
        <s v="19国开15(增17)"/>
        <s v="19国开15(增18)"/>
        <s v="20国开05"/>
        <s v="20国开05(增发)"/>
        <s v="20国开05(增2)"/>
        <s v="20国开05(增3)"/>
        <s v="20国开05(增4)"/>
        <s v="20国开05(增5)"/>
        <s v="20国开05(增6)"/>
        <s v="20国开05(增7)"/>
        <s v="20国开05(增8)"/>
        <s v="20国开05(增9)"/>
        <s v="20国开05(增10)"/>
        <s v="20国开05(增11)"/>
        <s v="20国开05(增12)"/>
        <s v="20国开05(增13)"/>
        <s v="20国开05(增14)"/>
        <s v="20国开10"/>
        <s v="20国开10(增发)"/>
        <s v="19进出07(增6)"/>
        <s v="19进出07(增7)"/>
        <s v="19进出07(增8)"/>
        <s v="19进出07(增9)"/>
        <s v="20进出01"/>
        <s v="20进出01(增发)"/>
        <s v="20进出04"/>
        <s v="20进出01(增2)"/>
        <s v="20进出04(增发)"/>
        <s v="20进出04(增2)"/>
        <s v="20进出04(增3)"/>
        <s v="20进出04(增4)"/>
        <s v="20进出06"/>
        <s v="20进出06(增发)"/>
        <s v="20进出06(增2)"/>
        <s v="20进出06(增3)"/>
        <s v="20进出06(增4)"/>
        <s v="20进出06(增5)"/>
        <s v="20进出06(增6)"/>
        <s v="20进出06(增7)"/>
        <s v="20进出06(增8)"/>
        <s v="20进出06(增9)"/>
        <s v="20进出08"/>
        <s v="20进出08(增发)"/>
        <s v="20进出08(增2)"/>
        <s v="19进出09(增发)"/>
        <s v="19进出09(增2)"/>
        <s v="19进出09(增3)"/>
        <s v="19进出09(增4)"/>
        <s v="19进出09(增5)"/>
        <s v="19进出09(增6)"/>
        <s v="20进出02"/>
        <s v="20进出02(增发)"/>
        <s v="20进出02(增2)"/>
        <s v="20进出02(增3)"/>
        <s v="20进出02(增4)"/>
        <s v="20进出02(增5)"/>
        <s v="20进出02(增6)"/>
        <s v="20进出02(增7)"/>
        <s v="20进出02(增8)"/>
        <s v="20进出02(增9)"/>
        <s v="17进出05(增4)"/>
        <s v="19进出08(增8)"/>
        <s v="19进出08(增9)"/>
        <s v="19进出08(增10)"/>
        <s v="19进出08(增11)"/>
        <s v="19进出08(增12)"/>
        <s v="19进出08(增13)"/>
        <s v="19进出08(增14)"/>
        <s v="19进出08(增15)"/>
        <s v="19进出08(增16)"/>
        <s v="19进出08(增17)"/>
        <s v="20进出03"/>
        <s v="20进出03(增发)"/>
        <s v="20进出03(增2)"/>
        <s v="20进出03(增3)"/>
        <s v="20进出03(增4)"/>
        <s v="20进出03(增5)"/>
        <s v="20进出03(增6)"/>
        <s v="20进出03(增7)"/>
        <s v="20进出03(增8)"/>
        <s v="20进出03(增9)"/>
        <s v="20进出03(增10)"/>
        <s v="20进出03(增11)"/>
        <s v="18进出03(增18)"/>
        <s v="19进出05(增42)"/>
        <s v="19进出05(增43)"/>
        <s v="19进出05(增44)"/>
        <s v="19进出05(增45)"/>
        <s v="19进出05(增46)"/>
        <s v="19进出05(增47)"/>
        <s v="20进出05"/>
        <s v="20进出05(增发)"/>
        <s v="20进出05(增2)"/>
        <s v="20进出05(增3)"/>
        <s v="20进出05(增4)"/>
        <s v="20进出05(增5)"/>
        <s v="20进出05(增6)"/>
        <s v="20进出05(增7)"/>
        <s v="20进出05(增8)"/>
        <s v="20进出05(增9)"/>
        <s v="20进出05(增10)"/>
        <s v="20进出05(增11)"/>
        <s v="20进出05(增12)"/>
        <s v="20进出05(增13)"/>
        <s v="20进出05(增14)"/>
        <s v="20进出05(增15)"/>
        <s v="20进出05(增16)"/>
        <s v="20进出07"/>
        <s v="20进出07(增发)"/>
        <s v="20进出07(增2)"/>
        <s v="20进出07(增3)"/>
        <s v="20进出07(增4)"/>
        <s v="20进出07(增5)"/>
        <s v="20进出07(增6)"/>
        <s v="20进出07(增7)"/>
        <s v="20进出07(增8)"/>
        <s v="20进出07(增9)"/>
        <s v="20进出07(增10)"/>
        <s v="20进出07(增11)"/>
        <s v="20进出07(增12)"/>
        <s v="20进出07(增13)"/>
        <s v="20进出07(增14)"/>
        <s v="20进出07(增15)"/>
        <s v="20进出07(增16)"/>
        <s v="20进出07(增17)"/>
        <s v="19进出10(增30)"/>
        <s v="19进出10(增31)"/>
        <s v="19进出10(增32)"/>
        <s v="19进出10(增33)"/>
        <s v="15进出08(增16)"/>
        <s v="17进出03(增26)"/>
        <s v="19进出10(增34)"/>
        <s v="19进出10(增35)"/>
        <s v="19进出10(增36)"/>
        <s v="19进出10(增37)"/>
        <s v="19进出10(增38)"/>
        <s v="19进出10(增39)"/>
        <s v="20进出10"/>
        <s v="20进出10(增发)"/>
        <s v="20进出10(增2)"/>
        <s v="20进出10(增3)"/>
        <s v="20进出10(增4)"/>
        <s v="20进出10(增5)"/>
        <s v="20进出10(增6)"/>
        <s v="20进出10(增7)"/>
        <s v="20进出10(增8)"/>
        <s v="20进出10(增9)"/>
        <s v="20进出10(增10)"/>
        <s v="20进出10(增11)"/>
        <s v="20进出10(增12)"/>
        <s v="20进出10(增13)"/>
        <s v="20农发01"/>
        <s v="20农发01(增发)"/>
        <s v="20农发01(增2)"/>
        <s v="20农发01(增3)"/>
        <s v="20农发01(增4)"/>
        <s v="20农发01(增5)"/>
        <s v="20农发01(增6)"/>
        <s v="20农发01(增7)"/>
        <s v="20农发01(增8)"/>
        <s v="20农发01(增9)"/>
        <s v="20农发01(增10)"/>
        <s v="20农发01(增11)"/>
        <s v="20农发03"/>
        <s v="20农发03(增发)"/>
        <s v="20农发03(增2)"/>
        <s v="20农发03(增3)"/>
        <s v="20农发03(增4)"/>
        <s v="20农发03(增5)"/>
        <s v="20农发03(增6)"/>
        <s v="20农发03(增7)"/>
        <s v="20农发03(增8)"/>
        <s v="20农发03(增9)"/>
        <s v="20农发03(增10)"/>
        <s v="19农发清发01(增发24)"/>
        <s v="19农发清发01(增发25)"/>
        <s v="19农发清发01(增发26)"/>
        <s v="19农发清发01(增发27)"/>
        <s v="19农发清发01(增发28)"/>
        <s v="19农发清发01(增发29)"/>
        <s v="20农发清发01"/>
        <s v="20农发清发01(增发1)"/>
        <s v="20农发清发01(增发2)"/>
        <s v="20农发清发01(增发3)"/>
        <s v="20农发清发01(增发4)"/>
        <s v="20农发清发01(增发5)"/>
        <s v="20农发清发01(增发6)"/>
        <s v="20农发清发01(增发7)"/>
        <s v="20农发清发01(增发8)"/>
        <s v="20农发清发01(增发9)"/>
        <s v="20农发清发01(增发10)"/>
        <s v="20农发清发01(增发11)"/>
        <s v="20农发清发01(增发12)"/>
        <s v="20农发清发01(增发13)"/>
        <s v="20农发清发01(增发14)"/>
        <s v="19农发07(增21)"/>
        <s v="19农发07(增22)"/>
        <s v="19农发07(增23)"/>
        <s v="19农发07(增24)"/>
        <s v="19农发07(增25)"/>
        <s v="19农发07(增26)"/>
        <s v="19农发07(增27)"/>
        <s v="19农发07(增28)"/>
        <s v="19农发07(增29)"/>
        <s v="20农发02"/>
        <s v="20农发02(增发)"/>
        <s v="20农发02(增2)"/>
        <s v="20农发02(增3)"/>
        <s v="19农发清发02(增发2)"/>
        <s v="20农发02(增4)"/>
        <s v="20农发02(增5)"/>
        <s v="20农发02(增6)"/>
        <s v="20农发02(增7)"/>
        <s v="20农发02(增8)"/>
        <s v="20农发02(增9)"/>
        <s v="20农发02(增10)"/>
        <s v="20农发02(增11)"/>
        <s v="20农发02(增12)"/>
        <s v="19农发09(增17)"/>
        <s v="19农发09(增18)"/>
        <s v="19农发09(增19)"/>
        <s v="19农发09(增20)"/>
        <s v="19农发09(增21)"/>
        <s v="19农发09(增22)"/>
        <s v="19农发09(增23)"/>
        <s v="19农发09(增24)"/>
        <s v="19农发09(增25)"/>
        <s v="19农发09(增26)"/>
        <s v="19农发09(增27)"/>
        <s v="19农发09(增28)"/>
        <s v="20农发05"/>
        <s v="20农发05(增发)"/>
        <s v="20农发05(增2)"/>
        <s v="20农发05(增3)"/>
        <s v="20农发05(增4)"/>
        <s v="20农发05(增5)"/>
        <s v="20农发05(增6)"/>
        <s v="20农发05(增7)"/>
        <s v="20农发05(增8)"/>
        <s v="20农发05(增9)"/>
        <s v="18农发08(增16)"/>
        <s v="19农发08(增19)"/>
        <s v="19农发08(增20)"/>
        <s v="19农发08(增21)"/>
        <s v="19农发08(增22)"/>
        <s v="19农发08(增23)"/>
        <s v="19农发08(增24)"/>
        <s v="19农发08(增25)"/>
        <s v="19农发08(增26)"/>
        <s v="19农发08(增27)"/>
        <s v="19农发08(增28)"/>
        <s v="19农发08(增29)"/>
        <s v="19农发08(增30)"/>
        <s v="19农发08(增31)"/>
        <s v="19农发08(增32)"/>
        <s v="19农发08(增33)"/>
        <s v="20农发清发02"/>
        <s v="20农发清发02(增发1)"/>
        <s v="20农发清发02(增发2)"/>
        <s v="20农发清发02(增发3)"/>
        <s v="20农发清发02(增发4)"/>
        <s v="20农发清发02(增发5)"/>
        <s v="20农发清发02(增发6)"/>
        <s v="19农发06(增21)"/>
        <s v="19农发06(增22)"/>
        <s v="19农发06(增23)"/>
        <s v="19农发06(增24)"/>
        <s v="19农发06(增25)"/>
        <s v="19农发06(增26)"/>
        <s v="19农发06(增27)"/>
        <s v="19农发06(增28)"/>
        <s v="19农发06(增29)"/>
        <s v="19农发06(增30)"/>
        <s v="19农发06(增31)"/>
        <s v="19农发06(增32)"/>
        <s v="20农发04"/>
        <s v="20农发04(增发)"/>
        <s v="20农发04(增2)"/>
        <s v="20农发04(增3)"/>
        <s v="20农发04(增4)"/>
        <s v="20农发04(增5)"/>
        <s v="20农发04(增6)"/>
        <s v="20农发04(增7)"/>
        <s v="20农发04(增8)"/>
        <s v="20农发04(增9)"/>
        <s v="15农发05(增13)"/>
        <s v="20农发04(增10)"/>
        <s v="20附息国债01"/>
        <s v="20附息国债01(续发)"/>
        <s v="20附息国债01(续2)"/>
        <s v="20附息国债01(续3)"/>
        <s v="20附息国债01(续4)"/>
        <s v="20附息国债01(续5)"/>
        <s v="19附息国债14(续2)"/>
        <s v="20附息国债02"/>
        <s v="20附息国债02(续发)"/>
        <s v="20附息国债02(续2)"/>
        <s v="20附息国债02(续3)"/>
        <s v="20附息国债02(续4)"/>
        <s v="19附息国债11(续5)"/>
        <s v="19附息国债11(续6)"/>
        <s v="20附息国债03"/>
        <s v="20附息国债03(续发)"/>
        <s v="20附息国债03(续2)"/>
        <s v="20附息国债03(续3)"/>
        <s v="19附息国债13(续3)"/>
        <s v="19附息国债13(续4)"/>
        <s v="19附息国债13(续5)"/>
        <s v="20附息国债05"/>
        <s v="20附息国债05(续发)"/>
        <s v="20附息国债05(续2)"/>
        <s v="20抗疫国债01"/>
        <s v="19附息国债16(续发)"/>
        <s v="19附息国债16(续2)"/>
        <s v="19附息国债16(续3)"/>
        <s v="19附息国债16(续4)"/>
        <s v="19附息国债16(续5)"/>
        <s v="20附息国债08"/>
        <s v="20抗疫国债02"/>
        <s v="19附息国债15(续2)"/>
        <s v="19附息国债15(续3)"/>
        <s v="19附息国债15(续4)"/>
        <s v="19附息国债15(续5)"/>
        <s v="20附息国债06"/>
        <s v="20附息国债06(续发)"/>
        <s v="20附息国债06(续2)"/>
        <s v="20抗疫国债03"/>
        <s v="20附息国债04"/>
        <s v="20附息国债04(续发)"/>
        <s v="20附息国债04(续2)"/>
        <s v="20附息国债04(续3)"/>
        <s v="20附息国债07"/>
        <s v="20农发02(增13)"/>
        <s v="20农发05(增10)"/>
        <s v="20抗疫国债03(续发)"/>
        <s v="20抗疫国债01(续发)"/>
        <s v="20农发清发02(增发7)"/>
        <s v="20国开11(增7)"/>
        <s v="20国开02(增12)"/>
        <s v="20农发清发01(增发15)"/>
        <s v="20国开04(增22)"/>
        <s v="20附息国债09"/>
        <s v="20抗疫国债02(续发)"/>
        <s v="20农发04(增11)"/>
        <s v="18农发08(增17)"/>
        <s v="18农发11(增29)"/>
        <s v="20农发06"/>
        <s v="20进出10(增14)"/>
        <s v="20国开06(增9)"/>
        <s v="20抗疫国债03(续2)"/>
        <s v="20进出03(增12)"/>
        <s v="20国开10(增2)"/>
        <s v="20国开08(增2)"/>
        <s v="20进出05(增17)"/>
        <s v="20进出08(增3)"/>
        <s v="20进出02(增10)"/>
        <m/>
      </sharedItems>
    </cacheField>
    <cacheField name="发行起始日" numFmtId="0">
      <sharedItems containsNonDate="0" containsDate="1" containsString="0" containsBlank="1" minDate="2020-01-02T00:00:00" maxDate="2020-07-04T00:00:00" count="112">
        <d v="2020-01-07T00:00:00"/>
        <d v="2020-01-16T00:00:00"/>
        <d v="2020-01-21T00:00:00"/>
        <d v="2020-02-06T00:00:00"/>
        <d v="2020-02-13T00:00:00"/>
        <d v="2020-02-20T00:00:00"/>
        <d v="2020-02-25T00:00:00"/>
        <d v="2020-03-03T00:00:00"/>
        <d v="2020-03-10T00:00:00"/>
        <d v="2020-03-17T00:00:00"/>
        <d v="2020-03-24T00:00:00"/>
        <d v="2020-03-31T00:00:00"/>
        <d v="2020-04-07T00:00:00"/>
        <d v="2020-04-14T00:00:00"/>
        <d v="2020-04-21T00:00:00"/>
        <d v="2020-04-30T00:00:00"/>
        <d v="2020-05-08T00:00:00"/>
        <d v="2020-05-12T00:00:00"/>
        <d v="2020-05-14T00:00:00"/>
        <d v="2020-05-19T00:00:00"/>
        <d v="2020-05-21T00:00:00"/>
        <d v="2020-05-26T00:00:00"/>
        <d v="2020-05-28T00:00:00"/>
        <d v="2020-06-02T00:00:00"/>
        <d v="2020-06-04T00:00:00"/>
        <d v="2020-06-09T00:00:00"/>
        <d v="2020-06-11T00:00:00"/>
        <d v="2020-06-16T00:00:00"/>
        <d v="2020-06-18T00:00:00"/>
        <d v="2020-06-23T00:00:00"/>
        <d v="2020-01-02T00:00:00"/>
        <d v="2020-01-09T00:00:00"/>
        <d v="2020-02-11T00:00:00"/>
        <d v="2020-02-18T00:00:00"/>
        <d v="2020-03-05T00:00:00"/>
        <d v="2020-03-12T00:00:00"/>
        <d v="2020-03-19T00:00:00"/>
        <d v="2020-03-26T00:00:00"/>
        <d v="2020-04-02T00:00:00"/>
        <d v="2020-04-09T00:00:00"/>
        <d v="2020-04-16T00:00:00"/>
        <d v="2020-04-23T00:00:00"/>
        <d v="2020-04-28T00:00:00"/>
        <d v="2020-05-07T00:00:00"/>
        <d v="2020-06-05T00:00:00"/>
        <d v="2020-01-14T00:00:00"/>
        <d v="2020-02-27T00:00:00"/>
        <d v="2020-01-03T00:00:00"/>
        <d v="2020-02-21T00:00:00"/>
        <d v="2020-02-28T00:00:00"/>
        <d v="2020-03-06T00:00:00"/>
        <d v="2020-03-13T00:00:00"/>
        <d v="2020-03-20T00:00:00"/>
        <d v="2020-03-27T00:00:00"/>
        <d v="2020-04-03T00:00:00"/>
        <d v="2020-04-10T00:00:00"/>
        <d v="2020-04-17T00:00:00"/>
        <d v="2020-04-24T00:00:00"/>
        <d v="2020-05-15T00:00:00"/>
        <d v="2020-05-22T00:00:00"/>
        <d v="2020-05-29T00:00:00"/>
        <d v="2020-06-12T00:00:00"/>
        <d v="2020-06-19T00:00:00"/>
        <d v="2020-01-08T00:00:00"/>
        <d v="2020-01-15T00:00:00"/>
        <d v="2020-02-05T00:00:00"/>
        <d v="2020-02-12T00:00:00"/>
        <d v="2020-02-19T00:00:00"/>
        <d v="2020-02-26T00:00:00"/>
        <d v="2020-03-04T00:00:00"/>
        <d v="2020-03-11T00:00:00"/>
        <d v="2020-03-18T00:00:00"/>
        <d v="2020-03-25T00:00:00"/>
        <d v="2020-04-01T00:00:00"/>
        <d v="2020-04-08T00:00:00"/>
        <d v="2020-04-15T00:00:00"/>
        <d v="2020-04-22T00:00:00"/>
        <d v="2020-04-29T00:00:00"/>
        <d v="2020-05-06T00:00:00"/>
        <d v="2020-05-13T00:00:00"/>
        <d v="2020-05-20T00:00:00"/>
        <d v="2020-05-27T00:00:00"/>
        <d v="2020-06-03T00:00:00"/>
        <d v="2020-06-10T00:00:00"/>
        <d v="2020-06-17T00:00:00"/>
        <d v="2020-06-24T00:00:00"/>
        <d v="2020-01-06T00:00:00"/>
        <d v="2020-01-1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13T00:00:00"/>
        <d v="2020-04-20T00:00:00"/>
        <d v="2020-04-27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6-30T00:00:00"/>
        <d v="2020-07-01T00:00:00"/>
        <d v="2020-07-02T00:00:00"/>
        <d v="2020-07-03T00:00:00"/>
        <m/>
      </sharedItems>
    </cacheField>
    <cacheField name="缴款日" numFmtId="0">
      <sharedItems containsNonDate="0" containsDate="1" containsString="0" containsBlank="1" minDate="2020-01-06T00:00:00" maxDate="2020-07-07T00:00:00"/>
    </cacheField>
    <cacheField name="发行规模(亿)" numFmtId="0">
      <sharedItems containsString="0" containsBlank="1" containsNumber="1" minValue="0" maxValue="700"/>
    </cacheField>
    <cacheField name="发行期限(年)" numFmtId="0">
      <sharedItems containsString="0" containsBlank="1" containsNumber="1" containsInteger="1" minValue="1" maxValue="50" count="9">
        <n v="1"/>
        <n v="3"/>
        <n v="5"/>
        <n v="7"/>
        <n v="10"/>
        <n v="2"/>
        <n v="30"/>
        <n v="50"/>
        <m/>
      </sharedItems>
    </cacheField>
    <cacheField name="特殊期限" numFmtId="0">
      <sharedItems containsBlank="1"/>
    </cacheField>
    <cacheField name="发行人全称" numFmtId="0">
      <sharedItems containsBlank="1" count="5">
        <s v="国家开发银行"/>
        <s v="中国进出口银行"/>
        <s v="中国农业发展银行"/>
        <s v="中华人民共和国财政部"/>
        <m/>
      </sharedItems>
    </cacheField>
    <cacheField name="加权利率" numFmtId="0">
      <sharedItems containsString="0" containsBlank="1" containsNumber="1" minValue="0.84519999999999995" maxValue="3.73"/>
    </cacheField>
    <cacheField name="全场倍数" numFmtId="0">
      <sharedItems containsString="0" containsBlank="1" containsNumber="1" minValue="1.1599999999999999" maxValue="16.04"/>
    </cacheField>
    <cacheField name="边际利率" numFmtId="0">
      <sharedItems containsString="0" containsBlank="1" containsNumber="1" minValue="0" maxValue="3.0707"/>
    </cacheField>
    <cacheField name="边际倍数" numFmtId="0">
      <sharedItems containsString="0" containsBlank="1" containsNumber="1" minValue="0" maxValue="383"/>
    </cacheField>
    <cacheField name="久期" numFmtId="0">
      <sharedItems containsString="0" containsBlank="1" containsNumber="1" minValue="0.2661" maxValue="22.614799999999999"/>
    </cacheField>
    <cacheField name="中债估值" numFmtId="0">
      <sharedItems containsString="0" containsBlank="1" containsNumber="1" minValue="1.1399999999999999" maxValue="3.71"/>
    </cacheField>
    <cacheField name="综收" numFmtId="0">
      <sharedItems containsString="0" containsBlank="1" containsNumber="1" minValue="0.99810555555555558" maxValue="3.7344218830146629"/>
    </cacheField>
    <cacheField name="二级成交价" numFmtId="179">
      <sharedItems containsString="0" containsBlank="1" containsNumber="1" minValue="1.1200000000000001" maxValue="3.7149999999999999"/>
    </cacheField>
    <cacheField name="综收较估值" numFmtId="0">
      <sharedItems containsString="0" containsBlank="1" containsNumber="1" minValue="-46.233848125600787" maxValue="37.934916895694258"/>
    </cacheField>
    <cacheField name="综收较二级" numFmtId="0">
      <sharedItems containsString="0" containsBlank="1" containsNumber="1" minValue="-41.836734693877517" maxValue="37.9349168956942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py-cx" refreshedDate="44048.72541215278" createdVersion="4" refreshedVersion="4" minRefreshableVersion="3" recordCount="2940">
  <cacheSource type="worksheet">
    <worksheetSource ref="A1:Q2941" sheet="数据（导入）"/>
  </cacheSource>
  <cacheFields count="17">
    <cacheField name="证券代码" numFmtId="0">
      <sharedItems/>
    </cacheField>
    <cacheField name="交易代码" numFmtId="0">
      <sharedItems/>
    </cacheField>
    <cacheField name="债券简称" numFmtId="0">
      <sharedItems/>
    </cacheField>
    <cacheField name="发行起始日" numFmtId="177">
      <sharedItems containsSemiMixedTypes="0" containsNonDate="0" containsDate="1" containsString="0" minDate="2015-01-06T00:00:00" maxDate="2020-08-05T00:00:00" count="965">
        <d v="2015-01-06T00:00:00"/>
        <d v="2015-01-13T00:00:00"/>
        <d v="2015-01-20T00:00:00"/>
        <d v="2015-01-27T00:00:00"/>
        <d v="2015-01-28T00:00:00"/>
        <d v="2015-01-29T00:00:00"/>
        <d v="2015-01-30T00:00:00"/>
        <d v="2015-02-03T00:00:00"/>
        <d v="2015-02-05T00:00:00"/>
        <d v="2015-02-09T00:00:00"/>
        <d v="2015-02-10T00:00:00"/>
        <d v="2015-02-12T00:00:00"/>
        <d v="2015-02-25T00:00:00"/>
        <d v="2015-02-26T00:00:00"/>
        <d v="2015-02-27T00:00:00"/>
        <d v="2015-03-03T00:00:00"/>
        <d v="2015-03-04T00:00:00"/>
        <d v="2015-03-05T00:00:00"/>
        <d v="2015-03-06T00:00:00"/>
        <d v="2015-03-09T00:00:00"/>
        <d v="2015-03-10T00:00:00"/>
        <d v="2015-03-12T00:00:00"/>
        <d v="2015-03-16T00:00:00"/>
        <d v="2015-03-17T00:00:00"/>
        <d v="2015-03-19T00:00:00"/>
        <d v="2015-03-23T00:00:00"/>
        <d v="2015-03-24T00:00:00"/>
        <d v="2015-03-26T00:00:00"/>
        <d v="2015-03-30T00:00:00"/>
        <d v="2015-03-31T00:00:00"/>
        <d v="2015-04-02T00:00:00"/>
        <d v="2015-04-07T00:00:00"/>
        <d v="2015-04-08T00:00:00"/>
        <d v="2015-04-09T00:00:00"/>
        <d v="2015-04-14T00:00:00"/>
        <d v="2015-04-15T00:00:00"/>
        <d v="2015-04-16T00:00:00"/>
        <d v="2015-04-17T00:00:00"/>
        <d v="2015-04-20T00:00:00"/>
        <d v="2015-04-21T00:00:00"/>
        <d v="2015-04-24T00:00:00"/>
        <d v="2015-04-27T00:00:00"/>
        <d v="2015-04-28T00:00:00"/>
        <d v="2015-04-29T00:00:00"/>
        <d v="2015-04-30T00:00:00"/>
        <d v="2015-05-05T00:00:00"/>
        <d v="2015-05-06T00:00:00"/>
        <d v="2015-05-07T00:00:00"/>
        <d v="2015-05-12T00:00:00"/>
        <d v="2015-05-13T00:00:00"/>
        <d v="2015-05-14T00:00:00"/>
        <d v="2015-05-19T00:00:00"/>
        <d v="2015-05-20T00:00:00"/>
        <d v="2015-05-21T00:00:00"/>
        <d v="2015-05-25T00:00:00"/>
        <d v="2015-05-26T00:00:00"/>
        <d v="2015-05-28T00:00:00"/>
        <d v="2015-06-01T00:00:00"/>
        <d v="2015-06-02T00:00:00"/>
        <d v="2015-06-05T00:00:00"/>
        <d v="2015-06-08T00:00:00"/>
        <d v="2015-06-09T00:00:00"/>
        <d v="2015-06-11T00:00:00"/>
        <d v="2015-06-15T00:00:00"/>
        <d v="2015-06-16T00:00:00"/>
        <d v="2015-06-18T00:00:00"/>
        <d v="2015-06-23T00:00:00"/>
        <d v="2015-06-25T00:00:00"/>
        <d v="2015-06-30T00:00:00"/>
        <d v="2015-07-02T00:00:00"/>
        <d v="2015-07-07T00:00:00"/>
        <d v="2015-07-08T00:00:00"/>
        <d v="2015-07-14T00:00:00"/>
        <d v="2015-07-16T00:00:00"/>
        <d v="2015-07-21T00:00:00"/>
        <d v="2015-07-22T00:00:00"/>
        <d v="2015-07-28T00:00:00"/>
        <d v="2015-07-29T00:00:00"/>
        <d v="2015-07-30T00:00:00"/>
        <d v="2015-08-04T00:00:00"/>
        <d v="2015-08-05T00:00:00"/>
        <d v="2015-08-06T00:00:00"/>
        <d v="2015-08-11T00:00:00"/>
        <d v="2015-08-12T00:00:00"/>
        <d v="2015-08-13T00:00:00"/>
        <d v="2015-08-18T00:00:00"/>
        <d v="2015-08-19T00:00:00"/>
        <d v="2015-08-20T00:00:00"/>
        <d v="2015-08-25T00:00:00"/>
        <d v="2015-08-26T00:00:00"/>
        <d v="2015-08-27T00:00:00"/>
        <d v="2015-09-08T00:00:00"/>
        <d v="2015-09-09T00:00:00"/>
        <d v="2015-09-10T00:00:00"/>
        <d v="2015-09-15T00:00:00"/>
        <d v="2015-09-16T00:00:00"/>
        <d v="2015-09-17T00:00:00"/>
        <d v="2015-09-18T00:00:00"/>
        <d v="2015-09-22T00:00:00"/>
        <d v="2015-09-23T00:00:00"/>
        <d v="2015-09-25T00:00:00"/>
        <d v="2015-10-13T00:00:00"/>
        <d v="2015-10-16T00:00:00"/>
        <d v="2015-10-19T00:00:00"/>
        <d v="2015-10-20T00:00:00"/>
        <d v="2015-10-22T00:00:00"/>
        <d v="2015-10-26T00:00:00"/>
        <d v="2015-10-27T00:00:00"/>
        <d v="2015-10-28T00:00:00"/>
        <d v="2015-10-29T00:00:00"/>
        <d v="2015-11-03T00:00:00"/>
        <d v="2015-11-04T00:00:00"/>
        <d v="2015-11-05T00:00:00"/>
        <d v="2015-11-09T00:00:00"/>
        <d v="2015-11-10T00:00:00"/>
        <d v="2015-11-11T00:00:00"/>
        <d v="2015-11-12T00:00:00"/>
        <d v="2015-11-13T00:00:00"/>
        <d v="2015-11-17T00:00:00"/>
        <d v="2015-11-18T00:00:00"/>
        <d v="2015-11-19T00:00:00"/>
        <d v="2015-11-20T00:00:00"/>
        <d v="2015-11-25T00:00:00"/>
        <d v="2015-11-26T00:00:00"/>
        <d v="2015-11-27T00:00:00"/>
        <d v="2015-12-02T00:00:00"/>
        <d v="2015-12-03T00:00:00"/>
        <d v="2015-12-08T00:00:00"/>
        <d v="2015-12-09T00:00:00"/>
        <d v="2015-12-11T00:00:00"/>
        <d v="2015-12-15T00:00:00"/>
        <d v="2015-12-16T00:00:00"/>
        <d v="2015-12-17T00:00:00"/>
        <d v="2015-12-28T00:00:00"/>
        <d v="2016-01-05T00:00:00"/>
        <d v="2016-01-06T00:00:00"/>
        <d v="2016-01-07T00:00:00"/>
        <d v="2016-01-12T00:00:00"/>
        <d v="2016-01-13T00:00:00"/>
        <d v="2016-01-14T00:00:00"/>
        <d v="2016-01-18T00:00:00"/>
        <d v="2016-01-19T00:00:00"/>
        <d v="2016-01-20T00:00:00"/>
        <d v="2016-01-21T00:00:00"/>
        <d v="2016-01-25T00:00:00"/>
        <d v="2016-01-26T00:00:00"/>
        <d v="2016-01-28T00:00:00"/>
        <d v="2016-02-02T00:00:00"/>
        <d v="2016-02-16T00:00:00"/>
        <d v="2016-02-17T00:00:00"/>
        <d v="2016-02-18T00:00:00"/>
        <d v="2016-02-22T00:00:00"/>
        <d v="2016-02-23T00:00:00"/>
        <d v="2016-02-24T00:00:00"/>
        <d v="2016-02-25T00:00:00"/>
        <d v="2016-02-29T00:00:00"/>
        <d v="2016-03-01T00:00:00"/>
        <d v="2016-03-02T00:00:00"/>
        <d v="2016-03-03T00:00:00"/>
        <d v="2016-03-07T00:00:00"/>
        <d v="2016-03-08T00:00:00"/>
        <d v="2016-03-09T00:00:00"/>
        <d v="2016-03-10T00:00:00"/>
        <d v="2016-03-15T00:00:00"/>
        <d v="2016-03-16T00:00:00"/>
        <d v="2016-03-17T00:00:00"/>
        <d v="2016-03-21T00:00:00"/>
        <d v="2016-03-22T00:00:00"/>
        <d v="2016-03-23T00:00:00"/>
        <d v="2016-03-24T00:00:00"/>
        <d v="2016-03-28T00:00:00"/>
        <d v="2016-03-29T00:00:00"/>
        <d v="2016-03-31T00:00:00"/>
        <d v="2016-04-05T00:00:00"/>
        <d v="2016-04-06T00:00:00"/>
        <d v="2016-04-07T00:00:00"/>
        <d v="2016-04-11T00:00:00"/>
        <d v="2016-04-12T00:00:00"/>
        <d v="2016-04-14T00:00:00"/>
        <d v="2016-04-18T00:00:00"/>
        <d v="2016-04-19T00:00:00"/>
        <d v="2016-04-20T00:00:00"/>
        <d v="2016-04-21T00:00:00"/>
        <d v="2016-04-25T00:00:00"/>
        <d v="2016-04-26T00:00:00"/>
        <d v="2016-04-28T00:00:00"/>
        <d v="2016-05-03T00:00:00"/>
        <d v="2016-05-04T00:00:00"/>
        <d v="2016-05-05T00:00:00"/>
        <d v="2016-05-09T00:00:00"/>
        <d v="2016-05-10T00:00:00"/>
        <d v="2016-05-11T00:00:00"/>
        <d v="2016-05-12T00:00:00"/>
        <d v="2016-05-16T00:00:00"/>
        <d v="2016-05-17T00:00:00"/>
        <d v="2016-05-18T00:00:00"/>
        <d v="2016-05-19T00:00:00"/>
        <d v="2016-05-23T00:00:00"/>
        <d v="2016-05-24T00:00:00"/>
        <d v="2016-05-25T00:00:00"/>
        <d v="2016-05-26T00:00:00"/>
        <d v="2016-05-30T00:00:00"/>
        <d v="2016-05-31T00:00:00"/>
        <d v="2016-06-01T00:00:00"/>
        <d v="2016-06-02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30T00:00:00"/>
        <d v="2016-07-04T00:00:00"/>
        <d v="2016-07-05T00:00:00"/>
        <d v="2016-07-06T00:00:00"/>
        <d v="2016-07-07T00:00:00"/>
        <d v="2016-07-11T00:00:00"/>
        <d v="2016-07-12T00:00:00"/>
        <d v="2016-07-13T00:00:00"/>
        <d v="2016-07-14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8T00:00:00"/>
        <d v="2016-08-01T00:00:00"/>
        <d v="2016-08-02T00:00:00"/>
        <d v="2016-08-03T00:00:00"/>
        <d v="2016-08-08T00:00:00"/>
        <d v="2016-08-09T00:00:00"/>
        <d v="2016-08-10T00:00:00"/>
        <d v="2016-08-11T00:00:00"/>
        <d v="2016-08-15T00:00:00"/>
        <d v="2016-08-16T00:00:00"/>
        <d v="2016-08-17T00:00:00"/>
        <d v="2016-08-18T00:00:00"/>
        <d v="2016-08-23T00:00:00"/>
        <d v="2016-08-24T00:00:00"/>
        <d v="2016-08-25T00:00:00"/>
        <d v="2016-08-29T00:00:00"/>
        <d v="2016-08-30T00:00:00"/>
        <d v="2016-09-01T00:00:00"/>
        <d v="2016-09-05T00:00:00"/>
        <d v="2016-09-06T00:00:00"/>
        <d v="2016-09-07T00:00:00"/>
        <d v="2016-09-08T00:00:00"/>
        <d v="2016-09-12T00:00:00"/>
        <d v="2016-09-14T00:00:00"/>
        <d v="2016-09-19T00:00:00"/>
        <d v="2016-09-20T00:00:00"/>
        <d v="2016-09-21T00:00:00"/>
        <d v="2016-09-23T00:00:00"/>
        <d v="2016-09-27T00:00:00"/>
        <d v="2016-09-29T00:00:00"/>
        <d v="2016-10-10T00:00:00"/>
        <d v="2016-10-11T00:00:00"/>
        <d v="2016-10-12T00:00:00"/>
        <d v="2016-10-13T00:00:00"/>
        <d v="2016-10-18T00:00:00"/>
        <d v="2016-10-20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3T00:00:00"/>
        <d v="2016-11-07T00:00:00"/>
        <d v="2016-11-08T00:00:00"/>
        <d v="2016-11-09T00:00:00"/>
        <d v="2016-11-10T00:00:00"/>
        <d v="2016-11-15T00:00:00"/>
        <d v="2016-11-17T00:00:00"/>
        <d v="2016-11-22T00:00:00"/>
        <d v="2016-11-23T00:00:00"/>
        <d v="2016-11-28T00:00:00"/>
        <d v="2016-11-29T00:00:00"/>
        <d v="2016-12-01T00:00:00"/>
        <d v="2016-12-06T00:00:00"/>
        <d v="2016-12-07T00:00:00"/>
        <d v="2016-12-12T00:00:00"/>
        <d v="2016-12-13T00:00:00"/>
        <d v="2016-12-14T00:00:00"/>
        <d v="2016-12-16T00:00:00"/>
        <d v="2016-12-20T00:00:00"/>
        <d v="2016-12-21T00:00:00"/>
        <d v="2016-12-27T00:00:00"/>
        <d v="2017-01-04T00:00:00"/>
        <d v="2017-01-05T00:00:00"/>
        <d v="2017-01-10T00:00:00"/>
        <d v="2017-01-11T00:00:00"/>
        <d v="2017-01-12T00:00:00"/>
        <d v="2017-01-17T00:00:00"/>
        <d v="2017-01-18T00:00:00"/>
        <d v="2017-01-19T00:00:00"/>
        <d v="2017-01-23T00:00:00"/>
        <d v="2017-02-06T00:00:00"/>
        <d v="2017-02-07T00:00:00"/>
        <d v="2017-02-09T00:00:00"/>
        <d v="2017-02-14T00:00:00"/>
        <d v="2017-02-15T00:00:00"/>
        <d v="2017-02-16T00:00:00"/>
        <d v="2017-02-21T00:00:00"/>
        <d v="2017-02-22T00:00:00"/>
        <d v="2017-02-23T00:00:00"/>
        <d v="2017-02-27T00:00:00"/>
        <d v="2017-02-28T00:00:00"/>
        <d v="2017-03-01T00:00:00"/>
        <d v="2017-03-02T00:00:00"/>
        <d v="2017-03-06T00:00:00"/>
        <d v="2017-03-07T00:00:00"/>
        <d v="2017-03-08T00:00:00"/>
        <d v="2017-03-09T00:00:00"/>
        <d v="2017-03-13T00:00:00"/>
        <d v="2017-03-14T00:00:00"/>
        <d v="2017-03-15T00:00:00"/>
        <d v="2017-03-16T00:00:00"/>
        <d v="2017-03-20T00:00:00"/>
        <d v="2017-03-21T00:00:00"/>
        <d v="2017-03-22T00:00:00"/>
        <d v="2017-03-23T00:00:00"/>
        <d v="2017-03-27T00:00:00"/>
        <d v="2017-03-28T00:00:00"/>
        <d v="2017-03-30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5-03T00:00:00"/>
        <d v="2017-05-04T00:00:00"/>
        <d v="2017-05-08T00:00:00"/>
        <d v="2017-05-09T00:00:00"/>
        <d v="2017-05-10T00:00:00"/>
        <d v="2017-05-11T00:00:00"/>
        <d v="2017-05-16T00:00:00"/>
        <d v="2017-05-17T00:00:00"/>
        <d v="2017-05-18T00:00:00"/>
        <d v="2017-05-24T00:00:00"/>
        <d v="2017-05-25T00:00:00"/>
        <d v="2017-05-31T00:00:00"/>
        <d v="2017-06-01T00:00:00"/>
        <d v="2017-06-06T00:00:00"/>
        <d v="2017-06-07T00:00:00"/>
        <d v="2017-06-08T00:00:00"/>
        <d v="2017-06-13T00:00:00"/>
        <d v="2017-06-14T00:00:00"/>
        <d v="2017-06-15T00:00:00"/>
        <d v="2017-06-16T00:00:00"/>
        <d v="2017-06-20T00:00:00"/>
        <d v="2017-06-21T00:00:00"/>
        <d v="2017-06-22T00:00:00"/>
        <d v="2017-06-27T00:00:00"/>
        <d v="2017-06-28T00:00:00"/>
        <d v="2017-06-29T00:00:00"/>
        <d v="2017-07-03T00:00:00"/>
        <d v="2017-07-04T00:00:00"/>
        <d v="2017-07-05T00:00:00"/>
        <d v="2017-07-06T00:00:00"/>
        <d v="2017-07-11T00:00:00"/>
        <d v="2017-07-12T00:00:00"/>
        <d v="2017-07-13T00:00:00"/>
        <d v="2017-07-17T00:00:00"/>
        <d v="2017-07-18T00:00:00"/>
        <d v="2017-07-19T00:00:00"/>
        <d v="2017-07-20T00:00:00"/>
        <d v="2017-07-24T00:00:00"/>
        <d v="2017-07-25T00:00:00"/>
        <d v="2017-07-26T00:00:00"/>
        <d v="2017-07-27T00:00:00"/>
        <d v="2017-07-31T00:00:00"/>
        <d v="2017-08-01T00:00:00"/>
        <d v="2017-08-02T00:00:00"/>
        <d v="2017-08-03T00:00:00"/>
        <d v="2017-08-07T00:00:00"/>
        <d v="2017-08-08T00:00:00"/>
        <d v="2017-08-09T00:00:00"/>
        <d v="2017-08-10T00:00:00"/>
        <d v="2017-08-14T00:00:00"/>
        <d v="2017-08-15T00:00:00"/>
        <d v="2017-08-16T00:00:00"/>
        <d v="2017-08-17T00:00:00"/>
        <d v="2017-08-18T00:00:00"/>
        <d v="2017-08-22T00:00:00"/>
        <d v="2017-08-23T00:00:00"/>
        <d v="2017-08-24T00:00:00"/>
        <d v="2017-08-28T00:00:00"/>
        <d v="2017-08-29T00:00:00"/>
        <d v="2017-08-30T00:00:00"/>
        <d v="2017-08-31T00:00:00"/>
        <d v="2017-09-04T00:00:00"/>
        <d v="2017-09-05T00:00:00"/>
        <d v="2017-09-06T00:00:00"/>
        <d v="2017-09-07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5T00:00:00"/>
        <d v="2017-09-26T00:00:00"/>
        <d v="2017-09-28T00:00:00"/>
        <d v="2017-10-09T00:00:00"/>
        <d v="2017-10-10T00:00:00"/>
        <d v="2017-10-11T00:00:00"/>
        <d v="2017-10-12T00:00:00"/>
        <d v="2017-10-16T00:00:00"/>
        <d v="2017-10-17T00:00:00"/>
        <d v="2017-10-18T00:00:00"/>
        <d v="2017-10-19T00:00:00"/>
        <d v="2017-10-23T00:00:00"/>
        <d v="2017-10-24T00:00:00"/>
        <d v="2017-10-25T00:00:00"/>
        <d v="2017-10-26T00:00:00"/>
        <d v="2017-10-30T00:00:00"/>
        <d v="2017-10-31T00:00:00"/>
        <d v="2017-11-01T00:00:00"/>
        <d v="2017-11-02T00:00:00"/>
        <d v="2017-11-06T00:00:00"/>
        <d v="2017-11-07T00:00:00"/>
        <d v="2017-11-08T00:00:00"/>
        <d v="2017-11-09T00:00:00"/>
        <d v="2017-11-13T00:00:00"/>
        <d v="2017-11-14T00:00:00"/>
        <d v="2017-11-15T00:00:00"/>
        <d v="2017-11-20T00:00:00"/>
        <d v="2017-11-21T00:00:00"/>
        <d v="2017-11-22T00:00:00"/>
        <d v="2017-11-27T00:00:00"/>
        <d v="2017-11-28T00:00:00"/>
        <d v="2017-11-29T00:00:00"/>
        <d v="2017-11-30T00:00:00"/>
        <d v="2017-12-06T00:00:00"/>
        <d v="2017-12-07T00:00:00"/>
        <d v="2017-12-13T00:00:00"/>
        <d v="2017-12-14T00:00:00"/>
        <d v="2017-12-15T00:00:00"/>
        <d v="2017-12-20T00:00:00"/>
        <d v="2017-12-21T00:00:00"/>
        <d v="2017-12-22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5T00:00:00"/>
        <d v="2018-01-16T00:00:00"/>
        <d v="2018-01-17T00:00:00"/>
        <d v="2018-01-18T00:00:00"/>
        <d v="2018-01-23T00:00:00"/>
        <d v="2018-01-24T00:00:00"/>
        <d v="2018-01-25T00:00:00"/>
        <d v="2018-01-29T00:00:00"/>
        <d v="2018-01-30T00:00:00"/>
        <d v="2018-01-31T00:00:00"/>
        <d v="2018-02-01T00:00:00"/>
        <d v="2018-02-05T00:00:00"/>
        <d v="2018-02-06T00:00:00"/>
        <d v="2018-02-07T00:00:00"/>
        <d v="2018-02-08T00:00:00"/>
        <d v="2018-02-09T00:00:00"/>
        <d v="2018-02-12T00:00:00"/>
        <d v="2018-02-26T00:00:00"/>
        <d v="2018-02-27T00:00:00"/>
        <d v="2018-02-28T00:00:00"/>
        <d v="2018-03-01T00:00:00"/>
        <d v="2018-03-05T00:00:00"/>
        <d v="2018-03-07T00:00:00"/>
        <d v="2018-03-08T00:00:00"/>
        <d v="2018-03-12T00:00:00"/>
        <d v="2018-03-13T00:00:00"/>
        <d v="2018-03-14T00:00:00"/>
        <d v="2018-03-15T00:00:00"/>
        <d v="2018-03-19T00:00:00"/>
        <d v="2018-03-21T00:00:00"/>
        <d v="2018-03-22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5-02T00:00:00"/>
        <d v="2018-05-03T00:00:00"/>
        <d v="2018-05-08T00:00:00"/>
        <d v="2018-05-09T00:00:00"/>
        <d v="2018-05-10T00:00:00"/>
        <d v="2018-05-15T00:00:00"/>
        <d v="2018-05-16T00:00:00"/>
        <d v="2018-05-17T00:00:00"/>
        <d v="2018-05-22T00:00:00"/>
        <d v="2018-05-23T00:00:00"/>
        <d v="2018-05-24T00:00:00"/>
        <d v="2018-05-29T00:00:00"/>
        <d v="2018-05-30T00:00:00"/>
        <d v="2018-05-31T00:00:00"/>
        <d v="2018-06-04T00:00:00"/>
        <d v="2018-06-05T00:00:00"/>
        <d v="2018-06-06T00:00:00"/>
        <d v="2018-06-07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6T00:00:00"/>
        <d v="2018-06-27T00:00:00"/>
        <d v="2018-07-03T00:00:00"/>
        <d v="2018-07-04T00:00:00"/>
        <d v="2018-07-05T00:00:00"/>
        <d v="2018-07-10T00:00:00"/>
        <d v="2018-07-11T00:00:00"/>
        <d v="2018-07-12T00:00:00"/>
        <d v="2018-07-17T00:00:00"/>
        <d v="2018-07-18T00:00:00"/>
        <d v="2018-07-19T00:00:00"/>
        <d v="2018-07-24T00:00:00"/>
        <d v="2018-07-25T00:00:00"/>
        <d v="2018-07-26T00:00:00"/>
        <d v="2018-07-31T00:00:00"/>
        <d v="2018-08-01T00:00:00"/>
        <d v="2018-08-02T00:00:00"/>
        <d v="2018-08-06T00:00:00"/>
        <d v="2018-08-07T00:00:00"/>
        <d v="2018-08-08T00:00:00"/>
        <d v="2018-08-09T00:00:00"/>
        <d v="2018-08-13T00:00:00"/>
        <d v="2018-08-14T00:00:00"/>
        <d v="2018-08-15T00:00:00"/>
        <d v="2018-08-17T00:00:00"/>
        <d v="2018-08-21T00:00:00"/>
        <d v="2018-08-23T00:00:00"/>
        <d v="2018-08-27T00:00:00"/>
        <d v="2018-08-28T00:00:00"/>
        <d v="2018-08-29T00:00:00"/>
        <d v="2018-08-30T00:00:00"/>
        <d v="2018-09-03T00:00:00"/>
        <d v="2018-09-04T00:00:00"/>
        <d v="2018-09-05T00:00:00"/>
        <d v="2018-09-06T00:00:00"/>
        <d v="2018-09-11T00:00:00"/>
        <d v="2018-09-12T00:00:00"/>
        <d v="2018-09-13T00:00:00"/>
        <d v="2018-09-14T00:00:00"/>
        <d v="2018-09-18T00:00:00"/>
        <d v="2018-09-19T00:00:00"/>
        <d v="2018-09-20T00:00:00"/>
        <d v="2018-09-26T00:00:00"/>
        <d v="2018-09-27T00:00:00"/>
        <d v="2018-10-09T00:00:00"/>
        <d v="2018-10-10T00:00:00"/>
        <d v="2018-10-11T00:00:00"/>
        <d v="2018-10-16T00:00:00"/>
        <d v="2018-10-18T00:00:00"/>
        <d v="2018-10-23T00:00:00"/>
        <d v="2018-10-24T00:00:00"/>
        <d v="2018-10-25T00:00:00"/>
        <d v="2018-10-29T00:00:00"/>
        <d v="2018-10-30T00:00:00"/>
        <d v="2018-10-31T00:00:00"/>
        <d v="2018-11-01T00:00:00"/>
        <d v="2018-11-05T00:00:00"/>
        <d v="2018-11-06T00:00:00"/>
        <d v="2018-11-07T00:00:00"/>
        <d v="2018-11-08T00:00:00"/>
        <d v="2018-11-12T00:00:00"/>
        <d v="2018-11-13T00:00:00"/>
        <d v="2018-11-14T00:00:00"/>
        <d v="2018-11-15T00:00:00"/>
        <d v="2018-11-20T00:00:00"/>
        <d v="2018-11-21T00:00:00"/>
        <d v="2018-11-22T00:00:00"/>
        <d v="2018-11-26T00:00:00"/>
        <d v="2018-11-27T00:00:00"/>
        <d v="2018-11-29T00:00:00"/>
        <d v="2018-12-03T00:00:00"/>
        <d v="2018-12-04T00:00:00"/>
        <d v="2018-12-05T00:00:00"/>
        <d v="2018-12-06T00:00:00"/>
        <d v="2018-12-11T00:00:00"/>
        <d v="2018-12-12T00:00:00"/>
        <d v="2018-12-13T00:00:00"/>
        <d v="2018-12-14T00:00:00"/>
        <d v="2018-12-19T00:00:00"/>
        <d v="2018-12-20T00:00:00"/>
        <d v="2018-12-26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4T00:00:00"/>
        <d v="2019-01-15T00:00:00"/>
        <d v="2019-01-16T00:00:00"/>
        <d v="2019-01-17T00:00:00"/>
        <d v="2019-01-21T00:00:00"/>
        <d v="2019-01-22T00:00:00"/>
        <d v="2019-01-23T00:00:00"/>
        <d v="2019-01-24T00:00:00"/>
        <d v="2019-01-28T00:00:00"/>
        <d v="2019-01-29T00:00:00"/>
        <d v="2019-01-31T00:00:00"/>
        <d v="2019-02-13T00:00:00"/>
        <d v="2019-02-14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4T00:00:00"/>
        <d v="2019-03-05T00:00:00"/>
        <d v="2019-03-06T00:00:00"/>
        <d v="2019-03-07T00:00:00"/>
        <d v="2019-03-11T00:00:00"/>
        <d v="2019-03-12T00:00:00"/>
        <d v="2019-03-13T00:00:00"/>
        <d v="2019-03-14T00:00:00"/>
        <d v="2019-03-18T00:00:00"/>
        <d v="2019-03-19T00:00:00"/>
        <d v="2019-03-20T00:00:00"/>
        <d v="2019-03-21T00:00:00"/>
        <d v="2019-03-25T00:00:00"/>
        <d v="2019-03-26T00:00:00"/>
        <d v="2019-03-27T00:00:00"/>
        <d v="2019-03-28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9T00:00:00"/>
        <d v="2019-05-06T00:00:00"/>
        <d v="2019-05-07T00:00:00"/>
        <d v="2019-05-08T00:00:00"/>
        <d v="2019-05-09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10T00:00:00"/>
        <d v="2019-06-11T00:00:00"/>
        <d v="2019-06-12T00:00:00"/>
        <d v="2019-06-13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7-01T00:00:00"/>
        <d v="2019-07-02T00:00:00"/>
        <d v="2019-07-03T00:00:00"/>
        <d v="2019-07-04T00:00:00"/>
        <d v="2019-07-08T00:00:00"/>
        <d v="2019-07-09T00:00:00"/>
        <d v="2019-07-10T00:00:00"/>
        <d v="2019-07-11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9T00:00:00"/>
        <d v="2019-07-30T00:00:00"/>
        <d v="2019-07-31T00:00:00"/>
        <d v="2019-08-01T00:00:00"/>
        <d v="2019-08-05T00:00:00"/>
        <d v="2019-08-06T00:00:00"/>
        <d v="2019-08-07T00:00:00"/>
        <d v="2019-08-08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6T00:00:00"/>
        <d v="2019-08-27T00:00:00"/>
        <d v="2019-08-28T00:00:00"/>
        <d v="2019-08-29T00:00:00"/>
        <d v="2019-08-30T00:00:00"/>
        <d v="2019-09-02T00:00:00"/>
        <d v="2019-09-03T00:00:00"/>
        <d v="2019-09-04T00:00:00"/>
        <d v="2019-09-05T00:00:00"/>
        <d v="2019-09-09T00:00:00"/>
        <d v="2019-09-10T00:00:00"/>
        <d v="2019-09-11T00:00:00"/>
        <d v="2019-09-12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10-09T00:00:00"/>
        <d v="2019-10-10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8T00:00:00"/>
        <d v="2019-10-29T00:00:00"/>
        <d v="2019-10-30T00:00:00"/>
        <d v="2019-10-31T00:00:00"/>
        <d v="2019-11-04T00:00:00"/>
        <d v="2019-11-05T00:00:00"/>
        <d v="2019-11-06T00:00:00"/>
        <d v="2019-11-07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10T00:00:00"/>
        <d v="2019-12-11T00:00:00"/>
        <d v="2019-12-12T00:00:00"/>
        <d v="2019-12-16T00:00:00"/>
        <d v="2019-12-18T00:00:00"/>
        <d v="2019-12-19T00:00:00"/>
        <d v="2019-12-20T00:00:00"/>
        <d v="2019-12-27T00:00:00"/>
        <d v="2020-01-07T00:00:00"/>
        <d v="2020-01-16T00:00:00"/>
        <d v="2020-01-21T00:00:00"/>
        <d v="2020-02-06T00:00:00"/>
        <d v="2020-02-13T00:00:00"/>
        <d v="2020-02-20T00:00:00"/>
        <d v="2020-02-25T00:00:00"/>
        <d v="2020-03-03T00:00:00"/>
        <d v="2020-03-10T00:00:00"/>
        <d v="2020-03-17T00:00:00"/>
        <d v="2020-03-24T00:00:00"/>
        <d v="2020-03-31T00:00:00"/>
        <d v="2020-04-07T00:00:00"/>
        <d v="2020-04-14T00:00:00"/>
        <d v="2020-04-21T00:00:00"/>
        <d v="2020-04-30T00:00:00"/>
        <d v="2020-05-08T00:00:00"/>
        <d v="2020-05-12T00:00:00"/>
        <d v="2020-05-14T00:00:00"/>
        <d v="2020-05-19T00:00:00"/>
        <d v="2020-05-21T00:00:00"/>
        <d v="2020-05-26T00:00:00"/>
        <d v="2020-05-28T00:00:00"/>
        <d v="2020-06-02T00:00:00"/>
        <d v="2020-06-04T00:00:00"/>
        <d v="2020-06-09T00:00:00"/>
        <d v="2020-06-11T00:00:00"/>
        <d v="2020-06-16T00:00:00"/>
        <d v="2020-06-18T00:00:00"/>
        <d v="2020-06-23T00:00:00"/>
        <d v="2020-01-02T00:00:00"/>
        <d v="2020-01-09T00:00:00"/>
        <d v="2020-02-11T00:00:00"/>
        <d v="2020-02-18T00:00:00"/>
        <d v="2020-03-05T00:00:00"/>
        <d v="2020-03-12T00:00:00"/>
        <d v="2020-03-19T00:00:00"/>
        <d v="2020-03-26T00:00:00"/>
        <d v="2020-04-02T00:00:00"/>
        <d v="2020-04-09T00:00:00"/>
        <d v="2020-04-16T00:00:00"/>
        <d v="2020-04-23T00:00:00"/>
        <d v="2020-04-28T00:00:00"/>
        <d v="2020-05-07T00:00:00"/>
        <d v="2020-06-05T00:00:00"/>
        <d v="2020-01-14T00:00:00"/>
        <d v="2020-02-27T00:00:00"/>
        <d v="2020-01-03T00:00:00"/>
        <d v="2020-02-21T00:00:00"/>
        <d v="2020-02-28T00:00:00"/>
        <d v="2020-03-06T00:00:00"/>
        <d v="2020-03-13T00:00:00"/>
        <d v="2020-03-20T00:00:00"/>
        <d v="2020-03-27T00:00:00"/>
        <d v="2020-04-03T00:00:00"/>
        <d v="2020-04-10T00:00:00"/>
        <d v="2020-04-17T00:00:00"/>
        <d v="2020-04-24T00:00:00"/>
        <d v="2020-05-15T00:00:00"/>
        <d v="2020-05-22T00:00:00"/>
        <d v="2020-05-29T00:00:00"/>
        <d v="2020-06-12T00:00:00"/>
        <d v="2020-06-19T00:00:00"/>
        <d v="2020-01-08T00:00:00"/>
        <d v="2020-01-15T00:00:00"/>
        <d v="2020-02-05T00:00:00"/>
        <d v="2020-02-12T00:00:00"/>
        <d v="2020-02-19T00:00:00"/>
        <d v="2020-02-26T00:00:00"/>
        <d v="2020-03-04T00:00:00"/>
        <d v="2020-03-11T00:00:00"/>
        <d v="2020-03-18T00:00:00"/>
        <d v="2020-03-25T00:00:00"/>
        <d v="2020-04-01T00:00:00"/>
        <d v="2020-04-08T00:00:00"/>
        <d v="2020-04-15T00:00:00"/>
        <d v="2020-04-22T00:00:00"/>
        <d v="2020-04-29T00:00:00"/>
        <d v="2020-05-06T00:00:00"/>
        <d v="2020-05-13T00:00:00"/>
        <d v="2020-05-20T00:00:00"/>
        <d v="2020-05-27T00:00:00"/>
        <d v="2020-06-03T00:00:00"/>
        <d v="2020-06-10T00:00:00"/>
        <d v="2020-06-17T00:00:00"/>
        <d v="2020-06-24T00:00:00"/>
        <d v="2020-01-06T00:00:00"/>
        <d v="2020-01-1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13T00:00:00"/>
        <d v="2020-04-20T00:00:00"/>
        <d v="2020-04-27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6-30T00:00:00"/>
        <d v="2020-07-01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</sharedItems>
    </cacheField>
    <cacheField name="缴款日" numFmtId="177">
      <sharedItems containsSemiMixedTypes="0" containsNonDate="0" containsDate="1" containsString="0" minDate="2015-01-08T00:00:00" maxDate="2020-08-08T00:00:00"/>
    </cacheField>
    <cacheField name="发行规模(亿)" numFmtId="176">
      <sharedItems containsSemiMixedTypes="0" containsString="0" containsNumber="1" minValue="0" maxValue="700"/>
    </cacheField>
    <cacheField name="发行期限(年)" numFmtId="176">
      <sharedItems containsSemiMixedTypes="0" containsString="0" containsNumber="1" minValue="0.24929999999999999" maxValue="50" count="14">
        <n v="7"/>
        <n v="5"/>
        <n v="10"/>
        <n v="3"/>
        <n v="15"/>
        <n v="20"/>
        <n v="30"/>
        <n v="50"/>
        <n v="1"/>
        <n v="2"/>
        <n v="0.24929999999999999"/>
        <n v="0.49859999999999999"/>
        <n v="3.44"/>
        <n v="5.44"/>
      </sharedItems>
    </cacheField>
    <cacheField name="特殊期限" numFmtId="0">
      <sharedItems/>
    </cacheField>
    <cacheField name="发行人全称" numFmtId="0">
      <sharedItems/>
    </cacheField>
    <cacheField name="加权利率" numFmtId="0">
      <sharedItems containsSemiMixedTypes="0" containsString="0" containsNumber="1" minValue="0" maxValue="5.14"/>
    </cacheField>
    <cacheField name="全场倍数" numFmtId="176">
      <sharedItems containsString="0" containsBlank="1" containsNumber="1" minValue="1.1599999999999999" maxValue="16.04"/>
    </cacheField>
    <cacheField name="边际利率" numFmtId="176">
      <sharedItems containsString="0" containsBlank="1" containsNumber="1" minValue="0" maxValue="3.9262999999999999"/>
    </cacheField>
    <cacheField name="边际倍数" numFmtId="176">
      <sharedItems containsString="0" containsBlank="1" containsNumber="1" minValue="0" maxValue="383"/>
    </cacheField>
    <cacheField name="久期" numFmtId="178">
      <sharedItems containsSemiMixedTypes="0" containsString="0" containsNumber="1" minValue="0.1363" maxValue="22.614799999999999"/>
    </cacheField>
    <cacheField name="中债估值" numFmtId="178">
      <sharedItems containsSemiMixedTypes="0" containsString="0" containsNumber="1" minValue="1.1399999999999999" maxValue="5.1597999999999997"/>
    </cacheField>
    <cacheField name="综收" numFmtId="180">
      <sharedItems containsSemiMixedTypes="0" containsString="0" containsNumber="1" minValue="0.99810555555555558" maxValue="5.1521678335870122"/>
    </cacheField>
    <cacheField name="二级成交价" numFmtId="0">
      <sharedItems containsString="0" containsBlank="1" containsNumber="1" minValue="1.120000000000000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4">
  <r>
    <x v="0"/>
    <s v="200201.IB"/>
    <x v="0"/>
    <x v="0"/>
    <d v="2020-01-14T00:00:00"/>
    <n v="114.2"/>
    <x v="0"/>
    <s v="366D"/>
    <x v="0"/>
    <n v="2.39"/>
    <n v="2.72"/>
    <m/>
    <n v="2.0499999999999998"/>
    <n v="0.97619999999999996"/>
    <n v="2.5716000000000001"/>
    <n v="2.4821942224953903"/>
    <n v="2.57"/>
    <n v="-8.9405777504609762"/>
    <n v="-8.7805777504609495"/>
  </r>
  <r>
    <x v="0"/>
    <s v="200201Z.IB"/>
    <x v="1"/>
    <x v="1"/>
    <d v="2020-01-20T00:00:00"/>
    <n v="80"/>
    <x v="0"/>
    <s v="366D"/>
    <x v="0"/>
    <n v="2.3673999999999999"/>
    <n v="2.5"/>
    <m/>
    <n v="24"/>
    <n v="0.97089999999999999"/>
    <n v="2.4417"/>
    <n v="2.4600974971675766"/>
    <n v="2.4500000000000002"/>
    <n v="1.839749716757666"/>
    <n v="1.0097497167576464"/>
  </r>
  <r>
    <x v="0"/>
    <s v="200201Z2.IB"/>
    <x v="2"/>
    <x v="2"/>
    <d v="2020-02-03T00:00:00"/>
    <n v="50"/>
    <x v="0"/>
    <s v="366D"/>
    <x v="0"/>
    <n v="2.3134999999999999"/>
    <n v="4.18"/>
    <m/>
    <n v="1.05"/>
    <n v="0.95799999999999996"/>
    <n v="2.3997999999999999"/>
    <n v="2.4074457202505219"/>
    <n v="2.42"/>
    <n v="0.76457202505220145"/>
    <n v="-1.2554279749477981"/>
  </r>
  <r>
    <x v="1"/>
    <s v="2002120.IB"/>
    <x v="3"/>
    <x v="3"/>
    <d v="2020-02-12T00:00:00"/>
    <n v="135"/>
    <x v="0"/>
    <s v="366D"/>
    <x v="0"/>
    <n v="1.65"/>
    <n v="11.85"/>
    <m/>
    <n v="1.1200000000000001"/>
    <n v="1"/>
    <n v="2.0958000000000001"/>
    <n v="1.74"/>
    <n v="2.09"/>
    <n v="-35.580000000000013"/>
    <n v="-34.999999999999986"/>
  </r>
  <r>
    <x v="0"/>
    <s v="200201Z3.IB"/>
    <x v="4"/>
    <x v="4"/>
    <d v="2020-02-17T00:00:00"/>
    <n v="50"/>
    <x v="0"/>
    <s v="366D"/>
    <x v="0"/>
    <n v="1.8056000000000001"/>
    <n v="4.0599999999999996"/>
    <m/>
    <n v="1.36"/>
    <n v="0.90159999999999996"/>
    <n v="1.9893000000000001"/>
    <n v="1.9054225377107366"/>
    <n v="1.98"/>
    <n v="-8.3877462289263516"/>
    <n v="-7.457746228926343"/>
  </r>
  <r>
    <x v="0"/>
    <s v="200201Z4.IB"/>
    <x v="5"/>
    <x v="5"/>
    <d v="2020-02-25T00:00:00"/>
    <n v="73"/>
    <x v="0"/>
    <s v="366D"/>
    <x v="0"/>
    <n v="1.9985999999999999"/>
    <n v="2.59"/>
    <m/>
    <n v="1.58"/>
    <n v="0.8821"/>
    <n v="2.0507"/>
    <n v="2.100629248384537"/>
    <n v="2.11"/>
    <n v="4.992924838453705"/>
    <n v="-0.93707516154628578"/>
  </r>
  <r>
    <x v="0"/>
    <s v="200201Z5.IB"/>
    <x v="6"/>
    <x v="6"/>
    <d v="2020-02-27T00:00:00"/>
    <n v="70"/>
    <x v="0"/>
    <s v="366D"/>
    <x v="0"/>
    <n v="2.0455000000000001"/>
    <n v="2.82"/>
    <m/>
    <n v="1.1100000000000001"/>
    <n v="0.86890000000000001"/>
    <n v="2.1145999999999998"/>
    <n v="2.1490792381171597"/>
    <n v="2.12"/>
    <n v="3.4479238117159916"/>
    <n v="2.9079238117159623"/>
  </r>
  <r>
    <x v="0"/>
    <s v="200201Z6.IB"/>
    <x v="7"/>
    <x v="7"/>
    <d v="2020-03-06T00:00:00"/>
    <n v="80.099999999999994"/>
    <x v="0"/>
    <s v="366D"/>
    <x v="0"/>
    <n v="2.0386000000000002"/>
    <n v="5.16"/>
    <m/>
    <n v="3.28"/>
    <n v="0.85029999999999994"/>
    <n v="2.1400999999999999"/>
    <n v="2.1444449958838061"/>
    <n v="2.15"/>
    <n v="0.4344995883806213"/>
    <n v="-0.55550041161938069"/>
  </r>
  <r>
    <x v="0"/>
    <s v="200201Z7.IB"/>
    <x v="8"/>
    <x v="8"/>
    <d v="2020-03-12T00:00:00"/>
    <n v="50"/>
    <x v="0"/>
    <s v="366D"/>
    <x v="0"/>
    <n v="1.8385"/>
    <n v="5.66"/>
    <m/>
    <n v="2.98"/>
    <n v="0.83250000000000002"/>
    <n v="1.9914000000000001"/>
    <n v="1.9466081081081081"/>
    <n v="2.02"/>
    <n v="-4.4791891891891922"/>
    <n v="-7.3391891891891881"/>
  </r>
  <r>
    <x v="0"/>
    <s v="200201Z8.IB"/>
    <x v="9"/>
    <x v="9"/>
    <d v="2020-03-20T00:00:00"/>
    <n v="70.5"/>
    <x v="0"/>
    <s v="366D"/>
    <x v="0"/>
    <n v="1.8875"/>
    <n v="4.9400000000000004"/>
    <m/>
    <n v="6.15"/>
    <n v="0.81420000000000003"/>
    <n v="2.0512999999999999"/>
    <n v="1.9980379513633013"/>
    <n v="2.0499999999999998"/>
    <n v="-5.3262048636698589"/>
    <n v="-5.196204863669851"/>
  </r>
  <r>
    <x v="0"/>
    <s v="200201Z9.IB"/>
    <x v="10"/>
    <x v="10"/>
    <d v="2020-03-26T00:00:00"/>
    <n v="60"/>
    <x v="0"/>
    <s v="366D"/>
    <x v="0"/>
    <n v="1.7383"/>
    <n v="4.4000000000000004"/>
    <m/>
    <n v="1.23"/>
    <n v="0.79659999999999997"/>
    <n v="1.9136"/>
    <n v="1.851280165704243"/>
    <n v="1.9"/>
    <n v="-6.2319834295756937"/>
    <n v="-4.8719834295756881"/>
  </r>
  <r>
    <x v="0"/>
    <s v="200201Z10.IB"/>
    <x v="11"/>
    <x v="11"/>
    <d v="2020-04-03T00:00:00"/>
    <n v="80"/>
    <x v="0"/>
    <s v="366D"/>
    <x v="0"/>
    <n v="1.6072"/>
    <n v="4.63"/>
    <m/>
    <n v="1.54"/>
    <n v="0.77890000000000004"/>
    <n v="1.7885"/>
    <n v="1.722747567081782"/>
    <n v="1.7849999999999999"/>
    <n v="-6.5752432918217973"/>
    <n v="-6.2252432918217915"/>
  </r>
  <r>
    <x v="0"/>
    <s v="200201Z11.IB"/>
    <x v="12"/>
    <x v="12"/>
    <d v="2020-04-09T00:00:00"/>
    <n v="60"/>
    <x v="0"/>
    <s v="366D"/>
    <x v="0"/>
    <n v="1.2632000000000001"/>
    <n v="4.43"/>
    <m/>
    <n v="8.4600000000000009"/>
    <n v="0.76270000000000004"/>
    <n v="1.6789000000000001"/>
    <n v="1.3812018355841091"/>
    <n v="1.45"/>
    <n v="-29.769816441589093"/>
    <n v="-6.8798164415890817"/>
  </r>
  <r>
    <x v="2"/>
    <s v="200206.IB"/>
    <x v="13"/>
    <x v="13"/>
    <d v="2020-04-17T00:00:00"/>
    <n v="110"/>
    <x v="0"/>
    <s v="365D"/>
    <x v="0"/>
    <n v="1.1100000000000001"/>
    <n v="4.53"/>
    <m/>
    <n v="2.78"/>
    <n v="0.74680000000000002"/>
    <n v="1.3030999999999999"/>
    <n v="1.2305141938939477"/>
    <n v="1.28"/>
    <n v="-7.2585806106052253"/>
    <n v="-4.9485806106052355"/>
  </r>
  <r>
    <x v="0"/>
    <s v="200201Z12.IB"/>
    <x v="14"/>
    <x v="14"/>
    <d v="2020-04-23T00:00:00"/>
    <n v="60"/>
    <x v="0"/>
    <s v="366D"/>
    <x v="0"/>
    <n v="0.97440000000000004"/>
    <n v="4.09"/>
    <m/>
    <n v="3.46"/>
    <n v="0.72599999999999998"/>
    <n v="1.1745000000000001"/>
    <n v="1.0983669421487603"/>
    <n v="1.18"/>
    <n v="-7.6133057851239805"/>
    <n v="-8.1633057851239634"/>
  </r>
  <r>
    <x v="2"/>
    <s v="200206Z.IB"/>
    <x v="15"/>
    <x v="15"/>
    <d v="2020-05-08T00:00:00"/>
    <n v="84.1"/>
    <x v="0"/>
    <s v="365D"/>
    <x v="0"/>
    <n v="1.0278"/>
    <n v="3.04"/>
    <m/>
    <n v="6.67"/>
    <n v="0.95340000000000003"/>
    <n v="1.22"/>
    <n v="1.1221989930774072"/>
    <n v="1.22"/>
    <n v="-9.7801006922592748"/>
    <n v="-9.7801006922592748"/>
  </r>
  <r>
    <x v="2"/>
    <s v="200206Z2.IB"/>
    <x v="16"/>
    <x v="16"/>
    <d v="2020-05-12T00:00:00"/>
    <n v="50"/>
    <x v="0"/>
    <s v="365D"/>
    <x v="0"/>
    <n v="1.2785"/>
    <n v="4.3099999999999996"/>
    <m/>
    <n v="2.08"/>
    <n v="0.93020000000000003"/>
    <n v="1.2649999999999999"/>
    <n v="1.3752533863685228"/>
    <n v="1.4"/>
    <n v="11.02533863685229"/>
    <n v="-2.4746613631477121"/>
  </r>
  <r>
    <x v="2"/>
    <s v="200206Z3.IB"/>
    <x v="17"/>
    <x v="17"/>
    <d v="2020-05-15T00:00:00"/>
    <n v="70.099999999999994"/>
    <x v="0"/>
    <s v="365D"/>
    <x v="0"/>
    <n v="1.3338000000000001"/>
    <n v="3.45"/>
    <m/>
    <n v="1.26"/>
    <n v="0.91920000000000002"/>
    <n v="1.4"/>
    <n v="1.4317112271540471"/>
    <n v="1.42"/>
    <n v="3.1711227154047172"/>
    <n v="1.1711227154047155"/>
  </r>
  <r>
    <x v="3"/>
    <s v="200211.IB"/>
    <x v="18"/>
    <x v="18"/>
    <d v="2020-05-19T00:00:00"/>
    <n v="71"/>
    <x v="0"/>
    <s v="365D"/>
    <x v="0"/>
    <n v="1.3"/>
    <n v="3.37"/>
    <m/>
    <n v="4.29"/>
    <n v="0.9859"/>
    <n v="1.399"/>
    <n v="1.3912871487980525"/>
    <n v="1.42"/>
    <n v="-0.77128512019475348"/>
    <n v="-2.8712851201947442"/>
  </r>
  <r>
    <x v="2"/>
    <s v="200206Z4.IB"/>
    <x v="19"/>
    <x v="19"/>
    <d v="2020-05-21T00:00:00"/>
    <n v="60"/>
    <x v="0"/>
    <s v="365D"/>
    <x v="0"/>
    <n v="1.3355999999999999"/>
    <n v="3.07"/>
    <m/>
    <n v="1.79"/>
    <n v="0.90069999999999995"/>
    <n v="1.4"/>
    <n v="1.435522282669035"/>
    <n v="1.45"/>
    <n v="3.5522282669035121"/>
    <n v="-1.4477717330964923"/>
  </r>
  <r>
    <x v="3"/>
    <s v="200211Z.IB"/>
    <x v="20"/>
    <x v="20"/>
    <d v="2020-05-25T00:00:00"/>
    <n v="50"/>
    <x v="0"/>
    <s v="365D"/>
    <x v="0"/>
    <n v="1.3629"/>
    <n v="3.49"/>
    <m/>
    <n v="1.25"/>
    <n v="0.98019999999999996"/>
    <n v="1.4905999999999999"/>
    <n v="1.45471799632728"/>
    <n v="1.48"/>
    <n v="-3.5882003672719875"/>
    <n v="-2.5282003672719933"/>
  </r>
  <r>
    <x v="2"/>
    <s v="200206Z5.IB"/>
    <x v="21"/>
    <x v="21"/>
    <d v="2020-05-29T00:00:00"/>
    <n v="60.1"/>
    <x v="0"/>
    <s v="365D"/>
    <x v="0"/>
    <n v="1.5981000000000001"/>
    <n v="2.75"/>
    <m/>
    <n v="60"/>
    <n v="0.88029999999999997"/>
    <n v="1.4550000000000001"/>
    <n v="1.7003378734522323"/>
    <n v="1.65"/>
    <n v="24.533787345223224"/>
    <n v="5.0337873452232396"/>
  </r>
  <r>
    <x v="3"/>
    <s v="200211Z2.IB"/>
    <x v="22"/>
    <x v="22"/>
    <d v="2020-06-02T00:00:00"/>
    <n v="70.5"/>
    <x v="0"/>
    <s v="365D"/>
    <x v="0"/>
    <n v="1.5841000000000001"/>
    <n v="4.24"/>
    <m/>
    <n v="2.4"/>
    <n v="0.95940000000000003"/>
    <n v="1.6"/>
    <n v="1.6779086303939963"/>
    <n v="1.7"/>
    <n v="7.7908630393996203"/>
    <n v="-2.2091369606003664"/>
  </r>
  <r>
    <x v="2"/>
    <s v="200206Z6.IB"/>
    <x v="23"/>
    <x v="23"/>
    <d v="2020-06-04T00:00:00"/>
    <n v="60"/>
    <x v="0"/>
    <s v="365D"/>
    <x v="0"/>
    <n v="1.8512999999999999"/>
    <n v="2.59"/>
    <m/>
    <n v="1.03"/>
    <n v="0.85970000000000002"/>
    <n v="1.67"/>
    <n v="1.9559876817494475"/>
    <n v="1.7"/>
    <n v="28.598768174944755"/>
    <n v="25.598768174944752"/>
  </r>
  <r>
    <x v="3"/>
    <s v="200211Z3.IB"/>
    <x v="24"/>
    <x v="24"/>
    <d v="2020-06-08T00:00:00"/>
    <n v="50"/>
    <x v="0"/>
    <s v="365D"/>
    <x v="0"/>
    <n v="2.0983000000000001"/>
    <n v="3.18"/>
    <m/>
    <n v="1.21"/>
    <n v="0.93689999999999996"/>
    <n v="2.0209999999999999"/>
    <n v="2.1943614793467821"/>
    <n v="2.12"/>
    <n v="17.336147934678216"/>
    <n v="7.4361479346781945"/>
  </r>
  <r>
    <x v="2"/>
    <s v="200206Z7.IB"/>
    <x v="25"/>
    <x v="25"/>
    <d v="2020-06-12T00:00:00"/>
    <n v="75.099999999999994"/>
    <x v="0"/>
    <s v="365D"/>
    <x v="0"/>
    <n v="2.1168"/>
    <n v="3.46"/>
    <m/>
    <n v="1.71"/>
    <n v="0.83879999999999999"/>
    <n v="2.2799999999999998"/>
    <n v="2.224096137339056"/>
    <n v="2.2000000000000002"/>
    <n v="-5.5903862660943826"/>
    <n v="2.4096137339055801"/>
  </r>
  <r>
    <x v="3"/>
    <s v="200211Z4.IB"/>
    <x v="26"/>
    <x v="26"/>
    <d v="2020-06-16T00:00:00"/>
    <n v="82.8"/>
    <x v="0"/>
    <s v="365D"/>
    <x v="0"/>
    <n v="2.1480999999999999"/>
    <n v="3.38"/>
    <m/>
    <n v="1.55"/>
    <n v="0.91769999999999996"/>
    <n v="2.2473000000000001"/>
    <n v="2.2461712651193197"/>
    <n v="2.2400000000000002"/>
    <n v="-0.11287348806803266"/>
    <n v="0.61712651193195356"/>
  </r>
  <r>
    <x v="2"/>
    <s v="200206Z8.IB"/>
    <x v="27"/>
    <x v="27"/>
    <d v="2020-06-18T00:00:00"/>
    <n v="60"/>
    <x v="0"/>
    <s v="365D"/>
    <x v="0"/>
    <n v="2.1709999999999998"/>
    <n v="3.51"/>
    <m/>
    <n v="4.38"/>
    <n v="0.81440000000000001"/>
    <n v="2.2305999999999999"/>
    <n v="2.2815108055009823"/>
    <n v="2.2799999999999998"/>
    <n v="5.091080550098237"/>
    <n v="0.15108055009824817"/>
  </r>
  <r>
    <x v="3"/>
    <s v="200211Z5.IB"/>
    <x v="28"/>
    <x v="28"/>
    <d v="2020-06-22T00:00:00"/>
    <n v="60"/>
    <x v="0"/>
    <s v="365D"/>
    <x v="0"/>
    <n v="2.2097000000000002"/>
    <n v="4.5"/>
    <m/>
    <n v="3.32"/>
    <n v="0.89880000000000004"/>
    <n v="2.3071000000000002"/>
    <n v="2.3098335113484647"/>
    <n v="2.2999999999999998"/>
    <n v="0.27335113484645568"/>
    <n v="0.98335113484648851"/>
  </r>
  <r>
    <x v="3"/>
    <s v="200211Z6.IB"/>
    <x v="29"/>
    <x v="29"/>
    <d v="2020-06-30T00:00:00"/>
    <n v="71.3"/>
    <x v="0"/>
    <s v="365D"/>
    <x v="0"/>
    <n v="2.3224"/>
    <n v="3.36"/>
    <m/>
    <n v="4.3600000000000003"/>
    <n v="0.88790000000000002"/>
    <n v="2.3519000000000001"/>
    <n v="2.4237627660772612"/>
    <n v="2.4"/>
    <n v="7.1862766077261053"/>
    <n v="2.3762766077261244"/>
  </r>
  <r>
    <x v="4"/>
    <s v="190214Z6.IB"/>
    <x v="30"/>
    <x v="30"/>
    <d v="2020-01-06T00:00:00"/>
    <n v="80"/>
    <x v="1"/>
    <s v=""/>
    <x v="0"/>
    <n v="2.8403999999999998"/>
    <n v="3.47"/>
    <m/>
    <n v="1.27"/>
    <n v="2.6484999999999999"/>
    <n v="2.89"/>
    <n v="2.8932601094959409"/>
    <n v="2.9049999999999998"/>
    <n v="0.32601094959407995"/>
    <n v="-1.1739890504058881"/>
  </r>
  <r>
    <x v="4"/>
    <s v="190214Z7.IB"/>
    <x v="31"/>
    <x v="31"/>
    <d v="2020-01-14T00:00:00"/>
    <n v="107.3"/>
    <x v="1"/>
    <s v=""/>
    <x v="0"/>
    <n v="2.8751000000000002"/>
    <n v="2.99"/>
    <m/>
    <n v="1.1399999999999999"/>
    <n v="2.6295000000000002"/>
    <n v="2.9350999999999998"/>
    <n v="2.9283420612283706"/>
    <n v="2.9350000000000001"/>
    <n v="-0.67579387716292239"/>
    <n v="-0.66579387716294569"/>
  </r>
  <r>
    <x v="4"/>
    <s v="190214Z8.IB"/>
    <x v="32"/>
    <x v="1"/>
    <d v="2020-01-20T00:00:00"/>
    <n v="80"/>
    <x v="1"/>
    <s v=""/>
    <x v="0"/>
    <n v="2.8929999999999998"/>
    <n v="3.41"/>
    <m/>
    <n v="5.92"/>
    <n v="2.6103000000000001"/>
    <n v="2.9550000000000001"/>
    <n v="2.9466336819522656"/>
    <n v="2.96"/>
    <n v="-0.83663180477344667"/>
    <n v="-1.336631804773436"/>
  </r>
  <r>
    <x v="4"/>
    <s v="190214Z9.IB"/>
    <x v="33"/>
    <x v="2"/>
    <d v="2020-02-03T00:00:00"/>
    <n v="60"/>
    <x v="1"/>
    <s v=""/>
    <x v="0"/>
    <n v="2.8454999999999999"/>
    <n v="4.43"/>
    <m/>
    <n v="3.47"/>
    <n v="2.5977000000000001"/>
    <n v="2.93"/>
    <n v="2.8993938291565615"/>
    <n v="2.9275000000000002"/>
    <n v="-3.060617084343864"/>
    <n v="-2.8106170843438694"/>
  </r>
  <r>
    <x v="4"/>
    <s v="190214Z10.IB"/>
    <x v="34"/>
    <x v="32"/>
    <d v="2020-02-13T00:00:00"/>
    <n v="80"/>
    <x v="1"/>
    <s v=""/>
    <x v="0"/>
    <n v="2.5709"/>
    <n v="3.62"/>
    <m/>
    <n v="7.25"/>
    <n v="2.5491000000000001"/>
    <n v="2.65"/>
    <n v="2.6258213447883567"/>
    <n v="2.65"/>
    <n v="-2.4178655211643196"/>
    <n v="-2.4178655211643196"/>
  </r>
  <r>
    <x v="4"/>
    <s v="190214Z11.IB"/>
    <x v="35"/>
    <x v="33"/>
    <d v="2020-02-21T00:00:00"/>
    <n v="99.1"/>
    <x v="1"/>
    <s v=""/>
    <x v="0"/>
    <n v="2.5811999999999999"/>
    <n v="3.39"/>
    <m/>
    <n v="2.5499999999999998"/>
    <n v="2.5305"/>
    <n v="2.64"/>
    <n v="2.6365250345781464"/>
    <n v="2.66"/>
    <n v="-0.34749654218537707"/>
    <n v="-2.3474965421853788"/>
  </r>
  <r>
    <x v="4"/>
    <s v="190214Z12.IB"/>
    <x v="36"/>
    <x v="6"/>
    <d v="2020-02-27T00:00:00"/>
    <n v="80"/>
    <x v="1"/>
    <s v=""/>
    <x v="0"/>
    <n v="2.5861000000000001"/>
    <n v="4.09"/>
    <m/>
    <n v="3.17"/>
    <n v="2.5116000000000001"/>
    <n v="2.6577999999999999"/>
    <n v="2.6418413600891864"/>
    <n v="2.66"/>
    <n v="-1.5958639910813588"/>
    <n v="-1.815863991081379"/>
  </r>
  <r>
    <x v="4"/>
    <s v="190214Z13.IB"/>
    <x v="37"/>
    <x v="7"/>
    <d v="2020-03-06T00:00:00"/>
    <n v="100.1"/>
    <x v="1"/>
    <s v=""/>
    <x v="0"/>
    <n v="2.5141"/>
    <n v="3.88"/>
    <m/>
    <n v="1.84"/>
    <n v="2.4950999999999999"/>
    <n v="2.5950000000000002"/>
    <n v="2.570209975552082"/>
    <n v="2.6"/>
    <n v="-2.4790024447918224"/>
    <n v="-2.9790024447918118"/>
  </r>
  <r>
    <x v="5"/>
    <s v="180203Z7.IB"/>
    <x v="38"/>
    <x v="34"/>
    <d v="2020-03-10T00:00:00"/>
    <n v="40"/>
    <x v="1"/>
    <s v=""/>
    <x v="0"/>
    <n v="1.9045000000000001"/>
    <n v="7.43"/>
    <m/>
    <n v="2.93"/>
    <n v="0.94689999999999996"/>
    <n v="2.1804000000000001"/>
    <n v="2.0523508818249026"/>
    <n v="2.1804000000000001"/>
    <n v="-12.804911817509756"/>
    <n v="-12.804911817509756"/>
  </r>
  <r>
    <x v="4"/>
    <s v="190214Z14.IB"/>
    <x v="39"/>
    <x v="8"/>
    <d v="2020-03-12T00:00:00"/>
    <n v="70"/>
    <x v="1"/>
    <s v=""/>
    <x v="0"/>
    <n v="2.2940999999999998"/>
    <n v="4.57"/>
    <m/>
    <n v="1.24"/>
    <n v="2.4792999999999998"/>
    <n v="2.4"/>
    <n v="2.3505675513249704"/>
    <n v="2.44"/>
    <n v="-4.9432448675029494"/>
    <n v="-8.943244867502953"/>
  </r>
  <r>
    <x v="5"/>
    <s v="180203Z8.IB"/>
    <x v="40"/>
    <x v="35"/>
    <d v="2020-03-16T00:00:00"/>
    <n v="40"/>
    <x v="1"/>
    <s v=""/>
    <x v="0"/>
    <n v="1.8049999999999999"/>
    <n v="6.03"/>
    <m/>
    <n v="1.53"/>
    <n v="0.97150000000000003"/>
    <n v="2.0268999999999999"/>
    <n v="1.9491070509521358"/>
    <n v="2.0268999999999999"/>
    <n v="-7.7792949047864157"/>
    <n v="-7.7792949047864157"/>
  </r>
  <r>
    <x v="4"/>
    <s v="190214Z15.IB"/>
    <x v="41"/>
    <x v="9"/>
    <d v="2020-03-20T00:00:00"/>
    <n v="106.7"/>
    <x v="1"/>
    <s v=""/>
    <x v="0"/>
    <n v="2.4333"/>
    <n v="4.62"/>
    <m/>
    <n v="16.95"/>
    <n v="2.4592000000000001"/>
    <n v="2.52"/>
    <n v="2.4902290826284972"/>
    <n v="2.5249999999999999"/>
    <n v="-2.9770917371502836"/>
    <n v="-3.477091737150273"/>
  </r>
  <r>
    <x v="5"/>
    <s v="180203Z9.IB"/>
    <x v="42"/>
    <x v="36"/>
    <d v="2020-03-24T00:00:00"/>
    <n v="40"/>
    <x v="1"/>
    <s v=""/>
    <x v="0"/>
    <n v="1.7432000000000001"/>
    <n v="6.4"/>
    <m/>
    <n v="4.57"/>
    <n v="0.95379999999999998"/>
    <n v="2.06"/>
    <n v="1.8899812958691551"/>
    <n v="2.06"/>
    <n v="-17.001870413084497"/>
    <n v="-17.001870413084497"/>
  </r>
  <r>
    <x v="4"/>
    <s v="190214Z16.IB"/>
    <x v="43"/>
    <x v="10"/>
    <d v="2020-03-26T00:00:00"/>
    <n v="80"/>
    <x v="1"/>
    <s v=""/>
    <x v="0"/>
    <n v="2.2938000000000001"/>
    <n v="4.6100000000000003"/>
    <m/>
    <n v="3.3"/>
    <n v="2.4445999999999999"/>
    <n v="2.4205999999999999"/>
    <n v="2.3510690828765441"/>
    <n v="2.4"/>
    <n v="-6.9530917123455716"/>
    <n v="-4.8930917123455764"/>
  </r>
  <r>
    <x v="5"/>
    <s v="180203Z10.IB"/>
    <x v="44"/>
    <x v="37"/>
    <d v="2020-03-30T00:00:00"/>
    <n v="50"/>
    <x v="1"/>
    <s v=""/>
    <x v="0"/>
    <n v="1.5539000000000001"/>
    <n v="4.9800000000000004"/>
    <m/>
    <n v="1.62"/>
    <n v="0.93689999999999996"/>
    <n v="1.9167000000000001"/>
    <n v="1.7033289678727721"/>
    <n v="1.9167000000000001"/>
    <n v="-21.337103212722795"/>
    <n v="-21.337103212722795"/>
  </r>
  <r>
    <x v="4"/>
    <s v="190214Z17.IB"/>
    <x v="45"/>
    <x v="11"/>
    <d v="2020-04-03T00:00:00"/>
    <n v="99.2"/>
    <x v="1"/>
    <s v=""/>
    <x v="0"/>
    <n v="2.1341000000000001"/>
    <n v="5.82"/>
    <m/>
    <n v="3.96"/>
    <n v="2.4297"/>
    <n v="2.2707000000000002"/>
    <n v="2.1917202823393835"/>
    <n v="2.2599999999999998"/>
    <n v="-7.8979717660616622"/>
    <n v="-6.8279717660616246"/>
  </r>
  <r>
    <x v="5"/>
    <s v="180203Z11.IB"/>
    <x v="46"/>
    <x v="38"/>
    <d v="2020-04-08T00:00:00"/>
    <n v="50"/>
    <x v="1"/>
    <s v=""/>
    <x v="0"/>
    <n v="1.4242999999999999"/>
    <n v="4.43"/>
    <m/>
    <n v="2.2000000000000002"/>
    <n v="0.91959999999999997"/>
    <n v="1.7250000000000001"/>
    <n v="1.5765401043932143"/>
    <n v="1.7250000000000001"/>
    <n v="-14.845989560678575"/>
    <n v="-14.845989560678575"/>
  </r>
  <r>
    <x v="6"/>
    <s v="200202.IB"/>
    <x v="47"/>
    <x v="12"/>
    <d v="2020-04-09T00:00:00"/>
    <n v="80"/>
    <x v="1"/>
    <s v=""/>
    <x v="0"/>
    <n v="1.86"/>
    <n v="4.8899999999999997"/>
    <m/>
    <n v="25"/>
    <n v="2.8917999999999999"/>
    <n v="2.1800000000000002"/>
    <n v="1.9084127533024415"/>
    <n v="1.99"/>
    <n v="-27.158724669755863"/>
    <n v="-8.1587246697558449"/>
  </r>
  <r>
    <x v="5"/>
    <s v="180203Z12.IB"/>
    <x v="48"/>
    <x v="39"/>
    <d v="2020-04-13T00:00:00"/>
    <n v="50"/>
    <x v="1"/>
    <s v=""/>
    <x v="0"/>
    <n v="0.98129999999999995"/>
    <n v="4.2300000000000004"/>
    <m/>
    <n v="4.25"/>
    <n v="0.90459999999999996"/>
    <n v="1.2498"/>
    <n v="1.1360645368118505"/>
    <n v="1.2498"/>
    <n v="-11.373546318814952"/>
    <n v="-11.373546318814952"/>
  </r>
  <r>
    <x v="6"/>
    <s v="200202Z.IB"/>
    <x v="49"/>
    <x v="13"/>
    <d v="2020-04-17T00:00:00"/>
    <n v="112.4"/>
    <x v="1"/>
    <s v=""/>
    <x v="0"/>
    <n v="1.7698"/>
    <n v="6.23"/>
    <m/>
    <n v="1.78"/>
    <n v="2.8776999999999999"/>
    <n v="1.91"/>
    <n v="1.8184499635125273"/>
    <n v="1.9"/>
    <n v="-9.155003648747261"/>
    <n v="-8.155003648747261"/>
  </r>
  <r>
    <x v="5"/>
    <s v="180203Z13.IB"/>
    <x v="50"/>
    <x v="40"/>
    <d v="2020-04-21T00:00:00"/>
    <n v="40"/>
    <x v="1"/>
    <s v=""/>
    <x v="0"/>
    <n v="0.90649999999999997"/>
    <n v="5.58"/>
    <m/>
    <n v="2.1"/>
    <n v="0.8861"/>
    <n v="1.2745"/>
    <n v="1.0644957115449722"/>
    <n v="1.2745"/>
    <n v="-21.000428845502771"/>
    <n v="-21.000428845502771"/>
  </r>
  <r>
    <x v="6"/>
    <s v="200202Z2.IB"/>
    <x v="51"/>
    <x v="14"/>
    <d v="2020-04-23T00:00:00"/>
    <n v="90"/>
    <x v="1"/>
    <s v=""/>
    <x v="0"/>
    <n v="1.6961999999999999"/>
    <n v="3.51"/>
    <m/>
    <n v="7.68"/>
    <n v="2.8618999999999999"/>
    <n v="1.79"/>
    <n v="1.745118550613229"/>
    <n v="1.7949999999999999"/>
    <n v="-4.4881449386771077"/>
    <n v="-4.9881449386770971"/>
  </r>
  <r>
    <x v="5"/>
    <s v="180203Z14.IB"/>
    <x v="52"/>
    <x v="41"/>
    <d v="2020-04-27T00:00:00"/>
    <n v="60"/>
    <x v="1"/>
    <s v=""/>
    <x v="0"/>
    <n v="0.84519999999999995"/>
    <n v="4.22"/>
    <m/>
    <n v="2.04"/>
    <n v="0.86809999999999998"/>
    <n v="1.1724000000000001"/>
    <n v="1.0064717428867642"/>
    <n v="1.1724000000000001"/>
    <n v="-16.592825711323588"/>
    <n v="-16.592825711323588"/>
  </r>
  <r>
    <x v="5"/>
    <s v="180203Z15.IB"/>
    <x v="53"/>
    <x v="42"/>
    <d v="2020-04-30T00:00:00"/>
    <n v="60"/>
    <x v="1"/>
    <s v=""/>
    <x v="0"/>
    <n v="0.87590000000000001"/>
    <n v="3.35"/>
    <m/>
    <n v="2.73"/>
    <n v="0.85399999999999998"/>
    <n v="1.17"/>
    <n v="1.0398344262295083"/>
    <n v="1.17"/>
    <n v="-13.016557377049164"/>
    <n v="-13.016557377049164"/>
  </r>
  <r>
    <x v="6"/>
    <s v="200202Z3.IB"/>
    <x v="54"/>
    <x v="15"/>
    <d v="2020-05-08T00:00:00"/>
    <n v="105.8"/>
    <x v="1"/>
    <s v=""/>
    <x v="0"/>
    <n v="1.6255999999999999"/>
    <n v="4.58"/>
    <m/>
    <n v="1.93"/>
    <n v="2.8384"/>
    <n v="1.7450000000000001"/>
    <n v="1.6749235625704622"/>
    <n v="1.75"/>
    <n v="-7.0076437429537952"/>
    <n v="-7.5076437429537846"/>
  </r>
  <r>
    <x v="5"/>
    <s v="180203Z16.IB"/>
    <x v="55"/>
    <x v="43"/>
    <d v="2020-05-11T00:00:00"/>
    <n v="60"/>
    <x v="1"/>
    <s v=""/>
    <x v="0"/>
    <n v="1.0605"/>
    <n v="3.01"/>
    <m/>
    <n v="2.35"/>
    <n v="0.82950000000000002"/>
    <n v="1.23"/>
    <n v="1.2292763713080168"/>
    <n v="1.23"/>
    <n v="-7.2362869198316915E-2"/>
    <n v="-7.2362869198316915E-2"/>
  </r>
  <r>
    <x v="6"/>
    <s v="200202Z4.IB"/>
    <x v="56"/>
    <x v="16"/>
    <d v="2020-05-12T00:00:00"/>
    <n v="70"/>
    <x v="1"/>
    <s v=""/>
    <x v="0"/>
    <n v="1.8126"/>
    <n v="3.72"/>
    <m/>
    <n v="2.14"/>
    <n v="2.8134999999999999"/>
    <n v="1.87"/>
    <n v="1.8623600853030033"/>
    <n v="1.87"/>
    <n v="-0.76399146969967635"/>
    <n v="-0.76399146969967635"/>
  </r>
  <r>
    <x v="6"/>
    <s v="200202Z5.IB"/>
    <x v="57"/>
    <x v="17"/>
    <d v="2020-05-15T00:00:00"/>
    <n v="81.3"/>
    <x v="1"/>
    <s v=""/>
    <x v="0"/>
    <n v="1.85"/>
    <n v="6.23"/>
    <m/>
    <n v="10"/>
    <n v="2.8007"/>
    <n v="1.98"/>
    <n v="1.899987503124219"/>
    <n v="1.93"/>
    <n v="-8.0012496875780936"/>
    <n v="-3.0012496875780892"/>
  </r>
  <r>
    <x v="6"/>
    <s v="200202Z6.IB"/>
    <x v="58"/>
    <x v="19"/>
    <d v="2020-05-21T00:00:00"/>
    <n v="70"/>
    <x v="1"/>
    <s v=""/>
    <x v="0"/>
    <n v="1.9039999999999999"/>
    <n v="2.76"/>
    <m/>
    <n v="3.22"/>
    <n v="2.7812999999999999"/>
    <n v="1.92"/>
    <n v="1.9543361737317082"/>
    <n v="1.95"/>
    <n v="3.4336173731708275"/>
    <n v="0.43361737317082483"/>
  </r>
  <r>
    <x v="6"/>
    <s v="200202Z7.IB"/>
    <x v="59"/>
    <x v="21"/>
    <d v="2020-05-29T00:00:00"/>
    <n v="85.3"/>
    <x v="1"/>
    <s v=""/>
    <x v="0"/>
    <n v="2.0607000000000002"/>
    <n v="3.27"/>
    <m/>
    <n v="2.25"/>
    <n v="2.7570000000000001"/>
    <n v="2.0198999999999998"/>
    <n v="2.1114798331519768"/>
    <n v="2.08"/>
    <n v="9.1579833151977041"/>
    <n v="3.1479833151976777"/>
  </r>
  <r>
    <x v="6"/>
    <s v="200202Z8.IB"/>
    <x v="60"/>
    <x v="23"/>
    <d v="2020-06-04T00:00:00"/>
    <n v="50"/>
    <x v="1"/>
    <s v=""/>
    <x v="0"/>
    <n v="2.3938999999999999"/>
    <n v="2.57"/>
    <m/>
    <n v="2"/>
    <n v="2.7298"/>
    <n v="2.21"/>
    <n v="2.4451858084841378"/>
    <n v="2.2999999999999998"/>
    <n v="23.518580848413784"/>
    <n v="14.518580848413798"/>
  </r>
  <r>
    <x v="7"/>
    <s v="200217.IB"/>
    <x v="61"/>
    <x v="44"/>
    <d v="2020-06-09T00:00:00"/>
    <n v="30"/>
    <x v="1"/>
    <s v=""/>
    <x v="0"/>
    <n v="2.85"/>
    <n v="3.46"/>
    <m/>
    <n v="2.85"/>
    <n v="3"/>
    <n v="2.62"/>
    <n v="2.8966666666666669"/>
    <n v="2.71"/>
    <n v="27.666666666666686"/>
    <n v="18.6666666666667"/>
  </r>
  <r>
    <x v="6"/>
    <s v="200202Z9.IB"/>
    <x v="62"/>
    <x v="25"/>
    <d v="2020-06-12T00:00:00"/>
    <n v="86.4"/>
    <x v="1"/>
    <s v=""/>
    <x v="0"/>
    <n v="2.5217999999999998"/>
    <n v="3.94"/>
    <m/>
    <n v="16.920000000000002"/>
    <n v="2.7079"/>
    <n v="2.64"/>
    <n v="2.573500579785073"/>
    <n v="2.57"/>
    <n v="-6.6499420214927163"/>
    <n v="0.35005797850731213"/>
  </r>
  <r>
    <x v="6"/>
    <s v="200202Z10.IB"/>
    <x v="63"/>
    <x v="27"/>
    <d v="2020-06-18T00:00:00"/>
    <n v="80"/>
    <x v="1"/>
    <s v=""/>
    <x v="0"/>
    <n v="2.5634999999999999"/>
    <n v="1.94"/>
    <m/>
    <n v="2.94"/>
    <n v="2.6814"/>
    <n v="2.54"/>
    <n v="2.6157115312896249"/>
    <n v="2.59"/>
    <n v="7.5711531289624823"/>
    <n v="2.5711531289625"/>
  </r>
  <r>
    <x v="6"/>
    <s v="200202Z11.IB"/>
    <x v="64"/>
    <x v="29"/>
    <d v="2020-06-30T00:00:00"/>
    <n v="79.3"/>
    <x v="1"/>
    <s v=""/>
    <x v="0"/>
    <n v="2.8489"/>
    <n v="2.21"/>
    <m/>
    <n v="1.4"/>
    <n v="2.6680999999999999"/>
    <n v="2.7690999999999999"/>
    <n v="2.9013717964094301"/>
    <n v="2.82"/>
    <n v="13.227179640943021"/>
    <n v="8.1371796409430264"/>
  </r>
  <r>
    <x v="8"/>
    <s v="190208Z24.IB"/>
    <x v="65"/>
    <x v="30"/>
    <d v="2020-01-06T00:00:00"/>
    <n v="80"/>
    <x v="2"/>
    <s v=""/>
    <x v="0"/>
    <n v="3.2214999999999998"/>
    <n v="4.8899999999999997"/>
    <m/>
    <n v="1.27"/>
    <n v="4.0449000000000002"/>
    <n v="3.2700999999999998"/>
    <n v="3.2808339761180743"/>
    <n v="3.29"/>
    <n v="1.0733976118074473"/>
    <n v="-0.91660238819257778"/>
  </r>
  <r>
    <x v="9"/>
    <s v="200203.IB"/>
    <x v="66"/>
    <x v="0"/>
    <d v="2020-01-10T00:00:00"/>
    <n v="101"/>
    <x v="2"/>
    <s v=""/>
    <x v="0"/>
    <n v="3.23"/>
    <n v="4.4800000000000004"/>
    <m/>
    <n v="1.93"/>
    <n v="4.5484999999999998"/>
    <n v="3.29"/>
    <n v="3.2827646476860504"/>
    <n v="3.2949999999999999"/>
    <n v="-0.72353523139496723"/>
    <n v="-1.2235352313949566"/>
  </r>
  <r>
    <x v="9"/>
    <s v="200203Z.IB"/>
    <x v="67"/>
    <x v="45"/>
    <d v="2020-01-16T00:00:00"/>
    <n v="100"/>
    <x v="2"/>
    <s v=""/>
    <x v="0"/>
    <n v="3.2061999999999999"/>
    <n v="3.03"/>
    <m/>
    <n v="2.2400000000000002"/>
    <n v="4.5370999999999997"/>
    <n v="3.2637999999999998"/>
    <n v="3.2590972250997332"/>
    <n v="3.28"/>
    <n v="-0.47027749002666042"/>
    <n v="-2.0902774900266596"/>
  </r>
  <r>
    <x v="9"/>
    <s v="200203Z2.IB"/>
    <x v="68"/>
    <x v="4"/>
    <d v="2020-02-17T00:00:00"/>
    <n v="90"/>
    <x v="2"/>
    <s v=""/>
    <x v="0"/>
    <n v="2.8774000000000002"/>
    <n v="3.65"/>
    <m/>
    <n v="2.1800000000000002"/>
    <n v="4.4741"/>
    <n v="2.95"/>
    <n v="2.931042073266132"/>
    <n v="2.95"/>
    <n v="-1.8957926733868202"/>
    <n v="-1.8957926733868202"/>
  </r>
  <r>
    <x v="9"/>
    <s v="200203Z3.IB"/>
    <x v="69"/>
    <x v="5"/>
    <d v="2020-02-25T00:00:00"/>
    <n v="113"/>
    <x v="2"/>
    <s v=""/>
    <x v="0"/>
    <n v="2.9710000000000001"/>
    <n v="3.46"/>
    <m/>
    <n v="10"/>
    <n v="4.452"/>
    <n v="2.9725000000000001"/>
    <n v="3.0249083557951484"/>
    <n v="2.9249999999999998"/>
    <n v="5.2408355795148243"/>
    <n v="9.9908355795148562"/>
  </r>
  <r>
    <x v="9"/>
    <s v="200203Z4.IB"/>
    <x v="70"/>
    <x v="46"/>
    <d v="2020-03-02T00:00:00"/>
    <n v="90"/>
    <x v="2"/>
    <s v=""/>
    <x v="0"/>
    <n v="2.84"/>
    <n v="4.8899999999999997"/>
    <m/>
    <n v="1.1100000000000001"/>
    <n v="4.4404000000000003"/>
    <n v="2.94"/>
    <n v="2.8940491847581296"/>
    <n v="2.91"/>
    <n v="-4.5950815241870391"/>
    <n v="-1.5950815241870586"/>
  </r>
  <r>
    <x v="9"/>
    <s v="200203Z5.IB"/>
    <x v="71"/>
    <x v="34"/>
    <d v="2020-03-10T00:00:00"/>
    <n v="100"/>
    <x v="2"/>
    <s v=""/>
    <x v="0"/>
    <n v="2.7301000000000002"/>
    <n v="3.86"/>
    <m/>
    <n v="8.91"/>
    <n v="4.4260000000000002"/>
    <n v="2.8050000000000002"/>
    <n v="2.7843250338906462"/>
    <n v="2.81"/>
    <n v="-2.0674966109353932"/>
    <n v="-2.5674966109353825"/>
  </r>
  <r>
    <x v="9"/>
    <s v="200203Z6.IB"/>
    <x v="72"/>
    <x v="35"/>
    <d v="2020-03-16T00:00:00"/>
    <n v="80"/>
    <x v="2"/>
    <s v=""/>
    <x v="0"/>
    <n v="2.7223999999999999"/>
    <n v="3.24"/>
    <m/>
    <n v="2.09"/>
    <n v="4.4074"/>
    <n v="2.78"/>
    <n v="2.7768538730317194"/>
    <n v="2.8"/>
    <n v="-0.31461269682804271"/>
    <n v="-2.3146126968280445"/>
  </r>
  <r>
    <x v="9"/>
    <s v="200203Z7.IB"/>
    <x v="73"/>
    <x v="36"/>
    <d v="2020-03-24T00:00:00"/>
    <n v="106"/>
    <x v="2"/>
    <s v=""/>
    <x v="0"/>
    <n v="2.7713999999999999"/>
    <n v="4.2"/>
    <m/>
    <n v="1.02"/>
    <n v="4.3859000000000004"/>
    <n v="2.83"/>
    <n v="2.826120809867986"/>
    <n v="2.8650000000000002"/>
    <n v="-0.38791901320140987"/>
    <n v="-3.8879190132014241"/>
  </r>
  <r>
    <x v="9"/>
    <s v="200203Z8.IB"/>
    <x v="74"/>
    <x v="37"/>
    <d v="2020-03-30T00:00:00"/>
    <n v="80"/>
    <x v="2"/>
    <s v=""/>
    <x v="0"/>
    <n v="2.5596999999999999"/>
    <n v="4.0999999999999996"/>
    <m/>
    <n v="2.57"/>
    <n v="4.3776999999999999"/>
    <n v="2.7149999999999999"/>
    <n v="2.6145233090435616"/>
    <n v="2.665"/>
    <n v="-10.04766909564383"/>
    <n v="-5.0476690956438475"/>
  </r>
  <r>
    <x v="9"/>
    <s v="200203Z9.IB"/>
    <x v="75"/>
    <x v="38"/>
    <d v="2020-04-08T00:00:00"/>
    <n v="97.5"/>
    <x v="2"/>
    <s v=""/>
    <x v="0"/>
    <n v="2.4590000000000001"/>
    <n v="4.66"/>
    <m/>
    <n v="1"/>
    <n v="4.3638000000000003"/>
    <n v="2.5299999999999998"/>
    <n v="2.5139979375773409"/>
    <n v="2.5550000000000002"/>
    <n v="-1.6002062422658891"/>
    <n v="-4.1002062422659247"/>
  </r>
  <r>
    <x v="9"/>
    <s v="200203Z10.IB"/>
    <x v="76"/>
    <x v="39"/>
    <d v="2020-04-13T00:00:00"/>
    <n v="80"/>
    <x v="2"/>
    <s v=""/>
    <x v="0"/>
    <n v="2.1074999999999999"/>
    <n v="4.4800000000000004"/>
    <m/>
    <n v="1.36"/>
    <n v="4.3619000000000003"/>
    <n v="2.1903000000000001"/>
    <n v="2.1625218941287052"/>
    <n v="2.2149999999999999"/>
    <n v="-2.7778105871294922"/>
    <n v="-5.2478105871294645"/>
  </r>
  <r>
    <x v="9"/>
    <s v="200203Z11.IB"/>
    <x v="77"/>
    <x v="40"/>
    <d v="2020-04-21T00:00:00"/>
    <n v="102.1"/>
    <x v="2"/>
    <s v=""/>
    <x v="0"/>
    <n v="2.1093000000000002"/>
    <n v="4.82"/>
    <m/>
    <n v="1.05"/>
    <n v="4.3434999999999997"/>
    <n v="2.2178"/>
    <n v="2.1645549787038103"/>
    <n v="2.2149999999999999"/>
    <n v="-5.3245021296189687"/>
    <n v="-5.0445021296189552"/>
  </r>
  <r>
    <x v="9"/>
    <s v="200203Z12.IB"/>
    <x v="78"/>
    <x v="41"/>
    <d v="2020-04-27T00:00:00"/>
    <n v="90"/>
    <x v="2"/>
    <s v=""/>
    <x v="0"/>
    <n v="2.0299"/>
    <n v="3.06"/>
    <m/>
    <n v="125"/>
    <n v="4.3293999999999997"/>
    <n v="2.15"/>
    <n v="2.0853349332471014"/>
    <n v="2.1150000000000002"/>
    <n v="-6.4665066752898515"/>
    <n v="-2.9665066752898817"/>
  </r>
  <r>
    <x v="9"/>
    <s v="200203Z13.IB"/>
    <x v="79"/>
    <x v="15"/>
    <d v="2020-05-08T00:00:00"/>
    <n v="109.9"/>
    <x v="2"/>
    <s v=""/>
    <x v="0"/>
    <n v="2.0265"/>
    <n v="2.92"/>
    <m/>
    <n v="1.06"/>
    <n v="4.3113999999999999"/>
    <n v="2.09"/>
    <n v="2.0821663728719209"/>
    <n v="2.1124999999999998"/>
    <n v="-0.78336271280790015"/>
    <n v="-3.0333627128078966"/>
  </r>
  <r>
    <x v="9"/>
    <s v="200203Z14.IB"/>
    <x v="80"/>
    <x v="16"/>
    <d v="2020-05-12T00:00:00"/>
    <n v="130"/>
    <x v="2"/>
    <s v=""/>
    <x v="0"/>
    <n v="2.2258"/>
    <n v="3.99"/>
    <m/>
    <n v="5.66"/>
    <n v="4.2812999999999999"/>
    <n v="2.2905000000000002"/>
    <n v="2.2818577394716559"/>
    <n v="2.2749999999999999"/>
    <n v="-0.86422605283442699"/>
    <n v="0.68577394716560214"/>
  </r>
  <r>
    <x v="9"/>
    <s v="200203Z15.IB"/>
    <x v="81"/>
    <x v="18"/>
    <d v="2020-05-19T00:00:00"/>
    <n v="142.1"/>
    <x v="2"/>
    <s v=""/>
    <x v="0"/>
    <n v="2.2713999999999999"/>
    <n v="3.83"/>
    <m/>
    <n v="1.21"/>
    <n v="4.2645"/>
    <n v="2.3420999999999998"/>
    <n v="2.3276785789658812"/>
    <n v="2.33"/>
    <n v="-1.4421421034118698"/>
    <n v="-0.23214210341189201"/>
  </r>
  <r>
    <x v="9"/>
    <s v="200203Z16.IB"/>
    <x v="82"/>
    <x v="20"/>
    <d v="2020-05-25T00:00:00"/>
    <n v="130"/>
    <x v="2"/>
    <s v=""/>
    <x v="0"/>
    <n v="2.3429000000000002"/>
    <n v="1.72"/>
    <m/>
    <n v="1.39"/>
    <n v="4.2408999999999999"/>
    <n v="2.3679999999999999"/>
    <n v="2.3994917611827682"/>
    <n v="2.3624999999999998"/>
    <n v="3.1491761182768307"/>
    <n v="3.6991761182768368"/>
  </r>
  <r>
    <x v="9"/>
    <s v="200203Z17.IB"/>
    <x v="83"/>
    <x v="22"/>
    <d v="2020-06-02T00:00:00"/>
    <n v="150"/>
    <x v="2"/>
    <s v=""/>
    <x v="0"/>
    <n v="2.5002"/>
    <n v="3.32"/>
    <m/>
    <n v="3.27"/>
    <n v="4.2153"/>
    <n v="2.5550000000000002"/>
    <n v="2.5571354494342038"/>
    <n v="2.54"/>
    <n v="0.2135449434203629"/>
    <n v="1.7135449434203753"/>
  </r>
  <r>
    <x v="9"/>
    <s v="200203Z18.IB"/>
    <x v="84"/>
    <x v="24"/>
    <d v="2020-06-08T00:00:00"/>
    <n v="110"/>
    <x v="2"/>
    <s v=""/>
    <x v="0"/>
    <n v="2.7957000000000001"/>
    <n v="3.14"/>
    <m/>
    <n v="2.99"/>
    <n v="4.1811999999999996"/>
    <n v="2.7503000000000002"/>
    <n v="2.853099789534105"/>
    <n v="2.84"/>
    <n v="10.279978953410485"/>
    <n v="1.3099789534105177"/>
  </r>
  <r>
    <x v="10"/>
    <s v="200218.IB"/>
    <x v="85"/>
    <x v="44"/>
    <d v="2020-06-09T00:00:00"/>
    <n v="20"/>
    <x v="2"/>
    <s v=""/>
    <x v="0"/>
    <n v="3.1"/>
    <n v="3.54"/>
    <m/>
    <n v="1.1599999999999999"/>
    <n v="5"/>
    <n v="3.1"/>
    <n v="3.1480000000000001"/>
    <n v="3.1"/>
    <n v="4.8000000000000043"/>
    <n v="4.8000000000000043"/>
  </r>
  <r>
    <x v="9"/>
    <s v="200203Z19.IB"/>
    <x v="86"/>
    <x v="26"/>
    <d v="2020-06-16T00:00:00"/>
    <n v="145"/>
    <x v="2"/>
    <s v=""/>
    <x v="0"/>
    <n v="2.7263000000000002"/>
    <n v="2.44"/>
    <m/>
    <n v="3.08"/>
    <n v="4.1673999999999998"/>
    <n v="2.794"/>
    <n v="2.7838898641839038"/>
    <n v="2.78"/>
    <n v="-1.0110135816096211"/>
    <n v="0.38898641839040238"/>
  </r>
  <r>
    <x v="11"/>
    <s v="200208.IB"/>
    <x v="87"/>
    <x v="28"/>
    <d v="2020-06-22T00:00:00"/>
    <n v="140"/>
    <x v="2"/>
    <s v=""/>
    <x v="0"/>
    <n v="2.89"/>
    <n v="2.4"/>
    <m/>
    <n v="1.04"/>
    <n v="5"/>
    <n v="2.9102000000000001"/>
    <n v="2.9479000000000002"/>
    <n v="2.92"/>
    <n v="3.7700000000000067"/>
    <n v="2.7900000000000258"/>
  </r>
  <r>
    <x v="11"/>
    <s v="200208Z.IB"/>
    <x v="88"/>
    <x v="29"/>
    <d v="2020-06-30T00:00:00"/>
    <n v="122"/>
    <x v="2"/>
    <s v=""/>
    <x v="0"/>
    <n v="3.4005000000000001"/>
    <n v="1.1599999999999999"/>
    <m/>
    <n v="5"/>
    <n v="4.5846"/>
    <n v="3.0735000000000001"/>
    <n v="3.4528491689569427"/>
    <n v="3.0735000000000001"/>
    <n v="37.934916895694258"/>
    <n v="37.934916895694258"/>
  </r>
  <r>
    <x v="12"/>
    <s v="190209Z15.IB"/>
    <x v="89"/>
    <x v="30"/>
    <d v="2020-01-06T00:00:00"/>
    <n v="40"/>
    <x v="3"/>
    <s v=""/>
    <x v="0"/>
    <n v="3.4693000000000001"/>
    <n v="5.05"/>
    <m/>
    <n v="1.37"/>
    <n v="5.7373000000000003"/>
    <n v="3.49"/>
    <n v="3.5111315235389471"/>
    <n v="3.5274999999999999"/>
    <n v="2.1131523538946873"/>
    <n v="-1.6368476461052772"/>
  </r>
  <r>
    <x v="13"/>
    <s v="200204.IB"/>
    <x v="90"/>
    <x v="31"/>
    <d v="2020-01-14T00:00:00"/>
    <n v="54.3"/>
    <x v="3"/>
    <s v=""/>
    <x v="0"/>
    <n v="3.43"/>
    <n v="4.75"/>
    <m/>
    <n v="1.44"/>
    <n v="6.1246"/>
    <n v="3.5049999999999999"/>
    <n v="3.4691862325702907"/>
    <n v="3.4950000000000001"/>
    <n v="-3.5813767429709209"/>
    <n v="-2.5813767429709422"/>
  </r>
  <r>
    <x v="13"/>
    <s v="200204Z.IB"/>
    <x v="91"/>
    <x v="1"/>
    <d v="2020-01-20T00:00:00"/>
    <n v="50"/>
    <x v="3"/>
    <s v=""/>
    <x v="0"/>
    <n v="3.4291999999999998"/>
    <n v="3.17"/>
    <m/>
    <n v="12.5"/>
    <n v="6.1219999999999999"/>
    <n v="3.4916"/>
    <n v="3.4684028748774907"/>
    <n v="3.48"/>
    <n v="-2.3197125122509377"/>
    <n v="-1.1597125122509322"/>
  </r>
  <r>
    <x v="13"/>
    <s v="200204Z2.IB"/>
    <x v="92"/>
    <x v="32"/>
    <d v="2020-02-13T00:00:00"/>
    <n v="70"/>
    <x v="3"/>
    <s v=""/>
    <x v="0"/>
    <n v="3.1522000000000001"/>
    <n v="2.83"/>
    <m/>
    <n v="1.17"/>
    <n v="6.0755999999999997"/>
    <n v="3.1657000000000002"/>
    <n v="3.1917022713806045"/>
    <n v="3.22"/>
    <n v="2.6002271380604292"/>
    <n v="-2.8297728619395723"/>
  </r>
  <r>
    <x v="13"/>
    <s v="200204Z3.IB"/>
    <x v="93"/>
    <x v="33"/>
    <d v="2020-02-21T00:00:00"/>
    <n v="81"/>
    <x v="3"/>
    <s v=""/>
    <x v="0"/>
    <n v="3.1634000000000002"/>
    <n v="3.52"/>
    <m/>
    <n v="3.68"/>
    <n v="6.0556000000000001"/>
    <n v="3.1951999999999998"/>
    <n v="3.2030327366404654"/>
    <n v="3.21"/>
    <n v="0.78327366404655763"/>
    <n v="-0.69672633595345701"/>
  </r>
  <r>
    <x v="13"/>
    <s v="200204Z4.IB"/>
    <x v="94"/>
    <x v="6"/>
    <d v="2020-02-27T00:00:00"/>
    <n v="70"/>
    <x v="3"/>
    <s v=""/>
    <x v="0"/>
    <n v="3.1718999999999999"/>
    <n v="3.49"/>
    <m/>
    <n v="3.35"/>
    <n v="6.0370999999999997"/>
    <n v="3.2031000000000001"/>
    <n v="3.2116541866127775"/>
    <n v="3.2050000000000001"/>
    <n v="0.85541866127774036"/>
    <n v="0.66541866127773908"/>
  </r>
  <r>
    <x v="13"/>
    <s v="200204Z5.IB"/>
    <x v="95"/>
    <x v="7"/>
    <d v="2020-03-06T00:00:00"/>
    <n v="62"/>
    <x v="3"/>
    <s v=""/>
    <x v="0"/>
    <n v="3.1539000000000001"/>
    <n v="4.63"/>
    <m/>
    <n v="1.26"/>
    <n v="6.0198"/>
    <n v="3.2"/>
    <n v="3.1937684341672483"/>
    <n v="3.21"/>
    <n v="-0.62315658327518619"/>
    <n v="-1.6231565832751649"/>
  </r>
  <r>
    <x v="13"/>
    <s v="200204Z6.IB"/>
    <x v="96"/>
    <x v="8"/>
    <d v="2020-03-12T00:00:00"/>
    <n v="50"/>
    <x v="3"/>
    <s v=""/>
    <x v="0"/>
    <n v="2.9582999999999999"/>
    <n v="6.18"/>
    <m/>
    <n v="1.38"/>
    <n v="6.0125999999999999"/>
    <n v="3.02"/>
    <n v="2.9982161760303363"/>
    <n v="3.05"/>
    <n v="-2.1783823969663718"/>
    <n v="-5.1783823969663523"/>
  </r>
  <r>
    <x v="13"/>
    <s v="200204Z7.IB"/>
    <x v="97"/>
    <x v="9"/>
    <d v="2020-03-20T00:00:00"/>
    <n v="60"/>
    <x v="3"/>
    <s v=""/>
    <x v="0"/>
    <n v="3.0661"/>
    <n v="4.6100000000000003"/>
    <m/>
    <n v="14"/>
    <n v="5.9875999999999996"/>
    <n v="3.1006999999999998"/>
    <n v="3.106182837864921"/>
    <n v="3.1274999999999999"/>
    <n v="0.54828378649212084"/>
    <n v="-2.1317162135078949"/>
  </r>
  <r>
    <x v="13"/>
    <s v="200204Z8.IB"/>
    <x v="98"/>
    <x v="10"/>
    <d v="2020-03-26T00:00:00"/>
    <n v="30"/>
    <x v="3"/>
    <s v=""/>
    <x v="0"/>
    <n v="3.0451000000000001"/>
    <n v="7.73"/>
    <m/>
    <n v="25"/>
    <n v="5.9709000000000003"/>
    <n v="3.1375000000000002"/>
    <n v="3.0852949454856051"/>
    <n v="3.1274999999999999"/>
    <n v="-5.2205054514395055"/>
    <n v="-4.2205054514394824"/>
  </r>
  <r>
    <x v="13"/>
    <s v="200204Z9.IB"/>
    <x v="99"/>
    <x v="11"/>
    <d v="2020-04-03T00:00:00"/>
    <n v="41"/>
    <x v="3"/>
    <s v=""/>
    <x v="0"/>
    <n v="2.9876999999999998"/>
    <n v="9"/>
    <m/>
    <n v="1.47"/>
    <n v="5.9593999999999996"/>
    <n v="3.08"/>
    <n v="3.0279725106554349"/>
    <n v="3.06"/>
    <n v="-5.2027489344565137"/>
    <n v="-3.2027489344565119"/>
  </r>
  <r>
    <x v="13"/>
    <s v="200204Z10.IB"/>
    <x v="100"/>
    <x v="12"/>
    <d v="2020-04-09T00:00:00"/>
    <n v="30"/>
    <x v="3"/>
    <s v=""/>
    <x v="0"/>
    <n v="2.7826"/>
    <n v="8.74"/>
    <m/>
    <n v="7.06"/>
    <n v="5.9581999999999997"/>
    <n v="3.0106999999999999"/>
    <n v="2.822880621664261"/>
    <n v="2.88"/>
    <n v="-18.781937833573892"/>
    <n v="-5.711937833573888"/>
  </r>
  <r>
    <x v="13"/>
    <s v="200204Z11.IB"/>
    <x v="101"/>
    <x v="13"/>
    <d v="2020-04-17T00:00:00"/>
    <n v="31.5"/>
    <x v="3"/>
    <s v=""/>
    <x v="0"/>
    <n v="2.601"/>
    <n v="10"/>
    <m/>
    <n v="1.4"/>
    <n v="5.9466000000000001"/>
    <n v="2.7589000000000001"/>
    <n v="2.6413591968519827"/>
    <n v="2.7374999999999998"/>
    <n v="-11.75408031480174"/>
    <n v="-9.6140803148017095"/>
  </r>
  <r>
    <x v="13"/>
    <s v="200204Z12.IB"/>
    <x v="102"/>
    <x v="14"/>
    <d v="2020-04-23T00:00:00"/>
    <n v="30"/>
    <x v="3"/>
    <s v=""/>
    <x v="0"/>
    <n v="2.6558999999999999"/>
    <n v="5.72"/>
    <m/>
    <n v="2.65"/>
    <n v="5.9298000000000002"/>
    <n v="2.7349999999999999"/>
    <n v="2.6963735404229485"/>
    <n v="2.73"/>
    <n v="-3.8626459577051353"/>
    <n v="-3.362645957705146"/>
  </r>
  <r>
    <x v="13"/>
    <s v="200204Z13.IB"/>
    <x v="103"/>
    <x v="42"/>
    <d v="2020-04-30T00:00:00"/>
    <n v="41"/>
    <x v="3"/>
    <s v=""/>
    <x v="0"/>
    <n v="2.5305"/>
    <n v="4.82"/>
    <m/>
    <n v="1"/>
    <n v="5.9196"/>
    <n v="2.63"/>
    <n v="2.5710432799513478"/>
    <n v="2.62"/>
    <n v="-5.8956720048652045"/>
    <n v="-4.8956720048652258"/>
  </r>
  <r>
    <x v="13"/>
    <s v="200204Z14.IB"/>
    <x v="104"/>
    <x v="43"/>
    <d v="2020-05-11T00:00:00"/>
    <n v="30"/>
    <x v="3"/>
    <s v=""/>
    <x v="0"/>
    <n v="2.6778"/>
    <n v="3.17"/>
    <m/>
    <n v="1.89"/>
    <n v="5.8876999999999997"/>
    <n v="2.6425000000000001"/>
    <n v="2.7185629464816481"/>
    <n v="2.7"/>
    <n v="7.6062946481648019"/>
    <n v="1.8562946481647913"/>
  </r>
  <r>
    <x v="13"/>
    <s v="200204Z15.IB"/>
    <x v="105"/>
    <x v="18"/>
    <d v="2020-05-19T00:00:00"/>
    <n v="32"/>
    <x v="3"/>
    <s v=""/>
    <x v="0"/>
    <n v="2.8927999999999998"/>
    <n v="5.37"/>
    <m/>
    <n v="1.8"/>
    <n v="5.8498999999999999"/>
    <n v="2.9502000000000002"/>
    <n v="2.9338263423306379"/>
    <n v="2.96"/>
    <n v="-1.6373657669362274"/>
    <n v="-2.6173657669362083"/>
  </r>
  <r>
    <x v="13"/>
    <s v="200204Z16.IB"/>
    <x v="106"/>
    <x v="20"/>
    <d v="2020-05-25T00:00:00"/>
    <n v="30"/>
    <x v="3"/>
    <s v=""/>
    <x v="0"/>
    <n v="2.891"/>
    <n v="4.3499999999999996"/>
    <m/>
    <n v="2.4300000000000002"/>
    <n v="5.8296999999999999"/>
    <n v="2.97"/>
    <n v="2.9321684992366674"/>
    <n v="2.96"/>
    <n v="-3.7831500763332748"/>
    <n v="-2.7831500763332517"/>
  </r>
  <r>
    <x v="13"/>
    <s v="200204Z17.IB"/>
    <x v="107"/>
    <x v="22"/>
    <d v="2020-06-02T00:00:00"/>
    <n v="32"/>
    <x v="3"/>
    <s v=""/>
    <x v="0"/>
    <n v="3.0011000000000001"/>
    <n v="5.24"/>
    <m/>
    <n v="3.17"/>
    <n v="5.8064"/>
    <n v="3.0350000000000001"/>
    <n v="3.0424337007440068"/>
    <n v="3.02"/>
    <n v="0.74337007440066216"/>
    <n v="2.2433700744006746"/>
  </r>
  <r>
    <x v="13"/>
    <s v="200204Z18.IB"/>
    <x v="108"/>
    <x v="24"/>
    <d v="2020-06-08T00:00:00"/>
    <n v="40"/>
    <x v="3"/>
    <s v=""/>
    <x v="0"/>
    <n v="3.2515999999999998"/>
    <n v="5.69"/>
    <m/>
    <n v="30"/>
    <n v="5.7648999999999999"/>
    <n v="3.25"/>
    <n v="3.2932312511925619"/>
    <n v="3.31"/>
    <n v="4.3231251192561881"/>
    <n v="-1.6768748807438172"/>
  </r>
  <r>
    <x v="13"/>
    <s v="200204Z19.IB"/>
    <x v="109"/>
    <x v="26"/>
    <d v="2020-06-16T00:00:00"/>
    <n v="42"/>
    <x v="3"/>
    <s v=""/>
    <x v="0"/>
    <n v="3.2025999999999999"/>
    <n v="4.46"/>
    <m/>
    <n v="1.1200000000000001"/>
    <n v="5.7508999999999997"/>
    <n v="3.2900999999999998"/>
    <n v="3.2443325983759062"/>
    <n v="3.26"/>
    <n v="-4.5767401624093651"/>
    <n v="-1.5667401624093635"/>
  </r>
  <r>
    <x v="13"/>
    <s v="200204Z20.IB"/>
    <x v="110"/>
    <x v="28"/>
    <d v="2020-06-22T00:00:00"/>
    <n v="40"/>
    <x v="3"/>
    <s v=""/>
    <x v="0"/>
    <n v="3.2524999999999999"/>
    <n v="4.21"/>
    <m/>
    <n v="1.1000000000000001"/>
    <n v="5.7309999999999999"/>
    <n v="3.31"/>
    <n v="3.2943775082882567"/>
    <n v="3.2949999999999999"/>
    <n v="-1.5622491711743347"/>
    <n v="-6.2249171174322271E-2"/>
  </r>
  <r>
    <x v="13"/>
    <s v="200204Z21.IB"/>
    <x v="111"/>
    <x v="29"/>
    <d v="2020-06-30T00:00:00"/>
    <n v="31"/>
    <x v="3"/>
    <s v=""/>
    <x v="0"/>
    <n v="3.3471000000000002"/>
    <n v="10.77"/>
    <m/>
    <n v="1.59"/>
    <n v="5.7157"/>
    <n v="3.33"/>
    <n v="3.3890896075721262"/>
    <n v="3.36"/>
    <n v="5.9089607572126113"/>
    <n v="2.9089607572126308"/>
  </r>
  <r>
    <x v="14"/>
    <s v="190215Z12.IB"/>
    <x v="112"/>
    <x v="0"/>
    <d v="2020-01-10T00:00:00"/>
    <n v="152.19999999999999"/>
    <x v="4"/>
    <s v=""/>
    <x v="0"/>
    <n v="3.5394000000000001"/>
    <n v="2.98"/>
    <m/>
    <n v="4.01"/>
    <n v="8.0306999999999995"/>
    <n v="3.5724999999999998"/>
    <n v="3.575511422416477"/>
    <n v="3.58"/>
    <n v="0.30114224164772274"/>
    <n v="-0.44885775835230568"/>
  </r>
  <r>
    <x v="14"/>
    <s v="190215Z13.IB"/>
    <x v="113"/>
    <x v="45"/>
    <d v="2020-01-16T00:00:00"/>
    <n v="150"/>
    <x v="4"/>
    <s v=""/>
    <x v="0"/>
    <n v="3.4969000000000001"/>
    <n v="2.95"/>
    <m/>
    <n v="2.08"/>
    <n v="8.0173000000000005"/>
    <n v="3.5325000000000002"/>
    <n v="3.5330717785289312"/>
    <n v="3.5425"/>
    <n v="5.7177852893097736E-2"/>
    <n v="-0.94282214710688095"/>
  </r>
  <r>
    <x v="14"/>
    <s v="190215Z14.IB"/>
    <x v="114"/>
    <x v="2"/>
    <d v="2020-02-03T00:00:00"/>
    <n v="130"/>
    <x v="4"/>
    <s v=""/>
    <x v="0"/>
    <n v="3.4451000000000001"/>
    <n v="2.85"/>
    <m/>
    <n v="2.04"/>
    <n v="8.0088000000000008"/>
    <n v="3.5175000000000001"/>
    <n v="3.4813101688143044"/>
    <n v="3.4874999999999998"/>
    <n v="-3.6189831185695631"/>
    <n v="-0.61898311856953825"/>
  </r>
  <r>
    <x v="14"/>
    <s v="190215Z15.IB"/>
    <x v="115"/>
    <x v="3"/>
    <d v="2020-02-12T00:00:00"/>
    <n v="87.5"/>
    <x v="4"/>
    <s v=""/>
    <x v="0"/>
    <n v="3.2040000000000002"/>
    <n v="6.95"/>
    <m/>
    <n v="16.149999999999999"/>
    <n v="7.9976000000000003"/>
    <n v="3.2574999999999998"/>
    <n v="3.2402608782634794"/>
    <n v="3.25"/>
    <n v="-1.7239121736520424"/>
    <n v="-0.9739121736520584"/>
  </r>
  <r>
    <x v="14"/>
    <s v="190215Z16.IB"/>
    <x v="116"/>
    <x v="4"/>
    <d v="2020-02-17T00:00:00"/>
    <n v="160"/>
    <x v="4"/>
    <s v=""/>
    <x v="0"/>
    <n v="3.2094"/>
    <n v="2.69"/>
    <m/>
    <n v="3.65"/>
    <n v="7.9802999999999997"/>
    <n v="3.2574999999999998"/>
    <n v="3.2457394859842363"/>
    <n v="3.25"/>
    <n v="-1.1760514015763501"/>
    <n v="-0.42605140157636612"/>
  </r>
  <r>
    <x v="14"/>
    <s v="190215Z17.IB"/>
    <x v="117"/>
    <x v="5"/>
    <d v="2020-02-25T00:00:00"/>
    <n v="175.1"/>
    <x v="4"/>
    <s v=""/>
    <x v="0"/>
    <n v="3.2669000000000001"/>
    <n v="3.12"/>
    <m/>
    <n v="3.25"/>
    <n v="7.9560000000000004"/>
    <n v="3.2825000000000002"/>
    <n v="3.3033504776269482"/>
    <n v="3.3"/>
    <n v="2.0850477626948027"/>
    <n v="0.33504776269484005"/>
  </r>
  <r>
    <x v="14"/>
    <s v="190215Z18.IB"/>
    <x v="118"/>
    <x v="46"/>
    <d v="2020-03-02T00:00:00"/>
    <n v="170"/>
    <x v="4"/>
    <s v=""/>
    <x v="0"/>
    <n v="3.1953999999999998"/>
    <n v="3.84"/>
    <m/>
    <n v="29.79"/>
    <n v="7.9478"/>
    <n v="3.24"/>
    <n v="3.2318880847530131"/>
    <n v="3.2275"/>
    <n v="-0.8111915246987067"/>
    <n v="0.43880847530131106"/>
  </r>
  <r>
    <x v="15"/>
    <s v="200205.IB"/>
    <x v="119"/>
    <x v="34"/>
    <d v="2020-03-10T00:00:00"/>
    <n v="170"/>
    <x v="4"/>
    <s v=""/>
    <x v="0"/>
    <n v="3.07"/>
    <n v="4.01"/>
    <m/>
    <n v="3.94"/>
    <n v="8.4948999999999995"/>
    <n v="3.1575000000000002"/>
    <n v="3.1041381299367856"/>
    <n v="3.165"/>
    <n v="-5.3361870063214578"/>
    <n v="-6.0861870063214418"/>
  </r>
  <r>
    <x v="15"/>
    <s v="200205Z.IB"/>
    <x v="120"/>
    <x v="35"/>
    <d v="2020-03-16T00:00:00"/>
    <n v="170"/>
    <x v="4"/>
    <s v=""/>
    <x v="0"/>
    <n v="2.9820000000000002"/>
    <n v="3.2"/>
    <m/>
    <n v="1.63"/>
    <n v="8.4994999999999994"/>
    <n v="3.0893999999999999"/>
    <n v="3.0161196540973001"/>
    <n v="3.04"/>
    <n v="-7.3280345902699828"/>
    <n v="-2.388034590269994"/>
  </r>
  <r>
    <x v="15"/>
    <s v="200205Z2.IB"/>
    <x v="121"/>
    <x v="36"/>
    <d v="2020-03-24T00:00:00"/>
    <n v="175.5"/>
    <x v="4"/>
    <s v=""/>
    <x v="0"/>
    <n v="3.0459999999999998"/>
    <n v="3.48"/>
    <m/>
    <n v="9.57"/>
    <n v="8.4742999999999995"/>
    <n v="3.0649999999999999"/>
    <n v="3.0802211156083685"/>
    <n v="3.085"/>
    <n v="1.5221115608368585"/>
    <n v="-0.47788843916314327"/>
  </r>
  <r>
    <x v="15"/>
    <s v="200205Z3.IB"/>
    <x v="122"/>
    <x v="37"/>
    <d v="2020-03-30T00:00:00"/>
    <n v="150"/>
    <x v="4"/>
    <s v=""/>
    <x v="0"/>
    <n v="2.9485000000000001"/>
    <n v="4.4800000000000004"/>
    <m/>
    <n v="1.42"/>
    <n v="8.4687000000000001"/>
    <n v="3.03"/>
    <n v="2.9827437446125145"/>
    <n v="3.0150000000000001"/>
    <n v="-4.7256255387485346"/>
    <n v="-3.2256255387485666"/>
  </r>
  <r>
    <x v="15"/>
    <s v="200205Z4.IB"/>
    <x v="123"/>
    <x v="38"/>
    <d v="2020-04-08T00:00:00"/>
    <n v="157.1"/>
    <x v="4"/>
    <s v=""/>
    <x v="0"/>
    <n v="2.8917000000000002"/>
    <n v="3.67"/>
    <m/>
    <n v="1.65"/>
    <n v="8.4568999999999992"/>
    <n v="2.92"/>
    <n v="2.9259915252633943"/>
    <n v="2.9424999999999999"/>
    <n v="0.59915252633944149"/>
    <n v="-1.650847473660555"/>
  </r>
  <r>
    <x v="15"/>
    <s v="200205Z5.IB"/>
    <x v="124"/>
    <x v="39"/>
    <d v="2020-04-13T00:00:00"/>
    <n v="150"/>
    <x v="4"/>
    <s v=""/>
    <x v="0"/>
    <n v="2.7757999999999998"/>
    <n v="3.78"/>
    <m/>
    <n v="4.3"/>
    <n v="8.4521999999999995"/>
    <n v="2.8351000000000002"/>
    <n v="2.8101105936915829"/>
    <n v="2.835"/>
    <n v="-2.4989406308417283"/>
    <n v="-2.4889406308417072"/>
  </r>
  <r>
    <x v="15"/>
    <s v="200205Z6.IB"/>
    <x v="125"/>
    <x v="40"/>
    <d v="2020-04-21T00:00:00"/>
    <n v="158"/>
    <x v="4"/>
    <s v=""/>
    <x v="0"/>
    <n v="2.7645"/>
    <n v="4.03"/>
    <m/>
    <n v="5.28"/>
    <n v="8.4385999999999992"/>
    <n v="2.8401000000000001"/>
    <n v="2.7988658900765531"/>
    <n v="2.8149999999999999"/>
    <n v="-4.1234109923447004"/>
    <n v="-1.6134109923446882"/>
  </r>
  <r>
    <x v="15"/>
    <s v="200205Z7.IB"/>
    <x v="126"/>
    <x v="41"/>
    <d v="2020-04-27T00:00:00"/>
    <n v="170"/>
    <x v="4"/>
    <s v=""/>
    <x v="0"/>
    <n v="2.7513999999999998"/>
    <n v="3.31"/>
    <m/>
    <n v="8.1"/>
    <n v="8.4199000000000002"/>
    <n v="2.8325"/>
    <n v="2.785842214278079"/>
    <n v="2.81"/>
    <n v="-4.665778572192103"/>
    <n v="-2.4157785721921066"/>
  </r>
  <r>
    <x v="15"/>
    <s v="200205Z8.IB"/>
    <x v="127"/>
    <x v="42"/>
    <d v="2020-04-30T00:00:00"/>
    <n v="175.5"/>
    <x v="4"/>
    <s v=""/>
    <x v="0"/>
    <n v="2.7633000000000001"/>
    <n v="2.52"/>
    <m/>
    <n v="195.5"/>
    <n v="8.4076000000000004"/>
    <n v="2.81"/>
    <n v="2.7977926019315857"/>
    <n v="2.81"/>
    <n v="-1.220739806841431"/>
    <n v="-1.220739806841431"/>
  </r>
  <r>
    <x v="15"/>
    <s v="200205Z9.IB"/>
    <x v="128"/>
    <x v="43"/>
    <d v="2020-05-11T00:00:00"/>
    <n v="170"/>
    <x v="4"/>
    <s v=""/>
    <x v="0"/>
    <n v="2.9037000000000002"/>
    <n v="2.02"/>
    <m/>
    <n v="1.63"/>
    <n v="8.3634000000000004"/>
    <n v="2.8751000000000002"/>
    <n v="2.9383748929861064"/>
    <n v="2.9449999999999998"/>
    <n v="6.3274892986106224"/>
    <n v="-0.66251070138934054"/>
  </r>
  <r>
    <x v="15"/>
    <s v="200205Z10.IB"/>
    <x v="129"/>
    <x v="17"/>
    <d v="2020-05-15T00:00:00"/>
    <n v="172.5"/>
    <x v="4"/>
    <s v=""/>
    <x v="0"/>
    <n v="2.9830000000000001"/>
    <n v="2.57"/>
    <m/>
    <n v="1.75"/>
    <n v="8.3415999999999997"/>
    <n v="3.02"/>
    <n v="3.0177655126114895"/>
    <n v="3.02"/>
    <n v="-0.22344873885105088"/>
    <n v="-0.22344873885105088"/>
  </r>
  <r>
    <x v="15"/>
    <s v="200205Z11.IB"/>
    <x v="130"/>
    <x v="19"/>
    <d v="2020-05-21T00:00:00"/>
    <n v="170"/>
    <x v="4"/>
    <s v=""/>
    <x v="0"/>
    <n v="3.0173000000000001"/>
    <n v="2.48"/>
    <m/>
    <n v="4.3600000000000003"/>
    <n v="8.3183000000000007"/>
    <n v="3.0175000000000001"/>
    <n v="3.0521628926583557"/>
    <n v="3.0525000000000002"/>
    <n v="3.4662892658355648"/>
    <n v="-3.3710734164449363E-2"/>
  </r>
  <r>
    <x v="15"/>
    <s v="200205Z12.IB"/>
    <x v="131"/>
    <x v="21"/>
    <d v="2020-05-29T00:00:00"/>
    <n v="172.3"/>
    <x v="4"/>
    <s v=""/>
    <x v="0"/>
    <n v="3.0061"/>
    <n v="2.74"/>
    <m/>
    <n v="1.06"/>
    <n v="8.2996999999999996"/>
    <n v="2.9775"/>
    <n v="3.0410410219646495"/>
    <n v="3.0449999999999999"/>
    <n v="6.3541021964649502"/>
    <n v="-0.39589780353503912"/>
  </r>
  <r>
    <x v="15"/>
    <s v="200205Z13.IB"/>
    <x v="132"/>
    <x v="23"/>
    <d v="2020-06-04T00:00:00"/>
    <n v="180"/>
    <x v="4"/>
    <s v=""/>
    <x v="0"/>
    <n v="3.0215000000000001"/>
    <n v="3.09"/>
    <m/>
    <n v="1.69"/>
    <n v="8.2736999999999998"/>
    <n v="3.0125000000000002"/>
    <n v="3.0565508236943568"/>
    <n v="3.0649999999999999"/>
    <n v="4.4050823694356644"/>
    <n v="-0.84491763056431246"/>
  </r>
  <r>
    <x v="15"/>
    <s v="200205Z14.IB"/>
    <x v="133"/>
    <x v="25"/>
    <d v="2020-06-12T00:00:00"/>
    <n v="192"/>
    <x v="4"/>
    <s v=""/>
    <x v="0"/>
    <n v="3.0871"/>
    <n v="2.21"/>
    <m/>
    <n v="2.4700000000000002"/>
    <n v="8.2486999999999995"/>
    <n v="3.13"/>
    <n v="3.1222570550510991"/>
    <n v="3.1225000000000001"/>
    <n v="-0.77429449489008206"/>
    <n v="-2.4294494890098051E-2"/>
  </r>
  <r>
    <x v="16"/>
    <s v="200210.IB"/>
    <x v="134"/>
    <x v="27"/>
    <d v="2020-06-18T00:00:00"/>
    <n v="190"/>
    <x v="4"/>
    <s v=""/>
    <x v="0"/>
    <n v="3.09"/>
    <n v="2.33"/>
    <m/>
    <n v="3.79"/>
    <n v="8.4835999999999991"/>
    <n v="3.1"/>
    <n v="3.1252"/>
    <n v="3.145"/>
    <n v="2.5199999999999889"/>
    <n v="-1.980000000000004"/>
  </r>
  <r>
    <x v="16"/>
    <s v="200210Z.IB"/>
    <x v="135"/>
    <x v="29"/>
    <d v="2020-06-30T00:00:00"/>
    <n v="171"/>
    <x v="4"/>
    <s v=""/>
    <x v="0"/>
    <n v="3.2831999999999999"/>
    <n v="3.62"/>
    <m/>
    <n v="7.06"/>
    <n v="8.4711999999999996"/>
    <n v="3.1549999999999998"/>
    <n v="3.3174336386816505"/>
    <n v="3.21"/>
    <n v="16.243363868165073"/>
    <n v="10.743363868165057"/>
  </r>
  <r>
    <x v="17"/>
    <s v="190307Z6.IB"/>
    <x v="136"/>
    <x v="47"/>
    <d v="2020-01-06T00:00:00"/>
    <n v="40"/>
    <x v="0"/>
    <s v="366D"/>
    <x v="1"/>
    <n v="2.2913999999999999"/>
    <n v="4.4000000000000004"/>
    <m/>
    <n v="4.29"/>
    <n v="0.80110000000000003"/>
    <n v="2.4205999999999999"/>
    <n v="2.3912626888028958"/>
    <n v="2.42"/>
    <n v="-2.9337311197104032"/>
    <n v="-2.8737311197104098"/>
  </r>
  <r>
    <x v="17"/>
    <s v="190307Z7.IB"/>
    <x v="137"/>
    <x v="31"/>
    <d v="2020-01-13T00:00:00"/>
    <n v="50"/>
    <x v="0"/>
    <s v="366D"/>
    <x v="1"/>
    <n v="2.2547000000000001"/>
    <n v="3.92"/>
    <m/>
    <n v="1.3"/>
    <n v="0.78569999999999995"/>
    <n v="2.35"/>
    <n v="2.356520033091511"/>
    <n v="2.36"/>
    <n v="0.65200330915109461"/>
    <n v="-0.34799669084888407"/>
  </r>
  <r>
    <x v="17"/>
    <s v="190307Z8.IB"/>
    <x v="138"/>
    <x v="1"/>
    <d v="2020-01-17T00:00:00"/>
    <n v="50"/>
    <x v="0"/>
    <s v="366D"/>
    <x v="1"/>
    <n v="2.2448999999999999"/>
    <n v="3.97"/>
    <m/>
    <n v="3.33"/>
    <n v="0.76729999999999998"/>
    <n v="2.3757000000000001"/>
    <n v="2.3491616968591162"/>
    <n v="2.375"/>
    <n v="-2.6538303140883901"/>
    <n v="-2.5838303140883756"/>
  </r>
  <r>
    <x v="17"/>
    <s v="190307Z9.IB"/>
    <x v="139"/>
    <x v="2"/>
    <d v="2020-01-22T00:00:00"/>
    <n v="40"/>
    <x v="0"/>
    <s v="366D"/>
    <x v="1"/>
    <n v="2.2006000000000001"/>
    <n v="3.72"/>
    <m/>
    <n v="1.01"/>
    <n v="0.75409999999999999"/>
    <n v="2.35"/>
    <n v="2.3066867258984223"/>
    <n v="2.355"/>
    <n v="-4.3313274101577814"/>
    <n v="-4.8313274101577708"/>
  </r>
  <r>
    <x v="18"/>
    <s v="200301.IB"/>
    <x v="140"/>
    <x v="3"/>
    <d v="2020-02-10T00:00:00"/>
    <n v="30"/>
    <x v="0"/>
    <s v="366D"/>
    <x v="1"/>
    <n v="1.61"/>
    <n v="12.35"/>
    <m/>
    <n v="1.3"/>
    <n v="0.98"/>
    <n v="2.1145"/>
    <n v="1.6916326530612247"/>
    <n v="2.11"/>
    <n v="-42.286734693877534"/>
    <n v="-41.836734693877517"/>
  </r>
  <r>
    <x v="18"/>
    <s v="200301Z.IB"/>
    <x v="141"/>
    <x v="4"/>
    <d v="2020-02-17T00:00:00"/>
    <n v="40"/>
    <x v="0"/>
    <s v="366D"/>
    <x v="1"/>
    <n v="1.7036"/>
    <n v="4.71"/>
    <m/>
    <n v="2.08"/>
    <n v="0.97250000000000003"/>
    <n v="1.9987999999999999"/>
    <n v="1.7858622107969151"/>
    <n v="2"/>
    <n v="-21.293778920308483"/>
    <n v="-21.413778920308491"/>
  </r>
  <r>
    <x v="19"/>
    <s v="200304.IB"/>
    <x v="142"/>
    <x v="5"/>
    <d v="2020-02-24T00:00:00"/>
    <n v="40"/>
    <x v="0"/>
    <s v="366D"/>
    <x v="1"/>
    <n v="1.95"/>
    <n v="3.75"/>
    <m/>
    <n v="2"/>
    <n v="0.98029999999999995"/>
    <n v="2"/>
    <n v="2.0316076711210855"/>
    <n v="2.0499999999999998"/>
    <n v="3.1607671121085534"/>
    <n v="-1.8392328878914288"/>
  </r>
  <r>
    <x v="18"/>
    <s v="200301Z2.IB"/>
    <x v="143"/>
    <x v="48"/>
    <d v="2020-02-24T00:00:00"/>
    <n v="30"/>
    <x v="0"/>
    <s v="366D"/>
    <x v="1"/>
    <n v="1.7798"/>
    <n v="7.62"/>
    <m/>
    <n v="4.17"/>
    <n v="0.95120000000000005"/>
    <n v="2.0173000000000001"/>
    <n v="1.8639042893187554"/>
    <n v="2.02"/>
    <n v="-15.339571068124469"/>
    <n v="-15.609571068124461"/>
  </r>
  <r>
    <x v="19"/>
    <s v="200304Z.IB"/>
    <x v="144"/>
    <x v="49"/>
    <d v="2020-03-02T00:00:00"/>
    <n v="40"/>
    <x v="0"/>
    <s v="366D"/>
    <x v="1"/>
    <n v="2.0608"/>
    <n v="3.2"/>
    <m/>
    <n v="1.64"/>
    <n v="0.96950000000000003"/>
    <n v="2.0503"/>
    <n v="2.1433167612171222"/>
    <n v="2.04"/>
    <n v="9.3016761217122212"/>
    <n v="10.331676121712219"/>
  </r>
  <r>
    <x v="19"/>
    <s v="200304Z2.IB"/>
    <x v="145"/>
    <x v="50"/>
    <d v="2020-03-09T00:00:00"/>
    <n v="30"/>
    <x v="0"/>
    <s v="366D"/>
    <x v="1"/>
    <n v="1.9714"/>
    <n v="5.08"/>
    <m/>
    <n v="1.18"/>
    <n v="0.9506"/>
    <n v="2.1385000000000001"/>
    <n v="2.055557374289922"/>
    <n v="2.12"/>
    <n v="-8.2942625710078044"/>
    <n v="-6.4442625710078083"/>
  </r>
  <r>
    <x v="19"/>
    <s v="200304Z3.IB"/>
    <x v="146"/>
    <x v="51"/>
    <d v="2020-03-16T00:00:00"/>
    <n v="30"/>
    <x v="0"/>
    <s v="366D"/>
    <x v="1"/>
    <n v="1.9239999999999999"/>
    <n v="6.1"/>
    <m/>
    <n v="30"/>
    <n v="0.93240000000000001"/>
    <n v="2.0844"/>
    <n v="2.0098000858000855"/>
    <n v="2.08"/>
    <n v="-7.4599914199914519"/>
    <n v="-7.0199914199914559"/>
  </r>
  <r>
    <x v="19"/>
    <s v="200304Z4.IB"/>
    <x v="147"/>
    <x v="52"/>
    <d v="2020-03-23T00:00:00"/>
    <n v="30"/>
    <x v="0"/>
    <s v="366D"/>
    <x v="1"/>
    <n v="1.7462"/>
    <n v="7.19"/>
    <m/>
    <n v="2.2000000000000002"/>
    <n v="0.91479999999999995"/>
    <n v="2.0381999999999998"/>
    <n v="1.8336508089199826"/>
    <n v="1.98"/>
    <n v="-20.454919108001725"/>
    <n v="-14.634919108001743"/>
  </r>
  <r>
    <x v="20"/>
    <s v="200306.IB"/>
    <x v="148"/>
    <x v="53"/>
    <d v="2020-03-30T00:00:00"/>
    <n v="30"/>
    <x v="0"/>
    <s v="365D"/>
    <x v="1"/>
    <n v="1.63"/>
    <n v="4.8600000000000003"/>
    <m/>
    <n v="1"/>
    <n v="0.98170000000000002"/>
    <n v="1.7995000000000001"/>
    <n v="1.7114912906183151"/>
    <n v="1.8"/>
    <n v="-8.8008709381685044"/>
    <n v="-8.850870938168498"/>
  </r>
  <r>
    <x v="20"/>
    <s v="200306Z.IB"/>
    <x v="149"/>
    <x v="54"/>
    <d v="2020-04-07T00:00:00"/>
    <n v="30"/>
    <x v="0"/>
    <s v="365D"/>
    <x v="1"/>
    <n v="1.5316000000000001"/>
    <n v="4.9000000000000004"/>
    <m/>
    <n v="2.2200000000000002"/>
    <n v="0.97289999999999999"/>
    <n v="1.7068000000000001"/>
    <n v="1.6138283893514236"/>
    <n v="1.7"/>
    <n v="-9.2971610648576508"/>
    <n v="-8.6171610648576369"/>
  </r>
  <r>
    <x v="20"/>
    <s v="200306Z2.IB"/>
    <x v="150"/>
    <x v="55"/>
    <d v="2020-04-13T00:00:00"/>
    <n v="40"/>
    <x v="0"/>
    <s v="365D"/>
    <x v="1"/>
    <n v="1.0960000000000001"/>
    <n v="3.46"/>
    <m/>
    <n v="5"/>
    <n v="0.95779999999999998"/>
    <n v="1.3009999999999999"/>
    <n v="1.179524744205471"/>
    <n v="1.32"/>
    <n v="-12.147525579452889"/>
    <n v="-14.047525579452902"/>
  </r>
  <r>
    <x v="20"/>
    <s v="200306Z3.IB"/>
    <x v="151"/>
    <x v="56"/>
    <d v="2020-04-20T00:00:00"/>
    <n v="50"/>
    <x v="0"/>
    <s v="365D"/>
    <x v="1"/>
    <n v="1.0266999999999999"/>
    <n v="4.08"/>
    <m/>
    <n v="2.41"/>
    <n v="0.93969999999999998"/>
    <n v="1.2412000000000001"/>
    <n v="1.1118335532616792"/>
    <n v="1.21"/>
    <n v="-12.936644673832088"/>
    <n v="-9.8166446738320765"/>
  </r>
  <r>
    <x v="20"/>
    <s v="200306Z4.IB"/>
    <x v="152"/>
    <x v="57"/>
    <d v="2020-04-27T00:00:00"/>
    <n v="50"/>
    <x v="0"/>
    <s v="365D"/>
    <x v="1"/>
    <n v="0.9113"/>
    <n v="4.16"/>
    <m/>
    <n v="3.13"/>
    <n v="0.92159999999999997"/>
    <n v="1.1399999999999999"/>
    <n v="0.99810555555555558"/>
    <n v="1.1200000000000001"/>
    <n v="-14.189444444444433"/>
    <n v="-12.189444444444453"/>
  </r>
  <r>
    <x v="20"/>
    <s v="200306Z5.IB"/>
    <x v="153"/>
    <x v="15"/>
    <d v="2020-05-06T00:00:00"/>
    <n v="50"/>
    <x v="0"/>
    <s v="365D"/>
    <x v="1"/>
    <n v="0.97640000000000005"/>
    <n v="3.44"/>
    <m/>
    <n v="4.5599999999999996"/>
    <n v="0.90490000000000004"/>
    <n v="1.23"/>
    <n v="1.0648075588462813"/>
    <n v="1.24"/>
    <n v="-16.519244115371869"/>
    <n v="-17.519244115371869"/>
  </r>
  <r>
    <x v="20"/>
    <s v="200306Z6.IB"/>
    <x v="154"/>
    <x v="43"/>
    <d v="2020-05-11T00:00:00"/>
    <n v="50"/>
    <x v="0"/>
    <s v="365D"/>
    <x v="1"/>
    <n v="1.0119"/>
    <n v="3.62"/>
    <m/>
    <n v="1.2"/>
    <n v="0.88570000000000004"/>
    <n v="1.24"/>
    <n v="1.1022240374844756"/>
    <n v="1.27"/>
    <n v="-13.777596251552438"/>
    <n v="-16.777596251552438"/>
  </r>
  <r>
    <x v="20"/>
    <s v="200306Z7.IB"/>
    <x v="155"/>
    <x v="58"/>
    <d v="2020-05-18T00:00:00"/>
    <n v="74.5"/>
    <x v="0"/>
    <s v="365D"/>
    <x v="1"/>
    <n v="1.2324999999999999"/>
    <n v="2.6"/>
    <m/>
    <n v="2.4"/>
    <n v="0.86399999999999999"/>
    <n v="1.3559000000000001"/>
    <n v="1.3250925925925925"/>
    <n v="1.34"/>
    <n v="-3.0807407407407617"/>
    <n v="-1.4907407407407591"/>
  </r>
  <r>
    <x v="20"/>
    <s v="200306Z8.IB"/>
    <x v="156"/>
    <x v="59"/>
    <d v="2020-05-25T00:00:00"/>
    <n v="87.1"/>
    <x v="0"/>
    <s v="365D"/>
    <x v="1"/>
    <n v="1.3567"/>
    <n v="2.14"/>
    <m/>
    <n v="2.62"/>
    <n v="0.84430000000000005"/>
    <n v="1.4656"/>
    <n v="1.4514530498637925"/>
    <n v="1.46"/>
    <n v="-1.4146950136207481"/>
    <n v="-0.85469501362074318"/>
  </r>
  <r>
    <x v="20"/>
    <s v="200306Z9.IB"/>
    <x v="157"/>
    <x v="60"/>
    <d v="2020-06-01T00:00:00"/>
    <n v="73.7"/>
    <x v="0"/>
    <s v="365D"/>
    <x v="1"/>
    <n v="1.6002000000000001"/>
    <n v="3.69"/>
    <m/>
    <n v="6.96"/>
    <n v="0.82379999999999998"/>
    <n v="1.7"/>
    <n v="1.6973109492595291"/>
    <n v="1.68"/>
    <n v="-0.26890507404708774"/>
    <n v="1.731094925952914"/>
  </r>
  <r>
    <x v="21"/>
    <s v="200308.IB"/>
    <x v="158"/>
    <x v="44"/>
    <d v="2020-06-08T00:00:00"/>
    <n v="80"/>
    <x v="0"/>
    <s v="365D"/>
    <x v="1"/>
    <n v="2.25"/>
    <n v="2.35"/>
    <m/>
    <n v="1.71"/>
    <n v="0.97729999999999995"/>
    <n v="2.1735000000000002"/>
    <n v="2.3318581807019338"/>
    <n v="2.25"/>
    <n v="15.835818070193364"/>
    <n v="8.1858180701933847"/>
  </r>
  <r>
    <x v="21"/>
    <s v="200308Z.IB"/>
    <x v="159"/>
    <x v="61"/>
    <d v="2020-06-15T00:00:00"/>
    <n v="0"/>
    <x v="0"/>
    <s v="365D"/>
    <x v="1"/>
    <n v="2.1585999999999999"/>
    <n v="3.51"/>
    <m/>
    <n v="3.94"/>
    <n v="0.96779999999999999"/>
    <n v="2.2599999999999998"/>
    <n v="2.2412617069642486"/>
    <n v="2.2200000000000002"/>
    <n v="-1.8738293035751141"/>
    <n v="2.126170696424845"/>
  </r>
  <r>
    <x v="21"/>
    <s v="200308Z2.IB"/>
    <x v="160"/>
    <x v="62"/>
    <d v="2020-06-22T00:00:00"/>
    <n v="0"/>
    <x v="0"/>
    <s v="365D"/>
    <x v="1"/>
    <n v="2.2643"/>
    <n v="1.98"/>
    <m/>
    <n v="2.2799999999999998"/>
    <n v="0.95169999999999999"/>
    <n v="2.2601"/>
    <n v="2.3483601029736261"/>
    <n v="2.34"/>
    <n v="8.8260102973626076"/>
    <n v="0.83601029736262156"/>
  </r>
  <r>
    <x v="22"/>
    <s v="190309Z.IB"/>
    <x v="161"/>
    <x v="48"/>
    <d v="2020-02-24T00:00:00"/>
    <n v="30"/>
    <x v="5"/>
    <s v=""/>
    <x v="1"/>
    <n v="2.4495"/>
    <n v="4.26"/>
    <m/>
    <n v="1.06"/>
    <n v="1.7641"/>
    <n v="2.4830999999999999"/>
    <n v="2.4948489031234056"/>
    <n v="2.5"/>
    <n v="1.1748903123405707"/>
    <n v="-0.51510968765944298"/>
  </r>
  <r>
    <x v="22"/>
    <s v="190309Z2.IB"/>
    <x v="162"/>
    <x v="49"/>
    <d v="2020-03-02T00:00:00"/>
    <n v="40"/>
    <x v="5"/>
    <s v=""/>
    <x v="1"/>
    <n v="2.4079999999999999"/>
    <n v="4.1399999999999997"/>
    <m/>
    <n v="1.21"/>
    <n v="1.7456"/>
    <n v="2.4904999999999999"/>
    <n v="2.4538295142071491"/>
    <n v="2.4750000000000001"/>
    <n v="-3.6670485792850815"/>
    <n v="-2.1170485792850968"/>
  </r>
  <r>
    <x v="22"/>
    <s v="190309Z3.IB"/>
    <x v="163"/>
    <x v="50"/>
    <d v="2020-03-09T00:00:00"/>
    <n v="40"/>
    <x v="5"/>
    <s v=""/>
    <x v="1"/>
    <n v="2.3199999999999998"/>
    <n v="4.33"/>
    <m/>
    <n v="1.03"/>
    <n v="1.7283999999999999"/>
    <n v="2.42"/>
    <n v="2.3662855820411939"/>
    <n v="2.4"/>
    <n v="-5.3714417958806049"/>
    <n v="-3.3714417958806031"/>
  </r>
  <r>
    <x v="22"/>
    <s v="190309Z4.IB"/>
    <x v="164"/>
    <x v="51"/>
    <d v="2020-03-16T00:00:00"/>
    <n v="40"/>
    <x v="5"/>
    <s v=""/>
    <x v="1"/>
    <n v="2.3111000000000002"/>
    <n v="3.36"/>
    <m/>
    <n v="7.37"/>
    <n v="1.7107000000000001"/>
    <n v="2.3393000000000002"/>
    <n v="2.3578644823756361"/>
    <n v="2.34"/>
    <n v="1.8564482375635905"/>
    <n v="1.7864482375636204"/>
  </r>
  <r>
    <x v="22"/>
    <s v="190309Z5.IB"/>
    <x v="165"/>
    <x v="52"/>
    <d v="2020-03-23T00:00:00"/>
    <n v="40"/>
    <x v="5"/>
    <s v=""/>
    <x v="1"/>
    <n v="2.2786"/>
    <n v="4.5199999999999996"/>
    <m/>
    <n v="35"/>
    <n v="1.6916"/>
    <n v="2.38"/>
    <n v="2.325892504138094"/>
    <n v="2.37"/>
    <n v="-5.4107495861905885"/>
    <n v="-4.4107495861906099"/>
  </r>
  <r>
    <x v="22"/>
    <s v="190309Z6.IB"/>
    <x v="166"/>
    <x v="53"/>
    <d v="2020-03-30T00:00:00"/>
    <n v="40"/>
    <x v="5"/>
    <s v=""/>
    <x v="1"/>
    <n v="2.1044999999999998"/>
    <n v="4.6399999999999997"/>
    <m/>
    <n v="1.79"/>
    <n v="1.6752"/>
    <n v="2.2200000000000002"/>
    <n v="2.1522554918815664"/>
    <n v="2.2000000000000002"/>
    <n v="-6.7744508118433799"/>
    <n v="-4.7744508118433782"/>
  </r>
  <r>
    <x v="23"/>
    <s v="200302.IB"/>
    <x v="167"/>
    <x v="54"/>
    <d v="2020-04-07T00:00:00"/>
    <n v="30"/>
    <x v="5"/>
    <s v=""/>
    <x v="1"/>
    <n v="2.0499999999999998"/>
    <n v="4.8899999999999997"/>
    <m/>
    <n v="7.56"/>
    <n v="1.9436"/>
    <n v="2.12"/>
    <n v="2.0911607326610411"/>
    <n v="2.13"/>
    <n v="-2.8839267338959029"/>
    <n v="-3.8839267338958816"/>
  </r>
  <r>
    <x v="23"/>
    <s v="200302Z.IB"/>
    <x v="168"/>
    <x v="55"/>
    <d v="2020-04-13T00:00:00"/>
    <n v="30"/>
    <x v="5"/>
    <s v=""/>
    <x v="1"/>
    <n v="1.6283000000000001"/>
    <n v="4.3899999999999997"/>
    <m/>
    <n v="1.4"/>
    <n v="1.9388000000000001"/>
    <n v="1.7804"/>
    <n v="1.6695626366824841"/>
    <n v="1.8"/>
    <n v="-11.083736331751592"/>
    <n v="-13.0437363317516"/>
  </r>
  <r>
    <x v="23"/>
    <s v="200302Z2.IB"/>
    <x v="169"/>
    <x v="15"/>
    <d v="2020-05-06T00:00:00"/>
    <n v="40"/>
    <x v="5"/>
    <s v=""/>
    <x v="1"/>
    <n v="1.4817"/>
    <n v="3.82"/>
    <m/>
    <n v="1.01"/>
    <n v="1.8878999999999999"/>
    <n v="1.57"/>
    <n v="1.5240751258011547"/>
    <n v="1.58"/>
    <n v="-4.5924874198845389"/>
    <n v="-5.5924874198845398"/>
  </r>
  <r>
    <x v="23"/>
    <s v="200302Z3.IB"/>
    <x v="170"/>
    <x v="16"/>
    <d v="2020-05-11T00:00:00"/>
    <n v="40"/>
    <x v="5"/>
    <s v=""/>
    <x v="1"/>
    <n v="1.6096999999999999"/>
    <n v="3.05"/>
    <m/>
    <n v="1.55"/>
    <n v="1.8652"/>
    <n v="1.6124000000000001"/>
    <n v="1.6525908428050611"/>
    <n v="1.62"/>
    <n v="4.0190842805061022"/>
    <n v="3.2590842805060971"/>
  </r>
  <r>
    <x v="23"/>
    <s v="200302Z4.IB"/>
    <x v="171"/>
    <x v="58"/>
    <d v="2020-05-18T00:00:00"/>
    <n v="30"/>
    <x v="5"/>
    <s v=""/>
    <x v="1"/>
    <n v="1.6478999999999999"/>
    <n v="3.41"/>
    <m/>
    <n v="3.36"/>
    <n v="1.8449"/>
    <n v="1.6983999999999999"/>
    <n v="1.6912627838907257"/>
    <n v="1.68"/>
    <n v="-0.71372161092742026"/>
    <n v="1.1262783890725769"/>
  </r>
  <r>
    <x v="23"/>
    <s v="200302Z5.IB"/>
    <x v="172"/>
    <x v="59"/>
    <d v="2020-05-25T00:00:00"/>
    <n v="30"/>
    <x v="5"/>
    <s v=""/>
    <x v="1"/>
    <n v="1.7961"/>
    <n v="2.34"/>
    <m/>
    <n v="5"/>
    <n v="1.8238000000000001"/>
    <n v="1.77"/>
    <n v="1.8399644588222392"/>
    <n v="1.79"/>
    <n v="6.9964458822239228"/>
    <n v="4.9964458822239211"/>
  </r>
  <r>
    <x v="23"/>
    <s v="200302Z6.IB"/>
    <x v="173"/>
    <x v="60"/>
    <d v="2020-06-01T00:00:00"/>
    <n v="30"/>
    <x v="5"/>
    <s v=""/>
    <x v="1"/>
    <n v="2.1259000000000001"/>
    <n v="2.33"/>
    <m/>
    <n v="1.72"/>
    <n v="1.7986"/>
    <n v="2.1299000000000001"/>
    <n v="2.1703790392527522"/>
    <n v="2.13"/>
    <n v="4.0479039252752091"/>
    <n v="4.0379039252752325"/>
  </r>
  <r>
    <x v="23"/>
    <s v="200302Z7.IB"/>
    <x v="174"/>
    <x v="44"/>
    <d v="2020-06-08T00:00:00"/>
    <n v="30"/>
    <x v="5"/>
    <s v=""/>
    <x v="1"/>
    <n v="2.5678999999999998"/>
    <n v="2.38"/>
    <m/>
    <n v="1.07"/>
    <n v="1.7717000000000001"/>
    <n v="2.4500000000000002"/>
    <n v="2.6130543715075913"/>
    <n v="2.5099999999999998"/>
    <n v="16.305437150759118"/>
    <n v="10.305437150759156"/>
  </r>
  <r>
    <x v="23"/>
    <s v="200302Z8.IB"/>
    <x v="175"/>
    <x v="61"/>
    <d v="2020-06-15T00:00:00"/>
    <n v="0"/>
    <x v="5"/>
    <s v=""/>
    <x v="1"/>
    <n v="2.4578000000000002"/>
    <n v="3.12"/>
    <m/>
    <n v="3.75"/>
    <n v="1.7551000000000001"/>
    <n v="2.52"/>
    <n v="2.5033814483505217"/>
    <n v="2.5"/>
    <n v="-1.6618551649478341"/>
    <n v="0.33814483505216764"/>
  </r>
  <r>
    <x v="23"/>
    <s v="200302Z9.IB"/>
    <x v="176"/>
    <x v="62"/>
    <d v="2020-06-22T00:00:00"/>
    <n v="0"/>
    <x v="5"/>
    <s v=""/>
    <x v="1"/>
    <n v="2.5312000000000001"/>
    <n v="2.73"/>
    <m/>
    <n v="1"/>
    <n v="1.7379"/>
    <n v="2.57"/>
    <n v="2.5772325680418899"/>
    <n v="2.58"/>
    <n v="0.72325680418900973"/>
    <n v="-0.27674319581101336"/>
  </r>
  <r>
    <x v="24"/>
    <s v="170305Z4.IB"/>
    <x v="177"/>
    <x v="47"/>
    <d v="2020-01-06T00:00:00"/>
    <n v="50"/>
    <x v="1"/>
    <s v=""/>
    <x v="1"/>
    <n v="2.0017"/>
    <n v="4.01"/>
    <m/>
    <n v="7.9"/>
    <n v="0.2661"/>
    <n v="2.1775000000000002"/>
    <n v="2.3023388575723414"/>
    <n v="2.1775000000000002"/>
    <n v="12.483885757234114"/>
    <n v="12.483885757234114"/>
  </r>
  <r>
    <x v="25"/>
    <s v="190308Z8.IB"/>
    <x v="178"/>
    <x v="31"/>
    <d v="2020-01-13T00:00:00"/>
    <n v="52.9"/>
    <x v="1"/>
    <s v=""/>
    <x v="1"/>
    <n v="2.8995000000000002"/>
    <n v="3.03"/>
    <m/>
    <n v="1.96"/>
    <n v="2.6496"/>
    <n v="2.9102999999999999"/>
    <n v="2.9296932367149759"/>
    <n v="2.9249999999999998"/>
    <n v="1.9393236714976059"/>
    <n v="0.46932367149761234"/>
  </r>
  <r>
    <x v="25"/>
    <s v="190308Z9.IB"/>
    <x v="179"/>
    <x v="1"/>
    <d v="2020-01-17T00:00:00"/>
    <n v="53.6"/>
    <x v="1"/>
    <s v=""/>
    <x v="1"/>
    <n v="2.9226000000000001"/>
    <n v="2.89"/>
    <m/>
    <n v="1.39"/>
    <n v="2.63"/>
    <n v="2.9527999999999999"/>
    <n v="2.9530182509505702"/>
    <n v="2.96"/>
    <n v="2.1825095057037558E-2"/>
    <n v="-0.69817490494297196"/>
  </r>
  <r>
    <x v="25"/>
    <s v="190308Z10.IB"/>
    <x v="180"/>
    <x v="2"/>
    <d v="2020-01-22T00:00:00"/>
    <n v="56.4"/>
    <x v="1"/>
    <s v=""/>
    <x v="1"/>
    <n v="2.8925000000000001"/>
    <n v="3.19"/>
    <m/>
    <n v="1.1399999999999999"/>
    <n v="2.6177000000000001"/>
    <n v="2.9289000000000001"/>
    <n v="2.9230611796615351"/>
    <n v="2.93"/>
    <n v="-0.58388203384649451"/>
    <n v="-0.6938820338465046"/>
  </r>
  <r>
    <x v="25"/>
    <s v="190308Z11.IB"/>
    <x v="181"/>
    <x v="4"/>
    <d v="2020-02-17T00:00:00"/>
    <n v="57.5"/>
    <x v="1"/>
    <s v=""/>
    <x v="1"/>
    <n v="2.6031"/>
    <n v="3.1"/>
    <m/>
    <n v="3.89"/>
    <n v="2.5642999999999998"/>
    <n v="2.6452"/>
    <n v="2.6342975977849705"/>
    <n v="2.64"/>
    <n v="-1.0902402215029472"/>
    <n v="-0.57024022150296005"/>
  </r>
  <r>
    <x v="25"/>
    <s v="190308Z12.IB"/>
    <x v="182"/>
    <x v="5"/>
    <d v="2020-02-24T00:00:00"/>
    <n v="50"/>
    <x v="1"/>
    <s v=""/>
    <x v="1"/>
    <n v="2.6456"/>
    <n v="4.12"/>
    <m/>
    <n v="3.08"/>
    <n v="2.544"/>
    <n v="2.6591"/>
    <n v="2.6770465408805033"/>
    <n v="2.65"/>
    <n v="1.7946540880503292"/>
    <n v="2.70465408805034"/>
  </r>
  <r>
    <x v="25"/>
    <s v="190308Z13.IB"/>
    <x v="183"/>
    <x v="46"/>
    <d v="2020-03-02T00:00:00"/>
    <n v="40"/>
    <x v="1"/>
    <s v=""/>
    <x v="1"/>
    <n v="2.6189"/>
    <n v="5.03"/>
    <m/>
    <n v="1.65"/>
    <n v="2.5266000000000002"/>
    <n v="2.6751999999999998"/>
    <n v="2.6505631045674027"/>
    <n v="2.67"/>
    <n v="-2.4636895432597061"/>
    <n v="-1.943689543259719"/>
  </r>
  <r>
    <x v="25"/>
    <s v="190308Z14.IB"/>
    <x v="184"/>
    <x v="34"/>
    <d v="2020-03-09T00:00:00"/>
    <n v="40"/>
    <x v="1"/>
    <s v=""/>
    <x v="1"/>
    <n v="2.5103"/>
    <n v="5.49"/>
    <m/>
    <n v="3.21"/>
    <n v="2.5102000000000002"/>
    <n v="2.5703"/>
    <n v="2.5421699705202774"/>
    <n v="2.57"/>
    <n v="-2.8130029479722651"/>
    <n v="-2.7830029479722462"/>
  </r>
  <r>
    <x v="25"/>
    <s v="190308Z15.IB"/>
    <x v="185"/>
    <x v="35"/>
    <d v="2020-03-16T00:00:00"/>
    <n v="40"/>
    <x v="1"/>
    <s v=""/>
    <x v="1"/>
    <n v="2.4121999999999999"/>
    <n v="5.09"/>
    <m/>
    <n v="2.5"/>
    <n v="2.4935"/>
    <n v="2.5038999999999998"/>
    <n v="2.4442834168838981"/>
    <n v="2.4950000000000001"/>
    <n v="-5.961658311610174"/>
    <n v="-5.0716583116102054"/>
  </r>
  <r>
    <x v="25"/>
    <s v="190308Z16.IB"/>
    <x v="186"/>
    <x v="36"/>
    <d v="2020-03-23T00:00:00"/>
    <n v="40"/>
    <x v="1"/>
    <s v=""/>
    <x v="1"/>
    <n v="2.4542000000000002"/>
    <n v="5.56"/>
    <m/>
    <n v="1.46"/>
    <n v="2.4742000000000002"/>
    <n v="2.5322"/>
    <n v="2.4865336836149061"/>
    <n v="2.5249999999999999"/>
    <n v="-4.5666316385093886"/>
    <n v="-3.8466316385093791"/>
  </r>
  <r>
    <x v="25"/>
    <s v="190308Z17.IB"/>
    <x v="187"/>
    <x v="37"/>
    <d v="2020-03-30T00:00:00"/>
    <n v="40"/>
    <x v="1"/>
    <s v=""/>
    <x v="1"/>
    <n v="2.2364000000000002"/>
    <n v="5.63"/>
    <m/>
    <n v="2.23"/>
    <n v="2.4611000000000001"/>
    <n v="2.39"/>
    <n v="2.2689057900938607"/>
    <n v="2.33"/>
    <n v="-12.109420990613939"/>
    <n v="-6.1094209906139341"/>
  </r>
  <r>
    <x v="26"/>
    <s v="200303.IB"/>
    <x v="188"/>
    <x v="38"/>
    <d v="2020-04-07T00:00:00"/>
    <n v="40"/>
    <x v="1"/>
    <s v=""/>
    <x v="1"/>
    <n v="2.17"/>
    <n v="4.2300000000000004"/>
    <m/>
    <n v="1.57"/>
    <n v="2.8784000000000001"/>
    <n v="2.2298"/>
    <n v="2.1977932184546969"/>
    <n v="2.2000000000000002"/>
    <n v="-3.200678154530312"/>
    <n v="-0.22067815453032935"/>
  </r>
  <r>
    <x v="26"/>
    <s v="200303Z.IB"/>
    <x v="189"/>
    <x v="39"/>
    <d v="2020-04-13T00:00:00"/>
    <n v="40"/>
    <x v="1"/>
    <s v=""/>
    <x v="1"/>
    <n v="1.7485999999999999"/>
    <n v="4.57"/>
    <m/>
    <n v="1.88"/>
    <n v="2.8786999999999998"/>
    <n v="1.9065000000000001"/>
    <n v="1.7763903220203563"/>
    <n v="1.87"/>
    <n v="-13.01096779796438"/>
    <n v="-9.3609677979643813"/>
  </r>
  <r>
    <x v="26"/>
    <s v="200303Z2.IB"/>
    <x v="190"/>
    <x v="40"/>
    <d v="2020-04-20T00:00:00"/>
    <n v="64.900000000000006"/>
    <x v="1"/>
    <s v=""/>
    <x v="1"/>
    <n v="1.7810999999999999"/>
    <n v="4.43"/>
    <m/>
    <n v="4.24"/>
    <n v="2.8597999999999999"/>
    <n v="1.8703000000000001"/>
    <n v="1.8090739841946988"/>
    <n v="1.84"/>
    <n v="-6.1226015805301293"/>
    <n v="-3.0926015805301299"/>
  </r>
  <r>
    <x v="26"/>
    <s v="200303Z3.IB"/>
    <x v="191"/>
    <x v="41"/>
    <d v="2020-04-27T00:00:00"/>
    <n v="40"/>
    <x v="1"/>
    <s v=""/>
    <x v="1"/>
    <n v="1.6469"/>
    <n v="5.62"/>
    <m/>
    <n v="1.48"/>
    <n v="2.8437999999999999"/>
    <n v="1.7854000000000001"/>
    <n v="1.6750313735143119"/>
    <n v="1.75"/>
    <n v="-11.036862648568825"/>
    <n v="-7.4968626485688139"/>
  </r>
  <r>
    <x v="26"/>
    <s v="200303Z4.IB"/>
    <x v="192"/>
    <x v="43"/>
    <d v="2020-05-11T00:00:00"/>
    <n v="44"/>
    <x v="1"/>
    <s v=""/>
    <x v="1"/>
    <n v="1.7962"/>
    <n v="2.87"/>
    <m/>
    <n v="1.86"/>
    <n v="2.8029999999999999"/>
    <n v="1.7986"/>
    <n v="1.8247408490902604"/>
    <n v="1.82"/>
    <n v="2.6140849090260376"/>
    <n v="0.47408490902602907"/>
  </r>
  <r>
    <x v="26"/>
    <s v="200303Z5.IB"/>
    <x v="193"/>
    <x v="18"/>
    <d v="2020-05-18T00:00:00"/>
    <n v="42"/>
    <x v="1"/>
    <s v=""/>
    <x v="1"/>
    <n v="1.9692000000000001"/>
    <n v="4.1500000000000004"/>
    <m/>
    <n v="3.22"/>
    <n v="2.7797000000000001"/>
    <n v="2.0002"/>
    <n v="1.9979800841817463"/>
    <n v="2.0099999999999998"/>
    <n v="-0.22199158182536483"/>
    <n v="-1.2019915818253457"/>
  </r>
  <r>
    <x v="26"/>
    <s v="200303Z6.IB"/>
    <x v="194"/>
    <x v="20"/>
    <d v="2020-05-25T00:00:00"/>
    <n v="48"/>
    <x v="1"/>
    <s v=""/>
    <x v="1"/>
    <n v="2.0586000000000002"/>
    <n v="2.4700000000000002"/>
    <m/>
    <n v="1.64"/>
    <n v="2.7587000000000002"/>
    <n v="2.0750999999999999"/>
    <n v="2.0875991662739697"/>
    <n v="2.0674999999999999"/>
    <n v="1.2499166273969742"/>
    <n v="2.0099166273969793"/>
  </r>
  <r>
    <x v="26"/>
    <s v="200303Z7.IB"/>
    <x v="195"/>
    <x v="22"/>
    <d v="2020-06-01T00:00:00"/>
    <n v="30"/>
    <x v="1"/>
    <s v=""/>
    <x v="1"/>
    <n v="2.3033999999999999"/>
    <n v="3.86"/>
    <m/>
    <n v="2.2799999999999998"/>
    <n v="2.7328999999999999"/>
    <n v="2.3298999999999999"/>
    <n v="2.3326729335138499"/>
    <n v="2.3199999999999998"/>
    <n v="0.27729335138499955"/>
    <n v="1.2672933513850015"/>
  </r>
  <r>
    <x v="26"/>
    <s v="200303Z8.IB"/>
    <x v="196"/>
    <x v="24"/>
    <d v="2020-06-08T00:00:00"/>
    <n v="30"/>
    <x v="1"/>
    <s v=""/>
    <x v="1"/>
    <n v="2.6208999999999998"/>
    <n v="3.52"/>
    <m/>
    <n v="2.14"/>
    <n v="2.7038000000000002"/>
    <n v="2.6196000000000002"/>
    <n v="2.6504879872771654"/>
    <n v="2.65"/>
    <n v="3.0887987277165241"/>
    <n v="4.8798727716548029E-2"/>
  </r>
  <r>
    <x v="26"/>
    <s v="200303Z9.IB"/>
    <x v="197"/>
    <x v="26"/>
    <d v="2020-06-12T00:00:00"/>
    <n v="73.5"/>
    <x v="1"/>
    <s v=""/>
    <x v="1"/>
    <n v="2.6766000000000001"/>
    <n v="1.97"/>
    <m/>
    <n v="1.49"/>
    <n v="2.6840000000000002"/>
    <n v="2.71"/>
    <n v="2.706406259314456"/>
    <n v="2.69"/>
    <n v="-0.35937406855439669"/>
    <n v="1.6406259314456051"/>
  </r>
  <r>
    <x v="26"/>
    <s v="200303Z10.IB"/>
    <x v="198"/>
    <x v="28"/>
    <d v="2020-06-19T00:00:00"/>
    <n v="66.5"/>
    <x v="1"/>
    <s v=""/>
    <x v="1"/>
    <n v="2.7639"/>
    <n v="1.86"/>
    <m/>
    <n v="1"/>
    <n v="2.6617999999999999"/>
    <n v="2.7494999999999998"/>
    <n v="2.7939548501014353"/>
    <n v="2.75"/>
    <n v="4.4454850101435461"/>
    <n v="4.3954850101435294"/>
  </r>
  <r>
    <x v="26"/>
    <s v="200303Z11.IB"/>
    <x v="199"/>
    <x v="29"/>
    <d v="2020-06-24T00:00:00"/>
    <n v="60"/>
    <x v="1"/>
    <s v=""/>
    <x v="1"/>
    <n v="2.9619"/>
    <n v="4.99"/>
    <m/>
    <n v="1.46"/>
    <n v="2.6478000000000002"/>
    <n v="2.87"/>
    <n v="2.992113762368759"/>
    <n v="2.96"/>
    <n v="12.211376236875893"/>
    <n v="3.2113762368759069"/>
  </r>
  <r>
    <x v="27"/>
    <s v="180303Z18.IB"/>
    <x v="200"/>
    <x v="47"/>
    <d v="2020-01-06T00:00:00"/>
    <n v="56"/>
    <x v="2"/>
    <s v=""/>
    <x v="1"/>
    <n v="2.919"/>
    <n v="2.85"/>
    <m/>
    <n v="96"/>
    <n v="2.7261000000000002"/>
    <n v="2.9521999999999999"/>
    <n v="2.9666871721506913"/>
    <n v="2.9521999999999999"/>
    <n v="1.4487172150691396"/>
    <n v="1.4487172150691396"/>
  </r>
  <r>
    <x v="28"/>
    <s v="190305Z42.IB"/>
    <x v="201"/>
    <x v="47"/>
    <d v="2020-01-06T00:00:00"/>
    <n v="54.5"/>
    <x v="2"/>
    <s v=""/>
    <x v="1"/>
    <n v="3.2486999999999999"/>
    <n v="3.46"/>
    <m/>
    <n v="2.02"/>
    <n v="3.6779000000000002"/>
    <n v="3.2725"/>
    <n v="3.2840462573751323"/>
    <n v="3.31"/>
    <n v="1.1546257375132374"/>
    <n v="-2.5953742624867715"/>
  </r>
  <r>
    <x v="28"/>
    <s v="190305Z43.IB"/>
    <x v="202"/>
    <x v="31"/>
    <d v="2020-01-13T00:00:00"/>
    <n v="50"/>
    <x v="2"/>
    <s v=""/>
    <x v="1"/>
    <n v="3.2231000000000001"/>
    <n v="4.24"/>
    <m/>
    <n v="1.98"/>
    <n v="3.6633"/>
    <n v="3.2749999999999999"/>
    <n v="3.2585871290912567"/>
    <n v="3.2749999999999999"/>
    <n v="-1.6412870908743216"/>
    <n v="-1.6412870908743216"/>
  </r>
  <r>
    <x v="28"/>
    <s v="190305Z44.IB"/>
    <x v="203"/>
    <x v="1"/>
    <d v="2020-01-17T00:00:00"/>
    <n v="59"/>
    <x v="2"/>
    <s v=""/>
    <x v="1"/>
    <n v="3.2006999999999999"/>
    <n v="4.38"/>
    <m/>
    <n v="23"/>
    <n v="3.6453000000000002"/>
    <n v="3.2549999999999999"/>
    <n v="3.2363623597509119"/>
    <n v="3.2549999999999999"/>
    <n v="-1.8637640249087983"/>
    <n v="-1.8637640249087983"/>
  </r>
  <r>
    <x v="28"/>
    <s v="190305Z45.IB"/>
    <x v="204"/>
    <x v="3"/>
    <d v="2020-02-10T00:00:00"/>
    <n v="56.4"/>
    <x v="2"/>
    <s v=""/>
    <x v="1"/>
    <n v="2.9659"/>
    <n v="6.26"/>
    <m/>
    <n v="2.97"/>
    <n v="3.5994000000000002"/>
    <n v="3.04"/>
    <n v="3.0020171306328831"/>
    <n v="3.02"/>
    <n v="-3.7982869367116923"/>
    <n v="-1.7982869367116905"/>
  </r>
  <r>
    <x v="28"/>
    <s v="190305Z46.IB"/>
    <x v="205"/>
    <x v="4"/>
    <d v="2020-02-17T00:00:00"/>
    <n v="58.3"/>
    <x v="2"/>
    <s v=""/>
    <x v="1"/>
    <n v="2.9089"/>
    <n v="3.71"/>
    <m/>
    <n v="30.3"/>
    <n v="3.7004999999999999"/>
    <n v="2.9527000000000001"/>
    <n v="2.9440303877854346"/>
    <n v="2.9449999999999998"/>
    <n v="-0.86696122145655252"/>
    <n v="-9.6961221456526303E-2"/>
  </r>
  <r>
    <x v="28"/>
    <s v="190305Z47.IB"/>
    <x v="206"/>
    <x v="5"/>
    <d v="2020-02-24T00:00:00"/>
    <n v="74"/>
    <x v="2"/>
    <s v=""/>
    <x v="1"/>
    <n v="2.9561000000000002"/>
    <n v="4.29"/>
    <m/>
    <n v="3.12"/>
    <n v="3.6796000000000002"/>
    <n v="2.9802"/>
    <n v="2.9914299271659965"/>
    <n v="2.9975000000000001"/>
    <n v="1.1229927165996578"/>
    <n v="-0.60700728340035148"/>
  </r>
  <r>
    <x v="29"/>
    <s v="200305.IB"/>
    <x v="207"/>
    <x v="46"/>
    <d v="2020-03-02T00:00:00"/>
    <n v="80.8"/>
    <x v="2"/>
    <s v=""/>
    <x v="1"/>
    <n v="2.93"/>
    <n v="3.33"/>
    <m/>
    <n v="1.45"/>
    <n v="4.5896999999999997"/>
    <n v="2.9350000000000001"/>
    <n v="2.9583242913480188"/>
    <n v="2.99"/>
    <n v="2.3324291348018722"/>
    <n v="-3.1675708651981438"/>
  </r>
  <r>
    <x v="29"/>
    <s v="200305Z.IB"/>
    <x v="208"/>
    <x v="34"/>
    <d v="2020-03-09T00:00:00"/>
    <n v="74.099999999999994"/>
    <x v="2"/>
    <s v=""/>
    <x v="1"/>
    <n v="2.8570000000000002"/>
    <n v="3.69"/>
    <m/>
    <n v="2.34"/>
    <n v="4.5834999999999999"/>
    <n v="2.88"/>
    <n v="2.8853626049961822"/>
    <n v="2.8849999999999998"/>
    <n v="0.53626049961823519"/>
    <n v="3.6260499618245845E-2"/>
  </r>
  <r>
    <x v="29"/>
    <s v="200305Z2.IB"/>
    <x v="209"/>
    <x v="35"/>
    <d v="2020-03-16T00:00:00"/>
    <n v="61"/>
    <x v="2"/>
    <s v=""/>
    <x v="1"/>
    <n v="2.7707000000000002"/>
    <n v="3.84"/>
    <m/>
    <n v="1.02"/>
    <n v="4.5663999999999998"/>
    <n v="2.8300999999999998"/>
    <n v="2.7991688156972669"/>
    <n v="2.82"/>
    <n v="-3.0931184302732895"/>
    <n v="-2.0831184302732897"/>
  </r>
  <r>
    <x v="29"/>
    <s v="200305Z3.IB"/>
    <x v="210"/>
    <x v="36"/>
    <d v="2020-03-23T00:00:00"/>
    <n v="72.099999999999994"/>
    <x v="2"/>
    <s v=""/>
    <x v="1"/>
    <n v="2.8589000000000002"/>
    <n v="3.56"/>
    <m/>
    <n v="19.41"/>
    <n v="4.5452000000000004"/>
    <n v="2.89"/>
    <n v="2.8875016016896948"/>
    <n v="2.89"/>
    <n v="-0.24983983103052942"/>
    <n v="-0.24983983103052942"/>
  </r>
  <r>
    <x v="29"/>
    <s v="200305Z4.IB"/>
    <x v="211"/>
    <x v="37"/>
    <d v="2020-03-30T00:00:00"/>
    <n v="78"/>
    <x v="2"/>
    <s v=""/>
    <x v="1"/>
    <n v="2.6846000000000001"/>
    <n v="4.68"/>
    <m/>
    <n v="7.93"/>
    <n v="4.5355999999999996"/>
    <n v="2.7850000000000001"/>
    <n v="2.7132621395184762"/>
    <n v="2.72"/>
    <n v="-7.1737860481523974"/>
    <n v="-0.67378604815240273"/>
  </r>
  <r>
    <x v="29"/>
    <s v="200305Z5.IB"/>
    <x v="212"/>
    <x v="38"/>
    <d v="2020-04-07T00:00:00"/>
    <n v="64"/>
    <x v="2"/>
    <s v=""/>
    <x v="1"/>
    <n v="2.5556000000000001"/>
    <n v="4.57"/>
    <m/>
    <n v="1.68"/>
    <n v="4.5213999999999999"/>
    <n v="2.6202000000000001"/>
    <n v="2.5843521564117311"/>
    <n v="2.6150000000000002"/>
    <n v="-3.5847843588268979"/>
    <n v="-3.0647843588269108"/>
  </r>
  <r>
    <x v="29"/>
    <s v="200305Z6.IB"/>
    <x v="213"/>
    <x v="39"/>
    <d v="2020-04-13T00:00:00"/>
    <n v="50"/>
    <x v="2"/>
    <s v=""/>
    <x v="1"/>
    <n v="2.2086000000000001"/>
    <n v="4.8499999999999996"/>
    <m/>
    <n v="1"/>
    <n v="4.5198999999999998"/>
    <n v="2.3052000000000001"/>
    <n v="2.237361698267661"/>
    <n v="2.3199999999999998"/>
    <n v="-6.7838301732339179"/>
    <n v="-8.2638301732338881"/>
  </r>
  <r>
    <x v="29"/>
    <s v="200305Z7.IB"/>
    <x v="214"/>
    <x v="40"/>
    <d v="2020-04-20T00:00:00"/>
    <n v="50.9"/>
    <x v="2"/>
    <s v=""/>
    <x v="1"/>
    <n v="2.2179000000000002"/>
    <n v="4.88"/>
    <m/>
    <n v="15.11"/>
    <n v="4.5008999999999997"/>
    <n v="2.3115999999999999"/>
    <n v="2.2467831122664359"/>
    <n v="2.2850000000000001"/>
    <n v="-6.4816887733563977"/>
    <n v="-3.8216887733564242"/>
  </r>
  <r>
    <x v="29"/>
    <s v="200305Z8.IB"/>
    <x v="215"/>
    <x v="41"/>
    <d v="2020-04-27T00:00:00"/>
    <n v="54"/>
    <x v="2"/>
    <s v=""/>
    <x v="1"/>
    <n v="2.1842999999999999"/>
    <n v="3.96"/>
    <m/>
    <n v="2.89"/>
    <n v="4.4855"/>
    <n v="2.2749999999999999"/>
    <n v="2.2132822762233864"/>
    <n v="2.2400000000000002"/>
    <n v="-6.1717723776613553"/>
    <n v="-2.6717723776613855"/>
  </r>
  <r>
    <x v="29"/>
    <s v="200305Z9.IB"/>
    <x v="216"/>
    <x v="43"/>
    <d v="2020-05-11T00:00:00"/>
    <n v="40"/>
    <x v="2"/>
    <s v=""/>
    <x v="1"/>
    <n v="2.2572000000000001"/>
    <n v="4.46"/>
    <m/>
    <n v="1.65"/>
    <n v="4.4436"/>
    <n v="2.2953999999999999"/>
    <n v="2.2864555585561259"/>
    <n v="2.31"/>
    <n v="-0.89444414438739628"/>
    <n v="-2.3544441443874131"/>
  </r>
  <r>
    <x v="29"/>
    <s v="200305Z10.IB"/>
    <x v="217"/>
    <x v="18"/>
    <d v="2020-05-18T00:00:00"/>
    <n v="40"/>
    <x v="2"/>
    <s v=""/>
    <x v="1"/>
    <n v="2.4537"/>
    <n v="4.45"/>
    <m/>
    <n v="5.32"/>
    <n v="4.4180999999999999"/>
    <n v="2.5"/>
    <n v="2.483124413209298"/>
    <n v="2.5"/>
    <n v="-1.6875586790702002"/>
    <n v="-1.6875586790702002"/>
  </r>
  <r>
    <x v="29"/>
    <s v="200305Z11.IB"/>
    <x v="218"/>
    <x v="20"/>
    <d v="2020-05-25T00:00:00"/>
    <n v="40"/>
    <x v="2"/>
    <s v=""/>
    <x v="1"/>
    <n v="2.4864000000000002"/>
    <n v="3.34"/>
    <m/>
    <n v="1.1399999999999999"/>
    <n v="4.3944000000000001"/>
    <n v="2.5451999999999999"/>
    <n v="2.5159831057709816"/>
    <n v="2.5350000000000001"/>
    <n v="-2.9216894229018298"/>
    <n v="-1.9016894229018533"/>
  </r>
  <r>
    <x v="29"/>
    <s v="200305Z12.IB"/>
    <x v="219"/>
    <x v="22"/>
    <d v="2020-06-01T00:00:00"/>
    <n v="50"/>
    <x v="2"/>
    <s v=""/>
    <x v="1"/>
    <n v="2.6968000000000001"/>
    <n v="3.56"/>
    <m/>
    <n v="66"/>
    <n v="4.3677000000000001"/>
    <n v="2.7501000000000002"/>
    <n v="2.7265639489891704"/>
    <n v="2.72"/>
    <n v="-2.3536051010829784"/>
    <n v="0.65639489891702318"/>
  </r>
  <r>
    <x v="29"/>
    <s v="200305Z13.IB"/>
    <x v="220"/>
    <x v="24"/>
    <d v="2020-06-08T00:00:00"/>
    <n v="50"/>
    <x v="2"/>
    <s v=""/>
    <x v="1"/>
    <n v="2.9089999999999998"/>
    <n v="2.6"/>
    <m/>
    <n v="2.77"/>
    <n v="4.3365"/>
    <n v="2.92"/>
    <n v="2.9389780929320879"/>
    <n v="2.93"/>
    <n v="1.8978092932087964"/>
    <n v="0.89780929320877334"/>
  </r>
  <r>
    <x v="29"/>
    <s v="200305Z14.IB"/>
    <x v="221"/>
    <x v="26"/>
    <d v="2020-06-12T00:00:00"/>
    <n v="80"/>
    <x v="2"/>
    <s v=""/>
    <x v="1"/>
    <n v="2.9714999999999998"/>
    <n v="2.31"/>
    <m/>
    <n v="4.4400000000000004"/>
    <n v="4.3169000000000004"/>
    <n v="2.98"/>
    <n v="3.0016142023211096"/>
    <n v="3.0015999999999998"/>
    <n v="2.1614202321109666"/>
    <n v="1.4202321109824112E-3"/>
  </r>
  <r>
    <x v="29"/>
    <s v="200305Z15.IB"/>
    <x v="222"/>
    <x v="28"/>
    <d v="2020-06-19T00:00:00"/>
    <n v="75.599999999999994"/>
    <x v="2"/>
    <s v=""/>
    <x v="1"/>
    <n v="3.0958999999999999"/>
    <n v="1.83"/>
    <m/>
    <n v="6.83"/>
    <n v="4.2899000000000003"/>
    <n v="3.0899000000000001"/>
    <n v="3.1262037366838387"/>
    <n v="3.0350000000000001"/>
    <n v="3.6303736683838572"/>
    <n v="9.1203736683838521"/>
  </r>
  <r>
    <x v="29"/>
    <s v="200305Z16.IB"/>
    <x v="223"/>
    <x v="29"/>
    <d v="2020-06-24T00:00:00"/>
    <n v="60"/>
    <x v="2"/>
    <s v=""/>
    <x v="1"/>
    <n v="3.2368999999999999"/>
    <n v="9.01"/>
    <m/>
    <n v="8.9"/>
    <n v="4.2756999999999996"/>
    <n v="3.1899000000000002"/>
    <n v="3.2673043782304649"/>
    <n v="3.26"/>
    <n v="7.7404378230464754"/>
    <n v="0.73043782304651472"/>
  </r>
  <r>
    <x v="30"/>
    <s v="200307.IB"/>
    <x v="224"/>
    <x v="48"/>
    <d v="2020-02-24T00:00:00"/>
    <n v="46"/>
    <x v="3"/>
    <s v=""/>
    <x v="1"/>
    <n v="3.26"/>
    <n v="4.17"/>
    <m/>
    <n v="1.22"/>
    <n v="6.1687000000000003"/>
    <n v="3.2909000000000002"/>
    <n v="3.2810741323131292"/>
    <n v="3.29"/>
    <n v="-0.98258676868709927"/>
    <n v="-0.89258676868708697"/>
  </r>
  <r>
    <x v="30"/>
    <s v="200307Z.IB"/>
    <x v="225"/>
    <x v="49"/>
    <d v="2020-03-02T00:00:00"/>
    <n v="51.2"/>
    <x v="3"/>
    <s v=""/>
    <x v="1"/>
    <n v="3.1938"/>
    <n v="3.16"/>
    <m/>
    <n v="2.0299999999999998"/>
    <n v="6.1627999999999998"/>
    <n v="3.2347999999999999"/>
    <n v="3.2148943077821768"/>
    <n v="3.2250000000000001"/>
    <n v="-1.9905692217823123"/>
    <n v="-1.0105692217823314"/>
  </r>
  <r>
    <x v="30"/>
    <s v="200307Z2.IB"/>
    <x v="226"/>
    <x v="50"/>
    <d v="2020-03-09T00:00:00"/>
    <n v="58.5"/>
    <x v="3"/>
    <s v=""/>
    <x v="1"/>
    <n v="3.1549999999999998"/>
    <n v="3.73"/>
    <m/>
    <n v="6.42"/>
    <n v="6.1475"/>
    <n v="3.21"/>
    <n v="3.176146807645384"/>
    <n v="3.1924999999999999"/>
    <n v="-3.3853192354615924"/>
    <n v="-1.6353192354615853"/>
  </r>
  <r>
    <x v="30"/>
    <s v="200307Z3.IB"/>
    <x v="227"/>
    <x v="51"/>
    <d v="2020-03-16T00:00:00"/>
    <n v="47.7"/>
    <x v="3"/>
    <s v=""/>
    <x v="1"/>
    <n v="3.1549999999999998"/>
    <n v="3.55"/>
    <m/>
    <n v="8.65"/>
    <n v="6.1291000000000002"/>
    <n v="3.16"/>
    <n v="3.1762102918862474"/>
    <n v="3.1619999999999999"/>
    <n v="1.621029188624723"/>
    <n v="1.421029188624745"/>
  </r>
  <r>
    <x v="30"/>
    <s v="200307Z4.IB"/>
    <x v="228"/>
    <x v="52"/>
    <d v="2020-03-23T00:00:00"/>
    <n v="43.9"/>
    <x v="3"/>
    <s v=""/>
    <x v="1"/>
    <n v="3.194"/>
    <n v="3.49"/>
    <m/>
    <n v="7.81"/>
    <n v="6.1071999999999997"/>
    <n v="3.22"/>
    <n v="3.2152863505370708"/>
    <n v="3.2149999999999999"/>
    <n v="-0.47136494629294035"/>
    <n v="2.8635053707093405E-2"/>
  </r>
  <r>
    <x v="30"/>
    <s v="200307Z5.IB"/>
    <x v="229"/>
    <x v="53"/>
    <d v="2020-03-30T00:00:00"/>
    <n v="47"/>
    <x v="3"/>
    <s v=""/>
    <x v="1"/>
    <n v="3.0964999999999998"/>
    <n v="4.7300000000000004"/>
    <m/>
    <n v="2.14"/>
    <n v="6.0936000000000003"/>
    <n v="3.17"/>
    <n v="3.1178338584744649"/>
    <n v="3.16"/>
    <n v="-5.2166141525535004"/>
    <n v="-4.2166141525535217"/>
  </r>
  <r>
    <x v="30"/>
    <s v="200307Z6.IB"/>
    <x v="230"/>
    <x v="54"/>
    <d v="2020-04-07T00:00:00"/>
    <n v="63.2"/>
    <x v="3"/>
    <s v=""/>
    <x v="1"/>
    <n v="3.0295999999999998"/>
    <n v="4.0199999999999996"/>
    <m/>
    <n v="5.6"/>
    <n v="6.0823"/>
    <n v="3.0501"/>
    <n v="3.0509734935797312"/>
    <n v="3.06"/>
    <n v="8.7349357973121045E-2"/>
    <n v="-0.90265064202688094"/>
  </r>
  <r>
    <x v="30"/>
    <s v="200307Z7.IB"/>
    <x v="231"/>
    <x v="55"/>
    <d v="2020-04-13T00:00:00"/>
    <n v="49"/>
    <x v="3"/>
    <s v=""/>
    <x v="1"/>
    <n v="2.7871000000000001"/>
    <n v="2.62"/>
    <m/>
    <n v="1.22"/>
    <n v="6.0843999999999996"/>
    <n v="2.8001999999999998"/>
    <n v="2.8084661166261258"/>
    <n v="2.82"/>
    <n v="0.82661166261259744"/>
    <n v="-1.1533883373874065"/>
  </r>
  <r>
    <x v="30"/>
    <s v="200307Z8.IB"/>
    <x v="232"/>
    <x v="56"/>
    <d v="2020-04-20T00:00:00"/>
    <n v="61.2"/>
    <x v="3"/>
    <s v=""/>
    <x v="1"/>
    <n v="2.7098"/>
    <n v="3.91"/>
    <m/>
    <n v="1.85"/>
    <n v="6.0682"/>
    <n v="2.7652000000000001"/>
    <n v="2.7312231567845489"/>
    <n v="2.7349999999999999"/>
    <n v="-3.3976843215451247"/>
    <n v="-0.37768432154510201"/>
  </r>
  <r>
    <x v="30"/>
    <s v="200307Z9.IB"/>
    <x v="233"/>
    <x v="57"/>
    <d v="2020-04-27T00:00:00"/>
    <n v="46.3"/>
    <x v="3"/>
    <s v=""/>
    <x v="1"/>
    <n v="2.6515"/>
    <n v="4.37"/>
    <m/>
    <n v="7.33"/>
    <n v="6.0568999999999997"/>
    <n v="2.7101999999999999"/>
    <n v="2.6729631247007544"/>
    <n v="2.7"/>
    <n v="-3.7236875299245575"/>
    <n v="-2.7036875299245811"/>
  </r>
  <r>
    <x v="30"/>
    <s v="200307Z10.IB"/>
    <x v="234"/>
    <x v="15"/>
    <d v="2020-05-06T00:00:00"/>
    <n v="65"/>
    <x v="3"/>
    <s v=""/>
    <x v="1"/>
    <n v="2.6621999999999999"/>
    <n v="3.45"/>
    <m/>
    <n v="1.66"/>
    <n v="6.0401999999999996"/>
    <n v="2.68"/>
    <n v="2.6837224661435051"/>
    <n v="2.69"/>
    <n v="0.372246614350491"/>
    <n v="-0.62775338564948768"/>
  </r>
  <r>
    <x v="30"/>
    <s v="200307Z11.IB"/>
    <x v="235"/>
    <x v="16"/>
    <d v="2020-05-11T00:00:00"/>
    <n v="40"/>
    <x v="3"/>
    <s v=""/>
    <x v="1"/>
    <n v="2.8414999999999999"/>
    <n v="2.41"/>
    <m/>
    <n v="1.1000000000000001"/>
    <n v="6.0068000000000001"/>
    <n v="2.76"/>
    <n v="2.863142138909236"/>
    <n v="2.82"/>
    <n v="10.314213890923618"/>
    <n v="4.3142138909236127"/>
  </r>
  <r>
    <x v="30"/>
    <s v="200307Z12.IB"/>
    <x v="236"/>
    <x v="58"/>
    <d v="2020-05-18T00:00:00"/>
    <n v="30"/>
    <x v="3"/>
    <s v=""/>
    <x v="1"/>
    <n v="2.9773999999999998"/>
    <n v="3.17"/>
    <m/>
    <n v="1.05"/>
    <n v="5.9770000000000003"/>
    <n v="3.04"/>
    <n v="2.9991500418270034"/>
    <n v="3"/>
    <n v="-4.0849958172996637"/>
    <n v="-8.4995817299660104E-2"/>
  </r>
  <r>
    <x v="30"/>
    <s v="200307Z13.IB"/>
    <x v="237"/>
    <x v="59"/>
    <d v="2020-05-25T00:00:00"/>
    <n v="30"/>
    <x v="3"/>
    <s v=""/>
    <x v="1"/>
    <n v="2.9769000000000001"/>
    <n v="3.93"/>
    <m/>
    <n v="1.57"/>
    <n v="5.9588000000000001"/>
    <n v="3.06"/>
    <n v="2.9987164731153926"/>
    <n v="3.01"/>
    <n v="-6.1283526884607475"/>
    <n v="-1.1283526884607209"/>
  </r>
  <r>
    <x v="30"/>
    <s v="200307Z14.IB"/>
    <x v="238"/>
    <x v="60"/>
    <d v="2020-06-01T00:00:00"/>
    <n v="30"/>
    <x v="3"/>
    <s v=""/>
    <x v="1"/>
    <n v="3.0754999999999999"/>
    <n v="4.58"/>
    <m/>
    <n v="1.31"/>
    <n v="5.9279000000000002"/>
    <n v="3.12"/>
    <n v="3.0974301945039557"/>
    <n v="3.12"/>
    <n v="-2.2569805496044371"/>
    <n v="-2.2569805496044371"/>
  </r>
  <r>
    <x v="30"/>
    <s v="200307Z15.IB"/>
    <x v="239"/>
    <x v="44"/>
    <d v="2020-06-08T00:00:00"/>
    <n v="30"/>
    <x v="3"/>
    <s v=""/>
    <x v="1"/>
    <n v="3.3671000000000002"/>
    <n v="3.95"/>
    <m/>
    <n v="15"/>
    <n v="5.8887"/>
    <n v="3.3801000000000001"/>
    <n v="3.3891761798019937"/>
    <n v="3.41"/>
    <n v="0.90761798019936002"/>
    <n v="-2.0823820198006437"/>
  </r>
  <r>
    <x v="30"/>
    <s v="200307Z16.IB"/>
    <x v="240"/>
    <x v="61"/>
    <d v="2020-06-15T00:00:00"/>
    <n v="0"/>
    <x v="3"/>
    <s v=""/>
    <x v="1"/>
    <n v="3.2458999999999998"/>
    <n v="3.55"/>
    <m/>
    <n v="3.62"/>
    <n v="5.8788999999999998"/>
    <n v="3.31"/>
    <n v="3.2680129803194471"/>
    <n v="3.28"/>
    <n v="-4.1987019680552962"/>
    <n v="-1.1987019680552713"/>
  </r>
  <r>
    <x v="30"/>
    <s v="200307Z17.IB"/>
    <x v="241"/>
    <x v="62"/>
    <d v="2020-06-22T00:00:00"/>
    <n v="0"/>
    <x v="3"/>
    <s v=""/>
    <x v="1"/>
    <n v="3.3580999999999999"/>
    <n v="2.96"/>
    <m/>
    <n v="1.53"/>
    <n v="5.8567"/>
    <n v="3.37"/>
    <n v="3.3802968002458722"/>
    <n v="3.37"/>
    <n v="1.0296800245872095"/>
    <n v="1.0296800245872095"/>
  </r>
  <r>
    <x v="31"/>
    <s v="190310Z30.IB"/>
    <x v="242"/>
    <x v="47"/>
    <d v="2020-01-06T00:00:00"/>
    <n v="41.9"/>
    <x v="4"/>
    <s v=""/>
    <x v="1"/>
    <n v="3.6591"/>
    <n v="4.37"/>
    <m/>
    <n v="12.78"/>
    <n v="7.5900999999999996"/>
    <n v="3.71"/>
    <n v="3.6828151025678184"/>
    <n v="3.7149999999999999"/>
    <n v="-2.7184897432181554"/>
    <n v="-3.2184897432181447"/>
  </r>
  <r>
    <x v="31"/>
    <s v="190310Z31.IB"/>
    <x v="243"/>
    <x v="31"/>
    <d v="2020-01-13T00:00:00"/>
    <n v="54"/>
    <x v="4"/>
    <s v=""/>
    <x v="1"/>
    <n v="3.6377000000000002"/>
    <n v="3.96"/>
    <m/>
    <n v="1.86"/>
    <n v="7.5778999999999996"/>
    <n v="3.69"/>
    <n v="3.661453282571689"/>
    <n v="3.6924999999999999"/>
    <n v="-2.8546717428310942"/>
    <n v="-3.1046717428310888"/>
  </r>
  <r>
    <x v="31"/>
    <s v="190310Z32.IB"/>
    <x v="244"/>
    <x v="1"/>
    <d v="2020-01-17T00:00:00"/>
    <n v="70"/>
    <x v="4"/>
    <s v=""/>
    <x v="1"/>
    <n v="3.6225999999999998"/>
    <n v="3.73"/>
    <m/>
    <n v="3.23"/>
    <n v="7.5636999999999999"/>
    <n v="3.6524999999999999"/>
    <n v="3.6463978767005565"/>
    <n v="3.6549999999999998"/>
    <n v="-0.61021232994433738"/>
    <n v="-0.86021232994433205"/>
  </r>
  <r>
    <x v="31"/>
    <s v="190310Z33.IB"/>
    <x v="245"/>
    <x v="2"/>
    <d v="2020-01-22T00:00:00"/>
    <n v="53"/>
    <x v="4"/>
    <s v=""/>
    <x v="1"/>
    <n v="3.5480999999999998"/>
    <n v="3.24"/>
    <m/>
    <n v="2.09"/>
    <n v="7.5602"/>
    <n v="3.6074999999999999"/>
    <n v="3.5719088939446046"/>
    <n v="3.585"/>
    <n v="-3.5591106055395283"/>
    <n v="-1.3091106055395318"/>
  </r>
  <r>
    <x v="32"/>
    <s v="150308Z16.IB"/>
    <x v="246"/>
    <x v="2"/>
    <d v="2020-02-03T00:00:00"/>
    <n v="50"/>
    <x v="4"/>
    <s v=""/>
    <x v="1"/>
    <n v="3.2233999999999998"/>
    <n v="3.53"/>
    <m/>
    <n v="3.79"/>
    <n v="4.4962999999999997"/>
    <n v="3.2810999999999999"/>
    <n v="3.2634329159531168"/>
    <n v="3.2810999999999999"/>
    <n v="-1.7667084046883108"/>
    <n v="-1.7667084046883108"/>
  </r>
  <r>
    <x v="33"/>
    <s v="170303Z26.IB"/>
    <x v="247"/>
    <x v="2"/>
    <d v="2020-02-03T00:00:00"/>
    <n v="30"/>
    <x v="4"/>
    <s v=""/>
    <x v="1"/>
    <n v="3.4535999999999998"/>
    <n v="4.53"/>
    <m/>
    <n v="8.2799999999999994"/>
    <n v="5.9547999999999996"/>
    <n v="3.5051999999999999"/>
    <n v="3.4838277154564383"/>
    <n v="3.5051999999999999"/>
    <n v="-2.1372284543561548"/>
    <n v="-2.1372284543561548"/>
  </r>
  <r>
    <x v="31"/>
    <s v="190310Z34.IB"/>
    <x v="248"/>
    <x v="3"/>
    <d v="2020-02-10T00:00:00"/>
    <n v="55.5"/>
    <x v="4"/>
    <s v=""/>
    <x v="1"/>
    <n v="3.3500999999999999"/>
    <n v="5.74"/>
    <m/>
    <n v="15.58"/>
    <n v="7.5439999999999996"/>
    <n v="3.39"/>
    <n v="3.3739600212089078"/>
    <n v="3.39"/>
    <n v="-1.6039978791092313"/>
    <n v="-1.6039978791092313"/>
  </r>
  <r>
    <x v="31"/>
    <s v="190310Z35.IB"/>
    <x v="249"/>
    <x v="4"/>
    <d v="2020-02-17T00:00:00"/>
    <n v="63.3"/>
    <x v="4"/>
    <s v=""/>
    <x v="1"/>
    <n v="3.3597999999999999"/>
    <n v="3.68"/>
    <m/>
    <n v="14.94"/>
    <n v="7.5282999999999998"/>
    <n v="3.3849999999999998"/>
    <n v="3.3837097804285161"/>
    <n v="3.38"/>
    <n v="-0.12902195714836751"/>
    <n v="0.37097804285162184"/>
  </r>
  <r>
    <x v="31"/>
    <s v="190310Z36.IB"/>
    <x v="250"/>
    <x v="5"/>
    <d v="2020-02-24T00:00:00"/>
    <n v="72.8"/>
    <x v="4"/>
    <s v=""/>
    <x v="1"/>
    <n v="3.3881999999999999"/>
    <n v="4.07"/>
    <m/>
    <n v="20.190000000000001"/>
    <n v="7.5052000000000003"/>
    <n v="3.4"/>
    <n v="3.412183371529073"/>
    <n v="3.4075000000000002"/>
    <n v="1.2183371529073117"/>
    <n v="0.46833715290728328"/>
  </r>
  <r>
    <x v="31"/>
    <s v="190310Z37.IB"/>
    <x v="251"/>
    <x v="46"/>
    <d v="2020-03-02T00:00:00"/>
    <n v="77.7"/>
    <x v="4"/>
    <s v=""/>
    <x v="1"/>
    <n v="3.3167"/>
    <n v="3.98"/>
    <m/>
    <n v="1.3"/>
    <n v="7.4981"/>
    <n v="3.3451"/>
    <n v="3.3407060815406568"/>
    <n v="3.34"/>
    <n v="-0.43939184593431158"/>
    <n v="7.0608154065698869E-2"/>
  </r>
  <r>
    <x v="31"/>
    <s v="190310Z38.IB"/>
    <x v="252"/>
    <x v="34"/>
    <d v="2020-03-09T00:00:00"/>
    <n v="65.3"/>
    <x v="4"/>
    <s v=""/>
    <x v="1"/>
    <n v="3.2454999999999998"/>
    <n v="3.31"/>
    <m/>
    <n v="1.2"/>
    <n v="7.4874000000000001"/>
    <n v="3.27"/>
    <n v="3.2695403878515905"/>
    <n v="3.2774999999999999"/>
    <n v="-4.5961214840950504E-2"/>
    <n v="-0.79596121484093452"/>
  </r>
  <r>
    <x v="31"/>
    <s v="190310Z39.IB"/>
    <x v="253"/>
    <x v="35"/>
    <d v="2020-03-16T00:00:00"/>
    <n v="80.400000000000006"/>
    <x v="4"/>
    <s v=""/>
    <x v="1"/>
    <n v="3.1646999999999998"/>
    <n v="3.34"/>
    <m/>
    <n v="3.74"/>
    <n v="7.4770000000000003"/>
    <n v="3.1949999999999998"/>
    <n v="3.1887738264009626"/>
    <n v="3.1949999999999998"/>
    <n v="-0.62261735990372102"/>
    <n v="-0.62261735990372102"/>
  </r>
  <r>
    <x v="34"/>
    <s v="200310.IB"/>
    <x v="254"/>
    <x v="36"/>
    <d v="2020-03-23T00:00:00"/>
    <n v="74"/>
    <x v="4"/>
    <s v=""/>
    <x v="1"/>
    <n v="3.23"/>
    <n v="4.3899999999999997"/>
    <m/>
    <n v="1.39"/>
    <n v="8.4323999999999995"/>
    <n v="3.2850000000000001"/>
    <n v="3.2513462359470613"/>
    <n v="3.2850000000000001"/>
    <n v="-3.365376405293885"/>
    <n v="-3.365376405293885"/>
  </r>
  <r>
    <x v="34"/>
    <s v="200310Z.IB"/>
    <x v="255"/>
    <x v="37"/>
    <d v="2020-03-30T00:00:00"/>
    <n v="85.4"/>
    <x v="4"/>
    <s v=""/>
    <x v="1"/>
    <n v="3.1720999999999999"/>
    <n v="3.52"/>
    <m/>
    <n v="8"/>
    <n v="8.4276999999999997"/>
    <n v="3.2052"/>
    <n v="3.1934581404179077"/>
    <n v="3.2"/>
    <n v="-1.1741859582092395"/>
    <n v="-0.65418595820925241"/>
  </r>
  <r>
    <x v="34"/>
    <s v="200310Z2.IB"/>
    <x v="256"/>
    <x v="38"/>
    <d v="2020-04-07T00:00:00"/>
    <n v="70"/>
    <x v="4"/>
    <s v=""/>
    <x v="1"/>
    <n v="3.133"/>
    <n v="3.33"/>
    <m/>
    <n v="1.44"/>
    <n v="8.4133999999999993"/>
    <n v="3.1475"/>
    <n v="3.1543944421993486"/>
    <n v="3.16"/>
    <n v="0.68944421993486493"/>
    <n v="-0.56055578006515283"/>
  </r>
  <r>
    <x v="34"/>
    <s v="200310Z3.IB"/>
    <x v="257"/>
    <x v="39"/>
    <d v="2020-04-13T00:00:00"/>
    <n v="69.7"/>
    <x v="4"/>
    <s v=""/>
    <x v="1"/>
    <n v="2.9983"/>
    <n v="4.17"/>
    <m/>
    <n v="11.08"/>
    <n v="8.4133999999999993"/>
    <n v="3.0325000000000002"/>
    <n v="3.0196944421993486"/>
    <n v="3.0474999999999999"/>
    <n v="-1.2805557800651624"/>
    <n v="-2.7805557800651304"/>
  </r>
  <r>
    <x v="34"/>
    <s v="200310Z4.IB"/>
    <x v="258"/>
    <x v="40"/>
    <d v="2020-04-20T00:00:00"/>
    <n v="80"/>
    <x v="4"/>
    <s v=""/>
    <x v="1"/>
    <n v="2.9584999999999999"/>
    <n v="4.8600000000000003"/>
    <m/>
    <n v="2.62"/>
    <n v="8.4008000000000003"/>
    <n v="3.0301"/>
    <n v="2.9799265308065896"/>
    <n v="2.9975000000000001"/>
    <n v="-5.0173469193410369"/>
    <n v="-1.7573469193410407"/>
  </r>
  <r>
    <x v="34"/>
    <s v="200310Z5.IB"/>
    <x v="259"/>
    <x v="41"/>
    <d v="2020-04-27T00:00:00"/>
    <n v="60"/>
    <x v="4"/>
    <s v=""/>
    <x v="1"/>
    <n v="2.9908000000000001"/>
    <n v="3.81"/>
    <m/>
    <n v="2.38"/>
    <n v="8.3818000000000001"/>
    <n v="3.0251000000000001"/>
    <n v="3.0122751008136679"/>
    <n v="3.0249999999999999"/>
    <n v="-1.2824899186332228"/>
    <n v="-1.2724899186332017"/>
  </r>
  <r>
    <x v="34"/>
    <s v="200310Z6.IB"/>
    <x v="260"/>
    <x v="43"/>
    <d v="2020-05-11T00:00:00"/>
    <n v="71.400000000000006"/>
    <x v="4"/>
    <s v=""/>
    <x v="1"/>
    <n v="3.0360999999999998"/>
    <n v="2.7"/>
    <m/>
    <n v="1.48"/>
    <n v="8.3279999999999994"/>
    <n v="3.0470000000000002"/>
    <n v="3.0577138328530258"/>
    <n v="3.06"/>
    <n v="1.0713832853025629"/>
    <n v="-0.22861671469742717"/>
  </r>
  <r>
    <x v="34"/>
    <s v="200310Z7.IB"/>
    <x v="261"/>
    <x v="18"/>
    <d v="2020-05-18T00:00:00"/>
    <n v="63"/>
    <x v="4"/>
    <s v=""/>
    <x v="1"/>
    <n v="3.2035"/>
    <n v="3.41"/>
    <m/>
    <n v="1"/>
    <n v="8.2943999999999996"/>
    <n v="3.22"/>
    <n v="3.2252013888888889"/>
    <n v="3.24"/>
    <n v="0.52013888888886584"/>
    <n v="-1.4798611111111359"/>
  </r>
  <r>
    <x v="34"/>
    <s v="200310Z8.IB"/>
    <x v="262"/>
    <x v="20"/>
    <d v="2020-05-25T00:00:00"/>
    <n v="83.6"/>
    <x v="4"/>
    <s v=""/>
    <x v="1"/>
    <n v="3.2012"/>
    <n v="3.59"/>
    <m/>
    <n v="1.58"/>
    <n v="8.2728999999999999"/>
    <n v="3.25"/>
    <n v="3.2229577874747672"/>
    <n v="3.23"/>
    <n v="-2.7042212525232756"/>
    <n v="-0.70422125252327383"/>
  </r>
  <r>
    <x v="34"/>
    <s v="200310Z9.IB"/>
    <x v="263"/>
    <x v="22"/>
    <d v="2020-06-01T00:00:00"/>
    <n v="90"/>
    <x v="4"/>
    <s v=""/>
    <x v="1"/>
    <n v="3.2374000000000001"/>
    <n v="3.78"/>
    <m/>
    <n v="19.54"/>
    <n v="8.2492999999999999"/>
    <n v="3.28"/>
    <n v="3.2592200332149397"/>
    <n v="3.27"/>
    <n v="-2.0779966785060111"/>
    <n v="-1.0779966785060324"/>
  </r>
  <r>
    <x v="34"/>
    <s v="200310Z10.IB"/>
    <x v="264"/>
    <x v="24"/>
    <d v="2020-06-08T00:00:00"/>
    <n v="83"/>
    <x v="4"/>
    <s v=""/>
    <x v="1"/>
    <n v="3.3714"/>
    <n v="3.06"/>
    <m/>
    <n v="19.38"/>
    <n v="8.2114999999999991"/>
    <n v="3.38"/>
    <n v="3.3933204773792851"/>
    <n v="3.4"/>
    <n v="1.3320477379285212"/>
    <n v="-0.66795226207148062"/>
  </r>
  <r>
    <x v="34"/>
    <s v="200310Z11.IB"/>
    <x v="265"/>
    <x v="26"/>
    <d v="2020-06-12T00:00:00"/>
    <n v="50"/>
    <x v="4"/>
    <s v=""/>
    <x v="1"/>
    <n v="3.3561999999999999"/>
    <n v="3.7"/>
    <m/>
    <n v="1.45"/>
    <n v="8.2003000000000004"/>
    <n v="3.41"/>
    <n v="3.3781504164481784"/>
    <n v="3.3782000000000001"/>
    <n v="-3.184958355182177"/>
    <n v="-4.9583551821719141E-3"/>
  </r>
  <r>
    <x v="34"/>
    <s v="200310Z12.IB"/>
    <x v="266"/>
    <x v="28"/>
    <d v="2020-06-19T00:00:00"/>
    <n v="60"/>
    <x v="4"/>
    <s v=""/>
    <x v="1"/>
    <n v="3.3935"/>
    <n v="2.33"/>
    <m/>
    <n v="4.63"/>
    <n v="8.1731999999999996"/>
    <n v="3.42"/>
    <n v="3.4155231977683158"/>
    <n v="3.4"/>
    <n v="-0.44768022316841183"/>
    <n v="1.5523197768315899"/>
  </r>
  <r>
    <x v="34"/>
    <s v="200310Z13.IB"/>
    <x v="267"/>
    <x v="29"/>
    <d v="2020-06-24T00:00:00"/>
    <n v="50"/>
    <x v="4"/>
    <s v=""/>
    <x v="1"/>
    <n v="3.4584000000000001"/>
    <n v="6.42"/>
    <m/>
    <n v="1.93"/>
    <n v="8.1549999999999994"/>
    <n v="3.43"/>
    <n v="3.4804723482526061"/>
    <n v="3.47"/>
    <n v="5.0472348252605936"/>
    <n v="1.0472348252605901"/>
  </r>
  <r>
    <x v="35"/>
    <s v="200401.IB"/>
    <x v="268"/>
    <x v="63"/>
    <d v="2020-01-10T00:00:00"/>
    <n v="60"/>
    <x v="0"/>
    <s v="366D"/>
    <x v="2"/>
    <n v="2.37"/>
    <n v="2.15"/>
    <m/>
    <n v="24.5"/>
    <n v="0.97589999999999999"/>
    <n v="2.4820000000000002"/>
    <n v="2.4622225637872734"/>
    <n v="2.48"/>
    <n v="-1.9777436212726762"/>
    <n v="-1.7777436212726538"/>
  </r>
  <r>
    <x v="35"/>
    <s v="200401Z.IB"/>
    <x v="269"/>
    <x v="64"/>
    <d v="2020-01-17T00:00:00"/>
    <n v="60"/>
    <x v="0"/>
    <s v="366D"/>
    <x v="2"/>
    <n v="2.3536000000000001"/>
    <n v="2.58"/>
    <m/>
    <n v="1.61"/>
    <n v="0.96289999999999998"/>
    <n v="2.4491000000000001"/>
    <n v="2.4470676498078721"/>
    <n v="2.46"/>
    <n v="-0.20323501921279963"/>
    <n v="-1.2932350192127906"/>
  </r>
  <r>
    <x v="35"/>
    <s v="200401Z2.IB"/>
    <x v="270"/>
    <x v="65"/>
    <d v="2020-02-07T00:00:00"/>
    <n v="50"/>
    <x v="0"/>
    <s v="366D"/>
    <x v="2"/>
    <n v="1.8833"/>
    <n v="13.41"/>
    <m/>
    <n v="5.94"/>
    <n v="0.91139999999999999"/>
    <n v="2.1246"/>
    <n v="1.9820491770901909"/>
    <n v="2.12"/>
    <n v="-14.255082290980914"/>
    <n v="-13.79508229098092"/>
  </r>
  <r>
    <x v="35"/>
    <s v="200401Z3.IB"/>
    <x v="271"/>
    <x v="66"/>
    <d v="2020-02-14T00:00:00"/>
    <n v="30"/>
    <x v="0"/>
    <s v="366D"/>
    <x v="2"/>
    <n v="1.7"/>
    <n v="5.51"/>
    <m/>
    <n v="1.39"/>
    <n v="0.89370000000000005"/>
    <n v="1.9798"/>
    <n v="1.8007049345417925"/>
    <n v="2"/>
    <n v="-17.909506545820754"/>
    <n v="-19.92950654582075"/>
  </r>
  <r>
    <x v="35"/>
    <s v="200401Z4.IB"/>
    <x v="272"/>
    <x v="67"/>
    <d v="2020-02-21T00:00:00"/>
    <n v="30"/>
    <x v="0"/>
    <s v="366D"/>
    <x v="2"/>
    <n v="1.8506"/>
    <n v="16.04"/>
    <m/>
    <n v="2.29"/>
    <n v="0.87539999999999996"/>
    <n v="2"/>
    <n v="1.9534101439342015"/>
    <n v="2"/>
    <n v="-4.6589856065798463"/>
    <n v="-4.6589856065798463"/>
  </r>
  <r>
    <x v="35"/>
    <s v="200401Z5.IB"/>
    <x v="273"/>
    <x v="68"/>
    <d v="2020-03-02T00:00:00"/>
    <n v="30"/>
    <x v="0"/>
    <s v="366D"/>
    <x v="2"/>
    <n v="1.9565999999999999"/>
    <n v="5.83"/>
    <m/>
    <n v="1.08"/>
    <n v="0.85570000000000002"/>
    <n v="2.1259000000000001"/>
    <n v="2.0617770480308519"/>
    <n v="2.15"/>
    <n v="-6.412295196914819"/>
    <n v="-8.8222951969147978"/>
  </r>
  <r>
    <x v="35"/>
    <s v="200401Z6.IB"/>
    <x v="274"/>
    <x v="69"/>
    <d v="2020-03-06T00:00:00"/>
    <n v="30"/>
    <x v="0"/>
    <s v="366D"/>
    <x v="2"/>
    <n v="1.9483999999999999"/>
    <n v="13.22"/>
    <m/>
    <n v="1.71"/>
    <n v="0.83720000000000006"/>
    <n v="2.1589"/>
    <n v="2.0559011944577161"/>
    <n v="2.145"/>
    <n v="-10.299880554228391"/>
    <n v="-8.9098805542283888"/>
  </r>
  <r>
    <x v="35"/>
    <s v="200401Z7.IB"/>
    <x v="275"/>
    <x v="70"/>
    <d v="2020-03-13T00:00:00"/>
    <n v="30"/>
    <x v="0"/>
    <s v="366D"/>
    <x v="2"/>
    <n v="1.8522000000000001"/>
    <n v="15.36"/>
    <m/>
    <n v="1.52"/>
    <n v="0.81910000000000005"/>
    <n v="2.0589"/>
    <n v="1.9620766939323648"/>
    <n v="2.09"/>
    <n v="-9.6823306067635109"/>
    <n v="-12.792330606763503"/>
  </r>
  <r>
    <x v="35"/>
    <s v="200401Z8.IB"/>
    <x v="276"/>
    <x v="71"/>
    <d v="2020-03-20T00:00:00"/>
    <n v="20"/>
    <x v="0"/>
    <s v="366D"/>
    <x v="2"/>
    <n v="1.8013999999999999"/>
    <n v="8.1300000000000008"/>
    <m/>
    <n v="6.25"/>
    <n v="0.80089999999999995"/>
    <n v="2.0750000000000002"/>
    <n v="1.9137735797228117"/>
    <n v="2.0449999999999999"/>
    <n v="-16.122642027718847"/>
    <n v="-13.122642027718822"/>
  </r>
  <r>
    <x v="35"/>
    <s v="200401Z9.IB"/>
    <x v="277"/>
    <x v="72"/>
    <d v="2020-03-27T00:00:00"/>
    <n v="20"/>
    <x v="0"/>
    <s v="366D"/>
    <x v="2"/>
    <n v="1.5858000000000001"/>
    <n v="7.14"/>
    <m/>
    <n v="5"/>
    <n v="0.78339999999999999"/>
    <n v="1.9085000000000001"/>
    <n v="1.7006838396732193"/>
    <n v="1.88"/>
    <n v="-20.781616032678073"/>
    <n v="-17.931616032678054"/>
  </r>
  <r>
    <x v="35"/>
    <s v="200401Z10.IB"/>
    <x v="278"/>
    <x v="73"/>
    <d v="2020-04-03T00:00:00"/>
    <n v="20"/>
    <x v="0"/>
    <s v="366D"/>
    <x v="2"/>
    <n v="1.4072"/>
    <n v="12.6"/>
    <m/>
    <n v="1.42"/>
    <n v="0.76549999999999996"/>
    <n v="1.8086"/>
    <n v="1.5247702155453953"/>
    <n v="1.76"/>
    <n v="-28.382978445460473"/>
    <n v="-23.522978445460474"/>
  </r>
  <r>
    <x v="35"/>
    <s v="200401Z11.IB"/>
    <x v="279"/>
    <x v="74"/>
    <d v="2020-04-10T00:00:00"/>
    <n v="20"/>
    <x v="0"/>
    <s v="366D"/>
    <x v="2"/>
    <n v="0.9849"/>
    <n v="7.14"/>
    <m/>
    <n v="1.1100000000000001"/>
    <n v="0.75019999999999998"/>
    <n v="1.353"/>
    <n v="1.1048680085310583"/>
    <n v="1.1599999999999999"/>
    <n v="-24.813199146894171"/>
    <n v="-5.5131991468941655"/>
  </r>
  <r>
    <x v="36"/>
    <s v="200403.IB"/>
    <x v="280"/>
    <x v="75"/>
    <d v="2020-04-17T00:00:00"/>
    <n v="50"/>
    <x v="0"/>
    <s v="365D"/>
    <x v="2"/>
    <n v="1.08"/>
    <n v="4.45"/>
    <m/>
    <n v="3"/>
    <n v="0.98780000000000001"/>
    <n v="1.294"/>
    <n v="1.171111561044746"/>
    <n v="1.3"/>
    <n v="-12.288843895525403"/>
    <n v="-12.888843895525405"/>
  </r>
  <r>
    <x v="36"/>
    <s v="200403Z.IB"/>
    <x v="281"/>
    <x v="76"/>
    <d v="2020-04-24T00:00:00"/>
    <n v="70"/>
    <x v="0"/>
    <s v="365D"/>
    <x v="2"/>
    <n v="0.97760000000000002"/>
    <n v="3.46"/>
    <m/>
    <n v="2.13"/>
    <n v="0.9748"/>
    <n v="1.2197"/>
    <n v="1.0699266311038163"/>
    <n v="1.2"/>
    <n v="-14.977336889618375"/>
    <n v="-13.007336889618371"/>
  </r>
  <r>
    <x v="36"/>
    <s v="200403Z2.IB"/>
    <x v="282"/>
    <x v="77"/>
    <d v="2020-05-06T00:00:00"/>
    <n v="70"/>
    <x v="0"/>
    <s v="365D"/>
    <x v="2"/>
    <n v="0.97960000000000003"/>
    <n v="2.88"/>
    <m/>
    <n v="18"/>
    <n v="0.95569999999999999"/>
    <n v="1.22"/>
    <n v="1.0737718112378363"/>
    <n v="1.23"/>
    <n v="-14.622818876216371"/>
    <n v="-15.622818876216371"/>
  </r>
  <r>
    <x v="36"/>
    <s v="200403Z3.IB"/>
    <x v="283"/>
    <x v="78"/>
    <d v="2020-05-08T00:00:00"/>
    <n v="50"/>
    <x v="0"/>
    <s v="365D"/>
    <x v="2"/>
    <n v="1.0923"/>
    <n v="3.2"/>
    <m/>
    <n v="1.1399999999999999"/>
    <n v="0.93679999999999997"/>
    <n v="1.2339"/>
    <n v="1.1883717335610591"/>
    <n v="1.25"/>
    <n v="-4.5528266438940923"/>
    <n v="-6.1628266438940926"/>
  </r>
  <r>
    <x v="36"/>
    <s v="200403Z4.IB"/>
    <x v="284"/>
    <x v="79"/>
    <d v="2020-05-15T00:00:00"/>
    <n v="70"/>
    <x v="0"/>
    <s v="365D"/>
    <x v="2"/>
    <n v="1.2990999999999999"/>
    <n v="3"/>
    <m/>
    <n v="1.85"/>
    <n v="0.91679999999999995"/>
    <n v="1.36"/>
    <n v="1.3972675392670157"/>
    <n v="1.42"/>
    <n v="3.7267539267015648"/>
    <n v="-2.2732460732984183"/>
  </r>
  <r>
    <x v="36"/>
    <s v="200403Z5.IB"/>
    <x v="285"/>
    <x v="80"/>
    <d v="2020-05-22T00:00:00"/>
    <n v="70"/>
    <x v="0"/>
    <s v="365D"/>
    <x v="2"/>
    <n v="1.3804000000000001"/>
    <n v="2.13"/>
    <m/>
    <n v="38.33"/>
    <n v="0.89739999999999998"/>
    <n v="1.48"/>
    <n v="1.4806897258747493"/>
    <n v="1.48"/>
    <n v="6.8972587474935843E-2"/>
    <n v="6.8972587474935843E-2"/>
  </r>
  <r>
    <x v="36"/>
    <s v="200403Z6.IB"/>
    <x v="286"/>
    <x v="81"/>
    <d v="2020-06-01T00:00:00"/>
    <n v="70"/>
    <x v="0"/>
    <s v="365D"/>
    <x v="2"/>
    <n v="1.6113"/>
    <n v="5.6"/>
    <m/>
    <n v="10.14"/>
    <n v="0.877"/>
    <n v="1.6084000000000001"/>
    <n v="1.7139225769669326"/>
    <n v="1.73"/>
    <n v="10.552257696693257"/>
    <n v="-1.6077423033067362"/>
  </r>
  <r>
    <x v="36"/>
    <s v="200403Z7.IB"/>
    <x v="287"/>
    <x v="82"/>
    <d v="2020-06-05T00:00:00"/>
    <n v="50"/>
    <x v="0"/>
    <s v="365D"/>
    <x v="2"/>
    <n v="1.8766"/>
    <n v="5.96"/>
    <m/>
    <n v="1.18"/>
    <n v="0.85599999999999998"/>
    <n v="1.8975"/>
    <n v="1.9817401869158879"/>
    <n v="2.0499999999999998"/>
    <n v="8.4240186915887971"/>
    <n v="-6.8259813084111887"/>
  </r>
  <r>
    <x v="36"/>
    <s v="200403Z8.IB"/>
    <x v="288"/>
    <x v="83"/>
    <d v="2020-06-12T00:00:00"/>
    <n v="40"/>
    <x v="0"/>
    <s v="365D"/>
    <x v="2"/>
    <n v="2.1076999999999999"/>
    <n v="3.89"/>
    <m/>
    <n v="1.64"/>
    <n v="0.83620000000000005"/>
    <n v="2.2400000000000002"/>
    <n v="2.2153297536474525"/>
    <n v="2.23"/>
    <n v="-2.4670246352547665"/>
    <n v="-1.4670246352547434"/>
  </r>
  <r>
    <x v="36"/>
    <s v="200403Z9.IB"/>
    <x v="289"/>
    <x v="84"/>
    <d v="2020-06-19T00:00:00"/>
    <n v="70"/>
    <x v="0"/>
    <s v="365D"/>
    <x v="2"/>
    <n v="2.2706"/>
    <n v="3.11"/>
    <m/>
    <n v="2.73"/>
    <n v="0.81159999999999999"/>
    <n v="2.2961"/>
    <n v="2.381492065056678"/>
    <n v="2.34"/>
    <n v="8.5392065056677957"/>
    <n v="4.1492065056678129"/>
  </r>
  <r>
    <x v="36"/>
    <s v="200403Z10.IB"/>
    <x v="290"/>
    <x v="85"/>
    <d v="2020-06-29T00:00:00"/>
    <n v="70"/>
    <x v="0"/>
    <s v="365D"/>
    <x v="2"/>
    <n v="2.2252999999999998"/>
    <n v="5.08"/>
    <m/>
    <n v="2.4"/>
    <n v="0.80059999999999998"/>
    <n v="2.4156"/>
    <n v="2.3377156882338244"/>
    <n v="2.34"/>
    <n v="-7.7884311766175607"/>
    <n v="-0.22843117661754953"/>
  </r>
  <r>
    <x v="37"/>
    <s v="091918001Z24.IB"/>
    <x v="291"/>
    <x v="0"/>
    <d v="2020-01-09T00:00:00"/>
    <n v="40"/>
    <x v="5"/>
    <s v=""/>
    <x v="2"/>
    <n v="2.6930999999999998"/>
    <n v="3.69"/>
    <m/>
    <n v="4.0599999999999996"/>
    <n v="1.3637999999999999"/>
    <n v="2.7706"/>
    <n v="2.7590920809502859"/>
    <n v="2.78"/>
    <n v="-1.1507919049714044"/>
    <n v="-2.0907919049713897"/>
  </r>
  <r>
    <x v="37"/>
    <s v="091918001Z25.IB"/>
    <x v="292"/>
    <x v="45"/>
    <d v="2020-01-16T00:00:00"/>
    <n v="40"/>
    <x v="5"/>
    <s v=""/>
    <x v="2"/>
    <n v="2.6873"/>
    <n v="3.28"/>
    <m/>
    <n v="1.35"/>
    <n v="1.3452"/>
    <n v="2.7675000000000001"/>
    <n v="2.7542045495093666"/>
    <n v="2.7749999999999999"/>
    <n v="-1.329545049063352"/>
    <n v="-2.079545049063336"/>
  </r>
  <r>
    <x v="37"/>
    <s v="091918001Z26.IB"/>
    <x v="293"/>
    <x v="32"/>
    <d v="2020-02-13T00:00:00"/>
    <n v="50"/>
    <x v="5"/>
    <s v=""/>
    <x v="2"/>
    <n v="2.2951000000000001"/>
    <n v="4.72"/>
    <m/>
    <n v="1.53"/>
    <n v="1.2755000000000001"/>
    <n v="2.4647999999999999"/>
    <n v="2.3656605644845161"/>
    <n v="2.4"/>
    <n v="-9.9139435515483765"/>
    <n v="-3.4339435515483796"/>
  </r>
  <r>
    <x v="37"/>
    <s v="091918001Z27.IB"/>
    <x v="294"/>
    <x v="33"/>
    <d v="2020-02-20T00:00:00"/>
    <n v="50"/>
    <x v="5"/>
    <s v=""/>
    <x v="2"/>
    <n v="2.2833000000000001"/>
    <n v="2.99"/>
    <m/>
    <n v="3.48"/>
    <n v="1.2569999999999999"/>
    <n v="2.3849999999999998"/>
    <n v="2.3548990453460621"/>
    <n v="2.3849999999999998"/>
    <n v="-3.0100954653937695"/>
    <n v="-3.0100954653937695"/>
  </r>
  <r>
    <x v="37"/>
    <s v="091918001Z28.IB"/>
    <x v="295"/>
    <x v="6"/>
    <d v="2020-02-27T00:00:00"/>
    <n v="50"/>
    <x v="5"/>
    <s v=""/>
    <x v="2"/>
    <n v="2.3300999999999998"/>
    <n v="3.23"/>
    <m/>
    <n v="3.92"/>
    <n v="1.2377"/>
    <n v="2.42"/>
    <n v="2.402815520723923"/>
    <n v="2.42"/>
    <n v="-1.7184479276076914"/>
    <n v="-1.7184479276076914"/>
  </r>
  <r>
    <x v="37"/>
    <s v="091918001Z29.IB"/>
    <x v="296"/>
    <x v="7"/>
    <d v="2020-03-05T00:00:00"/>
    <n v="50"/>
    <x v="5"/>
    <s v=""/>
    <x v="2"/>
    <n v="2.2946"/>
    <n v="4.12"/>
    <m/>
    <n v="7.91"/>
    <n v="1.2196"/>
    <n v="2.3898999999999999"/>
    <n v="2.3683946867825516"/>
    <n v="2.39"/>
    <n v="-2.1505313217448307"/>
    <n v="-2.1605313217448519"/>
  </r>
  <r>
    <x v="38"/>
    <s v="092018001.IB"/>
    <x v="297"/>
    <x v="8"/>
    <d v="2020-03-12T00:00:00"/>
    <n v="30"/>
    <x v="5"/>
    <s v=""/>
    <x v="2"/>
    <n v="2.25"/>
    <n v="4.62"/>
    <m/>
    <n v="3.24"/>
    <n v="1.9323999999999999"/>
    <n v="2.3294999999999999"/>
    <n v="2.2965742082384599"/>
    <n v="2.4"/>
    <n v="-3.292579176153998"/>
    <n v="-10.342579176153999"/>
  </r>
  <r>
    <x v="38"/>
    <s v="092018001Z01.IB"/>
    <x v="298"/>
    <x v="9"/>
    <d v="2020-03-19T00:00:00"/>
    <n v="40"/>
    <x v="5"/>
    <s v=""/>
    <x v="2"/>
    <n v="2.3873000000000002"/>
    <n v="3.03"/>
    <m/>
    <n v="1.17"/>
    <n v="1.9185000000000001"/>
    <n v="2.3932000000000002"/>
    <n v="2.4342116497263491"/>
    <n v="2.41"/>
    <n v="4.1011649726348853"/>
    <n v="2.4211649726348927"/>
  </r>
  <r>
    <x v="38"/>
    <s v="092018001Z02.IB"/>
    <x v="299"/>
    <x v="10"/>
    <d v="2020-03-26T00:00:00"/>
    <n v="30"/>
    <x v="5"/>
    <s v=""/>
    <x v="2"/>
    <n v="2.2002000000000002"/>
    <n v="6.04"/>
    <m/>
    <n v="5.27"/>
    <n v="1.9012"/>
    <n v="2.3498999999999999"/>
    <n v="2.2475385230380813"/>
    <n v="2.33"/>
    <n v="-10.236147696191855"/>
    <n v="-8.2461476961918745"/>
  </r>
  <r>
    <x v="38"/>
    <s v="092018001Z03.IB"/>
    <x v="300"/>
    <x v="11"/>
    <d v="2020-04-02T00:00:00"/>
    <n v="30"/>
    <x v="5"/>
    <s v=""/>
    <x v="2"/>
    <n v="2.0951"/>
    <n v="4.93"/>
    <m/>
    <n v="22"/>
    <n v="1.8841000000000001"/>
    <n v="2.2646999999999999"/>
    <n v="2.1428681651716999"/>
    <n v="2.2400000000000002"/>
    <n v="-12.183183482830007"/>
    <n v="-9.7131834828300345"/>
  </r>
  <r>
    <x v="38"/>
    <s v="092018001Z04.IB"/>
    <x v="301"/>
    <x v="12"/>
    <d v="2020-04-09T00:00:00"/>
    <n v="40"/>
    <x v="5"/>
    <s v=""/>
    <x v="2"/>
    <n v="1.6595"/>
    <n v="4.21"/>
    <m/>
    <n v="4.4400000000000004"/>
    <n v="1.8726"/>
    <n v="2.1699000000000002"/>
    <n v="1.7075615187439923"/>
    <n v="1.9"/>
    <n v="-46.233848125600787"/>
    <n v="-19.24384812560076"/>
  </r>
  <r>
    <x v="38"/>
    <s v="092018001Z05.IB"/>
    <x v="302"/>
    <x v="13"/>
    <d v="2020-04-16T00:00:00"/>
    <n v="50"/>
    <x v="5"/>
    <s v=""/>
    <x v="2"/>
    <n v="1.6446000000000001"/>
    <n v="3.78"/>
    <m/>
    <n v="8.7799999999999994"/>
    <n v="1.8557999999999999"/>
    <n v="1.7857000000000001"/>
    <n v="1.6930966052376335"/>
    <n v="1.72"/>
    <n v="-9.2603394762366555"/>
    <n v="-2.6903394762366473"/>
  </r>
  <r>
    <x v="38"/>
    <s v="092018001Z06.IB"/>
    <x v="303"/>
    <x v="14"/>
    <d v="2020-04-23T00:00:00"/>
    <n v="40"/>
    <x v="5"/>
    <s v=""/>
    <x v="2"/>
    <n v="1.5434000000000001"/>
    <n v="6.41"/>
    <m/>
    <n v="1.01"/>
    <n v="1.8380000000000001"/>
    <n v="1.6808000000000001"/>
    <n v="1.5923662676822634"/>
    <n v="1.665"/>
    <n v="-8.8433732317736649"/>
    <n v="-7.2633732317736621"/>
  </r>
  <r>
    <x v="38"/>
    <s v="092018001Z07.IB"/>
    <x v="304"/>
    <x v="42"/>
    <d v="2020-05-06T00:00:00"/>
    <n v="60"/>
    <x v="5"/>
    <s v=""/>
    <x v="2"/>
    <n v="1.4972000000000001"/>
    <n v="2.37"/>
    <m/>
    <n v="1"/>
    <n v="1.8199000000000001"/>
    <n v="1.6209"/>
    <n v="1.5466532666630035"/>
    <n v="1.62"/>
    <n v="-7.4246733336996495"/>
    <n v="-7.3346733336996595"/>
  </r>
  <r>
    <x v="38"/>
    <s v="092018001Z08.IB"/>
    <x v="305"/>
    <x v="17"/>
    <d v="2020-05-14T00:00:00"/>
    <n v="60"/>
    <x v="5"/>
    <s v=""/>
    <x v="2"/>
    <n v="1.8487"/>
    <n v="1.89"/>
    <m/>
    <n v="1.32"/>
    <n v="1.7781"/>
    <n v="1.7789999999999999"/>
    <n v="1.899315825881559"/>
    <n v="1.76"/>
    <n v="12.03158258815591"/>
    <n v="13.9315825881559"/>
  </r>
  <r>
    <x v="38"/>
    <s v="092018001Z09.IB"/>
    <x v="306"/>
    <x v="19"/>
    <d v="2020-05-21T00:00:00"/>
    <n v="60"/>
    <x v="5"/>
    <s v=""/>
    <x v="2"/>
    <n v="1.8574999999999999"/>
    <n v="1.92"/>
    <m/>
    <n v="6.29"/>
    <n v="1.758"/>
    <n v="1.8406"/>
    <n v="1.9086945392491468"/>
    <n v="1.88"/>
    <n v="6.8094539249146768"/>
    <n v="2.8694539249146889"/>
  </r>
  <r>
    <x v="38"/>
    <s v="092018001Z10.IB"/>
    <x v="307"/>
    <x v="21"/>
    <d v="2020-05-28T00:00:00"/>
    <n v="60"/>
    <x v="5"/>
    <s v=""/>
    <x v="2"/>
    <n v="2.0377999999999998"/>
    <n v="3.05"/>
    <m/>
    <n v="2.2000000000000002"/>
    <n v="1.7363999999999999"/>
    <n v="1.9255"/>
    <n v="2.0896313752591569"/>
    <n v="2.0499999999999998"/>
    <n v="16.413137525915687"/>
    <n v="3.9631375259157053"/>
  </r>
  <r>
    <x v="38"/>
    <s v="092018001Z11.IB"/>
    <x v="308"/>
    <x v="23"/>
    <d v="2020-06-04T00:00:00"/>
    <n v="30"/>
    <x v="5"/>
    <s v=""/>
    <x v="2"/>
    <n v="2.4036"/>
    <n v="2"/>
    <m/>
    <n v="3.25"/>
    <n v="1.7114"/>
    <n v="2.1800999999999999"/>
    <n v="2.4561885240154258"/>
    <n v="2.38"/>
    <n v="27.608852401542585"/>
    <n v="7.6188524015425863"/>
  </r>
  <r>
    <x v="38"/>
    <s v="092018001Z12.IB"/>
    <x v="309"/>
    <x v="25"/>
    <d v="2020-06-11T00:00:00"/>
    <n v="20"/>
    <x v="5"/>
    <s v=""/>
    <x v="2"/>
    <n v="2.5089999999999999"/>
    <n v="6.01"/>
    <m/>
    <n v="18.329999999999998"/>
    <n v="1.6904999999999999"/>
    <n v="2.6196000000000002"/>
    <n v="2.5622386867790592"/>
    <n v="2.6"/>
    <n v="-5.7361313220940957"/>
    <n v="-3.7761313220940895"/>
  </r>
  <r>
    <x v="38"/>
    <s v="092018001Z13.IB"/>
    <x v="310"/>
    <x v="27"/>
    <d v="2020-06-18T00:00:00"/>
    <n v="30"/>
    <x v="5"/>
    <s v=""/>
    <x v="2"/>
    <n v="2.4832999999999998"/>
    <n v="3.8"/>
    <m/>
    <n v="1.07"/>
    <n v="1.6664000000000001"/>
    <n v="2.4796999999999998"/>
    <n v="2.5373086413826211"/>
    <n v="2.4796999999999998"/>
    <n v="5.7608641382621339"/>
    <n v="5.7608641382621339"/>
  </r>
  <r>
    <x v="38"/>
    <s v="092018001Z14.IB"/>
    <x v="311"/>
    <x v="29"/>
    <d v="2020-06-29T00:00:00"/>
    <n v="40"/>
    <x v="5"/>
    <s v=""/>
    <x v="2"/>
    <n v="2.7336999999999998"/>
    <n v="5.92"/>
    <m/>
    <n v="2.33"/>
    <n v="1.6544000000000001"/>
    <n v="2.6606999999999998"/>
    <n v="2.7881003868471952"/>
    <n v="2.79"/>
    <n v="12.740038684719535"/>
    <n v="-0.18996131528048465"/>
  </r>
  <r>
    <x v="39"/>
    <s v="190407Z21.IB"/>
    <x v="312"/>
    <x v="86"/>
    <d v="2020-01-08T00:00:00"/>
    <n v="60"/>
    <x v="1"/>
    <s v=""/>
    <x v="2"/>
    <n v="2.8517000000000001"/>
    <n v="3.97"/>
    <m/>
    <n v="2.89"/>
    <n v="2.3687"/>
    <n v="2.93"/>
    <n v="2.8896955249715033"/>
    <n v="2.915"/>
    <n v="-4.0304475028496878"/>
    <n v="-2.5304475028496753"/>
  </r>
  <r>
    <x v="39"/>
    <s v="190407Z22.IB"/>
    <x v="313"/>
    <x v="87"/>
    <d v="2020-01-15T00:00:00"/>
    <n v="60"/>
    <x v="1"/>
    <s v=""/>
    <x v="2"/>
    <n v="2.8913000000000002"/>
    <n v="6.48"/>
    <m/>
    <n v="1.69"/>
    <n v="2.3494999999999999"/>
    <n v="2.9350000000000001"/>
    <n v="2.9296060225579912"/>
    <n v="2.94"/>
    <n v="-0.53939774420088682"/>
    <n v="-1.0393977442008762"/>
  </r>
  <r>
    <x v="39"/>
    <s v="190407Z23.IB"/>
    <x v="314"/>
    <x v="88"/>
    <d v="2020-02-12T00:00:00"/>
    <n v="40"/>
    <x v="1"/>
    <s v=""/>
    <x v="2"/>
    <n v="2.5608"/>
    <n v="5.57"/>
    <m/>
    <n v="1.03"/>
    <n v="2.2824"/>
    <n v="2.6934999999999998"/>
    <n v="2.6002321766561516"/>
    <n v="2.64"/>
    <n v="-9.32678233438482"/>
    <n v="-3.9767823343848541"/>
  </r>
  <r>
    <x v="39"/>
    <s v="190407Z24.IB"/>
    <x v="315"/>
    <x v="89"/>
    <d v="2020-02-19T00:00:00"/>
    <n v="40"/>
    <x v="1"/>
    <s v=""/>
    <x v="2"/>
    <n v="2.5114000000000001"/>
    <n v="5.0999999999999996"/>
    <m/>
    <n v="1"/>
    <n v="2.2645"/>
    <n v="2.5972"/>
    <n v="2.551143872819607"/>
    <n v="2.6"/>
    <n v="-4.6056127180392981"/>
    <n v="-4.8856127180393116"/>
  </r>
  <r>
    <x v="39"/>
    <s v="190407Z25.IB"/>
    <x v="316"/>
    <x v="90"/>
    <d v="2020-02-26T00:00:00"/>
    <n v="40"/>
    <x v="1"/>
    <s v=""/>
    <x v="2"/>
    <n v="2.5844"/>
    <n v="5.5"/>
    <m/>
    <n v="3.26"/>
    <n v="2.2448000000000001"/>
    <n v="2.6572"/>
    <n v="2.6244926585887383"/>
    <n v="2.65"/>
    <n v="-3.2707341411261748"/>
    <n v="-2.5507341411261653"/>
  </r>
  <r>
    <x v="39"/>
    <s v="190407Z26.IB"/>
    <x v="317"/>
    <x v="91"/>
    <d v="2020-03-04T00:00:00"/>
    <n v="40"/>
    <x v="1"/>
    <s v=""/>
    <x v="2"/>
    <n v="2.4996999999999998"/>
    <n v="4.68"/>
    <m/>
    <n v="7"/>
    <n v="2.2279"/>
    <n v="2.5832999999999999"/>
    <n v="2.54009678621123"/>
    <n v="2.57"/>
    <n v="-4.3203213788769901"/>
    <n v="-2.9903213788769811"/>
  </r>
  <r>
    <x v="39"/>
    <s v="190407Z27.IB"/>
    <x v="318"/>
    <x v="92"/>
    <d v="2020-03-11T00:00:00"/>
    <n v="40"/>
    <x v="1"/>
    <s v=""/>
    <x v="2"/>
    <n v="2.3243"/>
    <n v="5.78"/>
    <m/>
    <n v="1.71"/>
    <n v="2.2132000000000001"/>
    <n v="2.5213999999999999"/>
    <n v="2.3649651003072476"/>
    <n v="2.4300000000000002"/>
    <n v="-15.643489969275226"/>
    <n v="-6.5034899692752557"/>
  </r>
  <r>
    <x v="39"/>
    <s v="190407Z28.IB"/>
    <x v="319"/>
    <x v="93"/>
    <d v="2020-03-18T00:00:00"/>
    <n v="30"/>
    <x v="1"/>
    <s v=""/>
    <x v="2"/>
    <n v="2.4302000000000001"/>
    <n v="6.54"/>
    <m/>
    <n v="3.66"/>
    <n v="2.1920999999999999"/>
    <n v="2.4900000000000002"/>
    <n v="2.4712565211441087"/>
    <n v="2.52"/>
    <n v="-1.874347885589156"/>
    <n v="-4.8743478855891365"/>
  </r>
  <r>
    <x v="39"/>
    <s v="190407Z29.IB"/>
    <x v="320"/>
    <x v="94"/>
    <d v="2020-03-25T00:00:00"/>
    <n v="30"/>
    <x v="1"/>
    <s v=""/>
    <x v="2"/>
    <n v="2.3426"/>
    <n v="6.53"/>
    <m/>
    <n v="2.76"/>
    <n v="2.1753999999999998"/>
    <n v="2.4912000000000001"/>
    <n v="2.3839717017559989"/>
    <n v="2.4350000000000001"/>
    <n v="-10.722829824400115"/>
    <n v="-5.1028298244001125"/>
  </r>
  <r>
    <x v="40"/>
    <s v="200402.IB"/>
    <x v="321"/>
    <x v="95"/>
    <d v="2020-04-01T00:00:00"/>
    <n v="40"/>
    <x v="1"/>
    <s v=""/>
    <x v="2"/>
    <n v="2.2000000000000002"/>
    <n v="5.3"/>
    <m/>
    <n v="1.41"/>
    <n v="2.8721999999999999"/>
    <n v="2.3127"/>
    <n v="2.2313348652600795"/>
    <n v="2.2949999999999999"/>
    <n v="-8.1365134739920464"/>
    <n v="-6.3665134739920415"/>
  </r>
  <r>
    <x v="40"/>
    <s v="200402Z.IB"/>
    <x v="322"/>
    <x v="74"/>
    <d v="2020-04-10T00:00:00"/>
    <n v="30"/>
    <x v="1"/>
    <s v=""/>
    <x v="2"/>
    <n v="1.7353000000000001"/>
    <n v="4.99"/>
    <m/>
    <n v="3.33"/>
    <n v="2.8637999999999999"/>
    <n v="2.0002"/>
    <n v="1.7667267756128222"/>
    <n v="1.87"/>
    <n v="-23.347322438717775"/>
    <n v="-10.32732243871779"/>
  </r>
  <r>
    <x v="40"/>
    <s v="200402Z2.IB"/>
    <x v="323"/>
    <x v="96"/>
    <d v="2020-04-15T00:00:00"/>
    <n v="60"/>
    <x v="1"/>
    <s v=""/>
    <x v="2"/>
    <n v="1.8651"/>
    <n v="3.05"/>
    <m/>
    <n v="26.25"/>
    <n v="2.8487"/>
    <n v="1.8909"/>
    <n v="1.8966933583739951"/>
    <n v="1.91"/>
    <n v="0.57933583739950834"/>
    <n v="-1.3306641626004811"/>
  </r>
  <r>
    <x v="40"/>
    <s v="200402Z3.IB"/>
    <x v="324"/>
    <x v="97"/>
    <d v="2020-04-22T00:00:00"/>
    <n v="70"/>
    <x v="1"/>
    <s v=""/>
    <x v="2"/>
    <n v="1.7727999999999999"/>
    <n v="3.39"/>
    <m/>
    <n v="2.1800000000000002"/>
    <n v="2.8317999999999999"/>
    <n v="1.831"/>
    <n v="1.8045819055018009"/>
    <n v="1.85"/>
    <n v="-2.6418094498199096"/>
    <n v="-4.5418094498199224"/>
  </r>
  <r>
    <x v="41"/>
    <s v="091918002Z02.IB"/>
    <x v="325"/>
    <x v="14"/>
    <d v="2020-04-23T00:00:00"/>
    <n v="20"/>
    <x v="1"/>
    <s v=""/>
    <x v="2"/>
    <n v="1.649"/>
    <n v="10.029999999999999"/>
    <m/>
    <n v="20"/>
    <n v="2.2494999999999998"/>
    <n v="1.7641"/>
    <n v="1.6890088908646366"/>
    <n v="1.7641"/>
    <n v="-7.5091109135363432"/>
    <n v="-7.5091109135363432"/>
  </r>
  <r>
    <x v="40"/>
    <s v="200402Z4.IB"/>
    <x v="326"/>
    <x v="98"/>
    <d v="2020-04-29T00:00:00"/>
    <n v="70"/>
    <x v="1"/>
    <s v=""/>
    <x v="2"/>
    <n v="1.7005999999999999"/>
    <n v="3.23"/>
    <m/>
    <n v="1.1000000000000001"/>
    <n v="2.8144"/>
    <n v="1.7629999999999999"/>
    <n v="1.7325783968163728"/>
    <n v="1.8049999999999999"/>
    <n v="-3.0421603183627077"/>
    <n v="-7.2421603183627115"/>
  </r>
  <r>
    <x v="40"/>
    <s v="200402Z5.IB"/>
    <x v="327"/>
    <x v="78"/>
    <d v="2020-05-08T00:00:00"/>
    <n v="50"/>
    <x v="1"/>
    <s v=""/>
    <x v="2"/>
    <n v="1.7898000000000001"/>
    <n v="2.67"/>
    <m/>
    <n v="5.52"/>
    <n v="2.7892000000000001"/>
    <n v="1.79"/>
    <n v="1.8220673167933459"/>
    <n v="1.82"/>
    <n v="3.2067316793345846"/>
    <n v="0.20673167933458192"/>
  </r>
  <r>
    <x v="40"/>
    <s v="200402Z6.IB"/>
    <x v="328"/>
    <x v="99"/>
    <d v="2020-05-13T00:00:00"/>
    <n v="70"/>
    <x v="1"/>
    <s v=""/>
    <x v="2"/>
    <n v="2.0022000000000002"/>
    <n v="2.02"/>
    <m/>
    <n v="1"/>
    <n v="2.7696999999999998"/>
    <n v="1.9450000000000001"/>
    <n v="2.034694493988519"/>
    <n v="2.02"/>
    <n v="8.9694493988518929"/>
    <n v="1.4694493988518964"/>
  </r>
  <r>
    <x v="40"/>
    <s v="200402Z7.IB"/>
    <x v="329"/>
    <x v="100"/>
    <d v="2020-05-20T00:00:00"/>
    <n v="70"/>
    <x v="1"/>
    <s v=""/>
    <x v="2"/>
    <n v="1.998"/>
    <n v="2.76"/>
    <m/>
    <n v="9.08"/>
    <n v="2.7511000000000001"/>
    <n v="1.96"/>
    <n v="2.0307141870524519"/>
    <n v="2.0299999999999998"/>
    <n v="7.0714187052451916"/>
    <n v="7.1418705245207548E-2"/>
  </r>
  <r>
    <x v="40"/>
    <s v="200402Z8.IB"/>
    <x v="330"/>
    <x v="101"/>
    <d v="2020-05-27T00:00:00"/>
    <n v="70"/>
    <x v="1"/>
    <s v=""/>
    <x v="2"/>
    <n v="2.0847000000000002"/>
    <n v="2.09"/>
    <m/>
    <n v="1.27"/>
    <n v="2.7299000000000002"/>
    <n v="2.0604"/>
    <n v="2.1176682405948939"/>
    <n v="2.1"/>
    <n v="5.7268240594893882"/>
    <n v="1.7668240594893803"/>
  </r>
  <r>
    <x v="40"/>
    <s v="200402Z9.IB"/>
    <x v="331"/>
    <x v="102"/>
    <d v="2020-06-03T00:00:00"/>
    <n v="67"/>
    <x v="1"/>
    <s v=""/>
    <x v="2"/>
    <n v="2.3650000000000002"/>
    <n v="2.71"/>
    <m/>
    <n v="2.91"/>
    <n v="2.7037"/>
    <n v="2.3496000000000001"/>
    <n v="2.3982877168324892"/>
    <n v="2.38"/>
    <n v="4.868771683248907"/>
    <n v="1.8287716832489309"/>
  </r>
  <r>
    <x v="40"/>
    <s v="200402Z10.IB"/>
    <x v="332"/>
    <x v="103"/>
    <d v="2020-06-10T00:00:00"/>
    <n v="53.3"/>
    <x v="1"/>
    <s v=""/>
    <x v="2"/>
    <n v="2.7084999999999999"/>
    <n v="4.4400000000000004"/>
    <m/>
    <n v="1.21"/>
    <n v="2.6757"/>
    <n v="2.7784"/>
    <n v="2.7421360578540193"/>
    <n v="2.76"/>
    <n v="-3.6263942145980721"/>
    <n v="-1.7863942145980527"/>
  </r>
  <r>
    <x v="40"/>
    <s v="200402Z11.IB"/>
    <x v="333"/>
    <x v="104"/>
    <d v="2020-06-17T00:00:00"/>
    <n v="60"/>
    <x v="1"/>
    <s v=""/>
    <x v="2"/>
    <n v="2.5684"/>
    <n v="2.85"/>
    <m/>
    <n v="4.82"/>
    <n v="2.6515"/>
    <n v="2.645"/>
    <n v="2.6023430511031491"/>
    <n v="2.61"/>
    <n v="-4.2656948896850899"/>
    <n v="-0.76569488968507571"/>
  </r>
  <r>
    <x v="40"/>
    <s v="200402Z12.IB"/>
    <x v="334"/>
    <x v="105"/>
    <d v="2020-06-24T00:00:00"/>
    <n v="71.2"/>
    <x v="1"/>
    <s v=""/>
    <x v="2"/>
    <n v="2.8165"/>
    <n v="2.11"/>
    <m/>
    <n v="1.8"/>
    <n v="2.6315"/>
    <n v="2.7808999999999999"/>
    <n v="2.850701026030781"/>
    <n v="2.83"/>
    <n v="6.9801026030781088"/>
    <n v="2.0701026030780945"/>
  </r>
  <r>
    <x v="42"/>
    <s v="190409Z17.IB"/>
    <x v="335"/>
    <x v="86"/>
    <d v="2020-01-08T00:00:00"/>
    <n v="60"/>
    <x v="2"/>
    <s v=""/>
    <x v="2"/>
    <n v="3.2313999999999998"/>
    <n v="4.57"/>
    <m/>
    <n v="1.06"/>
    <n v="4.1619999999999999"/>
    <n v="3.31"/>
    <n v="3.2650376741950984"/>
    <n v="3.2949999999999999"/>
    <n v="-4.4962325804901671"/>
    <n v="-2.9962325804901546"/>
  </r>
  <r>
    <x v="42"/>
    <s v="190409Z18.IB"/>
    <x v="336"/>
    <x v="87"/>
    <d v="2020-01-15T00:00:00"/>
    <n v="60"/>
    <x v="2"/>
    <s v=""/>
    <x v="2"/>
    <n v="3.2103999999999999"/>
    <n v="4.62"/>
    <m/>
    <n v="5.26"/>
    <n v="4.1448"/>
    <n v="3.2650000000000001"/>
    <n v="3.2441772630766259"/>
    <n v="3.27"/>
    <n v="-2.0822736923374219"/>
    <n v="-2.5822736923374112"/>
  </r>
  <r>
    <x v="42"/>
    <s v="190409Z19.IB"/>
    <x v="337"/>
    <x v="88"/>
    <d v="2020-02-12T00:00:00"/>
    <n v="60"/>
    <x v="2"/>
    <s v=""/>
    <x v="2"/>
    <n v="2.8752"/>
    <n v="4.66"/>
    <m/>
    <n v="1"/>
    <n v="4.0862999999999996"/>
    <n v="2.9849999999999999"/>
    <n v="2.9094608227491863"/>
    <n v="2.94"/>
    <n v="-7.5539177250813605"/>
    <n v="-3.0539177250813676"/>
  </r>
  <r>
    <x v="42"/>
    <s v="190409Z20.IB"/>
    <x v="338"/>
    <x v="89"/>
    <d v="2020-02-19T00:00:00"/>
    <n v="60"/>
    <x v="2"/>
    <s v=""/>
    <x v="2"/>
    <n v="2.9567000000000001"/>
    <n v="3.89"/>
    <m/>
    <n v="12.5"/>
    <n v="4.0647000000000002"/>
    <n v="2.9803999999999999"/>
    <n v="2.9911428863138734"/>
    <n v="3"/>
    <n v="1.0742886313873434"/>
    <n v="-0.88571136861266275"/>
  </r>
  <r>
    <x v="42"/>
    <s v="190409Z21.IB"/>
    <x v="339"/>
    <x v="90"/>
    <d v="2020-02-26T00:00:00"/>
    <n v="60"/>
    <x v="2"/>
    <s v=""/>
    <x v="2"/>
    <n v="2.9367999999999999"/>
    <n v="3.86"/>
    <m/>
    <n v="21.42"/>
    <n v="4.0476999999999999"/>
    <n v="3.0038"/>
    <n v="2.9713875435432469"/>
    <n v="2.98"/>
    <n v="-3.2412456456753169"/>
    <n v="-0.86124564567531259"/>
  </r>
  <r>
    <x v="42"/>
    <s v="190409Z22.IB"/>
    <x v="340"/>
    <x v="91"/>
    <d v="2020-03-04T00:00:00"/>
    <n v="60"/>
    <x v="2"/>
    <s v=""/>
    <x v="2"/>
    <n v="2.8542999999999998"/>
    <n v="3.83"/>
    <m/>
    <n v="1.62"/>
    <n v="4.0323000000000002"/>
    <n v="2.8904999999999998"/>
    <n v="2.8890196389157552"/>
    <n v="2.91"/>
    <n v="-0.14803610842446524"/>
    <n v="-2.0980361084244947"/>
  </r>
  <r>
    <x v="42"/>
    <s v="190409Z23.IB"/>
    <x v="341"/>
    <x v="92"/>
    <d v="2020-03-11T00:00:00"/>
    <n v="60"/>
    <x v="2"/>
    <s v=""/>
    <x v="2"/>
    <n v="2.6172"/>
    <n v="3.89"/>
    <m/>
    <n v="2.48"/>
    <n v="4.0235000000000003"/>
    <n v="2.8252999999999999"/>
    <n v="2.6519955759910525"/>
    <n v="2.69"/>
    <n v="-17.330442400894739"/>
    <n v="-3.8004424008947435"/>
  </r>
  <r>
    <x v="42"/>
    <s v="190409Z24.IB"/>
    <x v="342"/>
    <x v="93"/>
    <d v="2020-03-18T00:00:00"/>
    <n v="70"/>
    <x v="2"/>
    <s v=""/>
    <x v="2"/>
    <n v="2.8170999999999999"/>
    <n v="3.73"/>
    <m/>
    <n v="5.63"/>
    <n v="3.9971999999999999"/>
    <n v="2.8504"/>
    <n v="2.8521245171620135"/>
    <n v="2.86"/>
    <n v="0.17245171620134947"/>
    <n v="-0.78754828379863362"/>
  </r>
  <r>
    <x v="42"/>
    <s v="190409Z25.IB"/>
    <x v="343"/>
    <x v="94"/>
    <d v="2020-03-25T00:00:00"/>
    <n v="70"/>
    <x v="2"/>
    <s v=""/>
    <x v="2"/>
    <n v="2.7698999999999998"/>
    <n v="3.87"/>
    <m/>
    <n v="1.71"/>
    <n v="3.9809000000000001"/>
    <n v="2.8702000000000001"/>
    <n v="2.8050679268507119"/>
    <n v="2.835"/>
    <n v="-6.513207314928815"/>
    <n v="-2.993207314928803"/>
  </r>
  <r>
    <x v="42"/>
    <s v="190409Z26.IB"/>
    <x v="344"/>
    <x v="95"/>
    <d v="2020-04-01T00:00:00"/>
    <n v="73"/>
    <x v="2"/>
    <s v=""/>
    <x v="2"/>
    <n v="2.6040000000000001"/>
    <n v="4.4400000000000004"/>
    <m/>
    <n v="1.32"/>
    <n v="3.9678"/>
    <n v="2.7202000000000002"/>
    <n v="2.6392840364937751"/>
    <n v="2.69"/>
    <n v="-8.0915963506225097"/>
    <n v="-5.071596350622487"/>
  </r>
  <r>
    <x v="42"/>
    <s v="190409Z27.IB"/>
    <x v="345"/>
    <x v="74"/>
    <d v="2020-04-10T00:00:00"/>
    <n v="60"/>
    <x v="2"/>
    <s v=""/>
    <x v="2"/>
    <n v="2.1836000000000002"/>
    <n v="4.17"/>
    <m/>
    <n v="1.36"/>
    <n v="3.9659"/>
    <n v="2.3307000000000002"/>
    <n v="2.2189009405179156"/>
    <n v="2.2999999999999998"/>
    <n v="-11.179905948208457"/>
    <n v="-8.1099059482084179"/>
  </r>
  <r>
    <x v="42"/>
    <s v="190409Z28.IB"/>
    <x v="346"/>
    <x v="96"/>
    <d v="2020-04-15T00:00:00"/>
    <n v="80"/>
    <x v="2"/>
    <s v=""/>
    <x v="2"/>
    <n v="2.2507000000000001"/>
    <n v="3.3"/>
    <m/>
    <n v="1.58"/>
    <n v="3.9477000000000002"/>
    <n v="2.2825000000000002"/>
    <n v="2.2861636877168987"/>
    <n v="2.3199999999999998"/>
    <n v="0.36636877168985116"/>
    <n v="-3.3836312283101133"/>
  </r>
  <r>
    <x v="43"/>
    <s v="200405.IB"/>
    <x v="347"/>
    <x v="97"/>
    <d v="2020-04-22T00:00:00"/>
    <n v="60.2"/>
    <x v="2"/>
    <s v=""/>
    <x v="2"/>
    <n v="2.25"/>
    <n v="3.73"/>
    <m/>
    <n v="2.8"/>
    <n v="4.6801000000000004"/>
    <n v="2.2808999999999999"/>
    <n v="2.2799138907288308"/>
    <n v="2.31"/>
    <n v="-9.8610927116915548E-2"/>
    <n v="-3.0086109271169281"/>
  </r>
  <r>
    <x v="43"/>
    <s v="200405Z.IB"/>
    <x v="348"/>
    <x v="98"/>
    <d v="2020-04-29T00:00:00"/>
    <n v="70"/>
    <x v="2"/>
    <s v=""/>
    <x v="2"/>
    <n v="2.2056"/>
    <n v="3.18"/>
    <m/>
    <n v="1.36"/>
    <n v="4.665"/>
    <n v="2.2490999999999999"/>
    <n v="2.235610718113612"/>
    <n v="2.29"/>
    <n v="-1.3489281886387872"/>
    <n v="-5.438928188638803"/>
  </r>
  <r>
    <x v="43"/>
    <s v="200405Z2.IB"/>
    <x v="349"/>
    <x v="78"/>
    <d v="2020-05-08T00:00:00"/>
    <n v="60"/>
    <x v="2"/>
    <s v=""/>
    <x v="2"/>
    <n v="2.2570000000000001"/>
    <n v="2.31"/>
    <m/>
    <n v="1.81"/>
    <n v="4.6397000000000004"/>
    <n v="2.2601"/>
    <n v="2.287174364721857"/>
    <n v="2.2799999999999998"/>
    <n v="2.7074364721856981"/>
    <n v="0.71743647218571738"/>
  </r>
  <r>
    <x v="43"/>
    <s v="200405Z3.IB"/>
    <x v="350"/>
    <x v="99"/>
    <d v="2020-05-13T00:00:00"/>
    <n v="80"/>
    <x v="2"/>
    <s v=""/>
    <x v="2"/>
    <n v="2.4790000000000001"/>
    <n v="2.2799999999999998"/>
    <m/>
    <n v="5.33"/>
    <n v="4.6153000000000004"/>
    <n v="2.35"/>
    <n v="2.50933388945464"/>
    <n v="2.4500000000000002"/>
    <n v="15.933388945463989"/>
    <n v="5.9333889454639799"/>
  </r>
  <r>
    <x v="43"/>
    <s v="200405Z4.IB"/>
    <x v="351"/>
    <x v="100"/>
    <d v="2020-05-20T00:00:00"/>
    <n v="84"/>
    <x v="2"/>
    <s v=""/>
    <x v="2"/>
    <n v="2.4618000000000002"/>
    <n v="2.65"/>
    <m/>
    <n v="1.72"/>
    <n v="4.5965999999999996"/>
    <n v="2.44"/>
    <n v="2.4922572945220383"/>
    <n v="2.4950000000000001"/>
    <n v="5.2257294522038311"/>
    <n v="-0.27427054779618487"/>
  </r>
  <r>
    <x v="43"/>
    <s v="200405Z5.IB"/>
    <x v="352"/>
    <x v="101"/>
    <d v="2020-05-27T00:00:00"/>
    <n v="80"/>
    <x v="2"/>
    <s v=""/>
    <x v="2"/>
    <n v="2.5724999999999998"/>
    <n v="1.76"/>
    <m/>
    <n v="2.0299999999999998"/>
    <n v="4.5739000000000001"/>
    <n v="2.4700000000000002"/>
    <n v="2.6031084523054719"/>
    <n v="2.5299999999999998"/>
    <n v="13.310845230547175"/>
    <n v="7.3108452305472138"/>
  </r>
  <r>
    <x v="43"/>
    <s v="200405Z6.IB"/>
    <x v="353"/>
    <x v="102"/>
    <d v="2020-06-03T00:00:00"/>
    <n v="67.5"/>
    <x v="2"/>
    <s v=""/>
    <x v="2"/>
    <n v="2.7038000000000002"/>
    <n v="2.93"/>
    <m/>
    <n v="4.74"/>
    <n v="4.5480999999999998"/>
    <n v="2.7042999999999999"/>
    <n v="2.7345820848266311"/>
    <n v="2.73"/>
    <n v="3.0282084826631195"/>
    <n v="0.45820848266311387"/>
  </r>
  <r>
    <x v="43"/>
    <s v="200405Z7.IB"/>
    <x v="354"/>
    <x v="103"/>
    <d v="2020-06-10T00:00:00"/>
    <n v="60"/>
    <x v="2"/>
    <s v=""/>
    <x v="2"/>
    <n v="2.9769999999999999"/>
    <n v="4.7"/>
    <m/>
    <n v="1.0900000000000001"/>
    <n v="4.5164999999999997"/>
    <n v="3.02"/>
    <n v="3.007997453780582"/>
    <n v="3.02"/>
    <n v="-1.2002546219417987"/>
    <n v="-1.2002546219417987"/>
  </r>
  <r>
    <x v="43"/>
    <s v="200405Z8.IB"/>
    <x v="355"/>
    <x v="104"/>
    <d v="2020-06-17T00:00:00"/>
    <n v="63.1"/>
    <x v="2"/>
    <s v=""/>
    <x v="2"/>
    <n v="2.8820000000000001"/>
    <n v="2.61"/>
    <m/>
    <n v="1.23"/>
    <n v="4.4886999999999997"/>
    <n v="2.9388999999999998"/>
    <n v="2.91"/>
    <n v="2.91"/>
    <n v="-2.8899999999999704"/>
    <n v="0"/>
  </r>
  <r>
    <x v="43"/>
    <s v="200405Z9.IB"/>
    <x v="356"/>
    <x v="105"/>
    <d v="2020-06-24T00:00:00"/>
    <n v="70"/>
    <x v="2"/>
    <s v=""/>
    <x v="2"/>
    <n v="3.1478000000000002"/>
    <n v="2.19"/>
    <m/>
    <n v="1.1000000000000001"/>
    <n v="4.4671000000000003"/>
    <n v="3.0987"/>
    <n v="3.1791402431107429"/>
    <n v="3.17"/>
    <n v="8.0440243110742937"/>
    <n v="0.91402431107430182"/>
  </r>
  <r>
    <x v="44"/>
    <s v="180408Z16.IB"/>
    <x v="357"/>
    <x v="85"/>
    <d v="2020-06-29T00:00:00"/>
    <n v="28.6"/>
    <x v="2"/>
    <s v=""/>
    <x v="2"/>
    <n v="2.7982"/>
    <n v="13.4"/>
    <m/>
    <n v="6.48"/>
    <n v="2.92"/>
    <n v="2.8664000000000001"/>
    <n v="2.846145205479452"/>
    <n v="2.86"/>
    <n v="-2.0254794520548014"/>
    <n v="-1.3854794520547831"/>
  </r>
  <r>
    <x v="45"/>
    <s v="190408Z19.IB"/>
    <x v="358"/>
    <x v="63"/>
    <d v="2020-01-10T00:00:00"/>
    <n v="60"/>
    <x v="3"/>
    <s v=""/>
    <x v="2"/>
    <n v="3.4510000000000001"/>
    <n v="3.88"/>
    <m/>
    <n v="1.73"/>
    <n v="5.6387"/>
    <n v="3.5125000000000002"/>
    <n v="3.484695710004079"/>
    <n v="3.5049999999999999"/>
    <n v="-2.7804289995921216"/>
    <n v="-2.0304289995920932"/>
  </r>
  <r>
    <x v="45"/>
    <s v="190408Z20.IB"/>
    <x v="359"/>
    <x v="64"/>
    <d v="2020-01-17T00:00:00"/>
    <n v="60"/>
    <x v="3"/>
    <s v=""/>
    <x v="2"/>
    <n v="3.4331"/>
    <n v="3.31"/>
    <m/>
    <n v="1.27"/>
    <n v="5.6228999999999996"/>
    <n v="3.4849999999999999"/>
    <n v="3.4668903928577781"/>
    <n v="3.4750000000000001"/>
    <n v="-1.8109607142221762"/>
    <n v="-0.81096071422219751"/>
  </r>
  <r>
    <x v="45"/>
    <s v="190408Z21.IB"/>
    <x v="360"/>
    <x v="66"/>
    <d v="2020-02-14T00:00:00"/>
    <n v="50"/>
    <x v="3"/>
    <s v=""/>
    <x v="2"/>
    <n v="3.1968000000000001"/>
    <n v="4.0199999999999996"/>
    <m/>
    <n v="1.53"/>
    <n v="5.5660999999999996"/>
    <n v="3.23"/>
    <n v="3.2309352113688221"/>
    <n v="3.25"/>
    <n v="9.3521136882213085E-2"/>
    <n v="-1.9064788631177887"/>
  </r>
  <r>
    <x v="45"/>
    <s v="190408Z22.IB"/>
    <x v="361"/>
    <x v="67"/>
    <d v="2020-02-21T00:00:00"/>
    <n v="50"/>
    <x v="3"/>
    <s v=""/>
    <x v="2"/>
    <n v="3.2248999999999999"/>
    <n v="3.76"/>
    <m/>
    <n v="1.47"/>
    <n v="5.5472000000000001"/>
    <n v="3.2507999999999999"/>
    <n v="3.2591515142774732"/>
    <n v="3.25"/>
    <n v="0.83515142774732709"/>
    <n v="0.91515142774731828"/>
  </r>
  <r>
    <x v="45"/>
    <s v="190408Z23.IB"/>
    <x v="362"/>
    <x v="68"/>
    <d v="2020-03-02T00:00:00"/>
    <n v="55.9"/>
    <x v="3"/>
    <s v=""/>
    <x v="2"/>
    <n v="3.2042000000000002"/>
    <n v="3.52"/>
    <m/>
    <n v="5.0599999999999996"/>
    <n v="5.5305999999999997"/>
    <n v="3.2351000000000001"/>
    <n v="3.2385543196036597"/>
    <n v="3.24"/>
    <n v="0.34543196036596058"/>
    <n v="-0.14456803963405207"/>
  </r>
  <r>
    <x v="45"/>
    <s v="190408Z24.IB"/>
    <x v="363"/>
    <x v="69"/>
    <d v="2020-03-06T00:00:00"/>
    <n v="54"/>
    <x v="3"/>
    <s v=""/>
    <x v="2"/>
    <n v="3.1135999999999999"/>
    <n v="3.11"/>
    <m/>
    <n v="1.37"/>
    <n v="5.5180999999999996"/>
    <n v="3.1850000000000001"/>
    <n v="3.1480321414979793"/>
    <n v="3.145"/>
    <n v="-3.6967858502020778"/>
    <n v="0.30321414979792571"/>
  </r>
  <r>
    <x v="45"/>
    <s v="190408Z25.IB"/>
    <x v="364"/>
    <x v="70"/>
    <d v="2020-03-13T00:00:00"/>
    <n v="53.3"/>
    <x v="3"/>
    <s v=""/>
    <x v="2"/>
    <n v="3.0691000000000002"/>
    <n v="4.3099999999999996"/>
    <m/>
    <n v="4"/>
    <n v="5.5027999999999997"/>
    <n v="3.0933999999999999"/>
    <n v="3.1036278767173076"/>
    <n v="3.1150000000000002"/>
    <n v="1.0227876717307627"/>
    <n v="-1.1372123282692659"/>
  </r>
  <r>
    <x v="45"/>
    <s v="190408Z26.IB"/>
    <x v="365"/>
    <x v="71"/>
    <d v="2020-03-20T00:00:00"/>
    <n v="55.2"/>
    <x v="3"/>
    <s v=""/>
    <x v="2"/>
    <n v="3.1488999999999998"/>
    <n v="3.31"/>
    <m/>
    <n v="5.6"/>
    <n v="5.4786000000000001"/>
    <n v="3.17"/>
    <n v="3.1835803928010802"/>
    <n v="3.18"/>
    <n v="1.3580392801080254"/>
    <n v="0.35803928010800234"/>
  </r>
  <r>
    <x v="45"/>
    <s v="190408Z27.IB"/>
    <x v="366"/>
    <x v="72"/>
    <d v="2020-03-27T00:00:00"/>
    <n v="51"/>
    <x v="3"/>
    <s v=""/>
    <x v="2"/>
    <n v="3.0884999999999998"/>
    <n v="3.92"/>
    <m/>
    <n v="1.58"/>
    <n v="5.4645000000000001"/>
    <n v="3.1501999999999999"/>
    <n v="3.1232698783054258"/>
    <n v="3.15"/>
    <n v="-2.6930121694574094"/>
    <n v="-2.6730121694574116"/>
  </r>
  <r>
    <x v="45"/>
    <s v="190408Z28.IB"/>
    <x v="367"/>
    <x v="73"/>
    <d v="2020-04-03T00:00:00"/>
    <n v="50"/>
    <x v="3"/>
    <s v=""/>
    <x v="2"/>
    <n v="2.9243999999999999"/>
    <n v="5.75"/>
    <m/>
    <n v="1.67"/>
    <n v="5.4566999999999997"/>
    <n v="3.0352000000000001"/>
    <n v="2.9592195795993916"/>
    <n v="2.9849999999999999"/>
    <n v="-7.5980420400608484"/>
    <n v="-2.5780420400608239"/>
  </r>
  <r>
    <x v="45"/>
    <s v="190408Z29.IB"/>
    <x v="368"/>
    <x v="74"/>
    <d v="2020-04-10T00:00:00"/>
    <n v="40"/>
    <x v="3"/>
    <s v=""/>
    <x v="2"/>
    <n v="2.6695000000000002"/>
    <n v="6.34"/>
    <m/>
    <n v="1.86"/>
    <n v="5.4546000000000001"/>
    <n v="2.8252999999999999"/>
    <n v="2.7043329850034836"/>
    <n v="2.8"/>
    <n v="-12.09670149965163"/>
    <n v="-9.5667014996516198"/>
  </r>
  <r>
    <x v="45"/>
    <s v="190408Z30.IB"/>
    <x v="369"/>
    <x v="75"/>
    <d v="2020-04-17T00:00:00"/>
    <n v="57"/>
    <x v="3"/>
    <s v=""/>
    <x v="2"/>
    <n v="2.6463999999999999"/>
    <n v="3.21"/>
    <m/>
    <n v="2.0299999999999998"/>
    <n v="5.4409999999999998"/>
    <n v="2.7452999999999999"/>
    <n v="2.6813200514611282"/>
    <n v="2.7"/>
    <n v="-6.3979948538871678"/>
    <n v="-1.8679948538872004"/>
  </r>
  <r>
    <x v="45"/>
    <s v="190408Z31.IB"/>
    <x v="370"/>
    <x v="76"/>
    <d v="2020-04-24T00:00:00"/>
    <n v="51"/>
    <x v="3"/>
    <s v=""/>
    <x v="2"/>
    <n v="2.6046"/>
    <n v="4.09"/>
    <m/>
    <n v="1.1399999999999999"/>
    <n v="5.4257999999999997"/>
    <n v="2.72"/>
    <n v="2.6396178775480115"/>
    <n v="2.66"/>
    <n v="-8.0382122451988725"/>
    <n v="-2.0382122451988671"/>
  </r>
  <r>
    <x v="45"/>
    <s v="190408Z32.IB"/>
    <x v="371"/>
    <x v="77"/>
    <d v="2020-05-06T00:00:00"/>
    <n v="62.6"/>
    <x v="3"/>
    <s v=""/>
    <x v="2"/>
    <n v="2.5487000000000002"/>
    <n v="3.22"/>
    <m/>
    <n v="2.57"/>
    <n v="5.4118000000000004"/>
    <n v="2.6291000000000002"/>
    <n v="2.5838084666839132"/>
    <n v="2.6150000000000002"/>
    <n v="-4.529153331608704"/>
    <n v="-3.1191533316087039"/>
  </r>
  <r>
    <x v="45"/>
    <s v="190408Z33.IB"/>
    <x v="372"/>
    <x v="78"/>
    <d v="2020-05-08T00:00:00"/>
    <n v="50"/>
    <x v="3"/>
    <s v=""/>
    <x v="2"/>
    <n v="2.6537000000000002"/>
    <n v="3.24"/>
    <m/>
    <n v="7.4"/>
    <n v="5.3857999999999997"/>
    <n v="2.63"/>
    <n v="2.6889779531360247"/>
    <n v="2.67"/>
    <n v="5.897795313602483"/>
    <n v="1.8977953136024794"/>
  </r>
  <r>
    <x v="46"/>
    <s v="092018002.IB"/>
    <x v="373"/>
    <x v="17"/>
    <d v="2020-05-14T00:00:00"/>
    <n v="20"/>
    <x v="3"/>
    <s v=""/>
    <x v="2"/>
    <n v="2.87"/>
    <n v="10.25"/>
    <m/>
    <n v="5"/>
    <n v="6.2446999999999999"/>
    <n v="3.0074000000000001"/>
    <n v="2.9004258010793156"/>
    <n v="3"/>
    <n v="-10.697419892068449"/>
    <n v="-9.957419892068442"/>
  </r>
  <r>
    <x v="46"/>
    <s v="092018002Z01.IB"/>
    <x v="374"/>
    <x v="19"/>
    <d v="2020-05-21T00:00:00"/>
    <n v="20"/>
    <x v="3"/>
    <s v=""/>
    <x v="2"/>
    <n v="3.0495999999999999"/>
    <n v="2.5"/>
    <m/>
    <n v="1.17"/>
    <n v="6.2294"/>
    <n v="3.089"/>
    <n v="3.0801005297460429"/>
    <n v="3.09"/>
    <n v="-0.8899470253957098"/>
    <n v="-0.98994702539569879"/>
  </r>
  <r>
    <x v="46"/>
    <s v="092018002Z02.IB"/>
    <x v="375"/>
    <x v="21"/>
    <d v="2020-05-28T00:00:00"/>
    <n v="20"/>
    <x v="3"/>
    <s v=""/>
    <x v="2"/>
    <n v="3.0589"/>
    <n v="8.0299999999999994"/>
    <m/>
    <n v="1"/>
    <n v="6.2058999999999997"/>
    <n v="3.1088"/>
    <n v="3.0895160266842843"/>
    <n v="3.1"/>
    <n v="-1.9283973315715741"/>
    <n v="-1.0483973315715822"/>
  </r>
  <r>
    <x v="46"/>
    <s v="092018002Z03.IB"/>
    <x v="376"/>
    <x v="23"/>
    <d v="2020-06-04T00:00:00"/>
    <n v="30"/>
    <x v="3"/>
    <s v=""/>
    <x v="2"/>
    <n v="3.3353999999999999"/>
    <n v="2.0099999999999998"/>
    <m/>
    <n v="1"/>
    <n v="6.1788999999999996"/>
    <n v="3.1894"/>
    <n v="3.3661498098367022"/>
    <n v="3.24"/>
    <n v="17.674980983670217"/>
    <n v="12.614980983670199"/>
  </r>
  <r>
    <x v="46"/>
    <s v="092018002Z04.IB"/>
    <x v="377"/>
    <x v="25"/>
    <d v="2020-06-11T00:00:00"/>
    <n v="24.1"/>
    <x v="3"/>
    <s v=""/>
    <x v="2"/>
    <n v="3.3090000000000002"/>
    <n v="4.8"/>
    <m/>
    <n v="3.67"/>
    <n v="6.1539999999999999"/>
    <n v="3.3898000000000001"/>
    <n v="3.3398742281442964"/>
    <n v="3.3898000000000001"/>
    <n v="-4.9925771855703793"/>
    <n v="-4.9925771855703793"/>
  </r>
  <r>
    <x v="46"/>
    <s v="092018002Z05.IB"/>
    <x v="378"/>
    <x v="27"/>
    <d v="2020-06-18T00:00:00"/>
    <n v="40"/>
    <x v="3"/>
    <s v=""/>
    <x v="2"/>
    <n v="3.4165000000000001"/>
    <n v="2.09"/>
    <m/>
    <n v="8"/>
    <n v="6.1261000000000001"/>
    <n v="3.2671999999999999"/>
    <n v="3.4475148381515157"/>
    <n v="3.2671999999999999"/>
    <n v="18.031483815151581"/>
    <n v="18.031483815151581"/>
  </r>
  <r>
    <x v="46"/>
    <s v="092018002Z06.IB"/>
    <x v="379"/>
    <x v="29"/>
    <d v="2020-06-29T00:00:00"/>
    <n v="29"/>
    <x v="3"/>
    <s v=""/>
    <x v="2"/>
    <n v="3.4127999999999998"/>
    <n v="9.44"/>
    <m/>
    <n v="3.24"/>
    <n v="6.1127000000000002"/>
    <n v="3.4247999999999998"/>
    <n v="3.4438828275557443"/>
    <n v="3.45"/>
    <n v="1.9082827555744419"/>
    <n v="-0.61171724442559139"/>
  </r>
  <r>
    <x v="47"/>
    <s v="190406Z21.IB"/>
    <x v="380"/>
    <x v="63"/>
    <d v="2020-01-10T00:00:00"/>
    <n v="80"/>
    <x v="4"/>
    <s v=""/>
    <x v="2"/>
    <n v="3.6292"/>
    <n v="3.88"/>
    <m/>
    <n v="1.19"/>
    <n v="7.7496999999999998"/>
    <n v="3.6974999999999998"/>
    <n v="3.653717078080442"/>
    <n v="3.69"/>
    <n v="-4.3782921919557793"/>
    <n v="-3.6282921919557953"/>
  </r>
  <r>
    <x v="47"/>
    <s v="190406Z22.IB"/>
    <x v="381"/>
    <x v="64"/>
    <d v="2020-01-17T00:00:00"/>
    <n v="80"/>
    <x v="4"/>
    <s v=""/>
    <x v="2"/>
    <n v="3.6179000000000001"/>
    <n v="2.82"/>
    <m/>
    <n v="7.39"/>
    <n v="7.7369000000000003"/>
    <n v="3.6575000000000002"/>
    <n v="3.6424576393646033"/>
    <n v="3.6524999999999999"/>
    <n v="-1.5042360635396879"/>
    <n v="-1.0042360635396541"/>
  </r>
  <r>
    <x v="47"/>
    <s v="190406Z23.IB"/>
    <x v="382"/>
    <x v="65"/>
    <d v="2020-02-07T00:00:00"/>
    <n v="50"/>
    <x v="4"/>
    <s v=""/>
    <x v="2"/>
    <n v="3.3351000000000002"/>
    <n v="10.36"/>
    <m/>
    <n v="5.18"/>
    <n v="7.7206000000000001"/>
    <n v="3.3849999999999998"/>
    <n v="3.3597094863093542"/>
    <n v="3.39"/>
    <n v="-2.5290513690645611"/>
    <n v="-3.0290513690645948"/>
  </r>
  <r>
    <x v="47"/>
    <s v="190406Z24.IB"/>
    <x v="383"/>
    <x v="66"/>
    <d v="2020-02-14T00:00:00"/>
    <n v="80.5"/>
    <x v="4"/>
    <s v=""/>
    <x v="2"/>
    <n v="3.331"/>
    <n v="3.57"/>
    <m/>
    <n v="1.47"/>
    <n v="7.7031000000000001"/>
    <n v="3.37"/>
    <n v="3.3556653944515844"/>
    <n v="3.37"/>
    <n v="-1.4334605548415702"/>
    <n v="-1.4334605548415702"/>
  </r>
  <r>
    <x v="47"/>
    <s v="190406Z25.IB"/>
    <x v="384"/>
    <x v="67"/>
    <d v="2020-02-21T00:00:00"/>
    <n v="82"/>
    <x v="4"/>
    <s v=""/>
    <x v="2"/>
    <n v="3.3515000000000001"/>
    <n v="4.0999999999999996"/>
    <m/>
    <n v="3.26"/>
    <n v="7.6818"/>
    <n v="3.3849999999999998"/>
    <n v="3.3762337863521572"/>
    <n v="3.3824999999999998"/>
    <n v="-0.87662136478425801"/>
    <n v="-0.62662136478426333"/>
  </r>
  <r>
    <x v="47"/>
    <s v="190406Z26.IB"/>
    <x v="385"/>
    <x v="68"/>
    <d v="2020-03-02T00:00:00"/>
    <n v="88.6"/>
    <x v="4"/>
    <s v=""/>
    <x v="2"/>
    <n v="3.3088000000000002"/>
    <n v="4.18"/>
    <m/>
    <n v="383"/>
    <n v="7.6715"/>
    <n v="3.3450000000000002"/>
    <n v="3.3335669947207198"/>
    <n v="3.34"/>
    <n v="-1.1433005279280373"/>
    <n v="-0.64330052792800352"/>
  </r>
  <r>
    <x v="47"/>
    <s v="190406Z27.IB"/>
    <x v="386"/>
    <x v="69"/>
    <d v="2020-03-06T00:00:00"/>
    <n v="82"/>
    <x v="4"/>
    <s v=""/>
    <x v="2"/>
    <n v="3.2286000000000001"/>
    <n v="5.01"/>
    <m/>
    <n v="15.88"/>
    <n v="7.6635999999999997"/>
    <n v="3.3050000000000002"/>
    <n v="3.2533925257059346"/>
    <n v="3.2675000000000001"/>
    <n v="-5.1607474294065536"/>
    <n v="-1.4107474294065447"/>
  </r>
  <r>
    <x v="47"/>
    <s v="190406Z28.IB"/>
    <x v="387"/>
    <x v="70"/>
    <d v="2020-03-13T00:00:00"/>
    <n v="90"/>
    <x v="4"/>
    <s v=""/>
    <x v="2"/>
    <n v="3.1594000000000002"/>
    <n v="5.37"/>
    <m/>
    <n v="15.95"/>
    <n v="7.6536999999999997"/>
    <n v="3.2075999999999998"/>
    <n v="3.1842245946405008"/>
    <n v="3.2"/>
    <n v="-2.3375405359499002"/>
    <n v="-1.5775405359499395"/>
  </r>
  <r>
    <x v="47"/>
    <s v="190406Z29.IB"/>
    <x v="388"/>
    <x v="71"/>
    <d v="2020-03-20T00:00:00"/>
    <n v="98"/>
    <x v="4"/>
    <s v=""/>
    <x v="2"/>
    <n v="3.226"/>
    <n v="4.3499999999999996"/>
    <m/>
    <n v="3.89"/>
    <n v="7.6219000000000001"/>
    <n v="3.28"/>
    <n v="3.2509281675172859"/>
    <n v="3.2650000000000001"/>
    <n v="-2.9071832482713944"/>
    <n v="-1.4071832482714264"/>
  </r>
  <r>
    <x v="47"/>
    <s v="190406Z30.IB"/>
    <x v="389"/>
    <x v="72"/>
    <d v="2020-03-27T00:00:00"/>
    <n v="99"/>
    <x v="4"/>
    <s v=""/>
    <x v="2"/>
    <n v="3.1934"/>
    <n v="3.98"/>
    <m/>
    <n v="6.3"/>
    <n v="7.6127000000000002"/>
    <n v="3.2351000000000001"/>
    <n v="3.2183582933781709"/>
    <n v="3.2374999999999998"/>
    <n v="-1.6741706621829167"/>
    <n v="-1.9141706621828902"/>
  </r>
  <r>
    <x v="47"/>
    <s v="190406Z31.IB"/>
    <x v="390"/>
    <x v="73"/>
    <d v="2020-04-03T00:00:00"/>
    <n v="100"/>
    <x v="4"/>
    <s v=""/>
    <x v="2"/>
    <n v="3.0972"/>
    <n v="4.26"/>
    <m/>
    <n v="2.91"/>
    <n v="7.6066000000000003"/>
    <n v="3.165"/>
    <n v="3.1221783083112036"/>
    <n v="3.14"/>
    <n v="-4.2821691688796459"/>
    <n v="-1.7821691688796548"/>
  </r>
  <r>
    <x v="47"/>
    <s v="190406Z32.IB"/>
    <x v="391"/>
    <x v="74"/>
    <d v="2020-04-10T00:00:00"/>
    <n v="80"/>
    <x v="4"/>
    <s v=""/>
    <x v="2"/>
    <n v="2.9821"/>
    <n v="4.78"/>
    <m/>
    <n v="6.69"/>
    <n v="7.6059000000000001"/>
    <n v="3.0851999999999999"/>
    <n v="3.0070806071602307"/>
    <n v="3.03"/>
    <n v="-7.8119392839769208"/>
    <n v="-2.291939283976907"/>
  </r>
  <r>
    <x v="48"/>
    <s v="200404.IB"/>
    <x v="392"/>
    <x v="75"/>
    <d v="2020-04-17T00:00:00"/>
    <n v="100"/>
    <x v="4"/>
    <s v=""/>
    <x v="2"/>
    <n v="2.96"/>
    <n v="3.94"/>
    <m/>
    <n v="1.2"/>
    <n v="8.5396000000000001"/>
    <n v="3.0326"/>
    <n v="2.9822492856808283"/>
    <n v="3.0150000000000001"/>
    <n v="-5.0350714319171708"/>
    <n v="-3.275071431917187"/>
  </r>
  <r>
    <x v="48"/>
    <s v="200404Z.IB"/>
    <x v="393"/>
    <x v="76"/>
    <d v="2020-04-24T00:00:00"/>
    <n v="100"/>
    <x v="4"/>
    <s v=""/>
    <x v="2"/>
    <n v="2.9630000000000001"/>
    <n v="2.95"/>
    <m/>
    <n v="1.45"/>
    <n v="8.5292999999999992"/>
    <n v="3.04"/>
    <n v="2.985276153963397"/>
    <n v="3.02"/>
    <n v="-5.4723846036603074"/>
    <n v="-3.4723846036603057"/>
  </r>
  <r>
    <x v="48"/>
    <s v="200404Z2.IB"/>
    <x v="394"/>
    <x v="77"/>
    <d v="2020-05-06T00:00:00"/>
    <n v="110"/>
    <x v="4"/>
    <s v=""/>
    <x v="2"/>
    <n v="2.9485000000000001"/>
    <n v="2.98"/>
    <m/>
    <n v="2.83"/>
    <n v="8.5134000000000007"/>
    <n v="2.99"/>
    <n v="2.9708177578875654"/>
    <n v="2.9849999999999999"/>
    <n v="-1.91822421124348"/>
    <n v="-1.4182242112434462"/>
  </r>
  <r>
    <x v="48"/>
    <s v="200404Z3.IB"/>
    <x v="395"/>
    <x v="78"/>
    <d v="2020-05-08T00:00:00"/>
    <n v="90"/>
    <x v="4"/>
    <s v=""/>
    <x v="2"/>
    <n v="2.9963000000000002"/>
    <n v="2.83"/>
    <m/>
    <n v="1.1000000000000001"/>
    <n v="8.4870999999999999"/>
    <n v="2.9849999999999999"/>
    <n v="3.0186869166146271"/>
    <n v="3.02"/>
    <n v="3.3686916614627194"/>
    <n v="-0.13130833853729484"/>
  </r>
  <r>
    <x v="48"/>
    <s v="200404Z4.IB"/>
    <x v="396"/>
    <x v="79"/>
    <d v="2020-05-15T00:00:00"/>
    <n v="107.1"/>
    <x v="4"/>
    <s v=""/>
    <x v="2"/>
    <n v="3.1796000000000002"/>
    <n v="2.2999999999999998"/>
    <m/>
    <n v="2.89"/>
    <n v="8.4429999999999996"/>
    <n v="3.19"/>
    <n v="3.202103849342651"/>
    <n v="3.2050000000000001"/>
    <n v="1.2103849342651074"/>
    <n v="-0.28961506573490503"/>
  </r>
  <r>
    <x v="48"/>
    <s v="200404Z5.IB"/>
    <x v="397"/>
    <x v="80"/>
    <d v="2020-05-22T00:00:00"/>
    <n v="105.5"/>
    <x v="4"/>
    <s v=""/>
    <x v="2"/>
    <n v="3.1976"/>
    <n v="2.64"/>
    <m/>
    <n v="2.42"/>
    <n v="8.4207999999999998"/>
    <n v="3.2599"/>
    <n v="3.2201631768953067"/>
    <n v="3.23"/>
    <n v="-3.9736823104693286"/>
    <n v="-0.98368231046932486"/>
  </r>
  <r>
    <x v="48"/>
    <s v="200404Z6.IB"/>
    <x v="398"/>
    <x v="81"/>
    <d v="2020-06-01T00:00:00"/>
    <n v="110"/>
    <x v="4"/>
    <s v=""/>
    <x v="2"/>
    <n v="3.2528000000000001"/>
    <n v="4.43"/>
    <m/>
    <n v="1.1399999999999999"/>
    <n v="8.3965999999999994"/>
    <n v="3.26"/>
    <n v="3.2754282066550746"/>
    <n v="3.28"/>
    <n v="1.5428206655074828"/>
    <n v="-0.45717933449251902"/>
  </r>
  <r>
    <x v="48"/>
    <s v="200404Z7.IB"/>
    <x v="399"/>
    <x v="82"/>
    <d v="2020-06-05T00:00:00"/>
    <n v="100"/>
    <x v="4"/>
    <s v=""/>
    <x v="2"/>
    <n v="3.3723000000000001"/>
    <n v="4.88"/>
    <m/>
    <n v="1.27"/>
    <n v="8.3618000000000006"/>
    <n v="3.3561999999999999"/>
    <n v="3.3950223803487289"/>
    <n v="3.4"/>
    <n v="3.8822380348729091"/>
    <n v="-0.49776196512709703"/>
  </r>
  <r>
    <x v="48"/>
    <s v="200404Z8.IB"/>
    <x v="400"/>
    <x v="83"/>
    <d v="2020-06-12T00:00:00"/>
    <n v="60"/>
    <x v="4"/>
    <s v=""/>
    <x v="2"/>
    <n v="3.3626"/>
    <n v="4.07"/>
    <m/>
    <n v="1.79"/>
    <n v="8.3431999999999995"/>
    <n v="3.3999000000000001"/>
    <n v="3.3853730367245181"/>
    <n v="3.41"/>
    <n v="-1.4526963275482085"/>
    <n v="-2.4626963275482083"/>
  </r>
  <r>
    <x v="48"/>
    <s v="200404Z9.IB"/>
    <x v="401"/>
    <x v="84"/>
    <d v="2020-06-19T00:00:00"/>
    <n v="90"/>
    <x v="4"/>
    <s v=""/>
    <x v="2"/>
    <n v="3.3763999999999998"/>
    <n v="3.11"/>
    <m/>
    <n v="3.56"/>
    <n v="8.3179999999999996"/>
    <n v="3.37"/>
    <n v="3.3992420293339745"/>
    <n v="3.39"/>
    <n v="2.9242029333974351"/>
    <n v="0.92420293339743331"/>
  </r>
  <r>
    <x v="49"/>
    <s v="150405Z13.IB"/>
    <x v="402"/>
    <x v="84"/>
    <d v="2020-06-19T00:00:00"/>
    <n v="20"/>
    <x v="4"/>
    <s v=""/>
    <x v="2"/>
    <n v="3.0587"/>
    <n v="5.33"/>
    <m/>
    <n v="1"/>
    <n v="4.2012999999999998"/>
    <n v="3.0796999999999999"/>
    <n v="3.1039240973032158"/>
    <n v="3.0796999999999999"/>
    <n v="2.4224097303215952"/>
    <n v="2.4224097303215952"/>
  </r>
  <r>
    <x v="48"/>
    <s v="200404Z10.IB"/>
    <x v="403"/>
    <x v="85"/>
    <d v="2020-06-29T00:00:00"/>
    <n v="100"/>
    <x v="4"/>
    <s v=""/>
    <x v="2"/>
    <n v="3.4073000000000002"/>
    <n v="4.51"/>
    <m/>
    <n v="1.44"/>
    <n v="8.2988999999999997"/>
    <n v="3.4599000000000002"/>
    <n v="3.4301946004892216"/>
    <n v="3.42"/>
    <n v="-2.9705399510778552"/>
    <n v="1.0194600489221717"/>
  </r>
  <r>
    <x v="50"/>
    <s v="200001.IB"/>
    <x v="404"/>
    <x v="63"/>
    <d v="2020-01-09T00:00:00"/>
    <n v="210"/>
    <x v="0"/>
    <s v="366D"/>
    <x v="3"/>
    <n v="2.25"/>
    <n v="3.52"/>
    <n v="2.2999999999999998"/>
    <n v="6.01"/>
    <n v="0.97750000000000004"/>
    <n v="2.4272"/>
    <n v="2.3511508951406648"/>
    <n v="2.35"/>
    <n v="-7.6049104859335248"/>
    <n v="0.11508951406646872"/>
  </r>
  <r>
    <x v="50"/>
    <s v="200001X.IB"/>
    <x v="405"/>
    <x v="67"/>
    <d v="2020-02-20T00:00:00"/>
    <n v="260"/>
    <x v="0"/>
    <s v="366D"/>
    <x v="3"/>
    <n v="1.8567"/>
    <n v="2.5"/>
    <n v="1.9440999999999999"/>
    <n v="8.59"/>
    <n v="0.87280000000000002"/>
    <n v="1.9602999999999999"/>
    <n v="2.0013868927589367"/>
    <n v="1.96"/>
    <n v="4.1086892758936733"/>
    <n v="4.13868927589367"/>
  </r>
  <r>
    <x v="50"/>
    <s v="200001X2.IB"/>
    <x v="406"/>
    <x v="71"/>
    <d v="2020-03-19T00:00:00"/>
    <n v="430"/>
    <x v="0"/>
    <s v="366D"/>
    <x v="3"/>
    <n v="1.8783000000000001"/>
    <n v="2.52"/>
    <n v="1.9406000000000001"/>
    <n v="1.44"/>
    <n v="0.79869999999999997"/>
    <n v="1.9376"/>
    <n v="2.0032017278076877"/>
    <n v="1.92"/>
    <n v="6.5601727807687693"/>
    <n v="8.3201727807687753"/>
  </r>
  <r>
    <x v="50"/>
    <s v="200001X3.IB"/>
    <x v="407"/>
    <x v="75"/>
    <d v="2020-04-16T00:00:00"/>
    <n v="500"/>
    <x v="0"/>
    <s v="366D"/>
    <x v="3"/>
    <n v="1.1333"/>
    <n v="2.2000000000000002"/>
    <n v="1.1991000000000001"/>
    <n v="8.6300000000000008"/>
    <n v="0.72860000000000003"/>
    <n v="1.1688000000000001"/>
    <n v="1.2677247598133408"/>
    <n v="1.1599999999999999"/>
    <n v="9.8924759813340692"/>
    <n v="10.772475981334084"/>
  </r>
  <r>
    <x v="50"/>
    <s v="200001X4.IB"/>
    <x v="408"/>
    <x v="80"/>
    <d v="2020-05-21T00:00:00"/>
    <n v="650.5"/>
    <x v="0"/>
    <s v="366D"/>
    <x v="3"/>
    <n v="1.2899"/>
    <n v="1.82"/>
    <n v="1.4105000000000001"/>
    <n v="1.04"/>
    <n v="0.63380000000000003"/>
    <n v="1.2242"/>
    <n v="1.4893892395077313"/>
    <n v="1.26"/>
    <n v="26.518923950773132"/>
    <n v="22.938923950773127"/>
  </r>
  <r>
    <x v="50"/>
    <s v="200001X5.IB"/>
    <x v="409"/>
    <x v="84"/>
    <d v="2020-06-18T00:00:00"/>
    <n v="481"/>
    <x v="0"/>
    <s v="366D"/>
    <x v="3"/>
    <n v="2.1095999999999999"/>
    <n v="2.17"/>
    <n v="2.1917"/>
    <n v="2.54"/>
    <n v="0.5534"/>
    <n v="1.9795"/>
    <n v="2.2820505601734729"/>
    <n v="2.1"/>
    <n v="30.255056017347282"/>
    <n v="18.205056017347275"/>
  </r>
  <r>
    <x v="51"/>
    <s v="190014X2.IB"/>
    <x v="410"/>
    <x v="64"/>
    <d v="2020-01-16T00:00:00"/>
    <n v="210"/>
    <x v="5"/>
    <s v=""/>
    <x v="3"/>
    <n v="2.3952"/>
    <n v="2.99"/>
    <n v="2.4401000000000002"/>
    <n v="1.84"/>
    <n v="1.7609999999999999"/>
    <n v="2.4739"/>
    <n v="2.4684929585462805"/>
    <n v="2.4700000000000002"/>
    <n v="-0.54070414537195077"/>
    <n v="-0.15070414537197152"/>
  </r>
  <r>
    <x v="52"/>
    <s v="200002.IB"/>
    <x v="411"/>
    <x v="66"/>
    <d v="2020-02-13T00:00:00"/>
    <n v="210"/>
    <x v="5"/>
    <s v=""/>
    <x v="3"/>
    <n v="2.2000000000000002"/>
    <n v="2.95"/>
    <n v="2.25"/>
    <n v="1.91"/>
    <n v="1.9340999999999999"/>
    <n v="2.3155000000000001"/>
    <n v="2.2758518173827622"/>
    <n v="2.2999999999999998"/>
    <n v="-3.9648182617237904"/>
    <n v="-2.4148182617237612"/>
  </r>
  <r>
    <x v="52"/>
    <s v="200002X.IB"/>
    <x v="412"/>
    <x v="70"/>
    <d v="2020-03-12T00:00:00"/>
    <n v="430"/>
    <x v="5"/>
    <s v=""/>
    <x v="3"/>
    <n v="2.1025999999999998"/>
    <n v="2.39"/>
    <n v="2.1553"/>
    <n v="3.17"/>
    <n v="1.8649"/>
    <n v="2.1695000000000002"/>
    <n v="2.1821110890664377"/>
    <n v="2.16"/>
    <n v="1.2611089066437486"/>
    <n v="2.211108906643755"/>
  </r>
  <r>
    <x v="52"/>
    <s v="200002X2.IB"/>
    <x v="413"/>
    <x v="74"/>
    <d v="2020-04-09T00:00:00"/>
    <n v="509"/>
    <x v="5"/>
    <s v=""/>
    <x v="3"/>
    <n v="1.5475000000000001"/>
    <n v="3.15"/>
    <n v="1.5713999999999999"/>
    <n v="1.1399999999999999"/>
    <n v="1.8012999999999999"/>
    <n v="1.64"/>
    <n v="1.5991577305279518"/>
    <n v="1.6"/>
    <n v="-4.0842269472048054"/>
    <n v="-8.4226947204824043E-2"/>
  </r>
  <r>
    <x v="52"/>
    <s v="200002X3.IB"/>
    <x v="414"/>
    <x v="79"/>
    <d v="2020-05-14T00:00:00"/>
    <n v="650"/>
    <x v="5"/>
    <s v=""/>
    <x v="3"/>
    <n v="1.4670000000000001"/>
    <n v="2.36"/>
    <n v="1.5086999999999999"/>
    <n v="3.86"/>
    <n v="1.7071000000000001"/>
    <n v="1.4661"/>
    <n v="1.5379894382285748"/>
    <n v="1.48"/>
    <n v="7.1889438228574853"/>
    <n v="5.798943822857483"/>
  </r>
  <r>
    <x v="52"/>
    <s v="200002X4.IB"/>
    <x v="415"/>
    <x v="83"/>
    <d v="2020-06-11T00:00:00"/>
    <n v="482.8"/>
    <x v="5"/>
    <s v=""/>
    <x v="3"/>
    <n v="2.1694"/>
    <n v="2.63"/>
    <n v="2.2061999999999999"/>
    <n v="1.36"/>
    <n v="1.6201000000000001"/>
    <n v="2.17"/>
    <n v="2.2370622924510832"/>
    <n v="2.2000000000000002"/>
    <n v="6.7062292451083305"/>
    <n v="3.7062292451083056"/>
  </r>
  <r>
    <x v="53"/>
    <s v="190011X5.IB"/>
    <x v="416"/>
    <x v="63"/>
    <d v="2020-01-09T00:00:00"/>
    <n v="220"/>
    <x v="1"/>
    <s v=""/>
    <x v="3"/>
    <n v="2.5348999999999999"/>
    <n v="3.65"/>
    <n v="2.5750000000000002"/>
    <n v="1.1100000000000001"/>
    <n v="2.4392999999999998"/>
    <n v="2.6301000000000001"/>
    <n v="2.5954976837617352"/>
    <n v="2.63"/>
    <n v="-3.460231623826493"/>
    <n v="-3.4502316238264719"/>
  </r>
  <r>
    <x v="53"/>
    <s v="190011X6.IB"/>
    <x v="417"/>
    <x v="65"/>
    <d v="2020-02-06T00:00:00"/>
    <n v="220"/>
    <x v="1"/>
    <s v=""/>
    <x v="3"/>
    <n v="2.3248000000000002"/>
    <n v="2.62"/>
    <n v="2.371"/>
    <n v="1.35"/>
    <n v="2.3698000000000001"/>
    <n v="2.3803999999999998"/>
    <n v="2.3920988269052241"/>
    <n v="2.39"/>
    <n v="1.169882690522428"/>
    <n v="0.20988269052240049"/>
  </r>
  <r>
    <x v="54"/>
    <s v="200003.IB"/>
    <x v="418"/>
    <x v="69"/>
    <d v="2020-03-05T00:00:00"/>
    <n v="430"/>
    <x v="1"/>
    <s v=""/>
    <x v="3"/>
    <n v="2.2400000000000002"/>
    <n v="3.04"/>
    <n v="2.29"/>
    <n v="4.5599999999999996"/>
    <n v="2.8692000000000002"/>
    <n v="2.3399000000000001"/>
    <n v="2.3074264603373762"/>
    <n v="2.3199999999999998"/>
    <n v="-3.2473539662623896"/>
    <n v="-1.2573539662623645"/>
  </r>
  <r>
    <x v="54"/>
    <s v="200003X.IB"/>
    <x v="419"/>
    <x v="73"/>
    <d v="2020-04-02T00:00:00"/>
    <n v="480"/>
    <x v="1"/>
    <s v=""/>
    <x v="3"/>
    <n v="1.9283999999999999"/>
    <n v="2.33"/>
    <n v="1.9594"/>
    <n v="2.4900000000000002"/>
    <n v="2.8056000000000001"/>
    <n v="2.0002"/>
    <n v="1.977221499857428"/>
    <n v="1.97"/>
    <n v="-2.2978500142571967"/>
    <n v="0.72214998574280376"/>
  </r>
  <r>
    <x v="54"/>
    <s v="200003X2.IB"/>
    <x v="420"/>
    <x v="78"/>
    <d v="2020-05-07T00:00:00"/>
    <n v="670"/>
    <x v="1"/>
    <s v=""/>
    <x v="3"/>
    <n v="1.4416"/>
    <n v="2.2999999999999998"/>
    <n v="1.4741"/>
    <n v="1.19"/>
    <n v="2.7252999999999998"/>
    <n v="1.4246000000000001"/>
    <n v="1.4924466040435915"/>
    <n v="1.4750000000000001"/>
    <n v="6.7846604043591441"/>
    <n v="1.744660404359144"/>
  </r>
  <r>
    <x v="54"/>
    <s v="200003X3.IB"/>
    <x v="421"/>
    <x v="82"/>
    <d v="2020-06-04T00:00:00"/>
    <n v="500"/>
    <x v="1"/>
    <s v=""/>
    <x v="3"/>
    <n v="2.2879"/>
    <n v="1.95"/>
    <n v="2.3856999999999999"/>
    <n v="11.52"/>
    <n v="2.6288999999999998"/>
    <n v="2.0299999999999998"/>
    <n v="2.4047193617102209"/>
    <n v="2.2999999999999998"/>
    <n v="37.471936171022115"/>
    <n v="10.471936171022111"/>
  </r>
  <r>
    <x v="55"/>
    <s v="190013X3.IB"/>
    <x v="422"/>
    <x v="64"/>
    <d v="2020-01-16T00:00:00"/>
    <n v="220"/>
    <x v="2"/>
    <s v=""/>
    <x v="3"/>
    <n v="2.7686999999999999"/>
    <n v="3.44"/>
    <n v="2.8336000000000001"/>
    <n v="1.4"/>
    <n v="4.3525"/>
    <n v="2.8675000000000002"/>
    <n v="2.7916753015508329"/>
    <n v="2.8624999999999998"/>
    <n v="-7.5824698449167283"/>
    <n v="-7.0824698449166945"/>
  </r>
  <r>
    <x v="55"/>
    <s v="190013X4.IB"/>
    <x v="423"/>
    <x v="66"/>
    <d v="2020-02-13T00:00:00"/>
    <n v="220"/>
    <x v="2"/>
    <s v=""/>
    <x v="3"/>
    <n v="2.4965000000000002"/>
    <n v="3.59"/>
    <n v="2.5400999999999998"/>
    <n v="2.59"/>
    <n v="4.2922000000000002"/>
    <n v="2.5649999999999999"/>
    <n v="2.5197980755789575"/>
    <n v="2.5750000000000002"/>
    <n v="-4.5201924421042428"/>
    <n v="-5.5201924421042659"/>
  </r>
  <r>
    <x v="55"/>
    <s v="190013X5.IB"/>
    <x v="424"/>
    <x v="70"/>
    <d v="2020-03-12T00:00:00"/>
    <n v="430"/>
    <x v="2"/>
    <s v=""/>
    <x v="3"/>
    <n v="2.3582999999999998"/>
    <n v="2.73"/>
    <n v="2.3856000000000002"/>
    <n v="1.04"/>
    <n v="4.2257999999999996"/>
    <n v="2.4049999999999998"/>
    <n v="2.3819641582658901"/>
    <n v="2.41"/>
    <n v="-2.3035841734109663"/>
    <n v="-2.8035841734110001"/>
  </r>
  <r>
    <x v="56"/>
    <s v="200005.IB"/>
    <x v="425"/>
    <x v="74"/>
    <d v="2020-04-09T00:00:00"/>
    <n v="573.9"/>
    <x v="2"/>
    <s v=""/>
    <x v="3"/>
    <n v="1.99"/>
    <n v="2.86"/>
    <n v="2.02"/>
    <n v="8.4600000000000009"/>
    <n v="4.7103000000000002"/>
    <n v="2.0644"/>
    <n v="2.0112300702715324"/>
    <n v="2.0099999999999998"/>
    <n v="-5.3169929728467569"/>
    <n v="0.12300702715326572"/>
  </r>
  <r>
    <x v="56"/>
    <s v="200005X.IB"/>
    <x v="426"/>
    <x v="79"/>
    <d v="2020-05-14T00:00:00"/>
    <n v="690"/>
    <x v="2"/>
    <s v=""/>
    <x v="3"/>
    <n v="1.9766999999999999"/>
    <n v="2.34"/>
    <n v="2.0070999999999999"/>
    <n v="2.1"/>
    <n v="4.6215000000000002"/>
    <n v="2.0049999999999999"/>
    <n v="1.9983379963215406"/>
    <n v="1.9975000000000001"/>
    <n v="-0.66620036784592607"/>
    <n v="8.3799632154057946E-2"/>
  </r>
  <r>
    <x v="56"/>
    <s v="200005X2.IB"/>
    <x v="427"/>
    <x v="83"/>
    <d v="2020-06-11T00:00:00"/>
    <n v="540.5"/>
    <x v="2"/>
    <s v=""/>
    <x v="3"/>
    <n v="2.4426000000000001"/>
    <n v="2.2599999999999998"/>
    <n v="2.4769000000000001"/>
    <n v="1.01"/>
    <n v="4.5232999999999999"/>
    <n v="2.48"/>
    <n v="2.4647077531890433"/>
    <n v="2.4649999999999999"/>
    <n v="-1.5292246810956645"/>
    <n v="-2.9224681095652016E-2"/>
  </r>
  <r>
    <x v="57"/>
    <s v="2000001.IB"/>
    <x v="428"/>
    <x v="28"/>
    <d v="2020-06-19T00:00:00"/>
    <n v="500"/>
    <x v="2"/>
    <s v=""/>
    <x v="3"/>
    <n v="2.41"/>
    <n v="2.5"/>
    <m/>
    <n v="0"/>
    <n v="4.6468999999999996"/>
    <n v="2.62"/>
    <n v="2.5421999999999998"/>
    <n v="2.63"/>
    <n v="-7.7800000000000313"/>
    <n v="-8.78000000000001"/>
  </r>
  <r>
    <x v="58"/>
    <s v="190016X.IB"/>
    <x v="429"/>
    <x v="63"/>
    <d v="2020-01-09T00:00:00"/>
    <n v="220"/>
    <x v="3"/>
    <s v=""/>
    <x v="3"/>
    <n v="2.9464999999999999"/>
    <n v="3.37"/>
    <n v="3.0295999999999998"/>
    <n v="2.34"/>
    <n v="6.1177999999999999"/>
    <n v="3.0649999999999999"/>
    <n v="2.9628457452025239"/>
    <n v="3.06"/>
    <n v="-10.215425479747609"/>
    <n v="-9.7154254797476192"/>
  </r>
  <r>
    <x v="58"/>
    <s v="190016X2.IB"/>
    <x v="430"/>
    <x v="65"/>
    <d v="2020-02-06T00:00:00"/>
    <n v="220"/>
    <x v="3"/>
    <s v=""/>
    <x v="3"/>
    <n v="2.7305999999999999"/>
    <n v="3.14"/>
    <n v="2.7783000000000002"/>
    <n v="1.17"/>
    <n v="6.0651999999999999"/>
    <n v="2.78"/>
    <n v="2.7470875024731254"/>
    <n v="2.81"/>
    <n v="-3.2912497526874418"/>
    <n v="-6.2912497526874667"/>
  </r>
  <r>
    <x v="58"/>
    <s v="190016X3.IB"/>
    <x v="431"/>
    <x v="69"/>
    <d v="2020-03-05T00:00:00"/>
    <n v="430"/>
    <x v="3"/>
    <s v=""/>
    <x v="3"/>
    <n v="2.6627000000000001"/>
    <n v="3.72"/>
    <n v="2.6949999999999998"/>
    <n v="2.31"/>
    <n v="5.9976000000000003"/>
    <n v="2.7650000000000001"/>
    <n v="2.679373336001067"/>
    <n v="2.7149999999999999"/>
    <n v="-8.562666399893315"/>
    <n v="-3.5626663998932884"/>
  </r>
  <r>
    <x v="58"/>
    <s v="190016X4.IB"/>
    <x v="432"/>
    <x v="73"/>
    <d v="2020-04-02T00:00:00"/>
    <n v="480.9"/>
    <x v="3"/>
    <s v=""/>
    <x v="3"/>
    <n v="2.4771999999999998"/>
    <n v="2.86"/>
    <n v="2.5038999999999998"/>
    <n v="2.95"/>
    <n v="5.9368999999999996"/>
    <n v="2.5552000000000001"/>
    <n v="2.4940438073742186"/>
    <n v="2.5099999999999998"/>
    <n v="-6.1156192625781536"/>
    <n v="-1.5956192625781185"/>
  </r>
  <r>
    <x v="58"/>
    <s v="190016X5.IB"/>
    <x v="433"/>
    <x v="78"/>
    <d v="2020-05-07T00:00:00"/>
    <n v="670"/>
    <x v="3"/>
    <s v=""/>
    <x v="3"/>
    <n v="2.3096000000000001"/>
    <n v="2.48"/>
    <n v="2.3399000000000001"/>
    <n v="2.38"/>
    <n v="5.8562000000000003"/>
    <n v="2.29"/>
    <n v="2.3266759195382671"/>
    <n v="2.335"/>
    <n v="3.6675919538267099"/>
    <n v="-0.83240804617328301"/>
  </r>
  <r>
    <x v="59"/>
    <s v="200008.IB"/>
    <x v="434"/>
    <x v="82"/>
    <d v="2020-06-04T00:00:00"/>
    <n v="500"/>
    <x v="3"/>
    <s v=""/>
    <x v="3"/>
    <n v="2.85"/>
    <n v="2.3199999999999998"/>
    <n v="2.9"/>
    <n v="1.99"/>
    <n v="6.2628000000000004"/>
    <n v="2.72"/>
    <n v="2.865967298971706"/>
    <n v="2.85"/>
    <n v="14.596729897170579"/>
    <n v="1.5967298971705901"/>
  </r>
  <r>
    <x v="60"/>
    <s v="2000002.IB"/>
    <x v="435"/>
    <x v="28"/>
    <d v="2020-06-19T00:00:00"/>
    <n v="500"/>
    <x v="3"/>
    <s v=""/>
    <x v="3"/>
    <n v="2.71"/>
    <n v="2.76"/>
    <m/>
    <n v="0"/>
    <n v="6.2851999999999997"/>
    <n v="2.93"/>
    <n v="2.7259103926684909"/>
    <n v="2.915"/>
    <n v="-20.408960733150927"/>
    <n v="-18.908960733150913"/>
  </r>
  <r>
    <x v="61"/>
    <s v="190015X2.IB"/>
    <x v="436"/>
    <x v="64"/>
    <d v="2020-01-16T00:00:00"/>
    <n v="220"/>
    <x v="4"/>
    <s v=""/>
    <x v="3"/>
    <n v="3.0383"/>
    <n v="4.0999999999999996"/>
    <n v="3.0707"/>
    <n v="1.81"/>
    <n v="8.3854000000000006"/>
    <n v="3.0975000000000001"/>
    <n v="3.0502254895413459"/>
    <n v="3.0825"/>
    <n v="-4.7274510458654273"/>
    <n v="-3.2274510458654149"/>
  </r>
  <r>
    <x v="61"/>
    <s v="190015X3.IB"/>
    <x v="437"/>
    <x v="67"/>
    <d v="2020-02-20T00:00:00"/>
    <n v="320"/>
    <x v="4"/>
    <s v=""/>
    <x v="3"/>
    <n v="2.8290000000000002"/>
    <n v="2.68"/>
    <n v="2.851"/>
    <n v="1.44"/>
    <n v="8.3140999999999998"/>
    <n v="2.8624999999999998"/>
    <n v="2.8410277600702423"/>
    <n v="2.8624999999999998"/>
    <n v="-2.1472239929757553"/>
    <n v="-2.1472239929757553"/>
  </r>
  <r>
    <x v="61"/>
    <s v="190015X4.IB"/>
    <x v="438"/>
    <x v="71"/>
    <d v="2020-03-19T00:00:00"/>
    <n v="430"/>
    <x v="4"/>
    <s v=""/>
    <x v="3"/>
    <n v="2.6766999999999999"/>
    <n v="3.13"/>
    <n v="2.7126999999999999"/>
    <n v="20.059999999999999"/>
    <n v="8.2561999999999998"/>
    <n v="2.71"/>
    <n v="2.688812109687265"/>
    <n v="2.7174999999999998"/>
    <n v="-2.1187890312734936"/>
    <n v="-2.8687890312734776"/>
  </r>
  <r>
    <x v="61"/>
    <s v="190015X5.IB"/>
    <x v="439"/>
    <x v="75"/>
    <d v="2020-04-16T00:00:00"/>
    <n v="560"/>
    <x v="4"/>
    <s v=""/>
    <x v="3"/>
    <n v="2.5003000000000002"/>
    <n v="2.94"/>
    <n v="2.5204"/>
    <n v="1.25"/>
    <n v="8.1994000000000007"/>
    <n v="2.5474999999999999"/>
    <n v="2.512496014342513"/>
    <n v="2.5325000000000002"/>
    <n v="-3.5003985657486858"/>
    <n v="-2.0003985657487178"/>
  </r>
  <r>
    <x v="62"/>
    <s v="200006.IB"/>
    <x v="440"/>
    <x v="80"/>
    <d v="2020-05-21T00:00:00"/>
    <n v="690.9"/>
    <x v="4"/>
    <s v=""/>
    <x v="3"/>
    <n v="2.68"/>
    <n v="2.36"/>
    <n v="2.71"/>
    <n v="1.17"/>
    <n v="8.7207000000000008"/>
    <n v="2.7075"/>
    <n v="2.6914669693946589"/>
    <n v="2.6974999999999998"/>
    <n v="-1.6033030605341114"/>
    <n v="-0.60330306053408833"/>
  </r>
  <r>
    <x v="62"/>
    <s v="200006X.IB"/>
    <x v="441"/>
    <x v="81"/>
    <d v="2020-05-28T00:00:00"/>
    <n v="500"/>
    <x v="4"/>
    <s v=""/>
    <x v="3"/>
    <n v="2.7378"/>
    <n v="2.58"/>
    <n v="2.7711999999999999"/>
    <n v="1.73"/>
    <n v="8.6975999999999996"/>
    <n v="2.74"/>
    <n v="2.7492974245768949"/>
    <n v="2.77"/>
    <n v="0.92974245768946417"/>
    <n v="-2.0702575423105163"/>
  </r>
  <r>
    <x v="62"/>
    <s v="200006X2.IB"/>
    <x v="442"/>
    <x v="84"/>
    <d v="2020-06-18T00:00:00"/>
    <n v="540"/>
    <x v="4"/>
    <s v=""/>
    <x v="3"/>
    <n v="2.8481999999999998"/>
    <n v="2.54"/>
    <n v="2.8820000000000001"/>
    <n v="3.61"/>
    <n v="8.6280999999999999"/>
    <n v="2.84"/>
    <n v="2.8597900372040193"/>
    <n v="2.855"/>
    <n v="1.9790037204019395"/>
    <n v="0.47900372040192707"/>
  </r>
  <r>
    <x v="63"/>
    <s v="2000003.IB"/>
    <x v="443"/>
    <x v="29"/>
    <d v="2020-06-24T00:00:00"/>
    <n v="700"/>
    <x v="4"/>
    <s v=""/>
    <x v="3"/>
    <n v="2.77"/>
    <n v="2.34"/>
    <n v="2.92"/>
    <n v="2.16"/>
    <n v="8.6727000000000007"/>
    <n v="2.915"/>
    <n v="2.9316"/>
    <n v="2.94"/>
    <n v="1.6599999999999948"/>
    <n v="-0.83999999999999631"/>
  </r>
  <r>
    <x v="64"/>
    <s v="200004.IB"/>
    <x v="444"/>
    <x v="51"/>
    <d v="2020-03-16T00:00:00"/>
    <n v="370"/>
    <x v="6"/>
    <s v=""/>
    <x v="3"/>
    <n v="3.39"/>
    <n v="1.46"/>
    <m/>
    <n v="1.07"/>
    <n v="18.8658"/>
    <n v="3.2187999999999999"/>
    <n v="3.3953005968472052"/>
    <n v="3.2450000000000001"/>
    <n v="17.650059684720532"/>
    <n v="15.030059684720509"/>
  </r>
  <r>
    <x v="64"/>
    <s v="200004X.IB"/>
    <x v="445"/>
    <x v="55"/>
    <d v="2020-04-13T00:00:00"/>
    <n v="457.2"/>
    <x v="6"/>
    <s v=""/>
    <x v="3"/>
    <n v="3.2879999999999998"/>
    <n v="3.11"/>
    <m/>
    <n v="1.1100000000000001"/>
    <n v="18.814699999999998"/>
    <n v="3.22"/>
    <n v="3.2933149930639338"/>
    <n v="3.26"/>
    <n v="7.3314993063933631"/>
    <n v="3.331499306393404"/>
  </r>
  <r>
    <x v="64"/>
    <s v="200004X2.IB"/>
    <x v="446"/>
    <x v="58"/>
    <d v="2020-05-18T00:00:00"/>
    <n v="563"/>
    <x v="6"/>
    <s v=""/>
    <x v="3"/>
    <n v="3.5110999999999999"/>
    <n v="2.84"/>
    <m/>
    <n v="4.46"/>
    <n v="18.452400000000001"/>
    <n v="3.4874999999999998"/>
    <n v="3.5165193492445428"/>
    <n v="3.5"/>
    <n v="2.9019349244542969"/>
    <n v="1.6519349244542791"/>
  </r>
  <r>
    <x v="64"/>
    <s v="200004X3.IB"/>
    <x v="447"/>
    <x v="62"/>
    <d v="2020-06-22T00:00:00"/>
    <n v="501"/>
    <x v="6"/>
    <s v=""/>
    <x v="3"/>
    <n v="3.6173000000000002"/>
    <n v="2.29"/>
    <m/>
    <n v="1.75"/>
    <n v="18.259799999999998"/>
    <n v="3.58"/>
    <n v="3.6227765112432779"/>
    <n v="3.6124999999999998"/>
    <n v="4.2776511243277859"/>
    <n v="1.0276511243278108"/>
  </r>
  <r>
    <x v="65"/>
    <s v="200007.IB"/>
    <x v="448"/>
    <x v="59"/>
    <d v="2020-05-25T00:00:00"/>
    <n v="587.70000000000005"/>
    <x v="7"/>
    <s v=""/>
    <x v="3"/>
    <n v="3.73"/>
    <n v="1.8"/>
    <m/>
    <n v="3.26"/>
    <n v="22.614799999999999"/>
    <n v="3.58"/>
    <n v="3.7344218830146629"/>
    <n v="3.6"/>
    <n v="15.442188301466286"/>
    <n v="13.442188301466285"/>
  </r>
  <r>
    <x v="40"/>
    <s v="200402Z13.IB"/>
    <x v="449"/>
    <x v="106"/>
    <d v="2020-07-01T00:00:00"/>
    <n v="61.7"/>
    <x v="1"/>
    <s v=""/>
    <x v="2"/>
    <n v="2.7557"/>
    <n v="6.74"/>
    <n v="0"/>
    <n v="13.65"/>
    <n v="2.6137000000000001"/>
    <n v="2.8178000000000001"/>
    <n v="2.7901339442170103"/>
    <n v="2.79"/>
    <n v="-2.7666055782989751"/>
    <n v="1.3394421701029557E-2"/>
  </r>
  <r>
    <x v="43"/>
    <s v="200405Z10.IB"/>
    <x v="450"/>
    <x v="106"/>
    <d v="2020-07-01T00:00:00"/>
    <n v="65.099999999999994"/>
    <x v="2"/>
    <s v=""/>
    <x v="2"/>
    <n v="3.0716000000000001"/>
    <n v="8.81"/>
    <n v="0"/>
    <n v="3.41"/>
    <n v="4.4507000000000003"/>
    <n v="3.1145999999999998"/>
    <n v="3.1030557260655627"/>
    <n v="3.1"/>
    <n v="-1.1544273934437133"/>
    <n v="0.30557260655625917"/>
  </r>
  <r>
    <x v="63"/>
    <s v="2000003X.IB"/>
    <x v="451"/>
    <x v="107"/>
    <d v="2020-07-01T00:00:00"/>
    <n v="700"/>
    <x v="4"/>
    <s v=""/>
    <x v="3"/>
    <n v="2.7890999999999999"/>
    <n v="2.63"/>
    <n v="2.9085000000000001"/>
    <n v="4.1100000000000003"/>
    <n v="8.6496999999999993"/>
    <n v="2.8502999999999998"/>
    <n v="2.92"/>
    <n v="2.9249999999999998"/>
    <n v="6.9700000000000095"/>
    <n v="-0.49999999999998934"/>
  </r>
  <r>
    <x v="57"/>
    <s v="2000001X.IB"/>
    <x v="452"/>
    <x v="107"/>
    <d v="2020-07-01T00:00:00"/>
    <n v="500"/>
    <x v="2"/>
    <s v=""/>
    <x v="3"/>
    <n v="2.4453999999999998"/>
    <n v="2.96"/>
    <n v="2.5964"/>
    <n v="3.29"/>
    <n v="4.6163999999999996"/>
    <n v="2.5099999999999998"/>
    <n v="2.6179999999999999"/>
    <n v="2.63"/>
    <n v="10.80000000000001"/>
    <n v="-1.2000000000000011"/>
  </r>
  <r>
    <x v="46"/>
    <s v="092018002Z07.IB"/>
    <x v="453"/>
    <x v="107"/>
    <d v="2020-07-02T00:00:00"/>
    <n v="30"/>
    <x v="3"/>
    <s v=""/>
    <x v="2"/>
    <n v="3.3262"/>
    <n v="10.38"/>
    <n v="0"/>
    <n v="1.41"/>
    <n v="6.0961999999999996"/>
    <n v="3.3997999999999999"/>
    <n v="3.3573669564646829"/>
    <n v="3.39"/>
    <n v="-4.2433043535317072"/>
    <n v="-3.2633043535317263"/>
  </r>
  <r>
    <x v="3"/>
    <s v="200211Z7.IB"/>
    <x v="454"/>
    <x v="107"/>
    <d v="2020-07-02T00:00:00"/>
    <n v="70"/>
    <x v="0"/>
    <s v="365D"/>
    <x v="0"/>
    <n v="2.0802999999999998"/>
    <n v="6.57"/>
    <n v="0"/>
    <n v="1.0900000000000001"/>
    <n v="0.8629"/>
    <n v="2.21"/>
    <n v="2.1845994553250665"/>
    <n v="2.2000000000000002"/>
    <n v="-2.5400544674933467"/>
    <n v="-1.5400544674933681"/>
  </r>
  <r>
    <x v="6"/>
    <s v="200202Z12.IB"/>
    <x v="455"/>
    <x v="107"/>
    <d v="2020-07-02T00:00:00"/>
    <n v="40"/>
    <x v="1"/>
    <s v=""/>
    <x v="0"/>
    <n v="2.6233"/>
    <n v="13.82"/>
    <n v="0"/>
    <n v="2.21"/>
    <n v="2.6444999999999999"/>
    <n v="2.7"/>
    <n v="2.6762400642843636"/>
    <n v="2.69"/>
    <n v="-2.3759935715636615"/>
    <n v="-1.3759935715636384"/>
  </r>
  <r>
    <x v="38"/>
    <s v="092018001Z15.IB"/>
    <x v="456"/>
    <x v="107"/>
    <d v="2020-07-02T00:00:00"/>
    <n v="40"/>
    <x v="5"/>
    <s v=""/>
    <x v="2"/>
    <n v="2.5116999999999998"/>
    <n v="7.19"/>
    <n v="0"/>
    <n v="2.58"/>
    <n v="1.63"/>
    <n v="2.5895000000000001"/>
    <n v="2.5669147239263803"/>
    <n v="2.59"/>
    <n v="-2.258527607361982"/>
    <n v="-2.3085276073619543"/>
  </r>
  <r>
    <x v="13"/>
    <s v="200204Z22.IB"/>
    <x v="457"/>
    <x v="107"/>
    <d v="2020-07-02T00:00:00"/>
    <n v="30"/>
    <x v="3"/>
    <s v=""/>
    <x v="0"/>
    <n v="3.2370000000000001"/>
    <n v="14.33"/>
    <n v="0"/>
    <n v="2.21"/>
    <n v="5.6955"/>
    <n v="3.31"/>
    <n v="3.2791385304187517"/>
    <n v="3.29"/>
    <n v="-3.0861469581248357"/>
    <n v="-1.086146958124834"/>
  </r>
  <r>
    <x v="66"/>
    <s v="200009.IB"/>
    <x v="458"/>
    <x v="108"/>
    <d v="2020-07-02T00:00:00"/>
    <n v="480"/>
    <x v="1"/>
    <s v=""/>
    <x v="3"/>
    <n v="2.36"/>
    <n v="2.66"/>
    <n v="2.4"/>
    <n v="2.16"/>
    <n v="2.8628999999999998"/>
    <n v="2.35"/>
    <n v="2.4174648084110517"/>
    <n v="2.36"/>
    <n v="6.7464808411051624"/>
    <n v="5.7464808411051838"/>
  </r>
  <r>
    <x v="60"/>
    <s v="2000002X.IB"/>
    <x v="459"/>
    <x v="108"/>
    <d v="2020-07-02T00:00:00"/>
    <n v="500"/>
    <x v="3"/>
    <s v=""/>
    <x v="3"/>
    <n v="2.7254"/>
    <n v="3.18"/>
    <n v="2.6004999999999998"/>
    <n v="1.06"/>
    <n v="6.2545999999999999"/>
    <n v="2.8805999999999998"/>
    <n v="2.7413882326607619"/>
    <n v="2.8650000000000002"/>
    <n v="-13.92117673392379"/>
    <n v="-12.361176733923829"/>
  </r>
  <r>
    <x v="48"/>
    <s v="200404Z11.IB"/>
    <x v="460"/>
    <x v="108"/>
    <d v="2020-07-06T00:00:00"/>
    <n v="64"/>
    <x v="4"/>
    <s v=""/>
    <x v="2"/>
    <n v="3.3763999999999998"/>
    <n v="6.62"/>
    <n v="0"/>
    <n v="1.9"/>
    <n v="8.2902000000000005"/>
    <n v="3.39"/>
    <n v="3.3993186268123807"/>
    <n v="3.41"/>
    <n v="0.93186268123806038"/>
    <n v="-1.0681373187619414"/>
  </r>
  <r>
    <x v="44"/>
    <s v="180408Z17.IB"/>
    <x v="461"/>
    <x v="108"/>
    <d v="2020-07-06T00:00:00"/>
    <n v="20"/>
    <x v="2"/>
    <s v=""/>
    <x v="2"/>
    <n v="2.7292999999999998"/>
    <n v="11.09"/>
    <n v="0"/>
    <n v="2.17"/>
    <n v="2.78"/>
    <n v="2.82"/>
    <n v="2.7796597122302158"/>
    <n v="2.8"/>
    <n v="-4.0340287769784045"/>
    <n v="-2.0340287769784027"/>
  </r>
  <r>
    <x v="67"/>
    <s v="180411Z29.IB"/>
    <x v="462"/>
    <x v="108"/>
    <d v="2020-07-06T00:00:00"/>
    <n v="60"/>
    <x v="3"/>
    <s v=""/>
    <x v="2"/>
    <n v="3.1646999999999998"/>
    <n v="7.19"/>
    <n v="0"/>
    <n v="3.8"/>
    <n v="4.82"/>
    <n v="3.2401"/>
    <n v="3.2041190871369292"/>
    <n v="3.2"/>
    <n v="-3.5980912863070813"/>
    <n v="0.41190871369289894"/>
  </r>
  <r>
    <x v="68"/>
    <s v="200406.IB"/>
    <x v="463"/>
    <x v="108"/>
    <d v="2020-07-06T00:00:00"/>
    <n v="60"/>
    <x v="0"/>
    <s v="365D"/>
    <x v="2"/>
    <n v="2.11"/>
    <n v="4.55"/>
    <n v="0"/>
    <n v="2.31"/>
    <n v="1"/>
    <n v="2.2599999999999998"/>
    <n v="2.1999999999999997"/>
    <n v="2.2599999999999998"/>
    <n v="-6.0000000000000053"/>
    <n v="-6.0000000000000053"/>
  </r>
  <r>
    <x v="34"/>
    <s v="200310Z14.IB"/>
    <x v="464"/>
    <x v="109"/>
    <d v="2020-07-03T00:00:00"/>
    <n v="50"/>
    <x v="4"/>
    <s v=""/>
    <x v="1"/>
    <n v="3.3993000000000002"/>
    <n v="5.38"/>
    <n v="0"/>
    <n v="2.39"/>
    <n v="8.1303999999999998"/>
    <n v="3.4125000000000001"/>
    <n v="3.4214391321460202"/>
    <n v="3.42"/>
    <n v="0.89391321460201567"/>
    <n v="0.14391321460203166"/>
  </r>
  <r>
    <x v="2"/>
    <s v="200206Z9.IB"/>
    <x v="465"/>
    <x v="109"/>
    <d v="2020-07-06T00:00:00"/>
    <n v="60"/>
    <x v="0"/>
    <s v="365D"/>
    <x v="0"/>
    <n v="2.1114999999999999"/>
    <n v="6.05"/>
    <n v="0"/>
    <n v="1.63"/>
    <n v="0.78069999999999995"/>
    <n v="2.2212999999999998"/>
    <n v="2.2267811579351862"/>
    <n v="2.2200000000000002"/>
    <n v="0.54811579351863315"/>
    <n v="0.67811579351859663"/>
  </r>
  <r>
    <x v="63"/>
    <s v="2000003X2.IB"/>
    <x v="466"/>
    <x v="109"/>
    <d v="2020-07-03T00:00:00"/>
    <n v="700"/>
    <x v="4"/>
    <s v=""/>
    <x v="3"/>
    <n v="2.7826"/>
    <n v="2.71"/>
    <n v="2.8765000000000001"/>
    <n v="2.3199999999999998"/>
    <n v="8.6411999999999995"/>
    <n v="2.9"/>
    <n v="2.8881000000000001"/>
    <n v="2.9"/>
    <n v="-1.18999999999998"/>
    <n v="-1.18999999999998"/>
  </r>
  <r>
    <x v="26"/>
    <s v="200303Z12.IB"/>
    <x v="467"/>
    <x v="109"/>
    <d v="2020-07-03T00:00:00"/>
    <n v="50"/>
    <x v="1"/>
    <s v=""/>
    <x v="1"/>
    <n v="2.746"/>
    <n v="5.96"/>
    <n v="0"/>
    <n v="1.8"/>
    <n v="2.6248"/>
    <n v="2.77"/>
    <n v="2.7764785126485827"/>
    <n v="2.77"/>
    <n v="0.64785126485826794"/>
    <n v="0.64785126485826794"/>
  </r>
  <r>
    <x v="16"/>
    <s v="200210Z2.IB"/>
    <x v="468"/>
    <x v="109"/>
    <d v="2020-07-06T00:00:00"/>
    <n v="170"/>
    <x v="4"/>
    <s v=""/>
    <x v="0"/>
    <n v="3.0794000000000001"/>
    <n v="5.25"/>
    <n v="0"/>
    <n v="1.1200000000000001"/>
    <n v="8.4529999999999994"/>
    <n v="3.1150000000000002"/>
    <n v="3.1137073465041998"/>
    <n v="3.1150000000000002"/>
    <n v="-0.12926534958004332"/>
    <n v="-0.12926534958004332"/>
  </r>
  <r>
    <x v="11"/>
    <s v="200208Z2.IB"/>
    <x v="469"/>
    <x v="109"/>
    <d v="2020-07-06T00:00:00"/>
    <n v="100"/>
    <x v="2"/>
    <s v=""/>
    <x v="0"/>
    <n v="2.8877000000000002"/>
    <n v="7.32"/>
    <n v="0"/>
    <n v="2.73"/>
    <n v="4.5659999999999998"/>
    <n v="2.97"/>
    <n v="2.9402624178712222"/>
    <n v="2.9449999999999998"/>
    <n v="-2.9737582128777973"/>
    <n v="-0.47375821287776176"/>
  </r>
  <r>
    <x v="29"/>
    <s v="200305Z17.IB"/>
    <x v="470"/>
    <x v="109"/>
    <d v="2020-07-03T00:00:00"/>
    <n v="50"/>
    <x v="2"/>
    <s v=""/>
    <x v="1"/>
    <n v="3.0577999999999999"/>
    <n v="7.57"/>
    <n v="0"/>
    <n v="136"/>
    <n v="4.2537000000000003"/>
    <n v="3.08"/>
    <n v="3.0883616286997202"/>
    <n v="3.08"/>
    <n v="0.8361628699720125"/>
    <n v="0.8361628699720125"/>
  </r>
  <r>
    <x v="21"/>
    <s v="200308Z3.IB"/>
    <x v="471"/>
    <x v="110"/>
    <d v="2020-07-06T00:00:00"/>
    <n v="70"/>
    <x v="0"/>
    <s v="365D"/>
    <x v="1"/>
    <n v="2.1497999999999999"/>
    <n v="3.16"/>
    <n v="0"/>
    <n v="2"/>
    <n v="0.91569999999999996"/>
    <n v="2.1703999999999999"/>
    <n v="2.2371648574860763"/>
    <n v="2.1703999999999999"/>
    <n v="6.6764857486076412"/>
    <n v="6.6764857486076412"/>
  </r>
  <r>
    <x v="23"/>
    <s v="200302Z10.IB"/>
    <x v="472"/>
    <x v="110"/>
    <d v="2020-07-06T00:00:00"/>
    <n v="40"/>
    <x v="5"/>
    <s v=""/>
    <x v="1"/>
    <n v="2.4691999999999998"/>
    <n v="4.49"/>
    <n v="0"/>
    <n v="1.27"/>
    <n v="1.7021999999999999"/>
    <n v="2.4701"/>
    <n v="2.5161980025848898"/>
    <n v="2.48"/>
    <n v="4.609800258488983"/>
    <n v="3.619800258488981"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  <r>
    <x v="70"/>
    <m/>
    <x v="473"/>
    <x v="111"/>
    <m/>
    <m/>
    <x v="8"/>
    <m/>
    <x v="4"/>
    <m/>
    <m/>
    <m/>
    <m/>
    <m/>
    <m/>
    <m/>
    <m/>
    <m/>
    <m/>
  </r>
  <r>
    <x v="69"/>
    <m/>
    <x v="473"/>
    <x v="111"/>
    <m/>
    <m/>
    <x v="8"/>
    <m/>
    <x v="4"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40">
  <r>
    <s v="140228.IB"/>
    <s v="140228Z4.IB"/>
    <s v="14国开28(增4)"/>
    <x v="0"/>
    <d v="2015-01-08T00:00:00"/>
    <n v="60"/>
    <x v="0"/>
    <s v=""/>
    <s v="国家开发银行"/>
    <n v="4.1513"/>
    <n v="1.78"/>
    <m/>
    <n v="105"/>
    <n v="5.8400999999999996"/>
    <n v="4.09"/>
    <n v="4.1923951867262543"/>
    <m/>
  </r>
  <r>
    <s v="140227.IB"/>
    <s v="140227Z4.IB"/>
    <s v="14国开27(增4)"/>
    <x v="0"/>
    <d v="2015-01-08T00:00:00"/>
    <n v="60"/>
    <x v="1"/>
    <s v=""/>
    <s v="国家开发银行"/>
    <n v="3.9830000000000001"/>
    <n v="2.68"/>
    <m/>
    <n v="2.5"/>
    <n v="4.3148999999999997"/>
    <n v="4.0601000000000003"/>
    <n v="4.0386212194952371"/>
    <m/>
  </r>
  <r>
    <s v="140229.IB"/>
    <s v="140229Z4.IB"/>
    <s v="14国开29(增4)"/>
    <x v="0"/>
    <d v="2015-01-08T00:00:00"/>
    <n v="60"/>
    <x v="2"/>
    <s v=""/>
    <s v="国家开发银行"/>
    <n v="4.1391999999999998"/>
    <n v="1.78"/>
    <m/>
    <n v="1"/>
    <n v="7.91"/>
    <n v="4.0980999999999996"/>
    <n v="4.1758624525916561"/>
    <m/>
  </r>
  <r>
    <s v="140228.IB"/>
    <s v="140228Z5.IB"/>
    <s v="14国开28(增5)"/>
    <x v="1"/>
    <d v="2015-01-15T00:00:00"/>
    <n v="50"/>
    <x v="0"/>
    <s v=""/>
    <s v="国家开发银行"/>
    <n v="4.0830000000000002"/>
    <n v="2.7"/>
    <m/>
    <n v="1.2051000000000001"/>
    <n v="5.8253000000000004"/>
    <n v="4.0898000000000003"/>
    <n v="4.1241995948706505"/>
    <m/>
  </r>
  <r>
    <s v="150201.IB"/>
    <s v="150201Z.IB"/>
    <s v="15国开01(增发)"/>
    <x v="1"/>
    <d v="2015-01-15T00:00:00"/>
    <n v="50"/>
    <x v="3"/>
    <s v=""/>
    <s v="国家开发银行"/>
    <n v="3.8220000000000001"/>
    <n v="5.04"/>
    <m/>
    <n v="10"/>
    <n v="2.7652999999999999"/>
    <n v="3.8835000000000002"/>
    <n v="3.8726274183632881"/>
    <m/>
  </r>
  <r>
    <s v="140229.IB"/>
    <s v="140229Z5.IB"/>
    <s v="14国开29(增5)"/>
    <x v="1"/>
    <d v="2015-01-15T00:00:00"/>
    <n v="60"/>
    <x v="2"/>
    <s v=""/>
    <s v="国家开发银行"/>
    <n v="4.0891000000000002"/>
    <n v="2.81"/>
    <m/>
    <n v="1.5217000000000001"/>
    <n v="7.9039999999999999"/>
    <n v="4.0999999999999996"/>
    <n v="4.1257902834008098"/>
    <m/>
  </r>
  <r>
    <s v="140227.IB"/>
    <s v="140227Z5.IB"/>
    <s v="14国开27(增5)"/>
    <x v="1"/>
    <d v="2015-01-15T00:00:00"/>
    <n v="60"/>
    <x v="1"/>
    <s v=""/>
    <s v="国家开发银行"/>
    <n v="3.9359999999999999"/>
    <n v="3.8"/>
    <m/>
    <n v="1.925"/>
    <n v="4.3025000000000002"/>
    <n v="3.9801000000000002"/>
    <n v="3.9917815223707147"/>
    <m/>
  </r>
  <r>
    <s v="140229.IB"/>
    <s v="140229Z6.IB"/>
    <s v="14国开29(增6)"/>
    <x v="2"/>
    <d v="2015-01-22T00:00:00"/>
    <n v="70"/>
    <x v="2"/>
    <s v=""/>
    <s v="国家开发银行"/>
    <n v="3.9403000000000001"/>
    <n v="3.63"/>
    <m/>
    <n v="1.7428999999999999"/>
    <n v="7.9063999999999997"/>
    <n v="3.9496000000000002"/>
    <n v="3.9769791460082971"/>
    <m/>
  </r>
  <r>
    <s v="150201.IB"/>
    <s v="150201Z2.IB"/>
    <s v="15国开01(增2)"/>
    <x v="2"/>
    <d v="2015-01-22T00:00:00"/>
    <n v="60"/>
    <x v="3"/>
    <s v=""/>
    <s v="国家开发银行"/>
    <n v="3.7393000000000001"/>
    <n v="3.65"/>
    <m/>
    <n v="12.5625"/>
    <n v="2.7492999999999999"/>
    <n v="3.7719"/>
    <n v="3.7902220528861892"/>
    <m/>
  </r>
  <r>
    <s v="140227.IB"/>
    <s v="140227Z6.IB"/>
    <s v="14国开27(增6)"/>
    <x v="2"/>
    <d v="2015-01-22T00:00:00"/>
    <n v="60"/>
    <x v="1"/>
    <s v=""/>
    <s v="国家开发银行"/>
    <n v="3.7879999999999998"/>
    <n v="2.97"/>
    <m/>
    <n v="1.486"/>
    <n v="4.2906000000000004"/>
    <n v="3.8252000000000002"/>
    <n v="3.8439362326947277"/>
    <m/>
  </r>
  <r>
    <s v="140228.IB"/>
    <s v="140228Z6.IB"/>
    <s v="14国开28(增6)"/>
    <x v="2"/>
    <d v="2015-01-22T00:00:00"/>
    <n v="50"/>
    <x v="0"/>
    <s v=""/>
    <s v="国家开发银行"/>
    <n v="3.9236"/>
    <n v="4.1500000000000004"/>
    <m/>
    <n v="2.4230999999999998"/>
    <n v="5.8197000000000001"/>
    <n v="3.9701"/>
    <n v="3.9648392391360381"/>
    <m/>
  </r>
  <r>
    <s v="150201.IB"/>
    <s v="150201Z3.IB"/>
    <s v="15国开01(增3)"/>
    <x v="3"/>
    <d v="2015-01-29T00:00:00"/>
    <n v="60"/>
    <x v="3"/>
    <s v=""/>
    <s v="国家开发银行"/>
    <n v="3.645"/>
    <n v="3.85"/>
    <m/>
    <n v="1.4125000000000001"/>
    <n v="2.7290000000000001"/>
    <n v="3.7591000000000001"/>
    <n v="3.6963008427995603"/>
    <m/>
  </r>
  <r>
    <s v="140228.IB"/>
    <s v="140228Z7.IB"/>
    <s v="14国开28(增7)"/>
    <x v="3"/>
    <d v="2015-01-29T00:00:00"/>
    <n v="50"/>
    <x v="0"/>
    <s v=""/>
    <s v="国家开发银行"/>
    <n v="3.7953000000000001"/>
    <n v="3.34"/>
    <m/>
    <n v="3.0882000000000001"/>
    <n v="5.8019999999999996"/>
    <n v="3.8250000000000002"/>
    <n v="3.8366650465356775"/>
    <m/>
  </r>
  <r>
    <s v="140229.IB"/>
    <s v="140229Z7.IB"/>
    <s v="14国开29(增7)"/>
    <x v="3"/>
    <d v="2015-01-29T00:00:00"/>
    <n v="70"/>
    <x v="2"/>
    <s v=""/>
    <s v="国家开发银行"/>
    <n v="3.7736999999999998"/>
    <n v="3.73"/>
    <m/>
    <n v="2.4054000000000002"/>
    <n v="7.8909000000000002"/>
    <n v="3.8151000000000002"/>
    <n v="3.8104511944138184"/>
    <m/>
  </r>
  <r>
    <s v="140227.IB"/>
    <s v="140227Z7.IB"/>
    <s v="14国开27(增7)"/>
    <x v="3"/>
    <d v="2015-01-29T00:00:00"/>
    <n v="60"/>
    <x v="1"/>
    <s v=""/>
    <s v="国家开发银行"/>
    <n v="3.6947999999999999"/>
    <n v="3.21"/>
    <m/>
    <n v="11.6"/>
    <n v="4.2680999999999996"/>
    <n v="3.7702"/>
    <n v="3.7510311098615308"/>
    <m/>
  </r>
  <r>
    <s v="140029.IB"/>
    <s v="140029X.IB"/>
    <s v="14附息国债29(续发)"/>
    <x v="4"/>
    <d v="2015-02-02T00:00:00"/>
    <n v="200"/>
    <x v="2"/>
    <s v=""/>
    <s v="中华人民共和国财政部"/>
    <n v="3.4205000000000001"/>
    <n v="2.2799999999999998"/>
    <m/>
    <m/>
    <n v="8.1783999999999999"/>
    <n v="3.4744000000000002"/>
    <n v="3.432727330529199"/>
    <m/>
  </r>
  <r>
    <s v="150402.IB"/>
    <s v="150402Z.IB"/>
    <s v="15农发02(增发)"/>
    <x v="5"/>
    <d v="2015-02-02T00:00:00"/>
    <n v="108.5"/>
    <x v="1"/>
    <s v=""/>
    <s v="中国农业发展银行"/>
    <n v="3.9194"/>
    <n v="2.4900000000000002"/>
    <m/>
    <n v="2.84"/>
    <n v="4.4047999999999998"/>
    <n v="3.9579"/>
    <n v="3.9511835088993825"/>
    <m/>
  </r>
  <r>
    <s v="150401.IB"/>
    <s v="150401Z.IB"/>
    <s v="15农发01(增发)"/>
    <x v="5"/>
    <d v="2015-02-02T00:00:00"/>
    <n v="121.6"/>
    <x v="3"/>
    <s v=""/>
    <s v="中国农业发展银行"/>
    <n v="3.8527999999999998"/>
    <n v="2.5299999999999998"/>
    <m/>
    <n v="5.4772999999999996"/>
    <n v="2.7307999999999999"/>
    <n v="3.8681999999999999"/>
    <n v="3.8857573751281675"/>
    <m/>
  </r>
  <r>
    <s v="150304.IB"/>
    <s v="150304Z.IB"/>
    <s v="15进出04(增发)"/>
    <x v="6"/>
    <d v="2015-02-03T00:00:00"/>
    <n v="50"/>
    <x v="0"/>
    <s v=""/>
    <s v="中国进出口银行"/>
    <n v="4.0227000000000004"/>
    <n v="2.1"/>
    <m/>
    <n v="1.9474"/>
    <n v="5.9877000000000002"/>
    <n v="4.0449999999999999"/>
    <n v="4.0444111745745452"/>
    <m/>
  </r>
  <r>
    <s v="150303.IB"/>
    <s v="150303Z.IB"/>
    <s v="15进出03(增发)"/>
    <x v="6"/>
    <d v="2015-02-03T00:00:00"/>
    <n v="50"/>
    <x v="1"/>
    <s v=""/>
    <s v="中国进出口银行"/>
    <n v="3.9407000000000001"/>
    <n v="2.2799999999999998"/>
    <m/>
    <n v="1.3513999999999999"/>
    <n v="4.4462999999999999"/>
    <n v="3.9695"/>
    <n v="3.9699377932213302"/>
    <m/>
  </r>
  <r>
    <s v="150201.IB"/>
    <s v="150201Z4.IB"/>
    <s v="15国开01(增4)"/>
    <x v="7"/>
    <d v="2015-02-05T00:00:00"/>
    <n v="60"/>
    <x v="3"/>
    <s v=""/>
    <s v="国家开发银行"/>
    <n v="3.7252000000000001"/>
    <n v="2.8"/>
    <m/>
    <n v="1.0667"/>
    <n v="2.7145000000000001"/>
    <n v="3.7751000000000001"/>
    <n v="3.7767748756677104"/>
    <m/>
  </r>
  <r>
    <s v="150303.IB"/>
    <s v="150303Z2.IB"/>
    <s v="15进出03(增2)"/>
    <x v="8"/>
    <d v="2015-02-09T00:00:00"/>
    <n v="50"/>
    <x v="1"/>
    <s v=""/>
    <s v="中国进出口银行"/>
    <n v="3.8511000000000002"/>
    <n v="2.12"/>
    <m/>
    <n v="2.0832999999999999"/>
    <n v="4.4321000000000002"/>
    <n v="3.85"/>
    <n v="3.8804314681527945"/>
    <m/>
  </r>
  <r>
    <s v="150401.IB"/>
    <s v="150401Z2.IB"/>
    <s v="15农发01(增2)"/>
    <x v="9"/>
    <d v="2015-02-27T00:00:00"/>
    <n v="60"/>
    <x v="3"/>
    <s v=""/>
    <s v="中国农业发展银行"/>
    <n v="3.7042999999999999"/>
    <n v="3.45"/>
    <m/>
    <n v="1.1416999999999999"/>
    <n v="2.6680999999999999"/>
    <n v="3.7702"/>
    <n v="3.7380318691203476"/>
    <m/>
  </r>
  <r>
    <s v="150402.IB"/>
    <s v="150402Z2.IB"/>
    <s v="15农发02(增2)"/>
    <x v="9"/>
    <d v="2015-02-27T00:00:00"/>
    <n v="60"/>
    <x v="1"/>
    <s v=""/>
    <s v="中国农业发展银行"/>
    <n v="3.8544999999999998"/>
    <n v="2.8"/>
    <m/>
    <n v="9.5714000000000006"/>
    <n v="4.3436000000000003"/>
    <n v="3.8801000000000001"/>
    <n v="3.8867313288516434"/>
    <m/>
  </r>
  <r>
    <s v="150201.IB"/>
    <s v="150201Z5.IB"/>
    <s v="15国开01(增5)"/>
    <x v="10"/>
    <d v="2015-02-12T00:00:00"/>
    <n v="60"/>
    <x v="3"/>
    <s v=""/>
    <s v="国家开发银行"/>
    <n v="3.6187999999999998"/>
    <n v="2.9"/>
    <m/>
    <n v="7"/>
    <n v="2.6968999999999999"/>
    <n v="3.6652"/>
    <n v="3.6707114538915047"/>
    <m/>
  </r>
  <r>
    <s v="150204.IB"/>
    <s v="150204Z.IB"/>
    <s v="15国开04(增发)"/>
    <x v="10"/>
    <d v="2015-02-12T00:00:00"/>
    <n v="50"/>
    <x v="0"/>
    <s v=""/>
    <s v="国家开发银行"/>
    <n v="3.7925"/>
    <n v="2.79"/>
    <m/>
    <n v="1.3611"/>
    <n v="6.0206999999999997"/>
    <n v="3.8283"/>
    <n v="3.8323624744631024"/>
    <m/>
  </r>
  <r>
    <s v="150205.IB"/>
    <s v="150205Z.IB"/>
    <s v="15国开05(增发)"/>
    <x v="10"/>
    <d v="2015-02-12T00:00:00"/>
    <n v="80"/>
    <x v="2"/>
    <s v=""/>
    <s v="国家开发银行"/>
    <n v="3.7797000000000001"/>
    <n v="2.72"/>
    <m/>
    <n v="1.7346999999999999"/>
    <n v="8.1814"/>
    <n v="3.7810000000000001"/>
    <n v="3.8151462561419804"/>
    <m/>
  </r>
  <r>
    <s v="150203.IB"/>
    <s v="150203Z.IB"/>
    <s v="15国开03(增发)"/>
    <x v="10"/>
    <d v="2015-02-12T00:00:00"/>
    <n v="60"/>
    <x v="1"/>
    <s v=""/>
    <s v="国家开发银行"/>
    <n v="3.6953999999999998"/>
    <n v="2.37"/>
    <m/>
    <n v="1.0592999999999999"/>
    <n v="4.4668999999999999"/>
    <n v="3.7538999999999998"/>
    <n v="3.749128536568985"/>
    <m/>
  </r>
  <r>
    <s v="150303.IB"/>
    <s v="150303Z3.IB"/>
    <s v="15进出03(增3)"/>
    <x v="11"/>
    <d v="2015-02-27T00:00:00"/>
    <n v="40"/>
    <x v="1"/>
    <s v=""/>
    <s v="中国进出口银行"/>
    <n v="3.7484000000000002"/>
    <n v="5.09"/>
    <m/>
    <n v="1.8846000000000001"/>
    <n v="4.3878000000000004"/>
    <n v="3.8519000000000001"/>
    <n v="3.7780276038105658"/>
    <m/>
  </r>
  <r>
    <s v="150305.IB"/>
    <s v="150305Z.IB"/>
    <s v="15进出05(增发)"/>
    <x v="11"/>
    <d v="2015-02-27T00:00:00"/>
    <n v="40"/>
    <x v="2"/>
    <s v=""/>
    <s v="中国进出口银行"/>
    <n v="3.8502999999999998"/>
    <n v="5.59"/>
    <m/>
    <n v="1.1943999999999999"/>
    <n v="8.0820000000000007"/>
    <n v="4.0105000000000004"/>
    <n v="3.8725717149220489"/>
    <m/>
  </r>
  <r>
    <s v="150002.IB"/>
    <s v="150002X.IB"/>
    <s v="15附息国债02(续发)"/>
    <x v="12"/>
    <d v="2015-02-27T00:00:00"/>
    <n v="200"/>
    <x v="0"/>
    <s v=""/>
    <s v="中华人民共和国财政部"/>
    <n v="3.1751999999999998"/>
    <n v="2.4300000000000002"/>
    <m/>
    <m/>
    <n v="6.0609999999999999"/>
    <n v="3.1974999999999998"/>
    <n v="3.1916989275697079"/>
    <m/>
  </r>
  <r>
    <s v="150204.IB"/>
    <s v="150204Z2.IB"/>
    <s v="15国开04(增2)"/>
    <x v="13"/>
    <d v="2015-03-02T00:00:00"/>
    <n v="50"/>
    <x v="0"/>
    <s v=""/>
    <s v="国家开发银行"/>
    <n v="3.7235999999999998"/>
    <n v="3.2"/>
    <m/>
    <n v="4.3076999999999996"/>
    <n v="5.9725000000000001"/>
    <n v="3.7664"/>
    <n v="3.7637841774801171"/>
    <m/>
  </r>
  <r>
    <s v="150203.IB"/>
    <s v="150203Z2.IB"/>
    <s v="15国开03(增2)"/>
    <x v="13"/>
    <d v="2015-03-02T00:00:00"/>
    <n v="60"/>
    <x v="1"/>
    <s v=""/>
    <s v="国家开发银行"/>
    <n v="3.6368999999999998"/>
    <n v="2.4700000000000002"/>
    <m/>
    <n v="22"/>
    <n v="4.4196"/>
    <n v="3.7035999999999998"/>
    <n v="3.6912035568829755"/>
    <m/>
  </r>
  <r>
    <s v="150201.IB"/>
    <s v="150201Z6.IB"/>
    <s v="15国开01(增6)"/>
    <x v="13"/>
    <d v="2015-03-02T00:00:00"/>
    <n v="50"/>
    <x v="3"/>
    <s v=""/>
    <s v="国家开发银行"/>
    <n v="3.5507"/>
    <n v="3.31"/>
    <m/>
    <n v="1.1933"/>
    <n v="2.6488999999999998"/>
    <n v="3.6103000000000001"/>
    <n v="3.6035521272981237"/>
    <m/>
  </r>
  <r>
    <s v="150205.IB"/>
    <s v="150205Z2.IB"/>
    <s v="15国开05(增2)"/>
    <x v="13"/>
    <d v="2015-03-02T00:00:00"/>
    <n v="80"/>
    <x v="2"/>
    <s v=""/>
    <s v="国家开发银行"/>
    <n v="3.6560000000000001"/>
    <n v="3.19"/>
    <m/>
    <n v="3.9272999999999998"/>
    <n v="8.1392000000000007"/>
    <n v="3.665"/>
    <n v="3.6916300373501083"/>
    <m/>
  </r>
  <r>
    <s v="150303.IB"/>
    <s v="150303Z4.IB"/>
    <s v="15进出03(增4)"/>
    <x v="14"/>
    <d v="2015-03-04T00:00:00"/>
    <n v="60"/>
    <x v="1"/>
    <s v=""/>
    <s v="中国进出口银行"/>
    <n v="3.8235000000000001"/>
    <n v="2.17"/>
    <m/>
    <n v="4.8929"/>
    <n v="4.3719999999999999"/>
    <n v="3.82"/>
    <n v="3.8532346752058557"/>
    <m/>
  </r>
  <r>
    <s v="150305.IB"/>
    <s v="150305Z2.IB"/>
    <s v="15进出05(增2)"/>
    <x v="14"/>
    <d v="2015-03-04T00:00:00"/>
    <n v="60"/>
    <x v="2"/>
    <s v=""/>
    <s v="中国进出口银行"/>
    <n v="3.8751000000000002"/>
    <n v="2.23"/>
    <m/>
    <n v="1.7692000000000001"/>
    <n v="8.0677000000000003"/>
    <n v="3.8927"/>
    <n v="3.8974111915415794"/>
    <m/>
  </r>
  <r>
    <s v="150304.IB"/>
    <s v="150304Z2.IB"/>
    <s v="15进出04(增2)"/>
    <x v="14"/>
    <d v="2015-03-04T00:00:00"/>
    <n v="50"/>
    <x v="0"/>
    <s v=""/>
    <s v="中国进出口银行"/>
    <n v="3.8715000000000002"/>
    <n v="2.3199999999999998"/>
    <m/>
    <n v="1"/>
    <n v="5.9115000000000002"/>
    <n v="3.883"/>
    <n v="3.8934910344244273"/>
    <m/>
  </r>
  <r>
    <s v="150205.IB"/>
    <s v="150205Z3.IB"/>
    <s v="15国开05(增3)"/>
    <x v="15"/>
    <d v="2015-03-05T00:00:00"/>
    <n v="90"/>
    <x v="2"/>
    <s v=""/>
    <s v="国家开发银行"/>
    <n v="3.7667000000000002"/>
    <n v="2.73"/>
    <m/>
    <n v="1.5409999999999999"/>
    <n v="8.1165000000000003"/>
    <n v="3.7498999999999998"/>
    <n v="3.8024296864412004"/>
    <m/>
  </r>
  <r>
    <s v="150204.IB"/>
    <s v="150204Z3.IB"/>
    <s v="15国开04(增3)"/>
    <x v="15"/>
    <d v="2015-03-05T00:00:00"/>
    <n v="50"/>
    <x v="0"/>
    <s v=""/>
    <s v="国家开发银行"/>
    <n v="3.8184"/>
    <n v="2.89"/>
    <m/>
    <n v="2.3332999999999999"/>
    <n v="5.952"/>
    <n v="3.8675000000000002"/>
    <n v="3.8587225806451615"/>
    <m/>
  </r>
  <r>
    <s v="150201.IB"/>
    <s v="150201Z7.IB"/>
    <s v="15国开01(增7)"/>
    <x v="15"/>
    <d v="2015-03-05T00:00:00"/>
    <n v="60"/>
    <x v="3"/>
    <s v=""/>
    <s v="国家开发银行"/>
    <n v="3.6288"/>
    <n v="2.52"/>
    <m/>
    <n v="5.8182"/>
    <n v="2.6387999999999998"/>
    <n v="3.6627000000000001"/>
    <n v="3.6818544186751554"/>
    <m/>
  </r>
  <r>
    <s v="150203.IB"/>
    <s v="150203Z3.IB"/>
    <s v="15国开03(增3)"/>
    <x v="15"/>
    <d v="2015-03-05T00:00:00"/>
    <n v="60"/>
    <x v="1"/>
    <s v=""/>
    <s v="国家开发银行"/>
    <n v="3.7336999999999998"/>
    <n v="2.19"/>
    <m/>
    <n v="38"/>
    <n v="4.4065000000000003"/>
    <n v="3.7349999999999999"/>
    <n v="3.7881649948939065"/>
    <m/>
  </r>
  <r>
    <s v="140029.IB"/>
    <s v="140029X2.IB"/>
    <s v="14附息国债29(续2)"/>
    <x v="16"/>
    <d v="2015-03-09T00:00:00"/>
    <n v="200"/>
    <x v="2"/>
    <s v=""/>
    <s v="中华人民共和国财政部"/>
    <n v="3.3896999999999999"/>
    <n v="1.98"/>
    <m/>
    <m/>
    <n v="8.0821000000000005"/>
    <n v="3.3801000000000001"/>
    <n v="3.4020730218631297"/>
    <m/>
  </r>
  <r>
    <s v="150404.IB"/>
    <s v="150404Z.IB"/>
    <s v="15农发04(增发)"/>
    <x v="17"/>
    <d v="2015-03-10T00:00:00"/>
    <n v="80"/>
    <x v="0"/>
    <s v=""/>
    <s v="中国农业发展银行"/>
    <n v="4.0147000000000004"/>
    <n v="2.82"/>
    <m/>
    <n v="1.4"/>
    <n v="5.9755000000000003"/>
    <n v="4.0289999999999999"/>
    <n v="4.0464965023847377"/>
    <m/>
  </r>
  <r>
    <s v="150303.IB"/>
    <s v="150303Z5.IB"/>
    <s v="15进出03(增5)"/>
    <x v="18"/>
    <d v="2015-03-10T00:00:00"/>
    <n v="60"/>
    <x v="1"/>
    <s v=""/>
    <s v="中国进出口银行"/>
    <n v="3.9866999999999999"/>
    <n v="1.6"/>
    <m/>
    <n v="7.9230999999999998"/>
    <n v="4.3495999999999997"/>
    <n v="3.9499"/>
    <n v="4.0165878057752433"/>
    <m/>
  </r>
  <r>
    <s v="150305.IB"/>
    <s v="150305Z3.IB"/>
    <s v="15进出05(增3)"/>
    <x v="18"/>
    <d v="2015-03-10T00:00:00"/>
    <n v="60"/>
    <x v="2"/>
    <s v=""/>
    <s v="中国进出口银行"/>
    <n v="4.0986000000000002"/>
    <n v="1.9"/>
    <m/>
    <n v="2.8108"/>
    <n v="8.0185999999999993"/>
    <n v="4.05"/>
    <n v="4.1210478088444367"/>
    <m/>
  </r>
  <r>
    <s v="150304.IB"/>
    <s v="150304Z3.IB"/>
    <s v="15进出04(增3)"/>
    <x v="18"/>
    <d v="2015-03-10T00:00:00"/>
    <n v="50"/>
    <x v="0"/>
    <s v=""/>
    <s v="中国进出口银行"/>
    <n v="4.0564"/>
    <n v="2.38"/>
    <m/>
    <n v="1"/>
    <n v="5.8887"/>
    <n v="4.04"/>
    <n v="4.078476179801994"/>
    <m/>
  </r>
  <r>
    <s v="150405.IB"/>
    <s v="150405Z.IB"/>
    <s v="15农发05(增发)"/>
    <x v="19"/>
    <d v="2015-03-12T00:00:00"/>
    <n v="80"/>
    <x v="2"/>
    <s v=""/>
    <s v="中国农业发展银行"/>
    <n v="4.1265999999999998"/>
    <n v="3.01"/>
    <m/>
    <n v="3.9687999999999999"/>
    <n v="8.0828000000000007"/>
    <n v="4.09"/>
    <n v="4.1501067055970697"/>
    <m/>
  </r>
  <r>
    <s v="150201.IB"/>
    <s v="150201Z8.IB"/>
    <s v="15国开01(增8)"/>
    <x v="20"/>
    <d v="2015-03-16T00:00:00"/>
    <n v="50"/>
    <x v="3"/>
    <s v=""/>
    <s v="国家开发银行"/>
    <n v="3.7951000000000001"/>
    <n v="3.27"/>
    <m/>
    <n v="2.3729"/>
    <n v="2.6061000000000001"/>
    <n v="3.8126000000000002"/>
    <n v="3.8488201181842601"/>
    <m/>
  </r>
  <r>
    <s v="150205.IB"/>
    <s v="150205Z4.IB"/>
    <s v="15国开05(增4)"/>
    <x v="20"/>
    <d v="2015-03-16T00:00:00"/>
    <n v="80"/>
    <x v="2"/>
    <s v=""/>
    <s v="国家开发银行"/>
    <n v="3.8593999999999999"/>
    <n v="3.64"/>
    <m/>
    <n v="1.9262999999999999"/>
    <n v="8.0733999999999995"/>
    <n v="3.8748999999999998"/>
    <n v="3.8953204300542521"/>
    <m/>
  </r>
  <r>
    <s v="150204.IB"/>
    <s v="150204Z4.IB"/>
    <s v="15国开04(增4)"/>
    <x v="20"/>
    <d v="2015-03-16T00:00:00"/>
    <n v="50"/>
    <x v="0"/>
    <s v=""/>
    <s v="国家开发银行"/>
    <n v="3.9891999999999999"/>
    <n v="3.09"/>
    <m/>
    <n v="9.2857000000000003"/>
    <n v="5.9172000000000002"/>
    <n v="3.9996"/>
    <n v="4.029759724193875"/>
    <m/>
  </r>
  <r>
    <s v="150203.IB"/>
    <s v="150203Z4.IB"/>
    <s v="15国开03(增4)"/>
    <x v="20"/>
    <d v="2015-03-16T00:00:00"/>
    <n v="60"/>
    <x v="1"/>
    <s v=""/>
    <s v="国家开发银行"/>
    <n v="3.8593000000000002"/>
    <n v="3.3"/>
    <m/>
    <n v="1.0710999999999999"/>
    <n v="4.3734000000000002"/>
    <n v="3.855"/>
    <n v="3.9141772122376186"/>
    <m/>
  </r>
  <r>
    <s v="150304.IB"/>
    <s v="150304Z4.IB"/>
    <s v="15进出04(增4)"/>
    <x v="21"/>
    <d v="2015-03-17T00:00:00"/>
    <n v="50"/>
    <x v="0"/>
    <s v=""/>
    <s v="中国进出口银行"/>
    <n v="4.0148000000000001"/>
    <n v="3"/>
    <m/>
    <n v="1"/>
    <n v="5.8650000000000002"/>
    <n v="4.01"/>
    <n v="4.0369653878942886"/>
    <m/>
  </r>
  <r>
    <s v="150303.IB"/>
    <s v="150303Z6.IB"/>
    <s v="15进出03(增6)"/>
    <x v="21"/>
    <d v="2015-03-17T00:00:00"/>
    <n v="40"/>
    <x v="1"/>
    <s v=""/>
    <s v="中国进出口银行"/>
    <n v="3.9232999999999998"/>
    <n v="3.75"/>
    <m/>
    <n v="1.0625"/>
    <n v="4.3276000000000003"/>
    <n v="3.96"/>
    <n v="3.9533397448932432"/>
    <m/>
  </r>
  <r>
    <s v="150305.IB"/>
    <s v="150305Z4.IB"/>
    <s v="15进出05(增4)"/>
    <x v="21"/>
    <d v="2015-03-17T00:00:00"/>
    <n v="60"/>
    <x v="2"/>
    <s v=""/>
    <s v="中国进出口银行"/>
    <n v="4.0232000000000001"/>
    <n v="2.3199999999999998"/>
    <m/>
    <n v="1.962"/>
    <n v="7.9977999999999998"/>
    <n v="4.01"/>
    <n v="4.045706189202031"/>
    <m/>
  </r>
  <r>
    <s v="150401.IB"/>
    <s v="150401Z3.IB"/>
    <s v="15农发01(增3)"/>
    <x v="22"/>
    <d v="2015-03-20T00:00:00"/>
    <n v="85.5"/>
    <x v="3"/>
    <s v=""/>
    <s v="中国农业发展银行"/>
    <n v="3.944"/>
    <n v="2.4"/>
    <m/>
    <n v="1.6667000000000001"/>
    <n v="2.6088"/>
    <n v="3.9024000000000001"/>
    <n v="3.9784986200551979"/>
    <m/>
  </r>
  <r>
    <s v="150402.IB"/>
    <s v="150402Z3.IB"/>
    <s v="15农发02(增3)"/>
    <x v="22"/>
    <d v="2015-03-20T00:00:00"/>
    <n v="80"/>
    <x v="1"/>
    <s v=""/>
    <s v="中国农业发展银行"/>
    <n v="4.0442"/>
    <n v="2.87"/>
    <m/>
    <n v="9.1428999999999991"/>
    <n v="4.2771999999999997"/>
    <n v="4.0529999999999999"/>
    <n v="4.076931693631348"/>
    <m/>
  </r>
  <r>
    <s v="150204.IB"/>
    <s v="150204Z5.IB"/>
    <s v="15国开04(增5)"/>
    <x v="23"/>
    <d v="2015-03-23T00:00:00"/>
    <n v="50"/>
    <x v="0"/>
    <s v=""/>
    <s v="国家开发银行"/>
    <n v="4.0529999999999999"/>
    <n v="3.36"/>
    <m/>
    <n v="1.2285999999999999"/>
    <n v="5.8983999999999996"/>
    <n v="4.0499000000000001"/>
    <n v="4.09368900040689"/>
    <m/>
  </r>
  <r>
    <s v="150201.IB"/>
    <s v="150201Z9.IB"/>
    <s v="15国开01(增9)"/>
    <x v="23"/>
    <d v="2015-03-23T00:00:00"/>
    <n v="60"/>
    <x v="3"/>
    <s v=""/>
    <s v="国家开发银行"/>
    <n v="3.8227000000000002"/>
    <n v="2.73"/>
    <m/>
    <n v="1.1474"/>
    <n v="2.5886"/>
    <n v="3.835"/>
    <n v="3.8767832882639266"/>
    <m/>
  </r>
  <r>
    <s v="150205.IB"/>
    <s v="150205Z5.IB"/>
    <s v="15国开05(增5)"/>
    <x v="23"/>
    <d v="2015-03-23T00:00:00"/>
    <n v="90"/>
    <x v="2"/>
    <s v=""/>
    <s v="国家开发银行"/>
    <n v="3.9281999999999999"/>
    <n v="2.72"/>
    <m/>
    <n v="1.5059"/>
    <n v="8.0516000000000005"/>
    <n v="3.9049"/>
    <n v="3.9642176859257785"/>
    <m/>
  </r>
  <r>
    <s v="150203.IB"/>
    <s v="150203Z5.IB"/>
    <s v="15国开03(增5)"/>
    <x v="23"/>
    <d v="2015-03-23T00:00:00"/>
    <n v="60"/>
    <x v="1"/>
    <s v=""/>
    <s v="国家开发银行"/>
    <n v="3.9035000000000002"/>
    <n v="2.4900000000000002"/>
    <m/>
    <n v="35"/>
    <n v="4.3533999999999997"/>
    <n v="3.8898999999999999"/>
    <n v="3.9586293242063677"/>
    <m/>
  </r>
  <r>
    <s v="150305.IB"/>
    <s v="150305Z5.IB"/>
    <s v="15进出05(增5)"/>
    <x v="24"/>
    <d v="2015-03-24T00:00:00"/>
    <n v="60"/>
    <x v="2"/>
    <s v=""/>
    <s v="中国进出口银行"/>
    <n v="4.2243000000000004"/>
    <n v="1.92"/>
    <m/>
    <n v="3.2856999999999998"/>
    <n v="7.9645999999999999"/>
    <n v="4.18"/>
    <n v="4.2469000050222236"/>
    <m/>
  </r>
  <r>
    <s v="150304.IB"/>
    <s v="150304Z5.IB"/>
    <s v="15进出04(增5)"/>
    <x v="24"/>
    <d v="2015-03-24T00:00:00"/>
    <n v="60"/>
    <x v="0"/>
    <s v=""/>
    <s v="中国进出口银行"/>
    <n v="4.1703000000000001"/>
    <n v="1.82"/>
    <m/>
    <n v="1"/>
    <n v="5.8409000000000004"/>
    <n v="4.1661999999999999"/>
    <n v="4.1925568439795242"/>
    <m/>
  </r>
  <r>
    <s v="140217.IB"/>
    <s v="140217Z.IB"/>
    <s v="14国开17(增发)"/>
    <x v="24"/>
    <d v="2015-03-23T00:00:00"/>
    <n v="45"/>
    <x v="4"/>
    <s v=""/>
    <s v="国家开发银行"/>
    <n v="4.3070000000000004"/>
    <n v="1.79"/>
    <m/>
    <n v="3.5"/>
    <n v="9.8503000000000007"/>
    <n v="4.2327000000000004"/>
    <n v="4.31715197506675"/>
    <m/>
  </r>
  <r>
    <s v="150406.IB"/>
    <s v="150406Z.IB"/>
    <s v="15农发06(增发)"/>
    <x v="25"/>
    <d v="2015-03-26T00:00:00"/>
    <n v="80"/>
    <x v="3"/>
    <s v=""/>
    <s v="中国农业发展银行"/>
    <n v="3.9849999999999999"/>
    <n v="2.42"/>
    <m/>
    <n v="1.9361999999999999"/>
    <n v="2.7349999999999999"/>
    <n v="3.9565000000000001"/>
    <n v="4.01790676416819"/>
    <m/>
  </r>
  <r>
    <s v="150407.IB"/>
    <s v="150407Z.IB"/>
    <s v="15农发07(增发)"/>
    <x v="25"/>
    <d v="2015-03-26T00:00:00"/>
    <n v="80"/>
    <x v="1"/>
    <s v=""/>
    <s v="中国农业发展银行"/>
    <n v="4.0995999999999997"/>
    <n v="2.52"/>
    <m/>
    <n v="1.4737"/>
    <n v="4.4021999999999997"/>
    <n v="4.0648"/>
    <n v="4.1314022806778423"/>
    <m/>
  </r>
  <r>
    <s v="150201.IB"/>
    <s v="150201Z10.IB"/>
    <s v="15国开01(增10)"/>
    <x v="26"/>
    <d v="2015-03-26T00:00:00"/>
    <n v="60"/>
    <x v="3"/>
    <s v=""/>
    <s v="国家开发银行"/>
    <n v="3.8462000000000001"/>
    <n v="2.14"/>
    <m/>
    <n v="2.8235000000000001"/>
    <n v="2.5758000000000001"/>
    <n v="3.85"/>
    <n v="3.9005520459663017"/>
    <m/>
  </r>
  <r>
    <s v="150205.IB"/>
    <s v="150205Z6.IB"/>
    <s v="15国开05(增6)"/>
    <x v="26"/>
    <d v="2015-03-26T00:00:00"/>
    <n v="90"/>
    <x v="2"/>
    <s v=""/>
    <s v="国家开发银行"/>
    <n v="3.9622000000000002"/>
    <n v="2.96"/>
    <m/>
    <n v="1.9048"/>
    <n v="8.0257000000000005"/>
    <n v="3.9352"/>
    <n v="3.9983339197826981"/>
    <m/>
  </r>
  <r>
    <s v="150204.IB"/>
    <s v="150204Z6.IB"/>
    <s v="15国开04(增6)"/>
    <x v="26"/>
    <d v="2015-03-26T00:00:00"/>
    <n v="50"/>
    <x v="0"/>
    <s v=""/>
    <s v="国家开发银行"/>
    <n v="4.1098999999999997"/>
    <n v="2.7"/>
    <m/>
    <n v="1"/>
    <n v="5.8795000000000002"/>
    <n v="4.0701000000000001"/>
    <n v="4.1507197976018366"/>
    <m/>
  </r>
  <r>
    <s v="150203.IB"/>
    <s v="150203Z6.IB"/>
    <s v="15国开03(增6)"/>
    <x v="26"/>
    <d v="2015-03-26T00:00:00"/>
    <n v="60"/>
    <x v="1"/>
    <s v=""/>
    <s v="国家开发银行"/>
    <n v="3.9569000000000001"/>
    <n v="2.21"/>
    <m/>
    <n v="3.3"/>
    <n v="4.3369"/>
    <n v="3.9699"/>
    <n v="4.0122390670755612"/>
    <m/>
  </r>
  <r>
    <s v="150306.IB"/>
    <s v="150306Z.IB"/>
    <s v="15进出06(增发)"/>
    <x v="27"/>
    <d v="2015-04-01T00:00:00"/>
    <n v="50"/>
    <x v="1"/>
    <s v=""/>
    <s v="中国进出口银行"/>
    <n v="4.1742999999999997"/>
    <n v="2.4500000000000002"/>
    <m/>
    <n v="1.4"/>
    <n v="4.4085000000000001"/>
    <n v="4.2229000000000001"/>
    <n v="4.2037884881478957"/>
    <m/>
  </r>
  <r>
    <s v="150305.IB"/>
    <s v="150305Z6.IB"/>
    <s v="15进出05(增6)"/>
    <x v="27"/>
    <d v="2015-04-01T00:00:00"/>
    <n v="60"/>
    <x v="2"/>
    <s v=""/>
    <s v="中国进出口银行"/>
    <n v="4.3254999999999999"/>
    <n v="1.56"/>
    <m/>
    <n v="2.75"/>
    <n v="7.9198000000000004"/>
    <n v="4.3193999999999999"/>
    <n v="4.3482278466627946"/>
    <m/>
  </r>
  <r>
    <s v="150406.IB"/>
    <s v="150406Z2.IB"/>
    <s v="15农发06(增2)"/>
    <x v="28"/>
    <d v="2015-04-01T00:00:00"/>
    <n v="80"/>
    <x v="3"/>
    <s v=""/>
    <s v="中国农业发展银行"/>
    <n v="4.2045000000000003"/>
    <n v="2.16"/>
    <m/>
    <n v="1.0896999999999999"/>
    <n v="2.7143000000000002"/>
    <n v="4.2064000000000004"/>
    <n v="4.2376577202225256"/>
    <m/>
  </r>
  <r>
    <s v="150407.IB"/>
    <s v="150407Z2.IB"/>
    <s v="15农发07(增2)"/>
    <x v="28"/>
    <d v="2015-04-01T00:00:00"/>
    <n v="80"/>
    <x v="1"/>
    <s v=""/>
    <s v="中国农业发展银行"/>
    <n v="4.2750000000000004"/>
    <n v="2.92"/>
    <m/>
    <n v="1.8571"/>
    <n v="4.3829000000000002"/>
    <n v="4.3068"/>
    <n v="4.3069423212941205"/>
    <m/>
  </r>
  <r>
    <s v="150205.IB"/>
    <s v="150205Z7.IB"/>
    <s v="15国开05(增7)"/>
    <x v="29"/>
    <d v="2015-04-03T00:00:00"/>
    <n v="90"/>
    <x v="2"/>
    <s v=""/>
    <s v="国家开发银行"/>
    <n v="4.2998000000000003"/>
    <n v="3.45"/>
    <m/>
    <n v="3.6111"/>
    <n v="7.9885000000000002"/>
    <n v="4.2648999999999999"/>
    <n v="4.3361021843900609"/>
    <m/>
  </r>
  <r>
    <s v="150204.IB"/>
    <s v="150204Z7.IB"/>
    <s v="15国开04(增7)"/>
    <x v="29"/>
    <d v="2015-04-03T00:00:00"/>
    <n v="50"/>
    <x v="0"/>
    <s v=""/>
    <s v="国家开发银行"/>
    <n v="4.3857999999999997"/>
    <n v="4.01"/>
    <m/>
    <n v="2.875"/>
    <n v="5.8510999999999997"/>
    <n v="4.3997999999999999"/>
    <n v="4.4268179282528068"/>
    <m/>
  </r>
  <r>
    <s v="150203.IB"/>
    <s v="150203Z7.IB"/>
    <s v="15国开03(增7)"/>
    <x v="29"/>
    <d v="2015-04-03T00:00:00"/>
    <n v="60"/>
    <x v="1"/>
    <s v=""/>
    <s v="国家开发银行"/>
    <n v="4.2763999999999998"/>
    <n v="3.14"/>
    <m/>
    <n v="1.0235000000000001"/>
    <n v="4.3144"/>
    <n v="4.2843"/>
    <n v="4.3320276654923049"/>
    <m/>
  </r>
  <r>
    <s v="150304.IB"/>
    <s v="150304Z6.IB"/>
    <s v="15进出04(增6)"/>
    <x v="30"/>
    <d v="2015-04-07T00:00:00"/>
    <n v="40"/>
    <x v="0"/>
    <s v=""/>
    <s v="中国进出口银行"/>
    <n v="4.2778"/>
    <n v="3.48"/>
    <m/>
    <n v="1"/>
    <n v="5.7929000000000004"/>
    <n v="4.2698999999999998"/>
    <n v="4.3002412643063064"/>
    <m/>
  </r>
  <r>
    <s v="150306.IB"/>
    <s v="150306Z2.IB"/>
    <s v="15进出06(增2)"/>
    <x v="30"/>
    <d v="2015-04-07T00:00:00"/>
    <n v="40"/>
    <x v="1"/>
    <s v=""/>
    <s v="中国进出口银行"/>
    <n v="4.1986999999999997"/>
    <n v="4.4000000000000004"/>
    <m/>
    <n v="20.625"/>
    <n v="4.3944999999999999"/>
    <n v="4.2119999999999997"/>
    <n v="4.2282824325861865"/>
    <m/>
  </r>
  <r>
    <s v="150207.IB"/>
    <s v="150207Z.IB"/>
    <s v="15国开07(增发)"/>
    <x v="31"/>
    <d v="2015-04-13T00:00:00"/>
    <n v="50"/>
    <x v="3"/>
    <s v=""/>
    <s v="国家开发银行"/>
    <n v="4.0026000000000002"/>
    <n v="3.46"/>
    <m/>
    <n v="1.2857000000000001"/>
    <n v="2.7465999999999999"/>
    <n v="4.0484999999999998"/>
    <n v="4.0535721109735672"/>
    <m/>
  </r>
  <r>
    <s v="150305.IB"/>
    <s v="150305Z7.IB"/>
    <s v="15进出05(增7)"/>
    <x v="32"/>
    <d v="2015-04-13T00:00:00"/>
    <n v="40"/>
    <x v="2"/>
    <s v=""/>
    <s v="中国进出口银行"/>
    <n v="4.4093"/>
    <n v="2.52"/>
    <m/>
    <n v="4"/>
    <n v="7.8874000000000004"/>
    <n v="4.4291"/>
    <n v="4.4321212085097752"/>
    <m/>
  </r>
  <r>
    <s v="150306.IB"/>
    <s v="150306Z3.IB"/>
    <s v="15进出06(增3)"/>
    <x v="32"/>
    <d v="2015-04-13T00:00:00"/>
    <n v="40"/>
    <x v="1"/>
    <s v=""/>
    <s v="中国进出口银行"/>
    <n v="4.2415000000000003"/>
    <n v="2.62"/>
    <m/>
    <n v="1.3635999999999999"/>
    <n v="4.3776999999999999"/>
    <n v="4.3056000000000001"/>
    <n v="4.2711959590652633"/>
    <m/>
  </r>
  <r>
    <s v="150407.IB"/>
    <s v="150407Z3.IB"/>
    <s v="15农发07(增3)"/>
    <x v="33"/>
    <d v="2015-04-13T00:00:00"/>
    <n v="80"/>
    <x v="1"/>
    <s v=""/>
    <s v="中国农业发展银行"/>
    <n v="4.2717999999999998"/>
    <n v="2.2999999999999998"/>
    <m/>
    <n v="2.3029999999999999"/>
    <n v="4.3521000000000001"/>
    <n v="4.3"/>
    <n v="4.3039683784839502"/>
    <m/>
  </r>
  <r>
    <s v="150406.IB"/>
    <s v="150406Z3.IB"/>
    <s v="15农发06(增3)"/>
    <x v="33"/>
    <d v="2015-04-13T00:00:00"/>
    <n v="80"/>
    <x v="3"/>
    <s v=""/>
    <s v="中国农业发展银行"/>
    <n v="4.1872999999999996"/>
    <n v="2.25"/>
    <m/>
    <n v="1.6667000000000001"/>
    <n v="2.6869999999999998"/>
    <n v="4.1897000000000002"/>
    <n v="4.2207946036471897"/>
    <m/>
  </r>
  <r>
    <s v="150208.IB"/>
    <s v="150208Z.IB"/>
    <s v="15国开08(增发)"/>
    <x v="34"/>
    <d v="2015-04-17T00:00:00"/>
    <n v="60"/>
    <x v="1"/>
    <s v=""/>
    <s v="国家开发银行"/>
    <n v="3.9780000000000002"/>
    <n v="3.1"/>
    <m/>
    <n v="1.0476000000000001"/>
    <n v="4.4340999999999999"/>
    <n v="4.0431999999999997"/>
    <n v="4.0321259782142942"/>
    <m/>
  </r>
  <r>
    <s v="150210.IB"/>
    <s v="150210Z.IB"/>
    <s v="15国开10(增发)"/>
    <x v="34"/>
    <d v="2015-04-17T00:00:00"/>
    <n v="80"/>
    <x v="2"/>
    <s v=""/>
    <s v="国家开发银行"/>
    <n v="4.0965999999999996"/>
    <n v="2.86"/>
    <m/>
    <n v="1.1171"/>
    <n v="8.0365000000000002"/>
    <n v="4.1308999999999996"/>
    <n v="4.1326853605425242"/>
    <m/>
  </r>
  <r>
    <s v="150209.IB"/>
    <s v="150209Z.IB"/>
    <s v="15国开09(增发)"/>
    <x v="34"/>
    <d v="2015-04-17T00:00:00"/>
    <n v="40"/>
    <x v="0"/>
    <s v=""/>
    <s v="国家开发银行"/>
    <n v="4.1871"/>
    <n v="3.22"/>
    <m/>
    <n v="1.1087"/>
    <n v="5.9432999999999998"/>
    <n v="4.2481"/>
    <n v="4.2274816061783858"/>
    <m/>
  </r>
  <r>
    <s v="150207.IB"/>
    <s v="150207Z2.IB"/>
    <s v="15国开07(增2)"/>
    <x v="34"/>
    <d v="2015-04-17T00:00:00"/>
    <n v="60"/>
    <x v="3"/>
    <s v=""/>
    <s v="国家开发银行"/>
    <n v="3.8443000000000001"/>
    <n v="3.62"/>
    <m/>
    <n v="1.7351000000000001"/>
    <n v="2.7385000000000002"/>
    <n v="3.8994"/>
    <n v="3.8954228774876758"/>
    <m/>
  </r>
  <r>
    <s v="150308.IB"/>
    <s v="150308Z.IB"/>
    <s v="15进出08(增发)"/>
    <x v="35"/>
    <d v="2015-04-20T00:00:00"/>
    <n v="40"/>
    <x v="2"/>
    <s v=""/>
    <s v="中国进出口银行"/>
    <n v="4.2535999999999996"/>
    <n v="3.17"/>
    <m/>
    <n v="1.0968"/>
    <n v="7.9808000000000003"/>
    <n v="4.3330000000000002"/>
    <n v="4.276154129911788"/>
    <m/>
  </r>
  <r>
    <s v="150306.IB"/>
    <s v="150306Z4.IB"/>
    <s v="15进出06(增4)"/>
    <x v="35"/>
    <d v="2015-04-20T00:00:00"/>
    <n v="40"/>
    <x v="1"/>
    <s v=""/>
    <s v="中国进出口银行"/>
    <n v="4.0946999999999996"/>
    <n v="3.12"/>
    <m/>
    <n v="1.0713999999999999"/>
    <n v="4.3746"/>
    <n v="4.13"/>
    <n v="4.1244170026973892"/>
    <m/>
  </r>
  <r>
    <s v="150404.IB"/>
    <s v="150404Z2.IB"/>
    <s v="15农发04(增2)"/>
    <x v="36"/>
    <d v="2015-04-22T00:00:00"/>
    <n v="70"/>
    <x v="0"/>
    <s v=""/>
    <s v="中国农业发展银行"/>
    <n v="4.2123999999999997"/>
    <n v="2.93"/>
    <m/>
    <n v="2.5366"/>
    <n v="5.8638000000000003"/>
    <n v="4.2443999999999997"/>
    <n v="4.2448021965278482"/>
    <m/>
  </r>
  <r>
    <s v="150004.IB"/>
    <s v="150004X.IB"/>
    <s v="15附息国债04(续发)"/>
    <x v="37"/>
    <d v="2015-04-22T00:00:00"/>
    <n v="300"/>
    <x v="3"/>
    <s v=""/>
    <s v="中华人民共和国财政部"/>
    <n v="3.2109000000000001"/>
    <n v="1.67"/>
    <m/>
    <m/>
    <n v="2.7475000000000001"/>
    <n v="3.2250999999999999"/>
    <n v="3.2290983621474068"/>
    <m/>
  </r>
  <r>
    <s v="150405.IB"/>
    <s v="150405Z2.IB"/>
    <s v="15农发05(增2)"/>
    <x v="38"/>
    <d v="2015-04-23T00:00:00"/>
    <n v="70"/>
    <x v="2"/>
    <s v=""/>
    <s v="中国农业发展银行"/>
    <n v="4.0938999999999997"/>
    <n v="2.81"/>
    <m/>
    <n v="2.75"/>
    <n v="7.9576000000000002"/>
    <n v="4.1559999999999997"/>
    <n v="4.117776545692168"/>
    <m/>
  </r>
  <r>
    <s v="150208.IB"/>
    <s v="150208Z2.IB"/>
    <s v="15国开08(增2)"/>
    <x v="39"/>
    <d v="2015-04-23T00:00:00"/>
    <n v="60"/>
    <x v="1"/>
    <s v=""/>
    <s v="国家开发银行"/>
    <n v="3.6892999999999998"/>
    <n v="3.81"/>
    <m/>
    <n v="1.1354"/>
    <n v="4.4211999999999998"/>
    <n v="3.8079999999999998"/>
    <n v="3.7435839048222199"/>
    <m/>
  </r>
  <r>
    <s v="150210.IB"/>
    <s v="150210Z2.IB"/>
    <s v="15国开10(增2)"/>
    <x v="39"/>
    <d v="2015-04-23T00:00:00"/>
    <n v="90"/>
    <x v="2"/>
    <s v=""/>
    <s v="国家开发银行"/>
    <n v="3.7454999999999998"/>
    <n v="3.3"/>
    <m/>
    <n v="1.6961999999999999"/>
    <n v="8.0593000000000004"/>
    <n v="3.7947000000000002"/>
    <n v="3.7814832739816113"/>
    <m/>
  </r>
  <r>
    <s v="150207.IB"/>
    <s v="150207Z3.IB"/>
    <s v="15国开07(增3)"/>
    <x v="39"/>
    <d v="2015-04-23T00:00:00"/>
    <n v="60"/>
    <x v="3"/>
    <s v=""/>
    <s v="国家开发银行"/>
    <n v="3.585"/>
    <n v="3.68"/>
    <m/>
    <n v="1.9098999999999999"/>
    <n v="2.7271000000000001"/>
    <n v="3.6404999999999998"/>
    <n v="3.636336584650361"/>
    <m/>
  </r>
  <r>
    <s v="150209.IB"/>
    <s v="150209Z2.IB"/>
    <s v="15国开09(增2)"/>
    <x v="39"/>
    <d v="2015-04-23T00:00:00"/>
    <n v="50"/>
    <x v="0"/>
    <s v=""/>
    <s v="国家开发银行"/>
    <n v="3.8992"/>
    <n v="3.61"/>
    <m/>
    <n v="1.0539000000000001"/>
    <n v="5.9370000000000003"/>
    <n v="3.9967000000000001"/>
    <n v="3.9396244567963619"/>
    <m/>
  </r>
  <r>
    <s v="150210.IB"/>
    <s v="150210Z3.IB"/>
    <s v="15国开10(增3)"/>
    <x v="40"/>
    <d v="2015-04-28T00:00:00"/>
    <n v="50"/>
    <x v="2"/>
    <s v=""/>
    <s v="国家开发银行"/>
    <n v="3.8574000000000002"/>
    <n v="3.46"/>
    <m/>
    <n v="56.5"/>
    <n v="8.0490999999999993"/>
    <n v="3.8502999999999998"/>
    <n v="3.8934288727932316"/>
    <m/>
  </r>
  <r>
    <s v="150207.IB"/>
    <s v="150207Z4.IB"/>
    <s v="15国开07(增4)"/>
    <x v="40"/>
    <d v="2015-04-28T00:00:00"/>
    <n v="60"/>
    <x v="3"/>
    <s v=""/>
    <s v="国家开发银行"/>
    <n v="3.6461999999999999"/>
    <n v="2.54"/>
    <m/>
    <n v="1.5041"/>
    <n v="2.7149999999999999"/>
    <n v="3.7088999999999999"/>
    <n v="3.6977653775322281"/>
    <m/>
  </r>
  <r>
    <s v="150309.IB"/>
    <s v="150309Z.IB"/>
    <s v="15进出09(增发)"/>
    <x v="40"/>
    <d v="2015-04-28T00:00:00"/>
    <n v="40"/>
    <x v="3"/>
    <s v=""/>
    <s v="中国进出口银行"/>
    <n v="3.9352999999999998"/>
    <n v="2.0499999999999998"/>
    <m/>
    <n v="7.6666999999999996"/>
    <n v="2.7566999999999999"/>
    <n v="3.9235000000000002"/>
    <n v="3.9643202053179523"/>
    <m/>
  </r>
  <r>
    <s v="150208.IB"/>
    <s v="150208Z3.IB"/>
    <s v="15国开08(增3)"/>
    <x v="40"/>
    <d v="2015-04-28T00:00:00"/>
    <n v="50"/>
    <x v="1"/>
    <s v=""/>
    <s v="国家开发银行"/>
    <n v="3.7984"/>
    <n v="2.61"/>
    <m/>
    <n v="1.0491999999999999"/>
    <n v="4.4158999999999997"/>
    <n v="3.8308"/>
    <n v="3.8527490568174096"/>
    <m/>
  </r>
  <r>
    <s v="150308.IB"/>
    <s v="150308Z2.IB"/>
    <s v="15进出08(增2)"/>
    <x v="40"/>
    <d v="2015-04-28T00:00:00"/>
    <n v="40"/>
    <x v="2"/>
    <s v=""/>
    <s v="中国进出口银行"/>
    <n v="4.1665000000000001"/>
    <n v="1.87"/>
    <m/>
    <n v="1.4666999999999999"/>
    <n v="7.9557000000000002"/>
    <n v="4.2061000000000002"/>
    <n v="4.1891252875296958"/>
    <m/>
  </r>
  <r>
    <s v="150306.IB"/>
    <s v="150306Z5.IB"/>
    <s v="15进出06(增5)"/>
    <x v="40"/>
    <d v="2015-04-28T00:00:00"/>
    <n v="40"/>
    <x v="1"/>
    <s v=""/>
    <s v="中国进出口银行"/>
    <n v="4.0143000000000004"/>
    <n v="2.1"/>
    <m/>
    <n v="2"/>
    <n v="4.3540999999999999"/>
    <n v="4.0330000000000004"/>
    <n v="4.044156916469535"/>
    <m/>
  </r>
  <r>
    <s v="150404.IB"/>
    <s v="150404Z3.IB"/>
    <s v="15农发04(增3)"/>
    <x v="41"/>
    <d v="2015-04-29T00:00:00"/>
    <n v="80"/>
    <x v="0"/>
    <s v=""/>
    <s v="中国农业发展银行"/>
    <n v="4.1638000000000002"/>
    <n v="2.2400000000000002"/>
    <m/>
    <n v="1.0606"/>
    <n v="5.8362999999999996"/>
    <n v="4.1436999999999999"/>
    <n v="4.1963548720936208"/>
    <m/>
  </r>
  <r>
    <s v="150409.IB"/>
    <s v="150409Z.IB"/>
    <s v="15农发09(增发)"/>
    <x v="41"/>
    <d v="2015-04-29T00:00:00"/>
    <n v="80"/>
    <x v="3"/>
    <s v=""/>
    <s v="中国农业发展银行"/>
    <n v="3.9013"/>
    <n v="2.61"/>
    <m/>
    <n v="1.3021"/>
    <n v="2.7593999999999999"/>
    <n v="3.9034"/>
    <n v="3.9339157860404437"/>
    <m/>
  </r>
  <r>
    <s v="150210.IB"/>
    <s v="150210Z4.IB"/>
    <s v="15国开10(增4)"/>
    <x v="42"/>
    <d v="2015-05-04T00:00:00"/>
    <n v="90"/>
    <x v="2"/>
    <s v=""/>
    <s v="国家开发银行"/>
    <n v="3.7976000000000001"/>
    <n v="2.0699999999999998"/>
    <m/>
    <n v="1.2033"/>
    <n v="8.0348000000000006"/>
    <n v="3.8"/>
    <n v="3.8336929954697068"/>
    <m/>
  </r>
  <r>
    <s v="150208.IB"/>
    <s v="150208Z4.IB"/>
    <s v="15国开08(增4)"/>
    <x v="42"/>
    <d v="2015-05-04T00:00:00"/>
    <n v="60"/>
    <x v="1"/>
    <s v=""/>
    <s v="国家开发银行"/>
    <n v="3.7319"/>
    <n v="2.79"/>
    <m/>
    <n v="18.2"/>
    <n v="4.4013999999999998"/>
    <n v="3.7505999999999999"/>
    <n v="3.786428104693961"/>
    <m/>
  </r>
  <r>
    <s v="150207.IB"/>
    <s v="150207Z5.IB"/>
    <s v="15国开07(增5)"/>
    <x v="42"/>
    <d v="2015-05-04T00:00:00"/>
    <n v="60"/>
    <x v="3"/>
    <s v=""/>
    <s v="国家开发银行"/>
    <n v="3.6242999999999999"/>
    <n v="2.5299999999999998"/>
    <m/>
    <n v="2.3056000000000001"/>
    <n v="2.6993999999999998"/>
    <n v="3.6429999999999998"/>
    <n v="3.676163377046751"/>
    <m/>
  </r>
  <r>
    <s v="150209.IB"/>
    <s v="150209Z3.IB"/>
    <s v="15国开09(增3)"/>
    <x v="42"/>
    <d v="2015-05-04T00:00:00"/>
    <n v="60"/>
    <x v="0"/>
    <s v=""/>
    <s v="国家开发银行"/>
    <n v="4.1486000000000001"/>
    <n v="1.94"/>
    <m/>
    <n v="3.8"/>
    <n v="5.9024999999999999"/>
    <n v="4.1277999999999997"/>
    <n v="4.1892607369758581"/>
    <m/>
  </r>
  <r>
    <s v="150410.IB"/>
    <s v="150410Z.IB"/>
    <s v="15农发10(增发)"/>
    <x v="43"/>
    <d v="2015-05-04T00:00:00"/>
    <n v="80"/>
    <x v="1"/>
    <s v=""/>
    <s v="中国农业发展银行"/>
    <n v="4.0228000000000002"/>
    <n v="2.58"/>
    <m/>
    <n v="5.6364000000000001"/>
    <n v="4.4290000000000003"/>
    <n v="4.0045999999999999"/>
    <n v="4.0544098442086254"/>
    <m/>
  </r>
  <r>
    <s v="150405.IB"/>
    <s v="150405Z3.IB"/>
    <s v="15农发05(增3)"/>
    <x v="43"/>
    <d v="2015-05-04T00:00:00"/>
    <n v="80"/>
    <x v="2"/>
    <s v=""/>
    <s v="中国农业发展银行"/>
    <n v="4.2084000000000001"/>
    <n v="2.5299999999999998"/>
    <m/>
    <n v="4.1538000000000004"/>
    <n v="7.9225000000000003"/>
    <n v="4.1894999999999998"/>
    <n v="4.2323823288103508"/>
    <m/>
  </r>
  <r>
    <s v="150308.IB"/>
    <s v="150308Z3.IB"/>
    <s v="15进出08(增3)"/>
    <x v="44"/>
    <d v="2015-05-05T00:00:00"/>
    <n v="40"/>
    <x v="2"/>
    <s v=""/>
    <s v="中国进出口银行"/>
    <n v="4.1601999999999997"/>
    <n v="3.99"/>
    <m/>
    <n v="2.0337000000000001"/>
    <n v="7.9397000000000002"/>
    <n v="4.1711999999999998"/>
    <n v="4.1828708817713514"/>
    <m/>
  </r>
  <r>
    <s v="150306.IB"/>
    <s v="150306Z6.IB"/>
    <s v="15进出06(增6)"/>
    <x v="44"/>
    <d v="2015-05-05T00:00:00"/>
    <n v="40"/>
    <x v="1"/>
    <s v=""/>
    <s v="中国进出口银行"/>
    <n v="3.9676"/>
    <n v="3.57"/>
    <m/>
    <n v="4.75"/>
    <n v="4.3352000000000004"/>
    <n v="4.0000999999999998"/>
    <n v="3.9975870824875437"/>
    <m/>
  </r>
  <r>
    <s v="150309.IB"/>
    <s v="150309Z2.IB"/>
    <s v="15进出09(增2)"/>
    <x v="44"/>
    <d v="2015-05-05T00:00:00"/>
    <n v="40"/>
    <x v="3"/>
    <s v=""/>
    <s v="中国进出口银行"/>
    <n v="3.8567999999999998"/>
    <n v="3.93"/>
    <m/>
    <n v="1.22"/>
    <n v="2.7389999999999999"/>
    <n v="3.8635999999999999"/>
    <n v="3.8860077400511135"/>
    <m/>
  </r>
  <r>
    <s v="150210.IB"/>
    <s v="150210Z5.IB"/>
    <s v="15国开10(增5)"/>
    <x v="45"/>
    <d v="2015-05-07T00:00:00"/>
    <n v="90"/>
    <x v="2"/>
    <s v=""/>
    <s v="国家开发银行"/>
    <n v="3.84"/>
    <n v="2.23"/>
    <m/>
    <n v="47.5"/>
    <n v="8.0198"/>
    <n v="3.8250999999999999"/>
    <n v="3.8761605027556794"/>
    <m/>
  </r>
  <r>
    <s v="150208.IB"/>
    <s v="150208Z5.IB"/>
    <s v="15国开08(增5)"/>
    <x v="45"/>
    <d v="2015-05-07T00:00:00"/>
    <n v="60"/>
    <x v="1"/>
    <s v=""/>
    <s v="国家开发银行"/>
    <n v="3.7475999999999998"/>
    <n v="2.34"/>
    <m/>
    <n v="1.6419999999999999"/>
    <n v="4.3903999999999996"/>
    <n v="3.7601"/>
    <n v="3.8022647230320699"/>
    <m/>
  </r>
  <r>
    <s v="150209.IB"/>
    <s v="150209Z4.IB"/>
    <s v="15国开09(增4)"/>
    <x v="45"/>
    <d v="2015-05-07T00:00:00"/>
    <n v="50"/>
    <x v="0"/>
    <s v=""/>
    <s v="国家开发银行"/>
    <n v="4.1039000000000003"/>
    <n v="3.72"/>
    <m/>
    <n v="1.7857000000000001"/>
    <n v="5.8936999999999999"/>
    <n v="4.1520999999999999"/>
    <n v="4.1446214483261787"/>
    <m/>
  </r>
  <r>
    <s v="150207.IB"/>
    <s v="150207Z6.IB"/>
    <s v="15国开07(增6)"/>
    <x v="45"/>
    <d v="2015-05-07T00:00:00"/>
    <n v="60"/>
    <x v="3"/>
    <s v=""/>
    <s v="国家开发银行"/>
    <n v="3.6351"/>
    <n v="2.65"/>
    <m/>
    <n v="9.2857000000000003"/>
    <n v="2.6909999999999998"/>
    <n v="3.6555"/>
    <n v="3.6871252694165739"/>
    <m/>
  </r>
  <r>
    <s v="150308.IB"/>
    <s v="150308Z4.IB"/>
    <s v="15进出08(增4)"/>
    <x v="46"/>
    <d v="2015-05-08T00:00:00"/>
    <n v="40"/>
    <x v="2"/>
    <s v=""/>
    <s v="中国进出口银行"/>
    <n v="4.1643999999999997"/>
    <n v="3.31"/>
    <m/>
    <n v="2.5"/>
    <n v="7.9297000000000004"/>
    <n v="4.2007000000000003"/>
    <n v="4.1870994716067438"/>
    <m/>
  </r>
  <r>
    <s v="150306.IB"/>
    <s v="150306Z7.IB"/>
    <s v="15进出06(增7)"/>
    <x v="46"/>
    <d v="2015-05-08T00:00:00"/>
    <n v="40"/>
    <x v="1"/>
    <s v=""/>
    <s v="中国进出口银行"/>
    <n v="3.9384000000000001"/>
    <n v="3.46"/>
    <m/>
    <n v="1.9577"/>
    <n v="4.3296999999999999"/>
    <n v="4.0026999999999999"/>
    <n v="3.9684251749543851"/>
    <m/>
  </r>
  <r>
    <s v="150309.IB"/>
    <s v="150309Z3.IB"/>
    <s v="15进出09(增3)"/>
    <x v="46"/>
    <d v="2015-05-08T00:00:00"/>
    <n v="40"/>
    <x v="3"/>
    <s v=""/>
    <s v="中国进出口银行"/>
    <n v="3.8433000000000002"/>
    <n v="5.58"/>
    <m/>
    <n v="1"/>
    <n v="2.7328999999999999"/>
    <n v="3.8860999999999999"/>
    <n v="3.8725729335138501"/>
    <m/>
  </r>
  <r>
    <s v="150207.IB"/>
    <s v="150207Z7.IB"/>
    <s v="15国开07(增7)"/>
    <x v="47"/>
    <d v="2015-05-11T00:00:00"/>
    <n v="50"/>
    <x v="3"/>
    <s v=""/>
    <s v="国家开发银行"/>
    <n v="3.6166999999999998"/>
    <n v="4.1399999999999997"/>
    <m/>
    <n v="1.3734999999999999"/>
    <n v="2.6827999999999999"/>
    <n v="3.6505000000000001"/>
    <n v="3.6688842850752943"/>
    <m/>
  </r>
  <r>
    <s v="150210.IB"/>
    <s v="150210Z6.IB"/>
    <s v="15国开10(增6)"/>
    <x v="47"/>
    <d v="2015-05-11T00:00:00"/>
    <n v="50"/>
    <x v="2"/>
    <s v=""/>
    <s v="国家开发银行"/>
    <n v="3.8258000000000001"/>
    <n v="3.83"/>
    <m/>
    <n v="1.2031000000000001"/>
    <n v="8.0104000000000006"/>
    <n v="3.8376000000000001"/>
    <n v="3.8620029361829622"/>
    <m/>
  </r>
  <r>
    <s v="150208.IB"/>
    <s v="150208Z6.IB"/>
    <s v="15国开08(增6)"/>
    <x v="48"/>
    <d v="2015-05-15T00:00:00"/>
    <n v="60"/>
    <x v="1"/>
    <s v=""/>
    <s v="国家开发银行"/>
    <n v="3.6408"/>
    <n v="2.72"/>
    <m/>
    <n v="1.1759999999999999"/>
    <n v="4.3808999999999996"/>
    <n v="3.6751999999999998"/>
    <n v="3.6955832637129356"/>
    <m/>
  </r>
  <r>
    <s v="150210.IB"/>
    <s v="150210Z7.IB"/>
    <s v="15国开10(增7)"/>
    <x v="48"/>
    <d v="2015-05-15T00:00:00"/>
    <n v="90"/>
    <x v="2"/>
    <s v=""/>
    <s v="国家开发银行"/>
    <n v="3.8405999999999998"/>
    <n v="1.92"/>
    <m/>
    <n v="1.1460999999999999"/>
    <n v="7.9931000000000001"/>
    <n v="3.8700999999999999"/>
    <n v="3.8768812926148799"/>
    <m/>
  </r>
  <r>
    <s v="150209.IB"/>
    <s v="150209Z5.IB"/>
    <s v="15国开09(增5)"/>
    <x v="48"/>
    <d v="2015-05-15T00:00:00"/>
    <n v="60"/>
    <x v="0"/>
    <s v=""/>
    <s v="国家开发银行"/>
    <n v="3.9582000000000002"/>
    <n v="3.72"/>
    <m/>
    <n v="1.34"/>
    <n v="5.8945999999999996"/>
    <n v="4.0026000000000002"/>
    <n v="3.9989152308892888"/>
    <m/>
  </r>
  <r>
    <s v="150207.IB"/>
    <s v="150207Z8.IB"/>
    <s v="15国开07(增8)"/>
    <x v="48"/>
    <d v="2015-05-15T00:00:00"/>
    <n v="60"/>
    <x v="3"/>
    <s v=""/>
    <s v="国家开发银行"/>
    <n v="3.4117999999999999"/>
    <n v="3.69"/>
    <m/>
    <n v="1.3635999999999999"/>
    <n v="2.6787000000000001"/>
    <n v="3.4632999999999998"/>
    <n v="3.4640641579870834"/>
    <m/>
  </r>
  <r>
    <s v="150308.IB"/>
    <s v="150308Z5.IB"/>
    <s v="15进出08(增5)"/>
    <x v="49"/>
    <d v="2015-05-14T00:00:00"/>
    <n v="40"/>
    <x v="2"/>
    <s v=""/>
    <s v="中国进出口银行"/>
    <n v="3.9998999999999998"/>
    <n v="2.67"/>
    <m/>
    <n v="1.4666999999999999"/>
    <n v="7.9473000000000003"/>
    <n v="4.0433000000000003"/>
    <n v="4.022549201615643"/>
    <m/>
  </r>
  <r>
    <s v="150004.IB"/>
    <s v="150004X2.IB"/>
    <s v="15附息国债04(续2)"/>
    <x v="49"/>
    <d v="2015-05-18T00:00:00"/>
    <n v="300.5"/>
    <x v="3"/>
    <s v=""/>
    <s v="中华人民共和国财政部"/>
    <n v="2.8714"/>
    <n v="2.39"/>
    <m/>
    <m/>
    <n v="2.6882000000000001"/>
    <n v="2.9102999999999999"/>
    <n v="2.8899998065620118"/>
    <m/>
  </r>
  <r>
    <s v="150309.IB"/>
    <s v="150309Z4.IB"/>
    <s v="15进出09(增4)"/>
    <x v="49"/>
    <d v="2015-05-14T00:00:00"/>
    <n v="40"/>
    <x v="3"/>
    <s v=""/>
    <s v="中国进出口银行"/>
    <n v="3.4773999999999998"/>
    <n v="5.88"/>
    <m/>
    <n v="1"/>
    <n v="2.7275"/>
    <n v="3.4698000000000002"/>
    <n v="3.5067308890925752"/>
    <m/>
  </r>
  <r>
    <s v="150409.IB"/>
    <s v="150409Z2.IB"/>
    <s v="15农发09(增2)"/>
    <x v="50"/>
    <d v="2015-05-18T00:00:00"/>
    <n v="70"/>
    <x v="3"/>
    <s v=""/>
    <s v="中国农业发展银行"/>
    <n v="3.3488000000000002"/>
    <n v="3.25"/>
    <m/>
    <n v="4.0461999999999998"/>
    <n v="2.7225000000000001"/>
    <n v="3.4298000000000002"/>
    <n v="3.3818578512396695"/>
    <m/>
  </r>
  <r>
    <s v="150410.IB"/>
    <s v="150410Z2.IB"/>
    <s v="15农发10(增2)"/>
    <x v="50"/>
    <d v="2015-05-18T00:00:00"/>
    <n v="60"/>
    <x v="1"/>
    <s v=""/>
    <s v="中国农业发展银行"/>
    <n v="3.5503"/>
    <n v="3.12"/>
    <m/>
    <n v="1.9077999999999999"/>
    <n v="4.4074999999999998"/>
    <n v="3.6101999999999999"/>
    <n v="3.5820640385706182"/>
    <m/>
  </r>
  <r>
    <s v="150404.IB"/>
    <s v="150404Z4.IB"/>
    <s v="15农发04(增4)"/>
    <x v="50"/>
    <d v="2015-05-18T00:00:00"/>
    <n v="60"/>
    <x v="0"/>
    <s v=""/>
    <s v="中国农业发展银行"/>
    <n v="3.8938999999999999"/>
    <n v="2.63"/>
    <m/>
    <n v="2.25"/>
    <n v="5.8047000000000004"/>
    <n v="3.91"/>
    <n v="3.9266320964046377"/>
    <m/>
  </r>
  <r>
    <s v="150209.IB"/>
    <s v="150209Z6.IB"/>
    <s v="15国开09(增6)"/>
    <x v="51"/>
    <d v="2015-05-21T00:00:00"/>
    <n v="70"/>
    <x v="0"/>
    <s v=""/>
    <s v="国家开发银行"/>
    <n v="3.9990999999999999"/>
    <n v="1.77"/>
    <m/>
    <n v="4.8333000000000004"/>
    <n v="5.8681000000000001"/>
    <n v="3.9817999999999998"/>
    <n v="4.039999098515703"/>
    <m/>
  </r>
  <r>
    <s v="150210.IB"/>
    <s v="150210Z8.IB"/>
    <s v="15国开10(增8)"/>
    <x v="51"/>
    <d v="2015-05-21T00:00:00"/>
    <n v="80"/>
    <x v="2"/>
    <s v=""/>
    <s v="国家开发银行"/>
    <n v="3.9653999999999998"/>
    <n v="1.88"/>
    <m/>
    <n v="20"/>
    <n v="7.9615999999999998"/>
    <n v="3.9676"/>
    <n v="4.0018248392282958"/>
    <m/>
  </r>
  <r>
    <s v="150208.IB"/>
    <s v="150208Z7.IB"/>
    <s v="15国开08(增7)"/>
    <x v="51"/>
    <d v="2015-05-21T00:00:00"/>
    <n v="60"/>
    <x v="1"/>
    <s v=""/>
    <s v="国家开发银行"/>
    <n v="3.6364000000000001"/>
    <n v="2.48"/>
    <m/>
    <n v="2.7082999999999999"/>
    <n v="4.3583999999999996"/>
    <n v="3.6852"/>
    <n v="3.6914660792951541"/>
    <m/>
  </r>
  <r>
    <s v="150207.IB"/>
    <s v="150207Z9.IB"/>
    <s v="15国开07(增9)"/>
    <x v="51"/>
    <d v="2015-05-21T00:00:00"/>
    <n v="70"/>
    <x v="3"/>
    <s v=""/>
    <s v="国家开发银行"/>
    <n v="3.3885000000000001"/>
    <n v="2.6"/>
    <m/>
    <n v="1.8667"/>
    <n v="2.6606000000000001"/>
    <n v="3.4171"/>
    <n v="3.441119709839886"/>
    <m/>
  </r>
  <r>
    <s v="150412.IB"/>
    <s v="150412Z.IB"/>
    <s v="15农发12(增发)"/>
    <x v="52"/>
    <d v="2015-05-22T00:00:00"/>
    <n v="40"/>
    <x v="0"/>
    <s v=""/>
    <s v="中国农业发展银行"/>
    <n v="4.0026000000000002"/>
    <n v="4.0599999999999996"/>
    <m/>
    <n v="6.3158000000000003"/>
    <n v="5.9257999999999997"/>
    <n v="4.0229999999999997"/>
    <n v="4.0346631813426033"/>
    <m/>
  </r>
  <r>
    <s v="150308.IB"/>
    <s v="150308Z6.IB"/>
    <s v="15进出08(增6)"/>
    <x v="53"/>
    <d v="2015-05-22T00:00:00"/>
    <n v="40"/>
    <x v="2"/>
    <s v=""/>
    <s v="中国进出口银行"/>
    <n v="4.0549999999999997"/>
    <n v="2.59"/>
    <m/>
    <n v="1.0448"/>
    <n v="7.9051"/>
    <n v="4.0831999999999997"/>
    <n v="4.0777701104350355"/>
    <m/>
  </r>
  <r>
    <s v="150310.IB"/>
    <s v="150310Z.IB"/>
    <s v="15进出10(增发)"/>
    <x v="53"/>
    <d v="2015-05-22T00:00:00"/>
    <n v="40"/>
    <x v="0"/>
    <s v=""/>
    <s v="中国进出口银行"/>
    <n v="4.0042999999999997"/>
    <n v="2.5"/>
    <m/>
    <n v="1.625"/>
    <n v="5.9808000000000003"/>
    <n v="4.0385999999999997"/>
    <n v="4.0260362225789192"/>
    <m/>
  </r>
  <r>
    <s v="150309.IB"/>
    <s v="150309Z5.IB"/>
    <s v="15进出09(增5)"/>
    <x v="53"/>
    <d v="2015-05-22T00:00:00"/>
    <n v="40"/>
    <x v="3"/>
    <s v=""/>
    <s v="中国进出口银行"/>
    <n v="3.4424000000000001"/>
    <n v="3.8"/>
    <m/>
    <n v="1"/>
    <n v="2.7048999999999999"/>
    <n v="3.4990000000000001"/>
    <n v="3.4719759547487894"/>
    <m/>
  </r>
  <r>
    <s v="150409.IB"/>
    <s v="150409Z3.IB"/>
    <s v="15农发09(增3)"/>
    <x v="54"/>
    <d v="2015-05-27T00:00:00"/>
    <n v="60"/>
    <x v="3"/>
    <s v=""/>
    <s v="中国农业发展银行"/>
    <n v="3.4514999999999998"/>
    <n v="2.85"/>
    <m/>
    <n v="4.0232999999999999"/>
    <n v="2.6958000000000002"/>
    <n v="3.4712000000000001"/>
    <n v="3.4848852659692855"/>
    <m/>
  </r>
  <r>
    <s v="150209.IB"/>
    <s v="150209Z7.IB"/>
    <s v="15国开09(增7)"/>
    <x v="55"/>
    <d v="2015-05-29T00:00:00"/>
    <n v="50"/>
    <x v="0"/>
    <s v=""/>
    <s v="国家开发银行"/>
    <n v="4.0541"/>
    <n v="2.94"/>
    <m/>
    <n v="1.2069000000000001"/>
    <n v="5.8358999999999996"/>
    <n v="4.0800999999999998"/>
    <n v="4.0952247622474687"/>
    <m/>
  </r>
  <r>
    <s v="150208.IB"/>
    <s v="150208Z8.IB"/>
    <s v="15国开08(增8)"/>
    <x v="55"/>
    <d v="2015-05-29T00:00:00"/>
    <n v="60"/>
    <x v="1"/>
    <s v=""/>
    <s v="国家开发银行"/>
    <n v="3.7625000000000002"/>
    <n v="2.0499999999999998"/>
    <m/>
    <n v="7.1538000000000004"/>
    <n v="4.3308999999999997"/>
    <n v="3.8037999999999998"/>
    <n v="3.8179157334503224"/>
    <m/>
  </r>
  <r>
    <s v="150210.IB"/>
    <s v="150210Z9.IB"/>
    <s v="15国开10(增9)"/>
    <x v="55"/>
    <d v="2015-05-29T00:00:00"/>
    <n v="80"/>
    <x v="2"/>
    <s v=""/>
    <s v="国家开发银行"/>
    <n v="4.0551000000000004"/>
    <n v="2.7"/>
    <m/>
    <n v="3.3409"/>
    <n v="7.9233000000000002"/>
    <n v="4.0537999999999998"/>
    <n v="4.0917009112364804"/>
    <m/>
  </r>
  <r>
    <s v="150207.IB"/>
    <s v="150207Z10.IB"/>
    <s v="15国开07(增10)"/>
    <x v="55"/>
    <d v="2015-05-29T00:00:00"/>
    <n v="60"/>
    <x v="3"/>
    <s v=""/>
    <s v="国家开发银行"/>
    <n v="3.4493"/>
    <n v="2.68"/>
    <m/>
    <n v="7.5"/>
    <n v="2.6366999999999998"/>
    <n v="3.4882"/>
    <n v="3.502396673872644"/>
    <m/>
  </r>
  <r>
    <s v="150309.IB"/>
    <s v="150309Z6.IB"/>
    <s v="15进出09(增6)"/>
    <x v="56"/>
    <d v="2015-06-01T00:00:00"/>
    <n v="40"/>
    <x v="3"/>
    <s v=""/>
    <s v="中国进出口银行"/>
    <n v="3.5470000000000002"/>
    <n v="2.83"/>
    <m/>
    <n v="1.0975999999999999"/>
    <n v="2.6728999999999998"/>
    <n v="3.5693000000000001"/>
    <n v="3.576930038534925"/>
    <m/>
  </r>
  <r>
    <s v="150310.IB"/>
    <s v="150310Z2.IB"/>
    <s v="15进出10(增2)"/>
    <x v="56"/>
    <d v="2015-06-01T00:00:00"/>
    <n v="40"/>
    <x v="0"/>
    <s v=""/>
    <s v="中国进出口银行"/>
    <n v="4.1437999999999997"/>
    <n v="2.73"/>
    <m/>
    <n v="3.9285999999999999"/>
    <n v="5.9424000000000001"/>
    <n v="4.1570999999999998"/>
    <n v="4.1656766828217551"/>
    <m/>
  </r>
  <r>
    <s v="150308.IB"/>
    <s v="150308Z7.IB"/>
    <s v="15进出08(增7)"/>
    <x v="56"/>
    <d v="2015-06-01T00:00:00"/>
    <n v="40"/>
    <x v="2"/>
    <s v=""/>
    <s v="中国进出口银行"/>
    <n v="4.1684000000000001"/>
    <n v="2.83"/>
    <m/>
    <n v="2.7273000000000001"/>
    <n v="7.8627000000000002"/>
    <n v="4.1879999999999997"/>
    <n v="4.191292899385707"/>
    <m/>
  </r>
  <r>
    <s v="150409.IB"/>
    <s v="150409Z4.IB"/>
    <s v="15农发09(增4)"/>
    <x v="57"/>
    <d v="2015-06-03T00:00:00"/>
    <n v="80"/>
    <x v="3"/>
    <s v=""/>
    <s v="中国农业发展银行"/>
    <n v="3.6779999999999999"/>
    <n v="2.0299999999999998"/>
    <m/>
    <n v="1.0112000000000001"/>
    <n v="2.6768999999999998"/>
    <n v="3.6844000000000001"/>
    <n v="3.7116209794912023"/>
    <m/>
  </r>
  <r>
    <s v="150410.IB"/>
    <s v="150410Z3.IB"/>
    <s v="15农发10(增3)"/>
    <x v="57"/>
    <d v="2015-06-03T00:00:00"/>
    <n v="40"/>
    <x v="1"/>
    <s v=""/>
    <s v="中国农业发展银行"/>
    <n v="3.8906000000000001"/>
    <n v="2.5499999999999998"/>
    <m/>
    <n v="1.7646999999999999"/>
    <n v="4.3567"/>
    <n v="3.8700999999999999"/>
    <n v="3.9227344136617166"/>
    <m/>
  </r>
  <r>
    <s v="150207.IB"/>
    <s v="150207Z11.IB"/>
    <s v="15国开07(增11)"/>
    <x v="58"/>
    <d v="2015-06-04T00:00:00"/>
    <n v="60"/>
    <x v="3"/>
    <s v=""/>
    <s v="国家开发银行"/>
    <n v="3.4704999999999999"/>
    <n v="2.66"/>
    <m/>
    <n v="1.2178"/>
    <n v="2.621"/>
    <n v="3.5007000000000001"/>
    <n v="3.5239147272033575"/>
    <m/>
  </r>
  <r>
    <s v="150209.IB"/>
    <s v="150209Z8.IB"/>
    <s v="15国开09(增8)"/>
    <x v="58"/>
    <d v="2015-06-04T00:00:00"/>
    <n v="50"/>
    <x v="0"/>
    <s v=""/>
    <s v="国家开发银行"/>
    <n v="4.0552000000000001"/>
    <n v="3.08"/>
    <m/>
    <n v="3.4722"/>
    <n v="5.8231000000000002"/>
    <n v="4.0749000000000004"/>
    <n v="4.0964151603098005"/>
    <m/>
  </r>
  <r>
    <s v="150208.IB"/>
    <s v="150208Z9.IB"/>
    <s v="15国开08(增9)"/>
    <x v="58"/>
    <d v="2015-06-04T00:00:00"/>
    <n v="50"/>
    <x v="1"/>
    <s v=""/>
    <s v="国家开发银行"/>
    <n v="3.7584"/>
    <n v="2.86"/>
    <m/>
    <n v="1.3897999999999999"/>
    <n v="4.3163999999999998"/>
    <n v="3.7753000000000001"/>
    <n v="3.8140018904642758"/>
    <m/>
  </r>
  <r>
    <s v="150210.IB"/>
    <s v="150210Z10.IB"/>
    <s v="15国开10(增10)"/>
    <x v="58"/>
    <d v="2015-06-04T00:00:00"/>
    <n v="70"/>
    <x v="2"/>
    <s v=""/>
    <s v="国家开发银行"/>
    <n v="4.0533999999999999"/>
    <n v="3.12"/>
    <m/>
    <n v="4.8974000000000002"/>
    <n v="7.9120999999999997"/>
    <n v="4.0899000000000001"/>
    <n v="4.0900527217805642"/>
    <m/>
  </r>
  <r>
    <s v="150308.IB"/>
    <s v="150308Z8.IB"/>
    <s v="15进出08(增8)"/>
    <x v="59"/>
    <d v="2015-06-08T00:00:00"/>
    <n v="40"/>
    <x v="2"/>
    <s v=""/>
    <s v="中国进出口银行"/>
    <n v="4.1333000000000002"/>
    <n v="4.05"/>
    <m/>
    <n v="7.1764999999999999"/>
    <n v="7.8545999999999996"/>
    <n v="4.1417999999999999"/>
    <n v="4.1562165075242534"/>
    <m/>
  </r>
  <r>
    <s v="150414.IB"/>
    <s v="150414Z.IB"/>
    <s v="15农发14(增发)"/>
    <x v="60"/>
    <d v="2015-06-10T00:00:00"/>
    <n v="70"/>
    <x v="3"/>
    <s v=""/>
    <s v="中国农业发展银行"/>
    <n v="3.5547"/>
    <n v="2.14"/>
    <m/>
    <n v="4.7222"/>
    <n v="2.7505999999999999"/>
    <n v="3.5598999999999998"/>
    <n v="3.5874201337889913"/>
    <m/>
  </r>
  <r>
    <s v="150208.IB"/>
    <s v="150208Z10.IB"/>
    <s v="15国开08(增10)"/>
    <x v="61"/>
    <d v="2015-06-11T00:00:00"/>
    <n v="50"/>
    <x v="1"/>
    <s v=""/>
    <s v="国家开发银行"/>
    <n v="3.7475000000000001"/>
    <n v="3.13"/>
    <m/>
    <n v="12.8462"/>
    <n v="4.2975000000000003"/>
    <n v="3.7652000000000001"/>
    <n v="3.8033464223385689"/>
    <m/>
  </r>
  <r>
    <s v="150207.IB"/>
    <s v="150207Z12.IB"/>
    <s v="15国开07(增12)"/>
    <x v="61"/>
    <d v="2015-06-11T00:00:00"/>
    <n v="60"/>
    <x v="3"/>
    <s v=""/>
    <s v="国家开发银行"/>
    <n v="3.4506999999999999"/>
    <n v="2.69"/>
    <m/>
    <n v="6.8823999999999996"/>
    <n v="2.6019999999999999"/>
    <n v="3.4931999999999999"/>
    <n v="3.5045047655649499"/>
    <m/>
  </r>
  <r>
    <s v="150210.IB"/>
    <s v="150210Z11.IB"/>
    <s v="15国开10(增11)"/>
    <x v="61"/>
    <d v="2015-06-11T00:00:00"/>
    <n v="70"/>
    <x v="2"/>
    <s v=""/>
    <s v="国家开发银行"/>
    <n v="4.0331999999999999"/>
    <n v="2.78"/>
    <m/>
    <n v="1.8395999999999999"/>
    <n v="7.8929999999999998"/>
    <n v="4.0449999999999999"/>
    <n v="4.0699414164449514"/>
    <m/>
  </r>
  <r>
    <s v="150209.IB"/>
    <s v="150209Z9.IB"/>
    <s v="15国开09(增9)"/>
    <x v="61"/>
    <d v="2015-06-11T00:00:00"/>
    <n v="50"/>
    <x v="0"/>
    <s v=""/>
    <s v="国家开发银行"/>
    <n v="4.0175999999999998"/>
    <n v="3.51"/>
    <m/>
    <n v="1.1818"/>
    <n v="5.8071999999999999"/>
    <n v="4.0500999999999996"/>
    <n v="4.0589280066124811"/>
    <m/>
  </r>
  <r>
    <s v="150313.IB"/>
    <s v="150313Z.IB"/>
    <s v="15进出13(增发)"/>
    <x v="62"/>
    <d v="2015-06-12T00:00:00"/>
    <n v="40"/>
    <x v="1"/>
    <s v=""/>
    <s v="中国进出口银行"/>
    <n v="3.8191999999999999"/>
    <n v="3.39"/>
    <m/>
    <n v="2.7143000000000002"/>
    <n v="4.4593999999999996"/>
    <n v="3.8793000000000002"/>
    <n v="3.8483519038435663"/>
    <m/>
  </r>
  <r>
    <s v="150308.IB"/>
    <s v="150308Z9.IB"/>
    <s v="15进出08(增9)"/>
    <x v="62"/>
    <d v="2015-06-12T00:00:00"/>
    <n v="40"/>
    <x v="2"/>
    <s v=""/>
    <s v="中国进出口银行"/>
    <n v="4.1364000000000001"/>
    <n v="3"/>
    <m/>
    <n v="6.2"/>
    <n v="7.8404999999999996"/>
    <n v="4.1578999999999997"/>
    <n v="4.159357719533193"/>
    <m/>
  </r>
  <r>
    <s v="150410.IB"/>
    <s v="150410Z4.IB"/>
    <s v="15农发10(增4)"/>
    <x v="63"/>
    <d v="2015-06-17T00:00:00"/>
    <n v="60"/>
    <x v="1"/>
    <s v=""/>
    <s v="中国农业发展银行"/>
    <n v="3.8898999999999999"/>
    <n v="2.29"/>
    <m/>
    <n v="2.1785999999999999"/>
    <n v="4.3182"/>
    <n v="3.8700999999999999"/>
    <n v="3.9223209161224584"/>
    <m/>
  </r>
  <r>
    <s v="150414.IB"/>
    <s v="150414Z2.IB"/>
    <s v="15农发14(增2)"/>
    <x v="63"/>
    <d v="2015-06-17T00:00:00"/>
    <n v="70"/>
    <x v="3"/>
    <s v=""/>
    <s v="中国农业发展银行"/>
    <n v="3.6452"/>
    <n v="1.9"/>
    <m/>
    <n v="15.4"/>
    <n v="2.7317"/>
    <n v="3.6177000000000001"/>
    <n v="3.6781465168210272"/>
    <m/>
  </r>
  <r>
    <s v="150210.IB"/>
    <s v="150210Z12.IB"/>
    <s v="15国开10(增12)"/>
    <x v="64"/>
    <d v="2015-06-18T00:00:00"/>
    <n v="70"/>
    <x v="2"/>
    <s v=""/>
    <s v="国家开发银行"/>
    <n v="4.0827"/>
    <n v="2.79"/>
    <m/>
    <n v="2.7894999999999999"/>
    <n v="7.8738000000000001"/>
    <n v="4.09"/>
    <n v="4.1195310091696511"/>
    <m/>
  </r>
  <r>
    <s v="150208.IB"/>
    <s v="150208Z11.IB"/>
    <s v="15国开08(增11)"/>
    <x v="64"/>
    <d v="2015-06-18T00:00:00"/>
    <n v="50"/>
    <x v="1"/>
    <s v=""/>
    <s v="国家开发银行"/>
    <n v="3.8279999999999998"/>
    <n v="2.5099999999999998"/>
    <m/>
    <n v="1.4048"/>
    <n v="4.2790999999999997"/>
    <n v="3.8401999999999998"/>
    <n v="3.8840865602579981"/>
    <m/>
  </r>
  <r>
    <s v="150209.IB"/>
    <s v="150209Z10.IB"/>
    <s v="15国开09(增10)"/>
    <x v="64"/>
    <d v="2015-06-18T00:00:00"/>
    <n v="50"/>
    <x v="0"/>
    <s v=""/>
    <s v="国家开发银行"/>
    <n v="4.1017999999999999"/>
    <n v="2.19"/>
    <m/>
    <n v="1.6585000000000001"/>
    <n v="5.7896999999999998"/>
    <n v="4.1150000000000002"/>
    <n v="4.143252925022022"/>
    <m/>
  </r>
  <r>
    <s v="150312.IB"/>
    <s v="150312Z.IB"/>
    <s v="15进出12(增发)"/>
    <x v="65"/>
    <d v="2015-06-19T00:00:00"/>
    <n v="40"/>
    <x v="3"/>
    <s v=""/>
    <s v="中国进出口银行"/>
    <n v="3.6038000000000001"/>
    <n v="3.93"/>
    <m/>
    <n v="2.3332999999999999"/>
    <n v="2.7679999999999998"/>
    <n v="3.6139000000000001"/>
    <n v="3.6327017341040464"/>
    <m/>
  </r>
  <r>
    <s v="150212.IB"/>
    <s v="150212Z.IB"/>
    <s v="15国开12(增发)"/>
    <x v="66"/>
    <d v="2015-06-25T00:00:00"/>
    <n v="60"/>
    <x v="3"/>
    <s v=""/>
    <s v="国家开发银行"/>
    <n v="3.6286999999999998"/>
    <n v="1.86"/>
    <m/>
    <n v="3.75"/>
    <n v="2.7791000000000001"/>
    <n v="3.6556000000000002"/>
    <n v="3.679076021013997"/>
    <m/>
  </r>
  <r>
    <s v="150209.IB"/>
    <s v="150209Z11.IB"/>
    <s v="15国开09(增11)"/>
    <x v="66"/>
    <d v="2015-06-25T00:00:00"/>
    <n v="50"/>
    <x v="0"/>
    <s v=""/>
    <s v="国家开发银行"/>
    <n v="4.1459000000000001"/>
    <n v="2.67"/>
    <m/>
    <n v="62"/>
    <n v="5.7671000000000001"/>
    <n v="4.1050000000000004"/>
    <n v="4.1875153699432994"/>
    <m/>
  </r>
  <r>
    <s v="150210.IB"/>
    <s v="150210Z13.IB"/>
    <s v="15国开10(增13)"/>
    <x v="66"/>
    <d v="2015-06-25T00:00:00"/>
    <n v="70"/>
    <x v="2"/>
    <s v=""/>
    <s v="国家开发银行"/>
    <n v="4.1326000000000001"/>
    <n v="2.44"/>
    <m/>
    <n v="1.1667000000000001"/>
    <n v="7.8506"/>
    <n v="4.1150000000000002"/>
    <n v="4.169539851731078"/>
    <m/>
  </r>
  <r>
    <s v="150414.IB"/>
    <s v="150414Z3.IB"/>
    <s v="15农发14(增3)"/>
    <x v="67"/>
    <d v="2015-06-29T00:00:00"/>
    <n v="70"/>
    <x v="3"/>
    <s v=""/>
    <s v="中国农业发展银行"/>
    <n v="3.6292"/>
    <n v="3.24"/>
    <m/>
    <n v="2.0991"/>
    <n v="2.7000999999999999"/>
    <n v="3.6351"/>
    <n v="3.6625320988111549"/>
    <m/>
  </r>
  <r>
    <s v="150213.IB"/>
    <s v="150213Z.IB"/>
    <s v="15国开13(增发)"/>
    <x v="68"/>
    <d v="2015-07-02T00:00:00"/>
    <n v="50"/>
    <x v="1"/>
    <s v=""/>
    <s v="国家开发银行"/>
    <n v="3.8403999999999998"/>
    <n v="2.63"/>
    <m/>
    <n v="1.8292999999999999"/>
    <n v="4.4474"/>
    <n v="3.8906999999999998"/>
    <n v="3.8943641138642802"/>
    <m/>
  </r>
  <r>
    <s v="150209.IB"/>
    <s v="150209Z12.IB"/>
    <s v="15国开09(增12)"/>
    <x v="68"/>
    <d v="2015-07-02T00:00:00"/>
    <n v="50"/>
    <x v="0"/>
    <s v=""/>
    <s v="国家开发银行"/>
    <n v="4.1593999999999998"/>
    <n v="1.87"/>
    <m/>
    <n v="3.4"/>
    <n v="5.7470999999999997"/>
    <n v="4.1401000000000003"/>
    <n v="4.2011601920968831"/>
    <m/>
  </r>
  <r>
    <s v="150210.IB"/>
    <s v="150210Z14.IB"/>
    <s v="15国开10(增14)"/>
    <x v="68"/>
    <d v="2015-07-02T00:00:00"/>
    <n v="60"/>
    <x v="2"/>
    <s v=""/>
    <s v="国家开发银行"/>
    <n v="4.0822000000000003"/>
    <n v="3.24"/>
    <m/>
    <n v="1.6495"/>
    <n v="7.8304"/>
    <n v="4.0904999999999996"/>
    <n v="4.1192351450756028"/>
    <m/>
  </r>
  <r>
    <s v="150212.IB"/>
    <s v="150212Z2.IB"/>
    <s v="15国开12(增2)"/>
    <x v="68"/>
    <d v="2015-07-02T00:00:00"/>
    <n v="60"/>
    <x v="3"/>
    <s v=""/>
    <s v="国家开发银行"/>
    <n v="3.5122"/>
    <n v="3.44"/>
    <m/>
    <n v="2.1038999999999999"/>
    <n v="2.7625999999999999"/>
    <n v="3.5476000000000001"/>
    <n v="3.5628768985738071"/>
    <m/>
  </r>
  <r>
    <s v="150308.IB"/>
    <s v="150308Z10.IB"/>
    <s v="15进出08(增10)"/>
    <x v="69"/>
    <d v="2015-07-03T00:00:00"/>
    <n v="40"/>
    <x v="2"/>
    <s v=""/>
    <s v="中国进出口银行"/>
    <n v="4.2141999999999999"/>
    <n v="2.19"/>
    <m/>
    <n v="3.25"/>
    <n v="7.7869000000000002"/>
    <n v="4.1923000000000004"/>
    <n v="4.2373157456754296"/>
    <m/>
  </r>
  <r>
    <s v="150313.IB"/>
    <s v="150313Z2.IB"/>
    <s v="15进出13(增2)"/>
    <x v="69"/>
    <d v="2015-07-03T00:00:00"/>
    <n v="40"/>
    <x v="1"/>
    <s v=""/>
    <s v="中国进出口银行"/>
    <n v="3.9224999999999999"/>
    <n v="2.6"/>
    <m/>
    <n v="2.5"/>
    <n v="4.4043999999999999"/>
    <n v="3.8980000000000001"/>
    <n v="3.9520159386068476"/>
    <m/>
  </r>
  <r>
    <s v="150212.IB"/>
    <s v="150212Z3.IB"/>
    <s v="15国开12(增3)"/>
    <x v="70"/>
    <d v="2015-07-10T00:00:00"/>
    <n v="40"/>
    <x v="3"/>
    <s v=""/>
    <s v="国家开发银行"/>
    <n v="3.3222"/>
    <n v="5.91"/>
    <m/>
    <n v="3.5484"/>
    <n v="2.7431000000000001"/>
    <n v="3.3552"/>
    <n v="3.3732371477525427"/>
    <m/>
  </r>
  <r>
    <s v="150210.IB"/>
    <s v="150210Z15.IB"/>
    <s v="15国开10(增15)"/>
    <x v="70"/>
    <d v="2015-07-10T00:00:00"/>
    <n v="50"/>
    <x v="2"/>
    <s v=""/>
    <s v="国家开发银行"/>
    <n v="3.8944000000000001"/>
    <n v="5.47"/>
    <m/>
    <n v="1.1455"/>
    <n v="7.8301999999999996"/>
    <n v="3.9150999999999998"/>
    <n v="3.9314360910321575"/>
    <m/>
  </r>
  <r>
    <s v="150213.IB"/>
    <s v="150213Z2.IB"/>
    <s v="15国开13(增2)"/>
    <x v="70"/>
    <d v="2015-07-10T00:00:00"/>
    <n v="40"/>
    <x v="1"/>
    <s v=""/>
    <s v="国家开发银行"/>
    <n v="3.6438999999999999"/>
    <n v="5.38"/>
    <m/>
    <n v="13.7857"/>
    <n v="4.4383999999999997"/>
    <n v="3.7410000000000001"/>
    <n v="3.6979735400144196"/>
    <m/>
  </r>
  <r>
    <s v="150415.IB"/>
    <s v="150415Z.IB"/>
    <s v="15农发15(增发)"/>
    <x v="71"/>
    <d v="2015-07-10T00:00:00"/>
    <n v="60"/>
    <x v="1"/>
    <s v=""/>
    <s v="中国农业发展银行"/>
    <n v="3.7967"/>
    <n v="2.14"/>
    <m/>
    <n v="1.907"/>
    <n v="4.3536000000000001"/>
    <n v="3.7515000000000001"/>
    <n v="3.8288572951120909"/>
    <m/>
  </r>
  <r>
    <s v="150414.IB"/>
    <s v="150414Z4.IB"/>
    <s v="15农发14(增4)"/>
    <x v="71"/>
    <d v="2015-07-10T00:00:00"/>
    <n v="70"/>
    <x v="3"/>
    <s v=""/>
    <s v="中国农业发展银行"/>
    <n v="3.5756999999999999"/>
    <n v="1.9"/>
    <m/>
    <n v="7"/>
    <n v="2.673"/>
    <n v="3.48"/>
    <n v="3.6093700336700336"/>
    <m/>
  </r>
  <r>
    <s v="150213.IB"/>
    <s v="150213Z3.IB"/>
    <s v="15国开13(增3)"/>
    <x v="72"/>
    <d v="2015-07-16T00:00:00"/>
    <n v="40"/>
    <x v="1"/>
    <s v=""/>
    <s v="国家开发银行"/>
    <n v="3.7648000000000001"/>
    <n v="3.89"/>
    <m/>
    <n v="1.1846000000000001"/>
    <n v="4.4217000000000004"/>
    <n v="3.7974999999999999"/>
    <n v="3.8190777664699098"/>
    <m/>
  </r>
  <r>
    <s v="150212.IB"/>
    <s v="150212Z4.IB"/>
    <s v="15国开12(增4)"/>
    <x v="72"/>
    <d v="2015-07-16T00:00:00"/>
    <n v="40"/>
    <x v="3"/>
    <s v=""/>
    <s v="国家开发银行"/>
    <n v="3.4510000000000001"/>
    <n v="4.71"/>
    <m/>
    <n v="1.9810000000000001"/>
    <n v="2.7282999999999999"/>
    <n v="3.5150000000000001"/>
    <n v="3.502314005058095"/>
    <m/>
  </r>
  <r>
    <s v="150216.IB"/>
    <s v="150216Z.IB"/>
    <s v="15国开16(增发)"/>
    <x v="72"/>
    <d v="2015-07-16T00:00:00"/>
    <n v="30"/>
    <x v="0"/>
    <s v=""/>
    <s v="国家开发银行"/>
    <n v="4.0510000000000002"/>
    <n v="4.93"/>
    <m/>
    <n v="1.2581"/>
    <n v="5.9877000000000002"/>
    <n v="4.0834999999999999"/>
    <n v="4.0910821684453129"/>
    <m/>
  </r>
  <r>
    <s v="150210.IB"/>
    <s v="150210Z16.IB"/>
    <s v="15国开10(增16)"/>
    <x v="72"/>
    <d v="2015-07-16T00:00:00"/>
    <n v="50"/>
    <x v="2"/>
    <s v=""/>
    <s v="国家开发银行"/>
    <n v="4.0115999999999996"/>
    <n v="4.9400000000000004"/>
    <m/>
    <n v="23.714300000000001"/>
    <n v="7.8055000000000003"/>
    <n v="4.0449999999999999"/>
    <n v="4.0487532893472551"/>
    <m/>
  </r>
  <r>
    <s v="150313.IB"/>
    <s v="150313Z3.IB"/>
    <s v="15进出13(增3)"/>
    <x v="73"/>
    <d v="2015-07-20T00:00:00"/>
    <n v="50"/>
    <x v="1"/>
    <s v=""/>
    <s v="中国进出口银行"/>
    <n v="3.7986"/>
    <n v="2.67"/>
    <m/>
    <n v="1.0804"/>
    <n v="4.3657000000000004"/>
    <n v="3.8127"/>
    <n v="3.8283775843507342"/>
    <m/>
  </r>
  <r>
    <s v="150216.IB"/>
    <s v="150216Z2.IB"/>
    <s v="15国开16(增2)"/>
    <x v="74"/>
    <d v="2015-07-23T00:00:00"/>
    <n v="50"/>
    <x v="0"/>
    <s v=""/>
    <s v="国家开发银行"/>
    <n v="4.0132000000000003"/>
    <n v="3.13"/>
    <m/>
    <n v="2.5263"/>
    <n v="5.9755000000000003"/>
    <n v="4.0347"/>
    <n v="4.0533640030123008"/>
    <m/>
  </r>
  <r>
    <s v="150210.IB"/>
    <s v="150210Z17.IB"/>
    <s v="15国开10(增17)"/>
    <x v="74"/>
    <d v="2015-07-23T00:00:00"/>
    <n v="60"/>
    <x v="2"/>
    <s v=""/>
    <s v="国家开发银行"/>
    <n v="3.9912999999999998"/>
    <n v="3.92"/>
    <m/>
    <n v="1.0548"/>
    <n v="7.7964000000000002"/>
    <n v="4.0274999999999999"/>
    <n v="4.0284966548663483"/>
    <m/>
  </r>
  <r>
    <s v="150213.IB"/>
    <s v="150213Z4.IB"/>
    <s v="15国开13(增4)"/>
    <x v="74"/>
    <d v="2015-07-23T00:00:00"/>
    <n v="50"/>
    <x v="1"/>
    <s v=""/>
    <s v="国家开发银行"/>
    <n v="3.6638000000000002"/>
    <n v="5.18"/>
    <m/>
    <n v="5.6923000000000004"/>
    <n v="4.4074999999999998"/>
    <n v="3.6751"/>
    <n v="3.7182526375496314"/>
    <m/>
  </r>
  <r>
    <s v="150414.IB"/>
    <s v="150414Z5.IB"/>
    <s v="15农发14(增5)"/>
    <x v="75"/>
    <d v="2015-07-24T00:00:00"/>
    <n v="70"/>
    <x v="3"/>
    <s v=""/>
    <s v="中国农业发展银行"/>
    <n v="3.4792000000000001"/>
    <n v="4.09"/>
    <m/>
    <n v="10.64"/>
    <n v="2.6383999999999999"/>
    <n v="3.5072999999999999"/>
    <n v="3.5133115827774408"/>
    <m/>
  </r>
  <r>
    <s v="150415.IB"/>
    <s v="150415Z2.IB"/>
    <s v="15农发15(增2)"/>
    <x v="75"/>
    <d v="2015-07-24T00:00:00"/>
    <n v="60"/>
    <x v="1"/>
    <s v=""/>
    <s v="中国农业发展银行"/>
    <n v="3.7259000000000002"/>
    <n v="3.45"/>
    <m/>
    <n v="1.3977999999999999"/>
    <n v="4.3216999999999999"/>
    <n v="3.7576000000000001"/>
    <n v="3.7582946595089899"/>
    <m/>
  </r>
  <r>
    <s v="150011.IB"/>
    <s v="150011X.IB"/>
    <s v="15附息国债11(续发)"/>
    <x v="75"/>
    <d v="2015-07-27T00:00:00"/>
    <n v="300"/>
    <x v="1"/>
    <s v=""/>
    <s v="中华人民共和国财政部"/>
    <n v="3.11"/>
    <n v="1.91"/>
    <m/>
    <m/>
    <n v="4.4058999999999999"/>
    <n v="3.1349"/>
    <n v="3.1326968383304203"/>
    <m/>
  </r>
  <r>
    <s v="150210.IB"/>
    <s v="150210Z18.IB"/>
    <s v="15国开10(增18)"/>
    <x v="76"/>
    <d v="2015-07-30T00:00:00"/>
    <n v="60"/>
    <x v="2"/>
    <s v=""/>
    <s v="国家开发银行"/>
    <n v="3.8717000000000001"/>
    <n v="4.82"/>
    <m/>
    <n v="1.6129"/>
    <n v="7.7870999999999997"/>
    <n v="3.9276"/>
    <n v="3.9089410781934224"/>
    <m/>
  </r>
  <r>
    <s v="150213.IB"/>
    <s v="150213Z5.IB"/>
    <s v="15国开13(增5)"/>
    <x v="76"/>
    <d v="2015-07-30T00:00:00"/>
    <n v="60"/>
    <x v="1"/>
    <s v=""/>
    <s v="国家开发银行"/>
    <n v="3.5268999999999999"/>
    <n v="4.2"/>
    <m/>
    <n v="1.2161999999999999"/>
    <n v="4.3925999999999998"/>
    <n v="3.5825999999999998"/>
    <n v="3.5815373446250511"/>
    <m/>
  </r>
  <r>
    <s v="150212.IB"/>
    <s v="150212Z5.IB"/>
    <s v="15国开12(增5)"/>
    <x v="76"/>
    <d v="2015-07-30T00:00:00"/>
    <n v="40"/>
    <x v="3"/>
    <s v=""/>
    <s v="国家开发银行"/>
    <n v="3.2673000000000001"/>
    <n v="5.36"/>
    <m/>
    <n v="16.428599999999999"/>
    <n v="2.6947000000000001"/>
    <n v="3.3227000000000002"/>
    <n v="3.3192538353063421"/>
    <m/>
  </r>
  <r>
    <s v="150216.IB"/>
    <s v="150216Z3.IB"/>
    <s v="15国开16(增3)"/>
    <x v="76"/>
    <d v="2015-07-30T00:00:00"/>
    <n v="40"/>
    <x v="0"/>
    <s v=""/>
    <s v="国家开发银行"/>
    <n v="3.8950999999999998"/>
    <n v="4.7"/>
    <m/>
    <n v="4.7385000000000002"/>
    <n v="5.9629000000000003"/>
    <n v="3.9397000000000002"/>
    <n v="3.9353488721930603"/>
    <m/>
  </r>
  <r>
    <s v="150418.IB"/>
    <s v="150418Z.IB"/>
    <s v="15农发18(增发)"/>
    <x v="77"/>
    <d v="2015-07-31T00:00:00"/>
    <n v="60"/>
    <x v="3"/>
    <s v=""/>
    <s v="中国农业发展银行"/>
    <n v="3.3935"/>
    <n v="4.25"/>
    <m/>
    <n v="1.0263"/>
    <n v="2.7635999999999998"/>
    <n v="3.4605000000000001"/>
    <n v="3.4260662179765524"/>
    <m/>
  </r>
  <r>
    <s v="150012.IB"/>
    <s v="150012X.IB"/>
    <s v="15附息国债12(续发)"/>
    <x v="77"/>
    <d v="2015-08-03T00:00:00"/>
    <n v="300"/>
    <x v="3"/>
    <s v=""/>
    <s v="中华人民共和国财政部"/>
    <n v="2.79"/>
    <n v="1.67"/>
    <m/>
    <m/>
    <n v="2.6991000000000001"/>
    <n v="2.7848999999999999"/>
    <n v="2.8085246934163242"/>
    <m/>
  </r>
  <r>
    <s v="150312.IB"/>
    <s v="150312Z2.IB"/>
    <s v="15进出12(增2)"/>
    <x v="78"/>
    <d v="2015-08-03T00:00:00"/>
    <n v="40"/>
    <x v="3"/>
    <s v=""/>
    <s v="中国进出口银行"/>
    <n v="3.3477000000000001"/>
    <n v="4.66"/>
    <m/>
    <n v="1.0145999999999999"/>
    <n v="2.6545999999999998"/>
    <n v="3.4279999999999999"/>
    <n v="3.3778363670609508"/>
    <m/>
  </r>
  <r>
    <s v="150313.IB"/>
    <s v="150313Z4.IB"/>
    <s v="15进出13(增4)"/>
    <x v="78"/>
    <d v="2015-08-03T00:00:00"/>
    <n v="40"/>
    <x v="1"/>
    <s v=""/>
    <s v="中国进出口银行"/>
    <n v="3.5758000000000001"/>
    <n v="4.54"/>
    <m/>
    <n v="1.2285999999999999"/>
    <n v="4.3367000000000004"/>
    <n v="3.6267999999999998"/>
    <n v="3.6057767104019187"/>
    <m/>
  </r>
  <r>
    <s v="150213.IB"/>
    <s v="150213Z6.IB"/>
    <s v="15国开13(增6)"/>
    <x v="79"/>
    <d v="2015-08-06T00:00:00"/>
    <n v="60"/>
    <x v="1"/>
    <s v=""/>
    <s v="国家开发银行"/>
    <n v="3.5419999999999998"/>
    <n v="2.96"/>
    <m/>
    <n v="1.44"/>
    <n v="4.3761999999999999"/>
    <n v="3.5750999999999999"/>
    <n v="3.5968421004524473"/>
    <m/>
  </r>
  <r>
    <s v="150210.IB"/>
    <s v="150210Z19.IB"/>
    <s v="15国开10(增19)"/>
    <x v="79"/>
    <d v="2015-08-06T00:00:00"/>
    <n v="70"/>
    <x v="2"/>
    <s v=""/>
    <s v="国家开发银行"/>
    <n v="3.8809999999999998"/>
    <n v="4.09"/>
    <m/>
    <n v="1.1244000000000001"/>
    <n v="7.7694000000000001"/>
    <n v="3.9350999999999998"/>
    <n v="3.9183259196334337"/>
    <m/>
  </r>
  <r>
    <s v="150216.IB"/>
    <s v="150216Z4.IB"/>
    <s v="15国开16(增4)"/>
    <x v="79"/>
    <d v="2015-08-06T00:00:00"/>
    <n v="60"/>
    <x v="0"/>
    <s v=""/>
    <s v="国家开发银行"/>
    <n v="3.8873000000000002"/>
    <n v="3.89"/>
    <m/>
    <n v="1.6943999999999999"/>
    <n v="5.9485999999999999"/>
    <n v="3.9481000000000002"/>
    <n v="3.9276456275426153"/>
    <m/>
  </r>
  <r>
    <s v="150212.IB"/>
    <s v="150212Z6.IB"/>
    <s v="15国开12(增6)"/>
    <x v="79"/>
    <d v="2015-08-06T00:00:00"/>
    <n v="40"/>
    <x v="3"/>
    <s v=""/>
    <s v="国家开发银行"/>
    <n v="3.2349000000000001"/>
    <n v="5.43"/>
    <m/>
    <n v="1.9221999999999999"/>
    <n v="2.6789999999999998"/>
    <n v="3.2877999999999998"/>
    <n v="3.2871583053378126"/>
    <m/>
  </r>
  <r>
    <s v="150415.IB"/>
    <s v="150415Z3.IB"/>
    <s v="15农发15(增3)"/>
    <x v="80"/>
    <d v="2015-08-07T00:00:00"/>
    <n v="50"/>
    <x v="1"/>
    <s v=""/>
    <s v="中国农业发展银行"/>
    <n v="3.5623999999999998"/>
    <n v="3.71"/>
    <m/>
    <n v="9.8461999999999996"/>
    <n v="4.2930000000000001"/>
    <n v="3.6000999999999999"/>
    <n v="3.5950112275797808"/>
    <m/>
  </r>
  <r>
    <s v="150418.IB"/>
    <s v="150418Z2.IB"/>
    <s v="15农发18(增2)"/>
    <x v="80"/>
    <d v="2015-08-07T00:00:00"/>
    <n v="60"/>
    <x v="3"/>
    <s v=""/>
    <s v="中国农业发展银行"/>
    <n v="3.3409"/>
    <n v="3.98"/>
    <m/>
    <n v="2.4567999999999999"/>
    <n v="2.7494999999999998"/>
    <n v="3.4054000000000002"/>
    <n v="3.3736332242225857"/>
    <m/>
  </r>
  <r>
    <s v="150016.IB"/>
    <s v="150016X.IB"/>
    <s v="15附息国债16(续发)"/>
    <x v="80"/>
    <d v="2015-08-10T00:00:00"/>
    <n v="300"/>
    <x v="2"/>
    <s v=""/>
    <s v="中华人民共和国财政部"/>
    <n v="3.45"/>
    <n v="2.17"/>
    <m/>
    <m/>
    <n v="8.3095999999999997"/>
    <n v="3.47"/>
    <n v="3.4620342736112448"/>
    <m/>
  </r>
  <r>
    <s v="150308.IB"/>
    <s v="150308Z11.IB"/>
    <s v="15进出08(增11)"/>
    <x v="81"/>
    <d v="2015-08-10T00:00:00"/>
    <n v="40"/>
    <x v="2"/>
    <s v=""/>
    <s v="中国进出口银行"/>
    <n v="3.9169"/>
    <n v="5.33"/>
    <m/>
    <n v="4.5278"/>
    <n v="7.7252999999999998"/>
    <n v="3.9550999999999998"/>
    <n v="3.9402000660168537"/>
    <m/>
  </r>
  <r>
    <s v="150210.IB"/>
    <s v="150210Z20.IB"/>
    <s v="15国开10(增20)"/>
    <x v="82"/>
    <d v="2015-08-13T00:00:00"/>
    <n v="80"/>
    <x v="2"/>
    <s v=""/>
    <s v="国家开发银行"/>
    <n v="3.9003999999999999"/>
    <n v="3.67"/>
    <m/>
    <n v="1.4493"/>
    <n v="7.7519"/>
    <n v="3.9476"/>
    <n v="3.9378101833098982"/>
    <m/>
  </r>
  <r>
    <s v="150213.IB"/>
    <s v="150213Z7.IB"/>
    <s v="15国开13(增7)"/>
    <x v="82"/>
    <d v="2015-08-13T00:00:00"/>
    <n v="50"/>
    <x v="1"/>
    <s v=""/>
    <s v="国家开发银行"/>
    <n v="3.5392999999999999"/>
    <n v="3.48"/>
    <m/>
    <n v="3.1162999999999998"/>
    <n v="4.3559999999999999"/>
    <n v="3.6126"/>
    <n v="3.5943964187327824"/>
    <m/>
  </r>
  <r>
    <s v="150216.IB"/>
    <s v="150216Z5.IB"/>
    <s v="15国开16(增5)"/>
    <x v="82"/>
    <d v="2015-08-13T00:00:00"/>
    <n v="70"/>
    <x v="0"/>
    <s v=""/>
    <s v="国家开发银行"/>
    <n v="3.8996"/>
    <n v="3.41"/>
    <m/>
    <n v="2.7559"/>
    <n v="5.9280999999999997"/>
    <n v="3.92"/>
    <n v="3.9400851470116902"/>
    <m/>
  </r>
  <r>
    <s v="150212.IB"/>
    <s v="150212Z7.IB"/>
    <s v="15国开12(增7)"/>
    <x v="82"/>
    <d v="2015-08-13T00:00:00"/>
    <n v="30"/>
    <x v="3"/>
    <s v=""/>
    <s v="国家开发银行"/>
    <n v="3.2021000000000002"/>
    <n v="5.01"/>
    <m/>
    <n v="3.0417000000000001"/>
    <n v="2.6579999999999999"/>
    <n v="3.3401999999999998"/>
    <n v="3.2547711813393532"/>
    <m/>
  </r>
  <r>
    <s v="150011.IB"/>
    <s v="150011X2.IB"/>
    <s v="15附息国债11(续2)"/>
    <x v="83"/>
    <d v="2015-08-17T00:00:00"/>
    <n v="300"/>
    <x v="1"/>
    <s v=""/>
    <s v="中华人民共和国财政部"/>
    <n v="3.24"/>
    <n v="1.8"/>
    <m/>
    <m/>
    <n v="4.3460000000000001"/>
    <n v="3.2374000000000001"/>
    <n v="3.263009664058905"/>
    <m/>
  </r>
  <r>
    <s v="150412.IB"/>
    <s v="150412Z2.IB"/>
    <s v="15农发12(增2)"/>
    <x v="83"/>
    <d v="2015-08-14T00:00:00"/>
    <n v="70"/>
    <x v="0"/>
    <s v=""/>
    <s v="中国农业发展银行"/>
    <n v="3.9609000000000001"/>
    <n v="2.81"/>
    <m/>
    <n v="1.3332999999999999"/>
    <n v="5.7140000000000004"/>
    <n v="3.9422999999999999"/>
    <n v="3.9941516625831293"/>
    <m/>
  </r>
  <r>
    <s v="150415.IB"/>
    <s v="150415Z4.IB"/>
    <s v="15农发15(增4)"/>
    <x v="83"/>
    <d v="2015-08-14T00:00:00"/>
    <n v="70"/>
    <x v="1"/>
    <s v=""/>
    <s v="中国农业发展银行"/>
    <n v="3.6659000000000002"/>
    <n v="3.12"/>
    <m/>
    <n v="1.0565"/>
    <n v="4.2713999999999999"/>
    <n v="3.6415999999999999"/>
    <n v="3.6986761389708294"/>
    <m/>
  </r>
  <r>
    <s v="150308.IB"/>
    <s v="150308Z12.IB"/>
    <s v="15进出08(增12)"/>
    <x v="84"/>
    <d v="2015-08-17T00:00:00"/>
    <n v="40"/>
    <x v="2"/>
    <s v=""/>
    <s v="中国进出口银行"/>
    <n v="3.9264000000000001"/>
    <n v="4.75"/>
    <m/>
    <n v="15.0769"/>
    <n v="7.7016999999999998"/>
    <n v="4.0039999999999996"/>
    <n v="3.949771463443136"/>
    <m/>
  </r>
  <r>
    <s v="150312.IB"/>
    <s v="150312Z3.IB"/>
    <s v="15进出12(增3)"/>
    <x v="84"/>
    <d v="2015-08-17T00:00:00"/>
    <n v="40"/>
    <x v="3"/>
    <s v=""/>
    <s v="中国进出口银行"/>
    <n v="3.3580000000000001"/>
    <n v="3.52"/>
    <m/>
    <n v="1"/>
    <n v="2.6193"/>
    <n v="3.4024000000000001"/>
    <n v="3.3885425113579966"/>
    <m/>
  </r>
  <r>
    <s v="150210.IB"/>
    <s v="150210Z21.IB"/>
    <s v="15国开10(增21)"/>
    <x v="85"/>
    <d v="2015-08-20T00:00:00"/>
    <n v="50"/>
    <x v="2"/>
    <s v=""/>
    <s v="国家开发银行"/>
    <n v="3.87"/>
    <n v="4.78"/>
    <m/>
    <n v="9.6153999999999993"/>
    <n v="7.7363"/>
    <n v="3.9076"/>
    <n v="3.9074856197407031"/>
    <m/>
  </r>
  <r>
    <s v="150418.IB"/>
    <s v="150418Z3.IB"/>
    <s v="15农发18(增3)"/>
    <x v="86"/>
    <d v="2015-08-21T00:00:00"/>
    <n v="70"/>
    <x v="3"/>
    <s v=""/>
    <s v="中国农业发展银行"/>
    <n v="3.3433999999999999"/>
    <n v="3.06"/>
    <m/>
    <n v="1.6667000000000001"/>
    <n v="2.7097000000000002"/>
    <n v="3.3980999999999999"/>
    <n v="3.3766140089308778"/>
    <m/>
  </r>
  <r>
    <s v="150014.IB"/>
    <s v="150014X.IB"/>
    <s v="15附息国债14(续发)"/>
    <x v="86"/>
    <d v="2015-08-24T00:00:00"/>
    <n v="300"/>
    <x v="0"/>
    <s v=""/>
    <s v="中华人民共和国财政部"/>
    <n v="3.5"/>
    <n v="2.0699999999999998"/>
    <m/>
    <m/>
    <n v="6.0233999999999996"/>
    <n v="3.5099"/>
    <n v="3.5166019191818574"/>
    <m/>
  </r>
  <r>
    <s v="150412.IB"/>
    <s v="150412Z3.IB"/>
    <s v="15农发12(增3)"/>
    <x v="86"/>
    <d v="2015-08-21T00:00:00"/>
    <n v="70"/>
    <x v="0"/>
    <s v=""/>
    <s v="中国农业发展银行"/>
    <n v="3.8986000000000001"/>
    <n v="3.03"/>
    <m/>
    <n v="13.176500000000001"/>
    <n v="5.6990999999999996"/>
    <n v="3.9100999999999999"/>
    <n v="3.9319385973223842"/>
    <m/>
  </r>
  <r>
    <s v="150308.IB"/>
    <s v="150308Z13.IB"/>
    <s v="15进出08(增13)"/>
    <x v="87"/>
    <d v="2015-08-24T00:00:00"/>
    <n v="40"/>
    <x v="2"/>
    <s v=""/>
    <s v="中国进出口银行"/>
    <n v="3.8837999999999999"/>
    <n v="4.04"/>
    <m/>
    <n v="5.5"/>
    <n v="7.6885000000000003"/>
    <n v="3.9300999999999999"/>
    <n v="3.9072115887364243"/>
    <m/>
  </r>
  <r>
    <s v="150213.IB"/>
    <s v="150213Z8.IB"/>
    <s v="15国开13(增8)"/>
    <x v="88"/>
    <d v="2015-08-27T00:00:00"/>
    <n v="50"/>
    <x v="1"/>
    <s v=""/>
    <s v="国家开发银行"/>
    <n v="3.4885000000000002"/>
    <n v="3.01"/>
    <m/>
    <n v="1.1529"/>
    <n v="4.3224"/>
    <n v="3.5203000000000002"/>
    <n v="3.5440247084952805"/>
    <m/>
  </r>
  <r>
    <s v="150216.IB"/>
    <s v="150216Z6.IB"/>
    <s v="15国开16(增6)"/>
    <x v="88"/>
    <d v="2015-08-27T00:00:00"/>
    <n v="70"/>
    <x v="0"/>
    <s v=""/>
    <s v="国家开发银行"/>
    <n v="3.8136000000000001"/>
    <n v="2.94"/>
    <m/>
    <n v="2.6829000000000001"/>
    <n v="5.8974000000000002"/>
    <n v="3.8500999999999999"/>
    <n v="3.8542958998880863"/>
    <m/>
  </r>
  <r>
    <s v="150210.IB"/>
    <s v="150210Z22.IB"/>
    <s v="15国开10(增22)"/>
    <x v="88"/>
    <d v="2015-08-27T00:00:00"/>
    <n v="80"/>
    <x v="2"/>
    <s v=""/>
    <s v="国家开发银行"/>
    <n v="3.8001"/>
    <n v="3.3"/>
    <m/>
    <n v="7.5769000000000002"/>
    <n v="7.7317"/>
    <n v="3.8275999999999999"/>
    <n v="3.8376079219317871"/>
    <m/>
  </r>
  <r>
    <s v="150012.IB"/>
    <s v="150012X2.IB"/>
    <s v="15附息国债12(续2)"/>
    <x v="89"/>
    <d v="2015-08-31T00:00:00"/>
    <n v="300"/>
    <x v="3"/>
    <s v=""/>
    <s v="中华人民共和国财政部"/>
    <n v="2.86"/>
    <n v="1.69"/>
    <m/>
    <m/>
    <n v="2.6242000000000001"/>
    <n v="2.8650000000000002"/>
    <n v="2.8790534258059597"/>
    <m/>
  </r>
  <r>
    <s v="150412.IB"/>
    <s v="150412Z4.IB"/>
    <s v="15农发12(增4)"/>
    <x v="89"/>
    <d v="2015-08-28T00:00:00"/>
    <n v="40"/>
    <x v="0"/>
    <s v=""/>
    <s v="中国农业发展银行"/>
    <n v="3.8279000000000001"/>
    <n v="3.85"/>
    <m/>
    <n v="1.8"/>
    <n v="5.6852999999999998"/>
    <n v="3.8654000000000002"/>
    <n v="3.8613195205178266"/>
    <m/>
  </r>
  <r>
    <s v="150308.IB"/>
    <s v="150308Z14.IB"/>
    <s v="15进出08(增14)"/>
    <x v="90"/>
    <d v="2015-08-28T00:00:00"/>
    <n v="40"/>
    <x v="2"/>
    <s v=""/>
    <s v="中国进出口银行"/>
    <n v="3.7951999999999999"/>
    <n v="4.8"/>
    <m/>
    <n v="1"/>
    <n v="7.6882999999999999"/>
    <n v="3.8500999999999999"/>
    <n v="3.8186121977550305"/>
    <m/>
  </r>
  <r>
    <s v="150213.IB"/>
    <s v="150213Z9.IB"/>
    <s v="15国开13(增9)"/>
    <x v="91"/>
    <d v="2015-09-10T00:00:00"/>
    <n v="40"/>
    <x v="1"/>
    <s v=""/>
    <s v="国家开发银行"/>
    <n v="3.4826000000000001"/>
    <n v="5.1100000000000003"/>
    <m/>
    <n v="4.2564000000000002"/>
    <n v="4.2834000000000003"/>
    <n v="3.5301999999999998"/>
    <n v="3.5386302563384229"/>
    <m/>
  </r>
  <r>
    <s v="150216.IB"/>
    <s v="150216Z7.IB"/>
    <s v="15国开16(增7)"/>
    <x v="91"/>
    <d v="2015-09-10T00:00:00"/>
    <n v="50"/>
    <x v="0"/>
    <s v=""/>
    <s v="国家开发银行"/>
    <n v="3.7673999999999999"/>
    <n v="4"/>
    <m/>
    <n v="1.5294000000000001"/>
    <n v="5.8613999999999997"/>
    <n v="3.7797000000000001"/>
    <n v="3.8083458491145459"/>
    <m/>
  </r>
  <r>
    <s v="150217.IB"/>
    <s v="150217Z2.IB"/>
    <s v="15国开17(增2)"/>
    <x v="91"/>
    <d v="2015-09-10T00:00:00"/>
    <n v="40"/>
    <x v="3"/>
    <s v=""/>
    <s v="国家开发银行"/>
    <n v="3.2502"/>
    <n v="4.75"/>
    <m/>
    <n v="2.0667"/>
    <n v="2.7753000000000001"/>
    <n v="3.3256000000000001"/>
    <n v="3.300644996937268"/>
    <m/>
  </r>
  <r>
    <s v="150412.IB"/>
    <s v="150412Z5.IB"/>
    <s v="15农发12(增5)"/>
    <x v="92"/>
    <d v="2015-09-11T00:00:00"/>
    <n v="60"/>
    <x v="0"/>
    <s v=""/>
    <s v="中国农业发展银行"/>
    <n v="3.8448000000000002"/>
    <n v="2.34"/>
    <m/>
    <n v="3.1667000000000001"/>
    <n v="5.6456"/>
    <n v="3.8610000000000002"/>
    <n v="3.8784545274195836"/>
    <m/>
  </r>
  <r>
    <s v="150405.IB"/>
    <s v="150405Z4.IB"/>
    <s v="15农发05(增4)"/>
    <x v="92"/>
    <d v="2015-09-11T00:00:00"/>
    <n v="60"/>
    <x v="2"/>
    <s v=""/>
    <s v="中国农业发展银行"/>
    <n v="3.8818999999999999"/>
    <n v="2.13"/>
    <m/>
    <n v="1.2623"/>
    <n v="7.6210000000000004"/>
    <n v="3.8700999999999999"/>
    <n v="3.906831111402703"/>
    <m/>
  </r>
  <r>
    <s v="150415.IB"/>
    <s v="150415Z5.IB"/>
    <s v="15农发15(增5)"/>
    <x v="92"/>
    <d v="2015-09-11T00:00:00"/>
    <n v="60"/>
    <x v="1"/>
    <s v=""/>
    <s v="中国农业发展银行"/>
    <n v="3.5718999999999999"/>
    <n v="3.15"/>
    <m/>
    <n v="7.2941000000000003"/>
    <n v="4.1971999999999996"/>
    <n v="3.6000999999999999"/>
    <n v="3.6052555703802533"/>
    <m/>
  </r>
  <r>
    <s v="150016.IB"/>
    <s v="150016X2.IB"/>
    <s v="15附息国债16(续2)"/>
    <x v="92"/>
    <d v="2015-09-14T00:00:00"/>
    <n v="300"/>
    <x v="2"/>
    <s v=""/>
    <s v="中华人民共和国财政部"/>
    <n v="3.32"/>
    <n v="2.93"/>
    <m/>
    <m/>
    <n v="8.2326999999999995"/>
    <n v="3.3475000000000001"/>
    <n v="3.3321466833481117"/>
    <m/>
  </r>
  <r>
    <s v="150312.IB"/>
    <s v="150312Z4.IB"/>
    <s v="15进出12(增4)"/>
    <x v="93"/>
    <d v="2015-09-14T00:00:00"/>
    <n v="40"/>
    <x v="3"/>
    <s v=""/>
    <s v="中国进出口银行"/>
    <n v="3.3370000000000002"/>
    <n v="2.4900000000000002"/>
    <m/>
    <n v="2.5"/>
    <n v="2.5457000000000001"/>
    <n v="3.3776000000000002"/>
    <n v="3.368425541108536"/>
    <m/>
  </r>
  <r>
    <s v="150217.IB"/>
    <s v="150217Z3.IB"/>
    <s v="15国开17(增3)"/>
    <x v="94"/>
    <d v="2015-09-17T00:00:00"/>
    <n v="30"/>
    <x v="3"/>
    <s v=""/>
    <s v="国家开发银行"/>
    <n v="3.2290000000000001"/>
    <n v="5.59"/>
    <m/>
    <n v="5.6841999999999997"/>
    <n v="2.7578"/>
    <n v="3.2946"/>
    <n v="3.279765102618029"/>
    <m/>
  </r>
  <r>
    <s v="150213.IB"/>
    <s v="150213Z10.IB"/>
    <s v="15国开13(增10)"/>
    <x v="94"/>
    <d v="2015-09-17T00:00:00"/>
    <n v="40"/>
    <x v="1"/>
    <s v=""/>
    <s v="国家开发银行"/>
    <n v="3.4430999999999998"/>
    <n v="4.88"/>
    <m/>
    <n v="4.5999999999999996"/>
    <n v="4.2668999999999997"/>
    <n v="3.4851999999999999"/>
    <n v="3.4993469239963439"/>
    <m/>
  </r>
  <r>
    <s v="150218.IB"/>
    <s v="150218Z.IB"/>
    <s v="15国开18(增发)"/>
    <x v="94"/>
    <d v="2015-09-17T00:00:00"/>
    <n v="90"/>
    <x v="2"/>
    <s v=""/>
    <s v="国家开发银行"/>
    <n v="3.7096"/>
    <n v="3.97"/>
    <m/>
    <n v="3.0588000000000002"/>
    <n v="8.1987000000000005"/>
    <n v="3.7736000000000001"/>
    <n v="3.7449714613292353"/>
    <m/>
  </r>
  <r>
    <s v="150216.IB"/>
    <s v="150216Z8.IB"/>
    <s v="15国开16(增8)"/>
    <x v="94"/>
    <d v="2015-09-17T00:00:00"/>
    <n v="40"/>
    <x v="0"/>
    <s v=""/>
    <s v="国家开发银行"/>
    <n v="3.7492000000000001"/>
    <n v="3.62"/>
    <m/>
    <n v="6"/>
    <n v="5.8453999999999997"/>
    <n v="3.8001"/>
    <n v="3.7902579258904439"/>
    <m/>
  </r>
  <r>
    <s v="150014.IB"/>
    <s v="150014X2.IB"/>
    <s v="15附息国债14(续2)"/>
    <x v="95"/>
    <d v="2015-09-21T00:00:00"/>
    <n v="300.39999999999998"/>
    <x v="0"/>
    <s v=""/>
    <s v="中华人民共和国财政部"/>
    <n v="3.29"/>
    <n v="2.4500000000000002"/>
    <m/>
    <m/>
    <n v="5.9626999999999999"/>
    <n v="3.3250000000000002"/>
    <n v="3.3067709259228204"/>
    <m/>
  </r>
  <r>
    <s v="150314.IB"/>
    <s v="150314Z.IB"/>
    <s v="15进出14(增发)"/>
    <x v="96"/>
    <d v="2015-09-21T00:00:00"/>
    <n v="40"/>
    <x v="2"/>
    <s v=""/>
    <s v="中国进出口银行"/>
    <n v="3.8153000000000001"/>
    <n v="3.01"/>
    <m/>
    <n v="1.0815999999999999"/>
    <n v="8.1495999999999995"/>
    <n v="3.8249"/>
    <n v="3.8373869735937962"/>
    <m/>
  </r>
  <r>
    <s v="150420.IB"/>
    <s v="150420Z.IB"/>
    <s v="15农发20(增发)"/>
    <x v="97"/>
    <d v="2015-09-22T00:00:00"/>
    <n v="60"/>
    <x v="1"/>
    <s v=""/>
    <s v="中国农业发展银行"/>
    <n v="3.5779000000000001"/>
    <n v="2.23"/>
    <m/>
    <n v="1.5658000000000001"/>
    <n v="4.4368999999999996"/>
    <n v="3.6126"/>
    <n v="3.6094535621717867"/>
    <m/>
  </r>
  <r>
    <s v="150405.IB"/>
    <s v="150405Z5.IB"/>
    <s v="15农发05(增5)"/>
    <x v="97"/>
    <d v="2015-09-22T00:00:00"/>
    <n v="60"/>
    <x v="2"/>
    <s v=""/>
    <s v="中国农业发展银行"/>
    <n v="3.8662999999999998"/>
    <n v="2.0099999999999998"/>
    <m/>
    <n v="1.8193999999999999"/>
    <n v="7.5948000000000002"/>
    <n v="3.8460000000000001"/>
    <n v="3.891317116974772"/>
    <m/>
  </r>
  <r>
    <s v="150412.IB"/>
    <s v="150412Z6.IB"/>
    <s v="15农发12(增6)"/>
    <x v="97"/>
    <d v="2015-09-22T00:00:00"/>
    <n v="60"/>
    <x v="0"/>
    <s v=""/>
    <s v="中国农业发展银行"/>
    <n v="3.8546"/>
    <n v="2.16"/>
    <m/>
    <n v="2.9230999999999998"/>
    <n v="5.6181999999999999"/>
    <n v="3.8504"/>
    <n v="3.8884186607810332"/>
    <m/>
  </r>
  <r>
    <s v="150217.IB"/>
    <s v="150217Z4.IB"/>
    <s v="15国开17(增4)"/>
    <x v="98"/>
    <d v="2015-09-24T00:00:00"/>
    <n v="30"/>
    <x v="3"/>
    <s v=""/>
    <s v="国家开发银行"/>
    <n v="3.2292999999999998"/>
    <n v="3.82"/>
    <m/>
    <n v="1.0536000000000001"/>
    <n v="2.7387000000000001"/>
    <n v="3.3184"/>
    <n v="3.2804191441194726"/>
    <m/>
  </r>
  <r>
    <s v="150218.IB"/>
    <s v="150218Z2.IB"/>
    <s v="15国开18(增2)"/>
    <x v="98"/>
    <d v="2015-09-24T00:00:00"/>
    <n v="100"/>
    <x v="2"/>
    <s v=""/>
    <s v="国家开发银行"/>
    <n v="3.7084000000000001"/>
    <n v="2.77"/>
    <m/>
    <n v="1.4240999999999999"/>
    <n v="8.1814"/>
    <n v="3.7336"/>
    <n v="3.7438462561419805"/>
    <m/>
  </r>
  <r>
    <s v="150216.IB"/>
    <s v="150216Z9.IB"/>
    <s v="15国开16(增9)"/>
    <x v="98"/>
    <d v="2015-09-24T00:00:00"/>
    <n v="30"/>
    <x v="0"/>
    <s v=""/>
    <s v="国家开发银行"/>
    <n v="3.7917000000000001"/>
    <n v="3.93"/>
    <m/>
    <n v="6.5909000000000004"/>
    <n v="5.8250000000000002"/>
    <n v="3.81"/>
    <n v="3.8329017167381974"/>
    <m/>
  </r>
  <r>
    <s v="150405.IB"/>
    <s v="150405Z6.IB"/>
    <s v="15农发05(增6)"/>
    <x v="99"/>
    <d v="2015-09-25T00:00:00"/>
    <n v="60"/>
    <x v="2"/>
    <s v=""/>
    <s v="中国农业发展银行"/>
    <n v="3.8934000000000002"/>
    <n v="2.15"/>
    <m/>
    <n v="29.333300000000001"/>
    <n v="7.5841000000000003"/>
    <n v="3.8546999999999998"/>
    <n v="3.9184524122835933"/>
    <m/>
  </r>
  <r>
    <s v="150420.IB"/>
    <s v="150420Z2.IB"/>
    <s v="15农发20(增2)"/>
    <x v="99"/>
    <d v="2015-09-25T00:00:00"/>
    <n v="60"/>
    <x v="1"/>
    <s v=""/>
    <s v="中国农业发展银行"/>
    <n v="3.5731000000000002"/>
    <n v="2.79"/>
    <m/>
    <n v="3.3077000000000001"/>
    <n v="4.4302000000000001"/>
    <n v="3.605"/>
    <n v="3.60470128210916"/>
    <m/>
  </r>
  <r>
    <s v="150412.IB"/>
    <s v="150412Z7.IB"/>
    <s v="15农发12(增7)"/>
    <x v="99"/>
    <d v="2015-09-25T00:00:00"/>
    <n v="60"/>
    <x v="0"/>
    <s v=""/>
    <s v="中国农业发展银行"/>
    <n v="3.8515000000000001"/>
    <n v="2.68"/>
    <m/>
    <n v="1.2331000000000001"/>
    <n v="5.6074000000000002"/>
    <n v="3.8500999999999999"/>
    <n v="3.8853837964118845"/>
    <m/>
  </r>
  <r>
    <s v="150314.IB"/>
    <s v="150314Z2.IB"/>
    <s v="15进出14(增2)"/>
    <x v="100"/>
    <d v="2015-09-28T00:00:00"/>
    <n v="40"/>
    <x v="2"/>
    <s v=""/>
    <s v="中国进出口银行"/>
    <n v="3.8534999999999999"/>
    <n v="3.24"/>
    <m/>
    <n v="4.2592999999999996"/>
    <n v="8.1292000000000009"/>
    <n v="3.8542999999999998"/>
    <n v="3.8756424002361856"/>
    <m/>
  </r>
  <r>
    <s v="150312.IB"/>
    <s v="150312Z5.IB"/>
    <s v="15进出12(增5)"/>
    <x v="100"/>
    <d v="2015-09-28T00:00:00"/>
    <n v="40"/>
    <x v="3"/>
    <s v=""/>
    <s v="中国进出口银行"/>
    <n v="3.3437999999999999"/>
    <n v="2.97"/>
    <m/>
    <n v="4.0999999999999996"/>
    <n v="2.5084"/>
    <n v="3.3704999999999998"/>
    <n v="3.3756928400574071"/>
    <m/>
  </r>
  <r>
    <s v="150218.IB"/>
    <s v="150218Z3.IB"/>
    <s v="15国开18(增3)"/>
    <x v="101"/>
    <d v="2015-10-15T00:00:00"/>
    <n v="80"/>
    <x v="2"/>
    <s v=""/>
    <s v="国家开发银行"/>
    <n v="3.5301999999999998"/>
    <n v="3.77"/>
    <m/>
    <n v="2.2742"/>
    <n v="8.1526999999999994"/>
    <n v="3.5680999999999998"/>
    <n v="3.5657710378156926"/>
    <m/>
  </r>
  <r>
    <s v="150217.IB"/>
    <s v="150217Z5.IB"/>
    <s v="15国开17(增5)"/>
    <x v="101"/>
    <d v="2015-10-15T00:00:00"/>
    <n v="30"/>
    <x v="3"/>
    <s v=""/>
    <s v="国家开发银行"/>
    <n v="3.1307"/>
    <n v="6.27"/>
    <m/>
    <n v="3.7618999999999998"/>
    <n v="2.6869000000000001"/>
    <n v="3.1676000000000002"/>
    <n v="3.1828046559231828"/>
    <m/>
  </r>
  <r>
    <s v="150220.IB"/>
    <s v="150220Z.IB"/>
    <s v="15国开20(增发)"/>
    <x v="101"/>
    <d v="2015-10-15T00:00:00"/>
    <n v="40"/>
    <x v="1"/>
    <s v=""/>
    <s v="国家开发银行"/>
    <n v="3.3342000000000001"/>
    <n v="4.49"/>
    <m/>
    <n v="1.2790999999999999"/>
    <n v="4.4683000000000002"/>
    <n v="3.4020000000000001"/>
    <n v="3.3879117024371688"/>
    <m/>
  </r>
  <r>
    <s v="150216.IB"/>
    <s v="150216Z10.IB"/>
    <s v="15国开16(增10)"/>
    <x v="101"/>
    <d v="2015-10-15T00:00:00"/>
    <n v="40"/>
    <x v="0"/>
    <s v=""/>
    <s v="国家开发银行"/>
    <n v="3.5954000000000002"/>
    <n v="5.76"/>
    <m/>
    <n v="2.9474"/>
    <n v="5.7858999999999998"/>
    <n v="3.6301000000000001"/>
    <n v="3.6368801500198762"/>
    <m/>
  </r>
  <r>
    <s v="150314.IB"/>
    <s v="150314Z3.IB"/>
    <s v="15进出14(增3)"/>
    <x v="102"/>
    <d v="2015-10-19T00:00:00"/>
    <n v="40"/>
    <x v="2"/>
    <s v=""/>
    <s v="中国进出口银行"/>
    <n v="3.6749000000000001"/>
    <n v="3.9"/>
    <m/>
    <n v="16.5"/>
    <n v="8.0914999999999999"/>
    <n v="3.7301000000000002"/>
    <n v="3.6971455663350432"/>
    <m/>
  </r>
  <r>
    <s v="150418.IB"/>
    <s v="150418Z4.IB"/>
    <s v="15农发18(增4)"/>
    <x v="103"/>
    <d v="2015-10-21T00:00:00"/>
    <n v="50"/>
    <x v="3"/>
    <s v=""/>
    <s v="中国农业发展银行"/>
    <n v="3.2336999999999998"/>
    <n v="3.14"/>
    <m/>
    <n v="1.5319"/>
    <n v="2.5528"/>
    <n v="3.2603"/>
    <n v="3.2689554058288937"/>
    <m/>
  </r>
  <r>
    <s v="150412.IB"/>
    <s v="150412Z8.IB"/>
    <s v="15农发12(增8)"/>
    <x v="103"/>
    <d v="2015-10-21T00:00:00"/>
    <n v="50"/>
    <x v="0"/>
    <s v=""/>
    <s v="中国农业发展银行"/>
    <n v="3.6526999999999998"/>
    <n v="3.74"/>
    <m/>
    <n v="1.4516"/>
    <n v="5.5567000000000002"/>
    <n v="3.6998000000000002"/>
    <n v="3.686892956251012"/>
    <m/>
  </r>
  <r>
    <s v="150220.IB"/>
    <s v="150220Z2.IB"/>
    <s v="15国开20(增2)"/>
    <x v="104"/>
    <d v="2015-10-22T00:00:00"/>
    <n v="40"/>
    <x v="1"/>
    <s v=""/>
    <s v="国家开发银行"/>
    <n v="3.3304999999999998"/>
    <n v="3.27"/>
    <m/>
    <n v="16.833300000000001"/>
    <n v="4.4504999999999999"/>
    <n v="3.3969999999999998"/>
    <n v="3.384426525109538"/>
    <m/>
  </r>
  <r>
    <s v="150217.IB"/>
    <s v="150217Z6.IB"/>
    <s v="15国开17(增6)"/>
    <x v="104"/>
    <d v="2015-10-22T00:00:00"/>
    <n v="40"/>
    <x v="3"/>
    <s v=""/>
    <s v="国家开发银行"/>
    <n v="3.1082000000000001"/>
    <n v="3.71"/>
    <m/>
    <n v="1.2128000000000001"/>
    <n v="2.6692"/>
    <n v="3.1701000000000001"/>
    <n v="3.1606501723362808"/>
    <m/>
  </r>
  <r>
    <s v="150218.IB"/>
    <s v="150218Z4.IB"/>
    <s v="15国开18(增4)"/>
    <x v="104"/>
    <d v="2015-10-22T00:00:00"/>
    <n v="100"/>
    <x v="2"/>
    <s v=""/>
    <s v="国家开发银行"/>
    <n v="3.5095000000000001"/>
    <n v="3.09"/>
    <m/>
    <n v="2.3228"/>
    <n v="8.1401000000000003"/>
    <n v="3.5350000000000001"/>
    <n v="3.5451260979594847"/>
    <m/>
  </r>
  <r>
    <s v="150314.IB"/>
    <s v="150314Z4.IB"/>
    <s v="15进出14(增4)"/>
    <x v="105"/>
    <d v="2015-10-23T00:00:00"/>
    <n v="40"/>
    <x v="2"/>
    <s v=""/>
    <s v="中国进出口银行"/>
    <n v="3.6604000000000001"/>
    <n v="3.29"/>
    <m/>
    <n v="1.4694"/>
    <n v="8.0922999999999998"/>
    <n v="3.6787999999999998"/>
    <n v="3.6826433671514898"/>
    <m/>
  </r>
  <r>
    <s v="150313.IB"/>
    <s v="150313Z5.IB"/>
    <s v="15进出13(增5)"/>
    <x v="105"/>
    <d v="2015-10-23T00:00:00"/>
    <n v="40"/>
    <x v="1"/>
    <s v=""/>
    <s v="中国进出口银行"/>
    <n v="3.3763999999999998"/>
    <n v="2.87"/>
    <m/>
    <n v="2.68"/>
    <n v="4.1367000000000003"/>
    <n v="3.3852000000000002"/>
    <n v="3.4078260159063989"/>
    <m/>
  </r>
  <r>
    <s v="150405.IB"/>
    <s v="150405Z7.IB"/>
    <s v="15农发05(增7)"/>
    <x v="106"/>
    <d v="2015-10-28T00:00:00"/>
    <n v="50"/>
    <x v="2"/>
    <s v=""/>
    <s v="中国农业发展银行"/>
    <n v="3.5644999999999998"/>
    <n v="3.57"/>
    <m/>
    <n v="1.1446000000000001"/>
    <n v="7.5457999999999998"/>
    <n v="3.6192000000000002"/>
    <n v="3.5896795700919713"/>
    <m/>
  </r>
  <r>
    <s v="150420.IB"/>
    <s v="150420Z3.IB"/>
    <s v="15农发20(增3)"/>
    <x v="106"/>
    <d v="2015-10-28T00:00:00"/>
    <n v="50"/>
    <x v="1"/>
    <s v=""/>
    <s v="中国农业发展银行"/>
    <n v="3.2867000000000002"/>
    <n v="3.73"/>
    <m/>
    <n v="1.1767000000000001"/>
    <n v="4.3605999999999998"/>
    <n v="3.3001999999999998"/>
    <n v="3.3188056735311657"/>
    <m/>
  </r>
  <r>
    <s v="150218.IB"/>
    <s v="150218Z5.IB"/>
    <s v="15国开18(增5)"/>
    <x v="107"/>
    <d v="2015-10-29T00:00:00"/>
    <n v="100"/>
    <x v="2"/>
    <s v=""/>
    <s v="国家开发银行"/>
    <n v="3.3458000000000001"/>
    <n v="3.05"/>
    <m/>
    <n v="1.575"/>
    <n v="8.1349"/>
    <n v="3.3824999999999998"/>
    <n v="3.3814488709142094"/>
    <m/>
  </r>
  <r>
    <s v="150221.IB"/>
    <s v="150221Z.IB"/>
    <s v="15国开21(增发)"/>
    <x v="107"/>
    <d v="2015-10-29T00:00:00"/>
    <n v="40"/>
    <x v="0"/>
    <s v=""/>
    <s v="国家开发银行"/>
    <n v="3.4049999999999998"/>
    <n v="4.7300000000000004"/>
    <m/>
    <n v="3.3332999999999999"/>
    <n v="6.0834000000000001"/>
    <n v="3.4735"/>
    <n v="3.4444516224479731"/>
    <m/>
  </r>
  <r>
    <s v="150220.IB"/>
    <s v="150220Z3.IB"/>
    <s v="15国开20(增3)"/>
    <x v="107"/>
    <d v="2015-10-29T00:00:00"/>
    <n v="40"/>
    <x v="1"/>
    <s v=""/>
    <s v="国家开发银行"/>
    <n v="3.1577000000000002"/>
    <n v="4.74"/>
    <m/>
    <n v="4.5945999999999998"/>
    <n v="4.4379"/>
    <n v="3.2035999999999998"/>
    <n v="3.2117796322585006"/>
    <m/>
  </r>
  <r>
    <s v="150022.IB"/>
    <s v="150022X.IB"/>
    <s v="15附息国债22(续发)"/>
    <x v="108"/>
    <d v="2015-11-02T00:00:00"/>
    <n v="280"/>
    <x v="3"/>
    <s v=""/>
    <s v="中华人民共和国财政部"/>
    <n v="2.6503000000000001"/>
    <n v="2.39"/>
    <m/>
    <m/>
    <n v="2.7355999999999998"/>
    <n v="2.7101999999999999"/>
    <n v="2.6685775259540869"/>
    <m/>
  </r>
  <r>
    <s v="150313.IB"/>
    <s v="150313Z6.IB"/>
    <s v="15进出13(增6)"/>
    <x v="109"/>
    <d v="2015-10-30T00:00:00"/>
    <n v="40"/>
    <x v="1"/>
    <s v=""/>
    <s v="中国进出口银行"/>
    <n v="3.2347999999999999"/>
    <n v="3.69"/>
    <m/>
    <n v="3.8635999999999999"/>
    <n v="4.1212"/>
    <n v="3.2782"/>
    <n v="3.266344210424148"/>
    <m/>
  </r>
  <r>
    <s v="150314.IB"/>
    <s v="150314Z5.IB"/>
    <s v="15进出14(增5)"/>
    <x v="109"/>
    <d v="2015-10-30T00:00:00"/>
    <n v="40"/>
    <x v="2"/>
    <s v=""/>
    <s v="中国进出口银行"/>
    <n v="3.5339"/>
    <n v="3.31"/>
    <m/>
    <n v="2.5110999999999999"/>
    <n v="8.0861999999999998"/>
    <n v="3.5741999999999998"/>
    <n v="3.5561601469169699"/>
    <m/>
  </r>
  <r>
    <s v="150312.IB"/>
    <s v="150312Z6.IB"/>
    <s v="15进出12(增6)"/>
    <x v="109"/>
    <d v="2015-10-30T00:00:00"/>
    <n v="40"/>
    <x v="3"/>
    <s v=""/>
    <s v="中国进出口银行"/>
    <n v="3.0266000000000002"/>
    <n v="3.73"/>
    <m/>
    <n v="9.1667000000000005"/>
    <n v="2.4308999999999998"/>
    <n v="3.0922999999999998"/>
    <n v="3.0595096219507179"/>
    <m/>
  </r>
  <r>
    <s v="150218.IB"/>
    <s v="150218Z6.IB"/>
    <s v="15国开18(增6)"/>
    <x v="110"/>
    <d v="2015-11-05T00:00:00"/>
    <n v="100"/>
    <x v="2"/>
    <s v=""/>
    <s v="国家开发银行"/>
    <n v="3.4201999999999999"/>
    <n v="2.35"/>
    <m/>
    <n v="1.7315"/>
    <n v="8.1075999999999997"/>
    <n v="3.4500999999999999"/>
    <n v="3.455968908184913"/>
    <m/>
  </r>
  <r>
    <s v="150221.IB"/>
    <s v="150221Z2.IB"/>
    <s v="15国开21(增2)"/>
    <x v="110"/>
    <d v="2015-11-05T00:00:00"/>
    <n v="30"/>
    <x v="0"/>
    <s v=""/>
    <s v="国家开发银行"/>
    <n v="3.4742999999999999"/>
    <n v="4.75"/>
    <m/>
    <n v="1.5385"/>
    <n v="6.0552999999999999"/>
    <n v="3.5453000000000001"/>
    <n v="3.5139347001800076"/>
    <m/>
  </r>
  <r>
    <s v="150220.IB"/>
    <s v="150220Z4.IB"/>
    <s v="15国开20(增4)"/>
    <x v="110"/>
    <d v="2015-11-05T00:00:00"/>
    <n v="40"/>
    <x v="1"/>
    <s v=""/>
    <s v="国家开发银行"/>
    <n v="3.1979000000000002"/>
    <n v="3.39"/>
    <m/>
    <n v="2.5385"/>
    <n v="4.4165999999999999"/>
    <n v="3.2601"/>
    <n v="3.2522404428746094"/>
    <m/>
  </r>
  <r>
    <s v="150405.IB"/>
    <s v="150405Z8.IB"/>
    <s v="15农发05(增8)"/>
    <x v="111"/>
    <d v="2015-11-06T00:00:00"/>
    <n v="70"/>
    <x v="2"/>
    <s v=""/>
    <s v="中国农业发展银行"/>
    <n v="3.6922999999999999"/>
    <n v="1.66"/>
    <m/>
    <n v="1.2338"/>
    <n v="7.5044000000000004"/>
    <n v="3.6507000000000001"/>
    <n v="3.7176184798251692"/>
    <m/>
  </r>
  <r>
    <s v="150023.IB"/>
    <s v="150023X.IB"/>
    <s v="15附息国债23(续发)"/>
    <x v="111"/>
    <d v="2015-11-09T00:00:00"/>
    <n v="280"/>
    <x v="2"/>
    <s v=""/>
    <s v="中华人民共和国财政部"/>
    <n v="3.0920000000000001"/>
    <n v="1.91"/>
    <m/>
    <m/>
    <n v="8.4972999999999992"/>
    <n v="3.1349999999999998"/>
    <n v="3.1037684440940065"/>
    <m/>
  </r>
  <r>
    <s v="150412.IB"/>
    <s v="150412Z9.IB"/>
    <s v="15农发12(增9)"/>
    <x v="111"/>
    <d v="2015-11-06T00:00:00"/>
    <n v="60"/>
    <x v="0"/>
    <s v=""/>
    <s v="中国农业发展银行"/>
    <n v="3.5983999999999998"/>
    <n v="2.54"/>
    <m/>
    <n v="1.1667000000000001"/>
    <n v="5.5194999999999999"/>
    <n v="3.6139999999999999"/>
    <n v="3.6328234079173836"/>
    <m/>
  </r>
  <r>
    <s v="150313.IB"/>
    <s v="150313Z7.IB"/>
    <s v="15进出13(增7)"/>
    <x v="112"/>
    <d v="2015-11-09T00:00:00"/>
    <n v="50"/>
    <x v="1"/>
    <s v=""/>
    <s v="中国进出口银行"/>
    <n v="3.3856999999999999"/>
    <n v="2.64"/>
    <m/>
    <n v="2"/>
    <n v="4.0879000000000003"/>
    <n v="3.3763999999999998"/>
    <n v="3.4175011693045327"/>
    <m/>
  </r>
  <r>
    <s v="150314.IB"/>
    <s v="150314Z6.IB"/>
    <s v="15进出14(增6)"/>
    <x v="112"/>
    <d v="2015-11-09T00:00:00"/>
    <n v="40"/>
    <x v="2"/>
    <s v=""/>
    <s v="中国进出口银行"/>
    <n v="3.6981999999999999"/>
    <n v="3.1"/>
    <m/>
    <n v="12.666700000000001"/>
    <n v="8.0318000000000005"/>
    <n v="3.6802000000000001"/>
    <n v="3.7206109166064891"/>
    <m/>
  </r>
  <r>
    <s v="150312.IB"/>
    <s v="150312Z7.IB"/>
    <s v="15进出12(增7)"/>
    <x v="112"/>
    <d v="2015-11-09T00:00:00"/>
    <n v="40"/>
    <x v="3"/>
    <s v=""/>
    <s v="中国进出口银行"/>
    <n v="3.0888"/>
    <n v="2.94"/>
    <m/>
    <n v="1.04"/>
    <n v="2.4022999999999999"/>
    <n v="3.0966999999999998"/>
    <n v="3.122101419473005"/>
    <m/>
  </r>
  <r>
    <s v="150405.IB"/>
    <s v="150405Z9.IB"/>
    <s v="15农发05(增9)"/>
    <x v="113"/>
    <d v="2015-11-11T00:00:00"/>
    <n v="70"/>
    <x v="2"/>
    <s v=""/>
    <s v="中国农业发展银行"/>
    <n v="3.7808000000000002"/>
    <n v="3.25"/>
    <m/>
    <n v="1.9419"/>
    <n v="7.4801000000000002"/>
    <n v="3.7492000000000001"/>
    <n v="3.8062007299367657"/>
    <m/>
  </r>
  <r>
    <s v="150420.IB"/>
    <s v="150420Z4.IB"/>
    <s v="15农发20(增4)"/>
    <x v="113"/>
    <d v="2015-11-11T00:00:00"/>
    <n v="70"/>
    <x v="1"/>
    <s v=""/>
    <s v="中国农业发展银行"/>
    <n v="3.5072000000000001"/>
    <n v="2.74"/>
    <m/>
    <n v="23.8"/>
    <n v="4.3129999999999997"/>
    <n v="3.4735999999999998"/>
    <n v="3.5396600046371436"/>
    <m/>
  </r>
  <r>
    <s v="150218.IB"/>
    <s v="150218Z7.IB"/>
    <s v="15国开18(增7)"/>
    <x v="114"/>
    <d v="2015-11-12T00:00:00"/>
    <n v="80"/>
    <x v="2"/>
    <s v=""/>
    <s v="国家开发银行"/>
    <n v="3.6312000000000002"/>
    <n v="4"/>
    <m/>
    <n v="6.4482999999999997"/>
    <n v="8.0774000000000008"/>
    <n v="3.62"/>
    <n v="3.6671026419392381"/>
    <m/>
  </r>
  <r>
    <s v="150221.IB"/>
    <s v="150221Z3.IB"/>
    <s v="15国开21(增3)"/>
    <x v="114"/>
    <d v="2015-11-12T00:00:00"/>
    <n v="40"/>
    <x v="0"/>
    <s v=""/>
    <s v="国家开发银行"/>
    <n v="3.6932999999999998"/>
    <n v="3.1"/>
    <m/>
    <n v="2.3714"/>
    <n v="6.0301999999999998"/>
    <n v="3.7339000000000002"/>
    <n v="3.733099674969321"/>
    <m/>
  </r>
  <r>
    <s v="150220.IB"/>
    <s v="150220Z5.IB"/>
    <s v="15国开20(增5)"/>
    <x v="114"/>
    <d v="2015-11-12T00:00:00"/>
    <n v="40"/>
    <x v="1"/>
    <s v=""/>
    <s v="国家开发银行"/>
    <n v="3.4275000000000002"/>
    <n v="4.53"/>
    <m/>
    <n v="1.3290999999999999"/>
    <n v="4.3933"/>
    <n v="3.4676"/>
    <n v="3.4821286390640296"/>
    <m/>
  </r>
  <r>
    <s v="150223.IB"/>
    <s v="150223Z2.IB"/>
    <s v="15国开23(增2)"/>
    <x v="114"/>
    <d v="2015-11-12T00:00:00"/>
    <n v="30"/>
    <x v="3"/>
    <s v=""/>
    <s v="国家开发银行"/>
    <n v="3.1636000000000002"/>
    <n v="5.15"/>
    <m/>
    <n v="25"/>
    <n v="2.8022"/>
    <n v="3.2654000000000001"/>
    <n v="3.2135607451288277"/>
    <m/>
  </r>
  <r>
    <s v="150019.IB"/>
    <s v="150019X.IB"/>
    <s v="15附息国债19(续发)"/>
    <x v="115"/>
    <d v="2015-11-16T00:00:00"/>
    <n v="280.5"/>
    <x v="1"/>
    <s v=""/>
    <s v="中华人民共和国财政部"/>
    <n v="2.9807000000000001"/>
    <n v="2.2799999999999998"/>
    <m/>
    <m/>
    <n v="4.3874000000000004"/>
    <n v="3.0051000000000001"/>
    <n v="3.0034925422801662"/>
    <m/>
  </r>
  <r>
    <s v="150314.IB"/>
    <s v="150314Z7.IB"/>
    <s v="15进出14(增7)"/>
    <x v="116"/>
    <d v="2015-11-16T00:00:00"/>
    <n v="50"/>
    <x v="2"/>
    <s v=""/>
    <s v="中国进出口银行"/>
    <n v="3.7141999999999999"/>
    <n v="3.08"/>
    <m/>
    <n v="27"/>
    <n v="8.0214999999999996"/>
    <n v="3.7185000000000001"/>
    <n v="3.7366396933241912"/>
    <m/>
  </r>
  <r>
    <s v="150420.IB"/>
    <s v="150420Z5.IB"/>
    <s v="15农发20(增5)"/>
    <x v="117"/>
    <d v="2015-11-17T00:00:00"/>
    <n v="70"/>
    <x v="1"/>
    <s v=""/>
    <s v="中国农业发展银行"/>
    <n v="3.4742999999999999"/>
    <n v="2.34"/>
    <m/>
    <n v="3.8386999999999998"/>
    <n v="4.2968999999999999"/>
    <n v="3.4502000000000002"/>
    <n v="3.5068816286159787"/>
    <m/>
  </r>
  <r>
    <s v="150412.IB"/>
    <s v="150412Z10.IB"/>
    <s v="15农发12(增10)"/>
    <x v="117"/>
    <d v="2015-11-17T00:00:00"/>
    <n v="70"/>
    <x v="0"/>
    <s v=""/>
    <s v="中国农业发展银行"/>
    <n v="3.6800999999999999"/>
    <n v="3.22"/>
    <m/>
    <n v="1.8144"/>
    <n v="5.4847999999999999"/>
    <n v="3.6995"/>
    <n v="3.7147411901983665"/>
    <m/>
  </r>
  <r>
    <s v="150218.IB"/>
    <s v="150218Z8.IB"/>
    <s v="15国开18(增8)"/>
    <x v="118"/>
    <d v="2015-11-19T00:00:00"/>
    <n v="79"/>
    <x v="2"/>
    <s v=""/>
    <s v="国家开发银行"/>
    <n v="3.4746000000000001"/>
    <n v="4.21"/>
    <m/>
    <n v="1.9091"/>
    <n v="8.0617999999999999"/>
    <n v="3.5261"/>
    <n v="3.5105721154084697"/>
    <m/>
  </r>
  <r>
    <s v="150220.IB"/>
    <s v="150220Z6.IB"/>
    <s v="15国开20(增6)"/>
    <x v="118"/>
    <d v="2015-11-19T00:00:00"/>
    <n v="40"/>
    <x v="1"/>
    <s v=""/>
    <s v="国家开发银行"/>
    <n v="3.3153999999999999"/>
    <n v="5"/>
    <m/>
    <n v="1.7646999999999999"/>
    <n v="4.3747999999999996"/>
    <n v="3.3929999999999998"/>
    <n v="3.3702596507268905"/>
    <m/>
  </r>
  <r>
    <s v="150223.IB"/>
    <s v="150223Z3.IB"/>
    <s v="15国开23(增3)"/>
    <x v="118"/>
    <d v="2015-11-19T00:00:00"/>
    <n v="50.27"/>
    <x v="3"/>
    <s v=""/>
    <s v="国家开发银行"/>
    <n v="3.077"/>
    <n v="3.8"/>
    <m/>
    <n v="2.6448"/>
    <n v="2.7835999999999999"/>
    <n v="3.1682000000000001"/>
    <n v="3.1272945825549647"/>
    <m/>
  </r>
  <r>
    <s v="150026.IB"/>
    <s v="150026X.IB"/>
    <s v="15附息国债26(续发)"/>
    <x v="119"/>
    <d v="2015-11-23T00:00:00"/>
    <n v="280"/>
    <x v="0"/>
    <s v=""/>
    <s v="中华人民共和国财政部"/>
    <n v="3.1263000000000001"/>
    <n v="1.88"/>
    <m/>
    <m/>
    <n v="6.1243999999999996"/>
    <n v="3.16"/>
    <n v="3.1426281301025409"/>
    <m/>
  </r>
  <r>
    <s v="150316.IB"/>
    <s v="150316Z.IB"/>
    <s v="15进出16(增发)"/>
    <x v="120"/>
    <d v="2015-11-23T00:00:00"/>
    <n v="50"/>
    <x v="1"/>
    <s v=""/>
    <s v="中国进出口银行"/>
    <n v="3.4679000000000002"/>
    <n v="2.76"/>
    <m/>
    <n v="2.871"/>
    <n v="4.4984999999999999"/>
    <n v="3.4998"/>
    <n v="3.4967985217294655"/>
    <m/>
  </r>
  <r>
    <s v="150314.IB"/>
    <s v="150314Z8.IB"/>
    <s v="15进出14(增8)"/>
    <x v="120"/>
    <d v="2015-11-23T00:00:00"/>
    <n v="60"/>
    <x v="2"/>
    <s v=""/>
    <s v="中国进出口银行"/>
    <n v="3.7130999999999998"/>
    <n v="2.77"/>
    <m/>
    <n v="30.2"/>
    <n v="8.0023"/>
    <n v="3.72"/>
    <n v="3.7355935331092311"/>
    <m/>
  </r>
  <r>
    <s v="150420.IB"/>
    <s v="150420Z6.IB"/>
    <s v="15农发20(增6)"/>
    <x v="121"/>
    <d v="2015-11-24T00:00:00"/>
    <n v="70"/>
    <x v="1"/>
    <s v=""/>
    <s v="中国农业发展银行"/>
    <n v="3.4710999999999999"/>
    <n v="2.92"/>
    <m/>
    <n v="1.1513"/>
    <n v="4.2792000000000003"/>
    <n v="3.4681999999999999"/>
    <n v="3.5038163955879602"/>
    <m/>
  </r>
  <r>
    <s v="150405.IB"/>
    <s v="150405Z10.IB"/>
    <s v="15农发05(增10)"/>
    <x v="121"/>
    <d v="2015-11-24T00:00:00"/>
    <n v="70"/>
    <x v="2"/>
    <s v=""/>
    <s v="中国农业发展银行"/>
    <n v="3.7061000000000002"/>
    <n v="3.2"/>
    <m/>
    <n v="21.833300000000001"/>
    <n v="7.4508000000000001"/>
    <n v="3.7214"/>
    <n v="3.7316006173833682"/>
    <m/>
  </r>
  <r>
    <s v="150418.IB"/>
    <s v="150418Z5.IB"/>
    <s v="15农发18(增5)"/>
    <x v="121"/>
    <d v="2015-11-24T00:00:00"/>
    <n v="70"/>
    <x v="3"/>
    <s v=""/>
    <s v="中国农业发展银行"/>
    <n v="3.2105000000000001"/>
    <n v="2.71"/>
    <m/>
    <n v="1.1772"/>
    <n v="2.4632999999999998"/>
    <n v="3.2330000000000001"/>
    <n v="3.2470363536719038"/>
    <m/>
  </r>
  <r>
    <s v="150022.IB"/>
    <s v="150022X2.IB"/>
    <s v="15附息国债22(续2)"/>
    <x v="122"/>
    <d v="2015-11-30T00:00:00"/>
    <n v="280"/>
    <x v="3"/>
    <s v=""/>
    <s v="中华人民共和国财政部"/>
    <n v="2.7961"/>
    <n v="2.16"/>
    <m/>
    <m/>
    <n v="2.6581000000000001"/>
    <n v="2.84"/>
    <n v="2.8149104285015611"/>
    <m/>
  </r>
  <r>
    <s v="150314.IB"/>
    <s v="150314Z9.IB"/>
    <s v="15进出14(增9)"/>
    <x v="123"/>
    <d v="2015-11-30T00:00:00"/>
    <n v="60"/>
    <x v="2"/>
    <s v=""/>
    <s v="中国进出口银行"/>
    <n v="3.6143000000000001"/>
    <n v="3.47"/>
    <m/>
    <n v="1.9"/>
    <n v="7.9970999999999997"/>
    <n v="3.6501000000000001"/>
    <n v="3.6368081592077131"/>
    <m/>
  </r>
  <r>
    <s v="150316.IB"/>
    <s v="150316Z2.IB"/>
    <s v="15进出16(增2)"/>
    <x v="123"/>
    <d v="2015-11-30T00:00:00"/>
    <n v="50"/>
    <x v="1"/>
    <s v=""/>
    <s v="中国进出口银行"/>
    <n v="3.3757999999999999"/>
    <n v="3.78"/>
    <m/>
    <n v="1.234"/>
    <n v="4.4852999999999996"/>
    <n v="3.4310999999999998"/>
    <n v="3.4047835685461396"/>
    <m/>
  </r>
  <r>
    <s v="150412.IB"/>
    <s v="150412Z11.IB"/>
    <s v="15农发12(增11)"/>
    <x v="124"/>
    <d v="2015-12-01T00:00:00"/>
    <n v="70"/>
    <x v="0"/>
    <s v=""/>
    <s v="中国农业发展银行"/>
    <n v="3.5922999999999998"/>
    <n v="3.19"/>
    <m/>
    <n v="1.0199"/>
    <n v="5.4560000000000004"/>
    <n v="3.6116000000000001"/>
    <n v="3.6271240469208208"/>
    <m/>
  </r>
  <r>
    <s v="150420.IB"/>
    <s v="150420Z7.IB"/>
    <s v="15农发20(增7)"/>
    <x v="124"/>
    <d v="2015-12-01T00:00:00"/>
    <n v="70"/>
    <x v="1"/>
    <s v=""/>
    <s v="中国农业发展银行"/>
    <n v="3.3571"/>
    <n v="3.73"/>
    <m/>
    <n v="2.1351"/>
    <n v="4.2644000000000002"/>
    <n v="3.3748999999999998"/>
    <n v="3.3899299409061063"/>
    <m/>
  </r>
  <r>
    <s v="150019.IB"/>
    <s v="150019X2.IB"/>
    <s v="15附息国债19(续2)"/>
    <x v="125"/>
    <d v="2015-12-07T00:00:00"/>
    <n v="280.5"/>
    <x v="1"/>
    <s v=""/>
    <s v="中华人民共和国财政部"/>
    <n v="2.8576999999999999"/>
    <n v="2.2799999999999998"/>
    <m/>
    <m/>
    <n v="4.3376999999999999"/>
    <n v="2.8851"/>
    <n v="2.8807536920487817"/>
    <m/>
  </r>
  <r>
    <s v="150317.IB"/>
    <s v="150317Z.IB"/>
    <s v="15进出17(增发)"/>
    <x v="126"/>
    <d v="2015-12-04T00:00:00"/>
    <n v="40"/>
    <x v="3"/>
    <s v=""/>
    <s v="中国进出口银行"/>
    <n v="3.0891000000000002"/>
    <n v="3.53"/>
    <m/>
    <n v="1.75"/>
    <n v="2.8113999999999999"/>
    <n v="3.1200999999999999"/>
    <n v="3.1175555737355056"/>
    <m/>
  </r>
  <r>
    <s v="150314.IB"/>
    <s v="150314Z10.IB"/>
    <s v="15进出14(增10)"/>
    <x v="126"/>
    <d v="2015-12-04T00:00:00"/>
    <n v="60"/>
    <x v="2"/>
    <s v=""/>
    <s v="中国进出口银行"/>
    <n v="3.5537000000000001"/>
    <n v="2.5299999999999998"/>
    <m/>
    <n v="1.3218000000000001"/>
    <n v="7.9976000000000003"/>
    <n v="3.5773000000000001"/>
    <n v="3.5762067520256076"/>
    <m/>
  </r>
  <r>
    <s v="150316.IB"/>
    <s v="150316Z3.IB"/>
    <s v="15进出16(增3)"/>
    <x v="126"/>
    <d v="2015-12-04T00:00:00"/>
    <n v="60"/>
    <x v="1"/>
    <s v=""/>
    <s v="中国进出口银行"/>
    <n v="3.3395000000000001"/>
    <n v="3.04"/>
    <m/>
    <n v="11.666700000000001"/>
    <n v="4.4786000000000001"/>
    <n v="3.3748999999999998"/>
    <n v="3.3685269280578756"/>
    <m/>
  </r>
  <r>
    <s v="150317.IB"/>
    <s v="150317Z2.IB"/>
    <s v="15进出17(增2)"/>
    <x v="127"/>
    <d v="2015-12-09T00:00:00"/>
    <n v="50"/>
    <x v="3"/>
    <s v=""/>
    <s v="中国进出口银行"/>
    <n v="2.9759000000000002"/>
    <n v="3.58"/>
    <m/>
    <n v="1.6636"/>
    <n v="2.8001"/>
    <n v="3.0301999999999998"/>
    <n v="3.0044704081997073"/>
    <m/>
  </r>
  <r>
    <s v="150314.IB"/>
    <s v="150314Z11.IB"/>
    <s v="15进出14(增11)"/>
    <x v="127"/>
    <d v="2015-12-09T00:00:00"/>
    <n v="60"/>
    <x v="2"/>
    <s v=""/>
    <s v="中国进出口银行"/>
    <n v="3.4727999999999999"/>
    <n v="3.31"/>
    <m/>
    <n v="1.3784000000000001"/>
    <n v="7.9888000000000003"/>
    <n v="3.5150999999999999"/>
    <n v="3.4953315441618265"/>
    <m/>
  </r>
  <r>
    <s v="150316.IB"/>
    <s v="150316Z4.IB"/>
    <s v="15进出16(增4)"/>
    <x v="127"/>
    <d v="2015-12-09T00:00:00"/>
    <n v="60"/>
    <x v="1"/>
    <s v=""/>
    <s v="中国进出口银行"/>
    <n v="3.2210999999999999"/>
    <n v="3.14"/>
    <m/>
    <n v="1.9538"/>
    <n v="4.4696999999999996"/>
    <n v="3.2751000000000001"/>
    <n v="3.2501847260442536"/>
    <m/>
  </r>
  <r>
    <s v="150412.IB"/>
    <s v="150412Z12.IB"/>
    <s v="15农发12(增12)"/>
    <x v="128"/>
    <d v="2015-12-11T00:00:00"/>
    <n v="60"/>
    <x v="0"/>
    <s v=""/>
    <s v="中国农业发展银行"/>
    <n v="3.5922999999999998"/>
    <n v="3.92"/>
    <m/>
    <n v="1.4815"/>
    <n v="5.4431000000000003"/>
    <n v="3.427"/>
    <n v="3.627206578971542"/>
    <m/>
  </r>
  <r>
    <s v="150405.IB"/>
    <s v="150405Z11.IB"/>
    <s v="15农发05(增11)"/>
    <x v="128"/>
    <d v="2015-12-11T00:00:00"/>
    <n v="70"/>
    <x v="2"/>
    <s v=""/>
    <s v="中国农业发展银行"/>
    <n v="3.4708000000000001"/>
    <n v="3.74"/>
    <m/>
    <n v="2.5537000000000001"/>
    <n v="7.4358000000000004"/>
    <n v="3.5101"/>
    <n v="3.4963520589580139"/>
    <m/>
  </r>
  <r>
    <s v="150418.IB"/>
    <s v="150418Z6.IB"/>
    <s v="15农发18(增6)"/>
    <x v="128"/>
    <d v="2015-12-11T00:00:00"/>
    <n v="74.099999999999994"/>
    <x v="3"/>
    <s v=""/>
    <s v="中国农业发展银行"/>
    <n v="2.9651999999999998"/>
    <n v="3.27"/>
    <m/>
    <n v="4.9166999999999996"/>
    <n v="2.4241000000000001"/>
    <n v="2.9998"/>
    <n v="3.0023271812218968"/>
    <m/>
  </r>
  <r>
    <s v="150023.IB"/>
    <s v="150023X2.IB"/>
    <s v="15附息国债23(续2)"/>
    <x v="128"/>
    <d v="2015-12-14T00:00:00"/>
    <n v="280"/>
    <x v="2"/>
    <s v=""/>
    <s v="中华人民共和国财政部"/>
    <n v="2.9763999999999999"/>
    <n v="2.16"/>
    <m/>
    <m/>
    <n v="8.4227000000000007"/>
    <n v="2.9963000000000002"/>
    <n v="2.9882726774074819"/>
    <m/>
  </r>
  <r>
    <s v="150316.IB"/>
    <s v="150316Z5.IB"/>
    <s v="15进出16(增5)"/>
    <x v="129"/>
    <d v="2015-12-14T00:00:00"/>
    <n v="60"/>
    <x v="1"/>
    <s v=""/>
    <s v="中国进出口银行"/>
    <n v="3.1865999999999999"/>
    <n v="2.62"/>
    <m/>
    <n v="2.5293999999999999"/>
    <n v="4.4557000000000002"/>
    <n v="3.2294999999999998"/>
    <n v="3.215776111497632"/>
    <m/>
  </r>
  <r>
    <s v="150314.IB"/>
    <s v="150314Z12.IB"/>
    <s v="15进出14(增12)"/>
    <x v="129"/>
    <d v="2015-12-14T00:00:00"/>
    <n v="70"/>
    <x v="2"/>
    <s v=""/>
    <s v="中国进出口银行"/>
    <n v="3.4666000000000001"/>
    <n v="2.16"/>
    <m/>
    <n v="1.7119"/>
    <n v="7.9786000000000001"/>
    <n v="3.4803000000000002"/>
    <n v="3.4891603489333969"/>
    <m/>
  </r>
  <r>
    <s v="150317.IB"/>
    <s v="150317Z3.IB"/>
    <s v="15进出17(增3)"/>
    <x v="129"/>
    <d v="2015-12-14T00:00:00"/>
    <n v="50"/>
    <x v="3"/>
    <s v=""/>
    <s v="中国进出口银行"/>
    <n v="2.9618000000000002"/>
    <n v="3.22"/>
    <m/>
    <n v="19.399999999999999"/>
    <n v="2.7865000000000002"/>
    <n v="2.9906000000000001"/>
    <n v="2.9905098510676478"/>
    <m/>
  </r>
  <r>
    <s v="150313.IB"/>
    <s v="150313Z8.IB"/>
    <s v="15进出13(增8)"/>
    <x v="130"/>
    <d v="2015-12-16T00:00:00"/>
    <n v="50"/>
    <x v="1"/>
    <s v=""/>
    <s v="中国进出口银行"/>
    <n v="3.1810999999999998"/>
    <n v="3.35"/>
    <m/>
    <n v="4.7885"/>
    <n v="4.0039999999999996"/>
    <n v="3.1774"/>
    <n v="3.2135675324675321"/>
    <m/>
  </r>
  <r>
    <s v="150310.IB"/>
    <s v="150310Z3.IB"/>
    <s v="15进出10(增3)"/>
    <x v="130"/>
    <d v="2015-12-16T00:00:00"/>
    <n v="50"/>
    <x v="0"/>
    <s v=""/>
    <s v="中国进出口银行"/>
    <n v="3.4346999999999999"/>
    <n v="2.48"/>
    <m/>
    <n v="2.9523999999999999"/>
    <n v="5.4839000000000002"/>
    <n v="3.4344000000000001"/>
    <n v="3.4584057568518753"/>
    <m/>
  </r>
  <r>
    <s v="150026.IB"/>
    <s v="150026X2.IB"/>
    <s v="15附息国债26(续2)"/>
    <x v="131"/>
    <d v="2015-12-21T00:00:00"/>
    <n v="280"/>
    <x v="0"/>
    <s v=""/>
    <s v="中华人民共和国财政部"/>
    <n v="2.9769999999999999"/>
    <n v="2.4"/>
    <m/>
    <m/>
    <n v="6.0747"/>
    <n v="2.9874999999999998"/>
    <n v="2.9934617182741534"/>
    <m/>
  </r>
  <r>
    <s v="150316.IB"/>
    <s v="150316Z6.IB"/>
    <s v="15进出16(增6)"/>
    <x v="132"/>
    <d v="2015-12-21T00:00:00"/>
    <n v="60"/>
    <x v="1"/>
    <s v=""/>
    <s v="中国进出口银行"/>
    <n v="3.1337000000000002"/>
    <n v="3.24"/>
    <m/>
    <n v="2.2414000000000001"/>
    <n v="4.4477000000000002"/>
    <n v="3.1753"/>
    <n v="3.162928590057783"/>
    <m/>
  </r>
  <r>
    <s v="150420.IB"/>
    <s v="150420Z8.IB"/>
    <s v="15农发20(增8)"/>
    <x v="133"/>
    <d v="2015-12-29T00:00:00"/>
    <n v="90"/>
    <x v="1"/>
    <s v=""/>
    <s v="中国农业发展银行"/>
    <n v="2.8815"/>
    <n v="2.67"/>
    <m/>
    <n v="1.0821000000000001"/>
    <n v="4.2153"/>
    <n v="2.8807999999999998"/>
    <n v="2.9147123455032857"/>
    <m/>
  </r>
  <r>
    <s v="150405.IB"/>
    <s v="150405Z12.IB"/>
    <s v="15农发05(增12)"/>
    <x v="133"/>
    <d v="2015-12-29T00:00:00"/>
    <n v="90"/>
    <x v="2"/>
    <s v=""/>
    <s v="中国农业发展银行"/>
    <n v="3.1880000000000002"/>
    <n v="3.19"/>
    <m/>
    <n v="1.6267"/>
    <n v="7.4257999999999997"/>
    <n v="3.2183999999999999"/>
    <n v="3.2135864687979749"/>
    <m/>
  </r>
  <r>
    <s v="150418.IB"/>
    <s v="150418Z7.IB"/>
    <s v="15农发18(增7)"/>
    <x v="133"/>
    <d v="2015-12-29T00:00:00"/>
    <n v="90"/>
    <x v="3"/>
    <s v=""/>
    <s v="中国农业发展银行"/>
    <n v="2.6518999999999999"/>
    <n v="2.67"/>
    <m/>
    <n v="3.1212"/>
    <n v="2.3841999999999999"/>
    <n v="2.7006999999999999"/>
    <n v="2.6896485110309536"/>
    <m/>
  </r>
  <r>
    <s v="150412.IB"/>
    <s v="150412Z13.IB"/>
    <s v="15农发12(增13)"/>
    <x v="133"/>
    <d v="2015-12-29T00:00:00"/>
    <n v="70"/>
    <x v="0"/>
    <s v=""/>
    <s v="中国农业发展银行"/>
    <n v="3.1461999999999999"/>
    <n v="3"/>
    <m/>
    <n v="1.6922999999999999"/>
    <n v="5.4157999999999999"/>
    <n v="3.1566000000000001"/>
    <n v="3.1812825362827284"/>
    <m/>
  </r>
  <r>
    <s v="150223.IB"/>
    <s v="150223Z4.IB"/>
    <s v="15国开23(增4)"/>
    <x v="134"/>
    <d v="2016-01-07T00:00:00"/>
    <n v="50"/>
    <x v="3"/>
    <s v=""/>
    <s v="国家开发银行"/>
    <n v="2.7138"/>
    <n v="2.68"/>
    <m/>
    <n v="1.5"/>
    <n v="2.6665999999999999"/>
    <n v="2.7755999999999998"/>
    <n v="2.7663013125328133"/>
    <m/>
  </r>
  <r>
    <s v="150221.IB"/>
    <s v="150221Z4.IB"/>
    <s v="15国开21(增4)"/>
    <x v="134"/>
    <d v="2016-01-07T00:00:00"/>
    <n v="70"/>
    <x v="0"/>
    <s v=""/>
    <s v="国家开发银行"/>
    <n v="3.2545999999999999"/>
    <n v="2.0099999999999998"/>
    <m/>
    <n v="2.3235000000000001"/>
    <n v="5.9218000000000002"/>
    <n v="3.24"/>
    <n v="3.2951282177716235"/>
    <m/>
  </r>
  <r>
    <s v="150220.IB"/>
    <s v="150220Z7.IB"/>
    <s v="15国开20(增7)"/>
    <x v="134"/>
    <d v="2016-01-07T00:00:00"/>
    <n v="50"/>
    <x v="1"/>
    <s v=""/>
    <s v="国家开发银行"/>
    <n v="2.9582000000000002"/>
    <n v="4"/>
    <m/>
    <n v="11.428599999999999"/>
    <n v="4.2678000000000003"/>
    <n v="3.0002"/>
    <n v="3.0144350625615073"/>
    <m/>
  </r>
  <r>
    <s v="150218.IB"/>
    <s v="150218Z9.IB"/>
    <s v="15国开18(增9)"/>
    <x v="134"/>
    <d v="2016-01-07T00:00:00"/>
    <n v="90"/>
    <x v="2"/>
    <s v=""/>
    <s v="国家开发银行"/>
    <n v="3.1852999999999998"/>
    <n v="3.88"/>
    <m/>
    <n v="3.5832999999999999"/>
    <n v="7.9907000000000004"/>
    <n v="3.2151000000000001"/>
    <n v="3.2215921896704915"/>
    <m/>
  </r>
  <r>
    <s v="150023.IB"/>
    <s v="150023X3.IB"/>
    <s v="15附息国债23(续3)"/>
    <x v="135"/>
    <d v="2016-01-07T00:00:00"/>
    <n v="200"/>
    <x v="2"/>
    <s v=""/>
    <s v="中华人民共和国财政部"/>
    <n v="2.8607"/>
    <n v="3.68"/>
    <m/>
    <m/>
    <n v="8.3774999999999995"/>
    <n v="2.8849999999999998"/>
    <n v="2.8726367353028945"/>
    <m/>
  </r>
  <r>
    <s v="150316.IB"/>
    <s v="150316Z7.IB"/>
    <s v="15进出16(增7)"/>
    <x v="136"/>
    <d v="2016-01-11T00:00:00"/>
    <n v="60"/>
    <x v="1"/>
    <s v=""/>
    <s v="中国进出口银行"/>
    <n v="2.9693000000000001"/>
    <n v="3.05"/>
    <m/>
    <n v="58"/>
    <n v="4.3952999999999998"/>
    <n v="3.0226000000000002"/>
    <n v="2.9988770482105886"/>
    <m/>
  </r>
  <r>
    <s v="150310.IB"/>
    <s v="150310Z4.IB"/>
    <s v="15进出10(增4)"/>
    <x v="136"/>
    <d v="2016-01-11T00:00:00"/>
    <n v="70"/>
    <x v="0"/>
    <s v=""/>
    <s v="中国进出口银行"/>
    <n v="3.2907999999999999"/>
    <n v="2.14"/>
    <m/>
    <n v="1.2307999999999999"/>
    <n v="5.4295999999999998"/>
    <n v="3.2896999999999998"/>
    <n v="3.3147428318844852"/>
    <m/>
  </r>
  <r>
    <s v="150314.IB"/>
    <s v="150314Z14.IB"/>
    <s v="15进出14(增14)"/>
    <x v="136"/>
    <d v="2016-01-11T00:00:00"/>
    <n v="70"/>
    <x v="2"/>
    <s v=""/>
    <s v="中国进出口银行"/>
    <n v="3.2621000000000002"/>
    <n v="3.14"/>
    <m/>
    <n v="43.8"/>
    <n v="7.9433999999999996"/>
    <n v="3.2801999999999998"/>
    <n v="3.2847603217765693"/>
    <m/>
  </r>
  <r>
    <s v="150220.IB"/>
    <s v="150220Z8.IB"/>
    <s v="15国开20(增8)"/>
    <x v="137"/>
    <d v="2016-01-14T00:00:00"/>
    <n v="60"/>
    <x v="1"/>
    <s v=""/>
    <s v="国家开发银行"/>
    <n v="2.7715999999999998"/>
    <n v="4.2"/>
    <m/>
    <n v="2.7343999999999999"/>
    <n v="4.2584"/>
    <n v="2.8003999999999998"/>
    <n v="2.8279591959421375"/>
    <m/>
  </r>
  <r>
    <s v="150218.IB"/>
    <s v="150218Z10.IB"/>
    <s v="15国开18(增10)"/>
    <x v="137"/>
    <d v="2016-01-14T00:00:00"/>
    <n v="110"/>
    <x v="2"/>
    <s v=""/>
    <s v="国家开发银行"/>
    <n v="3.0139999999999998"/>
    <n v="3.75"/>
    <m/>
    <n v="1.3774999999999999"/>
    <n v="7.9901"/>
    <n v="3.0501999999999998"/>
    <n v="3.0502949149572594"/>
    <m/>
  </r>
  <r>
    <s v="150223.IB"/>
    <s v="150223Z5.IB"/>
    <s v="15国开23(增5)"/>
    <x v="137"/>
    <d v="2016-01-14T00:00:00"/>
    <n v="60"/>
    <x v="3"/>
    <s v=""/>
    <s v="国家开发银行"/>
    <n v="2.5992000000000002"/>
    <n v="3.26"/>
    <m/>
    <n v="1.0334000000000001"/>
    <n v="2.6505999999999998"/>
    <n v="2.6762000000000001"/>
    <n v="2.6520182298347548"/>
    <m/>
  </r>
  <r>
    <s v="150221.IB"/>
    <s v="150221Z5.IB"/>
    <s v="15国开21(增5)"/>
    <x v="137"/>
    <d v="2016-01-14T00:00:00"/>
    <n v="60"/>
    <x v="0"/>
    <s v=""/>
    <s v="国家开发银行"/>
    <n v="3.0977000000000001"/>
    <n v="3.54"/>
    <m/>
    <n v="3.6452"/>
    <n v="5.9116999999999997"/>
    <n v="3.1152000000000002"/>
    <n v="3.1382974592756736"/>
    <m/>
  </r>
  <r>
    <s v="160404.IB"/>
    <s v="160404Z.IB"/>
    <s v="16农发04(增发)"/>
    <x v="138"/>
    <d v="2016-01-15T00:00:00"/>
    <n v="50"/>
    <x v="0"/>
    <s v=""/>
    <s v="中国农业发展银行"/>
    <n v="3.0682"/>
    <n v="4.0599999999999996"/>
    <m/>
    <n v="37"/>
    <n v="6.1456"/>
    <n v="3.1551999999999998"/>
    <n v="3.0991164280135384"/>
    <m/>
  </r>
  <r>
    <s v="160405.IB"/>
    <s v="160405Z.IB"/>
    <s v="16农发05(增发)"/>
    <x v="138"/>
    <d v="2016-01-15T00:00:00"/>
    <n v="50"/>
    <x v="2"/>
    <s v=""/>
    <s v="中国农业发展银行"/>
    <n v="3.0754000000000001"/>
    <n v="4.24"/>
    <m/>
    <n v="1.6667000000000001"/>
    <n v="8.3895999999999997"/>
    <n v="3.1474000000000002"/>
    <n v="3.0980470868694576"/>
    <m/>
  </r>
  <r>
    <s v="160403.IB"/>
    <s v="160403Z.IB"/>
    <s v="16农发03(增发)"/>
    <x v="138"/>
    <d v="2016-01-15T00:00:00"/>
    <n v="60"/>
    <x v="1"/>
    <s v=""/>
    <s v="中国农业发展银行"/>
    <n v="2.7904"/>
    <n v="3.7"/>
    <m/>
    <n v="1.0088999999999999"/>
    <n v="4.5603999999999996"/>
    <n v="2.8935"/>
    <n v="2.8210990614858344"/>
    <m/>
  </r>
  <r>
    <s v="160402.IB"/>
    <s v="160402Z.IB"/>
    <s v="16农发02(增发)"/>
    <x v="138"/>
    <d v="2016-01-15T00:00:00"/>
    <n v="50"/>
    <x v="3"/>
    <s v=""/>
    <s v="中国农业发展银行"/>
    <n v="2.5958000000000001"/>
    <n v="3.29"/>
    <m/>
    <n v="1.5524"/>
    <n v="2.8188"/>
    <n v="2.6831"/>
    <n v="2.6277284802043424"/>
    <m/>
  </r>
  <r>
    <s v="150316.IB"/>
    <s v="150316Z8.IB"/>
    <s v="15进出16(增8)"/>
    <x v="139"/>
    <d v="2016-01-18T00:00:00"/>
    <n v="70"/>
    <x v="1"/>
    <s v=""/>
    <s v="中国进出口银行"/>
    <n v="2.8315999999999999"/>
    <n v="2.27"/>
    <m/>
    <n v="11.2"/>
    <n v="4.3798000000000004"/>
    <n v="2.8603000000000001"/>
    <n v="2.8612817206265126"/>
    <m/>
  </r>
  <r>
    <s v="150314.IB"/>
    <s v="150314Z15.IB"/>
    <s v="15进出14(增15)"/>
    <x v="139"/>
    <d v="2016-01-18T00:00:00"/>
    <n v="70"/>
    <x v="2"/>
    <s v=""/>
    <s v="中国进出口银行"/>
    <n v="3.0790000000000002"/>
    <n v="2.41"/>
    <m/>
    <n v="2.6389"/>
    <n v="7.9314"/>
    <n v="3.1202000000000001"/>
    <n v="3.1016946062485817"/>
    <m/>
  </r>
  <r>
    <s v="150317.IB"/>
    <s v="150317Z4.IB"/>
    <s v="15进出17(增4)"/>
    <x v="139"/>
    <d v="2016-01-18T00:00:00"/>
    <n v="60"/>
    <x v="3"/>
    <s v=""/>
    <s v="中国进出口银行"/>
    <n v="2.5939000000000001"/>
    <n v="2.58"/>
    <m/>
    <n v="1.6175999999999999"/>
    <n v="2.7023000000000001"/>
    <n v="2.6516000000000002"/>
    <n v="2.6235044110572474"/>
    <m/>
  </r>
  <r>
    <s v="160405.IB"/>
    <s v="160405Z2.IB"/>
    <s v="16农发05(增2)"/>
    <x v="140"/>
    <d v="2016-01-20T00:00:00"/>
    <n v="50"/>
    <x v="2"/>
    <s v=""/>
    <s v="中国农业发展银行"/>
    <n v="3.1928999999999998"/>
    <n v="3.06"/>
    <m/>
    <n v="1.9815"/>
    <n v="8.3655000000000008"/>
    <n v="3.1924000000000001"/>
    <n v="3.215612330404638"/>
    <m/>
  </r>
  <r>
    <s v="160404.IB"/>
    <s v="160404Z2.IB"/>
    <s v="16农发04(增2)"/>
    <x v="140"/>
    <d v="2016-01-20T00:00:00"/>
    <n v="50"/>
    <x v="0"/>
    <s v=""/>
    <s v="中国农业发展银行"/>
    <n v="3.1909000000000001"/>
    <n v="2.87"/>
    <m/>
    <n v="1.1943999999999999"/>
    <n v="6.1208999999999998"/>
    <n v="3.1951000000000001"/>
    <n v="3.2219411867535821"/>
    <m/>
  </r>
  <r>
    <s v="160402.IB"/>
    <s v="160402Z2.IB"/>
    <s v="16农发02(增2)"/>
    <x v="140"/>
    <d v="2016-01-20T00:00:00"/>
    <n v="50"/>
    <x v="3"/>
    <s v=""/>
    <s v="中国农业发展银行"/>
    <n v="2.7004999999999999"/>
    <n v="3.13"/>
    <m/>
    <n v="1.6667000000000001"/>
    <n v="2.8045"/>
    <n v="2.7105000000000001"/>
    <n v="2.7325912818684257"/>
    <m/>
  </r>
  <r>
    <s v="160403.IB"/>
    <s v="160403Z2.IB"/>
    <s v="16农发03(增2)"/>
    <x v="140"/>
    <d v="2016-01-20T00:00:00"/>
    <n v="50"/>
    <x v="1"/>
    <s v=""/>
    <s v="中国农业发展银行"/>
    <n v="2.9207999999999998"/>
    <n v="3.08"/>
    <m/>
    <n v="2.4081999999999999"/>
    <n v="4.5415999999999999"/>
    <n v="2.9376000000000002"/>
    <n v="2.9516261405672006"/>
    <m/>
  </r>
  <r>
    <s v="150220.IB"/>
    <s v="150220Z9.IB"/>
    <s v="15国开20(增9)"/>
    <x v="141"/>
    <d v="2016-01-21T00:00:00"/>
    <n v="70"/>
    <x v="1"/>
    <s v=""/>
    <s v="国家开发银行"/>
    <n v="2.8384999999999998"/>
    <n v="2.31"/>
    <m/>
    <n v="1.52"/>
    <n v="4.2346000000000004"/>
    <n v="2.8553999999999999"/>
    <n v="2.8951759552259952"/>
    <m/>
  </r>
  <r>
    <s v="150223.IB"/>
    <s v="150223Z6.IB"/>
    <s v="15国开23(增6)"/>
    <x v="141"/>
    <d v="2016-01-21T00:00:00"/>
    <n v="60"/>
    <x v="3"/>
    <s v=""/>
    <s v="国家开发银行"/>
    <n v="2.6964000000000001"/>
    <n v="2.14"/>
    <m/>
    <n v="2.4889000000000001"/>
    <n v="2.6282000000000001"/>
    <n v="2.7313999999999998"/>
    <n v="2.7496683966212618"/>
    <m/>
  </r>
  <r>
    <s v="150218.IB"/>
    <s v="150218Z11.IB"/>
    <s v="15国开18(增11)"/>
    <x v="141"/>
    <d v="2016-01-21T00:00:00"/>
    <n v="130"/>
    <x v="2"/>
    <s v=""/>
    <s v="国家开发银行"/>
    <n v="3.0211000000000001"/>
    <n v="2.61"/>
    <m/>
    <n v="1.0532999999999999"/>
    <n v="7.9659000000000004"/>
    <n v="3.0427"/>
    <n v="3.0575051770672492"/>
    <m/>
  </r>
  <r>
    <s v="150221.IB"/>
    <s v="150221Z6.IB"/>
    <s v="15国开21(增6)"/>
    <x v="141"/>
    <d v="2016-01-21T00:00:00"/>
    <n v="60"/>
    <x v="0"/>
    <s v=""/>
    <s v="国家开发银行"/>
    <n v="3.1665999999999999"/>
    <n v="2.09"/>
    <m/>
    <n v="1.7646999999999999"/>
    <n v="5.8871000000000002"/>
    <n v="3.1751999999999998"/>
    <n v="3.2073671009495337"/>
    <m/>
  </r>
  <r>
    <s v="150026.IB"/>
    <s v="150026X3.IB"/>
    <s v="15附息国债26(续3)"/>
    <x v="142"/>
    <d v="2016-01-21T00:00:00"/>
    <n v="200"/>
    <x v="0"/>
    <s v=""/>
    <s v="中华人民共和国财政部"/>
    <n v="2.8331"/>
    <n v="3.03"/>
    <m/>
    <m/>
    <n v="5.9946999999999999"/>
    <n v="2.8551000000000002"/>
    <n v="2.8497814019050161"/>
    <m/>
  </r>
  <r>
    <s v="150317.IB"/>
    <s v="150317Z5.IB"/>
    <s v="15进出17(增5)"/>
    <x v="143"/>
    <d v="2016-01-26T00:00:00"/>
    <n v="50"/>
    <x v="3"/>
    <s v=""/>
    <s v="中国进出口银行"/>
    <n v="2.7355999999999998"/>
    <n v="3.69"/>
    <m/>
    <n v="1.3219000000000001"/>
    <n v="2.6783999999999999"/>
    <n v="2.7471000000000001"/>
    <n v="2.7654685782556747"/>
    <m/>
  </r>
  <r>
    <s v="150314.IB"/>
    <s v="150314Z16.IB"/>
    <s v="15进出14(增16)"/>
    <x v="143"/>
    <d v="2016-01-26T00:00:00"/>
    <n v="70"/>
    <x v="2"/>
    <s v=""/>
    <s v="中国进出口银行"/>
    <n v="3.2098"/>
    <n v="3.49"/>
    <m/>
    <n v="4.2727000000000004"/>
    <n v="7.9"/>
    <n v="3.2349999999999999"/>
    <n v="3.2325848101265824"/>
    <m/>
  </r>
  <r>
    <s v="150316.IB"/>
    <s v="150316Z9.IB"/>
    <s v="15进出16(增9)"/>
    <x v="143"/>
    <d v="2016-01-26T00:00:00"/>
    <n v="60"/>
    <x v="1"/>
    <s v=""/>
    <s v="中国进出口银行"/>
    <n v="2.9701"/>
    <n v="2.6"/>
    <m/>
    <n v="4"/>
    <n v="4.3543000000000003"/>
    <n v="2.98"/>
    <n v="2.9999555450933562"/>
    <m/>
  </r>
  <r>
    <s v="160403.IB"/>
    <s v="160403Z3.IB"/>
    <s v="16农发03(增3)"/>
    <x v="144"/>
    <d v="2016-01-27T00:00:00"/>
    <n v="60"/>
    <x v="1"/>
    <s v=""/>
    <s v="中国农业发展银行"/>
    <n v="2.9923999999999999"/>
    <n v="3.02"/>
    <m/>
    <n v="33.25"/>
    <n v="4.5179999999999998"/>
    <n v="3.0209999999999999"/>
    <n v="3.0233871624612658"/>
    <m/>
  </r>
  <r>
    <s v="160402.IB"/>
    <s v="160402Z3.IB"/>
    <s v="16农发02(增3)"/>
    <x v="144"/>
    <d v="2016-01-27T00:00:00"/>
    <n v="60"/>
    <x v="3"/>
    <s v=""/>
    <s v="中国农业发展银行"/>
    <n v="2.7545999999999999"/>
    <n v="2.5499999999999998"/>
    <m/>
    <n v="1.0832999999999999"/>
    <n v="2.7827999999999999"/>
    <n v="2.7829999999999999"/>
    <n v="2.7869415265200517"/>
    <m/>
  </r>
  <r>
    <s v="160405.IB"/>
    <s v="160405Z3.IB"/>
    <s v="16农发05(增3)"/>
    <x v="144"/>
    <d v="2016-01-27T00:00:00"/>
    <n v="80"/>
    <x v="2"/>
    <s v=""/>
    <s v="中国农业发展银行"/>
    <n v="3.2522000000000002"/>
    <n v="3.01"/>
    <m/>
    <n v="1.4023000000000001"/>
    <n v="8.3283000000000005"/>
    <n v="3.2624"/>
    <n v="3.275013779522832"/>
    <m/>
  </r>
  <r>
    <s v="150218.IB"/>
    <s v="150218Z12.IB"/>
    <s v="15国开18(增12)"/>
    <x v="145"/>
    <d v="2016-01-28T00:00:00"/>
    <n v="130"/>
    <x v="2"/>
    <s v=""/>
    <s v="国家开发银行"/>
    <n v="3.0657999999999999"/>
    <n v="2.5"/>
    <m/>
    <n v="1.8309"/>
    <n v="7.9336000000000002"/>
    <n v="3.0851999999999999"/>
    <n v="3.1023533931632548"/>
    <m/>
  </r>
  <r>
    <s v="150223.IB"/>
    <s v="150223Z7.IB"/>
    <s v="15国开23(增7)"/>
    <x v="145"/>
    <d v="2016-01-28T00:00:00"/>
    <n v="60"/>
    <x v="3"/>
    <s v=""/>
    <s v="国家开发银行"/>
    <n v="2.7385999999999999"/>
    <n v="2.2400000000000002"/>
    <m/>
    <n v="1.8947000000000001"/>
    <n v="2.6076000000000001"/>
    <n v="2.7900999999999998"/>
    <n v="2.7922892161374442"/>
    <m/>
  </r>
  <r>
    <s v="150220.IB"/>
    <s v="150220Z10.IB"/>
    <s v="15国开20(增10)"/>
    <x v="145"/>
    <d v="2016-01-28T00:00:00"/>
    <n v="70"/>
    <x v="1"/>
    <s v=""/>
    <s v="国家开发银行"/>
    <n v="2.8969"/>
    <n v="2.21"/>
    <m/>
    <n v="1.0504"/>
    <n v="4.2100999999999997"/>
    <n v="2.91"/>
    <n v="2.9539057718343984"/>
    <m/>
  </r>
  <r>
    <s v="150221.IB"/>
    <s v="150221Z7.IB"/>
    <s v="15国开21(增7)"/>
    <x v="145"/>
    <d v="2016-01-28T00:00:00"/>
    <n v="50"/>
    <x v="0"/>
    <s v=""/>
    <s v="国家开发银行"/>
    <n v="3.157"/>
    <n v="3.57"/>
    <m/>
    <n v="1.3737999999999999"/>
    <n v="5.8628999999999998"/>
    <n v="3.1998000000000002"/>
    <n v="3.1979353732794351"/>
    <m/>
  </r>
  <r>
    <s v="160205.IB"/>
    <s v="160205Z.IB"/>
    <s v="16国开05(增发)"/>
    <x v="146"/>
    <d v="2016-02-01T00:00:00"/>
    <n v="20"/>
    <x v="5"/>
    <s v=""/>
    <s v="国家开发银行"/>
    <n v="3.8254999999999999"/>
    <n v="5.49"/>
    <m/>
    <n v="1.9167000000000001"/>
    <n v="13.8078"/>
    <n v="3.8279999999999998"/>
    <n v="3.8327422833470934"/>
    <m/>
  </r>
  <r>
    <s v="150221.IB"/>
    <s v="150221Z8.IB"/>
    <s v="15国开21(增8)"/>
    <x v="147"/>
    <d v="2016-02-03T00:00:00"/>
    <n v="60"/>
    <x v="0"/>
    <s v=""/>
    <s v="国家开发银行"/>
    <n v="3.2450999999999999"/>
    <n v="2.39"/>
    <m/>
    <n v="12.5"/>
    <n v="5.8445999999999998"/>
    <n v="3.2601"/>
    <n v="3.2861635458371827"/>
    <m/>
  </r>
  <r>
    <s v="150220.IB"/>
    <s v="150220Z11.IB"/>
    <s v="15国开20(增11)"/>
    <x v="147"/>
    <d v="2016-02-03T00:00:00"/>
    <n v="70"/>
    <x v="1"/>
    <s v=""/>
    <s v="国家开发银行"/>
    <n v="2.9632999999999998"/>
    <n v="2.2400000000000002"/>
    <m/>
    <n v="1"/>
    <n v="4.1914999999999996"/>
    <n v="3.0352000000000001"/>
    <n v="3.0205587379219847"/>
    <m/>
  </r>
  <r>
    <s v="150223.IB"/>
    <s v="150223Z8.IB"/>
    <s v="15国开23(增8)"/>
    <x v="147"/>
    <d v="2016-02-03T00:00:00"/>
    <n v="60"/>
    <x v="3"/>
    <s v=""/>
    <s v="国家开发银行"/>
    <n v="2.7557"/>
    <n v="1.96"/>
    <m/>
    <n v="8.125"/>
    <n v="2.5926"/>
    <n v="2.8"/>
    <n v="2.8096998457147264"/>
    <m/>
  </r>
  <r>
    <s v="150218.IB"/>
    <s v="150218Z13.IB"/>
    <s v="15国开18(增13)"/>
    <x v="147"/>
    <d v="2016-02-03T00:00:00"/>
    <n v="130"/>
    <x v="2"/>
    <s v=""/>
    <s v="国家开发银行"/>
    <n v="3.1478000000000002"/>
    <n v="1.96"/>
    <m/>
    <n v="2.0253999999999999"/>
    <n v="7.9126000000000003"/>
    <n v="3.1551"/>
    <n v="3.1844504056820768"/>
    <m/>
  </r>
  <r>
    <s v="150223.IB"/>
    <s v="150223Z9.IB"/>
    <s v="15国开23(增9)"/>
    <x v="148"/>
    <d v="2016-02-18T00:00:00"/>
    <n v="60"/>
    <x v="3"/>
    <s v=""/>
    <s v="国家开发银行"/>
    <n v="2.8109000000000002"/>
    <n v="2.2999999999999998"/>
    <m/>
    <n v="1.2885"/>
    <n v="2.5524"/>
    <n v="2.8542999999999998"/>
    <n v="2.8657503369377841"/>
    <m/>
  </r>
  <r>
    <s v="150221.IB"/>
    <s v="150221Z9.IB"/>
    <s v="15国开21(增9)"/>
    <x v="148"/>
    <d v="2016-02-18T00:00:00"/>
    <n v="70"/>
    <x v="0"/>
    <s v=""/>
    <s v="国家开发银行"/>
    <n v="3.2576000000000001"/>
    <n v="2.61"/>
    <m/>
    <n v="2.5"/>
    <n v="5.8037000000000001"/>
    <n v="3.2700999999999998"/>
    <n v="3.2989529300273963"/>
    <m/>
  </r>
  <r>
    <s v="160002.IB"/>
    <s v="160002X.IB"/>
    <s v="16附息国债02(续发)"/>
    <x v="149"/>
    <d v="2016-02-18T00:00:00"/>
    <n v="200"/>
    <x v="1"/>
    <s v=""/>
    <s v="中华人民共和国财政部"/>
    <n v="2.6246"/>
    <n v="2.97"/>
    <m/>
    <m/>
    <n v="4.5401999999999996"/>
    <n v="2.7035999999999998"/>
    <n v="2.646625461433417"/>
    <m/>
  </r>
  <r>
    <s v="150218.IB"/>
    <s v="150218Z14.IB"/>
    <s v="15国开18(增14)"/>
    <x v="150"/>
    <d v="2016-02-22T00:00:00"/>
    <n v="120"/>
    <x v="2"/>
    <s v=""/>
    <s v="国家开发银行"/>
    <n v="3.1204999999999998"/>
    <n v="2.46"/>
    <m/>
    <n v="8.5714000000000006"/>
    <n v="7.8681000000000001"/>
    <n v="3.1383000000000001"/>
    <n v="3.1573576911833858"/>
    <m/>
  </r>
  <r>
    <s v="160205.IB"/>
    <s v="160205Z2.IB"/>
    <s v="16国开05(增2)"/>
    <x v="150"/>
    <d v="2016-02-22T00:00:00"/>
    <n v="20"/>
    <x v="5"/>
    <s v=""/>
    <s v="国家开发银行"/>
    <n v="3.8207"/>
    <n v="4.83"/>
    <m/>
    <n v="19"/>
    <n v="13.74"/>
    <n v="3.8306"/>
    <n v="3.827978020378457"/>
    <m/>
  </r>
  <r>
    <s v="160403.IB"/>
    <s v="160403Z4.IB"/>
    <s v="16农发03(增4)"/>
    <x v="151"/>
    <d v="2016-02-24T00:00:00"/>
    <n v="50"/>
    <x v="1"/>
    <s v=""/>
    <s v="中国农业发展银行"/>
    <n v="3.0207000000000002"/>
    <n v="4.24"/>
    <m/>
    <n v="1.0270999999999999"/>
    <n v="4.4444999999999997"/>
    <n v="3.0836000000000001"/>
    <n v="3.0521996062549221"/>
    <m/>
  </r>
  <r>
    <s v="160405.IB"/>
    <s v="160405Z4.IB"/>
    <s v="16农发05(增4)"/>
    <x v="151"/>
    <d v="2016-02-24T00:00:00"/>
    <n v="40"/>
    <x v="2"/>
    <s v=""/>
    <s v="中国农业发展银行"/>
    <n v="3.3010999999999999"/>
    <n v="4.7"/>
    <m/>
    <n v="1.0761000000000001"/>
    <n v="8.2543000000000006"/>
    <n v="3.3288000000000002"/>
    <n v="3.3241183056104089"/>
    <m/>
  </r>
  <r>
    <s v="160404.IB"/>
    <s v="160404Z3.IB"/>
    <s v="16农发04(增3)"/>
    <x v="151"/>
    <d v="2016-02-24T00:00:00"/>
    <n v="40"/>
    <x v="0"/>
    <s v=""/>
    <s v="中国农业发展银行"/>
    <n v="3.2538"/>
    <n v="4.3499999999999996"/>
    <m/>
    <n v="1.5625"/>
    <n v="6.0282999999999998"/>
    <n v="3.3033000000000001"/>
    <n v="3.2853180067349004"/>
    <m/>
  </r>
  <r>
    <s v="160402.IB"/>
    <s v="160402Z4.IB"/>
    <s v="16农发02(增4)"/>
    <x v="151"/>
    <d v="2016-02-24T00:00:00"/>
    <n v="50"/>
    <x v="3"/>
    <s v=""/>
    <s v="中国农业发展银行"/>
    <n v="2.7871000000000001"/>
    <n v="4.18"/>
    <m/>
    <n v="6.2069000000000001"/>
    <n v="2.7101999999999999"/>
    <n v="2.8353999999999999"/>
    <n v="2.8203078813371709"/>
    <m/>
  </r>
  <r>
    <s v="160206.IB"/>
    <s v="160206Z.IB"/>
    <s v="16国开06(增发)"/>
    <x v="152"/>
    <d v="2016-02-25T00:00:00"/>
    <n v="70"/>
    <x v="1"/>
    <s v=""/>
    <s v="国家开发银行"/>
    <n v="2.9460000000000002"/>
    <n v="3.38"/>
    <m/>
    <n v="2.2330999999999999"/>
    <n v="4.5601000000000003"/>
    <n v="3.0347"/>
    <n v="2.9986304247713869"/>
    <m/>
  </r>
  <r>
    <s v="150223.IB"/>
    <s v="150223Z10.IB"/>
    <s v="15国开23(增10)"/>
    <x v="152"/>
    <d v="2016-02-25T00:00:00"/>
    <n v="60"/>
    <x v="3"/>
    <s v=""/>
    <s v="国家开发银行"/>
    <n v="2.7267999999999999"/>
    <n v="3.56"/>
    <m/>
    <n v="7.6786000000000003"/>
    <n v="2.5348000000000002"/>
    <n v="2.7652000000000001"/>
    <n v="2.7820311819472936"/>
    <m/>
  </r>
  <r>
    <s v="160003.IB"/>
    <s v="160003X.IB"/>
    <s v="16附息国债03(续发)"/>
    <x v="153"/>
    <d v="2016-02-25T00:00:00"/>
    <n v="200"/>
    <x v="3"/>
    <s v=""/>
    <s v="中华人民共和国财政部"/>
    <n v="2.4245000000000001"/>
    <n v="3.12"/>
    <m/>
    <m/>
    <n v="2.7805"/>
    <n v="2.5103"/>
    <n v="2.4424823772702751"/>
    <m/>
  </r>
  <r>
    <s v="160302.IB"/>
    <s v="160302Z.IB"/>
    <s v="16进出02(增发)"/>
    <x v="154"/>
    <d v="2016-02-29T00:00:00"/>
    <n v="50"/>
    <x v="1"/>
    <s v=""/>
    <s v="中国进出口银行"/>
    <n v="3.0739000000000001"/>
    <n v="2.88"/>
    <m/>
    <n v="1.4369000000000001"/>
    <n v="4.5479000000000003"/>
    <n v="3.137"/>
    <n v="3.1024846214736472"/>
    <m/>
  </r>
  <r>
    <s v="150218.IB"/>
    <s v="150218Z15.IB"/>
    <s v="15国开18(增15)"/>
    <x v="154"/>
    <d v="2016-02-29T00:00:00"/>
    <n v="120"/>
    <x v="2"/>
    <s v=""/>
    <s v="国家开发银行"/>
    <n v="3.1855000000000002"/>
    <n v="2.44"/>
    <m/>
    <n v="10.666700000000001"/>
    <n v="7.8452000000000002"/>
    <n v="3.1850999999999998"/>
    <n v="3.2224652781318515"/>
    <m/>
  </r>
  <r>
    <s v="160205.IB"/>
    <s v="160205Z3.IB"/>
    <s v="16国开05(增3)"/>
    <x v="154"/>
    <d v="2016-02-29T00:00:00"/>
    <n v="30"/>
    <x v="5"/>
    <s v=""/>
    <s v="国家开发银行"/>
    <n v="4.0021000000000004"/>
    <n v="2.5"/>
    <m/>
    <n v="1"/>
    <n v="13.665800000000001"/>
    <n v="3.911"/>
    <n v="4.0094175372096768"/>
    <m/>
  </r>
  <r>
    <s v="160303.IB"/>
    <s v="160303Z.IB"/>
    <s v="16进出03(增发)"/>
    <x v="154"/>
    <d v="2016-02-29T00:00:00"/>
    <n v="60"/>
    <x v="2"/>
    <s v=""/>
    <s v="中国进出口银行"/>
    <n v="3.4045999999999998"/>
    <n v="2.0099999999999998"/>
    <m/>
    <n v="4.6875"/>
    <n v="8.3600999999999992"/>
    <n v="3.4148999999999998"/>
    <n v="3.4261308429325008"/>
    <m/>
  </r>
  <r>
    <s v="160403.IB"/>
    <s v="160403Z5.IB"/>
    <s v="16农发03(增5)"/>
    <x v="155"/>
    <d v="2016-03-02T00:00:00"/>
    <n v="60"/>
    <x v="1"/>
    <s v=""/>
    <s v="中国农业发展银行"/>
    <n v="3.1012"/>
    <n v="2.81"/>
    <m/>
    <n v="1.8557999999999999"/>
    <n v="4.4242999999999997"/>
    <n v="3.1274999999999999"/>
    <n v="3.132843423818457"/>
    <m/>
  </r>
  <r>
    <s v="160405.IB"/>
    <s v="160405Z5.IB"/>
    <s v="16农发05(增5)"/>
    <x v="155"/>
    <d v="2016-03-02T00:00:00"/>
    <n v="40"/>
    <x v="2"/>
    <s v=""/>
    <s v="中国农业发展银行"/>
    <n v="3.3908999999999998"/>
    <n v="3.35"/>
    <m/>
    <n v="1.1780999999999999"/>
    <n v="8.2294999999999998"/>
    <n v="3.3936000000000002"/>
    <n v="3.41398767239808"/>
    <m/>
  </r>
  <r>
    <s v="160402.IB"/>
    <s v="160402Z5.IB"/>
    <s v="16农发02(增5)"/>
    <x v="155"/>
    <d v="2016-03-02T00:00:00"/>
    <n v="50"/>
    <x v="3"/>
    <s v=""/>
    <s v="中国农业发展银行"/>
    <n v="2.7917999999999998"/>
    <n v="3.37"/>
    <m/>
    <n v="3.5455000000000001"/>
    <n v="2.6913999999999998"/>
    <n v="2.8209"/>
    <n v="2.825239845433603"/>
    <m/>
  </r>
  <r>
    <s v="160404.IB"/>
    <s v="160404Z4.IB"/>
    <s v="16农发04(增4)"/>
    <x v="155"/>
    <d v="2016-03-02T00:00:00"/>
    <n v="40"/>
    <x v="0"/>
    <s v=""/>
    <s v="中国农业发展银行"/>
    <n v="3.35"/>
    <n v="2.4300000000000002"/>
    <m/>
    <n v="2.3414999999999999"/>
    <n v="6.0061"/>
    <n v="3.3388"/>
    <n v="3.3816345049199983"/>
    <m/>
  </r>
  <r>
    <s v="150218.IB"/>
    <s v="150218Z16.IB"/>
    <s v="15国开18(增16)"/>
    <x v="156"/>
    <d v="2016-03-03T00:00:00"/>
    <n v="120"/>
    <x v="2"/>
    <s v=""/>
    <s v="国家开发银行"/>
    <n v="3.1695000000000002"/>
    <n v="2.0299999999999998"/>
    <m/>
    <n v="1.9116"/>
    <n v="7.8304"/>
    <n v="3.1751"/>
    <n v="3.2065351450756028"/>
    <m/>
  </r>
  <r>
    <s v="160207.IB"/>
    <s v="160207Z.IB"/>
    <s v="16国开07(增发)"/>
    <x v="156"/>
    <d v="2016-03-03T00:00:00"/>
    <n v="70"/>
    <x v="0"/>
    <s v=""/>
    <s v="国家开发银行"/>
    <n v="3.3871000000000002"/>
    <n v="1.64"/>
    <m/>
    <n v="2.6364000000000001"/>
    <n v="6.1474000000000002"/>
    <n v="3.35"/>
    <n v="3.4261408953378667"/>
    <m/>
  </r>
  <r>
    <s v="160206.IB"/>
    <s v="160206Z2.IB"/>
    <s v="16国开06(增2)"/>
    <x v="156"/>
    <d v="2016-03-03T00:00:00"/>
    <n v="70"/>
    <x v="1"/>
    <s v=""/>
    <s v="国家开发银行"/>
    <n v="3.0021"/>
    <n v="2.0299999999999998"/>
    <m/>
    <n v="2.3393000000000002"/>
    <n v="4.5411000000000001"/>
    <n v="3.0680999999999998"/>
    <n v="3.0549506309044063"/>
    <m/>
  </r>
  <r>
    <s v="160004.IB"/>
    <s v="160004X.IB"/>
    <s v="16附息国债04(续发)"/>
    <x v="157"/>
    <d v="2016-03-03T00:00:00"/>
    <n v="200"/>
    <x v="2"/>
    <s v=""/>
    <s v="中华人民共和国财政部"/>
    <n v="2.8195999999999999"/>
    <n v="2.65"/>
    <m/>
    <m/>
    <n v="8.548"/>
    <n v="2.875"/>
    <n v="2.831298642957417"/>
    <m/>
  </r>
  <r>
    <s v="160301.IB"/>
    <s v="160301Z.IB"/>
    <s v="16进出01(增发)"/>
    <x v="158"/>
    <d v="2016-03-08T00:00:00"/>
    <n v="60"/>
    <x v="3"/>
    <s v=""/>
    <s v="中国进出口银行"/>
    <n v="2.7858000000000001"/>
    <n v="2.31"/>
    <m/>
    <n v="1.3917999999999999"/>
    <n v="2.7986"/>
    <n v="2.8161"/>
    <n v="2.8143857214321448"/>
    <m/>
  </r>
  <r>
    <s v="160303.IB"/>
    <s v="160303Z2.IB"/>
    <s v="16进出03(增2)"/>
    <x v="158"/>
    <d v="2016-03-08T00:00:00"/>
    <n v="60"/>
    <x v="2"/>
    <s v=""/>
    <s v="中国进出口银行"/>
    <n v="3.4424000000000001"/>
    <n v="2.91"/>
    <m/>
    <n v="1.0267999999999999"/>
    <n v="8.3274000000000008"/>
    <n v="3.4567000000000001"/>
    <n v="3.4640153901577926"/>
    <m/>
  </r>
  <r>
    <s v="160205.IB"/>
    <s v="160205Z4.IB"/>
    <s v="16国开05(增4)"/>
    <x v="158"/>
    <d v="2016-03-07T00:00:00"/>
    <n v="20"/>
    <x v="5"/>
    <s v=""/>
    <s v="国家开发银行"/>
    <n v="3.9761000000000002"/>
    <n v="6.39"/>
    <m/>
    <n v="1.0521"/>
    <n v="13.6166"/>
    <n v="4"/>
    <n v="3.9834439772042951"/>
    <m/>
  </r>
  <r>
    <s v="160302.IB"/>
    <s v="160302Z2.IB"/>
    <s v="16进出02(增2)"/>
    <x v="158"/>
    <d v="2016-03-08T00:00:00"/>
    <n v="60"/>
    <x v="1"/>
    <s v=""/>
    <s v="中国进出口银行"/>
    <n v="3.1238999999999999"/>
    <n v="2"/>
    <m/>
    <n v="1.5"/>
    <n v="4.5250000000000004"/>
    <n v="3.1621999999999999"/>
    <n v="3.1526292817679558"/>
    <m/>
  </r>
  <r>
    <s v="160402.IB"/>
    <s v="160402Z6.IB"/>
    <s v="16农发02(增6)"/>
    <x v="159"/>
    <d v="2016-03-09T00:00:00"/>
    <n v="60"/>
    <x v="3"/>
    <s v=""/>
    <s v="中国农业发展银行"/>
    <n v="2.8041"/>
    <n v="2.7"/>
    <m/>
    <n v="1.88"/>
    <n v="2.6728999999999998"/>
    <n v="2.8237000000000001"/>
    <n v="2.83777129335179"/>
    <m/>
  </r>
  <r>
    <s v="160404.IB"/>
    <s v="160404Z5.IB"/>
    <s v="16农发04(增5)"/>
    <x v="159"/>
    <d v="2016-03-09T00:00:00"/>
    <n v="40"/>
    <x v="0"/>
    <s v=""/>
    <s v="中国农业发展银行"/>
    <n v="3.4039000000000001"/>
    <n v="3.71"/>
    <m/>
    <n v="18.285699999999999"/>
    <n v="5.9798999999999998"/>
    <n v="3.403"/>
    <n v="3.4356731065736885"/>
    <m/>
  </r>
  <r>
    <s v="160403.IB"/>
    <s v="160403Z6.IB"/>
    <s v="16农发03(增6)"/>
    <x v="159"/>
    <d v="2016-03-09T00:00:00"/>
    <n v="60"/>
    <x v="1"/>
    <s v=""/>
    <s v="中国农业发展银行"/>
    <n v="3.1484999999999999"/>
    <n v="2.5099999999999998"/>
    <m/>
    <n v="33.75"/>
    <n v="4.4053000000000004"/>
    <n v="3.1564999999999999"/>
    <n v="3.1802799014823053"/>
    <m/>
  </r>
  <r>
    <s v="160405.IB"/>
    <s v="160405Z6.IB"/>
    <s v="16农发05(增6)"/>
    <x v="159"/>
    <d v="2016-03-09T00:00:00"/>
    <n v="40"/>
    <x v="2"/>
    <s v=""/>
    <s v="中国农业发展银行"/>
    <n v="3.4377"/>
    <n v="4.84"/>
    <m/>
    <n v="2.4544999999999999"/>
    <n v="8.2044999999999995"/>
    <n v="3.45"/>
    <n v="3.4608580230361388"/>
    <m/>
  </r>
  <r>
    <s v="160206.IB"/>
    <s v="160206Z3.IB"/>
    <s v="16国开06(增3)"/>
    <x v="160"/>
    <d v="2016-03-10T00:00:00"/>
    <n v="70"/>
    <x v="1"/>
    <s v=""/>
    <s v="国家开发银行"/>
    <n v="3.0767000000000002"/>
    <n v="2.5299999999999998"/>
    <m/>
    <n v="1.0391999999999999"/>
    <n v="4.5263"/>
    <n v="3.1128"/>
    <n v="3.1297234407794448"/>
    <m/>
  </r>
  <r>
    <s v="160207.IB"/>
    <s v="160207Z2.IB"/>
    <s v="16国开07(增2)"/>
    <x v="160"/>
    <d v="2016-03-10T00:00:00"/>
    <n v="60"/>
    <x v="0"/>
    <s v=""/>
    <s v="国家开发银行"/>
    <n v="3.3875999999999999"/>
    <n v="3.94"/>
    <m/>
    <n v="6.2173999999999996"/>
    <n v="6.1311"/>
    <n v="3.395"/>
    <n v="3.4267446885550714"/>
    <m/>
  </r>
  <r>
    <s v="160208.IB"/>
    <s v="160208Z.IB"/>
    <s v="16国开08(增发)"/>
    <x v="160"/>
    <d v="2016-03-10T00:00:00"/>
    <n v="70"/>
    <x v="3"/>
    <s v=""/>
    <s v="国家开发银行"/>
    <n v="2.7700999999999998"/>
    <n v="2.52"/>
    <m/>
    <n v="2"/>
    <n v="2.8237999999999999"/>
    <n v="2.8334000000000001"/>
    <n v="2.819678582052553"/>
    <m/>
  </r>
  <r>
    <s v="160409.IB"/>
    <s v="160409Z.IB"/>
    <s v="16农发09(增发)"/>
    <x v="161"/>
    <d v="2016-03-11T00:00:00"/>
    <n v="20"/>
    <x v="4"/>
    <s v=""/>
    <s v="中国农业发展银行"/>
    <n v="3.9876999999999998"/>
    <n v="3.38"/>
    <m/>
    <n v="2.0588000000000002"/>
    <n v="11.127000000000001"/>
    <n v="3.9731000000000001"/>
    <n v="3.9966871483778195"/>
    <m/>
  </r>
  <r>
    <s v="160410.IB"/>
    <s v="160410Z.IB"/>
    <s v="16农发10(增发)"/>
    <x v="161"/>
    <d v="2016-03-11T00:00:00"/>
    <n v="30"/>
    <x v="5"/>
    <s v=""/>
    <s v="中国农业发展银行"/>
    <n v="4.0766999999999998"/>
    <n v="2.44"/>
    <m/>
    <n v="2"/>
    <n v="13.5595"/>
    <n v="4.0763999999999996"/>
    <n v="4.0943997676905486"/>
    <m/>
  </r>
  <r>
    <s v="160408.IB"/>
    <s v="160408Z.IB"/>
    <s v="16农发08(增发)"/>
    <x v="161"/>
    <d v="2016-03-11T00:00:00"/>
    <n v="80"/>
    <x v="2"/>
    <s v=""/>
    <s v="中国农业发展银行"/>
    <n v="3.4394"/>
    <n v="2.42"/>
    <m/>
    <n v="4.1063999999999998"/>
    <n v="8.3341999999999992"/>
    <n v="3.4508999999999999"/>
    <n v="3.462197629046579"/>
    <m/>
  </r>
  <r>
    <s v="160002.IB"/>
    <s v="160002X2.IB"/>
    <s v="16附息国债02(续2)"/>
    <x v="161"/>
    <d v="2016-03-10T00:00:00"/>
    <n v="200"/>
    <x v="1"/>
    <s v=""/>
    <s v="中华人民共和国财政部"/>
    <n v="2.5661"/>
    <n v="3.21"/>
    <m/>
    <m/>
    <n v="4.4896000000000003"/>
    <n v="2.61"/>
    <n v="2.5883736992159658"/>
    <m/>
  </r>
  <r>
    <s v="160407.IB"/>
    <s v="160407Z.IB"/>
    <s v="16农发07(增发)"/>
    <x v="161"/>
    <d v="2016-03-11T00:00:00"/>
    <n v="70"/>
    <x v="0"/>
    <s v=""/>
    <s v="中国农业发展银行"/>
    <n v="3.3967999999999998"/>
    <n v="2.74"/>
    <m/>
    <n v="3.5082"/>
    <n v="6.1208"/>
    <n v="3.4369000000000001"/>
    <n v="3.4278416938962226"/>
    <m/>
  </r>
  <r>
    <s v="160302.IB"/>
    <s v="160302Z3.IB"/>
    <s v="16进出02(增3)"/>
    <x v="162"/>
    <d v="2016-03-14T00:00:00"/>
    <n v="50"/>
    <x v="1"/>
    <s v=""/>
    <s v="中国进出口银行"/>
    <n v="3.0642"/>
    <n v="4.12"/>
    <m/>
    <n v="1.1615"/>
    <n v="4.5137999999999998"/>
    <n v="3.1206999999999998"/>
    <n v="3.0930005671496299"/>
    <m/>
  </r>
  <r>
    <s v="160303.IB"/>
    <s v="160303Z3.IB"/>
    <s v="16进出03(增3)"/>
    <x v="162"/>
    <d v="2016-03-14T00:00:00"/>
    <n v="50"/>
    <x v="2"/>
    <s v=""/>
    <s v="中国进出口银行"/>
    <n v="3.4007000000000001"/>
    <n v="4.34"/>
    <m/>
    <n v="1.2679"/>
    <n v="8.3254000000000001"/>
    <n v="3.4058000000000002"/>
    <n v="3.4223205827948209"/>
    <m/>
  </r>
  <r>
    <s v="160301.IB"/>
    <s v="160301Z2.IB"/>
    <s v="16进出01(增2)"/>
    <x v="162"/>
    <d v="2016-03-14T00:00:00"/>
    <n v="40"/>
    <x v="3"/>
    <s v=""/>
    <s v="中国进出口银行"/>
    <n v="2.7589999999999999"/>
    <n v="3.61"/>
    <m/>
    <n v="4.1025999999999998"/>
    <n v="2.7839"/>
    <n v="2.7942"/>
    <n v="2.7877366643916806"/>
    <m/>
  </r>
  <r>
    <s v="160205.IB"/>
    <s v="160205Z5.IB"/>
    <s v="16国开05(增5)"/>
    <x v="162"/>
    <d v="2016-03-14T00:00:00"/>
    <n v="20"/>
    <x v="5"/>
    <s v=""/>
    <s v="国家开发银行"/>
    <n v="3.9710000000000001"/>
    <n v="8.33"/>
    <m/>
    <n v="3.6128999999999998"/>
    <n v="13.632999999999999"/>
    <n v="4.0006000000000004"/>
    <n v="3.9783351426685249"/>
    <m/>
  </r>
  <r>
    <s v="150218.IB"/>
    <s v="150218Z17.IB"/>
    <s v="15国开18(增17)"/>
    <x v="162"/>
    <d v="2016-03-14T00:00:00"/>
    <n v="120"/>
    <x v="2"/>
    <s v=""/>
    <s v="国家开发银行"/>
    <n v="3.1431"/>
    <n v="3.64"/>
    <m/>
    <n v="3.8571"/>
    <n v="7.7987000000000002"/>
    <n v="3.1821000000000002"/>
    <n v="3.1802856847936196"/>
    <m/>
  </r>
  <r>
    <s v="160208.IB"/>
    <s v="160208Z2.IB"/>
    <s v="16国开08(增2)"/>
    <x v="163"/>
    <d v="2016-03-17T00:00:00"/>
    <n v="70"/>
    <x v="3"/>
    <s v=""/>
    <s v="国家开发银行"/>
    <n v="2.7033"/>
    <n v="4.0599999999999996"/>
    <m/>
    <n v="1.177"/>
    <n v="2.8073999999999999"/>
    <n v="2.7349999999999999"/>
    <n v="2.7531682054570066"/>
    <m/>
  </r>
  <r>
    <s v="160206.IB"/>
    <s v="160206Z4.IB"/>
    <s v="16国开06(增4)"/>
    <x v="163"/>
    <d v="2016-03-17T00:00:00"/>
    <n v="70"/>
    <x v="1"/>
    <s v=""/>
    <s v="国家开发银行"/>
    <n v="2.9651999999999998"/>
    <n v="4.1500000000000004"/>
    <m/>
    <n v="7.7778"/>
    <n v="4.5111999999999997"/>
    <n v="2.9855"/>
    <n v="3.0184009221493171"/>
    <m/>
  </r>
  <r>
    <s v="160207.IB"/>
    <s v="160207Z3.IB"/>
    <s v="16国开07(增3)"/>
    <x v="163"/>
    <d v="2016-03-17T00:00:00"/>
    <n v="60"/>
    <x v="0"/>
    <s v=""/>
    <s v="国家开发银行"/>
    <n v="3.2797000000000001"/>
    <n v="5.47"/>
    <m/>
    <n v="3.6699000000000002"/>
    <n v="6.1170999999999998"/>
    <n v="3.2949999999999999"/>
    <n v="3.3189342776806003"/>
    <m/>
  </r>
  <r>
    <s v="160409.IB"/>
    <s v="160409Z2.IB"/>
    <s v="16农发09(增2)"/>
    <x v="164"/>
    <d v="2016-03-18T00:00:00"/>
    <n v="20"/>
    <x v="4"/>
    <s v=""/>
    <s v="中国农业发展银行"/>
    <n v="3.8475999999999999"/>
    <n v="7.09"/>
    <m/>
    <n v="1.17"/>
    <n v="11.1275"/>
    <n v="3.8902000000000001"/>
    <n v="3.8565867445517861"/>
    <m/>
  </r>
  <r>
    <s v="160408.IB"/>
    <s v="160408Z2.IB"/>
    <s v="16农发08(增2)"/>
    <x v="164"/>
    <d v="2016-03-18T00:00:00"/>
    <n v="80"/>
    <x v="2"/>
    <s v=""/>
    <s v="中国农业发展银行"/>
    <n v="3.2673999999999999"/>
    <n v="4.04"/>
    <m/>
    <n v="1.7557"/>
    <n v="8.3275000000000006"/>
    <n v="3.32"/>
    <n v="3.2902159711798258"/>
    <m/>
  </r>
  <r>
    <s v="160407.IB"/>
    <s v="160407Z2.IB"/>
    <s v="16农发07(增2)"/>
    <x v="164"/>
    <d v="2016-03-18T00:00:00"/>
    <n v="70"/>
    <x v="0"/>
    <s v=""/>
    <s v="中国农业发展银行"/>
    <n v="3.258"/>
    <n v="4.1900000000000004"/>
    <m/>
    <n v="1.6125"/>
    <n v="6.1086999999999998"/>
    <n v="3.32"/>
    <n v="3.2891031807094797"/>
    <m/>
  </r>
  <r>
    <s v="160410.IB"/>
    <s v="160410Z2.IB"/>
    <s v="16农发10(增2)"/>
    <x v="164"/>
    <d v="2016-03-18T00:00:00"/>
    <n v="30"/>
    <x v="5"/>
    <s v=""/>
    <s v="中国农业发展银行"/>
    <n v="3.9384999999999999"/>
    <n v="6.01"/>
    <m/>
    <n v="9.4443999999999999"/>
    <n v="13.591799999999999"/>
    <n v="3.9973000000000001"/>
    <n v="3.9561577053811856"/>
    <m/>
  </r>
  <r>
    <s v="150218.IB"/>
    <s v="150218Z18.IB"/>
    <s v="15国开18(增18)"/>
    <x v="165"/>
    <d v="2016-03-21T00:00:00"/>
    <n v="120"/>
    <x v="2"/>
    <s v=""/>
    <s v="国家开发银行"/>
    <n v="3.1507000000000001"/>
    <n v="2.72"/>
    <m/>
    <n v="55"/>
    <n v="7.7878999999999996"/>
    <n v="3.1768999999999998"/>
    <n v="3.1879372526611798"/>
    <m/>
  </r>
  <r>
    <s v="160205.IB"/>
    <s v="160205Z6.IB"/>
    <s v="16国开05(增6)"/>
    <x v="165"/>
    <d v="2016-03-21T00:00:00"/>
    <n v="30"/>
    <x v="5"/>
    <s v=""/>
    <s v="国家开发银行"/>
    <n v="3.8725999999999998"/>
    <n v="5.96"/>
    <m/>
    <n v="1.9394"/>
    <n v="13.6213"/>
    <n v="3.9"/>
    <n v="3.8799414431809005"/>
    <m/>
  </r>
  <r>
    <s v="160405.IB"/>
    <s v="160405Z7.IB"/>
    <s v="16农发05(增7)"/>
    <x v="166"/>
    <d v="2016-03-23T00:00:00"/>
    <n v="60"/>
    <x v="2"/>
    <s v=""/>
    <s v="中国农业发展银行"/>
    <n v="3.3113999999999999"/>
    <n v="3.14"/>
    <m/>
    <n v="1.4923"/>
    <n v="8.1862999999999992"/>
    <n v="3.3203"/>
    <n v="3.3346095085691947"/>
    <m/>
  </r>
  <r>
    <s v="160403.IB"/>
    <s v="160403Z7.IB"/>
    <s v="16农发03(增7)"/>
    <x v="166"/>
    <d v="2016-03-23T00:00:00"/>
    <n v="60"/>
    <x v="1"/>
    <s v=""/>
    <s v="中国农业发展银行"/>
    <n v="2.9807000000000001"/>
    <n v="3.95"/>
    <m/>
    <n v="2.5072000000000001"/>
    <n v="4.3752000000000004"/>
    <n v="3.0074999999999998"/>
    <n v="3.0126985372097277"/>
    <m/>
  </r>
  <r>
    <s v="160402.IB"/>
    <s v="160402Z7.IB"/>
    <s v="16农发02(增7)"/>
    <x v="166"/>
    <d v="2016-03-23T00:00:00"/>
    <n v="50"/>
    <x v="3"/>
    <s v=""/>
    <s v="中国农业发展银行"/>
    <n v="2.6951999999999998"/>
    <n v="3.83"/>
    <m/>
    <n v="1.7821"/>
    <n v="2.6371000000000002"/>
    <n v="2.7349999999999999"/>
    <n v="2.7293283986196957"/>
    <m/>
  </r>
  <r>
    <s v="160404.IB"/>
    <s v="160404Z6.IB"/>
    <s v="16农发04(增6)"/>
    <x v="166"/>
    <d v="2016-03-23T00:00:00"/>
    <n v="40"/>
    <x v="0"/>
    <s v=""/>
    <s v="中国农业发展银行"/>
    <n v="3.2250999999999999"/>
    <n v="6.06"/>
    <m/>
    <n v="1.875"/>
    <n v="5.9564000000000004"/>
    <n v="3.2879999999999998"/>
    <n v="3.2569984621583505"/>
    <m/>
  </r>
  <r>
    <s v="160207.IB"/>
    <s v="160207Z4.IB"/>
    <s v="16国开07(增4)"/>
    <x v="167"/>
    <d v="2016-03-24T00:00:00"/>
    <n v="70"/>
    <x v="0"/>
    <s v=""/>
    <s v="国家开发银行"/>
    <n v="3.2342"/>
    <n v="3.85"/>
    <m/>
    <n v="1.6983999999999999"/>
    <n v="6.0994000000000002"/>
    <n v="3.2749999999999999"/>
    <n v="3.273548132603207"/>
    <m/>
  </r>
  <r>
    <s v="160208.IB"/>
    <s v="160208Z3.IB"/>
    <s v="16国开08(增3)"/>
    <x v="167"/>
    <d v="2016-03-24T00:00:00"/>
    <n v="70"/>
    <x v="3"/>
    <s v=""/>
    <s v="国家开发银行"/>
    <n v="2.6644000000000001"/>
    <n v="3.39"/>
    <m/>
    <n v="1.8855"/>
    <n v="2.7887"/>
    <n v="2.7097000000000002"/>
    <n v="2.7146026033635744"/>
    <m/>
  </r>
  <r>
    <s v="160206.IB"/>
    <s v="160206Z5.IB"/>
    <s v="16国开06(增5)"/>
    <x v="167"/>
    <d v="2016-03-24T00:00:00"/>
    <n v="70"/>
    <x v="1"/>
    <s v=""/>
    <s v="国家开发银行"/>
    <n v="2.9110999999999998"/>
    <n v="4.13"/>
    <m/>
    <n v="2.2826"/>
    <n v="4.4931000000000001"/>
    <n v="2.96"/>
    <n v="2.9645152366962675"/>
    <m/>
  </r>
  <r>
    <s v="160409.IB"/>
    <s v="160409Z3.IB"/>
    <s v="16农发09(增3)"/>
    <x v="168"/>
    <d v="2016-03-25T00:00:00"/>
    <n v="20"/>
    <x v="4"/>
    <s v=""/>
    <s v="中国农业发展银行"/>
    <n v="3.8540999999999999"/>
    <n v="5.48"/>
    <m/>
    <n v="1.1529"/>
    <n v="11.1075"/>
    <n v="3.87"/>
    <n v="3.8631029259509337"/>
    <m/>
  </r>
  <r>
    <s v="160408.IB"/>
    <s v="160408Z3.IB"/>
    <s v="16农发08(增3)"/>
    <x v="168"/>
    <d v="2016-03-25T00:00:00"/>
    <n v="80"/>
    <x v="2"/>
    <s v=""/>
    <s v="中国农业发展银行"/>
    <n v="3.3153000000000001"/>
    <n v="2.15"/>
    <m/>
    <n v="1.0751999999999999"/>
    <n v="8.3039000000000005"/>
    <n v="3.3149999999999999"/>
    <n v="3.3381808150387169"/>
    <m/>
  </r>
  <r>
    <s v="160411.IB"/>
    <s v="160411Z.IB"/>
    <s v="16农发11(增发)"/>
    <x v="168"/>
    <d v="2016-03-25T00:00:00"/>
    <n v="60"/>
    <x v="1"/>
    <s v=""/>
    <s v="中国农业发展银行"/>
    <n v="2.9565999999999999"/>
    <n v="3.52"/>
    <m/>
    <n v="1.1800999999999999"/>
    <n v="4.5323000000000002"/>
    <n v="3.0177999999999998"/>
    <n v="2.9874893939059639"/>
    <m/>
  </r>
  <r>
    <s v="160410.IB"/>
    <s v="160410Z3.IB"/>
    <s v="16农发10(增3)"/>
    <x v="168"/>
    <d v="2016-03-25T00:00:00"/>
    <n v="30"/>
    <x v="5"/>
    <s v=""/>
    <s v="中国农业发展银行"/>
    <n v="3.9336000000000002"/>
    <n v="3.59"/>
    <m/>
    <n v="1.6667000000000001"/>
    <n v="13.587199999999999"/>
    <n v="3.9478"/>
    <n v="3.9512636834667925"/>
    <m/>
  </r>
  <r>
    <s v="160003.IB"/>
    <s v="160003X2.IB"/>
    <s v="16附息国债03(续2)"/>
    <x v="168"/>
    <d v="2016-03-24T00:00:00"/>
    <n v="200"/>
    <x v="3"/>
    <s v=""/>
    <s v="中华人民共和国财政部"/>
    <n v="2.2421000000000002"/>
    <n v="2.5"/>
    <m/>
    <m/>
    <n v="2.7111000000000001"/>
    <n v="2.3140999999999998"/>
    <n v="2.2605426985356498"/>
    <m/>
  </r>
  <r>
    <s v="160407.IB"/>
    <s v="160407Z3.IB"/>
    <s v="16农发07(增3)"/>
    <x v="168"/>
    <d v="2016-03-25T00:00:00"/>
    <n v="70"/>
    <x v="0"/>
    <s v=""/>
    <s v="中国农业发展银行"/>
    <n v="3.2484999999999999"/>
    <n v="2.46"/>
    <m/>
    <n v="3.7885"/>
    <n v="6.0903999999999998"/>
    <n v="3.27"/>
    <n v="3.2796966373308813"/>
    <m/>
  </r>
  <r>
    <s v="160302.IB"/>
    <s v="160302Z4.IB"/>
    <s v="16进出02(增4)"/>
    <x v="169"/>
    <d v="2016-03-28T00:00:00"/>
    <n v="50"/>
    <x v="1"/>
    <s v=""/>
    <s v="中国进出口银行"/>
    <n v="2.9655999999999998"/>
    <n v="3.35"/>
    <m/>
    <n v="6.6841999999999997"/>
    <n v="4.4795999999999996"/>
    <n v="3.0135999999999998"/>
    <n v="2.9946204482543082"/>
    <m/>
  </r>
  <r>
    <s v="160303.IB"/>
    <s v="160303Z4.IB"/>
    <s v="16进出03(增4)"/>
    <x v="169"/>
    <d v="2016-03-28T00:00:00"/>
    <n v="60"/>
    <x v="2"/>
    <s v=""/>
    <s v="中国进出口银行"/>
    <n v="3.31"/>
    <n v="2.56"/>
    <m/>
    <n v="12.4444"/>
    <n v="8.2857000000000003"/>
    <n v="3.3149999999999999"/>
    <n v="3.3317241753865092"/>
    <m/>
  </r>
  <r>
    <s v="150218.IB"/>
    <s v="150218Z19.IB"/>
    <s v="15国开18(增19)"/>
    <x v="169"/>
    <d v="2016-03-28T00:00:00"/>
    <n v="110"/>
    <x v="2"/>
    <s v=""/>
    <s v="国家开发银行"/>
    <n v="3.2115"/>
    <n v="2.23"/>
    <m/>
    <n v="4.5869999999999997"/>
    <n v="7.7545999999999999"/>
    <n v="3.2107000000000001"/>
    <n v="3.248897157816006"/>
    <m/>
  </r>
  <r>
    <s v="160301.IB"/>
    <s v="160301Z3.IB"/>
    <s v="16进出01(增3)"/>
    <x v="169"/>
    <d v="2016-03-28T00:00:00"/>
    <n v="50"/>
    <x v="3"/>
    <s v=""/>
    <s v="中国进出口银行"/>
    <n v="2.6989999999999998"/>
    <n v="2.94"/>
    <m/>
    <n v="1.3519000000000001"/>
    <n v="2.7471000000000001"/>
    <n v="2.7355999999999998"/>
    <n v="2.7281216191620254"/>
    <m/>
  </r>
  <r>
    <s v="160205.IB"/>
    <s v="160205Z7.IB"/>
    <s v="16国开05(增7)"/>
    <x v="169"/>
    <d v="2016-03-28T00:00:00"/>
    <n v="40"/>
    <x v="5"/>
    <s v=""/>
    <s v="国家开发银行"/>
    <n v="3.8993000000000002"/>
    <n v="3.68"/>
    <m/>
    <n v="1.4883999999999999"/>
    <n v="13.600899999999999"/>
    <n v="3.9117000000000002"/>
    <n v="3.9066524546169741"/>
    <m/>
  </r>
  <r>
    <s v="160410.IB"/>
    <s v="160410Z4.IB"/>
    <s v="16农发10(增4)"/>
    <x v="170"/>
    <d v="2016-03-30T00:00:00"/>
    <n v="30"/>
    <x v="5"/>
    <s v=""/>
    <s v="中国农业发展银行"/>
    <n v="3.9904999999999999"/>
    <n v="2.27"/>
    <m/>
    <n v="3.1175999999999999"/>
    <n v="13.55"/>
    <n v="3.9662999999999999"/>
    <n v="4.0082121771217709"/>
    <m/>
  </r>
  <r>
    <s v="160409.IB"/>
    <s v="160409Z4.IB"/>
    <s v="16农发09(增4)"/>
    <x v="170"/>
    <d v="2016-03-30T00:00:00"/>
    <n v="20"/>
    <x v="4"/>
    <s v=""/>
    <s v="中国农业发展银行"/>
    <n v="3.9581"/>
    <n v="3.13"/>
    <m/>
    <n v="3.0476000000000001"/>
    <n v="11.081200000000001"/>
    <n v="3.9216000000000002"/>
    <n v="3.967124293397827"/>
    <m/>
  </r>
  <r>
    <s v="160408.IB"/>
    <s v="160408Z4.IB"/>
    <s v="16农发08(增4)"/>
    <x v="170"/>
    <d v="2016-03-30T00:00:00"/>
    <n v="80"/>
    <x v="2"/>
    <s v=""/>
    <s v="中国农业发展银行"/>
    <n v="3.4060999999999999"/>
    <n v="2.17"/>
    <m/>
    <n v="3.0455000000000001"/>
    <n v="8.2863000000000007"/>
    <n v="3.4"/>
    <n v="3.4290294136104169"/>
    <m/>
  </r>
  <r>
    <s v="160207.IB"/>
    <s v="160207Z5.IB"/>
    <s v="16国开07(增5)"/>
    <x v="171"/>
    <d v="2016-04-01T00:00:00"/>
    <n v="60"/>
    <x v="0"/>
    <s v=""/>
    <s v="国家开发银行"/>
    <n v="3.3113999999999999"/>
    <n v="3.21"/>
    <m/>
    <n v="2.8"/>
    <n v="6.0766"/>
    <n v="3.3098999999999998"/>
    <n v="3.350895770661225"/>
    <m/>
  </r>
  <r>
    <s v="160206.IB"/>
    <s v="160206Z6.IB"/>
    <s v="16国开06(增6)"/>
    <x v="171"/>
    <d v="2016-04-01T00:00:00"/>
    <n v="70"/>
    <x v="1"/>
    <s v=""/>
    <s v="国家开发银行"/>
    <n v="2.9830000000000001"/>
    <n v="2.85"/>
    <m/>
    <n v="1.179"/>
    <n v="4.4713000000000003"/>
    <n v="2.99"/>
    <n v="3.0366756647954736"/>
    <m/>
  </r>
  <r>
    <s v="160208.IB"/>
    <s v="160208Z4.IB"/>
    <s v="16国开08(增4)"/>
    <x v="171"/>
    <d v="2016-04-01T00:00:00"/>
    <n v="60"/>
    <x v="3"/>
    <s v=""/>
    <s v="国家开发银行"/>
    <n v="2.7212000000000001"/>
    <n v="2.2200000000000002"/>
    <m/>
    <n v="2.3513999999999999"/>
    <n v="2.7667999999999999"/>
    <n v="2.73"/>
    <n v="2.7717999710857311"/>
    <m/>
  </r>
  <r>
    <s v="160303.IB"/>
    <s v="160303Z5.IB"/>
    <s v="16进出03(增5)"/>
    <x v="172"/>
    <d v="2016-04-05T00:00:00"/>
    <n v="60"/>
    <x v="2"/>
    <s v=""/>
    <s v="中国进出口银行"/>
    <n v="3.3668999999999998"/>
    <n v="3.3"/>
    <m/>
    <n v="1.883"/>
    <n v="8.2710000000000008"/>
    <n v="3.3574999999999999"/>
    <n v="3.3886627856365612"/>
    <m/>
  </r>
  <r>
    <s v="160205.IB"/>
    <s v="160205Z8.IB"/>
    <s v="16国开05(增8)"/>
    <x v="172"/>
    <d v="2016-04-05T00:00:00"/>
    <n v="30"/>
    <x v="5"/>
    <s v=""/>
    <s v="国家开发银行"/>
    <n v="3.9047000000000001"/>
    <n v="5.34"/>
    <m/>
    <n v="2.0832999999999999"/>
    <n v="13.574"/>
    <n v="3.9277000000000002"/>
    <n v="3.9120670251952263"/>
    <m/>
  </r>
  <r>
    <s v="160302.IB"/>
    <s v="160302Z5.IB"/>
    <s v="16进出02(增5)"/>
    <x v="172"/>
    <d v="2016-04-05T00:00:00"/>
    <n v="60"/>
    <x v="1"/>
    <s v=""/>
    <s v="中国进出口银行"/>
    <n v="3.0066000000000002"/>
    <n v="2.9"/>
    <m/>
    <n v="1.1155999999999999"/>
    <n v="4.4585999999999997"/>
    <n v="3.0487000000000002"/>
    <n v="3.0357571345265333"/>
    <m/>
  </r>
  <r>
    <s v="160301.IB"/>
    <s v="160301Z4.IB"/>
    <s v="16进出01(增4)"/>
    <x v="172"/>
    <d v="2016-04-05T00:00:00"/>
    <n v="50"/>
    <x v="3"/>
    <s v=""/>
    <s v="中国进出口银行"/>
    <n v="2.7204000000000002"/>
    <n v="2.71"/>
    <m/>
    <n v="2.625"/>
    <n v="2.7263000000000002"/>
    <n v="2.7542"/>
    <n v="2.7497437992884128"/>
    <m/>
  </r>
  <r>
    <s v="160206.IB"/>
    <s v="160206Z7.IB"/>
    <s v="16国开06(增7)"/>
    <x v="173"/>
    <d v="2016-04-07T00:00:00"/>
    <n v="70"/>
    <x v="1"/>
    <s v=""/>
    <s v="国家开发银行"/>
    <n v="2.9491000000000001"/>
    <n v="2.4700000000000002"/>
    <m/>
    <n v="1.0657000000000001"/>
    <n v="4.4527000000000001"/>
    <n v="2.9874000000000001"/>
    <n v="3.002999880971096"/>
    <m/>
  </r>
  <r>
    <s v="160208.IB"/>
    <s v="160208Z5.IB"/>
    <s v="16国开08(增5)"/>
    <x v="173"/>
    <d v="2016-04-07T00:00:00"/>
    <n v="60"/>
    <x v="3"/>
    <s v=""/>
    <s v="国家开发银行"/>
    <n v="2.6829000000000001"/>
    <n v="3.09"/>
    <m/>
    <n v="1.1325000000000001"/>
    <n v="2.7494000000000001"/>
    <n v="2.7265000000000001"/>
    <n v="2.7338202007710772"/>
    <m/>
  </r>
  <r>
    <s v="160207.IB"/>
    <s v="160207Z6.IB"/>
    <s v="16国开07(增6)"/>
    <x v="173"/>
    <d v="2016-04-07T00:00:00"/>
    <n v="60"/>
    <x v="0"/>
    <s v=""/>
    <s v="国家开发银行"/>
    <n v="3.2673999999999999"/>
    <n v="2.65"/>
    <m/>
    <n v="1.0221"/>
    <n v="6.0583"/>
    <n v="3.2850000000000001"/>
    <n v="3.3070150735354802"/>
    <m/>
  </r>
  <r>
    <s v="160004.IB"/>
    <s v="160004X2.IB"/>
    <s v="16附息国债04(续2)"/>
    <x v="174"/>
    <d v="2016-04-07T00:00:00"/>
    <n v="331.5"/>
    <x v="2"/>
    <s v=""/>
    <s v="中华人民共和国财政部"/>
    <n v="2.8632"/>
    <n v="2.2599999999999998"/>
    <m/>
    <m/>
    <n v="8.4532000000000007"/>
    <n v="2.8650000000000002"/>
    <n v="2.8750298395873752"/>
    <m/>
  </r>
  <r>
    <s v="160302.IB"/>
    <s v="160302Z6.IB"/>
    <s v="16进出02(增6)"/>
    <x v="175"/>
    <d v="2016-04-11T00:00:00"/>
    <n v="60"/>
    <x v="1"/>
    <s v=""/>
    <s v="中国进出口银行"/>
    <n v="3.0444"/>
    <n v="2.4"/>
    <m/>
    <n v="2.2972999999999999"/>
    <n v="4.4409000000000001"/>
    <n v="3.0598999999999998"/>
    <n v="3.0736733454930305"/>
    <m/>
  </r>
  <r>
    <s v="160210.IB"/>
    <s v="160210Z.IB"/>
    <s v="16国开10(增发)"/>
    <x v="175"/>
    <d v="2016-04-11T00:00:00"/>
    <n v="120"/>
    <x v="2"/>
    <s v=""/>
    <s v="国家开发银行"/>
    <n v="3.2574999999999998"/>
    <n v="2.7"/>
    <m/>
    <n v="1.2132000000000001"/>
    <n v="8.4235000000000007"/>
    <n v="3.27"/>
    <n v="3.2919274945094079"/>
    <m/>
  </r>
  <r>
    <s v="160303.IB"/>
    <s v="160303Z6.IB"/>
    <s v="16进出03(增6)"/>
    <x v="175"/>
    <d v="2016-04-11T00:00:00"/>
    <n v="60"/>
    <x v="2"/>
    <s v=""/>
    <s v="中国进出口银行"/>
    <n v="3.4123000000000001"/>
    <n v="2.64"/>
    <m/>
    <n v="2.125"/>
    <n v="8.2518999999999991"/>
    <n v="3.37"/>
    <n v="3.4341131581817521"/>
    <m/>
  </r>
  <r>
    <s v="160205.IB"/>
    <s v="160205Z9.IB"/>
    <s v="16国开05(增9)"/>
    <x v="175"/>
    <d v="2016-04-11T00:00:00"/>
    <n v="30"/>
    <x v="5"/>
    <s v=""/>
    <s v="国家开发银行"/>
    <n v="3.9211999999999998"/>
    <n v="5.6"/>
    <m/>
    <n v="4.5"/>
    <n v="13.561999999999999"/>
    <n v="3.9367999999999999"/>
    <n v="3.9285735437251139"/>
    <m/>
  </r>
  <r>
    <s v="160301.IB"/>
    <s v="160301Z5.IB"/>
    <s v="16进出01(增5)"/>
    <x v="175"/>
    <d v="2016-04-11T00:00:00"/>
    <n v="60"/>
    <x v="3"/>
    <s v=""/>
    <s v="中国进出口银行"/>
    <n v="2.7806999999999999"/>
    <n v="2.15"/>
    <m/>
    <n v="3.4544999999999999"/>
    <n v="2.7078000000000002"/>
    <n v="2.7873999999999999"/>
    <n v="2.810244279488884"/>
    <m/>
  </r>
  <r>
    <s v="160403.IB"/>
    <s v="160403Z8.IB"/>
    <s v="16农发03(增8)"/>
    <x v="176"/>
    <d v="2016-04-13T00:00:00"/>
    <n v="60"/>
    <x v="1"/>
    <s v=""/>
    <s v="中国农业发展银行"/>
    <n v="3.0495999999999999"/>
    <n v="2.84"/>
    <m/>
    <n v="3.0952000000000002"/>
    <n v="4.3121"/>
    <n v="3.0432000000000001"/>
    <n v="3.0820667795273762"/>
    <m/>
  </r>
  <r>
    <s v="160404.IB"/>
    <s v="160404Z7.IB"/>
    <s v="16农发04(增7)"/>
    <x v="176"/>
    <d v="2016-04-13T00:00:00"/>
    <n v="40"/>
    <x v="0"/>
    <s v=""/>
    <s v="中国农业发展银行"/>
    <n v="3.35"/>
    <n v="2.86"/>
    <m/>
    <n v="80"/>
    <n v="5.8888999999999996"/>
    <n v="3.3407"/>
    <n v="3.3822640900677547"/>
    <m/>
  </r>
  <r>
    <s v="160402.IB"/>
    <s v="160402Z8.IB"/>
    <s v="16农发02(增8)"/>
    <x v="176"/>
    <d v="2016-04-13T00:00:00"/>
    <n v="40"/>
    <x v="3"/>
    <s v=""/>
    <s v="中国农业发展银行"/>
    <n v="2.8178999999999998"/>
    <n v="2.74"/>
    <m/>
    <n v="5.4667000000000003"/>
    <n v="2.5771999999999999"/>
    <n v="2.8283"/>
    <n v="2.8528216203631849"/>
    <m/>
  </r>
  <r>
    <s v="160405.IB"/>
    <s v="160405Z8.IB"/>
    <s v="16农发05(增8)"/>
    <x v="176"/>
    <d v="2016-04-13T00:00:00"/>
    <n v="60"/>
    <x v="2"/>
    <s v=""/>
    <s v="中国农业发展银行"/>
    <n v="3.4238"/>
    <n v="2.92"/>
    <m/>
    <n v="2.9491999999999998"/>
    <n v="8.1073000000000004"/>
    <n v="3.4014000000000002"/>
    <n v="3.4472356690883523"/>
    <m/>
  </r>
  <r>
    <s v="160206.IB"/>
    <s v="160206Z8.IB"/>
    <s v="16国开06(增8)"/>
    <x v="177"/>
    <d v="2016-04-14T00:00:00"/>
    <n v="70"/>
    <x v="1"/>
    <s v=""/>
    <s v="国家开发银行"/>
    <n v="3.0335999999999999"/>
    <n v="2.37"/>
    <m/>
    <n v="5.1578999999999997"/>
    <n v="4.4275000000000002"/>
    <n v="3.0649999999999999"/>
    <n v="3.0878066629023149"/>
    <m/>
  </r>
  <r>
    <s v="160208.IB"/>
    <s v="160208Z6.IB"/>
    <s v="16国开08(增6)"/>
    <x v="177"/>
    <d v="2016-04-14T00:00:00"/>
    <n v="60"/>
    <x v="3"/>
    <s v=""/>
    <s v="国家开发银行"/>
    <n v="2.7782"/>
    <n v="2.77"/>
    <m/>
    <n v="1.5377000000000001"/>
    <n v="2.7258"/>
    <n v="2.8250000000000002"/>
    <n v="2.829561068310221"/>
    <m/>
  </r>
  <r>
    <s v="160207.IB"/>
    <s v="160207Z7.IB"/>
    <s v="16国开07(增7)"/>
    <x v="177"/>
    <d v="2016-04-14T00:00:00"/>
    <n v="60"/>
    <x v="0"/>
    <s v=""/>
    <s v="国家开发银行"/>
    <n v="3.3405"/>
    <n v="2.79"/>
    <m/>
    <n v="1.1308"/>
    <n v="6.0277000000000003"/>
    <n v="3.3450000000000002"/>
    <n v="3.3803161819599516"/>
    <m/>
  </r>
  <r>
    <s v="160302.IB"/>
    <s v="160302Z7.IB"/>
    <s v="16进出02(增7)"/>
    <x v="178"/>
    <d v="2016-04-18T00:00:00"/>
    <n v="60"/>
    <x v="1"/>
    <s v=""/>
    <s v="中国进出口银行"/>
    <n v="3.1475"/>
    <n v="2.84"/>
    <m/>
    <n v="6.2857000000000003"/>
    <n v="4.4165000000000001"/>
    <n v="3.1698"/>
    <n v="3.1769350730216233"/>
    <m/>
  </r>
  <r>
    <s v="160205.IB"/>
    <s v="160205Z10.IB"/>
    <s v="16国开05(增10)"/>
    <x v="178"/>
    <d v="2016-04-18T00:00:00"/>
    <n v="30"/>
    <x v="5"/>
    <s v=""/>
    <s v="国家开发银行"/>
    <n v="3.9775"/>
    <n v="5.12"/>
    <m/>
    <n v="1.2703"/>
    <n v="13.5214"/>
    <n v="3.96"/>
    <n v="3.9848956838788885"/>
    <m/>
  </r>
  <r>
    <s v="160301.IB"/>
    <s v="160301Z6.IB"/>
    <s v="16进出01(增6)"/>
    <x v="178"/>
    <d v="2016-04-18T00:00:00"/>
    <n v="60"/>
    <x v="3"/>
    <s v=""/>
    <s v="中国进出口银行"/>
    <n v="3.0007000000000001"/>
    <n v="1.45"/>
    <m/>
    <n v="1.2548999999999999"/>
    <n v="2.6861000000000002"/>
    <n v="2.9799000000000002"/>
    <n v="3.0304829567030267"/>
    <m/>
  </r>
  <r>
    <s v="160303.IB"/>
    <s v="160303Z7.IB"/>
    <s v="16进出03(增7)"/>
    <x v="178"/>
    <d v="2016-04-18T00:00:00"/>
    <n v="70"/>
    <x v="2"/>
    <s v=""/>
    <s v="中国进出口银行"/>
    <n v="3.5377000000000001"/>
    <n v="2.14"/>
    <m/>
    <n v="2.7143000000000002"/>
    <n v="8.2172000000000001"/>
    <n v="3.5249999999999999"/>
    <n v="3.559605271868763"/>
    <m/>
  </r>
  <r>
    <s v="160210.IB"/>
    <s v="160210Z2.IB"/>
    <s v="16国开10(增2)"/>
    <x v="178"/>
    <d v="2016-04-18T00:00:00"/>
    <n v="120"/>
    <x v="2"/>
    <s v=""/>
    <s v="国家开发银行"/>
    <n v="3.4142999999999999"/>
    <n v="3.44"/>
    <m/>
    <n v="4.0815999999999999"/>
    <n v="8.3962000000000003"/>
    <n v="3.41"/>
    <n v="3.4488394345060858"/>
    <m/>
  </r>
  <r>
    <s v="160404.IB"/>
    <s v="160404Z8.IB"/>
    <s v="16农发04(增8)"/>
    <x v="179"/>
    <d v="2016-04-20T00:00:00"/>
    <n v="40"/>
    <x v="0"/>
    <s v=""/>
    <s v="中国农业发展银行"/>
    <n v="3.4336000000000002"/>
    <n v="4.0199999999999996"/>
    <m/>
    <n v="3.6842000000000001"/>
    <n v="5.8628999999999998"/>
    <n v="3.4384000000000001"/>
    <n v="3.4660071705128863"/>
    <m/>
  </r>
  <r>
    <s v="160402.IB"/>
    <s v="160402Z9.IB"/>
    <s v="16农发02(增9)"/>
    <x v="179"/>
    <d v="2016-04-20T00:00:00"/>
    <n v="60"/>
    <x v="3"/>
    <s v=""/>
    <s v="中国农业发展银行"/>
    <n v="2.9670000000000001"/>
    <n v="3.05"/>
    <m/>
    <n v="1.6341000000000001"/>
    <n v="2.5548999999999999"/>
    <n v="2.9394999999999998"/>
    <n v="3.0022264276488317"/>
    <m/>
  </r>
  <r>
    <s v="160403.IB"/>
    <s v="160403Z9.IB"/>
    <s v="16农发03(增9)"/>
    <x v="179"/>
    <d v="2016-04-20T00:00:00"/>
    <n v="60"/>
    <x v="1"/>
    <s v=""/>
    <s v="中国农业发展银行"/>
    <n v="3.1406000000000001"/>
    <n v="3.04"/>
    <m/>
    <n v="2.5952000000000002"/>
    <n v="4.2878999999999996"/>
    <n v="3.1581000000000001"/>
    <n v="3.1732500151589358"/>
    <m/>
  </r>
  <r>
    <s v="160405.IB"/>
    <s v="160405Z9.IB"/>
    <s v="16农发05(增9)"/>
    <x v="179"/>
    <d v="2016-04-20T00:00:00"/>
    <n v="60"/>
    <x v="2"/>
    <s v=""/>
    <s v="中国农业发展银行"/>
    <n v="3.4881000000000002"/>
    <n v="4.45"/>
    <m/>
    <n v="1.3312999999999999"/>
    <n v="8.0747999999999998"/>
    <n v="3.4740000000000002"/>
    <n v="3.5116299945509488"/>
    <m/>
  </r>
  <r>
    <s v="160208.IB"/>
    <s v="160208Z7.IB"/>
    <s v="16国开08(增7)"/>
    <x v="180"/>
    <d v="2016-04-21T00:00:00"/>
    <n v="60"/>
    <x v="3"/>
    <s v=""/>
    <s v="国家开发银行"/>
    <n v="2.9083000000000001"/>
    <n v="2.42"/>
    <m/>
    <n v="3.2222"/>
    <n v="2.7050000000000001"/>
    <n v="2.9298000000000002"/>
    <n v="2.9600560073937157"/>
    <m/>
  </r>
  <r>
    <s v="160206.IB"/>
    <s v="160206Z9.IB"/>
    <s v="16国开06(增9)"/>
    <x v="180"/>
    <d v="2016-04-21T00:00:00"/>
    <n v="70"/>
    <x v="1"/>
    <s v=""/>
    <s v="国家开发银行"/>
    <n v="3.0987"/>
    <n v="2.98"/>
    <m/>
    <n v="1.802"/>
    <n v="4.4028"/>
    <n v="3.13"/>
    <n v="3.1532107658762607"/>
    <m/>
  </r>
  <r>
    <s v="160207.IB"/>
    <s v="160207Z8.IB"/>
    <s v="16国开07(增8)"/>
    <x v="180"/>
    <d v="2016-04-21T00:00:00"/>
    <n v="60"/>
    <x v="0"/>
    <s v=""/>
    <s v="国家开发银行"/>
    <n v="3.4194"/>
    <n v="3.72"/>
    <m/>
    <n v="2.6667000000000001"/>
    <n v="6.0023999999999997"/>
    <n v="3.4369999999999998"/>
    <n v="3.4593840063974408"/>
    <m/>
  </r>
  <r>
    <s v="160006.IB"/>
    <s v="160006X.IB"/>
    <s v="16附息国债06(续发)"/>
    <x v="181"/>
    <d v="2016-04-21T00:00:00"/>
    <n v="331.3"/>
    <x v="0"/>
    <s v=""/>
    <s v="中华人民共和国财政部"/>
    <n v="2.9392999999999998"/>
    <n v="1.81"/>
    <m/>
    <m/>
    <n v="6.1806999999999999"/>
    <n v="2.92"/>
    <n v="2.9554793971556617"/>
    <m/>
  </r>
  <r>
    <s v="160301.IB"/>
    <s v="160301Z7.IB"/>
    <s v="16进出01(增7)"/>
    <x v="182"/>
    <d v="2016-04-25T00:00:00"/>
    <n v="60"/>
    <x v="3"/>
    <s v=""/>
    <s v="中国进出口银行"/>
    <n v="3.1008"/>
    <n v="2.3199999999999998"/>
    <m/>
    <n v="1.7237"/>
    <n v="2.6606000000000001"/>
    <n v="3.0996999999999999"/>
    <n v="3.1308684056227918"/>
    <m/>
  </r>
  <r>
    <s v="160210.IB"/>
    <s v="160210Z3.IB"/>
    <s v="16国开10(增3)"/>
    <x v="182"/>
    <d v="2016-04-25T00:00:00"/>
    <n v="120"/>
    <x v="2"/>
    <s v=""/>
    <s v="国家开发银行"/>
    <n v="3.4525000000000001"/>
    <n v="4.87"/>
    <m/>
    <n v="235"/>
    <n v="8.3553999999999995"/>
    <n v="3.45"/>
    <n v="3.4872080929698162"/>
    <m/>
  </r>
  <r>
    <s v="160303.IB"/>
    <s v="160303Z8.IB"/>
    <s v="16进出03(增8)"/>
    <x v="182"/>
    <d v="2016-04-25T00:00:00"/>
    <n v="70"/>
    <x v="2"/>
    <s v=""/>
    <s v="中国进出口银行"/>
    <n v="3.6252"/>
    <n v="3.11"/>
    <m/>
    <n v="2.6379000000000001"/>
    <n v="8.1677999999999997"/>
    <n v="3.6410999999999998"/>
    <n v="3.6472377580254167"/>
    <m/>
  </r>
  <r>
    <s v="160205.IB"/>
    <s v="160205Z11.IB"/>
    <s v="16国开05(增11)"/>
    <x v="182"/>
    <d v="2016-04-25T00:00:00"/>
    <n v="30"/>
    <x v="5"/>
    <s v=""/>
    <s v="国家开发银行"/>
    <n v="3.9950999999999999"/>
    <n v="4.96"/>
    <m/>
    <n v="3.8666999999999998"/>
    <n v="13.4724"/>
    <n v="3.9902000000000002"/>
    <n v="4.0025225824648913"/>
    <m/>
  </r>
  <r>
    <s v="160302.IB"/>
    <s v="160302Z8.IB"/>
    <s v="16进出02(增8)"/>
    <x v="182"/>
    <d v="2016-04-25T00:00:00"/>
    <n v="70"/>
    <x v="1"/>
    <s v=""/>
    <s v="中国进出口银行"/>
    <n v="3.2978000000000001"/>
    <n v="2"/>
    <m/>
    <n v="8.2857000000000003"/>
    <n v="4.3875000000000002"/>
    <n v="3.3094000000000001"/>
    <n v="3.3274296296296297"/>
    <m/>
  </r>
  <r>
    <s v="160405.IB"/>
    <s v="160405Z10.IB"/>
    <s v="16农发05(增10)"/>
    <x v="183"/>
    <d v="2016-04-27T00:00:00"/>
    <n v="50"/>
    <x v="2"/>
    <s v=""/>
    <s v="中国农业发展银行"/>
    <n v="3.7092000000000001"/>
    <n v="5.86"/>
    <m/>
    <n v="2.7726999999999999"/>
    <n v="8.0510000000000002"/>
    <n v="3.7168000000000001"/>
    <n v="3.7327995528505777"/>
    <m/>
  </r>
  <r>
    <s v="160404.IB"/>
    <s v="160404Z9.IB"/>
    <s v="16农发04(增9)"/>
    <x v="183"/>
    <d v="2016-04-27T00:00:00"/>
    <n v="50"/>
    <x v="0"/>
    <s v=""/>
    <s v="中国农业发展银行"/>
    <n v="3.6707000000000001"/>
    <n v="4.1100000000000003"/>
    <m/>
    <n v="11.666700000000001"/>
    <n v="5.8385999999999996"/>
    <n v="3.6678999999999999"/>
    <n v="3.7032420477511732"/>
    <m/>
  </r>
  <r>
    <s v="160402.IB"/>
    <s v="160402Z10.IB"/>
    <s v="16农发02(增10)"/>
    <x v="183"/>
    <d v="2016-04-27T00:00:00"/>
    <n v="60"/>
    <x v="3"/>
    <s v=""/>
    <s v="中国农业发展银行"/>
    <n v="3.1585000000000001"/>
    <n v="2.96"/>
    <m/>
    <n v="1"/>
    <n v="2.5339999999999998"/>
    <n v="3.1995"/>
    <n v="3.1940169692186267"/>
    <m/>
  </r>
  <r>
    <s v="160403.IB"/>
    <s v="160403Z10.IB"/>
    <s v="16农发03(增10)"/>
    <x v="183"/>
    <d v="2016-04-27T00:00:00"/>
    <n v="60"/>
    <x v="1"/>
    <s v=""/>
    <s v="中国农业发展银行"/>
    <n v="3.3584999999999998"/>
    <n v="3.27"/>
    <m/>
    <n v="1.3492"/>
    <n v="4.2675999999999998"/>
    <n v="3.3675000000000002"/>
    <n v="3.3913053238354109"/>
    <m/>
  </r>
  <r>
    <s v="160206.IB"/>
    <s v="160206Z10.IB"/>
    <s v="16国开06(增10)"/>
    <x v="184"/>
    <d v="2016-04-28T00:00:00"/>
    <n v="70"/>
    <x v="1"/>
    <s v=""/>
    <s v="国家开发银行"/>
    <n v="3.2884000000000002"/>
    <n v="2.95"/>
    <m/>
    <n v="2.2250000000000001"/>
    <n v="4.3841999999999999"/>
    <n v="3.3098999999999998"/>
    <n v="3.3431420281921449"/>
    <m/>
  </r>
  <r>
    <s v="160208.IB"/>
    <s v="160208Z8.IB"/>
    <s v="16国开08(增8)"/>
    <x v="184"/>
    <d v="2016-04-28T00:00:00"/>
    <n v="60"/>
    <x v="3"/>
    <s v=""/>
    <s v="国家开发银行"/>
    <n v="3.0855999999999999"/>
    <n v="3.21"/>
    <m/>
    <n v="1.4961"/>
    <n v="2.6850000000000001"/>
    <n v="3.1097000000000001"/>
    <n v="3.1377415270018623"/>
    <m/>
  </r>
  <r>
    <s v="160207.IB"/>
    <s v="160207Z9.IB"/>
    <s v="16国开07(增9)"/>
    <x v="184"/>
    <d v="2016-04-28T00:00:00"/>
    <n v="60"/>
    <x v="0"/>
    <s v=""/>
    <s v="国家开发银行"/>
    <n v="3.6040999999999999"/>
    <n v="3.14"/>
    <m/>
    <n v="1.5256000000000001"/>
    <n v="5.9828000000000001"/>
    <n v="3.5998999999999999"/>
    <n v="3.6442149963227917"/>
    <m/>
  </r>
  <r>
    <s v="160301.IB"/>
    <s v="160301Z8.IB"/>
    <s v="16进出01(增8)"/>
    <x v="185"/>
    <d v="2016-05-03T00:00:00"/>
    <n v="50"/>
    <x v="3"/>
    <s v=""/>
    <s v="中国进出口银行"/>
    <n v="3.0920000000000001"/>
    <n v="3.44"/>
    <m/>
    <n v="2.9148999999999998"/>
    <n v="2.6427999999999998"/>
    <n v="3.1417000000000002"/>
    <n v="3.1222709247767519"/>
    <m/>
  </r>
  <r>
    <s v="160210.IB"/>
    <s v="160210Z4.IB"/>
    <s v="16国开10(增4)"/>
    <x v="185"/>
    <d v="2016-05-03T00:00:00"/>
    <n v="120"/>
    <x v="2"/>
    <s v=""/>
    <s v="国家开发银行"/>
    <n v="3.3723999999999998"/>
    <n v="3.41"/>
    <m/>
    <n v="2.1869999999999998"/>
    <n v="8.3514999999999997"/>
    <n v="3.3874"/>
    <n v="3.4071243010237682"/>
    <m/>
  </r>
  <r>
    <s v="160205.IB"/>
    <s v="160205Z12.IB"/>
    <s v="16国开05(增12)"/>
    <x v="185"/>
    <d v="2016-05-03T00:00:00"/>
    <n v="30"/>
    <x v="5"/>
    <s v=""/>
    <s v="国家开发银行"/>
    <n v="3.9788000000000001"/>
    <n v="4.5199999999999996"/>
    <m/>
    <n v="1.5286999999999999"/>
    <n v="13.473699999999999"/>
    <n v="3.9857999999999998"/>
    <n v="3.9862218663025004"/>
    <m/>
  </r>
  <r>
    <s v="160303.IB"/>
    <s v="160303Z9.IB"/>
    <s v="16进出03(增9)"/>
    <x v="185"/>
    <d v="2016-05-03T00:00:00"/>
    <n v="60"/>
    <x v="2"/>
    <s v=""/>
    <s v="中国进出口银行"/>
    <n v="3.5750000000000002"/>
    <n v="4.0199999999999996"/>
    <m/>
    <n v="3.3393000000000002"/>
    <n v="8.1675000000000004"/>
    <n v="3.58"/>
    <n v="3.5970385674931129"/>
    <m/>
  </r>
  <r>
    <s v="160302.IB"/>
    <s v="160302Z9.IB"/>
    <s v="16进出02(增9)"/>
    <x v="185"/>
    <d v="2016-05-03T00:00:00"/>
    <n v="50"/>
    <x v="1"/>
    <s v=""/>
    <s v="中国进出口银行"/>
    <n v="3.2772000000000001"/>
    <n v="3.28"/>
    <m/>
    <n v="1.2"/>
    <n v="4.3719999999999999"/>
    <n v="3.3148"/>
    <n v="3.3069346752058557"/>
    <m/>
  </r>
  <r>
    <s v="160208.IB"/>
    <s v="160208Z9.IB"/>
    <s v="16国开08(增9)"/>
    <x v="186"/>
    <d v="2016-05-05T00:00:00"/>
    <n v="60"/>
    <x v="3"/>
    <s v=""/>
    <s v="国家开发银行"/>
    <n v="2.9944999999999999"/>
    <n v="2.65"/>
    <m/>
    <n v="4.2142999999999997"/>
    <n v="2.6678999999999999"/>
    <n v="3.0335000000000001"/>
    <n v="3.0469757299748865"/>
    <m/>
  </r>
  <r>
    <s v="160206.IB"/>
    <s v="160206Z11.IB"/>
    <s v="16国开06(增11)"/>
    <x v="186"/>
    <d v="2016-05-05T00:00:00"/>
    <n v="70"/>
    <x v="1"/>
    <s v=""/>
    <s v="国家开发银行"/>
    <n v="3.2471000000000001"/>
    <n v="2.02"/>
    <m/>
    <n v="3.7778"/>
    <n v="4.3655999999999997"/>
    <n v="3.2549000000000001"/>
    <n v="3.3020752611324906"/>
    <m/>
  </r>
  <r>
    <s v="160207.IB"/>
    <s v="160207Z10.IB"/>
    <s v="16国开07(增10)"/>
    <x v="186"/>
    <d v="2016-05-05T00:00:00"/>
    <n v="60"/>
    <x v="0"/>
    <s v=""/>
    <s v="国家开发银行"/>
    <n v="3.5034000000000001"/>
    <n v="3.19"/>
    <m/>
    <n v="3.8548"/>
    <n v="5.9675000000000002"/>
    <n v="3.5099"/>
    <n v="3.5436178466694597"/>
    <m/>
  </r>
  <r>
    <s v="160418.IB"/>
    <s v="160418Z.IB"/>
    <s v="16农发18(增发)"/>
    <x v="187"/>
    <d v="2016-05-06T00:00:00"/>
    <n v="60"/>
    <x v="2"/>
    <s v=""/>
    <s v="中国农业发展银行"/>
    <n v="3.5891000000000002"/>
    <n v="3.72"/>
    <m/>
    <n v="18.8462"/>
    <n v="8.2460000000000004"/>
    <n v="3.5682999999999998"/>
    <n v="3.6121414746543778"/>
    <m/>
  </r>
  <r>
    <s v="160415.IB"/>
    <s v="160415Z.IB"/>
    <s v="16农发15(增发)"/>
    <x v="187"/>
    <d v="2016-05-06T00:00:00"/>
    <n v="50"/>
    <x v="3"/>
    <s v=""/>
    <s v="中国农业发展银行"/>
    <n v="3.0465"/>
    <n v="3.52"/>
    <m/>
    <n v="1.4261999999999999"/>
    <n v="2.7875000000000001"/>
    <n v="3.0817000000000001"/>
    <n v="3.0787869955156952"/>
    <m/>
  </r>
  <r>
    <s v="160416.IB"/>
    <s v="160416Z.IB"/>
    <s v="16农发16(增发)"/>
    <x v="187"/>
    <d v="2016-05-06T00:00:00"/>
    <n v="50"/>
    <x v="1"/>
    <s v=""/>
    <s v="中国农业发展银行"/>
    <n v="3.2873000000000001"/>
    <n v="3.04"/>
    <m/>
    <n v="1.4178999999999999"/>
    <n v="4.5057"/>
    <n v="3.3163999999999998"/>
    <n v="3.3183717535566064"/>
    <m/>
  </r>
  <r>
    <s v="160417.IB"/>
    <s v="160417Z.IB"/>
    <s v="16农发17(增发)"/>
    <x v="187"/>
    <d v="2016-05-06T00:00:00"/>
    <n v="50"/>
    <x v="0"/>
    <s v=""/>
    <s v="中国农业发展银行"/>
    <n v="3.5356000000000001"/>
    <n v="3.9"/>
    <m/>
    <n v="23.75"/>
    <n v="6.0663999999999998"/>
    <n v="3.5640999999999998"/>
    <n v="3.5669200580245288"/>
    <m/>
  </r>
  <r>
    <s v="160205.IB"/>
    <s v="160205Z13.IB"/>
    <s v="16国开05(增13)"/>
    <x v="188"/>
    <d v="2016-05-09T00:00:00"/>
    <n v="30"/>
    <x v="5"/>
    <s v=""/>
    <s v="国家开发银行"/>
    <n v="3.9775999999999998"/>
    <n v="4.24"/>
    <m/>
    <n v="1.5105999999999999"/>
    <n v="13.455"/>
    <n v="3.9952999999999999"/>
    <n v="3.9850321813452245"/>
    <m/>
  </r>
  <r>
    <s v="160301.IB"/>
    <s v="160301Z9.IB"/>
    <s v="16进出01(增9)"/>
    <x v="188"/>
    <d v="2016-05-09T00:00:00"/>
    <n v="50"/>
    <x v="3"/>
    <s v=""/>
    <s v="中国进出口银行"/>
    <n v="3.0424000000000002"/>
    <n v="3.23"/>
    <m/>
    <n v="2.0754999999999999"/>
    <n v="2.6293000000000002"/>
    <n v="3.0548000000000002"/>
    <n v="3.0728263492184236"/>
    <m/>
  </r>
  <r>
    <s v="160210.IB"/>
    <s v="160210Z5.IB"/>
    <s v="16国开10(增5)"/>
    <x v="188"/>
    <d v="2016-05-09T00:00:00"/>
    <n v="120"/>
    <x v="2"/>
    <s v=""/>
    <s v="国家开发银行"/>
    <n v="3.3765000000000001"/>
    <n v="3.44"/>
    <m/>
    <n v="2.5430999999999999"/>
    <n v="8.3407"/>
    <n v="3.3912"/>
    <n v="3.4112692639706501"/>
    <m/>
  </r>
  <r>
    <s v="160302.IB"/>
    <s v="160302Z10.IB"/>
    <s v="16进出02(增10)"/>
    <x v="188"/>
    <d v="2016-05-09T00:00:00"/>
    <n v="50"/>
    <x v="1"/>
    <s v=""/>
    <s v="中国进出口银行"/>
    <n v="3.2709999999999999"/>
    <n v="2.7"/>
    <m/>
    <n v="1.0891"/>
    <n v="4.3579999999999997"/>
    <n v="3.2902"/>
    <n v="3.3008301973382284"/>
    <m/>
  </r>
  <r>
    <s v="160303.IB"/>
    <s v="160303Z10.IB"/>
    <s v="16进出03(增10)"/>
    <x v="188"/>
    <d v="2016-05-09T00:00:00"/>
    <n v="50"/>
    <x v="2"/>
    <s v=""/>
    <s v="中国进出口银行"/>
    <n v="3.5920000000000001"/>
    <n v="3.86"/>
    <m/>
    <n v="2.3616999999999999"/>
    <n v="8.1582000000000008"/>
    <n v="3.6"/>
    <n v="3.6140636905199677"/>
    <m/>
  </r>
  <r>
    <s v="160415.IB"/>
    <s v="160415Z2.IB"/>
    <s v="16农发15(增2)"/>
    <x v="189"/>
    <d v="2016-05-11T00:00:00"/>
    <n v="50"/>
    <x v="3"/>
    <s v=""/>
    <s v="中国农业发展银行"/>
    <n v="2.9679000000000002"/>
    <n v="5.87"/>
    <m/>
    <n v="1.5517000000000001"/>
    <n v="2.7766000000000002"/>
    <n v="3.0013000000000001"/>
    <n v="3.0003137434272134"/>
    <m/>
  </r>
  <r>
    <s v="160405.IB"/>
    <s v="160405Z11.IB"/>
    <s v="16农发05(增11)"/>
    <x v="189"/>
    <d v="2016-05-11T00:00:00"/>
    <n v="50"/>
    <x v="2"/>
    <s v=""/>
    <s v="中国农业发展银行"/>
    <n v="3.4901"/>
    <n v="8.6199999999999992"/>
    <m/>
    <n v="1.0580000000000001"/>
    <n v="8.0312999999999999"/>
    <n v="3.5181"/>
    <n v="3.5137574402649632"/>
    <m/>
  </r>
  <r>
    <s v="160416.IB"/>
    <s v="160416Z2.IB"/>
    <s v="16农发16(增2)"/>
    <x v="189"/>
    <d v="2016-05-11T00:00:00"/>
    <n v="100"/>
    <x v="1"/>
    <s v=""/>
    <s v="中国农业发展银行"/>
    <n v="3.2416"/>
    <n v="4.2"/>
    <m/>
    <n v="18.7333"/>
    <n v="4.4966999999999997"/>
    <n v="3.2683"/>
    <n v="3.2727339426690683"/>
    <m/>
  </r>
  <r>
    <s v="160206.IB"/>
    <s v="160206Z12.IB"/>
    <s v="16国开06(增12)"/>
    <x v="190"/>
    <d v="2016-05-12T00:00:00"/>
    <n v="70"/>
    <x v="1"/>
    <s v=""/>
    <s v="国家开发银行"/>
    <n v="3.1227999999999998"/>
    <n v="3.8"/>
    <m/>
    <n v="1.7455000000000001"/>
    <n v="4.3531000000000004"/>
    <n v="3.1699000000000002"/>
    <n v="3.1779331235211687"/>
    <m/>
  </r>
  <r>
    <s v="160207.IB"/>
    <s v="160207Z11.IB"/>
    <s v="16国开07(增11)"/>
    <x v="190"/>
    <d v="2016-05-12T00:00:00"/>
    <n v="60"/>
    <x v="0"/>
    <s v=""/>
    <s v="国家开发银行"/>
    <n v="3.3725999999999998"/>
    <n v="5.3"/>
    <m/>
    <n v="2.3782000000000001"/>
    <n v="5.9621000000000004"/>
    <n v="3.4"/>
    <n v="3.412854272823334"/>
    <m/>
  </r>
  <r>
    <s v="160208.IB"/>
    <s v="160208Z10.IB"/>
    <s v="16国开08(增10)"/>
    <x v="190"/>
    <d v="2016-05-12T00:00:00"/>
    <n v="60"/>
    <x v="3"/>
    <s v=""/>
    <s v="国家开发银行"/>
    <n v="2.8574000000000002"/>
    <n v="3.41"/>
    <m/>
    <n v="5.5"/>
    <n v="2.6522999999999999"/>
    <n v="2.9228000000000001"/>
    <n v="2.9101843758247559"/>
    <m/>
  </r>
  <r>
    <s v="160007.IB"/>
    <s v="160007X.IB"/>
    <s v="16附息国债07(续发)"/>
    <x v="191"/>
    <d v="2016-05-12T00:00:00"/>
    <n v="378.8"/>
    <x v="1"/>
    <s v=""/>
    <s v="中华人民共和国财政部"/>
    <n v="2.6991999999999998"/>
    <n v="2.75"/>
    <m/>
    <m/>
    <n v="4.5545"/>
    <n v="2.7073999999999998"/>
    <n v="2.7211563069491711"/>
    <m/>
  </r>
  <r>
    <s v="160210.IB"/>
    <s v="160210Z6.IB"/>
    <s v="16国开10(增6)"/>
    <x v="192"/>
    <d v="2016-05-16T00:00:00"/>
    <n v="120"/>
    <x v="2"/>
    <s v=""/>
    <s v="国家开发银行"/>
    <n v="3.2414000000000001"/>
    <n v="3.47"/>
    <m/>
    <n v="2.8611"/>
    <n v="8.3260000000000005"/>
    <n v="3.2736999999999998"/>
    <n v="3.276230650972856"/>
    <m/>
  </r>
  <r>
    <s v="160302.IB"/>
    <s v="160302Z11.IB"/>
    <s v="16进出02(增11)"/>
    <x v="192"/>
    <d v="2016-05-16T00:00:00"/>
    <n v="50"/>
    <x v="1"/>
    <s v=""/>
    <s v="中国进出口银行"/>
    <n v="3.1677"/>
    <n v="3.48"/>
    <m/>
    <n v="1.2236"/>
    <n v="4.3411"/>
    <n v="3.1972999999999998"/>
    <n v="3.1976463269678193"/>
    <m/>
  </r>
  <r>
    <s v="160205.IB"/>
    <s v="160205Z14.IB"/>
    <s v="16国开05(增14)"/>
    <x v="192"/>
    <d v="2016-05-16T00:00:00"/>
    <n v="30"/>
    <x v="5"/>
    <s v=""/>
    <s v="国家开发银行"/>
    <n v="3.9157000000000002"/>
    <n v="4.84"/>
    <m/>
    <n v="2.5293999999999999"/>
    <n v="13.467499999999999"/>
    <n v="3.9245000000000001"/>
    <n v="3.9231252830889178"/>
    <m/>
  </r>
  <r>
    <s v="160303.IB"/>
    <s v="160303Z11.IB"/>
    <s v="16进出03(增11)"/>
    <x v="192"/>
    <d v="2016-05-16T00:00:00"/>
    <n v="50"/>
    <x v="2"/>
    <s v=""/>
    <s v="中国进出口银行"/>
    <n v="3.4527999999999999"/>
    <n v="5.04"/>
    <m/>
    <n v="2.5312999999999999"/>
    <n v="8.1455000000000002"/>
    <n v="3.47"/>
    <n v="3.4748980909704743"/>
    <m/>
  </r>
  <r>
    <s v="160417.IB"/>
    <s v="160417Z2.IB"/>
    <s v="16农发17(增2)"/>
    <x v="193"/>
    <d v="2016-05-18T00:00:00"/>
    <n v="50"/>
    <x v="0"/>
    <s v=""/>
    <s v="中国农业发展银行"/>
    <n v="3.4458000000000002"/>
    <n v="2.7"/>
    <m/>
    <n v="19.25"/>
    <n v="6.0393999999999997"/>
    <n v="3.4731000000000001"/>
    <n v="3.4772600788157768"/>
    <m/>
  </r>
  <r>
    <s v="160418.IB"/>
    <s v="160418Z2.IB"/>
    <s v="16农发18(增2)"/>
    <x v="193"/>
    <d v="2016-05-18T00:00:00"/>
    <n v="50"/>
    <x v="2"/>
    <s v=""/>
    <s v="中国农业发展银行"/>
    <n v="3.4798"/>
    <n v="3.55"/>
    <m/>
    <n v="1.4504999999999999"/>
    <n v="8.2196999999999996"/>
    <n v="3.4786999999999999"/>
    <n v="3.5029151988515395"/>
    <m/>
  </r>
  <r>
    <s v="160415.IB"/>
    <s v="160415Z3.IB"/>
    <s v="16农发15(增3)"/>
    <x v="193"/>
    <d v="2016-05-18T00:00:00"/>
    <n v="50"/>
    <x v="3"/>
    <s v=""/>
    <s v="中国农业发展银行"/>
    <n v="2.9558"/>
    <n v="3.13"/>
    <m/>
    <n v="1.4582999999999999"/>
    <n v="2.7559"/>
    <n v="2.9901"/>
    <n v="2.988457208171559"/>
    <m/>
  </r>
  <r>
    <s v="160416.IB"/>
    <s v="160416Z3.IB"/>
    <s v="16农发16(增3)"/>
    <x v="193"/>
    <d v="2016-05-18T00:00:00"/>
    <n v="50"/>
    <x v="1"/>
    <s v=""/>
    <s v="中国农业发展银行"/>
    <n v="3.1997"/>
    <n v="3.87"/>
    <m/>
    <n v="1.1755"/>
    <n v="4.4764999999999997"/>
    <n v="3.2376"/>
    <n v="3.2309744331508989"/>
    <m/>
  </r>
  <r>
    <s v="160207.IB"/>
    <s v="160207Z12.IB"/>
    <s v="16国开07(增12)"/>
    <x v="194"/>
    <d v="2016-05-19T00:00:00"/>
    <n v="60"/>
    <x v="0"/>
    <s v=""/>
    <s v="国家开发银行"/>
    <n v="3.3934000000000002"/>
    <n v="3.75"/>
    <m/>
    <n v="1.1778"/>
    <n v="5.9337"/>
    <n v="3.4180999999999999"/>
    <n v="3.4338469386723296"/>
    <m/>
  </r>
  <r>
    <s v="160206.IB"/>
    <s v="160206Z13.IB"/>
    <s v="16国开06(增13)"/>
    <x v="194"/>
    <d v="2016-05-19T00:00:00"/>
    <n v="70"/>
    <x v="1"/>
    <s v=""/>
    <s v="国家开发银行"/>
    <n v="3.1547999999999998"/>
    <n v="3.2"/>
    <m/>
    <n v="4.5517000000000003"/>
    <n v="4.3292000000000002"/>
    <n v="3.1808999999999998"/>
    <n v="3.2102374942252609"/>
    <m/>
  </r>
  <r>
    <s v="160208.IB"/>
    <s v="160208Z11.IB"/>
    <s v="16国开08(增11)"/>
    <x v="194"/>
    <d v="2016-05-19T00:00:00"/>
    <n v="60"/>
    <x v="3"/>
    <s v=""/>
    <s v="国家开发银行"/>
    <n v="2.9234"/>
    <n v="2.59"/>
    <m/>
    <n v="2.1707000000000001"/>
    <n v="2.6305999999999998"/>
    <n v="2.9622999999999999"/>
    <n v="2.9766197977647684"/>
    <m/>
  </r>
  <r>
    <s v="160411.IB"/>
    <s v="160411Z2.IB"/>
    <s v="16农发11(增2)"/>
    <x v="195"/>
    <d v="2016-05-20T00:00:00"/>
    <n v="60"/>
    <x v="1"/>
    <s v=""/>
    <s v="中国农业发展银行"/>
    <n v="3.2326000000000001"/>
    <n v="2.4300000000000002"/>
    <m/>
    <n v="1.6765000000000001"/>
    <n v="4.3728999999999996"/>
    <n v="3.2523"/>
    <n v="3.2646153673763409"/>
    <m/>
  </r>
  <r>
    <s v="160408.IB"/>
    <s v="160408Z5.IB"/>
    <s v="16农发08(增5)"/>
    <x v="195"/>
    <d v="2016-05-20T00:00:00"/>
    <n v="80"/>
    <x v="2"/>
    <s v=""/>
    <s v="中国农业发展银行"/>
    <n v="3.5491999999999999"/>
    <n v="2.4500000000000002"/>
    <m/>
    <n v="5.2683"/>
    <n v="8.1264000000000003"/>
    <n v="3.5398000000000001"/>
    <n v="3.5725805867296709"/>
    <m/>
  </r>
  <r>
    <s v="160006.IB"/>
    <s v="160006X2.IB"/>
    <s v="16附息国债06(续2)"/>
    <x v="195"/>
    <d v="2016-05-19T00:00:00"/>
    <n v="356.9"/>
    <x v="0"/>
    <s v=""/>
    <s v="中华人民共和国财政部"/>
    <n v="2.9741"/>
    <n v="2.84"/>
    <m/>
    <m/>
    <n v="6.1024000000000003"/>
    <n v="2.9799000000000002"/>
    <n v="2.9904869952805453"/>
    <m/>
  </r>
  <r>
    <s v="160407.IB"/>
    <s v="160407Z4.IB"/>
    <s v="16农发07(增4)"/>
    <x v="195"/>
    <d v="2016-05-20T00:00:00"/>
    <n v="60"/>
    <x v="0"/>
    <s v=""/>
    <s v="中国农业发展银行"/>
    <n v="3.5062000000000002"/>
    <n v="2.36"/>
    <m/>
    <n v="1.7"/>
    <n v="5.9276999999999997"/>
    <n v="3.4994000000000001"/>
    <n v="3.5382529041618169"/>
    <m/>
  </r>
  <r>
    <s v="160303.IB"/>
    <s v="160303Z12.IB"/>
    <s v="16进出03(增12)"/>
    <x v="196"/>
    <d v="2016-05-23T00:00:00"/>
    <n v="50"/>
    <x v="2"/>
    <s v=""/>
    <s v="中国进出口银行"/>
    <n v="3.5400999999999998"/>
    <n v="5.74"/>
    <m/>
    <n v="1.7707999999999999"/>
    <n v="8.1175999999999995"/>
    <n v="3.5491000000000001"/>
    <n v="3.5622740415886467"/>
    <m/>
  </r>
  <r>
    <s v="160210.IB"/>
    <s v="160210Z7.IB"/>
    <s v="16国开10(增7)"/>
    <x v="196"/>
    <d v="2016-05-23T00:00:00"/>
    <n v="140"/>
    <x v="2"/>
    <s v=""/>
    <s v="国家开发银行"/>
    <n v="3.3553000000000002"/>
    <n v="3.77"/>
    <m/>
    <n v="5.9694000000000003"/>
    <n v="8.2988999999999997"/>
    <n v="3.37"/>
    <n v="3.3902443902203907"/>
    <m/>
  </r>
  <r>
    <s v="160205.IB"/>
    <s v="160205Z15.IB"/>
    <s v="16国开05(增15)"/>
    <x v="196"/>
    <d v="2016-05-23T00:00:00"/>
    <n v="30"/>
    <x v="5"/>
    <s v=""/>
    <s v="国家开发银行"/>
    <n v="3.9420999999999999"/>
    <n v="3.88"/>
    <m/>
    <n v="5.0312999999999999"/>
    <n v="13.4335"/>
    <n v="3.9466000000000001"/>
    <n v="3.9495440763762235"/>
    <m/>
  </r>
  <r>
    <s v="160302.IB"/>
    <s v="160302Z12.IB"/>
    <s v="16进出02(增12)"/>
    <x v="196"/>
    <d v="2016-05-23T00:00:00"/>
    <n v="50"/>
    <x v="1"/>
    <s v=""/>
    <s v="中国进出口银行"/>
    <n v="3.2275999999999998"/>
    <n v="3.24"/>
    <m/>
    <n v="6.5713999999999997"/>
    <n v="4.3213999999999997"/>
    <n v="3.25"/>
    <n v="3.2576828435229324"/>
    <m/>
  </r>
  <r>
    <s v="160415.IB"/>
    <s v="160415Z4.IB"/>
    <s v="16农发15(增4)"/>
    <x v="197"/>
    <d v="2016-05-25T00:00:00"/>
    <n v="50"/>
    <x v="3"/>
    <s v=""/>
    <s v="中国农业发展银行"/>
    <n v="3.0173000000000001"/>
    <n v="3.54"/>
    <m/>
    <n v="2.1875"/>
    <n v="2.7378999999999998"/>
    <n v="3.0501"/>
    <n v="3.0501719091274335"/>
    <m/>
  </r>
  <r>
    <s v="160405.IB"/>
    <s v="160405Z12.IB"/>
    <s v="16农发05(增12)"/>
    <x v="197"/>
    <d v="2016-05-25T00:00:00"/>
    <n v="60"/>
    <x v="2"/>
    <s v=""/>
    <s v="中国农业发展银行"/>
    <n v="3.5366"/>
    <n v="3.99"/>
    <m/>
    <n v="2.0255999999999998"/>
    <n v="7.9950999999999999"/>
    <n v="3.54"/>
    <n v="3.5603645557904215"/>
    <m/>
  </r>
  <r>
    <s v="160404.IB"/>
    <s v="160404Z10.IB"/>
    <s v="16农发04(增10)"/>
    <x v="197"/>
    <d v="2016-05-25T00:00:00"/>
    <n v="50"/>
    <x v="0"/>
    <s v=""/>
    <s v="中国农业发展银行"/>
    <n v="3.4998999999999998"/>
    <n v="2.7"/>
    <m/>
    <n v="1.1258999999999999"/>
    <n v="5.7735000000000003"/>
    <n v="3.4906000000000001"/>
    <n v="3.5328089806876242"/>
    <m/>
  </r>
  <r>
    <s v="160416.IB"/>
    <s v="160416Z4.IB"/>
    <s v="16农发16(增4)"/>
    <x v="197"/>
    <d v="2016-05-25T00:00:00"/>
    <n v="60"/>
    <x v="1"/>
    <s v=""/>
    <s v="中国农业发展银行"/>
    <n v="3.2132000000000001"/>
    <n v="3.59"/>
    <m/>
    <n v="17.333300000000001"/>
    <n v="4.4593999999999996"/>
    <n v="3.2578"/>
    <n v="3.2445943579853793"/>
    <m/>
  </r>
  <r>
    <s v="160207.IB"/>
    <s v="160207Z13.IB"/>
    <s v="16国开07(增13)"/>
    <x v="198"/>
    <d v="2016-05-26T00:00:00"/>
    <n v="60"/>
    <x v="0"/>
    <s v=""/>
    <s v="国家开发银行"/>
    <n v="3.4142999999999999"/>
    <n v="3.58"/>
    <m/>
    <n v="1.7012"/>
    <n v="5.9184999999999999"/>
    <n v="3.4323999999999999"/>
    <n v="3.4548508152403481"/>
    <m/>
  </r>
  <r>
    <s v="160208.IB"/>
    <s v="160208Z12.IB"/>
    <s v="16国开08(增12)"/>
    <x v="198"/>
    <d v="2016-05-26T00:00:00"/>
    <n v="40"/>
    <x v="3"/>
    <s v=""/>
    <s v="国家开发银行"/>
    <n v="2.9331"/>
    <n v="5.58"/>
    <m/>
    <n v="1.7292000000000001"/>
    <n v="2.6128999999999998"/>
    <n v="2.9752999999999998"/>
    <n v="2.9866803130621151"/>
    <m/>
  </r>
  <r>
    <s v="160206.IB"/>
    <s v="160206Z14.IB"/>
    <s v="16国开06(增14)"/>
    <x v="198"/>
    <d v="2016-05-26T00:00:00"/>
    <n v="70"/>
    <x v="1"/>
    <s v=""/>
    <s v="国家开发银行"/>
    <n v="3.1686000000000001"/>
    <n v="4.09"/>
    <m/>
    <n v="2.1928999999999998"/>
    <n v="4.3136000000000001"/>
    <n v="3.1972999999999998"/>
    <n v="3.2242379821958456"/>
    <m/>
  </r>
  <r>
    <s v="160402.IB"/>
    <s v="160402Z11.IB"/>
    <s v="16农发02(增11)"/>
    <x v="199"/>
    <d v="2016-05-27T00:00:00"/>
    <n v="50"/>
    <x v="3"/>
    <s v=""/>
    <s v="中国农业发展银行"/>
    <n v="2.9868000000000001"/>
    <n v="3.29"/>
    <m/>
    <n v="1.25"/>
    <n v="2.4569000000000001"/>
    <n v="3.0293000000000001"/>
    <n v="3.0234315275346981"/>
    <m/>
  </r>
  <r>
    <s v="160403.IB"/>
    <s v="160403Z11.IB"/>
    <s v="16农发03(增11)"/>
    <x v="199"/>
    <d v="2016-05-27T00:00:00"/>
    <n v="100"/>
    <x v="1"/>
    <s v=""/>
    <s v="中国农业发展银行"/>
    <n v="3.2080000000000002"/>
    <n v="2.84"/>
    <m/>
    <n v="1.4037999999999999"/>
    <n v="4.1932"/>
    <n v="3.194"/>
    <n v="3.2413873891061722"/>
    <m/>
  </r>
  <r>
    <s v="160009.IB"/>
    <s v="160009X.IB"/>
    <s v="16附息国债09(续发)"/>
    <x v="199"/>
    <d v="2016-05-26T00:00:00"/>
    <n v="359.5"/>
    <x v="3"/>
    <s v=""/>
    <s v="中华人民共和国财政部"/>
    <n v="2.5444"/>
    <n v="2.4700000000000002"/>
    <m/>
    <m/>
    <n v="2.7783000000000002"/>
    <n v="2.5470999999999999"/>
    <n v="2.5623966166360725"/>
    <m/>
  </r>
  <r>
    <s v="160418.IB"/>
    <s v="160418Z3.IB"/>
    <s v="16农发18(增3)"/>
    <x v="199"/>
    <d v="2016-05-27T00:00:00"/>
    <n v="50"/>
    <x v="2"/>
    <s v=""/>
    <s v="中国农业发展银行"/>
    <n v="3.4683999999999999"/>
    <n v="5.55"/>
    <m/>
    <n v="1.5455000000000001"/>
    <n v="8.2018000000000004"/>
    <n v="3.4921000000000002"/>
    <n v="3.4915656465653879"/>
    <m/>
  </r>
  <r>
    <s v="160205.IB"/>
    <s v="160205Z16.IB"/>
    <s v="16国开05(增16)"/>
    <x v="200"/>
    <d v="2016-05-30T00:00:00"/>
    <n v="30"/>
    <x v="5"/>
    <s v=""/>
    <s v="国家开发银行"/>
    <n v="3.9266000000000001"/>
    <n v="4.55"/>
    <m/>
    <n v="1"/>
    <n v="13.417999999999999"/>
    <n v="3.9397000000000002"/>
    <n v="3.9340526755105083"/>
    <m/>
  </r>
  <r>
    <s v="160210.IB"/>
    <s v="160210Z8.IB"/>
    <s v="16国开10(增8)"/>
    <x v="200"/>
    <d v="2016-05-30T00:00:00"/>
    <n v="120"/>
    <x v="2"/>
    <s v=""/>
    <s v="国家开发银行"/>
    <n v="3.2948"/>
    <n v="3.02"/>
    <m/>
    <n v="1.0928"/>
    <n v="8.2827000000000002"/>
    <n v="3.3250000000000002"/>
    <n v="3.329812737392396"/>
    <m/>
  </r>
  <r>
    <s v="160303.IB"/>
    <s v="160303Z13.IB"/>
    <s v="16进出03(增13)"/>
    <x v="200"/>
    <d v="2016-05-30T00:00:00"/>
    <n v="50"/>
    <x v="2"/>
    <s v=""/>
    <s v="中国进出口银行"/>
    <n v="3.4887000000000001"/>
    <n v="4.3899999999999997"/>
    <m/>
    <n v="1.9904999999999999"/>
    <n v="8.1033000000000008"/>
    <n v="3.4950000000000001"/>
    <n v="3.5109131724112399"/>
    <m/>
  </r>
  <r>
    <s v="160416.IB"/>
    <s v="160416Z5.IB"/>
    <s v="16农发16(增5)"/>
    <x v="201"/>
    <d v="2016-06-01T00:00:00"/>
    <n v="60"/>
    <x v="1"/>
    <s v=""/>
    <s v="中国农业发展银行"/>
    <n v="3.2168000000000001"/>
    <n v="2.79"/>
    <m/>
    <n v="2.9117999999999999"/>
    <n v="4.4409999999999998"/>
    <n v="3.2408999999999999"/>
    <n v="3.2483244314343618"/>
    <m/>
  </r>
  <r>
    <s v="160418.IB"/>
    <s v="160418Z4.IB"/>
    <s v="16农发18(增4)"/>
    <x v="201"/>
    <d v="2016-06-01T00:00:00"/>
    <n v="50"/>
    <x v="2"/>
    <s v=""/>
    <s v="中国农业发展银行"/>
    <n v="3.4946000000000002"/>
    <n v="5.33"/>
    <m/>
    <n v="1.1046"/>
    <n v="8.1898"/>
    <n v="3.51"/>
    <n v="3.517799589733571"/>
    <m/>
  </r>
  <r>
    <s v="160415.IB"/>
    <s v="160415Z5.IB"/>
    <s v="16农发15(增5)"/>
    <x v="201"/>
    <d v="2016-06-01T00:00:00"/>
    <n v="40"/>
    <x v="3"/>
    <s v=""/>
    <s v="中国农业发展银行"/>
    <n v="3.0188000000000001"/>
    <n v="4"/>
    <m/>
    <n v="2.8571"/>
    <n v="2.7191000000000001"/>
    <n v="3.0501"/>
    <n v="3.0518991872310695"/>
    <m/>
  </r>
  <r>
    <s v="160417.IB"/>
    <s v="160417Z3.IB"/>
    <s v="16农发17(增3)"/>
    <x v="201"/>
    <d v="2016-06-01T00:00:00"/>
    <n v="60"/>
    <x v="0"/>
    <s v=""/>
    <s v="中国农业发展银行"/>
    <n v="3.5072000000000001"/>
    <n v="2.62"/>
    <m/>
    <n v="3.7778"/>
    <n v="6.0026000000000002"/>
    <n v="3.5211999999999999"/>
    <n v="3.5388529503881654"/>
    <m/>
  </r>
  <r>
    <s v="160207.IB"/>
    <s v="160207Z14.IB"/>
    <s v="16国开07(增14)"/>
    <x v="202"/>
    <d v="2016-06-02T00:00:00"/>
    <n v="60"/>
    <x v="0"/>
    <s v=""/>
    <s v="国家开发银行"/>
    <n v="3.4251999999999998"/>
    <n v="4.66"/>
    <m/>
    <n v="5.2024999999999997"/>
    <n v="5.8978999999999999"/>
    <n v="3.4449000000000001"/>
    <n v="3.465892449855033"/>
    <m/>
  </r>
  <r>
    <s v="160206.IB"/>
    <s v="160206Z15.IB"/>
    <s v="16国开06(增15)"/>
    <x v="202"/>
    <d v="2016-06-02T00:00:00"/>
    <n v="40"/>
    <x v="1"/>
    <s v=""/>
    <s v="国家开发银行"/>
    <n v="3.1545000000000001"/>
    <n v="7.1"/>
    <m/>
    <n v="1.746"/>
    <n v="4.2949999999999999"/>
    <n v="3.1848000000000001"/>
    <n v="3.2103789289871947"/>
    <m/>
  </r>
  <r>
    <s v="160208.IB"/>
    <s v="160208Z13.IB"/>
    <s v="16国开08(增13)"/>
    <x v="202"/>
    <d v="2016-06-02T00:00:00"/>
    <n v="30"/>
    <x v="3"/>
    <s v=""/>
    <s v="国家开发银行"/>
    <n v="2.9312999999999998"/>
    <n v="6.19"/>
    <m/>
    <n v="1.4551000000000001"/>
    <n v="2.5941000000000001"/>
    <n v="2.9874999999999998"/>
    <n v="2.9852686211017305"/>
    <m/>
  </r>
  <r>
    <s v="160010.IB"/>
    <s v="160010X.IB"/>
    <s v="16附息国债10(续发)"/>
    <x v="203"/>
    <d v="2016-06-02T00:00:00"/>
    <n v="382.6"/>
    <x v="2"/>
    <s v=""/>
    <s v="中华人民共和国财政部"/>
    <n v="2.9950999999999999"/>
    <n v="3.01"/>
    <m/>
    <m/>
    <n v="8.5396999999999998"/>
    <n v="2.9950000000000001"/>
    <n v="3.006810013232315"/>
    <m/>
  </r>
  <r>
    <s v="160210.IB"/>
    <s v="160210Z9.IB"/>
    <s v="16国开10(增9)"/>
    <x v="204"/>
    <d v="2016-06-06T00:00:00"/>
    <n v="120"/>
    <x v="2"/>
    <s v=""/>
    <s v="国家开发银行"/>
    <n v="3.3121"/>
    <n v="3.88"/>
    <m/>
    <n v="1.7729999999999999"/>
    <n v="8.2661999999999995"/>
    <n v="3.3424999999999998"/>
    <n v="3.347182625632092"/>
    <m/>
  </r>
  <r>
    <s v="160306.IB"/>
    <s v="160306Z.IB"/>
    <s v="16进出06(增发)"/>
    <x v="204"/>
    <d v="2016-06-06T00:00:00"/>
    <n v="50"/>
    <x v="1"/>
    <s v=""/>
    <s v="中国进出口银行"/>
    <n v="3.1842000000000001"/>
    <n v="3.95"/>
    <m/>
    <n v="1.1000000000000001"/>
    <n v="4.5354999999999999"/>
    <n v="3.2450999999999999"/>
    <n v="3.2128627714695184"/>
    <m/>
  </r>
  <r>
    <s v="160303.IB"/>
    <s v="160303Z14.IB"/>
    <s v="16进出03(增14)"/>
    <x v="204"/>
    <d v="2016-06-06T00:00:00"/>
    <n v="50"/>
    <x v="2"/>
    <s v=""/>
    <s v="中国进出口银行"/>
    <n v="3.4967999999999999"/>
    <n v="5.4"/>
    <m/>
    <n v="3.9350999999999998"/>
    <n v="8.0861000000000001"/>
    <n v="3.5085000000000002"/>
    <n v="3.5190604222060076"/>
    <m/>
  </r>
  <r>
    <s v="160205.IB"/>
    <s v="160205Z17.IB"/>
    <s v="16国开05(增17)"/>
    <x v="204"/>
    <d v="2016-06-06T00:00:00"/>
    <n v="30"/>
    <x v="5"/>
    <s v=""/>
    <s v="国家开发银行"/>
    <n v="3.9216000000000002"/>
    <n v="4.18"/>
    <m/>
    <n v="2.1017000000000001"/>
    <n v="13.406499999999999"/>
    <n v="3.9424999999999999"/>
    <n v="3.9290590683623616"/>
    <m/>
  </r>
  <r>
    <s v="160405.IB"/>
    <s v="160405Z13.IB"/>
    <s v="16农发05(增13)"/>
    <x v="205"/>
    <d v="2016-06-08T00:00:00"/>
    <n v="40"/>
    <x v="2"/>
    <s v=""/>
    <s v="中国农业发展银行"/>
    <n v="3.5017"/>
    <n v="5.55"/>
    <m/>
    <n v="28.777799999999999"/>
    <n v="7.9566999999999997"/>
    <n v="3.5057999999999998"/>
    <n v="3.525579246421255"/>
    <m/>
  </r>
  <r>
    <s v="160415.IB"/>
    <s v="160415Z6.IB"/>
    <s v="16农发15(增6)"/>
    <x v="205"/>
    <d v="2016-06-08T00:00:00"/>
    <n v="40"/>
    <x v="3"/>
    <s v=""/>
    <s v="中国农业发展银行"/>
    <n v="3.0348000000000002"/>
    <n v="3.04"/>
    <m/>
    <n v="3.0769000000000002"/>
    <n v="2.7006000000000001"/>
    <n v="3.0501"/>
    <n v="3.0681259275716508"/>
    <m/>
  </r>
  <r>
    <s v="160404.IB"/>
    <s v="160404Z11.IB"/>
    <s v="16农发04(增11)"/>
    <x v="205"/>
    <d v="2016-06-08T00:00:00"/>
    <n v="40"/>
    <x v="0"/>
    <s v=""/>
    <s v="中国农业发展银行"/>
    <n v="3.4725000000000001"/>
    <n v="4.43"/>
    <m/>
    <n v="1.7442"/>
    <n v="5.7366000000000001"/>
    <n v="3.4918999999999998"/>
    <n v="3.5056206638078304"/>
    <m/>
  </r>
  <r>
    <s v="160416.IB"/>
    <s v="160416Z6.IB"/>
    <s v="16农发16(增6)"/>
    <x v="205"/>
    <d v="2016-06-08T00:00:00"/>
    <n v="40"/>
    <x v="1"/>
    <s v=""/>
    <s v="中国农业发展银行"/>
    <n v="3.2002000000000002"/>
    <n v="4.41"/>
    <m/>
    <n v="4.4443999999999999"/>
    <n v="4.4226999999999999"/>
    <n v="3.2362000000000002"/>
    <n v="3.2318548714586113"/>
    <m/>
  </r>
  <r>
    <s v="160206.IB"/>
    <s v="160206Z16.IB"/>
    <s v="16国开06(增16)"/>
    <x v="206"/>
    <d v="2016-06-13T00:00:00"/>
    <n v="50"/>
    <x v="1"/>
    <s v=""/>
    <s v="国家开发银行"/>
    <n v="3.1389999999999998"/>
    <n v="5.46"/>
    <m/>
    <n v="229"/>
    <n v="4.2664"/>
    <n v="3.1823999999999999"/>
    <n v="3.1952535158447399"/>
    <m/>
  </r>
  <r>
    <s v="160210.IB"/>
    <s v="160210Z10.IB"/>
    <s v="16国开10(增10)"/>
    <x v="206"/>
    <d v="2016-06-13T00:00:00"/>
    <n v="100"/>
    <x v="2"/>
    <s v=""/>
    <s v="国家开发银行"/>
    <n v="3.3098999999999998"/>
    <n v="3.68"/>
    <m/>
    <n v="4.5439999999999996"/>
    <n v="8.2483000000000004"/>
    <n v="3.3452000000000002"/>
    <n v="3.3450587599869062"/>
    <m/>
  </r>
  <r>
    <s v="160403.IB"/>
    <s v="160403Z12.IB"/>
    <s v="16农发03(增12)"/>
    <x v="207"/>
    <d v="2016-06-14T00:00:00"/>
    <n v="100"/>
    <x v="1"/>
    <s v=""/>
    <s v="中国农业发展银行"/>
    <n v="3.2130000000000001"/>
    <n v="2.4500000000000002"/>
    <m/>
    <n v="1.3635999999999999"/>
    <n v="4.1455000000000002"/>
    <n v="3.2319"/>
    <n v="3.2467715595223736"/>
    <m/>
  </r>
  <r>
    <s v="160418.IB"/>
    <s v="160418Z5.IB"/>
    <s v="16农发18(增5)"/>
    <x v="207"/>
    <d v="2016-06-14T00:00:00"/>
    <n v="50"/>
    <x v="2"/>
    <s v=""/>
    <s v="中国农业发展银行"/>
    <n v="3.4836"/>
    <n v="4.8099999999999996"/>
    <m/>
    <n v="1.0147999999999999"/>
    <n v="8.1616"/>
    <n v="3.5024999999999999"/>
    <n v="3.5068797490688102"/>
    <m/>
  </r>
  <r>
    <s v="160303.IB"/>
    <s v="160303Z15.IB"/>
    <s v="16进出03(增15)"/>
    <x v="207"/>
    <d v="2016-06-13T00:00:00"/>
    <n v="50"/>
    <x v="2"/>
    <s v=""/>
    <s v="中国进出口银行"/>
    <n v="3.4849999999999999"/>
    <n v="5.14"/>
    <m/>
    <n v="1.5065999999999999"/>
    <n v="8.0684000000000005"/>
    <n v="3.5024999999999999"/>
    <n v="3.5073092558623764"/>
    <m/>
  </r>
  <r>
    <s v="160007.IB"/>
    <s v="160007X2.IB"/>
    <s v="16附息国债07(续2)"/>
    <x v="207"/>
    <d v="2016-06-13T00:00:00"/>
    <n v="397.2"/>
    <x v="1"/>
    <s v=""/>
    <s v="中华人民共和国财政部"/>
    <n v="2.7744"/>
    <n v="2.56"/>
    <m/>
    <m/>
    <n v="4.4641000000000002"/>
    <n v="2.7995999999999999"/>
    <n v="2.7968009318787663"/>
    <m/>
  </r>
  <r>
    <s v="160402.IB"/>
    <s v="160402Z12.IB"/>
    <s v="16农发02(增12)"/>
    <x v="207"/>
    <d v="2016-06-14T00:00:00"/>
    <n v="50"/>
    <x v="3"/>
    <s v=""/>
    <s v="中国农业发展银行"/>
    <n v="3.0274000000000001"/>
    <n v="2.76"/>
    <m/>
    <n v="3"/>
    <n v="2.4098999999999999"/>
    <n v="3.0347"/>
    <n v="3.0647459479646457"/>
    <m/>
  </r>
  <r>
    <s v="160415.IB"/>
    <s v="160415Z7.IB"/>
    <s v="16农发15(增7)"/>
    <x v="208"/>
    <d v="2016-06-15T00:00:00"/>
    <n v="40"/>
    <x v="3"/>
    <s v=""/>
    <s v="中国农业发展银行"/>
    <n v="3.0065"/>
    <n v="4.1399999999999997"/>
    <m/>
    <n v="3.1"/>
    <n v="2.6829000000000001"/>
    <n v="3.0249999999999999"/>
    <n v="3.0400457900033544"/>
    <m/>
  </r>
  <r>
    <s v="160416.IB"/>
    <s v="160416Z7.IB"/>
    <s v="16农发16(增7)"/>
    <x v="208"/>
    <d v="2016-06-15T00:00:00"/>
    <n v="40"/>
    <x v="1"/>
    <s v=""/>
    <s v="中国农业发展银行"/>
    <n v="3.1835"/>
    <n v="4.5999999999999996"/>
    <m/>
    <n v="1.2937000000000001"/>
    <n v="4.4069000000000003"/>
    <n v="3.2221000000000002"/>
    <n v="3.2152683632485419"/>
    <m/>
  </r>
  <r>
    <s v="160404.IB"/>
    <s v="160404Z12.IB"/>
    <s v="16农发04(增12)"/>
    <x v="208"/>
    <d v="2016-06-15T00:00:00"/>
    <n v="40"/>
    <x v="0"/>
    <s v=""/>
    <s v="中国农业发展银行"/>
    <n v="3.4525999999999999"/>
    <n v="4.87"/>
    <m/>
    <n v="2.4839000000000002"/>
    <n v="5.7195"/>
    <n v="3.4746000000000001"/>
    <n v="3.4858196870355798"/>
    <m/>
  </r>
  <r>
    <s v="160405.IB"/>
    <s v="160405Z14.IB"/>
    <s v="16农发05(增14)"/>
    <x v="208"/>
    <d v="2016-06-15T00:00:00"/>
    <n v="40"/>
    <x v="2"/>
    <s v=""/>
    <s v="中国农业发展银行"/>
    <n v="3.476"/>
    <n v="7.25"/>
    <m/>
    <n v="10.9"/>
    <n v="7.9461000000000004"/>
    <n v="3.496"/>
    <n v="3.4999111010432791"/>
    <m/>
  </r>
  <r>
    <s v="160207.IB"/>
    <s v="160207Z15.IB"/>
    <s v="16国开07(增15)"/>
    <x v="209"/>
    <d v="2016-06-16T00:00:00"/>
    <n v="50"/>
    <x v="0"/>
    <s v=""/>
    <s v="国家开发银行"/>
    <n v="3.3348"/>
    <n v="7.66"/>
    <m/>
    <n v="2.0754000000000001"/>
    <n v="5.8684000000000003"/>
    <n v="3.3885999999999998"/>
    <n v="3.3756970077022697"/>
    <m/>
  </r>
  <r>
    <s v="160208.IB"/>
    <s v="160208Z14.IB"/>
    <s v="16国开08(增14)"/>
    <x v="209"/>
    <d v="2016-06-16T00:00:00"/>
    <n v="30"/>
    <x v="3"/>
    <s v=""/>
    <s v="国家开发银行"/>
    <n v="2.8927999999999998"/>
    <n v="4.5999999999999996"/>
    <m/>
    <n v="1.3571"/>
    <n v="2.5583"/>
    <n v="2.9523000000000001"/>
    <n v="2.947523840050033"/>
    <m/>
  </r>
  <r>
    <s v="160206.IB"/>
    <s v="160206Z17.IB"/>
    <s v="16国开06(增17)"/>
    <x v="209"/>
    <d v="2016-06-16T00:00:00"/>
    <n v="40"/>
    <x v="1"/>
    <s v=""/>
    <s v="国家开发银行"/>
    <n v="3.0886999999999998"/>
    <n v="6.42"/>
    <m/>
    <n v="3.7940999999999998"/>
    <n v="4.2615999999999996"/>
    <n v="3.1446999999999998"/>
    <n v="3.1450168762905948"/>
    <m/>
  </r>
  <r>
    <s v="160411.IB"/>
    <s v="160411Z3.IB"/>
    <s v="16农发11(增3)"/>
    <x v="210"/>
    <d v="2016-06-17T00:00:00"/>
    <n v="50"/>
    <x v="1"/>
    <s v=""/>
    <s v="中国农业发展银行"/>
    <n v="3.1284000000000001"/>
    <n v="3.6"/>
    <m/>
    <n v="1.375"/>
    <n v="4.3045999999999998"/>
    <n v="3.1581000000000001"/>
    <n v="3.1609233471170377"/>
    <m/>
  </r>
  <r>
    <s v="160408.IB"/>
    <s v="160408Z6.IB"/>
    <s v="16农发08(增6)"/>
    <x v="210"/>
    <d v="2016-06-17T00:00:00"/>
    <n v="50"/>
    <x v="2"/>
    <s v=""/>
    <s v="中国农业发展银行"/>
    <n v="3.4239999999999999"/>
    <n v="4.93"/>
    <m/>
    <n v="1.0829"/>
    <n v="8.07"/>
    <n v="3.4456000000000002"/>
    <n v="3.4475439900867411"/>
    <m/>
  </r>
  <r>
    <s v="160409.IB"/>
    <s v="160409Z5.IB"/>
    <s v="16农发09(增5)"/>
    <x v="210"/>
    <d v="2016-06-17T00:00:00"/>
    <n v="20"/>
    <x v="4"/>
    <s v=""/>
    <s v="中国农业发展银行"/>
    <n v="3.8338000000000001"/>
    <n v="4.4000000000000004"/>
    <m/>
    <n v="2.5"/>
    <n v="10.9008"/>
    <n v="3.8468"/>
    <n v="3.842973638632027"/>
    <m/>
  </r>
  <r>
    <s v="160410.IB"/>
    <s v="160410Z5.IB"/>
    <s v="16农发10(增5)"/>
    <x v="210"/>
    <d v="2016-06-17T00:00:00"/>
    <n v="30"/>
    <x v="5"/>
    <s v=""/>
    <s v="中国农业发展银行"/>
    <n v="3.931"/>
    <n v="2.92"/>
    <m/>
    <n v="15.428599999999999"/>
    <n v="13.369400000000001"/>
    <n v="3.9432999999999998"/>
    <n v="3.9489514413511451"/>
    <m/>
  </r>
  <r>
    <s v="160205.IB"/>
    <s v="160205Z18.IB"/>
    <s v="16国开05(增18)"/>
    <x v="211"/>
    <d v="2016-06-20T00:00:00"/>
    <n v="40"/>
    <x v="5"/>
    <s v=""/>
    <s v="国家开发银行"/>
    <n v="3.8803999999999998"/>
    <n v="4.8499999999999996"/>
    <m/>
    <n v="139"/>
    <n v="13.3947"/>
    <n v="3.92"/>
    <n v="3.8878656393946858"/>
    <m/>
  </r>
  <r>
    <s v="160210.IB"/>
    <s v="160210Z11.IB"/>
    <s v="16国开10(增11)"/>
    <x v="211"/>
    <d v="2016-06-20T00:00:00"/>
    <n v="120"/>
    <x v="2"/>
    <s v=""/>
    <s v="国家开发银行"/>
    <n v="3.23"/>
    <n v="2.9"/>
    <m/>
    <n v="2.7509999999999999"/>
    <n v="8.2370000000000001"/>
    <n v="3.2682000000000002"/>
    <n v="3.2652069928371978"/>
    <m/>
  </r>
  <r>
    <s v="160303.IB"/>
    <s v="160303Z16.IB"/>
    <s v="16进出03(增16)"/>
    <x v="211"/>
    <d v="2016-06-20T00:00:00"/>
    <n v="50"/>
    <x v="2"/>
    <s v=""/>
    <s v="中国进出口银行"/>
    <n v="3.4039000000000001"/>
    <n v="6.3"/>
    <m/>
    <n v="4.3677999999999999"/>
    <n v="8.0631000000000004"/>
    <n v="3.4171"/>
    <n v="3.4262239200803664"/>
    <m/>
  </r>
  <r>
    <s v="160306.IB"/>
    <s v="160306Z2.IB"/>
    <s v="16进出06(增2)"/>
    <x v="211"/>
    <d v="2016-06-20T00:00:00"/>
    <n v="50"/>
    <x v="1"/>
    <s v=""/>
    <s v="中国进出口银行"/>
    <n v="3.1398999999999999"/>
    <n v="2.66"/>
    <m/>
    <n v="1.0952"/>
    <n v="4.5025000000000004"/>
    <n v="3.1791"/>
    <n v="3.1687728484175457"/>
    <m/>
  </r>
  <r>
    <s v="160417.IB"/>
    <s v="160417Z4.IB"/>
    <s v="16农发17(增4)"/>
    <x v="212"/>
    <d v="2016-06-22T00:00:00"/>
    <n v="40"/>
    <x v="0"/>
    <s v=""/>
    <s v="中国农业发展银行"/>
    <n v="3.3677000000000001"/>
    <n v="4.71"/>
    <m/>
    <n v="5.7895000000000003"/>
    <n v="5.9569999999999999"/>
    <n v="3.4058999999999999"/>
    <n v="3.3995952492865538"/>
    <m/>
  </r>
  <r>
    <s v="160416.IB"/>
    <s v="160416Z8.IB"/>
    <s v="16农发16(增8)"/>
    <x v="212"/>
    <d v="2016-06-22T00:00:00"/>
    <n v="40"/>
    <x v="1"/>
    <s v=""/>
    <s v="中国农业发展银行"/>
    <n v="3.1282999999999999"/>
    <n v="3.96"/>
    <m/>
    <n v="1.2546999999999999"/>
    <n v="4.3901000000000003"/>
    <n v="3.1547000000000001"/>
    <n v="3.1601899341700643"/>
    <m/>
  </r>
  <r>
    <s v="160415.IB"/>
    <s v="160415Z8.IB"/>
    <s v="16农发15(增8)"/>
    <x v="212"/>
    <d v="2016-06-22T00:00:00"/>
    <n v="40"/>
    <x v="3"/>
    <s v=""/>
    <s v="中国农业发展银行"/>
    <n v="2.9432999999999998"/>
    <n v="3.98"/>
    <m/>
    <n v="1.4769000000000001"/>
    <n v="2.665"/>
    <n v="2.9725000000000001"/>
    <n v="2.9770711069418385"/>
    <m/>
  </r>
  <r>
    <s v="160418.IB"/>
    <s v="160418Z6.IB"/>
    <s v="16农发18(增6)"/>
    <x v="212"/>
    <d v="2016-06-22T00:00:00"/>
    <n v="40"/>
    <x v="2"/>
    <s v=""/>
    <s v="中国农业发展银行"/>
    <n v="3.3752"/>
    <n v="7.42"/>
    <m/>
    <n v="1.2666999999999999"/>
    <n v="8.1509999999999998"/>
    <n v="3.4026000000000001"/>
    <n v="3.3985100233100232"/>
    <m/>
  </r>
  <r>
    <s v="160206.IB"/>
    <s v="160206Z18.IB"/>
    <s v="16国开06(增18)"/>
    <x v="213"/>
    <d v="2016-06-23T00:00:00"/>
    <n v="40"/>
    <x v="1"/>
    <s v=""/>
    <s v="国家开发银行"/>
    <n v="3.0931000000000002"/>
    <n v="3.73"/>
    <m/>
    <n v="2.5160999999999998"/>
    <n v="4.2442000000000002"/>
    <n v="3.12"/>
    <n v="3.1496477592950383"/>
    <m/>
  </r>
  <r>
    <s v="160210.IB"/>
    <s v="160210Z12.IB"/>
    <s v="16国开10(增12)"/>
    <x v="213"/>
    <d v="2016-06-23T00:00:00"/>
    <n v="110"/>
    <x v="2"/>
    <s v=""/>
    <s v="国家开发银行"/>
    <n v="3.2623000000000002"/>
    <n v="3.85"/>
    <m/>
    <n v="14.4194"/>
    <n v="8.2309000000000001"/>
    <n v="3.2749999999999999"/>
    <n v="3.2975330850818261"/>
    <m/>
  </r>
  <r>
    <s v="160205.IB"/>
    <s v="160205Z19.IB"/>
    <s v="16国开05(增19)"/>
    <x v="213"/>
    <d v="2016-06-23T00:00:00"/>
    <n v="40"/>
    <x v="5"/>
    <s v=""/>
    <s v="国家开发银行"/>
    <n v="3.8826999999999998"/>
    <n v="3.56"/>
    <m/>
    <n v="19.083300000000001"/>
    <n v="13.3949"/>
    <n v="3.895"/>
    <n v="3.8901655279248071"/>
    <m/>
  </r>
  <r>
    <s v="160411.IB"/>
    <s v="160411Z4.IB"/>
    <s v="16农发11(增4)"/>
    <x v="214"/>
    <d v="2016-06-24T00:00:00"/>
    <n v="50"/>
    <x v="1"/>
    <s v=""/>
    <s v="中国农业发展银行"/>
    <n v="3.1190000000000002"/>
    <n v="3.24"/>
    <m/>
    <n v="1.7292000000000001"/>
    <n v="4.2874999999999996"/>
    <n v="3.1225000000000001"/>
    <n v="3.15165306122449"/>
    <m/>
  </r>
  <r>
    <s v="160009.IB"/>
    <s v="160009X2.IB"/>
    <s v="16附息国债09(续2)"/>
    <x v="214"/>
    <d v="2016-06-23T00:00:00"/>
    <n v="422.3"/>
    <x v="3"/>
    <s v=""/>
    <s v="中华人民共和国财政部"/>
    <n v="2.5581"/>
    <n v="2.77"/>
    <m/>
    <m/>
    <n v="2.7031000000000001"/>
    <n v="2.5825"/>
    <n v="2.576597280899708"/>
    <m/>
  </r>
  <r>
    <s v="160410.IB"/>
    <s v="160410Z6.IB"/>
    <s v="16农发10(增6)"/>
    <x v="214"/>
    <d v="2016-06-24T00:00:00"/>
    <n v="30"/>
    <x v="5"/>
    <s v=""/>
    <s v="中国农业发展银行"/>
    <n v="3.8740999999999999"/>
    <n v="4.03"/>
    <m/>
    <n v="90"/>
    <n v="13.3682"/>
    <n v="3.9016999999999999"/>
    <n v="3.8920530527670141"/>
    <m/>
  </r>
  <r>
    <s v="160409.IB"/>
    <s v="160409Z6.IB"/>
    <s v="16农发09(增6)"/>
    <x v="214"/>
    <d v="2016-06-24T00:00:00"/>
    <n v="20"/>
    <x v="4"/>
    <s v=""/>
    <s v="中国农业发展银行"/>
    <n v="3.8189000000000002"/>
    <n v="4.67"/>
    <m/>
    <n v="1.8529"/>
    <n v="10.884"/>
    <n v="3.8298000000000001"/>
    <n v="3.8280877986034549"/>
    <m/>
  </r>
  <r>
    <s v="160408.IB"/>
    <s v="160408Z7.IB"/>
    <s v="16农发08(增7)"/>
    <x v="214"/>
    <d v="2016-06-24T00:00:00"/>
    <n v="50"/>
    <x v="2"/>
    <s v=""/>
    <s v="中国农业发展银行"/>
    <n v="3.3496000000000001"/>
    <n v="6.88"/>
    <m/>
    <n v="3.0714000000000001"/>
    <n v="8.0601000000000003"/>
    <n v="3.3813"/>
    <n v="3.3731729085247082"/>
    <m/>
  </r>
  <r>
    <s v="160306.IB"/>
    <s v="160306Z3.IB"/>
    <s v="16进出06(增3)"/>
    <x v="215"/>
    <d v="2016-06-27T00:00:00"/>
    <n v="50"/>
    <x v="1"/>
    <s v=""/>
    <s v="中国进出口银行"/>
    <n v="3.1175000000000002"/>
    <n v="3.22"/>
    <m/>
    <n v="5.625"/>
    <n v="4.4865000000000004"/>
    <n v="3.1537999999999999"/>
    <n v="3.1464758163379027"/>
    <m/>
  </r>
  <r>
    <s v="160303.IB"/>
    <s v="160303Z17.IB"/>
    <s v="16进出03(增17)"/>
    <x v="215"/>
    <d v="2016-06-27T00:00:00"/>
    <n v="50"/>
    <x v="2"/>
    <s v=""/>
    <s v="中国进出口银行"/>
    <n v="3.3525999999999998"/>
    <n v="5.0599999999999996"/>
    <m/>
    <n v="8.9091000000000005"/>
    <n v="8.0597999999999992"/>
    <n v="3.3795999999999999"/>
    <n v="3.3749330603737064"/>
    <m/>
  </r>
  <r>
    <s v="160008.IB"/>
    <s v="160008X.IB"/>
    <s v="16附息国债08(续发)"/>
    <x v="216"/>
    <d v="2016-06-27T00:00:00"/>
    <n v="292.7"/>
    <x v="6"/>
    <s v=""/>
    <s v="中华人民共和国财政部"/>
    <n v="3.5871"/>
    <n v="1.85"/>
    <m/>
    <m/>
    <n v="18.245799999999999"/>
    <n v="3.5143"/>
    <n v="3.5925807133696521"/>
    <m/>
  </r>
  <r>
    <s v="160404.IB"/>
    <s v="160404Z13.IB"/>
    <s v="16农发04(增13)"/>
    <x v="217"/>
    <d v="2016-06-29T00:00:00"/>
    <n v="40"/>
    <x v="0"/>
    <s v=""/>
    <s v="中国农业发展银行"/>
    <n v="3.2844000000000002"/>
    <n v="3.86"/>
    <m/>
    <n v="26.166699999999999"/>
    <n v="5.6932999999999998"/>
    <n v="3.3178000000000001"/>
    <n v="3.3177725607292783"/>
    <m/>
  </r>
  <r>
    <s v="160416.IB"/>
    <s v="160416Z9.IB"/>
    <s v="16农发16(增9)"/>
    <x v="217"/>
    <d v="2016-06-29T00:00:00"/>
    <n v="40"/>
    <x v="1"/>
    <s v=""/>
    <s v="中国农业发展银行"/>
    <n v="3.0674000000000001"/>
    <n v="4.68"/>
    <m/>
    <n v="41.1111"/>
    <n v="4.3733000000000004"/>
    <n v="3.1051000000000002"/>
    <n v="3.0994124391192006"/>
    <m/>
  </r>
  <r>
    <s v="160405.IB"/>
    <s v="160405Z15.IB"/>
    <s v="16农发05(增15)"/>
    <x v="217"/>
    <d v="2016-06-29T00:00:00"/>
    <n v="40"/>
    <x v="2"/>
    <s v=""/>
    <s v="中国农业发展银行"/>
    <n v="3.2728000000000002"/>
    <n v="5.8"/>
    <m/>
    <n v="5.5667"/>
    <n v="7.9272999999999998"/>
    <n v="3.3016999999999999"/>
    <n v="3.296767807450204"/>
    <m/>
  </r>
  <r>
    <s v="160415.IB"/>
    <s v="160415Z9.IB"/>
    <s v="16农发15(增9)"/>
    <x v="217"/>
    <d v="2016-06-29T00:00:00"/>
    <n v="40"/>
    <x v="3"/>
    <s v=""/>
    <s v="中国农业发展银行"/>
    <n v="2.8801999999999999"/>
    <n v="4.1399999999999997"/>
    <m/>
    <n v="1.3371999999999999"/>
    <n v="2.6482000000000001"/>
    <n v="2.9201999999999999"/>
    <n v="2.9141853485386298"/>
    <m/>
  </r>
  <r>
    <s v="160205.IB"/>
    <s v="160205Z20.IB"/>
    <s v="16国开05(增20)"/>
    <x v="218"/>
    <d v="2016-07-01T00:00:00"/>
    <n v="40"/>
    <x v="5"/>
    <s v=""/>
    <s v="国家开发银行"/>
    <n v="3.8060999999999998"/>
    <n v="3.66"/>
    <m/>
    <n v="1.0989"/>
    <n v="13.4156"/>
    <n v="3.84"/>
    <n v="3.8135540087659141"/>
    <m/>
  </r>
  <r>
    <s v="160210.IB"/>
    <s v="160210Z13.IB"/>
    <s v="16国开10(增13)"/>
    <x v="218"/>
    <d v="2016-07-01T00:00:00"/>
    <n v="110"/>
    <x v="2"/>
    <s v=""/>
    <s v="国家开发银行"/>
    <n v="3.1545999999999998"/>
    <n v="3.07"/>
    <m/>
    <n v="2.7136"/>
    <n v="8.2253000000000007"/>
    <n v="3.2050000000000001"/>
    <n v="3.1898570726903577"/>
    <m/>
  </r>
  <r>
    <s v="160208.IB"/>
    <s v="160208Z15.IB"/>
    <s v="16国开08(增15)"/>
    <x v="218"/>
    <d v="2016-07-01T00:00:00"/>
    <n v="30"/>
    <x v="3"/>
    <s v=""/>
    <s v="国家开发银行"/>
    <n v="2.7734999999999999"/>
    <n v="5.1100000000000003"/>
    <m/>
    <n v="4.4286000000000003"/>
    <n v="2.5219999999999998"/>
    <n v="2.84"/>
    <n v="2.8290114988104675"/>
    <m/>
  </r>
  <r>
    <s v="160206.IB"/>
    <s v="160206Z19.IB"/>
    <s v="16国开06(增19)"/>
    <x v="218"/>
    <d v="2016-07-01T00:00:00"/>
    <n v="40"/>
    <x v="1"/>
    <s v=""/>
    <s v="国家开发银行"/>
    <n v="2.9491999999999998"/>
    <n v="3.98"/>
    <m/>
    <n v="2.6071"/>
    <n v="4.2305999999999999"/>
    <n v="3.01"/>
    <n v="3.0059295419089489"/>
    <m/>
  </r>
  <r>
    <s v="160303.IB"/>
    <s v="160303Z18.IB"/>
    <s v="16进出03(增18)"/>
    <x v="219"/>
    <d v="2016-07-04T00:00:00"/>
    <n v="50"/>
    <x v="2"/>
    <s v=""/>
    <s v="中国进出口银行"/>
    <n v="3.2721"/>
    <n v="5.45"/>
    <m/>
    <n v="1.1840999999999999"/>
    <n v="8.0446000000000009"/>
    <n v="3.2963"/>
    <n v="3.2944752579370014"/>
    <m/>
  </r>
  <r>
    <s v="160306.IB"/>
    <s v="160306Z4.IB"/>
    <s v="16进出06(增4)"/>
    <x v="219"/>
    <d v="2016-07-04T00:00:00"/>
    <n v="50"/>
    <x v="1"/>
    <s v=""/>
    <s v="中国进出口银行"/>
    <n v="3.0684"/>
    <n v="3.12"/>
    <m/>
    <n v="1.2410000000000001"/>
    <n v="4.4702000000000002"/>
    <n v="3.1012"/>
    <n v="3.0974814728647488"/>
    <m/>
  </r>
  <r>
    <s v="160412.IB"/>
    <s v="160412Z.IB"/>
    <s v="16农发12(增发)"/>
    <x v="220"/>
    <d v="2016-07-06T00:00:00"/>
    <n v="60"/>
    <x v="3"/>
    <s v=""/>
    <s v="中国农业发展银行"/>
    <n v="2.7902999999999998"/>
    <n v="3.85"/>
    <m/>
    <n v="4.2286000000000001"/>
    <n v="2.6009000000000002"/>
    <n v="2.8201000000000001"/>
    <n v="2.8249034065131298"/>
    <m/>
  </r>
  <r>
    <s v="160413.IB"/>
    <s v="160413Z.IB"/>
    <s v="16农发13(增发)"/>
    <x v="220"/>
    <d v="2016-07-06T00:00:00"/>
    <n v="100"/>
    <x v="1"/>
    <s v=""/>
    <s v="中国农业发展银行"/>
    <n v="3.0453000000000001"/>
    <n v="2.44"/>
    <m/>
    <n v="1.1007"/>
    <n v="4.3372000000000002"/>
    <n v="3.0493999999999999"/>
    <n v="3.0775788896061975"/>
    <m/>
  </r>
  <r>
    <s v="160210.IB"/>
    <s v="160210Z14.IB"/>
    <s v="16国开10(增14)"/>
    <x v="221"/>
    <d v="2016-07-07T00:00:00"/>
    <n v="100"/>
    <x v="2"/>
    <s v=""/>
    <s v="国家开发银行"/>
    <n v="3.1511"/>
    <n v="3.81"/>
    <m/>
    <n v="2.8992"/>
    <n v="8.2096999999999998"/>
    <n v="3.1842999999999999"/>
    <n v="3.186424067870933"/>
    <m/>
  </r>
  <r>
    <s v="160206.IB"/>
    <s v="160206Z20.IB"/>
    <s v="16国开06(增20)"/>
    <x v="221"/>
    <d v="2016-07-07T00:00:00"/>
    <n v="30"/>
    <x v="1"/>
    <s v=""/>
    <s v="国家开发银行"/>
    <n v="2.923"/>
    <n v="4.37"/>
    <m/>
    <n v="1.3878999999999999"/>
    <n v="4.2149000000000001"/>
    <n v="2.9649999999999999"/>
    <n v="2.979940852689269"/>
    <m/>
  </r>
  <r>
    <s v="160205.IB"/>
    <s v="160205Z21.IB"/>
    <s v="16国开05(增21)"/>
    <x v="221"/>
    <d v="2016-07-07T00:00:00"/>
    <n v="30"/>
    <x v="5"/>
    <s v=""/>
    <s v="国家开发银行"/>
    <n v="3.7900999999999998"/>
    <n v="4.1900000000000004"/>
    <m/>
    <n v="1.2475000000000001"/>
    <n v="13.421900000000001"/>
    <n v="3.8132999999999999"/>
    <n v="3.7975505099874085"/>
    <m/>
  </r>
  <r>
    <s v="160407.IB"/>
    <s v="160407Z5.IB"/>
    <s v="16农发07(增5)"/>
    <x v="222"/>
    <d v="2016-07-08T00:00:00"/>
    <n v="50"/>
    <x v="0"/>
    <s v=""/>
    <s v="中国农业发展银行"/>
    <n v="3.2528000000000001"/>
    <n v="3.7"/>
    <m/>
    <n v="2.3919000000000001"/>
    <n v="5.8148999999999997"/>
    <n v="3.2875000000000001"/>
    <n v="3.2854746805620048"/>
    <m/>
  </r>
  <r>
    <s v="160010.IB"/>
    <s v="160010X2.IB"/>
    <s v="16附息国债10(续2)"/>
    <x v="222"/>
    <d v="2016-07-07T00:00:00"/>
    <n v="349.6"/>
    <x v="2"/>
    <s v=""/>
    <s v="中华人民共和国财政部"/>
    <n v="2.8113999999999999"/>
    <n v="3.68"/>
    <m/>
    <m/>
    <n v="8.4681999999999995"/>
    <n v="2.835"/>
    <n v="2.8232088850050778"/>
    <m/>
  </r>
  <r>
    <s v="160408.IB"/>
    <s v="160408Z8.IB"/>
    <s v="16农发08(增8)"/>
    <x v="222"/>
    <d v="2016-07-08T00:00:00"/>
    <n v="50"/>
    <x v="2"/>
    <s v=""/>
    <s v="中国农业发展银行"/>
    <n v="3.2416999999999998"/>
    <n v="5.42"/>
    <m/>
    <n v="1.0166999999999999"/>
    <n v="8.0385000000000009"/>
    <n v="3.2761999999999998"/>
    <n v="3.2653362505442556"/>
    <m/>
  </r>
  <r>
    <s v="160410.IB"/>
    <s v="160410Z7.IB"/>
    <s v="16农发10(增7)"/>
    <x v="222"/>
    <d v="2016-07-08T00:00:00"/>
    <n v="30"/>
    <x v="5"/>
    <s v=""/>
    <s v="中国农业发展银行"/>
    <n v="3.7976999999999999"/>
    <n v="3.77"/>
    <m/>
    <n v="1.3137000000000001"/>
    <n v="13.406599999999999"/>
    <n v="3.81"/>
    <n v="3.8156016305401814"/>
    <m/>
  </r>
  <r>
    <s v="160409.IB"/>
    <s v="160409Z7.IB"/>
    <s v="16农发09(增7)"/>
    <x v="222"/>
    <d v="2016-07-08T00:00:00"/>
    <n v="20"/>
    <x v="4"/>
    <s v=""/>
    <s v="中国农业发展银行"/>
    <n v="3.75"/>
    <n v="5.98"/>
    <m/>
    <n v="1.7381"/>
    <n v="10.8771"/>
    <n v="3.7749999999999999"/>
    <n v="3.7591936269777788"/>
    <m/>
  </r>
  <r>
    <s v="160411.IB"/>
    <s v="160411Z5.IB"/>
    <s v="16农发11(增5)"/>
    <x v="222"/>
    <d v="2016-07-08T00:00:00"/>
    <n v="50"/>
    <x v="1"/>
    <s v=""/>
    <s v="中国农业发展银行"/>
    <n v="2.9954999999999998"/>
    <n v="3.46"/>
    <m/>
    <n v="4.1364000000000001"/>
    <n v="4.2553999999999998"/>
    <n v="3.0261"/>
    <n v="3.0283993749118765"/>
    <m/>
  </r>
  <r>
    <s v="160303.IB"/>
    <s v="160303Z19.IB"/>
    <s v="16进出03(增19)"/>
    <x v="223"/>
    <d v="2016-07-11T00:00:00"/>
    <n v="50"/>
    <x v="2"/>
    <s v=""/>
    <s v="中国进出口银行"/>
    <n v="3.2113"/>
    <n v="4.72"/>
    <m/>
    <n v="1.2040999999999999"/>
    <n v="8.0294000000000008"/>
    <n v="3.2414999999999998"/>
    <n v="3.2337176152639051"/>
    <m/>
  </r>
  <r>
    <s v="160415.IB"/>
    <s v="160415Z10.IB"/>
    <s v="16农发15(增10)"/>
    <x v="224"/>
    <d v="2016-07-13T00:00:00"/>
    <n v="50"/>
    <x v="3"/>
    <s v=""/>
    <s v="中国农业发展银行"/>
    <n v="2.7745000000000002"/>
    <n v="3.26"/>
    <m/>
    <n v="2.9117999999999999"/>
    <n v="2.6131000000000002"/>
    <n v="2.7951999999999999"/>
    <n v="2.8089418506754433"/>
    <m/>
  </r>
  <r>
    <s v="160417.IB"/>
    <s v="160417Z5.IB"/>
    <s v="16农发17(增5)"/>
    <x v="224"/>
    <d v="2016-07-13T00:00:00"/>
    <n v="50"/>
    <x v="0"/>
    <s v=""/>
    <s v="中国农业发展银行"/>
    <n v="3.2111000000000001"/>
    <n v="3.94"/>
    <m/>
    <n v="2.3780000000000001"/>
    <n v="5.9108000000000001"/>
    <n v="3.2549999999999999"/>
    <n v="3.2432445489612234"/>
    <m/>
  </r>
  <r>
    <s v="160416.IB"/>
    <s v="160416Z10.IB"/>
    <s v="16农发16(增10)"/>
    <x v="224"/>
    <d v="2016-07-13T00:00:00"/>
    <n v="50"/>
    <x v="1"/>
    <s v=""/>
    <s v="中国农业发展银行"/>
    <n v="2.9921000000000002"/>
    <n v="3.45"/>
    <m/>
    <n v="9.1428999999999991"/>
    <n v="4.3385999999999996"/>
    <n v="3.0432000000000001"/>
    <n v="3.0243684737011942"/>
    <m/>
  </r>
  <r>
    <s v="160418.IB"/>
    <s v="160418Z7.IB"/>
    <s v="16农发18(增7)"/>
    <x v="224"/>
    <d v="2016-07-13T00:00:00"/>
    <n v="50"/>
    <x v="2"/>
    <s v=""/>
    <s v="中国农业发展银行"/>
    <n v="3.2214999999999998"/>
    <n v="4.84"/>
    <m/>
    <n v="21.222200000000001"/>
    <n v="8.1105999999999998"/>
    <n v="3.2501000000000002"/>
    <n v="3.2449261337015756"/>
    <m/>
  </r>
  <r>
    <s v="160207.IB"/>
    <s v="160207Z16.IB"/>
    <s v="16国开07(增16)"/>
    <x v="225"/>
    <d v="2016-07-14T00:00:00"/>
    <n v="80"/>
    <x v="0"/>
    <s v=""/>
    <s v="国家开发银行"/>
    <n v="3.2038000000000002"/>
    <n v="3.31"/>
    <m/>
    <n v="4.0232999999999999"/>
    <n v="5.8026"/>
    <n v="3.24"/>
    <n v="3.2451607693103095"/>
    <m/>
  </r>
  <r>
    <s v="160206.IB"/>
    <s v="160206Z21.IB"/>
    <s v="16国开06(增21)"/>
    <x v="225"/>
    <d v="2016-07-14T00:00:00"/>
    <n v="80"/>
    <x v="1"/>
    <s v=""/>
    <s v="国家开发银行"/>
    <n v="2.9548999999999999"/>
    <n v="2.58"/>
    <m/>
    <n v="7.1429"/>
    <n v="4.1939000000000002"/>
    <n v="2.9737"/>
    <n v="3.0121259710531962"/>
    <m/>
  </r>
  <r>
    <s v="160208.IB"/>
    <s v="160208Z16.IB"/>
    <s v="16国开08(增16)"/>
    <x v="225"/>
    <d v="2016-07-14T00:00:00"/>
    <n v="70"/>
    <x v="3"/>
    <s v=""/>
    <s v="国家开发银行"/>
    <n v="2.7290000000000001"/>
    <n v="3.16"/>
    <m/>
    <n v="1.5217000000000001"/>
    <n v="2.4876999999999998"/>
    <n v="2.7724000000000002"/>
    <n v="2.7852768822607228"/>
    <m/>
  </r>
  <r>
    <s v="160408.IB"/>
    <s v="160408Z9.IB"/>
    <s v="16农发08(增9)"/>
    <x v="226"/>
    <d v="2016-07-15T00:00:00"/>
    <n v="70"/>
    <x v="2"/>
    <s v=""/>
    <s v="中国农业发展银行"/>
    <n v="3.2603"/>
    <n v="2.77"/>
    <m/>
    <n v="1.4578"/>
    <n v="8.0162999999999993"/>
    <n v="3.2743000000000002"/>
    <n v="3.2840017077704178"/>
    <m/>
  </r>
  <r>
    <s v="160411.IB"/>
    <s v="160411Z6.IB"/>
    <s v="16农发11(增6)"/>
    <x v="226"/>
    <d v="2016-07-15T00:00:00"/>
    <n v="50"/>
    <x v="1"/>
    <s v=""/>
    <s v="中国农业发展银行"/>
    <n v="3.0392000000000001"/>
    <n v="2.48"/>
    <m/>
    <n v="4.0526"/>
    <n v="4.2365000000000004"/>
    <n v="3.0283000000000002"/>
    <n v="3.0722461465832644"/>
    <m/>
  </r>
  <r>
    <s v="160407.IB"/>
    <s v="160407Z6.IB"/>
    <s v="16农发07(增6)"/>
    <x v="226"/>
    <d v="2016-07-15T00:00:00"/>
    <n v="30"/>
    <x v="0"/>
    <s v=""/>
    <s v="中国农业发展银行"/>
    <n v="3.2309999999999999"/>
    <n v="4.1500000000000004"/>
    <m/>
    <n v="6.4443999999999999"/>
    <n v="5.7972999999999999"/>
    <n v="3.2608000000000001"/>
    <n v="3.2637738774946956"/>
    <m/>
  </r>
  <r>
    <s v="160409.IB"/>
    <s v="160409Z8.IB"/>
    <s v="16农发09(增8)"/>
    <x v="226"/>
    <d v="2016-07-15T00:00:00"/>
    <n v="20"/>
    <x v="4"/>
    <s v=""/>
    <s v="中国农业发展银行"/>
    <n v="3.6998000000000002"/>
    <n v="5.19"/>
    <m/>
    <n v="4.625"/>
    <n v="10.8695"/>
    <n v="3.7174999999999998"/>
    <n v="3.7090000552003315"/>
    <m/>
  </r>
  <r>
    <s v="160410.IB"/>
    <s v="160410Z8.IB"/>
    <s v="16农发10(增8)"/>
    <x v="226"/>
    <d v="2016-07-15T00:00:00"/>
    <n v="30"/>
    <x v="5"/>
    <s v=""/>
    <s v="中国农业发展银行"/>
    <n v="3.7454999999999998"/>
    <n v="2.94"/>
    <m/>
    <n v="3.25"/>
    <n v="13.4049"/>
    <n v="3.7349999999999999"/>
    <n v="3.7634039008123894"/>
    <m/>
  </r>
  <r>
    <s v="160205.IB"/>
    <s v="160205Z22.IB"/>
    <s v="16国开05(增22)"/>
    <x v="227"/>
    <d v="2016-07-18T00:00:00"/>
    <n v="30"/>
    <x v="5"/>
    <s v=""/>
    <s v="国家开发银行"/>
    <n v="3.6966000000000001"/>
    <n v="4.71"/>
    <m/>
    <n v="1.2571000000000001"/>
    <n v="13.428900000000001"/>
    <n v="3.7250000000000001"/>
    <n v="3.7040466263059524"/>
    <m/>
  </r>
  <r>
    <s v="160307.IB"/>
    <s v="160307Z.IB"/>
    <s v="16进出07(增发)"/>
    <x v="227"/>
    <d v="2016-07-18T00:00:00"/>
    <n v="50"/>
    <x v="3"/>
    <s v=""/>
    <s v="中国进出口银行"/>
    <n v="2.7927"/>
    <n v="3.29"/>
    <m/>
    <n v="2.2940999999999998"/>
    <n v="2.8218000000000001"/>
    <n v="2.8111000000000002"/>
    <n v="2.8210506981359416"/>
    <m/>
  </r>
  <r>
    <s v="160303.IB"/>
    <s v="160303Z20.IB"/>
    <s v="16进出03(增20)"/>
    <x v="227"/>
    <d v="2016-07-18T00:00:00"/>
    <n v="50"/>
    <x v="2"/>
    <s v=""/>
    <s v="中国进出口银行"/>
    <n v="3.2482000000000002"/>
    <n v="5.56"/>
    <m/>
    <n v="3.6589"/>
    <n v="8.0097000000000005"/>
    <n v="3.2703000000000002"/>
    <n v="3.2706727517884566"/>
    <m/>
  </r>
  <r>
    <s v="160210.IB"/>
    <s v="160210Z15.IB"/>
    <s v="16国开10(增15)"/>
    <x v="227"/>
    <d v="2016-07-18T00:00:00"/>
    <n v="140"/>
    <x v="2"/>
    <s v=""/>
    <s v="国家开发银行"/>
    <n v="3.1528999999999998"/>
    <n v="3.05"/>
    <m/>
    <n v="1.2845"/>
    <n v="8.1782000000000004"/>
    <n v="3.1825000000000001"/>
    <n v="3.1883601257000316"/>
    <m/>
  </r>
  <r>
    <s v="160404.IB"/>
    <s v="160404Z14.IB"/>
    <s v="16农发04(增14)"/>
    <x v="228"/>
    <d v="2016-07-20T00:00:00"/>
    <n v="50"/>
    <x v="0"/>
    <s v=""/>
    <s v="中国农业发展银行"/>
    <n v="3.2372999999999998"/>
    <n v="3.22"/>
    <m/>
    <n v="4.3076999999999996"/>
    <n v="5.6454000000000004"/>
    <n v="3.2366000000000001"/>
    <n v="3.2709557197009955"/>
    <m/>
  </r>
  <r>
    <s v="160405.IB"/>
    <s v="160405Z16.IB"/>
    <s v="16农发05(增16)"/>
    <x v="228"/>
    <d v="2016-07-20T00:00:00"/>
    <n v="50"/>
    <x v="2"/>
    <s v=""/>
    <s v="中国农业发展银行"/>
    <n v="3.2515999999999998"/>
    <n v="4.5599999999999996"/>
    <m/>
    <n v="1.0512999999999999"/>
    <n v="7.8840000000000003"/>
    <n v="3.2587000000000002"/>
    <n v="3.275699441907661"/>
    <m/>
  </r>
  <r>
    <s v="160415.IB"/>
    <s v="160415Z11.IB"/>
    <s v="16农发15(增11)"/>
    <x v="228"/>
    <d v="2016-07-20T00:00:00"/>
    <n v="50"/>
    <x v="3"/>
    <s v=""/>
    <s v="中国农业发展银行"/>
    <n v="2.7719"/>
    <n v="3.25"/>
    <m/>
    <n v="1.0299"/>
    <n v="2.5958999999999999"/>
    <n v="2.8003"/>
    <n v="2.8065700566277592"/>
    <m/>
  </r>
  <r>
    <s v="160416.IB"/>
    <s v="160416Z11.IB"/>
    <s v="16农发16(增11)"/>
    <x v="228"/>
    <d v="2016-07-20T00:00:00"/>
    <n v="50"/>
    <x v="1"/>
    <s v=""/>
    <s v="中国农业发展银行"/>
    <n v="2.9937999999999998"/>
    <n v="3.75"/>
    <m/>
    <n v="2.1074999999999999"/>
    <n v="4.3231999999999999"/>
    <n v="3.0150000000000001"/>
    <n v="3.0261834196891191"/>
    <m/>
  </r>
  <r>
    <s v="160207.IB"/>
    <s v="160207Z17.IB"/>
    <s v="16国开07(增17)"/>
    <x v="229"/>
    <d v="2016-07-21T00:00:00"/>
    <n v="70"/>
    <x v="0"/>
    <s v=""/>
    <s v="国家开发银行"/>
    <n v="3.1938"/>
    <n v="3.93"/>
    <m/>
    <n v="2.1897000000000002"/>
    <n v="5.7910000000000004"/>
    <n v="3.2250000000000001"/>
    <n v="3.2352436194094283"/>
    <m/>
  </r>
  <r>
    <s v="160206.IB"/>
    <s v="160206Z22.IB"/>
    <s v="16国开06(增22)"/>
    <x v="229"/>
    <d v="2016-07-21T00:00:00"/>
    <n v="70"/>
    <x v="1"/>
    <s v=""/>
    <s v="国家开发银行"/>
    <n v="2.9304000000000001"/>
    <n v="3.8"/>
    <m/>
    <n v="12.589700000000001"/>
    <n v="4.1786000000000003"/>
    <n v="2.9624000000000001"/>
    <n v="2.9878355047144978"/>
    <m/>
  </r>
  <r>
    <s v="160409.IB"/>
    <s v="160409Z9.IB"/>
    <s v="16农发09(增9)"/>
    <x v="230"/>
    <d v="2016-07-22T00:00:00"/>
    <n v="20"/>
    <x v="4"/>
    <s v=""/>
    <s v="中国农业发展银行"/>
    <n v="3.5246"/>
    <n v="10.119999999999999"/>
    <m/>
    <n v="15.333299999999999"/>
    <n v="10.9216"/>
    <n v="3.5800999999999998"/>
    <n v="3.5337561675944915"/>
    <m/>
  </r>
  <r>
    <s v="160411.IB"/>
    <s v="160411Z7.IB"/>
    <s v="16农发11(增7)"/>
    <x v="230"/>
    <d v="2016-07-22T00:00:00"/>
    <n v="50"/>
    <x v="1"/>
    <s v=""/>
    <s v="中国农业发展银行"/>
    <n v="2.964"/>
    <n v="4.1100000000000003"/>
    <m/>
    <n v="3.2151000000000001"/>
    <n v="4.2205000000000004"/>
    <n v="2.9681000000000002"/>
    <n v="2.9971714251865893"/>
    <m/>
  </r>
  <r>
    <s v="160014.IB"/>
    <s v="160014X.IB"/>
    <s v="16附息国债14(续发)"/>
    <x v="230"/>
    <d v="2016-07-21T00:00:00"/>
    <n v="374.5"/>
    <x v="0"/>
    <s v=""/>
    <s v="中华人民共和国财政部"/>
    <n v="2.77"/>
    <n v="4.07"/>
    <m/>
    <m/>
    <n v="6.1626000000000003"/>
    <n v="2.8001"/>
    <n v="2.7862269172102683"/>
    <m/>
  </r>
  <r>
    <s v="160408.IB"/>
    <s v="160408Z10.IB"/>
    <s v="16农发08(增10)"/>
    <x v="230"/>
    <d v="2016-07-22T00:00:00"/>
    <n v="70"/>
    <x v="2"/>
    <s v=""/>
    <s v="中国农业发展银行"/>
    <n v="3.2105999999999999"/>
    <n v="4.6100000000000003"/>
    <m/>
    <n v="43.866700000000002"/>
    <n v="8.0062999999999995"/>
    <n v="3.2303000000000002"/>
    <n v="3.2343313115921211"/>
    <m/>
  </r>
  <r>
    <s v="160407.IB"/>
    <s v="160407Z7.IB"/>
    <s v="16农发07(增7)"/>
    <x v="230"/>
    <d v="2016-07-22T00:00:00"/>
    <n v="30"/>
    <x v="0"/>
    <s v=""/>
    <s v="中国农业发展银行"/>
    <n v="3.1888000000000001"/>
    <n v="6.8"/>
    <m/>
    <n v="17.454499999999999"/>
    <n v="5.7824"/>
    <n v="3.2229999999999999"/>
    <n v="3.221658328721638"/>
    <m/>
  </r>
  <r>
    <s v="160410.IB"/>
    <s v="160410Z9.IB"/>
    <s v="16农发10(增9)"/>
    <x v="230"/>
    <d v="2016-07-22T00:00:00"/>
    <n v="30"/>
    <x v="5"/>
    <s v=""/>
    <s v="中国农业发展银行"/>
    <n v="3.5811999999999999"/>
    <n v="5.4"/>
    <m/>
    <n v="3.1392000000000002"/>
    <n v="13.4862"/>
    <n v="3.61"/>
    <n v="3.5989959692129734"/>
    <m/>
  </r>
  <r>
    <s v="160208.IB"/>
    <s v="160208Z17.IB"/>
    <s v="16国开08(增17)"/>
    <x v="231"/>
    <d v="2016-07-22T00:00:00"/>
    <n v="50"/>
    <x v="3"/>
    <s v=""/>
    <s v="国家开发银行"/>
    <n v="2.6446999999999998"/>
    <n v="3.59"/>
    <m/>
    <n v="1.5430999999999999"/>
    <n v="2.468"/>
    <n v="2.71"/>
    <n v="2.7014260940032413"/>
    <m/>
  </r>
  <r>
    <s v="160205.IB"/>
    <s v="160205Z23.IB"/>
    <s v="16国开05(增23)"/>
    <x v="231"/>
    <d v="2016-07-22T00:00:00"/>
    <n v="30"/>
    <x v="5"/>
    <s v=""/>
    <s v="国家开发银行"/>
    <n v="3.5009000000000001"/>
    <n v="6.02"/>
    <m/>
    <n v="2.5926"/>
    <n v="13.4983"/>
    <n v="3.5274999999999999"/>
    <n v="3.5083083403095205"/>
    <m/>
  </r>
  <r>
    <s v="160210.IB"/>
    <s v="160210Z16.IB"/>
    <s v="16国开10(增16)"/>
    <x v="231"/>
    <d v="2016-07-22T00:00:00"/>
    <n v="130"/>
    <x v="2"/>
    <s v=""/>
    <s v="国家开发银行"/>
    <n v="3.1086999999999998"/>
    <n v="2.15"/>
    <m/>
    <n v="6.7286000000000001"/>
    <n v="8.17"/>
    <n v="3.1425000000000001"/>
    <n v="3.1441957160342717"/>
    <m/>
  </r>
  <r>
    <s v="160303.IB"/>
    <s v="160303Z21.IB"/>
    <s v="16进出03(增21)"/>
    <x v="231"/>
    <d v="2016-07-25T00:00:00"/>
    <n v="50"/>
    <x v="2"/>
    <s v=""/>
    <s v="中国进出口银行"/>
    <n v="3.1678999999999999"/>
    <n v="4.91"/>
    <m/>
    <n v="1.3290999999999999"/>
    <n v="7.9957000000000003"/>
    <n v="3.2054"/>
    <n v="3.1904121002538863"/>
    <m/>
  </r>
  <r>
    <s v="160008.IB"/>
    <s v="160008X2.IB"/>
    <s v="16附息国债08(续2)"/>
    <x v="232"/>
    <d v="2016-07-25T00:00:00"/>
    <n v="325.89999999999998"/>
    <x v="6"/>
    <s v=""/>
    <s v="中华人民共和国财政部"/>
    <n v="3.4258000000000002"/>
    <n v="2.7"/>
    <m/>
    <m/>
    <n v="18.314"/>
    <n v="3.395"/>
    <n v="3.4312603035928801"/>
    <m/>
  </r>
  <r>
    <s v="160417.IB"/>
    <s v="160417Z6.IB"/>
    <s v="16农发17(增6)"/>
    <x v="233"/>
    <d v="2016-07-27T00:00:00"/>
    <n v="50"/>
    <x v="0"/>
    <s v=""/>
    <s v="中国农业发展银行"/>
    <n v="3.2134999999999998"/>
    <n v="2.99"/>
    <m/>
    <n v="1.1927000000000001"/>
    <n v="5.8771000000000004"/>
    <n v="3.2208000000000001"/>
    <n v="3.2458288696806248"/>
    <m/>
  </r>
  <r>
    <s v="160418.IB"/>
    <s v="160418Z8.IB"/>
    <s v="16农发18(增8)"/>
    <x v="233"/>
    <d v="2016-07-27T00:00:00"/>
    <n v="50"/>
    <x v="2"/>
    <s v=""/>
    <s v="中国农业发展银行"/>
    <n v="3.2128000000000001"/>
    <n v="4.7699999999999996"/>
    <m/>
    <n v="2.4643000000000002"/>
    <n v="8.0833999999999993"/>
    <n v="3.2275999999999998"/>
    <n v="3.2363049607838286"/>
    <m/>
  </r>
  <r>
    <s v="160210.IB"/>
    <s v="160210Z17.IB"/>
    <s v="16国开10(增17)"/>
    <x v="234"/>
    <d v="2016-07-28T00:00:00"/>
    <n v="130"/>
    <x v="2"/>
    <s v=""/>
    <s v="国家开发银行"/>
    <n v="3.1246"/>
    <n v="4.38"/>
    <m/>
    <n v="1.4056999999999999"/>
    <n v="8.1544000000000008"/>
    <n v="3.1475"/>
    <n v="3.1601636220935938"/>
    <m/>
  </r>
  <r>
    <s v="160206.IB"/>
    <s v="160206Z23.IB"/>
    <s v="16国开06(增23)"/>
    <x v="234"/>
    <d v="2016-07-28T00:00:00"/>
    <n v="70"/>
    <x v="1"/>
    <s v=""/>
    <s v="国家开发银行"/>
    <n v="2.9152999999999998"/>
    <n v="3.85"/>
    <m/>
    <n v="1.9353"/>
    <n v="4.1600999999999999"/>
    <n v="2.9350000000000001"/>
    <n v="2.9729909208913243"/>
    <m/>
  </r>
  <r>
    <s v="160207.IB"/>
    <s v="160207Z18.IB"/>
    <s v="16国开07(增18)"/>
    <x v="234"/>
    <d v="2016-07-28T00:00:00"/>
    <n v="70"/>
    <x v="0"/>
    <s v=""/>
    <s v="国家开发银行"/>
    <n v="3.1838000000000002"/>
    <n v="3.05"/>
    <m/>
    <n v="3.74"/>
    <n v="5.7717999999999998"/>
    <n v="3.1949999999999998"/>
    <n v="3.2253814823798472"/>
    <m/>
  </r>
  <r>
    <s v="160208.IB"/>
    <s v="160208Z18.IB"/>
    <s v="16国开08(增18)"/>
    <x v="234"/>
    <d v="2016-07-28T00:00:00"/>
    <n v="30"/>
    <x v="3"/>
    <s v=""/>
    <s v="国家开发银行"/>
    <n v="2.6985000000000001"/>
    <n v="4.55"/>
    <m/>
    <n v="1.5662"/>
    <n v="2.4517000000000002"/>
    <n v="2.7395"/>
    <n v="2.7556032344903536"/>
    <m/>
  </r>
  <r>
    <s v="160205.IB"/>
    <s v="160205Z24.IB"/>
    <s v="16国开05(增24)"/>
    <x v="234"/>
    <d v="2016-07-28T00:00:00"/>
    <n v="30"/>
    <x v="5"/>
    <s v=""/>
    <s v="国家开发银行"/>
    <n v="3.5345"/>
    <n v="7.39"/>
    <m/>
    <n v="2.9047999999999998"/>
    <n v="13.4977"/>
    <n v="3.54"/>
    <n v="3.5419086696251956"/>
    <m/>
  </r>
  <r>
    <s v="160303.IB"/>
    <s v="160303Z22.IB"/>
    <s v="16进出03(增22)"/>
    <x v="235"/>
    <d v="2016-08-01T00:00:00"/>
    <n v="50"/>
    <x v="2"/>
    <s v=""/>
    <s v="中国进出口银行"/>
    <n v="3.1558999999999999"/>
    <n v="6.64"/>
    <m/>
    <n v="1.8029999999999999"/>
    <n v="7.9829999999999997"/>
    <n v="3.1953"/>
    <n v="3.1784479143179256"/>
    <m/>
  </r>
  <r>
    <s v="160306.IB"/>
    <s v="160306Z5.IB"/>
    <s v="16进出06(增5)"/>
    <x v="235"/>
    <d v="2016-08-01T00:00:00"/>
    <n v="50"/>
    <x v="1"/>
    <s v=""/>
    <s v="中国进出口银行"/>
    <n v="2.9502000000000002"/>
    <n v="3.93"/>
    <m/>
    <n v="2.1475"/>
    <n v="4.4013999999999998"/>
    <n v="2.9811000000000001"/>
    <n v="2.9797360567092293"/>
    <m/>
  </r>
  <r>
    <s v="160405.IB"/>
    <s v="160405Z17.IB"/>
    <s v="16农发05(增17)"/>
    <x v="236"/>
    <d v="2016-08-03T00:00:00"/>
    <n v="40"/>
    <x v="2"/>
    <s v=""/>
    <s v="中国农业发展银行"/>
    <n v="3.1581999999999999"/>
    <n v="5.75"/>
    <m/>
    <n v="1.8571"/>
    <n v="7.8544999999999998"/>
    <n v="3.1854"/>
    <n v="3.182389954802979"/>
    <m/>
  </r>
  <r>
    <s v="160415.IB"/>
    <s v="160415Z12.IB"/>
    <s v="16农发15(增12)"/>
    <x v="236"/>
    <d v="2016-08-03T00:00:00"/>
    <n v="50"/>
    <x v="3"/>
    <s v=""/>
    <s v="中国农业发展银行"/>
    <n v="2.7551999999999999"/>
    <n v="3.19"/>
    <m/>
    <n v="7.7930999999999999"/>
    <n v="2.5589"/>
    <n v="2.7702"/>
    <n v="2.7903713626949078"/>
    <m/>
  </r>
  <r>
    <s v="160416.IB"/>
    <s v="160416Z12.IB"/>
    <s v="16农发16(增12)"/>
    <x v="236"/>
    <d v="2016-08-03T00:00:00"/>
    <n v="50"/>
    <x v="1"/>
    <s v=""/>
    <s v="中国农业发展银行"/>
    <n v="2.9175"/>
    <n v="4.9800000000000004"/>
    <m/>
    <n v="3.4544999999999999"/>
    <n v="4.2878999999999996"/>
    <n v="2.9502000000000002"/>
    <n v="2.9501500151589357"/>
    <m/>
  </r>
  <r>
    <s v="160404.IB"/>
    <s v="160404Z15.IB"/>
    <s v="16农发04(增15)"/>
    <x v="236"/>
    <d v="2016-08-03T00:00:00"/>
    <n v="50"/>
    <x v="0"/>
    <s v=""/>
    <s v="中国农业发展银行"/>
    <n v="3.1444000000000001"/>
    <n v="4.22"/>
    <m/>
    <n v="3.2921"/>
    <n v="5.6124999999999998"/>
    <n v="3.1714000000000002"/>
    <n v="3.1782530066815147"/>
    <m/>
  </r>
  <r>
    <s v="160206.IB"/>
    <s v="160206Z24.IB"/>
    <s v="16国开06(增24)"/>
    <x v="237"/>
    <d v="2016-08-04T00:00:00"/>
    <n v="70"/>
    <x v="1"/>
    <s v=""/>
    <s v="国家开发银行"/>
    <n v="2.8809999999999998"/>
    <n v="3.44"/>
    <m/>
    <n v="2.2265999999999999"/>
    <n v="4.1417000000000002"/>
    <n v="2.9150999999999998"/>
    <n v="2.9389472197406858"/>
    <m/>
  </r>
  <r>
    <s v="160207.IB"/>
    <s v="160207Z19.IB"/>
    <s v="16国开07(增19)"/>
    <x v="237"/>
    <d v="2016-08-04T00:00:00"/>
    <n v="60"/>
    <x v="0"/>
    <s v=""/>
    <s v="国家开发银行"/>
    <n v="3.1328"/>
    <n v="3.97"/>
    <m/>
    <n v="3.5333000000000001"/>
    <n v="5.7545999999999999"/>
    <n v="3.165"/>
    <n v="3.1745057658221247"/>
    <m/>
  </r>
  <r>
    <s v="160208.IB"/>
    <s v="160208Z19.IB"/>
    <s v="16国开08(增19)"/>
    <x v="237"/>
    <d v="2016-08-04T00:00:00"/>
    <n v="30"/>
    <x v="3"/>
    <s v=""/>
    <s v="国家开发银行"/>
    <n v="2.6829000000000001"/>
    <n v="5.65"/>
    <m/>
    <n v="5.0845000000000002"/>
    <n v="2.4331999999999998"/>
    <n v="2.73"/>
    <n v="2.7404373993095512"/>
    <m/>
  </r>
  <r>
    <s v="160205.IB"/>
    <s v="160205Z25.IB"/>
    <s v="16国开05(增25)"/>
    <x v="237"/>
    <d v="2016-08-04T00:00:00"/>
    <n v="40"/>
    <x v="5"/>
    <s v=""/>
    <s v="国家开发银行"/>
    <n v="3.5099"/>
    <n v="3.7"/>
    <m/>
    <n v="1.2726999999999999"/>
    <n v="13.4756"/>
    <n v="3.53"/>
    <n v="3.5173208198521775"/>
    <m/>
  </r>
  <r>
    <s v="160210.IB"/>
    <s v="160210Z18.IB"/>
    <s v="16国开10(增18)"/>
    <x v="237"/>
    <d v="2016-08-04T00:00:00"/>
    <n v="110"/>
    <x v="2"/>
    <s v=""/>
    <s v="国家开发银行"/>
    <n v="3.1318000000000001"/>
    <n v="3.58"/>
    <m/>
    <n v="4.2491000000000003"/>
    <n v="8.1339000000000006"/>
    <n v="3.1589999999999998"/>
    <n v="3.167453253666753"/>
    <m/>
  </r>
  <r>
    <s v="160410.IB"/>
    <s v="160410Z10.IB"/>
    <s v="16农发10(增10)"/>
    <x v="238"/>
    <d v="2016-08-05T00:00:00"/>
    <n v="30"/>
    <x v="5"/>
    <s v=""/>
    <s v="中国农业发展银行"/>
    <n v="3.5122"/>
    <n v="4.3499999999999996"/>
    <m/>
    <n v="4.6111000000000004"/>
    <n v="13.4603"/>
    <n v="3.5438000000000001"/>
    <n v="3.5300302118080578"/>
    <m/>
  </r>
  <r>
    <s v="160407.IB"/>
    <s v="160407Z8.IB"/>
    <s v="16农发07(增8)"/>
    <x v="238"/>
    <d v="2016-08-05T00:00:00"/>
    <n v="30"/>
    <x v="0"/>
    <s v=""/>
    <s v="中国农业发展银行"/>
    <n v="3.1347"/>
    <n v="5.96"/>
    <m/>
    <n v="2.2896999999999998"/>
    <n v="5.7481999999999998"/>
    <n v="3.1688000000000001"/>
    <n v="3.1677538255453883"/>
    <m/>
  </r>
  <r>
    <s v="160411.IB"/>
    <s v="160411Z8.IB"/>
    <s v="16农发11(增8)"/>
    <x v="238"/>
    <d v="2016-08-05T00:00:00"/>
    <n v="50"/>
    <x v="1"/>
    <s v=""/>
    <s v="中国农业发展银行"/>
    <n v="2.9087000000000001"/>
    <n v="3.47"/>
    <m/>
    <n v="2.2867999999999999"/>
    <n v="4.1847000000000003"/>
    <n v="2.9319000000000002"/>
    <n v="2.9421552058689988"/>
    <m/>
  </r>
  <r>
    <s v="160409.IB"/>
    <s v="160409Z10.IB"/>
    <s v="16农发09(增10)"/>
    <x v="238"/>
    <d v="2016-08-05T00:00:00"/>
    <n v="20"/>
    <x v="4"/>
    <s v=""/>
    <s v="中国农业发展银行"/>
    <n v="3.4235000000000002"/>
    <n v="4.3899999999999997"/>
    <m/>
    <n v="8.1667000000000005"/>
    <n v="10.8995"/>
    <n v="3.4338000000000002"/>
    <n v="3.432674732785908"/>
    <m/>
  </r>
  <r>
    <s v="160408.IB"/>
    <s v="160408Z11.IB"/>
    <s v="16农发08(增11)"/>
    <x v="238"/>
    <d v="2016-08-05T00:00:00"/>
    <n v="70"/>
    <x v="2"/>
    <s v=""/>
    <s v="中国农业发展银行"/>
    <n v="3.1575000000000002"/>
    <n v="3.85"/>
    <m/>
    <n v="2.7772000000000001"/>
    <n v="7.9744999999999999"/>
    <n v="3.1777000000000002"/>
    <n v="3.1813259452003262"/>
    <m/>
  </r>
  <r>
    <s v="160420.IB"/>
    <s v="160420Z.IB"/>
    <s v="16农发20(增发)"/>
    <x v="239"/>
    <d v="2016-08-10T00:00:00"/>
    <n v="50"/>
    <x v="3"/>
    <s v=""/>
    <s v="中国农业发展银行"/>
    <n v="2.6959"/>
    <n v="3.56"/>
    <m/>
    <n v="41.285699999999999"/>
    <n v="2.8047"/>
    <n v="2.7317"/>
    <n v="2.7279889934752379"/>
    <m/>
  </r>
  <r>
    <s v="160421.IB"/>
    <s v="160421Z.IB"/>
    <s v="16农发21(增发)"/>
    <x v="239"/>
    <d v="2016-08-10T00:00:00"/>
    <n v="50"/>
    <x v="1"/>
    <s v=""/>
    <s v="中国农业发展银行"/>
    <n v="2.9089"/>
    <n v="5.53"/>
    <m/>
    <n v="48"/>
    <n v="4.5495000000000001"/>
    <n v="2.9580000000000002"/>
    <n v="2.9396726123749861"/>
    <m/>
  </r>
  <r>
    <s v="160417.IB"/>
    <s v="160417Z7.IB"/>
    <s v="16农发17(增7)"/>
    <x v="239"/>
    <d v="2016-08-10T00:00:00"/>
    <n v="50"/>
    <x v="0"/>
    <s v=""/>
    <s v="中国农业发展银行"/>
    <n v="3.1067"/>
    <n v="4.6500000000000004"/>
    <m/>
    <n v="4.2069000000000001"/>
    <n v="5.8493000000000004"/>
    <n v="3.1482999999999999"/>
    <n v="3.1391825192758107"/>
    <m/>
  </r>
  <r>
    <s v="160418.IB"/>
    <s v="160418Z9.IB"/>
    <s v="16农发18(增9)"/>
    <x v="239"/>
    <d v="2016-08-10T00:00:00"/>
    <n v="40"/>
    <x v="2"/>
    <s v=""/>
    <s v="中国农业发展银行"/>
    <n v="3.1183999999999998"/>
    <n v="9.7799999999999994"/>
    <m/>
    <n v="8.5385000000000009"/>
    <n v="8.0587"/>
    <n v="3.1551"/>
    <n v="3.1419770037350938"/>
    <m/>
  </r>
  <r>
    <s v="160205.IB"/>
    <s v="160205Z26.IB"/>
    <s v="16国开05(增26)"/>
    <x v="240"/>
    <d v="2016-08-11T00:00:00"/>
    <n v="40"/>
    <x v="5"/>
    <s v=""/>
    <s v="国家开发银行"/>
    <n v="3.4369000000000001"/>
    <n v="4.47"/>
    <m/>
    <n v="26.25"/>
    <n v="13.530900000000001"/>
    <n v="3.45"/>
    <n v="3.4442904913937729"/>
    <m/>
  </r>
  <r>
    <s v="160210.IB"/>
    <s v="160210Z19.IB"/>
    <s v="16国开10(增19)"/>
    <x v="240"/>
    <d v="2016-08-11T00:00:00"/>
    <n v="80"/>
    <x v="2"/>
    <s v=""/>
    <s v="国家开发银行"/>
    <n v="3.1002999999999998"/>
    <n v="4.8099999999999996"/>
    <m/>
    <n v="1.2755000000000001"/>
    <n v="8.1227"/>
    <n v="3.1419999999999999"/>
    <n v="3.1360024142218719"/>
    <m/>
  </r>
  <r>
    <s v="160207.IB"/>
    <s v="160207Z20.IB"/>
    <s v="16国开07(增20)"/>
    <x v="240"/>
    <d v="2016-08-11T00:00:00"/>
    <n v="30"/>
    <x v="0"/>
    <s v=""/>
    <s v="国家开发银行"/>
    <n v="3.0510999999999999"/>
    <n v="7.43"/>
    <m/>
    <n v="4.5570000000000004"/>
    <n v="5.7427000000000001"/>
    <n v="3.0951"/>
    <n v="3.0928921883434621"/>
    <m/>
  </r>
  <r>
    <s v="160015.IB"/>
    <s v="160015X.IB"/>
    <s v="16附息国债15(续发)"/>
    <x v="241"/>
    <d v="2016-08-11T00:00:00"/>
    <n v="364"/>
    <x v="1"/>
    <s v=""/>
    <s v="中华人民共和国财政部"/>
    <n v="2.4315000000000002"/>
    <n v="3.76"/>
    <m/>
    <m/>
    <n v="4.5595999999999997"/>
    <n v="2.4950999999999999"/>
    <n v="2.4534317483989825"/>
    <m/>
  </r>
  <r>
    <s v="160303.IB"/>
    <s v="160303Z23.IB"/>
    <s v="16进出03(增23)"/>
    <x v="242"/>
    <d v="2016-08-15T00:00:00"/>
    <n v="50"/>
    <x v="2"/>
    <s v=""/>
    <s v="中国进出口银行"/>
    <n v="3.0733999999999999"/>
    <n v="6.01"/>
    <m/>
    <n v="1.4714"/>
    <n v="7.9652000000000003"/>
    <n v="3.1078999999999999"/>
    <n v="3.0959983026163811"/>
    <m/>
  </r>
  <r>
    <s v="160405.IB"/>
    <s v="160405Z18.IB"/>
    <s v="16农发05(增18)"/>
    <x v="243"/>
    <d v="2016-08-17T00:00:00"/>
    <n v="40"/>
    <x v="2"/>
    <s v=""/>
    <s v="中国农业发展银行"/>
    <n v="2.9996"/>
    <n v="6.36"/>
    <m/>
    <n v="1.2813000000000001"/>
    <n v="7.8291000000000004"/>
    <n v="3.0476000000000001"/>
    <n v="3.023868434430522"/>
    <m/>
  </r>
  <r>
    <s v="160420.IB"/>
    <s v="160420Z2.IB"/>
    <s v="16农发20(增2)"/>
    <x v="243"/>
    <d v="2016-08-17T00:00:00"/>
    <n v="50"/>
    <x v="3"/>
    <s v=""/>
    <s v="中国农业发展银行"/>
    <n v="2.6606999999999998"/>
    <n v="2.58"/>
    <m/>
    <n v="5.9166999999999996"/>
    <n v="2.7866"/>
    <n v="2.6913"/>
    <n v="2.6929974233833343"/>
    <m/>
  </r>
  <r>
    <s v="160404.IB"/>
    <s v="160404Z16.IB"/>
    <s v="16农发04(增16)"/>
    <x v="243"/>
    <d v="2016-08-17T00:00:00"/>
    <n v="50"/>
    <x v="0"/>
    <s v=""/>
    <s v="中国农业发展银行"/>
    <n v="3.0198999999999998"/>
    <n v="3.25"/>
    <m/>
    <n v="2.8551000000000002"/>
    <n v="5.5823"/>
    <n v="3.0493999999999999"/>
    <n v="3.053936149974025"/>
    <m/>
  </r>
  <r>
    <s v="160421.IB"/>
    <s v="160421Z2.IB"/>
    <s v="16农发21(增2)"/>
    <x v="243"/>
    <d v="2016-08-17T00:00:00"/>
    <n v="50"/>
    <x v="1"/>
    <s v=""/>
    <s v="中国农业发展银行"/>
    <n v="2.8365"/>
    <n v="4.4400000000000004"/>
    <m/>
    <n v="5.2941000000000003"/>
    <n v="4.5308000000000002"/>
    <n v="2.8834"/>
    <n v="2.8673996203760925"/>
    <m/>
  </r>
  <r>
    <s v="160207.IB"/>
    <s v="160207Z21.IB"/>
    <s v="16国开07(增21)"/>
    <x v="244"/>
    <d v="2016-08-18T00:00:00"/>
    <n v="40"/>
    <x v="0"/>
    <s v=""/>
    <s v="国家开发银行"/>
    <n v="2.9897999999999998"/>
    <n v="4.32"/>
    <m/>
    <n v="1.1719999999999999"/>
    <n v="5.7237999999999998"/>
    <n v="3.0501"/>
    <n v="3.0317301862399102"/>
    <m/>
  </r>
  <r>
    <s v="160210.IB"/>
    <s v="160210Z20.IB"/>
    <s v="16国开10(增20)"/>
    <x v="244"/>
    <d v="2016-08-18T00:00:00"/>
    <n v="70"/>
    <x v="2"/>
    <s v=""/>
    <s v="国家开发银行"/>
    <n v="2.9918"/>
    <n v="4.41"/>
    <m/>
    <n v="7.9111000000000002"/>
    <n v="8.1067999999999998"/>
    <n v="3.06"/>
    <n v="3.0275724379533231"/>
    <m/>
  </r>
  <r>
    <s v="160208.IB"/>
    <s v="160208Z20.IB"/>
    <s v="16国开08(增20)"/>
    <x v="244"/>
    <d v="2016-08-18T00:00:00"/>
    <n v="30"/>
    <x v="3"/>
    <s v=""/>
    <s v="国家开发银行"/>
    <n v="2.5771999999999999"/>
    <n v="5.62"/>
    <m/>
    <n v="1.8261000000000001"/>
    <n v="2.3963000000000001"/>
    <n v="2.6800999999999999"/>
    <n v="2.6356234027459"/>
    <m/>
  </r>
  <r>
    <s v="160206.IB"/>
    <s v="160206Z25.IB"/>
    <s v="16国开06(增25)"/>
    <x v="244"/>
    <d v="2016-08-18T00:00:00"/>
    <n v="50"/>
    <x v="1"/>
    <s v=""/>
    <s v="国家开发银行"/>
    <n v="2.7833000000000001"/>
    <n v="3.35"/>
    <m/>
    <n v="2.0182000000000002"/>
    <n v="4.1055999999999999"/>
    <n v="2.8488000000000002"/>
    <n v="2.841756742010912"/>
    <m/>
  </r>
  <r>
    <s v="160205.IB"/>
    <s v="160205Z27.IB"/>
    <s v="16国开05(增27)"/>
    <x v="244"/>
    <d v="2016-08-18T00:00:00"/>
    <n v="40"/>
    <x v="5"/>
    <s v=""/>
    <s v="国家开发银行"/>
    <n v="3.2888000000000002"/>
    <n v="3.47"/>
    <m/>
    <n v="3.5"/>
    <n v="13.539899999999999"/>
    <n v="3.3197999999999999"/>
    <n v="3.2961855789186036"/>
    <m/>
  </r>
  <r>
    <s v="160014.IB"/>
    <s v="160014X2.IB"/>
    <s v="16附息国债14(续2)"/>
    <x v="245"/>
    <d v="2016-08-18T00:00:00"/>
    <n v="350.9"/>
    <x v="0"/>
    <s v=""/>
    <s v="中华人民共和国财政部"/>
    <n v="2.6469"/>
    <n v="3.24"/>
    <m/>
    <m/>
    <n v="6.0951000000000004"/>
    <n v="2.6850999999999998"/>
    <n v="2.6633066217125232"/>
    <m/>
  </r>
  <r>
    <s v="160303.IB"/>
    <s v="160303Z24.IB"/>
    <s v="16进出03(增24)"/>
    <x v="246"/>
    <d v="2016-08-22T00:00:00"/>
    <n v="50"/>
    <x v="2"/>
    <s v=""/>
    <s v="中国进出口银行"/>
    <n v="3.0613000000000001"/>
    <n v="4.59"/>
    <m/>
    <n v="1.1200000000000001"/>
    <n v="7.9370000000000003"/>
    <n v="3.0945"/>
    <n v="3.0839785939271764"/>
    <m/>
  </r>
  <r>
    <s v="150319.IB"/>
    <s v="150319Z.IB"/>
    <s v="15进出19(增发)"/>
    <x v="246"/>
    <d v="2016-08-22T00:00:00"/>
    <n v="20"/>
    <x v="5"/>
    <s v=""/>
    <s v="中国进出口银行"/>
    <n v="3.3519000000000001"/>
    <n v="4.7300000000000004"/>
    <m/>
    <n v="10.333299999999999"/>
    <n v="13.424200000000001"/>
    <n v="3.3609"/>
    <n v="3.3593492334738757"/>
    <m/>
  </r>
  <r>
    <s v="160206.IB"/>
    <s v="160206Z26.IB"/>
    <s v="16国开06(增26)"/>
    <x v="247"/>
    <d v="2016-08-25T00:00:00"/>
    <n v="50"/>
    <x v="1"/>
    <s v=""/>
    <s v="国家开发银行"/>
    <n v="2.8727999999999998"/>
    <n v="3.53"/>
    <m/>
    <n v="1.2483"/>
    <n v="4.0834999999999999"/>
    <n v="2.9224000000000001"/>
    <n v="2.9315731113015793"/>
    <m/>
  </r>
  <r>
    <s v="160207.IB"/>
    <s v="160207Z22.IB"/>
    <s v="16国开07(增22)"/>
    <x v="247"/>
    <d v="2016-08-25T00:00:00"/>
    <n v="30"/>
    <x v="0"/>
    <s v=""/>
    <s v="国家开发银行"/>
    <n v="3.0712999999999999"/>
    <n v="4.55"/>
    <m/>
    <n v="78"/>
    <n v="5.7004000000000001"/>
    <n v="3.12"/>
    <n v="3.1134023086099218"/>
    <m/>
  </r>
  <r>
    <s v="160205.IB"/>
    <s v="160205Z28.IB"/>
    <s v="16国开05(增28)"/>
    <x v="247"/>
    <d v="2016-08-25T00:00:00"/>
    <n v="40"/>
    <x v="5"/>
    <s v=""/>
    <s v="国家开发银行"/>
    <n v="3.3599000000000001"/>
    <n v="2.88"/>
    <m/>
    <n v="1.3332999999999999"/>
    <n v="13.476100000000001"/>
    <n v="3.4"/>
    <n v="3.3673205445195569"/>
    <m/>
  </r>
  <r>
    <s v="160208.IB"/>
    <s v="160208Z21.IB"/>
    <s v="16国开08(增21)"/>
    <x v="247"/>
    <d v="2016-08-25T00:00:00"/>
    <n v="30"/>
    <x v="3"/>
    <s v=""/>
    <s v="国家开发银行"/>
    <n v="2.6598000000000002"/>
    <n v="4.1100000000000003"/>
    <m/>
    <n v="2.4129999999999998"/>
    <n v="2.3759000000000001"/>
    <n v="2.73"/>
    <n v="2.718725038932615"/>
    <m/>
  </r>
  <r>
    <s v="160420.IB"/>
    <s v="160420Z3.IB"/>
    <s v="16农发20(增3)"/>
    <x v="248"/>
    <d v="2016-08-26T00:00:00"/>
    <n v="50"/>
    <x v="3"/>
    <s v=""/>
    <s v="中国农业发展银行"/>
    <n v="2.7850999999999999"/>
    <n v="2.35"/>
    <m/>
    <n v="1.2838000000000001"/>
    <n v="2.7601"/>
    <n v="2.7667000000000002"/>
    <n v="2.817707514220499"/>
    <m/>
  </r>
  <r>
    <s v="160409.IB"/>
    <s v="160409Z11.IB"/>
    <s v="16农发09(增11)"/>
    <x v="248"/>
    <d v="2016-08-26T00:00:00"/>
    <n v="30"/>
    <x v="4"/>
    <s v=""/>
    <s v="中国农业发展银行"/>
    <n v="3.4790999999999999"/>
    <n v="2.76"/>
    <m/>
    <n v="3.75"/>
    <n v="10.843400000000001"/>
    <n v="3.4201000000000001"/>
    <n v="3.4883221996790672"/>
    <m/>
  </r>
  <r>
    <s v="160421.IB"/>
    <s v="160421Z3.IB"/>
    <s v="16农发21(增3)"/>
    <x v="248"/>
    <d v="2016-08-26T00:00:00"/>
    <n v="50"/>
    <x v="1"/>
    <s v=""/>
    <s v="中国农业发展银行"/>
    <n v="2.9466999999999999"/>
    <n v="3.4"/>
    <m/>
    <n v="67.5"/>
    <n v="4.5038999999999998"/>
    <n v="2.9741"/>
    <n v="2.9777841714958146"/>
    <m/>
  </r>
  <r>
    <s v="160410.IB"/>
    <s v="160410Z11.IB"/>
    <s v="16农发10(增11)"/>
    <x v="248"/>
    <d v="2016-08-26T00:00:00"/>
    <n v="40"/>
    <x v="5"/>
    <s v=""/>
    <s v="中国农业发展银行"/>
    <n v="3.4781"/>
    <n v="2.5299999999999998"/>
    <m/>
    <n v="1.2707999999999999"/>
    <n v="13.454599999999999"/>
    <n v="3.4512"/>
    <n v="3.4959377655225721"/>
    <m/>
  </r>
  <r>
    <s v="160016.IB"/>
    <s v="160016X.IB"/>
    <s v="16附息国债16(续发)"/>
    <x v="248"/>
    <d v="2016-08-25T00:00:00"/>
    <n v="354.4"/>
    <x v="3"/>
    <s v=""/>
    <s v="中华人民共和国财政部"/>
    <n v="2.3734999999999999"/>
    <n v="2.4500000000000002"/>
    <m/>
    <m/>
    <n v="2.7856000000000001"/>
    <n v="2.3986999999999998"/>
    <n v="2.3914494543365881"/>
    <m/>
  </r>
  <r>
    <s v="160418.IB"/>
    <s v="160418Z10.IB"/>
    <s v="16农发18(增10)"/>
    <x v="248"/>
    <d v="2016-08-26T00:00:00"/>
    <n v="70"/>
    <x v="2"/>
    <s v=""/>
    <s v="中国农业发展银行"/>
    <n v="3.1638000000000002"/>
    <n v="4.17"/>
    <m/>
    <n v="4.8689999999999998"/>
    <n v="8.0111000000000008"/>
    <n v="3.1726000000000001"/>
    <n v="3.187517092534109"/>
    <m/>
  </r>
  <r>
    <s v="160303.IB"/>
    <s v="160303Z25.IB"/>
    <s v="16进出03(增25)"/>
    <x v="249"/>
    <d v="2016-08-29T00:00:00"/>
    <n v="50"/>
    <x v="2"/>
    <s v=""/>
    <s v="中国进出口银行"/>
    <n v="3.1478999999999999"/>
    <n v="4.8499999999999996"/>
    <m/>
    <n v="6.0793999999999997"/>
    <n v="7.9111000000000002"/>
    <n v="3.1635"/>
    <n v="3.1706528409450012"/>
    <m/>
  </r>
  <r>
    <s v="160307.IB"/>
    <s v="160307Z2.IB"/>
    <s v="16进出07(增2)"/>
    <x v="249"/>
    <d v="2016-08-29T00:00:00"/>
    <n v="50"/>
    <x v="3"/>
    <s v=""/>
    <s v="中国进出口银行"/>
    <n v="2.7549000000000001"/>
    <n v="3.09"/>
    <m/>
    <n v="1"/>
    <n v="2.7094999999999998"/>
    <n v="2.7980999999999998"/>
    <n v="2.7844257427569663"/>
    <m/>
  </r>
  <r>
    <s v="160417.IB"/>
    <s v="160417Z8.IB"/>
    <s v="16农发17(增8)"/>
    <x v="250"/>
    <d v="2016-08-31T00:00:00"/>
    <n v="30"/>
    <x v="0"/>
    <s v=""/>
    <s v="中国农业发展银行"/>
    <n v="3.1354000000000002"/>
    <n v="3.97"/>
    <m/>
    <n v="1.5738000000000001"/>
    <n v="5.7885999999999997"/>
    <n v="3.149"/>
    <n v="3.1682231351276648"/>
    <m/>
  </r>
  <r>
    <s v="160421.IB"/>
    <s v="160421Z4.IB"/>
    <s v="16农发21(增4)"/>
    <x v="250"/>
    <d v="2016-08-31T00:00:00"/>
    <n v="50"/>
    <x v="1"/>
    <s v=""/>
    <s v="中国农业发展银行"/>
    <n v="2.9447000000000001"/>
    <n v="3.86"/>
    <m/>
    <n v="4.2308000000000003"/>
    <n v="4.4901999999999997"/>
    <n v="2.9780000000000002"/>
    <n v="2.9758790120707319"/>
    <m/>
  </r>
  <r>
    <s v="160420.IB"/>
    <s v="160420Z4.IB"/>
    <s v="16农发20(增4)"/>
    <x v="250"/>
    <d v="2016-08-31T00:00:00"/>
    <n v="50"/>
    <x v="3"/>
    <s v=""/>
    <s v="中国农业发展银行"/>
    <n v="2.8060999999999998"/>
    <n v="2.56"/>
    <m/>
    <n v="4.875"/>
    <n v="2.7456999999999998"/>
    <n v="2.8184999999999998"/>
    <n v="2.8388785264231342"/>
    <m/>
  </r>
  <r>
    <s v="160418.IB"/>
    <s v="160418Z11.IB"/>
    <s v="16农发18(增11)"/>
    <x v="250"/>
    <d v="2016-08-31T00:00:00"/>
    <n v="60"/>
    <x v="2"/>
    <s v=""/>
    <s v="中国农业发展银行"/>
    <n v="3.1482000000000001"/>
    <n v="4.91"/>
    <m/>
    <n v="3.4117999999999999"/>
    <n v="7.9927999999999999"/>
    <n v="3.1713"/>
    <n v="3.1719713942548293"/>
    <m/>
  </r>
  <r>
    <s v="160208.IB"/>
    <s v="160208Z22.IB"/>
    <s v="16国开08(增22)"/>
    <x v="251"/>
    <d v="2016-08-31T00:00:00"/>
    <n v="36"/>
    <x v="3"/>
    <s v=""/>
    <s v="国家开发银行"/>
    <n v="2.7408000000000001"/>
    <n v="3.06"/>
    <m/>
    <n v="1.0568"/>
    <n v="2.3597999999999999"/>
    <n v="2.8048999999999999"/>
    <n v="2.8001270616153913"/>
    <m/>
  </r>
  <r>
    <s v="160213.IB"/>
    <s v="160213Z.IB"/>
    <s v="16国开13(增发)"/>
    <x v="251"/>
    <d v="2016-09-01T00:00:00"/>
    <n v="100"/>
    <x v="2"/>
    <s v=""/>
    <s v="国家开发银行"/>
    <n v="3.1135000000000002"/>
    <n v="2.5099999999999998"/>
    <m/>
    <n v="9"/>
    <n v="8.4771999999999998"/>
    <n v="3.1507999999999998"/>
    <n v="3.1477094087670459"/>
    <m/>
  </r>
  <r>
    <s v="160207.IB"/>
    <s v="160207Z23.IB"/>
    <s v="16国开07(增23)"/>
    <x v="251"/>
    <d v="2016-09-01T00:00:00"/>
    <n v="40"/>
    <x v="0"/>
    <s v=""/>
    <s v="国家开发银行"/>
    <n v="3.133"/>
    <n v="3.3"/>
    <m/>
    <n v="2.4571000000000001"/>
    <n v="5.6791"/>
    <n v="3.1825000000000001"/>
    <n v="3.1752602172879505"/>
    <m/>
  </r>
  <r>
    <s v="150319.IB"/>
    <s v="150319Z2.IB"/>
    <s v="15进出19(增2)"/>
    <x v="252"/>
    <d v="2016-09-05T00:00:00"/>
    <n v="20"/>
    <x v="5"/>
    <s v=""/>
    <s v="中国进出口银行"/>
    <n v="3.5255000000000001"/>
    <n v="6.1"/>
    <m/>
    <n v="1.6087"/>
    <n v="13.3178"/>
    <n v="3.5022000000000002"/>
    <n v="3.5330087476910603"/>
    <m/>
  </r>
  <r>
    <s v="160418.IB"/>
    <s v="160418Z12.IB"/>
    <s v="16农发18(增12)"/>
    <x v="253"/>
    <d v="2016-09-07T00:00:00"/>
    <n v="60"/>
    <x v="2"/>
    <s v=""/>
    <s v="中国农业发展银行"/>
    <n v="3.1764999999999999"/>
    <n v="4.8499999999999996"/>
    <m/>
    <n v="1.4495"/>
    <n v="7.9691999999999998"/>
    <n v="3.1951000000000001"/>
    <n v="3.2003417908949454"/>
    <m/>
  </r>
  <r>
    <s v="160420.IB"/>
    <s v="160420Z5.IB"/>
    <s v="16农发20(增5)"/>
    <x v="253"/>
    <d v="2016-09-07T00:00:00"/>
    <n v="50"/>
    <x v="3"/>
    <s v=""/>
    <s v="中国农业发展银行"/>
    <n v="2.8149000000000002"/>
    <n v="2.68"/>
    <m/>
    <n v="3.4643000000000002"/>
    <n v="2.7273999999999998"/>
    <n v="2.82"/>
    <n v="2.8478984600718635"/>
    <m/>
  </r>
  <r>
    <s v="160417.IB"/>
    <s v="160417Z9.IB"/>
    <s v="16农发17(增9)"/>
    <x v="253"/>
    <d v="2016-09-07T00:00:00"/>
    <n v="30"/>
    <x v="0"/>
    <s v=""/>
    <s v="中国农业发展银行"/>
    <n v="3.1383000000000001"/>
    <n v="4.7"/>
    <m/>
    <n v="1.05"/>
    <n v="5.7691999999999997"/>
    <n v="3.1642999999999999"/>
    <n v="3.1712335089787147"/>
    <m/>
  </r>
  <r>
    <s v="160421.IB"/>
    <s v="160421Z5.IB"/>
    <s v="16农发21(增5)"/>
    <x v="253"/>
    <d v="2016-09-07T00:00:00"/>
    <n v="70"/>
    <x v="1"/>
    <s v=""/>
    <s v="中国农业发展银行"/>
    <n v="2.9603000000000002"/>
    <n v="2.73"/>
    <m/>
    <n v="4.6538000000000004"/>
    <n v="4.4715999999999996"/>
    <n v="2.9763999999999999"/>
    <n v="2.9916087038196619"/>
    <m/>
  </r>
  <r>
    <s v="160213.IB"/>
    <s v="160213Z2.IB"/>
    <s v="16国开13(增2)"/>
    <x v="254"/>
    <d v="2016-09-08T00:00:00"/>
    <n v="70"/>
    <x v="2"/>
    <s v=""/>
    <s v="国家开发银行"/>
    <n v="3.1015000000000001"/>
    <n v="4.7300000000000004"/>
    <m/>
    <n v="2.669"/>
    <n v="8.4591999999999992"/>
    <n v="3.1501000000000001"/>
    <n v="3.1357822016266317"/>
    <m/>
  </r>
  <r>
    <s v="160017.IB"/>
    <s v="160017X.IB"/>
    <s v="16附息国债17(续发)"/>
    <x v="255"/>
    <d v="2016-09-08T00:00:00"/>
    <n v="383.4"/>
    <x v="2"/>
    <s v=""/>
    <s v="中华人民共和国财政部"/>
    <n v="2.7523"/>
    <n v="3.08"/>
    <m/>
    <m/>
    <n v="8.5977999999999994"/>
    <n v="2.7850000000000001"/>
    <n v="2.7639308823187325"/>
    <m/>
  </r>
  <r>
    <s v="160310.IB"/>
    <s v="160310Z.IB"/>
    <s v="16进出10(增发)"/>
    <x v="256"/>
    <d v="2016-09-12T00:00:00"/>
    <n v="50"/>
    <x v="2"/>
    <s v=""/>
    <s v="中国进出口银行"/>
    <n v="3.2073"/>
    <n v="4.47"/>
    <m/>
    <n v="2.8506999999999998"/>
    <n v="8.4288000000000007"/>
    <n v="3.2303999999999999"/>
    <n v="3.2286553530751707"/>
    <m/>
  </r>
  <r>
    <s v="150319.IB"/>
    <s v="150319Z3.IB"/>
    <s v="15进出19(增3)"/>
    <x v="256"/>
    <d v="2016-09-12T00:00:00"/>
    <n v="20"/>
    <x v="5"/>
    <s v=""/>
    <s v="中国进出口银行"/>
    <n v="3.56"/>
    <n v="4.6399999999999997"/>
    <m/>
    <n v="1.1904999999999999"/>
    <n v="13.2706"/>
    <n v="3.5665"/>
    <n v="3.5675354543125404"/>
    <m/>
  </r>
  <r>
    <s v="160417.IB"/>
    <s v="160417Z10.IB"/>
    <s v="16农发17(增10)"/>
    <x v="257"/>
    <d v="2016-09-14T00:00:00"/>
    <n v="40"/>
    <x v="0"/>
    <s v=""/>
    <s v="中国农业发展银行"/>
    <n v="3.161"/>
    <n v="3.43"/>
    <m/>
    <n v="38.75"/>
    <n v="5.7515999999999998"/>
    <n v="3.1739000000000002"/>
    <n v="3.1940342861116906"/>
    <m/>
  </r>
  <r>
    <s v="160418.IB"/>
    <s v="160418Z13.IB"/>
    <s v="16农发18(增13)"/>
    <x v="257"/>
    <d v="2016-09-14T00:00:00"/>
    <n v="60"/>
    <x v="2"/>
    <s v=""/>
    <s v="中国农业发展银行"/>
    <n v="3.1745999999999999"/>
    <n v="5.73"/>
    <m/>
    <n v="1.1640999999999999"/>
    <n v="7.9581"/>
    <n v="3.2075999999999998"/>
    <n v="3.1984750455510738"/>
    <m/>
  </r>
  <r>
    <s v="160420.IB"/>
    <s v="160420Z6.IB"/>
    <s v="16农发20(增6)"/>
    <x v="257"/>
    <d v="2016-09-14T00:00:00"/>
    <n v="50"/>
    <x v="3"/>
    <s v=""/>
    <s v="中国农业发展银行"/>
    <n v="2.7974000000000001"/>
    <n v="2.73"/>
    <m/>
    <n v="1.2921"/>
    <n v="2.7090000000000001"/>
    <n v="2.8189000000000002"/>
    <n v="2.8306225913621264"/>
    <m/>
  </r>
  <r>
    <s v="160421.IB"/>
    <s v="160421Z6.IB"/>
    <s v="16农发21(增6)"/>
    <x v="257"/>
    <d v="2016-09-14T00:00:00"/>
    <n v="60"/>
    <x v="1"/>
    <s v=""/>
    <s v="中国农业发展银行"/>
    <n v="2.9582999999999999"/>
    <n v="3.08"/>
    <m/>
    <n v="1.7646999999999999"/>
    <n v="4.4532999999999996"/>
    <n v="2.9738000000000002"/>
    <n v="2.9897373610580917"/>
    <m/>
  </r>
  <r>
    <s v="160015.IB"/>
    <s v="160015X2.IB"/>
    <s v="16附息国债15(续2)"/>
    <x v="258"/>
    <d v="2016-09-19T00:00:00"/>
    <n v="402.9"/>
    <x v="1"/>
    <s v=""/>
    <s v="中华人民共和国财政部"/>
    <n v="2.5266000000000002"/>
    <n v="2.69"/>
    <m/>
    <m/>
    <n v="4.4518000000000004"/>
    <n v="2.5577999999999999"/>
    <n v="2.5490628240262367"/>
    <m/>
  </r>
  <r>
    <s v="160418.IB"/>
    <s v="160418Z14.IB"/>
    <s v="16农发18(增14)"/>
    <x v="259"/>
    <d v="2016-09-21T00:00:00"/>
    <n v="70"/>
    <x v="2"/>
    <s v=""/>
    <s v="中国农业发展银行"/>
    <n v="3.1181999999999999"/>
    <n v="4.9800000000000004"/>
    <m/>
    <n v="1.1111"/>
    <n v="7.9423000000000004"/>
    <n v="3.1551"/>
    <n v="3.1421225413293379"/>
    <m/>
  </r>
  <r>
    <s v="160420.IB"/>
    <s v="160420Z7.IB"/>
    <s v="16农发20(增7)"/>
    <x v="259"/>
    <d v="2016-09-21T00:00:00"/>
    <n v="40"/>
    <x v="3"/>
    <s v=""/>
    <s v="中国农业发展银行"/>
    <n v="2.7686000000000002"/>
    <n v="4.55"/>
    <m/>
    <n v="2.4544999999999999"/>
    <n v="2.6905000000000001"/>
    <n v="2.8050000000000002"/>
    <n v="2.8020510314068017"/>
    <m/>
  </r>
  <r>
    <s v="160421.IB"/>
    <s v="160421Z7.IB"/>
    <s v="16农发21(增7)"/>
    <x v="259"/>
    <d v="2016-09-21T00:00:00"/>
    <n v="60"/>
    <x v="1"/>
    <s v=""/>
    <s v="中国农业发展银行"/>
    <n v="2.9487000000000001"/>
    <n v="3.99"/>
    <m/>
    <n v="56.333300000000001"/>
    <n v="4.4352999999999998"/>
    <n v="2.9762"/>
    <n v="2.9802649448740786"/>
    <m/>
  </r>
  <r>
    <s v="160417.IB"/>
    <s v="160417Z11.IB"/>
    <s v="16农发17(增11)"/>
    <x v="259"/>
    <d v="2016-09-21T00:00:00"/>
    <n v="30"/>
    <x v="0"/>
    <s v=""/>
    <s v="中国农业发展银行"/>
    <n v="3.1110000000000002"/>
    <n v="6"/>
    <m/>
    <n v="3.1080999999999999"/>
    <n v="5.7333999999999996"/>
    <n v="3.1507000000000001"/>
    <n v="3.144139149544773"/>
    <m/>
  </r>
  <r>
    <s v="160206.IB"/>
    <s v="160206Z27.IB"/>
    <s v="16国开06(增27)"/>
    <x v="260"/>
    <d v="2016-09-22T00:00:00"/>
    <n v="40"/>
    <x v="1"/>
    <s v=""/>
    <s v="国家开发银行"/>
    <n v="2.8877000000000002"/>
    <n v="5.22"/>
    <m/>
    <n v="4.66"/>
    <n v="4.0103"/>
    <n v="2.9346999999999999"/>
    <n v="2.9475458968156998"/>
    <m/>
  </r>
  <r>
    <s v="160208.IB"/>
    <s v="160208Z23.IB"/>
    <s v="16国开08(增23)"/>
    <x v="260"/>
    <d v="2016-09-22T00:00:00"/>
    <n v="40"/>
    <x v="3"/>
    <s v=""/>
    <s v="国家开发银行"/>
    <n v="2.6959"/>
    <n v="4.97"/>
    <m/>
    <n v="20.333300000000001"/>
    <n v="2.3012999999999999"/>
    <n v="2.7713000000000001"/>
    <n v="2.7567351801155868"/>
    <m/>
  </r>
  <r>
    <s v="160213.IB"/>
    <s v="160213Z3.IB"/>
    <s v="16国开13(增3)"/>
    <x v="260"/>
    <d v="2016-09-22T00:00:00"/>
    <n v="100"/>
    <x v="2"/>
    <s v=""/>
    <s v="国家开发银行"/>
    <n v="3.0206"/>
    <n v="3.34"/>
    <m/>
    <n v="1.1892"/>
    <n v="8.4308999999999994"/>
    <n v="3.07"/>
    <n v="3.0549972766845768"/>
    <m/>
  </r>
  <r>
    <s v="160016.IB"/>
    <s v="160016X2.IB"/>
    <s v="16附息国债16(续2)"/>
    <x v="261"/>
    <d v="2016-09-22T00:00:00"/>
    <n v="389.2"/>
    <x v="3"/>
    <s v=""/>
    <s v="中华人民共和国财政部"/>
    <n v="2.3712"/>
    <n v="2.6"/>
    <m/>
    <m/>
    <n v="2.7109000000000001"/>
    <n v="2.4171999999999998"/>
    <n v="2.3896440591685417"/>
    <m/>
  </r>
  <r>
    <s v="160020.IB"/>
    <s v="160020X.IB"/>
    <s v="16附息国债20(续发)"/>
    <x v="261"/>
    <d v="2016-09-22T00:00:00"/>
    <n v="389.5"/>
    <x v="0"/>
    <s v=""/>
    <s v="中华人民共和国财政部"/>
    <n v="2.7286000000000001"/>
    <n v="2.86"/>
    <m/>
    <m/>
    <n v="6.2333999999999996"/>
    <n v="2.7574999999999998"/>
    <n v="2.7446426091699556"/>
    <m/>
  </r>
  <r>
    <s v="160019.IB"/>
    <s v="160019X.IB"/>
    <s v="16附息国债19(续发)"/>
    <x v="262"/>
    <d v="2016-09-26T00:00:00"/>
    <n v="373"/>
    <x v="6"/>
    <s v=""/>
    <s v="中华人民共和国财政部"/>
    <n v="3.2016"/>
    <n v="2.92"/>
    <m/>
    <m/>
    <n v="19.0077"/>
    <n v="3.2075"/>
    <n v="3.2068610257948094"/>
    <m/>
  </r>
  <r>
    <s v="160206.IB"/>
    <s v="160206Z28.IB"/>
    <s v="16国开06(增28)"/>
    <x v="263"/>
    <d v="2016-09-29T00:00:00"/>
    <n v="30"/>
    <x v="1"/>
    <s v=""/>
    <s v="国家开发银行"/>
    <n v="2.8523000000000001"/>
    <n v="5.45"/>
    <m/>
    <n v="4.2857000000000003"/>
    <n v="3.9929999999999999"/>
    <n v="2.9085999999999999"/>
    <n v="2.9124051840721261"/>
    <m/>
  </r>
  <r>
    <s v="160205.IB"/>
    <s v="160205Z29.IB"/>
    <s v="16国开05(增29)"/>
    <x v="263"/>
    <d v="2016-09-29T00:00:00"/>
    <n v="40"/>
    <x v="5"/>
    <s v=""/>
    <s v="国家开发银行"/>
    <n v="3.3641999999999999"/>
    <n v="4.1100000000000003"/>
    <m/>
    <n v="6.5881999999999996"/>
    <n v="13.4001"/>
    <n v="3.3913000000000002"/>
    <n v="3.371662630875889"/>
    <m/>
  </r>
  <r>
    <s v="160208.IB"/>
    <s v="160208Z24.IB"/>
    <s v="16国开08(增24)"/>
    <x v="263"/>
    <d v="2016-09-29T00:00:00"/>
    <n v="30"/>
    <x v="3"/>
    <s v=""/>
    <s v="国家开发银行"/>
    <n v="2.6795"/>
    <n v="4.5999999999999996"/>
    <m/>
    <n v="1.4864999999999999"/>
    <n v="2.2829999999999999"/>
    <n v="2.7523"/>
    <n v="2.7408228208497589"/>
    <m/>
  </r>
  <r>
    <s v="160213.IB"/>
    <s v="160213Z4.IB"/>
    <s v="16国开13(增4)"/>
    <x v="263"/>
    <d v="2016-09-29T00:00:00"/>
    <n v="100"/>
    <x v="2"/>
    <s v=""/>
    <s v="国家开发银行"/>
    <n v="3.0179"/>
    <n v="2"/>
    <m/>
    <n v="1.5209999999999999"/>
    <n v="8.4138999999999999"/>
    <n v="3.0514999999999999"/>
    <n v="3.0523667752172003"/>
    <m/>
  </r>
  <r>
    <s v="160310.IB"/>
    <s v="160310Z2.IB"/>
    <s v="16进出10(增2)"/>
    <x v="264"/>
    <d v="2016-10-10T00:00:00"/>
    <n v="50"/>
    <x v="2"/>
    <s v=""/>
    <s v="中国进出口银行"/>
    <n v="3.1230000000000002"/>
    <n v="4.6399999999999997"/>
    <m/>
    <n v="1.528"/>
    <n v="8.3732000000000006"/>
    <n v="3.1480999999999999"/>
    <n v="3.1444971575980509"/>
    <m/>
  </r>
  <r>
    <s v="150319.IB"/>
    <s v="150319Z4.IB"/>
    <s v="15进出19(增4)"/>
    <x v="264"/>
    <d v="2016-10-10T00:00:00"/>
    <n v="20"/>
    <x v="5"/>
    <s v=""/>
    <s v="中国进出口银行"/>
    <n v="3.4009"/>
    <n v="5.95"/>
    <m/>
    <n v="13.333299999999999"/>
    <n v="13.290800000000001"/>
    <n v="3.4344999999999999"/>
    <n v="3.4084240015649923"/>
    <m/>
  </r>
  <r>
    <s v="160421.IB"/>
    <s v="160421Z8.IB"/>
    <s v="16农发21(增8)"/>
    <x v="265"/>
    <d v="2016-10-12T00:00:00"/>
    <n v="60"/>
    <x v="1"/>
    <s v=""/>
    <s v="中国农业发展银行"/>
    <n v="2.8687999999999998"/>
    <n v="2.99"/>
    <m/>
    <n v="1.1294"/>
    <n v="4.3827999999999996"/>
    <n v="2.9058999999999999"/>
    <n v="2.9007430501049556"/>
    <m/>
  </r>
  <r>
    <s v="160417.IB"/>
    <s v="160417Z12.IB"/>
    <s v="16农发17(增12)"/>
    <x v="265"/>
    <d v="2016-10-12T00:00:00"/>
    <n v="30"/>
    <x v="0"/>
    <s v=""/>
    <s v="中国农业发展银行"/>
    <n v="3.0154999999999998"/>
    <n v="4.46"/>
    <m/>
    <n v="1.2365999999999999"/>
    <n v="5.6839000000000004"/>
    <n v="3.06"/>
    <n v="3.0489277520716409"/>
    <m/>
  </r>
  <r>
    <s v="160418.IB"/>
    <s v="160418Z15.IB"/>
    <s v="16农发18(增15)"/>
    <x v="265"/>
    <d v="2016-10-12T00:00:00"/>
    <n v="70"/>
    <x v="2"/>
    <s v=""/>
    <s v="中国农业发展银行"/>
    <n v="3.0449999999999999"/>
    <n v="4.9000000000000004"/>
    <m/>
    <n v="2.4173"/>
    <n v="7.8935000000000004"/>
    <n v="3.0796000000000001"/>
    <n v="3.0690704377019067"/>
    <m/>
  </r>
  <r>
    <s v="160420.IB"/>
    <s v="160420Z8.IB"/>
    <s v="16农发20(增8)"/>
    <x v="265"/>
    <d v="2016-10-12T00:00:00"/>
    <n v="40"/>
    <x v="3"/>
    <s v=""/>
    <s v="中国农业发展银行"/>
    <n v="2.6966999999999999"/>
    <n v="3.49"/>
    <m/>
    <n v="1.9824999999999999"/>
    <n v="2.6362000000000001"/>
    <n v="2.7401"/>
    <n v="2.7308400500720733"/>
    <m/>
  </r>
  <r>
    <s v="160207.IB"/>
    <s v="160207Z24.IB"/>
    <s v="16国开07(增24)"/>
    <x v="266"/>
    <d v="2016-10-13T00:00:00"/>
    <n v="40"/>
    <x v="0"/>
    <s v=""/>
    <s v="国家开发银行"/>
    <n v="2.9977"/>
    <n v="3.81"/>
    <m/>
    <n v="8.4285999999999994"/>
    <n v="5.5772000000000004"/>
    <n v="3.0459000000000001"/>
    <n v="3.0407323459800617"/>
    <m/>
  </r>
  <r>
    <s v="160205.IB"/>
    <s v="160205Z30.IB"/>
    <s v="16国开05(增30)"/>
    <x v="266"/>
    <d v="2016-10-13T00:00:00"/>
    <n v="40"/>
    <x v="5"/>
    <s v=""/>
    <s v="国家开发银行"/>
    <n v="3.3161999999999998"/>
    <n v="3.62"/>
    <m/>
    <n v="2.4706000000000001"/>
    <n v="13.3879"/>
    <n v="3.3408000000000002"/>
    <n v="3.3236694313521911"/>
    <m/>
  </r>
  <r>
    <s v="160208.IB"/>
    <s v="160208Z25.IB"/>
    <s v="16国开08(增25)"/>
    <x v="266"/>
    <d v="2016-10-13T00:00:00"/>
    <n v="40"/>
    <x v="3"/>
    <s v=""/>
    <s v="国家开发银行"/>
    <n v="2.6459000000000001"/>
    <n v="3.87"/>
    <m/>
    <n v="1.5752999999999999"/>
    <n v="2.2461000000000002"/>
    <n v="2.7229999999999999"/>
    <n v="2.7082302613418818"/>
    <m/>
  </r>
  <r>
    <s v="160213.IB"/>
    <s v="160213Z5.IB"/>
    <s v="16国开13(增5)"/>
    <x v="266"/>
    <d v="2016-10-13T00:00:00"/>
    <n v="100"/>
    <x v="2"/>
    <s v=""/>
    <s v="国家开发银行"/>
    <n v="2.9935999999999998"/>
    <n v="2.5"/>
    <m/>
    <n v="1.9245000000000001"/>
    <n v="8.3795999999999999"/>
    <n v="3.0263"/>
    <n v="3.0282078571769535"/>
    <m/>
  </r>
  <r>
    <s v="160017.IB"/>
    <s v="160017X2.IB"/>
    <s v="16附息国债17(续2)"/>
    <x v="267"/>
    <d v="2016-10-13T00:00:00"/>
    <n v="281.60000000000002"/>
    <x v="2"/>
    <s v=""/>
    <s v="中华人民共和国财政部"/>
    <n v="2.6768000000000001"/>
    <n v="3.21"/>
    <m/>
    <m/>
    <n v="8.5119000000000007"/>
    <n v="2.7088000000000001"/>
    <n v="2.6885482583207039"/>
    <m/>
  </r>
  <r>
    <s v="150319.IB"/>
    <s v="150319Z5.IB"/>
    <s v="15进出19(增5)"/>
    <x v="268"/>
    <d v="2016-10-17T00:00:00"/>
    <n v="20"/>
    <x v="5"/>
    <s v=""/>
    <s v="中国进出口银行"/>
    <n v="3.3995000000000002"/>
    <n v="2.64"/>
    <m/>
    <n v="1.0526"/>
    <n v="13.2799"/>
    <n v="3.3972000000000002"/>
    <n v="3.4070301771850695"/>
    <m/>
  </r>
  <r>
    <s v="160310.IB"/>
    <s v="160310Z3.IB"/>
    <s v="16进出10(增3)"/>
    <x v="268"/>
    <d v="2016-10-17T00:00:00"/>
    <n v="50"/>
    <x v="2"/>
    <s v=""/>
    <s v="中国进出口银行"/>
    <n v="3.0720000000000001"/>
    <n v="4.9800000000000004"/>
    <m/>
    <n v="2.1091000000000002"/>
    <n v="8.3544999999999998"/>
    <n v="3.0958000000000001"/>
    <n v="3.0935452750014965"/>
    <m/>
  </r>
  <r>
    <s v="160205.IB"/>
    <s v="160205Z31.IB"/>
    <s v="16国开05(增31)"/>
    <x v="269"/>
    <d v="2016-10-20T00:00:00"/>
    <n v="35"/>
    <x v="5"/>
    <s v=""/>
    <s v="国家开发银行"/>
    <n v="3.2923"/>
    <n v="5.76"/>
    <m/>
    <n v="2.1219999999999999"/>
    <n v="13.416499999999999"/>
    <n v="3.3250000000000002"/>
    <n v="3.2997535087392391"/>
    <m/>
  </r>
  <r>
    <s v="160213.IB"/>
    <s v="160213Z6.IB"/>
    <s v="16国开13(增6)"/>
    <x v="269"/>
    <d v="2016-10-20T00:00:00"/>
    <n v="125"/>
    <x v="2"/>
    <s v=""/>
    <s v="国家开发银行"/>
    <n v="3.0004"/>
    <n v="2.57"/>
    <m/>
    <n v="1.2819"/>
    <n v="8.3645999999999994"/>
    <n v="3.0325000000000002"/>
    <n v="3.0350699184659158"/>
    <m/>
  </r>
  <r>
    <s v="150319.IB"/>
    <s v="150319Z6.IB"/>
    <s v="15进出19(增6)"/>
    <x v="270"/>
    <d v="2016-10-24T00:00:00"/>
    <n v="20"/>
    <x v="5"/>
    <s v=""/>
    <s v="中国进出口银行"/>
    <n v="3.2709999999999999"/>
    <n v="6.47"/>
    <m/>
    <n v="2.0270000000000001"/>
    <n v="13.291399999999999"/>
    <n v="3.3089"/>
    <n v="3.2785236619167279"/>
    <m/>
  </r>
  <r>
    <s v="160310.IB"/>
    <s v="160310Z4.IB"/>
    <s v="16进出10(增4)"/>
    <x v="270"/>
    <d v="2016-10-24T00:00:00"/>
    <n v="50"/>
    <x v="2"/>
    <s v=""/>
    <s v="中国进出口银行"/>
    <n v="3.0223"/>
    <n v="4.7300000000000004"/>
    <m/>
    <n v="1.1795"/>
    <n v="8.3354999999999997"/>
    <n v="3.0617999999999999"/>
    <n v="3.0438943854597804"/>
    <m/>
  </r>
  <r>
    <s v="160421.IB"/>
    <s v="160421Z9.IB"/>
    <s v="16农发21(增9)"/>
    <x v="271"/>
    <d v="2016-10-26T00:00:00"/>
    <n v="60"/>
    <x v="1"/>
    <s v=""/>
    <s v="中国农业发展银行"/>
    <n v="2.8641999999999999"/>
    <n v="2.2799999999999998"/>
    <m/>
    <n v="1.5849"/>
    <n v="4.3440000000000003"/>
    <n v="2.8896000000000002"/>
    <n v="2.8964283609576427"/>
    <m/>
  </r>
  <r>
    <s v="160420.IB"/>
    <s v="160420Z9.IB"/>
    <s v="16农发20(增9)"/>
    <x v="271"/>
    <d v="2016-10-26T00:00:00"/>
    <n v="40"/>
    <x v="3"/>
    <s v=""/>
    <s v="中国农业发展银行"/>
    <n v="2.6703999999999999"/>
    <n v="3.18"/>
    <m/>
    <n v="1.9697"/>
    <n v="2.5979999999999999"/>
    <n v="2.7248000000000001"/>
    <n v="2.7050420323325635"/>
    <m/>
  </r>
  <r>
    <s v="160418.IB"/>
    <s v="160418Z16.IB"/>
    <s v="16农发18(增16)"/>
    <x v="271"/>
    <d v="2016-10-26T00:00:00"/>
    <n v="70"/>
    <x v="2"/>
    <s v=""/>
    <s v="中国农业发展银行"/>
    <n v="3.0855000000000001"/>
    <n v="3.49"/>
    <m/>
    <n v="41.777799999999999"/>
    <n v="7.8506999999999998"/>
    <n v="3.0907"/>
    <n v="3.109701663545926"/>
    <m/>
  </r>
  <r>
    <s v="160417.IB"/>
    <s v="160417Z13.IB"/>
    <s v="16农发17(增13)"/>
    <x v="271"/>
    <d v="2016-10-26T00:00:00"/>
    <n v="30"/>
    <x v="0"/>
    <s v=""/>
    <s v="中国农业发展银行"/>
    <n v="3.0255999999999998"/>
    <n v="4.24"/>
    <m/>
    <n v="1.1153999999999999"/>
    <n v="5.6456"/>
    <n v="3.0497999999999998"/>
    <n v="3.0592545274195833"/>
    <m/>
  </r>
  <r>
    <s v="160205.IB"/>
    <s v="160205Z32.IB"/>
    <s v="16国开05(增32)"/>
    <x v="272"/>
    <d v="2016-10-27T00:00:00"/>
    <n v="50"/>
    <x v="5"/>
    <s v=""/>
    <s v="国家开发银行"/>
    <n v="3.2873999999999999"/>
    <n v="3.8"/>
    <m/>
    <n v="1.4107000000000001"/>
    <n v="13.3672"/>
    <n v="3.3075000000000001"/>
    <n v="3.2948809982644085"/>
    <m/>
  </r>
  <r>
    <s v="160215.IB"/>
    <s v="160215Z.IB"/>
    <s v="16国开15(增发)"/>
    <x v="272"/>
    <d v="2016-10-27T00:00:00"/>
    <n v="45"/>
    <x v="3"/>
    <s v=""/>
    <s v="国家开发银行"/>
    <n v="2.6677"/>
    <n v="2.36"/>
    <m/>
    <n v="1.2644"/>
    <n v="2.8256999999999999"/>
    <n v="2.7168000000000001"/>
    <n v="2.7172452454259122"/>
    <m/>
  </r>
  <r>
    <s v="160213.IB"/>
    <s v="160213Z7.IB"/>
    <s v="16国开13(增7)"/>
    <x v="272"/>
    <d v="2016-10-27T00:00:00"/>
    <n v="50"/>
    <x v="2"/>
    <s v=""/>
    <s v="国家开发银行"/>
    <n v="3.0261999999999998"/>
    <n v="4.22"/>
    <m/>
    <n v="1.8552999999999999"/>
    <n v="8.3356999999999992"/>
    <n v="3.0663"/>
    <n v="3.0609901196060316"/>
    <m/>
  </r>
  <r>
    <s v="160206.IB"/>
    <s v="160206Z29.IB"/>
    <s v="16国开06(增29)"/>
    <x v="272"/>
    <d v="2016-10-27T00:00:00"/>
    <n v="50"/>
    <x v="1"/>
    <s v=""/>
    <s v="国家开发银行"/>
    <n v="2.8473999999999999"/>
    <n v="2.58"/>
    <m/>
    <n v="1.9157999999999999"/>
    <n v="3.9184000000000001"/>
    <n v="2.8755000000000002"/>
    <n v="2.9086494895875865"/>
    <m/>
  </r>
  <r>
    <s v="160020.IB"/>
    <s v="160020X2.IB"/>
    <s v="16附息国债20(续2)"/>
    <x v="273"/>
    <d v="2016-10-27T00:00:00"/>
    <n v="282.60000000000002"/>
    <x v="0"/>
    <s v=""/>
    <s v="中华人民共和国财政部"/>
    <n v="2.6217999999999999"/>
    <n v="3.03"/>
    <m/>
    <m/>
    <n v="6.1475999999999997"/>
    <n v="2.645"/>
    <n v="2.6380665105081658"/>
    <m/>
  </r>
  <r>
    <s v="160412.IB"/>
    <s v="160412Z2.IB"/>
    <s v="16农发12(增2)"/>
    <x v="273"/>
    <d v="2016-10-28T00:00:00"/>
    <n v="100"/>
    <x v="3"/>
    <s v=""/>
    <s v="中国农业发展银行"/>
    <n v="2.7883"/>
    <n v="1.62"/>
    <m/>
    <n v="1"/>
    <n v="2.2982"/>
    <n v="2.7797000000000001"/>
    <n v="2.827461082586372"/>
    <m/>
  </r>
  <r>
    <s v="160413.IB"/>
    <s v="160413Z2.IB"/>
    <s v="16农发13(增2)"/>
    <x v="273"/>
    <d v="2016-10-28T00:00:00"/>
    <n v="30"/>
    <x v="1"/>
    <s v=""/>
    <s v="中国农业发展银行"/>
    <n v="2.9064999999999999"/>
    <n v="3.25"/>
    <m/>
    <n v="1.0476000000000001"/>
    <n v="4.0410000000000004"/>
    <n v="2.9018999999999999"/>
    <n v="2.9411448898787427"/>
    <m/>
  </r>
  <r>
    <s v="160310.IB"/>
    <s v="160310Z5.IB"/>
    <s v="16进出10(增5)"/>
    <x v="274"/>
    <d v="2016-11-01T00:00:00"/>
    <n v="50"/>
    <x v="2"/>
    <s v=""/>
    <s v="中国进出口银行"/>
    <n v="3.125"/>
    <n v="3.95"/>
    <m/>
    <n v="47.5"/>
    <n v="8.3020999999999994"/>
    <n v="3.1415000000000002"/>
    <n v="3.1466812613676058"/>
    <m/>
  </r>
  <r>
    <s v="150319.IB"/>
    <s v="150319Z7.IB"/>
    <s v="15进出19(增7)"/>
    <x v="274"/>
    <d v="2016-11-01T00:00:00"/>
    <n v="20"/>
    <x v="5"/>
    <s v=""/>
    <s v="中国进出口银行"/>
    <n v="3.3809999999999998"/>
    <n v="3.64"/>
    <m/>
    <n v="2.1905000000000001"/>
    <n v="13.226599999999999"/>
    <n v="3.3748"/>
    <n v="3.3885605219784374"/>
    <m/>
  </r>
  <r>
    <s v="160019.IB"/>
    <s v="160019X2.IB"/>
    <s v="16附息国债19(续2)"/>
    <x v="275"/>
    <d v="2016-10-31T00:00:00"/>
    <n v="229.6"/>
    <x v="6"/>
    <s v=""/>
    <s v="中华人民共和国财政部"/>
    <n v="3.1055999999999999"/>
    <n v="2.96"/>
    <m/>
    <m/>
    <n v="19.000299999999999"/>
    <n v="3.1099000000000001"/>
    <n v="3.1108630747935559"/>
    <m/>
  </r>
  <r>
    <s v="160421.IB"/>
    <s v="160421Z10.IB"/>
    <s v="16农发21(增10)"/>
    <x v="276"/>
    <d v="2016-11-02T00:00:00"/>
    <n v="60"/>
    <x v="1"/>
    <s v=""/>
    <s v="中国农业发展银行"/>
    <n v="2.9304999999999999"/>
    <n v="2.13"/>
    <m/>
    <n v="1.1962999999999999"/>
    <n v="4.3243"/>
    <n v="2.93"/>
    <n v="2.9628751821103991"/>
    <m/>
  </r>
  <r>
    <s v="160417.IB"/>
    <s v="160417Z14.IB"/>
    <s v="16农发17(增14)"/>
    <x v="276"/>
    <d v="2016-11-02T00:00:00"/>
    <n v="30"/>
    <x v="0"/>
    <s v=""/>
    <s v="中国农业发展银行"/>
    <n v="3.1156000000000001"/>
    <n v="3.1"/>
    <m/>
    <n v="1.0141"/>
    <n v="5.6234000000000002"/>
    <n v="3.1206999999999998"/>
    <n v="3.1493873884127042"/>
    <m/>
  </r>
  <r>
    <s v="160418.IB"/>
    <s v="160418Z17.IB"/>
    <s v="16农发18(增17)"/>
    <x v="276"/>
    <d v="2016-11-02T00:00:00"/>
    <n v="70"/>
    <x v="2"/>
    <s v=""/>
    <s v="中国农业发展银行"/>
    <n v="3.1463999999999999"/>
    <n v="3.77"/>
    <m/>
    <n v="3.3412000000000002"/>
    <n v="7.8297999999999996"/>
    <n v="3.1549"/>
    <n v="3.170666264783264"/>
    <m/>
  </r>
  <r>
    <s v="160420.IB"/>
    <s v="160420Z10.IB"/>
    <s v="16农发20(增10)"/>
    <x v="276"/>
    <d v="2016-11-02T00:00:00"/>
    <n v="40"/>
    <x v="3"/>
    <s v=""/>
    <s v="中国农业发展银行"/>
    <n v="2.7683"/>
    <n v="3.05"/>
    <m/>
    <n v="2.0606"/>
    <n v="2.5785999999999998"/>
    <n v="2.7934000000000001"/>
    <n v="2.803202660358334"/>
    <m/>
  </r>
  <r>
    <s v="160205.IB"/>
    <s v="160205Z33.IB"/>
    <s v="16国开05(增33)"/>
    <x v="277"/>
    <d v="2016-11-03T00:00:00"/>
    <n v="50"/>
    <x v="5"/>
    <s v=""/>
    <s v="国家开发银行"/>
    <n v="3.359"/>
    <n v="3.3"/>
    <m/>
    <n v="1.3404"/>
    <n v="13.3361"/>
    <n v="3.3637999999999999"/>
    <n v="3.3664984440728549"/>
    <m/>
  </r>
  <r>
    <s v="160213.IB"/>
    <s v="160213Z8.IB"/>
    <s v="16国开13(增8)"/>
    <x v="277"/>
    <d v="2016-11-03T00:00:00"/>
    <n v="60"/>
    <x v="2"/>
    <s v=""/>
    <s v="国家开发银行"/>
    <n v="3.0903999999999998"/>
    <n v="4.32"/>
    <m/>
    <n v="5.2571000000000003"/>
    <n v="8.3170999999999999"/>
    <n v="3.1074999999999999"/>
    <n v="3.1252679227134457"/>
    <m/>
  </r>
  <r>
    <s v="160310.IB"/>
    <s v="160310Z6.IB"/>
    <s v="16进出10(增6)"/>
    <x v="278"/>
    <d v="2016-11-07T00:00:00"/>
    <n v="60"/>
    <x v="2"/>
    <s v=""/>
    <s v="中国进出口银行"/>
    <n v="3.1501999999999999"/>
    <n v="3.54"/>
    <m/>
    <n v="8.2245000000000008"/>
    <n v="8.2853999999999992"/>
    <n v="3.1581999999999999"/>
    <n v="3.1719249619813166"/>
    <m/>
  </r>
  <r>
    <s v="150319.IB"/>
    <s v="150319Z8.IB"/>
    <s v="15进出19(增8)"/>
    <x v="278"/>
    <d v="2016-11-07T00:00:00"/>
    <n v="30"/>
    <x v="5"/>
    <s v=""/>
    <s v="中国进出口银行"/>
    <n v="3.4333999999999998"/>
    <n v="2.4"/>
    <m/>
    <n v="28"/>
    <n v="13.1852"/>
    <n v="3.4266000000000001"/>
    <n v="3.4409842611412795"/>
    <m/>
  </r>
  <r>
    <s v="160312.IB"/>
    <s v="160312Z.IB"/>
    <s v="16进出12(增发)"/>
    <x v="278"/>
    <d v="2016-11-07T00:00:00"/>
    <n v="50"/>
    <x v="1"/>
    <s v=""/>
    <s v="中国进出口银行"/>
    <n v="2.9413"/>
    <n v="2.14"/>
    <m/>
    <n v="2.3174999999999999"/>
    <n v="4.5716999999999999"/>
    <n v="2.9761000000000002"/>
    <n v="2.9697358116236847"/>
    <m/>
  </r>
  <r>
    <s v="160417.IB"/>
    <s v="160417Z15.IB"/>
    <s v="16农发17(增15)"/>
    <x v="279"/>
    <d v="2016-11-09T00:00:00"/>
    <n v="50"/>
    <x v="0"/>
    <s v=""/>
    <s v="中国农业发展银行"/>
    <n v="3.1328999999999998"/>
    <n v="2.93"/>
    <m/>
    <n v="1.4626999999999999"/>
    <n v="5.6043000000000003"/>
    <n v="3.1312000000000002"/>
    <n v="3.1668025391217456"/>
    <m/>
  </r>
  <r>
    <s v="160418.IB"/>
    <s v="160418Z18.IB"/>
    <s v="16农发18(增18)"/>
    <x v="279"/>
    <d v="2016-11-09T00:00:00"/>
    <n v="74"/>
    <x v="2"/>
    <s v=""/>
    <s v="中国农业发展银行"/>
    <n v="3.1677"/>
    <n v="4.28"/>
    <m/>
    <n v="35.2941"/>
    <n v="7.8079999999999998"/>
    <n v="3.1738"/>
    <n v="3.1920340163934426"/>
    <m/>
  </r>
  <r>
    <s v="160421.IB"/>
    <s v="160421Z11.IB"/>
    <s v="16农发21(增11)"/>
    <x v="279"/>
    <d v="2016-11-09T00:00:00"/>
    <n v="60"/>
    <x v="1"/>
    <s v=""/>
    <s v="中国农业发展银行"/>
    <n v="2.9477000000000002"/>
    <n v="2.69"/>
    <m/>
    <n v="3.6570999999999998"/>
    <n v="4.3051000000000004"/>
    <n v="2.9603000000000002"/>
    <n v="2.9802195698125482"/>
    <m/>
  </r>
  <r>
    <s v="160420.IB"/>
    <s v="160420Z11.IB"/>
    <s v="16农发20(增11)"/>
    <x v="279"/>
    <d v="2016-11-09T00:00:00"/>
    <n v="50"/>
    <x v="3"/>
    <s v=""/>
    <s v="中国农业发展银行"/>
    <n v="2.7755999999999998"/>
    <n v="2.87"/>
    <m/>
    <n v="2.3395999999999999"/>
    <n v="2.5602"/>
    <n v="2.7925"/>
    <n v="2.8107535036325286"/>
    <m/>
  </r>
  <r>
    <s v="160205.IB"/>
    <s v="160205Z34.IB"/>
    <s v="16国开05(增34)"/>
    <x v="280"/>
    <d v="2016-11-10T00:00:00"/>
    <n v="50"/>
    <x v="5"/>
    <s v=""/>
    <s v="国家开发银行"/>
    <n v="3.4024999999999999"/>
    <n v="2.65"/>
    <m/>
    <n v="2.0491999999999999"/>
    <n v="13.273999999999999"/>
    <n v="3.3925000000000001"/>
    <n v="3.4100335241826123"/>
    <m/>
  </r>
  <r>
    <s v="160206.IB"/>
    <s v="160206Z30.IB"/>
    <s v="16国开06(增30)"/>
    <x v="280"/>
    <d v="2016-11-10T00:00:00"/>
    <n v="50"/>
    <x v="1"/>
    <s v=""/>
    <s v="国家开发银行"/>
    <n v="2.9152999999999998"/>
    <n v="2.99"/>
    <m/>
    <n v="1.4946999999999999"/>
    <n v="3.8788"/>
    <n v="2.9369000000000001"/>
    <n v="2.9771748066412291"/>
    <m/>
  </r>
  <r>
    <s v="160213.IB"/>
    <s v="160213Z9.IB"/>
    <s v="16国开13(增9)"/>
    <x v="280"/>
    <d v="2016-11-10T00:00:00"/>
    <n v="60"/>
    <x v="2"/>
    <s v=""/>
    <s v="国家开发银行"/>
    <n v="3.0975000000000001"/>
    <n v="5.49"/>
    <m/>
    <n v="1.2363"/>
    <n v="8.2899999999999991"/>
    <n v="3.1261999999999999"/>
    <n v="3.1324819059107361"/>
    <m/>
  </r>
  <r>
    <s v="160021.IB"/>
    <s v="160021X.IB"/>
    <s v="16附息国债21(续发)"/>
    <x v="281"/>
    <d v="2016-11-10T00:00:00"/>
    <n v="269.3"/>
    <x v="1"/>
    <s v=""/>
    <s v="中华人民共和国财政部"/>
    <n v="2.448"/>
    <n v="2.67"/>
    <m/>
    <m/>
    <n v="4.5998000000000001"/>
    <n v="2.4849999999999999"/>
    <n v="2.4697400756554631"/>
    <m/>
  </r>
  <r>
    <s v="160310.IB"/>
    <s v="160310Z7.IB"/>
    <s v="16进出10(增7)"/>
    <x v="282"/>
    <d v="2016-11-14T00:00:00"/>
    <n v="60"/>
    <x v="2"/>
    <s v=""/>
    <s v="中国进出口银行"/>
    <n v="3.1959"/>
    <n v="3.66"/>
    <m/>
    <n v="35.1"/>
    <n v="8.2561999999999998"/>
    <n v="3.1958000000000002"/>
    <n v="3.2177017974370776"/>
    <m/>
  </r>
  <r>
    <s v="160313.IB"/>
    <s v="160313Z.IB"/>
    <s v="16进出13(增发)"/>
    <x v="282"/>
    <d v="2016-11-14T00:00:00"/>
    <n v="50"/>
    <x v="3"/>
    <s v=""/>
    <s v="中国进出口银行"/>
    <n v="2.8330000000000002"/>
    <n v="1.98"/>
    <m/>
    <n v="1.1771"/>
    <n v="2.8193000000000001"/>
    <n v="2.8473000000000002"/>
    <n v="2.8613758379739656"/>
    <m/>
  </r>
  <r>
    <s v="150319.IB"/>
    <s v="150319Z9.IB"/>
    <s v="15进出19(增9)"/>
    <x v="282"/>
    <d v="2016-11-14T00:00:00"/>
    <n v="30"/>
    <x v="5"/>
    <s v=""/>
    <s v="中国进出口银行"/>
    <n v="3.5068000000000001"/>
    <n v="2.67"/>
    <m/>
    <n v="2.4706000000000001"/>
    <n v="13.106999999999999"/>
    <n v="3.4868000000000001"/>
    <n v="3.5144295109483483"/>
    <m/>
  </r>
  <r>
    <s v="160312.IB"/>
    <s v="160312Z2.IB"/>
    <s v="16进出12(增2)"/>
    <x v="282"/>
    <d v="2016-11-14T00:00:00"/>
    <n v="50"/>
    <x v="1"/>
    <s v=""/>
    <s v="中国进出口银行"/>
    <n v="2.9710999999999999"/>
    <n v="2.38"/>
    <m/>
    <n v="1.5846"/>
    <n v="4.5518000000000001"/>
    <n v="2.9836999999999998"/>
    <n v="2.9996601300584382"/>
    <m/>
  </r>
  <r>
    <s v="160205.IB"/>
    <s v="160205Z35.IB"/>
    <s v="16国开05(增35)"/>
    <x v="283"/>
    <d v="2016-11-17T00:00:00"/>
    <n v="30"/>
    <x v="5"/>
    <s v=""/>
    <s v="国家开发银行"/>
    <n v="3.5251000000000001"/>
    <n v="5.09"/>
    <m/>
    <n v="1.4717"/>
    <n v="13.178800000000001"/>
    <n v="3.5097"/>
    <n v="3.5326879442741372"/>
    <m/>
  </r>
  <r>
    <s v="160213.IB"/>
    <s v="160213Z10.IB"/>
    <s v="16国开13(增10)"/>
    <x v="283"/>
    <d v="2016-11-17T00:00:00"/>
    <n v="70"/>
    <x v="2"/>
    <s v=""/>
    <s v="国家开发银行"/>
    <n v="3.1819999999999999"/>
    <n v="4.76"/>
    <m/>
    <n v="1.2746999999999999"/>
    <n v="8.2585999999999995"/>
    <n v="3.18"/>
    <n v="3.217114910517521"/>
    <m/>
  </r>
  <r>
    <s v="160206.IB"/>
    <s v="160206Z31.IB"/>
    <s v="16国开06(增31)"/>
    <x v="283"/>
    <d v="2016-11-17T00:00:00"/>
    <n v="50"/>
    <x v="1"/>
    <s v=""/>
    <s v="国家开发银行"/>
    <n v="3.0106999999999999"/>
    <n v="3.5"/>
    <m/>
    <n v="1.6462000000000001"/>
    <n v="3.8536000000000001"/>
    <n v="3.0613000000000001"/>
    <n v="3.0729794270292712"/>
    <m/>
  </r>
  <r>
    <s v="160215.IB"/>
    <s v="160215Z2.IB"/>
    <s v="16国开15(增2)"/>
    <x v="283"/>
    <d v="2016-11-17T00:00:00"/>
    <n v="50"/>
    <x v="3"/>
    <s v=""/>
    <s v="国家开发银行"/>
    <n v="2.8525999999999998"/>
    <n v="2.2799999999999998"/>
    <m/>
    <n v="7.3333000000000004"/>
    <n v="2.7654999999999998"/>
    <n v="2.8504999999999998"/>
    <n v="2.903223757005966"/>
    <m/>
  </r>
  <r>
    <s v="150319.IB"/>
    <s v="150319Z10.IB"/>
    <s v="15进出19(增10)"/>
    <x v="284"/>
    <d v="2016-11-21T00:00:00"/>
    <n v="30"/>
    <x v="5"/>
    <s v=""/>
    <s v="中国进出口银行"/>
    <n v="3.6716000000000002"/>
    <n v="2.5299999999999998"/>
    <m/>
    <n v="11.666700000000001"/>
    <n v="13.039099999999999"/>
    <n v="3.6640000000000001"/>
    <n v="3.6792692409752208"/>
    <m/>
  </r>
  <r>
    <s v="160312.IB"/>
    <s v="160312Z3.IB"/>
    <s v="16进出12(增3)"/>
    <x v="284"/>
    <d v="2016-11-21T00:00:00"/>
    <n v="50"/>
    <x v="1"/>
    <s v=""/>
    <s v="中国进出口银行"/>
    <n v="3.0809000000000002"/>
    <n v="2.37"/>
    <m/>
    <n v="1.5853999999999999"/>
    <n v="4.5270000000000001"/>
    <n v="3.0556000000000001"/>
    <n v="3.1096165893527723"/>
    <m/>
  </r>
  <r>
    <s v="160313.IB"/>
    <s v="160313Z2.IB"/>
    <s v="16进出13(增2)"/>
    <x v="284"/>
    <d v="2016-11-21T00:00:00"/>
    <n v="50"/>
    <x v="3"/>
    <s v=""/>
    <s v="中国进出口银行"/>
    <n v="2.9594999999999998"/>
    <n v="1.85"/>
    <m/>
    <n v="2.5"/>
    <n v="2.7963"/>
    <n v="2.9853999999999998"/>
    <n v="2.988109233630154"/>
    <m/>
  </r>
  <r>
    <s v="160310.IB"/>
    <s v="160310Z8.IB"/>
    <s v="16进出10(增8)"/>
    <x v="284"/>
    <d v="2016-11-21T00:00:00"/>
    <n v="60"/>
    <x v="2"/>
    <s v=""/>
    <s v="中国进出口银行"/>
    <n v="3.3393999999999999"/>
    <n v="2.2599999999999998"/>
    <m/>
    <n v="2.6053000000000002"/>
    <n v="8.2212999999999994"/>
    <n v="3.3372999999999999"/>
    <n v="3.3612943476092587"/>
    <m/>
  </r>
  <r>
    <s v="160206.IB"/>
    <s v="160206Z32.IB"/>
    <s v="16国开06(增32)"/>
    <x v="285"/>
    <d v="2016-11-24T00:00:00"/>
    <n v="50"/>
    <x v="1"/>
    <s v=""/>
    <s v="国家开发银行"/>
    <n v="3.0356999999999998"/>
    <n v="3.36"/>
    <m/>
    <n v="1.8846000000000001"/>
    <n v="3.8365"/>
    <n v="3.09"/>
    <n v="3.0982570181154698"/>
    <m/>
  </r>
  <r>
    <s v="160207.IB"/>
    <s v="160207Z25.IB"/>
    <s v="16国开07(增25)"/>
    <x v="285"/>
    <d v="2016-11-24T00:00:00"/>
    <n v="40"/>
    <x v="0"/>
    <s v=""/>
    <s v="国家开发银行"/>
    <n v="3.2090000000000001"/>
    <n v="2.76"/>
    <m/>
    <n v="1.1963999999999999"/>
    <n v="5.4522000000000004"/>
    <n v="3.2482000000000002"/>
    <n v="3.2530189281390998"/>
    <m/>
  </r>
  <r>
    <s v="160213.IB"/>
    <s v="160213Z11.IB"/>
    <s v="16国开13(增11)"/>
    <x v="285"/>
    <d v="2016-11-24T00:00:00"/>
    <n v="80"/>
    <x v="2"/>
    <s v=""/>
    <s v="国家开发银行"/>
    <n v="3.1795"/>
    <n v="3.11"/>
    <m/>
    <n v="9.3673000000000002"/>
    <n v="8.2461000000000002"/>
    <n v="3.2111999999999998"/>
    <n v="3.2146681400904669"/>
    <m/>
  </r>
  <r>
    <s v="160205.IB"/>
    <s v="160205Z36.IB"/>
    <s v="16国开05(增36)"/>
    <x v="285"/>
    <d v="2016-11-24T00:00:00"/>
    <n v="40"/>
    <x v="5"/>
    <s v=""/>
    <s v="国家开发银行"/>
    <n v="3.5004"/>
    <n v="4.59"/>
    <m/>
    <n v="1.2216"/>
    <n v="13.198700000000001"/>
    <n v="3.5274999999999999"/>
    <n v="3.5079765037465811"/>
    <m/>
  </r>
  <r>
    <s v="160215.IB"/>
    <s v="160215Z3.IB"/>
    <s v="16国开15(增3)"/>
    <x v="285"/>
    <d v="2016-11-24T00:00:00"/>
    <n v="30"/>
    <x v="3"/>
    <s v=""/>
    <s v="国家开发银行"/>
    <n v="2.8832"/>
    <n v="3.29"/>
    <m/>
    <n v="1.2093"/>
    <n v="2.7467000000000001"/>
    <n v="2.9373"/>
    <n v="2.9341702552153492"/>
    <m/>
  </r>
  <r>
    <s v="160310.IB"/>
    <s v="160310Z9.IB"/>
    <s v="16进出10(增9)"/>
    <x v="286"/>
    <d v="2016-11-24T00:00:00"/>
    <n v="60"/>
    <x v="2"/>
    <s v=""/>
    <s v="中国进出口银行"/>
    <n v="3.2938000000000001"/>
    <n v="3.57"/>
    <m/>
    <n v="1.1711"/>
    <n v="8.2189999999999994"/>
    <n v="3.3334999999999999"/>
    <n v="3.3157004745102809"/>
    <m/>
  </r>
  <r>
    <s v="160313.IB"/>
    <s v="160313Z3.IB"/>
    <s v="16进出13(增3)"/>
    <x v="286"/>
    <d v="2016-11-24T00:00:00"/>
    <n v="50"/>
    <x v="3"/>
    <s v=""/>
    <s v="中国进出口银行"/>
    <n v="2.9573"/>
    <n v="2.13"/>
    <m/>
    <n v="4.4737"/>
    <n v="2.7886000000000002"/>
    <n v="3.0074999999999998"/>
    <n v="2.9859882306533745"/>
    <m/>
  </r>
  <r>
    <s v="160022.IB"/>
    <s v="160022X.IB"/>
    <s v="16附息国债22(续发)"/>
    <x v="286"/>
    <d v="2016-11-24T00:00:00"/>
    <n v="260.3"/>
    <x v="3"/>
    <s v=""/>
    <s v="中华人民共和国财政部"/>
    <n v="2.4319999999999999"/>
    <n v="2.58"/>
    <m/>
    <m/>
    <n v="2.7877000000000001"/>
    <n v="2.4483000000000001"/>
    <n v="2.4499359328478674"/>
    <m/>
  </r>
  <r>
    <s v="150319.IB"/>
    <s v="150319Z11.IB"/>
    <s v="15进出19(增11)"/>
    <x v="286"/>
    <d v="2016-11-24T00:00:00"/>
    <n v="20"/>
    <x v="5"/>
    <s v=""/>
    <s v="中国进出口银行"/>
    <n v="3.6234000000000002"/>
    <n v="2.91"/>
    <m/>
    <n v="1.0488"/>
    <n v="13.0444"/>
    <n v="3.6242999999999999"/>
    <n v="3.6310661249271718"/>
    <m/>
  </r>
  <r>
    <s v="160312.IB"/>
    <s v="160312Z4.IB"/>
    <s v="16进出12(增4)"/>
    <x v="286"/>
    <d v="2016-11-24T00:00:00"/>
    <n v="60"/>
    <x v="1"/>
    <s v=""/>
    <s v="中国进出口银行"/>
    <n v="3.0775000000000001"/>
    <n v="2.19"/>
    <m/>
    <n v="3.9062999999999999"/>
    <n v="4.5189000000000004"/>
    <n v="3.1031"/>
    <n v="3.1062680630241872"/>
    <m/>
  </r>
  <r>
    <s v="160313.IB"/>
    <s v="160313Z4.IB"/>
    <s v="16进出13(增4)"/>
    <x v="287"/>
    <d v="2016-12-01T00:00:00"/>
    <n v="50"/>
    <x v="3"/>
    <s v=""/>
    <s v="中国进出口银行"/>
    <n v="2.9992000000000001"/>
    <n v="1.82"/>
    <m/>
    <n v="1.5541"/>
    <n v="2.7645"/>
    <n v="3.0185"/>
    <n v="3.0281383251944294"/>
    <m/>
  </r>
  <r>
    <s v="160312.IB"/>
    <s v="160312Z5.IB"/>
    <s v="16进出12(增5)"/>
    <x v="287"/>
    <d v="2016-12-01T00:00:00"/>
    <n v="50"/>
    <x v="1"/>
    <s v=""/>
    <s v="中国进出口银行"/>
    <n v="3.0994000000000002"/>
    <n v="1.98"/>
    <m/>
    <n v="3.88"/>
    <n v="4.4922000000000004"/>
    <n v="3.1291000000000002"/>
    <n v="3.1283390499087309"/>
    <m/>
  </r>
  <r>
    <s v="160310.IB"/>
    <s v="160310Z10.IB"/>
    <s v="16进出10(增10)"/>
    <x v="287"/>
    <d v="2016-12-01T00:00:00"/>
    <n v="60"/>
    <x v="2"/>
    <s v=""/>
    <s v="中国进出口银行"/>
    <n v="3.3012999999999999"/>
    <n v="2.76"/>
    <m/>
    <n v="1.6947000000000001"/>
    <n v="8.1734000000000009"/>
    <n v="3.3342000000000001"/>
    <n v="3.3233226588690141"/>
    <m/>
  </r>
  <r>
    <s v="160215.IB"/>
    <s v="160215Z4.IB"/>
    <s v="16国开15(增4)"/>
    <x v="288"/>
    <d v="2016-12-01T00:00:00"/>
    <n v="40"/>
    <x v="3"/>
    <s v=""/>
    <s v="国家开发银行"/>
    <n v="2.9584000000000001"/>
    <n v="2.44"/>
    <m/>
    <n v="3.3332999999999999"/>
    <n v="2.7212000000000001"/>
    <n v="3.0084"/>
    <n v="3.0098478906364838"/>
    <m/>
  </r>
  <r>
    <s v="160205.IB"/>
    <s v="160205Z37.IB"/>
    <s v="16国开05(增37)"/>
    <x v="288"/>
    <d v="2016-12-01T00:00:00"/>
    <n v="30"/>
    <x v="5"/>
    <s v=""/>
    <s v="国家开发银行"/>
    <n v="3.5053999999999998"/>
    <n v="4.43"/>
    <m/>
    <n v="1.3182"/>
    <n v="13.1089"/>
    <n v="3.5375000000000001"/>
    <n v="3.5130284051293397"/>
    <m/>
  </r>
  <r>
    <s v="160206.IB"/>
    <s v="160206Z33.IB"/>
    <s v="16国开06(增33)"/>
    <x v="288"/>
    <d v="2016-12-01T00:00:00"/>
    <n v="50"/>
    <x v="1"/>
    <s v=""/>
    <s v="国家开发银行"/>
    <n v="3.1021000000000001"/>
    <n v="2.19"/>
    <m/>
    <n v="1.9737"/>
    <n v="3.8073999999999999"/>
    <n v="3.1648999999999998"/>
    <n v="3.1651351420917164"/>
    <m/>
  </r>
  <r>
    <s v="160207.IB"/>
    <s v="160207Z26.IB"/>
    <s v="16国开07(增26)"/>
    <x v="288"/>
    <d v="2016-12-01T00:00:00"/>
    <n v="30"/>
    <x v="0"/>
    <s v=""/>
    <s v="国家开发银行"/>
    <n v="3.2524999999999999"/>
    <n v="2.89"/>
    <m/>
    <n v="1.2263999999999999"/>
    <n v="5.4212999999999996"/>
    <n v="3.3"/>
    <n v="3.2967698245808199"/>
    <m/>
  </r>
  <r>
    <s v="160213.IB"/>
    <s v="160213Z12.IB"/>
    <s v="16国开13(增12)"/>
    <x v="288"/>
    <d v="2016-12-01T00:00:00"/>
    <n v="80"/>
    <x v="2"/>
    <s v=""/>
    <s v="国家开发银行"/>
    <n v="3.2259000000000002"/>
    <n v="2.48"/>
    <m/>
    <n v="1.3959999999999999"/>
    <n v="8.2071000000000005"/>
    <n v="3.2650000000000001"/>
    <n v="3.261235258495693"/>
    <m/>
  </r>
  <r>
    <s v="150319.IB"/>
    <s v="150319Z12.IB"/>
    <s v="15进出19(增12)"/>
    <x v="289"/>
    <d v="2016-12-05T00:00:00"/>
    <n v="20"/>
    <x v="5"/>
    <s v=""/>
    <s v="中国进出口银行"/>
    <n v="3.7229999999999999"/>
    <n v="3.05"/>
    <m/>
    <n v="2"/>
    <n v="12.9398"/>
    <n v="3.7181999999999999"/>
    <n v="3.7307280947155288"/>
    <m/>
  </r>
  <r>
    <s v="160205.IB"/>
    <s v="160205Z38.IB"/>
    <s v="16国开05(增38)"/>
    <x v="290"/>
    <d v="2016-12-08T00:00:00"/>
    <n v="30"/>
    <x v="5"/>
    <s v=""/>
    <s v="国家开发银行"/>
    <n v="3.7639"/>
    <n v="4.29"/>
    <m/>
    <n v="1.4705999999999999"/>
    <n v="13.035600000000001"/>
    <n v="3.7549999999999999"/>
    <n v="3.7715713001319462"/>
    <m/>
  </r>
  <r>
    <s v="160207.IB"/>
    <s v="160207Z27.IB"/>
    <s v="16国开07(增27)"/>
    <x v="290"/>
    <d v="2016-12-08T00:00:00"/>
    <n v="30"/>
    <x v="0"/>
    <s v=""/>
    <s v="国家开发银行"/>
    <n v="3.5920999999999998"/>
    <n v="3.25"/>
    <m/>
    <n v="3.9285999999999999"/>
    <n v="5.3891"/>
    <n v="3.6198000000000001"/>
    <n v="3.6366343378300643"/>
    <m/>
  </r>
  <r>
    <s v="160215.IB"/>
    <s v="160215Z5.IB"/>
    <s v="16国开15(增5)"/>
    <x v="290"/>
    <d v="2016-12-08T00:00:00"/>
    <n v="30"/>
    <x v="3"/>
    <s v=""/>
    <s v="国家开发银行"/>
    <n v="3.2252000000000001"/>
    <n v="2.57"/>
    <m/>
    <n v="2.5714000000000001"/>
    <n v="2.6989000000000001"/>
    <n v="3.2772000000000001"/>
    <n v="3.2770729852903036"/>
    <m/>
  </r>
  <r>
    <s v="160213.IB"/>
    <s v="160213Z13.IB"/>
    <s v="16国开13(增13)"/>
    <x v="290"/>
    <d v="2016-12-08T00:00:00"/>
    <n v="80"/>
    <x v="2"/>
    <s v=""/>
    <s v="国家开发银行"/>
    <n v="3.512"/>
    <n v="2.98"/>
    <m/>
    <n v="1.1667000000000001"/>
    <n v="8.1759000000000004"/>
    <n v="3.4773999999999998"/>
    <n v="3.5474701011509437"/>
    <m/>
  </r>
  <r>
    <s v="160407.IB"/>
    <s v="160407Z9.IB"/>
    <s v="16农发07(增9)"/>
    <x v="291"/>
    <d v="2016-12-09T00:00:00"/>
    <n v="30"/>
    <x v="0"/>
    <s v=""/>
    <s v="中国农业发展银行"/>
    <n v="3.6680000000000001"/>
    <n v="2.92"/>
    <m/>
    <n v="3.5714000000000001"/>
    <n v="5.3776000000000002"/>
    <n v="3.6516999999999999"/>
    <n v="3.7033317465040168"/>
    <m/>
  </r>
  <r>
    <s v="160023.IB"/>
    <s v="160023X.IB"/>
    <s v="16附息国债23(续发)"/>
    <x v="291"/>
    <d v="2016-12-08T00:00:00"/>
    <n v="283.3"/>
    <x v="2"/>
    <s v=""/>
    <s v="中华人民共和国财政部"/>
    <n v="3.0642999999999998"/>
    <n v="2.99"/>
    <m/>
    <m/>
    <n v="8.5777999999999999"/>
    <n v="3.0874000000000001"/>
    <n v="3.0759580008860077"/>
    <m/>
  </r>
  <r>
    <s v="160410.IB"/>
    <s v="160410Z12.IB"/>
    <s v="16农发10(增12)"/>
    <x v="291"/>
    <d v="2016-12-09T00:00:00"/>
    <n v="30"/>
    <x v="5"/>
    <s v=""/>
    <s v="中国农业发展银行"/>
    <n v="3.8807999999999998"/>
    <n v="3.01"/>
    <m/>
    <n v="17"/>
    <n v="12.955399999999999"/>
    <n v="3.8437000000000001"/>
    <n v="3.8993250937832871"/>
    <m/>
  </r>
  <r>
    <s v="160310.IB"/>
    <s v="160310Z11.IB"/>
    <s v="16进出10(增11)"/>
    <x v="291"/>
    <d v="2016-12-08T00:00:00"/>
    <n v="50"/>
    <x v="2"/>
    <s v=""/>
    <s v="中国进出口银行"/>
    <n v="3.6375999999999999"/>
    <n v="4.17"/>
    <m/>
    <n v="5.7826000000000004"/>
    <n v="8.1410999999999998"/>
    <n v="3.6465999999999998"/>
    <n v="3.6597100342705531"/>
    <m/>
  </r>
  <r>
    <s v="160315.IB"/>
    <s v="160315Z.IB"/>
    <s v="16进出15(增发)"/>
    <x v="291"/>
    <d v="2016-12-08T00:00:00"/>
    <n v="40"/>
    <x v="3"/>
    <s v=""/>
    <s v="中国进出口银行"/>
    <n v="3.3553999999999999"/>
    <n v="2.2799999999999998"/>
    <m/>
    <n v="3.6537999999999999"/>
    <n v="2.8065000000000002"/>
    <n v="3.3797999999999999"/>
    <n v="3.3839052556565115"/>
    <m/>
  </r>
  <r>
    <s v="150319.IB"/>
    <s v="150319Z13.IB"/>
    <s v="15进出19(增13)"/>
    <x v="291"/>
    <d v="2016-12-08T00:00:00"/>
    <n v="20"/>
    <x v="5"/>
    <s v=""/>
    <s v="中国进出口银行"/>
    <n v="3.9020000000000001"/>
    <n v="2.06"/>
    <m/>
    <n v="2.75"/>
    <n v="12.883900000000001"/>
    <n v="3.8429000000000002"/>
    <n v="3.9097616249738048"/>
    <m/>
  </r>
  <r>
    <s v="160411.IB"/>
    <s v="160411Z9.IB"/>
    <s v="16农发11(增9)"/>
    <x v="291"/>
    <d v="2016-12-09T00:00:00"/>
    <n v="50"/>
    <x v="1"/>
    <s v=""/>
    <s v="中国农业发展银行"/>
    <n v="3.5034999999999998"/>
    <n v="2.13"/>
    <m/>
    <n v="2.7778"/>
    <n v="3.8235999999999999"/>
    <n v="3.5163000000000002"/>
    <n v="3.5401147086515325"/>
    <m/>
  </r>
  <r>
    <s v="160409.IB"/>
    <s v="160409Z12.IB"/>
    <s v="16农发09(增12)"/>
    <x v="291"/>
    <d v="2016-12-09T00:00:00"/>
    <n v="20"/>
    <x v="4"/>
    <s v=""/>
    <s v="中国农业发展银行"/>
    <n v="3.7881"/>
    <n v="3.34"/>
    <m/>
    <n v="1.2222"/>
    <n v="10.458"/>
    <n v="3.7696000000000001"/>
    <n v="3.7976620577548288"/>
    <m/>
  </r>
  <r>
    <s v="160316.IB"/>
    <s v="160316Z.IB"/>
    <s v="16进出16(增发)"/>
    <x v="291"/>
    <d v="2016-12-08T00:00:00"/>
    <n v="40"/>
    <x v="1"/>
    <s v=""/>
    <s v="中国进出口银行"/>
    <n v="3.4676999999999998"/>
    <n v="2.96"/>
    <m/>
    <n v="1.4057999999999999"/>
    <n v="4.5237999999999996"/>
    <n v="3.4937"/>
    <n v="3.4964369026040054"/>
    <m/>
  </r>
  <r>
    <s v="160408.IB"/>
    <s v="160408Z12.IB"/>
    <s v="16农发08(增12)"/>
    <x v="291"/>
    <d v="2016-12-09T00:00:00"/>
    <n v="70"/>
    <x v="2"/>
    <s v=""/>
    <s v="中国农业发展银行"/>
    <n v="3.6295000000000002"/>
    <n v="3.07"/>
    <m/>
    <n v="4.8085000000000004"/>
    <n v="7.5727000000000002"/>
    <n v="3.6598000000000002"/>
    <n v="3.6545901263750049"/>
    <m/>
  </r>
  <r>
    <s v="160316.IB"/>
    <s v="160316Z2.IB"/>
    <s v="16进出16(增2)"/>
    <x v="292"/>
    <d v="2016-12-13T00:00:00"/>
    <n v="40"/>
    <x v="1"/>
    <s v=""/>
    <s v="中国进出口银行"/>
    <n v="3.5586000000000002"/>
    <n v="1.97"/>
    <m/>
    <n v="2.3077000000000001"/>
    <n v="4.5042"/>
    <n v="3.5434000000000001"/>
    <n v="3.5874619510678922"/>
    <m/>
  </r>
  <r>
    <s v="160315.IB"/>
    <s v="160315Z2.IB"/>
    <s v="16进出15(增2)"/>
    <x v="292"/>
    <d v="2016-12-13T00:00:00"/>
    <n v="40"/>
    <x v="3"/>
    <s v=""/>
    <s v="中国进出口银行"/>
    <n v="3.5015000000000001"/>
    <n v="1.39"/>
    <m/>
    <n v="1.7391000000000001"/>
    <n v="2.7887"/>
    <n v="3.4437000000000002"/>
    <n v="3.5301872019220424"/>
    <m/>
  </r>
  <r>
    <s v="160310.IB"/>
    <s v="160310Z12.IB"/>
    <s v="16进出10(增12)"/>
    <x v="292"/>
    <d v="2016-12-13T00:00:00"/>
    <n v="50"/>
    <x v="2"/>
    <s v=""/>
    <s v="中国进出口银行"/>
    <n v="3.7660999999999998"/>
    <n v="2.3199999999999998"/>
    <m/>
    <n v="14.5"/>
    <n v="8.0998999999999999"/>
    <n v="3.7376"/>
    <n v="3.7883224965740316"/>
    <m/>
  </r>
  <r>
    <s v="160215.IB"/>
    <s v="160215Z6.IB"/>
    <s v="16国开15(增6)"/>
    <x v="293"/>
    <d v="2016-12-15T00:00:00"/>
    <n v="30"/>
    <x v="3"/>
    <s v=""/>
    <s v="国家开发银行"/>
    <n v="3.3727999999999998"/>
    <n v="2.52"/>
    <m/>
    <n v="1.2222"/>
    <n v="2.6697000000000002"/>
    <n v="3.4279000000000002"/>
    <n v="3.4252403491028951"/>
    <m/>
  </r>
  <r>
    <s v="160207.IB"/>
    <s v="160207Z28.IB"/>
    <s v="16国开07(增28)"/>
    <x v="293"/>
    <d v="2016-12-15T00:00:00"/>
    <n v="30"/>
    <x v="0"/>
    <s v=""/>
    <s v="国家开发银行"/>
    <n v="3.7498"/>
    <n v="2.4"/>
    <m/>
    <n v="1.6429"/>
    <n v="5.3384999999999998"/>
    <n v="3.7698"/>
    <n v="3.7947564484405731"/>
    <m/>
  </r>
  <r>
    <s v="160213.IB"/>
    <s v="160213Z14.IB"/>
    <s v="16国开13(增14)"/>
    <x v="293"/>
    <d v="2016-12-15T00:00:00"/>
    <n v="60"/>
    <x v="2"/>
    <s v=""/>
    <s v="国家开发银行"/>
    <n v="3.5606"/>
    <n v="4.66"/>
    <m/>
    <n v="1.9077"/>
    <n v="8.0942000000000007"/>
    <n v="3.6049000000000002"/>
    <n v="3.596428123841763"/>
    <m/>
  </r>
  <r>
    <s v="160205.IB"/>
    <s v="160205Z39.IB"/>
    <s v="16国开05(增39)"/>
    <x v="293"/>
    <d v="2016-12-15T00:00:00"/>
    <n v="30"/>
    <x v="5"/>
    <s v=""/>
    <s v="国家开发银行"/>
    <n v="3.8530000000000002"/>
    <n v="3.71"/>
    <m/>
    <n v="1.3871"/>
    <n v="12.803000000000001"/>
    <n v="3.8650000000000002"/>
    <n v="3.8608106693743656"/>
    <m/>
  </r>
  <r>
    <s v="160218.IB"/>
    <s v="160218Z.IB"/>
    <s v="16国开18(增发)"/>
    <x v="293"/>
    <d v="2016-12-15T00:00:00"/>
    <n v="30"/>
    <x v="1"/>
    <s v=""/>
    <s v="国家开发银行"/>
    <n v="3.5423"/>
    <n v="2.46"/>
    <m/>
    <n v="1.6724000000000001"/>
    <n v="4.4837999999999996"/>
    <n v="3.5827"/>
    <n v="3.5958260270306437"/>
    <m/>
  </r>
  <r>
    <s v="160411.IB"/>
    <s v="160411Z10.IB"/>
    <s v="16农发11(增10)"/>
    <x v="294"/>
    <d v="2016-12-16T00:00:00"/>
    <n v="50"/>
    <x v="1"/>
    <s v=""/>
    <s v="中国农业发展银行"/>
    <n v="3.7517999999999998"/>
    <n v="1.97"/>
    <m/>
    <n v="1.3889"/>
    <n v="3.7867999999999999"/>
    <n v="3.6718999999999999"/>
    <n v="3.788770529206718"/>
    <m/>
  </r>
  <r>
    <s v="160021.IB"/>
    <s v="160021X2.IB"/>
    <s v="16附息国债21(续2)"/>
    <x v="294"/>
    <d v="2016-12-15T00:00:00"/>
    <n v="280"/>
    <x v="1"/>
    <s v=""/>
    <s v="中华人民共和国财政部"/>
    <n v="2.8950999999999998"/>
    <n v="1.84"/>
    <m/>
    <m/>
    <n v="4.4764999999999997"/>
    <n v="2.9498000000000002"/>
    <n v="2.9174388808220706"/>
    <m/>
  </r>
  <r>
    <s v="160407.IB"/>
    <s v="160407Z10.IB"/>
    <s v="16农发07(增10)"/>
    <x v="294"/>
    <d v="2016-12-16T00:00:00"/>
    <n v="20"/>
    <x v="0"/>
    <s v=""/>
    <s v="中国农业发展银行"/>
    <n v="3.8452999999999999"/>
    <n v="5"/>
    <m/>
    <n v="9"/>
    <n v="5.3349000000000002"/>
    <n v="3.867"/>
    <n v="3.880914538229395"/>
    <m/>
  </r>
  <r>
    <s v="160410.IB"/>
    <s v="160410Z13.IB"/>
    <s v="16农发10(增13)"/>
    <x v="294"/>
    <d v="2016-12-16T00:00:00"/>
    <n v="30"/>
    <x v="5"/>
    <s v=""/>
    <s v="中国农业发展银行"/>
    <n v="4.0266000000000002"/>
    <n v="3.43"/>
    <m/>
    <n v="1.3115000000000001"/>
    <n v="12.7354"/>
    <n v="4.0755999999999997"/>
    <n v="4.0454451089090258"/>
    <m/>
  </r>
  <r>
    <s v="160408.IB"/>
    <s v="160408Z13.IB"/>
    <s v="16农发08(增13)"/>
    <x v="294"/>
    <d v="2016-12-16T00:00:00"/>
    <n v="80"/>
    <x v="2"/>
    <s v=""/>
    <s v="中国农业发展银行"/>
    <n v="3.8994"/>
    <n v="2.5099999999999998"/>
    <m/>
    <n v="10.625"/>
    <n v="7.5167000000000002"/>
    <n v="3.8738000000000001"/>
    <n v="3.9246770497691807"/>
    <m/>
  </r>
  <r>
    <s v="160409.IB"/>
    <s v="160409Z13.IB"/>
    <s v="16农发09(增13)"/>
    <x v="294"/>
    <d v="2016-12-16T00:00:00"/>
    <n v="20"/>
    <x v="4"/>
    <s v=""/>
    <s v="中国农业发展银行"/>
    <n v="4.0923999999999996"/>
    <n v="3.65"/>
    <m/>
    <n v="1.0968"/>
    <n v="10.3225"/>
    <n v="4.0340999999999996"/>
    <n v="4.1020875756841848"/>
    <m/>
  </r>
  <r>
    <s v="160420.IB"/>
    <s v="160420Z12.IB"/>
    <s v="16农发20(增12)"/>
    <x v="295"/>
    <d v="2016-12-20T00:00:00"/>
    <n v="40"/>
    <x v="3"/>
    <s v=""/>
    <s v="中国农业发展银行"/>
    <n v="3.7654000000000001"/>
    <n v="5.07"/>
    <m/>
    <n v="1.4286000000000001"/>
    <n v="2.4203000000000001"/>
    <n v="3.8572000000000002"/>
    <n v="3.8025854728752635"/>
    <m/>
  </r>
  <r>
    <s v="160418.IB"/>
    <s v="160418Z19.IB"/>
    <s v="16农发18(增19)"/>
    <x v="295"/>
    <d v="2016-12-20T00:00:00"/>
    <n v="40"/>
    <x v="2"/>
    <s v=""/>
    <s v="中国农业发展银行"/>
    <n v="3.8702000000000001"/>
    <n v="5.71"/>
    <m/>
    <n v="2.2222"/>
    <n v="7.5846"/>
    <n v="3.9"/>
    <n v="3.8952507607520501"/>
    <m/>
  </r>
  <r>
    <s v="160421.IB"/>
    <s v="160421Z12.IB"/>
    <s v="16农发21(增12)"/>
    <x v="295"/>
    <d v="2016-12-20T00:00:00"/>
    <n v="40"/>
    <x v="1"/>
    <s v=""/>
    <s v="中国农业发展银行"/>
    <n v="3.8582000000000001"/>
    <n v="3.18"/>
    <m/>
    <n v="1.6153999999999999"/>
    <n v="4.1445999999999996"/>
    <n v="3.8818999999999999"/>
    <n v="3.8919788930174204"/>
    <m/>
  </r>
  <r>
    <s v="160417.IB"/>
    <s v="160417Z16.IB"/>
    <s v="16农发17(增16)"/>
    <x v="295"/>
    <d v="2016-12-20T00:00:00"/>
    <n v="40"/>
    <x v="0"/>
    <s v=""/>
    <s v="中国农业发展银行"/>
    <n v="3.8898000000000001"/>
    <n v="3.34"/>
    <m/>
    <n v="6.1429"/>
    <n v="5.4260000000000002"/>
    <n v="3.9510000000000001"/>
    <n v="3.9248165868042757"/>
    <m/>
  </r>
  <r>
    <s v="160213.IB"/>
    <s v="160213Z15.IB"/>
    <s v="16国开13(增15)"/>
    <x v="296"/>
    <d v="2016-12-22T00:00:00"/>
    <n v="70"/>
    <x v="2"/>
    <s v=""/>
    <s v="国家开发银行"/>
    <n v="3.9209999999999998"/>
    <n v="3.29"/>
    <m/>
    <n v="5.6666999999999996"/>
    <n v="8.0975000000000001"/>
    <n v="3.9098000000000002"/>
    <n v="3.9568135226921886"/>
    <m/>
  </r>
  <r>
    <s v="160218.IB"/>
    <s v="160218Z2.IB"/>
    <s v="16国开18(增2)"/>
    <x v="296"/>
    <d v="2016-12-22T00:00:00"/>
    <n v="30"/>
    <x v="1"/>
    <s v=""/>
    <s v="国家开发银行"/>
    <n v="3.9013"/>
    <n v="3.15"/>
    <m/>
    <n v="2.6785999999999999"/>
    <n v="4.4702000000000002"/>
    <n v="3.9413"/>
    <n v="3.9549888729810747"/>
    <m/>
  </r>
  <r>
    <s v="160215.IB"/>
    <s v="160215Z7.IB"/>
    <s v="16国开15(增7)"/>
    <x v="296"/>
    <d v="2016-12-22T00:00:00"/>
    <n v="25"/>
    <x v="3"/>
    <s v=""/>
    <s v="国家开发银行"/>
    <n v="3.9171"/>
    <n v="4.79"/>
    <m/>
    <n v="2"/>
    <n v="2.6497000000000002"/>
    <n v="3.9281999999999999"/>
    <n v="3.9699361701324678"/>
    <m/>
  </r>
  <r>
    <s v="160025.IB"/>
    <s v="160025X.IB"/>
    <s v="16附息国债25(续发)"/>
    <x v="297"/>
    <d v="2016-12-22T00:00:00"/>
    <n v="169.8"/>
    <x v="0"/>
    <s v=""/>
    <s v="中华人民共和国财政部"/>
    <n v="3.1797"/>
    <n v="2.64"/>
    <m/>
    <m/>
    <n v="6.1557000000000004"/>
    <n v="3.2469999999999999"/>
    <n v="3.1959451061617687"/>
    <m/>
  </r>
  <r>
    <s v="160022.IB"/>
    <s v="160022X2.IB"/>
    <s v="16附息国债22(续2)"/>
    <x v="297"/>
    <d v="2016-12-22T00:00:00"/>
    <n v="170.8"/>
    <x v="3"/>
    <s v=""/>
    <s v="中华人民共和国财政部"/>
    <n v="3.0065"/>
    <n v="2.19"/>
    <m/>
    <m/>
    <n v="2.6966999999999999"/>
    <n v="3.0489000000000002"/>
    <n v="3.0250411799606924"/>
    <m/>
  </r>
  <r>
    <s v="160213.IB"/>
    <s v="160213Z16.IB"/>
    <s v="16国开13(增16)"/>
    <x v="298"/>
    <d v="2017-01-04T00:00:00"/>
    <n v="65"/>
    <x v="2"/>
    <s v=""/>
    <s v="国家开发银行"/>
    <n v="3.7389000000000001"/>
    <n v="2.63"/>
    <m/>
    <n v="2.5"/>
    <n v="8.0602999999999998"/>
    <n v="3.7896999999999998"/>
    <n v="3.7748788097217227"/>
    <m/>
  </r>
  <r>
    <s v="160218.IB"/>
    <s v="160218Z3.IB"/>
    <s v="16国开18(增3)"/>
    <x v="298"/>
    <d v="2017-01-04T00:00:00"/>
    <n v="35"/>
    <x v="1"/>
    <s v=""/>
    <s v="国家开发银行"/>
    <n v="3.6577000000000002"/>
    <n v="5.49"/>
    <m/>
    <n v="1.3332999999999999"/>
    <n v="4.4423000000000004"/>
    <n v="3.7368999999999999"/>
    <n v="3.7117260675776063"/>
    <m/>
  </r>
  <r>
    <s v="160023.IB"/>
    <s v="160023X2.IB"/>
    <s v="16附息国债23(续2)"/>
    <x v="299"/>
    <d v="2017-01-05T00:00:00"/>
    <n v="200"/>
    <x v="2"/>
    <s v=""/>
    <s v="中华人民共和国财政部"/>
    <n v="3.0956000000000001"/>
    <n v="2.14"/>
    <m/>
    <m/>
    <n v="8.4878999999999998"/>
    <n v="3.1749000000000001"/>
    <n v="3.1073814771616068"/>
    <m/>
  </r>
  <r>
    <s v="160218.IB"/>
    <s v="160218Z4.IB"/>
    <s v="16国开18(增4)"/>
    <x v="300"/>
    <d v="2017-01-09T00:00:00"/>
    <n v="60"/>
    <x v="1"/>
    <s v=""/>
    <s v="国家开发银行"/>
    <n v="3.7052"/>
    <n v="1.88"/>
    <m/>
    <n v="1.3571"/>
    <n v="4.4273999999999996"/>
    <n v="3.6787999999999998"/>
    <n v="3.7594078872475944"/>
    <m/>
  </r>
  <r>
    <s v="160215.IB"/>
    <s v="160215Z8.IB"/>
    <s v="16国开15(增8)"/>
    <x v="300"/>
    <d v="2017-01-09T00:00:00"/>
    <n v="60"/>
    <x v="3"/>
    <s v=""/>
    <s v="国家开发银行"/>
    <n v="3.5649999999999999"/>
    <n v="2.3199999999999998"/>
    <m/>
    <n v="1.2209000000000001"/>
    <n v="2.6069"/>
    <n v="3.5710000000000002"/>
    <n v="3.6187036326671524"/>
    <m/>
  </r>
  <r>
    <s v="160315.IB"/>
    <s v="160315Z3.IB"/>
    <s v="16进出15(增3)"/>
    <x v="300"/>
    <d v="2017-01-09T00:00:00"/>
    <n v="40"/>
    <x v="3"/>
    <s v=""/>
    <s v="中国进出口银行"/>
    <n v="3.5617999999999999"/>
    <n v="3.74"/>
    <m/>
    <n v="1.7391000000000001"/>
    <n v="2.7141999999999999"/>
    <n v="3.6291000000000002"/>
    <n v="3.5912746149878414"/>
    <m/>
  </r>
  <r>
    <s v="160316.IB"/>
    <s v="160316Z3.IB"/>
    <s v="16进出16(增3)"/>
    <x v="300"/>
    <d v="2017-01-09T00:00:00"/>
    <n v="30"/>
    <x v="1"/>
    <s v=""/>
    <s v="中国进出口银行"/>
    <n v="3.7452000000000001"/>
    <n v="2.46"/>
    <m/>
    <n v="2.9630000000000001"/>
    <n v="4.4248000000000003"/>
    <n v="3.7703000000000002"/>
    <n v="3.774579858976677"/>
    <m/>
  </r>
  <r>
    <s v="160310.IB"/>
    <s v="160310Z13.IB"/>
    <s v="16进出10(增13)"/>
    <x v="300"/>
    <d v="2017-01-09T00:00:00"/>
    <n v="50"/>
    <x v="2"/>
    <s v=""/>
    <s v="中国进出口银行"/>
    <n v="3.9041999999999999"/>
    <n v="1.97"/>
    <m/>
    <n v="1.2281"/>
    <n v="8.0215999999999994"/>
    <n v="3.9015"/>
    <n v="3.9266394135833251"/>
    <m/>
  </r>
  <r>
    <s v="160213.IB"/>
    <s v="160213Z17.IB"/>
    <s v="16国开13(增17)"/>
    <x v="300"/>
    <d v="2017-01-09T00:00:00"/>
    <n v="90"/>
    <x v="2"/>
    <s v=""/>
    <s v="国家开发银行"/>
    <n v="3.7658999999999998"/>
    <n v="2.33"/>
    <m/>
    <n v="1.2037"/>
    <n v="8.0492000000000008"/>
    <n v="3.7848000000000002"/>
    <n v="3.8019284251851113"/>
    <m/>
  </r>
  <r>
    <s v="160213.IB"/>
    <s v="160213Z18.IB"/>
    <s v="16国开13(增18)"/>
    <x v="301"/>
    <d v="2017-01-12T00:00:00"/>
    <n v="100"/>
    <x v="2"/>
    <s v=""/>
    <s v="国家开发银行"/>
    <n v="3.6865999999999999"/>
    <n v="1.95"/>
    <m/>
    <n v="1.032"/>
    <n v="8.0398999999999994"/>
    <n v="3.7198000000000002"/>
    <n v="3.7226701003743825"/>
    <m/>
  </r>
  <r>
    <s v="160215.IB"/>
    <s v="160215Z9.IB"/>
    <s v="16国开15(增9)"/>
    <x v="301"/>
    <d v="2017-01-12T00:00:00"/>
    <n v="60"/>
    <x v="3"/>
    <s v=""/>
    <s v="国家开发银行"/>
    <n v="3.5057"/>
    <n v="3.02"/>
    <m/>
    <n v="1.6355"/>
    <n v="2.6004999999999998"/>
    <n v="3.5493999999999999"/>
    <n v="3.5595358008075371"/>
    <m/>
  </r>
  <r>
    <s v="160218.IB"/>
    <s v="160218Z5.IB"/>
    <s v="16国开18(增5)"/>
    <x v="301"/>
    <d v="2017-01-12T00:00:00"/>
    <n v="80"/>
    <x v="1"/>
    <s v=""/>
    <s v="国家开发银行"/>
    <n v="3.6116999999999999"/>
    <n v="1.89"/>
    <m/>
    <n v="3.7406999999999999"/>
    <n v="4.4189999999999996"/>
    <n v="3.6448999999999998"/>
    <n v="3.6660109300746773"/>
    <m/>
  </r>
  <r>
    <s v="170405.IB"/>
    <s v="170405Z.IB"/>
    <s v="17农发05(增发)"/>
    <x v="302"/>
    <d v="2017-01-13T00:00:00"/>
    <n v="60"/>
    <x v="2"/>
    <s v=""/>
    <s v="中国农业发展银行"/>
    <n v="3.8784999999999998"/>
    <n v="2.13"/>
    <m/>
    <n v="1.1200000000000001"/>
    <n v="8.1488999999999994"/>
    <n v="3.8675000000000002"/>
    <n v="3.9018160303844689"/>
    <m/>
  </r>
  <r>
    <s v="170403.IB"/>
    <s v="170403Z.IB"/>
    <s v="17农发03(增发)"/>
    <x v="302"/>
    <d v="2017-01-13T00:00:00"/>
    <n v="50"/>
    <x v="1"/>
    <s v=""/>
    <s v="中国农业发展银行"/>
    <n v="3.7044000000000001"/>
    <n v="3.16"/>
    <m/>
    <n v="1.3529"/>
    <n v="4.4696999999999996"/>
    <n v="3.7473000000000001"/>
    <n v="3.7357220126630426"/>
    <m/>
  </r>
  <r>
    <s v="170402.IB"/>
    <s v="170402Z.IB"/>
    <s v="17农发02(增发)"/>
    <x v="302"/>
    <d v="2017-01-13T00:00:00"/>
    <n v="50"/>
    <x v="3"/>
    <s v=""/>
    <s v="中国农业发展银行"/>
    <n v="3.5316000000000001"/>
    <n v="3.9"/>
    <m/>
    <n v="3"/>
    <n v="2.7806000000000002"/>
    <n v="3.5792999999999999"/>
    <n v="3.5639671150111489"/>
    <m/>
  </r>
  <r>
    <s v="170404.IB"/>
    <s v="170404Z.IB"/>
    <s v="17农发04(增发)"/>
    <x v="302"/>
    <d v="2017-01-13T00:00:00"/>
    <n v="50"/>
    <x v="0"/>
    <s v=""/>
    <s v="中国农业发展银行"/>
    <n v="3.8719000000000001"/>
    <n v="2.15"/>
    <m/>
    <n v="6.0833000000000004"/>
    <n v="6.0179999999999998"/>
    <n v="3.8618999999999999"/>
    <n v="3.9034719508142239"/>
    <m/>
  </r>
  <r>
    <s v="160316.IB"/>
    <s v="160316Z4.IB"/>
    <s v="16进出16(增4)"/>
    <x v="303"/>
    <d v="2017-01-16T00:00:00"/>
    <n v="40"/>
    <x v="1"/>
    <s v=""/>
    <s v="中国进出口银行"/>
    <n v="3.7059000000000002"/>
    <n v="2.0099999999999998"/>
    <m/>
    <n v="2.4815"/>
    <n v="4.4065000000000003"/>
    <n v="3.7254"/>
    <n v="3.7354018722341995"/>
    <m/>
  </r>
  <r>
    <s v="170201.IB"/>
    <s v="170201Z.IB"/>
    <s v="17国开01(增发)"/>
    <x v="303"/>
    <d v="2017-01-16T00:00:00"/>
    <n v="60"/>
    <x v="0"/>
    <s v=""/>
    <s v="国家开发银行"/>
    <n v="3.8719999999999999"/>
    <n v="1.99"/>
    <m/>
    <n v="8.8332999999999995"/>
    <n v="6.0145"/>
    <n v="3.855"/>
    <n v="3.9119035663812451"/>
    <m/>
  </r>
  <r>
    <s v="170202.IB"/>
    <s v="170202Z.IB"/>
    <s v="17国开02(增发)"/>
    <x v="303"/>
    <d v="2017-01-16T00:00:00"/>
    <n v="40"/>
    <x v="5"/>
    <s v=""/>
    <s v="国家开发银行"/>
    <n v="3.9539"/>
    <n v="2.62"/>
    <m/>
    <n v="1.8889"/>
    <n v="13.563000000000001"/>
    <n v="3.9965000000000002"/>
    <n v="3.9612730000737302"/>
    <m/>
  </r>
  <r>
    <s v="160310.IB"/>
    <s v="160310Z14.IB"/>
    <s v="16进出10(增14)"/>
    <x v="303"/>
    <d v="2017-01-16T00:00:00"/>
    <n v="50"/>
    <x v="2"/>
    <s v=""/>
    <s v="中国进出口银行"/>
    <n v="3.9028999999999998"/>
    <n v="1.75"/>
    <m/>
    <n v="8.625"/>
    <n v="7.9958"/>
    <n v="3.8908"/>
    <n v="3.9254118187048199"/>
    <m/>
  </r>
  <r>
    <s v="160315.IB"/>
    <s v="160315Z4.IB"/>
    <s v="16进出15(增4)"/>
    <x v="303"/>
    <d v="2017-01-16T00:00:00"/>
    <n v="40"/>
    <x v="3"/>
    <s v=""/>
    <s v="中国进出口银行"/>
    <n v="3.5083000000000002"/>
    <n v="3.11"/>
    <m/>
    <n v="37.75"/>
    <n v="2.698"/>
    <n v="3.5493000000000001"/>
    <n v="3.5379515937731654"/>
    <m/>
  </r>
  <r>
    <s v="160218.IB"/>
    <s v="160218Z6.IB"/>
    <s v="16国开18(增6)"/>
    <x v="304"/>
    <d v="2017-01-19T00:00:00"/>
    <n v="80"/>
    <x v="1"/>
    <s v=""/>
    <s v="国家开发银行"/>
    <n v="3.7187000000000001"/>
    <n v="2.61"/>
    <m/>
    <n v="1.2925"/>
    <n v="4.3967999999999998"/>
    <n v="3.7299000000000002"/>
    <n v="3.7732851528384281"/>
    <m/>
  </r>
  <r>
    <s v="160213.IB"/>
    <s v="160213Z19.IB"/>
    <s v="16国开13(增19)"/>
    <x v="304"/>
    <d v="2017-01-19T00:00:00"/>
    <n v="100"/>
    <x v="2"/>
    <s v=""/>
    <s v="国家开发银行"/>
    <n v="3.8205"/>
    <n v="2.82"/>
    <m/>
    <n v="11.3704"/>
    <n v="8.0075000000000003"/>
    <n v="3.8187000000000002"/>
    <n v="3.8567160474555107"/>
    <m/>
  </r>
  <r>
    <s v="170404.IB"/>
    <s v="170404Z2.IB"/>
    <s v="17农发04(增2)"/>
    <x v="305"/>
    <d v="2017-01-20T00:00:00"/>
    <n v="50"/>
    <x v="0"/>
    <s v=""/>
    <s v="中国农业发展银行"/>
    <n v="3.9929999999999999"/>
    <n v="2.35"/>
    <m/>
    <n v="4.375"/>
    <n v="5.9911000000000003"/>
    <n v="3.9899"/>
    <n v="4.024713708667857"/>
    <m/>
  </r>
  <r>
    <s v="170403.IB"/>
    <s v="170403Z2.IB"/>
    <s v="17农发03(增2)"/>
    <x v="305"/>
    <d v="2017-01-20T00:00:00"/>
    <n v="58"/>
    <x v="1"/>
    <s v=""/>
    <s v="中国农业发展银行"/>
    <n v="3.7559999999999998"/>
    <n v="3.19"/>
    <m/>
    <n v="1.5651999999999999"/>
    <n v="4.4489000000000001"/>
    <n v="3.7991999999999999"/>
    <n v="3.7874684528759914"/>
    <m/>
  </r>
  <r>
    <s v="170405.IB"/>
    <s v="170405Z2.IB"/>
    <s v="17农发05(增2)"/>
    <x v="305"/>
    <d v="2017-01-20T00:00:00"/>
    <n v="60"/>
    <x v="2"/>
    <s v=""/>
    <s v="中国农业发展银行"/>
    <n v="3.9903"/>
    <n v="2.11"/>
    <m/>
    <n v="1.1829000000000001"/>
    <n v="8.1199999999999992"/>
    <n v="3.9847000000000001"/>
    <n v="4.0136990147783251"/>
    <m/>
  </r>
  <r>
    <s v="160025.IB"/>
    <s v="160025X2.IB"/>
    <s v="16附息国债25(续2)"/>
    <x v="305"/>
    <d v="2017-01-19T00:00:00"/>
    <n v="200"/>
    <x v="0"/>
    <s v=""/>
    <s v="中华人民共和国财政部"/>
    <n v="3.1173000000000002"/>
    <n v="2.09"/>
    <m/>
    <m/>
    <n v="6.0796000000000001"/>
    <n v="3.1499000000000001"/>
    <n v="3.1337484505559576"/>
    <m/>
  </r>
  <r>
    <s v="170402.IB"/>
    <s v="170402Z2.IB"/>
    <s v="17农发02(增2)"/>
    <x v="305"/>
    <d v="2017-01-20T00:00:00"/>
    <n v="50"/>
    <x v="3"/>
    <s v=""/>
    <s v="中国农业发展银行"/>
    <n v="3.5701999999999998"/>
    <n v="3.78"/>
    <m/>
    <n v="1.5686"/>
    <n v="2.7616000000000001"/>
    <n v="3.6032999999999999"/>
    <n v="3.6027898030127461"/>
    <m/>
  </r>
  <r>
    <s v="160215.IB"/>
    <s v="160215Z10.IB"/>
    <s v="16国开15(增10)"/>
    <x v="306"/>
    <d v="2017-01-23T00:00:00"/>
    <n v="60"/>
    <x v="3"/>
    <s v=""/>
    <s v="国家开发银行"/>
    <n v="3.5341999999999998"/>
    <n v="2.31"/>
    <m/>
    <n v="1.0479000000000001"/>
    <n v="2.5701000000000001"/>
    <n v="3.6082999999999998"/>
    <n v="3.5886725886152289"/>
    <m/>
  </r>
  <r>
    <s v="170201.IB"/>
    <s v="170201Z2.IB"/>
    <s v="17国开01(增2)"/>
    <x v="306"/>
    <d v="2017-01-23T00:00:00"/>
    <n v="60"/>
    <x v="0"/>
    <s v=""/>
    <s v="国家开发银行"/>
    <n v="3.9342999999999999"/>
    <n v="1.97"/>
    <m/>
    <n v="1.8824000000000001"/>
    <n v="5.9935999999999998"/>
    <n v="3.94"/>
    <n v="3.9743427122263748"/>
    <m/>
  </r>
  <r>
    <s v="160310.IB"/>
    <s v="160310Z15.IB"/>
    <s v="16进出10(增15)"/>
    <x v="306"/>
    <d v="2017-01-20T00:00:00"/>
    <n v="40"/>
    <x v="2"/>
    <s v=""/>
    <s v="中国进出口银行"/>
    <n v="3.9607999999999999"/>
    <n v="4.88"/>
    <m/>
    <n v="2.9091"/>
    <n v="7.9783999999999997"/>
    <n v="3.9853000000000001"/>
    <n v="3.9833609144690665"/>
    <m/>
  </r>
  <r>
    <s v="170202.IB"/>
    <s v="170202Z2.IB"/>
    <s v="17国开02(增2)"/>
    <x v="306"/>
    <d v="2017-01-23T00:00:00"/>
    <n v="40"/>
    <x v="5"/>
    <s v=""/>
    <s v="国家开发银行"/>
    <n v="4.1360999999999999"/>
    <n v="1.95"/>
    <m/>
    <n v="1.25"/>
    <n v="13.5008"/>
    <n v="4.0499000000000001"/>
    <n v="4.1435069684759425"/>
    <m/>
  </r>
  <r>
    <s v="160316.IB"/>
    <s v="160316Z5.IB"/>
    <s v="16进出16(增5)"/>
    <x v="306"/>
    <d v="2017-01-20T00:00:00"/>
    <n v="40"/>
    <x v="1"/>
    <s v=""/>
    <s v="中国进出口银行"/>
    <n v="3.7519"/>
    <n v="3.06"/>
    <m/>
    <n v="1.8188"/>
    <n v="4.3945999999999996"/>
    <n v="3.7913000000000001"/>
    <n v="3.78148175943203"/>
    <m/>
  </r>
  <r>
    <s v="160315.IB"/>
    <s v="160315Z5.IB"/>
    <s v="16进出15(增5)"/>
    <x v="306"/>
    <d v="2017-01-20T00:00:00"/>
    <n v="40"/>
    <x v="3"/>
    <s v=""/>
    <s v="中国进出口银行"/>
    <n v="3.5448"/>
    <n v="3.86"/>
    <m/>
    <n v="1.5385"/>
    <n v="2.6867999999999999"/>
    <n v="3.5876000000000001"/>
    <n v="3.5745751972606818"/>
    <m/>
  </r>
  <r>
    <s v="160315.IB"/>
    <s v="160315Z6.IB"/>
    <s v="16进出15(增6)"/>
    <x v="307"/>
    <d v="2017-01-24T00:00:00"/>
    <n v="40"/>
    <x v="3"/>
    <s v=""/>
    <s v="中国进出口银行"/>
    <n v="3.5251999999999999"/>
    <n v="3.75"/>
    <m/>
    <n v="1.3071999999999999"/>
    <n v="2.6758999999999999"/>
    <n v="3.5531999999999999"/>
    <n v="3.5550964834261367"/>
    <m/>
  </r>
  <r>
    <s v="170405.IB"/>
    <s v="170405Z3.IB"/>
    <s v="17农发05(增3)"/>
    <x v="308"/>
    <d v="2017-02-08T00:00:00"/>
    <n v="50"/>
    <x v="2"/>
    <s v=""/>
    <s v="中国农业发展银行"/>
    <n v="4.3014999999999999"/>
    <n v="2.52"/>
    <m/>
    <n v="3.8250000000000002"/>
    <n v="8.0212000000000003"/>
    <n v="4.2398999999999996"/>
    <n v="4.3251872288435642"/>
    <m/>
  </r>
  <r>
    <s v="170402.IB"/>
    <s v="170402Z3.IB"/>
    <s v="17农发02(增3)"/>
    <x v="308"/>
    <d v="2017-02-08T00:00:00"/>
    <n v="50"/>
    <x v="3"/>
    <s v=""/>
    <s v="中国农业发展银行"/>
    <n v="3.8077999999999999"/>
    <n v="2.65"/>
    <m/>
    <n v="1.0066999999999999"/>
    <n v="2.7017000000000002"/>
    <n v="3.8531"/>
    <n v="3.8411123588851463"/>
    <m/>
  </r>
  <r>
    <s v="170403.IB"/>
    <s v="170403Z3.IB"/>
    <s v="17农发03(增3)"/>
    <x v="308"/>
    <d v="2017-02-08T00:00:00"/>
    <n v="50"/>
    <x v="1"/>
    <s v=""/>
    <s v="中国农业发展银行"/>
    <n v="4.0149999999999997"/>
    <n v="3.44"/>
    <m/>
    <n v="2.1739000000000002"/>
    <n v="4.3837999999999999"/>
    <n v="4.0438999999999998"/>
    <n v="4.0469357634928596"/>
    <m/>
  </r>
  <r>
    <s v="170404.IB"/>
    <s v="170404Z3.IB"/>
    <s v="17农发04(增3)"/>
    <x v="308"/>
    <d v="2017-02-08T00:00:00"/>
    <n v="50"/>
    <x v="0"/>
    <s v=""/>
    <s v="中国农业发展银行"/>
    <n v="4.2069000000000001"/>
    <n v="2.16"/>
    <m/>
    <n v="10"/>
    <n v="5.9198000000000004"/>
    <n v="4.1905000000000001"/>
    <n v="4.2389956789080712"/>
    <m/>
  </r>
  <r>
    <s v="160213.IB"/>
    <s v="160213Z20.IB"/>
    <s v="16国开13(增20)"/>
    <x v="309"/>
    <d v="2017-02-09T00:00:00"/>
    <n v="100"/>
    <x v="2"/>
    <s v=""/>
    <s v="国家开发银行"/>
    <n v="4.1807999999999996"/>
    <n v="3.89"/>
    <m/>
    <n v="18.529399999999999"/>
    <n v="7.915"/>
    <n v="4.1909999999999998"/>
    <n v="4.2174392924826272"/>
    <m/>
  </r>
  <r>
    <s v="160218.IB"/>
    <s v="160218Z7.IB"/>
    <s v="16国开18(增7)"/>
    <x v="309"/>
    <d v="2017-02-09T00:00:00"/>
    <n v="80"/>
    <x v="1"/>
    <s v=""/>
    <s v="国家开发银行"/>
    <n v="4.0576999999999996"/>
    <n v="2.54"/>
    <m/>
    <n v="2.4167000000000001"/>
    <n v="4.3281000000000001"/>
    <n v="4.0819999999999999"/>
    <n v="4.1131515838358625"/>
    <m/>
  </r>
  <r>
    <s v="160316.IB"/>
    <s v="160316Z6.IB"/>
    <s v="16进出16(增6)"/>
    <x v="310"/>
    <d v="2017-02-10T00:00:00"/>
    <n v="40"/>
    <x v="1"/>
    <s v=""/>
    <s v="中国进出口银行"/>
    <n v="4.0175000000000001"/>
    <n v="2.98"/>
    <m/>
    <n v="2.0806"/>
    <n v="4.3254999999999999"/>
    <n v="4.0613000000000001"/>
    <n v="4.0475543289793086"/>
    <m/>
  </r>
  <r>
    <s v="160215.IB"/>
    <s v="160215Z11.IB"/>
    <s v="16国开15(增11)"/>
    <x v="310"/>
    <d v="2017-02-13T00:00:00"/>
    <n v="60"/>
    <x v="3"/>
    <s v=""/>
    <s v="国家开发银行"/>
    <n v="3.7961999999999998"/>
    <n v="2.64"/>
    <m/>
    <n v="4.4194000000000004"/>
    <n v="2.5084"/>
    <n v="3.8289"/>
    <n v="3.8520124701004623"/>
    <m/>
  </r>
  <r>
    <s v="160315.IB"/>
    <s v="160315Z7.IB"/>
    <s v="16进出15(增7)"/>
    <x v="310"/>
    <d v="2017-02-10T00:00:00"/>
    <n v="50"/>
    <x v="3"/>
    <s v=""/>
    <s v="中国进出口银行"/>
    <n v="3.8632"/>
    <n v="2.14"/>
    <m/>
    <n v="4.125"/>
    <n v="2.6217999999999999"/>
    <n v="3.9049999999999998"/>
    <n v="3.8937133877488748"/>
    <m/>
  </r>
  <r>
    <s v="160310.IB"/>
    <s v="160310Z16.IB"/>
    <s v="16进出10(增16)"/>
    <x v="310"/>
    <d v="2017-02-10T00:00:00"/>
    <n v="30"/>
    <x v="2"/>
    <s v=""/>
    <s v="中国进出口银行"/>
    <n v="4.2256"/>
    <n v="6.78"/>
    <m/>
    <n v="3.8889"/>
    <n v="7.8792999999999997"/>
    <n v="4.2476000000000003"/>
    <n v="4.2484446689426729"/>
    <m/>
  </r>
  <r>
    <s v="170202.IB"/>
    <s v="170202Z3.IB"/>
    <s v="17国开02(增3)"/>
    <x v="310"/>
    <d v="2017-02-13T00:00:00"/>
    <n v="20"/>
    <x v="5"/>
    <s v=""/>
    <s v="国家开发银行"/>
    <n v="4.2821999999999996"/>
    <n v="4.24"/>
    <m/>
    <n v="1.04"/>
    <n v="13.308"/>
    <n v="4.3284000000000002"/>
    <n v="4.2897142771265404"/>
    <m/>
  </r>
  <r>
    <s v="170201.IB"/>
    <s v="170201Z3.IB"/>
    <s v="17国开01(增3)"/>
    <x v="310"/>
    <d v="2017-02-13T00:00:00"/>
    <n v="60"/>
    <x v="0"/>
    <s v=""/>
    <s v="国家开发银行"/>
    <n v="4.0838000000000001"/>
    <n v="4.04"/>
    <m/>
    <n v="2.4207000000000001"/>
    <n v="5.9185999999999996"/>
    <n v="4.1398000000000001"/>
    <n v="4.1243501300983345"/>
    <m/>
  </r>
  <r>
    <s v="160215.IB"/>
    <s v="160215Z12.IB"/>
    <s v="16国开15(增12)"/>
    <x v="311"/>
    <d v="2017-02-16T00:00:00"/>
    <n v="60"/>
    <x v="3"/>
    <s v=""/>
    <s v="国家开发银行"/>
    <n v="3.7717000000000001"/>
    <n v="2.31"/>
    <m/>
    <n v="1.0087999999999999"/>
    <n v="2.5007999999999999"/>
    <n v="3.8338999999999999"/>
    <n v="3.8276820857325657"/>
    <m/>
  </r>
  <r>
    <s v="170201.IB"/>
    <s v="170201Z4.IB"/>
    <s v="17国开01(增4)"/>
    <x v="311"/>
    <d v="2017-02-16T00:00:00"/>
    <n v="30"/>
    <x v="0"/>
    <s v=""/>
    <s v="国家开发银行"/>
    <n v="4.0894000000000004"/>
    <n v="5.42"/>
    <m/>
    <n v="1.2"/>
    <n v="5.9122000000000003"/>
    <n v="4.1448999999999998"/>
    <n v="4.1299940259125201"/>
    <m/>
  </r>
  <r>
    <s v="160213.IB"/>
    <s v="160213Z21.IB"/>
    <s v="16国开13(增21)"/>
    <x v="311"/>
    <d v="2017-02-16T00:00:00"/>
    <n v="100"/>
    <x v="2"/>
    <s v=""/>
    <s v="国家开发银行"/>
    <n v="4.0926999999999998"/>
    <n v="4.05"/>
    <m/>
    <n v="2.4695999999999998"/>
    <n v="7.8952"/>
    <n v="4.1497000000000002"/>
    <n v="4.1294311784375317"/>
    <m/>
  </r>
  <r>
    <s v="170001.IB"/>
    <s v="170001X.IB"/>
    <s v="17附息国债01(续发)"/>
    <x v="312"/>
    <d v="2017-02-16T00:00:00"/>
    <n v="200"/>
    <x v="1"/>
    <s v=""/>
    <s v="中华人民共和国财政部"/>
    <n v="3.0293000000000001"/>
    <n v="2.04"/>
    <m/>
    <m/>
    <n v="4.4931000000000001"/>
    <n v="3.0497999999999998"/>
    <n v="3.0515563486234449"/>
    <m/>
  </r>
  <r>
    <s v="160218.IB"/>
    <s v="160218Z8.IB"/>
    <s v="16国开18(增8)"/>
    <x v="313"/>
    <d v="2017-02-20T00:00:00"/>
    <n v="60"/>
    <x v="1"/>
    <s v=""/>
    <s v="国家开发银行"/>
    <n v="3.9434"/>
    <n v="3.16"/>
    <m/>
    <n v="2.1724000000000001"/>
    <n v="4.3030999999999997"/>
    <n v="3.9950000000000001"/>
    <n v="3.9991737445097719"/>
    <m/>
  </r>
  <r>
    <s v="170202.IB"/>
    <s v="170202Z4.IB"/>
    <s v="17国开02(增4)"/>
    <x v="313"/>
    <d v="2017-02-20T00:00:00"/>
    <n v="20"/>
    <x v="5"/>
    <s v=""/>
    <s v="国家开发银行"/>
    <n v="4.2664999999999997"/>
    <n v="3.77"/>
    <m/>
    <n v="1.0667"/>
    <n v="13.3094"/>
    <n v="4.3132000000000001"/>
    <n v="4.2740134867086415"/>
    <m/>
  </r>
  <r>
    <s v="160315.IB"/>
    <s v="160315Z8.IB"/>
    <s v="16进出15(增8)"/>
    <x v="313"/>
    <d v="2017-02-20T00:00:00"/>
    <n v="50"/>
    <x v="3"/>
    <s v=""/>
    <s v="中国进出口银行"/>
    <n v="3.8681000000000001"/>
    <n v="2.66"/>
    <m/>
    <n v="2.7692000000000001"/>
    <n v="2.5971000000000002"/>
    <n v="3.8923000000000001"/>
    <n v="3.8989035886180741"/>
    <m/>
  </r>
  <r>
    <s v="160310.IB"/>
    <s v="160310Z17.IB"/>
    <s v="16进出10(增17)"/>
    <x v="313"/>
    <d v="2017-02-20T00:00:00"/>
    <n v="30"/>
    <x v="2"/>
    <s v=""/>
    <s v="中国进出口银行"/>
    <n v="4.1963999999999997"/>
    <n v="7.12"/>
    <m/>
    <n v="1.1943999999999999"/>
    <n v="7.8677000000000001"/>
    <n v="4.242"/>
    <n v="4.2192783507251166"/>
    <m/>
  </r>
  <r>
    <s v="160316.IB"/>
    <s v="160316Z7.IB"/>
    <s v="16进出16(增7)"/>
    <x v="313"/>
    <d v="2017-02-20T00:00:00"/>
    <n v="40"/>
    <x v="1"/>
    <s v=""/>
    <s v="中国进出口银行"/>
    <n v="3.9948999999999999"/>
    <n v="3.71"/>
    <m/>
    <n v="2.7332999999999998"/>
    <n v="4.3009000000000004"/>
    <n v="4.0411000000000001"/>
    <n v="4.025126231718942"/>
    <m/>
  </r>
  <r>
    <s v="160215.IB"/>
    <s v="160215Z13.IB"/>
    <s v="16国开15(增13)"/>
    <x v="314"/>
    <d v="2017-02-23T00:00:00"/>
    <n v="60"/>
    <x v="3"/>
    <s v=""/>
    <s v="国家开发银行"/>
    <n v="3.7757000000000001"/>
    <n v="2.0499999999999998"/>
    <m/>
    <n v="1.0696000000000001"/>
    <n v="2.4823"/>
    <n v="3.8189000000000002"/>
    <n v="3.8320993070942273"/>
    <m/>
  </r>
  <r>
    <s v="160213.IB"/>
    <s v="160213Z22.IB"/>
    <s v="16国开13(增22)"/>
    <x v="314"/>
    <d v="2017-02-23T00:00:00"/>
    <n v="100"/>
    <x v="2"/>
    <s v=""/>
    <s v="国家开发银行"/>
    <n v="4.0373999999999999"/>
    <n v="3.6"/>
    <m/>
    <n v="2.3849999999999998"/>
    <n v="7.8851000000000004"/>
    <n v="4.0872000000000002"/>
    <n v="4.0741782272894449"/>
    <m/>
  </r>
  <r>
    <s v="170403.IB"/>
    <s v="170403Z4.IB"/>
    <s v="17农发03(增4)"/>
    <x v="315"/>
    <d v="2017-02-24T00:00:00"/>
    <n v="58"/>
    <x v="1"/>
    <s v=""/>
    <s v="中国农业发展银行"/>
    <n v="3.9733999999999998"/>
    <n v="2.65"/>
    <m/>
    <n v="5.5"/>
    <n v="4.3463000000000003"/>
    <n v="4.0049999999999999"/>
    <n v="4.0056113061684648"/>
    <m/>
  </r>
  <r>
    <s v="170404.IB"/>
    <s v="170404Z4.IB"/>
    <s v="17农发04(增4)"/>
    <x v="315"/>
    <d v="2017-02-24T00:00:00"/>
    <n v="30"/>
    <x v="0"/>
    <s v=""/>
    <s v="中国农业发展银行"/>
    <n v="4.0995999999999997"/>
    <n v="3.97"/>
    <m/>
    <n v="1.2346999999999999"/>
    <n v="5.8863000000000003"/>
    <n v="4.1528"/>
    <n v="4.1318783412330324"/>
    <m/>
  </r>
  <r>
    <s v="170405.IB"/>
    <s v="170405Z4.IB"/>
    <s v="17农发05(增4)"/>
    <x v="315"/>
    <d v="2017-02-24T00:00:00"/>
    <n v="30"/>
    <x v="2"/>
    <s v=""/>
    <s v="中国农业发展银行"/>
    <n v="4.1371000000000002"/>
    <n v="5.62"/>
    <m/>
    <n v="3"/>
    <n v="7.9976000000000003"/>
    <n v="4.1798999999999999"/>
    <n v="4.1608571271381418"/>
    <m/>
  </r>
  <r>
    <s v="160025.IB"/>
    <s v="160025X3.IB"/>
    <s v="16附息国债25(续3)"/>
    <x v="315"/>
    <d v="2017-02-23T00:00:00"/>
    <n v="200"/>
    <x v="0"/>
    <s v=""/>
    <s v="中华人民共和国财政部"/>
    <n v="3.1486999999999998"/>
    <n v="2.2000000000000002"/>
    <m/>
    <m/>
    <n v="5.9897999999999998"/>
    <n v="3.1648999999999998"/>
    <n v="3.1653950482486892"/>
    <m/>
  </r>
  <r>
    <s v="170002.IB"/>
    <s v="170002X.IB"/>
    <s v="17附息国债02(续发)"/>
    <x v="315"/>
    <d v="2017-02-23T00:00:00"/>
    <n v="200"/>
    <x v="3"/>
    <s v=""/>
    <s v="中华人民共和国财政部"/>
    <n v="2.8056999999999999"/>
    <n v="1.94"/>
    <m/>
    <m/>
    <n v="2.7456"/>
    <n v="2.8599000000000001"/>
    <n v="2.8239109557109554"/>
    <m/>
  </r>
  <r>
    <s v="170402.IB"/>
    <s v="170402Z4.IB"/>
    <s v="17农发02(增4)"/>
    <x v="315"/>
    <d v="2017-02-24T00:00:00"/>
    <n v="51"/>
    <x v="3"/>
    <s v=""/>
    <s v="中国农业发展银行"/>
    <n v="3.7902"/>
    <n v="2.63"/>
    <m/>
    <n v="1.6935"/>
    <n v="2.6621999999999999"/>
    <n v="3.8258999999999999"/>
    <n v="3.8240066260987153"/>
    <m/>
  </r>
  <r>
    <s v="170201.IB"/>
    <s v="170201Z5.IB"/>
    <s v="17国开01(增5)"/>
    <x v="316"/>
    <d v="2017-02-27T00:00:00"/>
    <n v="40"/>
    <x v="0"/>
    <s v=""/>
    <s v="国家开发银行"/>
    <n v="4.0585000000000004"/>
    <n v="3.69"/>
    <m/>
    <n v="1.4211"/>
    <n v="5.8849999999999998"/>
    <n v="4.1148999999999996"/>
    <n v="4.0992816482582839"/>
    <m/>
  </r>
  <r>
    <s v="170202.IB"/>
    <s v="170202Z5.IB"/>
    <s v="17国开02(增5)"/>
    <x v="316"/>
    <d v="2017-02-27T00:00:00"/>
    <n v="20"/>
    <x v="5"/>
    <s v=""/>
    <s v="国家开发银行"/>
    <n v="4.2508999999999997"/>
    <n v="3.8"/>
    <m/>
    <n v="5.8666999999999998"/>
    <n v="13.2971"/>
    <n v="4.2849000000000004"/>
    <n v="4.2584204367869685"/>
    <m/>
  </r>
  <r>
    <s v="160316.IB"/>
    <s v="160316Z8.IB"/>
    <s v="16进出16(增8)"/>
    <x v="316"/>
    <d v="2017-02-27T00:00:00"/>
    <n v="50"/>
    <x v="1"/>
    <s v=""/>
    <s v="中国进出口银行"/>
    <n v="3.9647000000000001"/>
    <n v="2.12"/>
    <m/>
    <n v="3"/>
    <n v="4.2840999999999996"/>
    <n v="3.9912000000000001"/>
    <n v="3.9950447631941364"/>
    <m/>
  </r>
  <r>
    <s v="160310.IB"/>
    <s v="160310Z18.IB"/>
    <s v="16进出10(增18)"/>
    <x v="316"/>
    <d v="2017-02-27T00:00:00"/>
    <n v="40"/>
    <x v="2"/>
    <s v=""/>
    <s v="中国进出口银行"/>
    <n v="4.1304999999999996"/>
    <n v="4.09"/>
    <m/>
    <n v="4.4839000000000002"/>
    <n v="7.8505000000000003"/>
    <n v="4.1717000000000004"/>
    <n v="4.1534284758932545"/>
    <m/>
  </r>
  <r>
    <s v="170404.IB"/>
    <s v="170404Z5.IB"/>
    <s v="17农发04(增5)"/>
    <x v="317"/>
    <d v="2017-03-01T00:00:00"/>
    <n v="40"/>
    <x v="0"/>
    <s v=""/>
    <s v="中国农业发展银行"/>
    <n v="4.0952000000000002"/>
    <n v="3.68"/>
    <m/>
    <n v="1.0538000000000001"/>
    <n v="5.8705999999999996"/>
    <n v="4.1226000000000003"/>
    <n v="4.1275646645998707"/>
    <m/>
  </r>
  <r>
    <s v="160422.IB"/>
    <s v="160422Z.IB"/>
    <s v="16农发绿债22(增发)"/>
    <x v="317"/>
    <d v="2017-03-01T00:00:00"/>
    <n v="40"/>
    <x v="3"/>
    <s v=""/>
    <s v="中国农业发展银行"/>
    <n v="3.7730000000000001"/>
    <n v="3.03"/>
    <m/>
    <n v="2.3611"/>
    <n v="2.6057000000000001"/>
    <n v="3.8165"/>
    <n v="3.8075396630463985"/>
    <m/>
  </r>
  <r>
    <s v="170201.IB"/>
    <s v="170201Z6.IB"/>
    <s v="17国开01(增6)"/>
    <x v="318"/>
    <d v="2017-03-02T00:00:00"/>
    <n v="42"/>
    <x v="0"/>
    <s v=""/>
    <s v="国家开发银行"/>
    <n v="4.0743999999999998"/>
    <n v="4.2"/>
    <m/>
    <n v="3.1053000000000002"/>
    <n v="5.8723999999999998"/>
    <n v="4.1100000000000003"/>
    <n v="4.1152691506028196"/>
    <m/>
  </r>
  <r>
    <s v="170202.IB"/>
    <s v="170202Z6.IB"/>
    <s v="17国开02(增6)"/>
    <x v="318"/>
    <d v="2017-03-02T00:00:00"/>
    <n v="30"/>
    <x v="5"/>
    <s v=""/>
    <s v="国家开发银行"/>
    <n v="4.3078000000000003"/>
    <n v="2.54"/>
    <m/>
    <n v="2.5714000000000001"/>
    <n v="13.2453"/>
    <n v="4.3"/>
    <n v="4.3153498478705661"/>
    <m/>
  </r>
  <r>
    <s v="170403.IB"/>
    <s v="170403Z5.IB"/>
    <s v="17农发03(增5)"/>
    <x v="319"/>
    <d v="2017-03-03T00:00:00"/>
    <n v="56.9"/>
    <x v="1"/>
    <s v=""/>
    <s v="中国农业发展银行"/>
    <n v="3.9790000000000001"/>
    <n v="2.31"/>
    <m/>
    <n v="1.1587000000000001"/>
    <n v="4.3249000000000004"/>
    <n v="3.9948999999999999"/>
    <n v="4.0113706906518072"/>
    <m/>
  </r>
  <r>
    <s v="170405.IB"/>
    <s v="170405Z5.IB"/>
    <s v="17农发05(增5)"/>
    <x v="319"/>
    <d v="2017-03-03T00:00:00"/>
    <n v="40.4"/>
    <x v="2"/>
    <s v=""/>
    <s v="中国农业发展银行"/>
    <n v="4.1646999999999998"/>
    <n v="4.25"/>
    <m/>
    <n v="1.6829000000000001"/>
    <n v="7.9725999999999999"/>
    <n v="4.1824000000000003"/>
    <n v="4.188531623309836"/>
    <m/>
  </r>
  <r>
    <s v="170004.IB"/>
    <s v="170004X.IB"/>
    <s v="17附息国债04(续发)"/>
    <x v="319"/>
    <d v="2017-03-02T00:00:00"/>
    <n v="200"/>
    <x v="2"/>
    <s v=""/>
    <s v="中华人民共和国财政部"/>
    <n v="3.2574000000000001"/>
    <n v="2.87"/>
    <m/>
    <m/>
    <n v="8.3666999999999998"/>
    <n v="3.3224999999999998"/>
    <n v="3.2693521436169579"/>
    <m/>
  </r>
  <r>
    <s v="160310.IB"/>
    <s v="160310Z19.IB"/>
    <s v="16进出10(增19)"/>
    <x v="320"/>
    <d v="2017-03-06T00:00:00"/>
    <n v="40"/>
    <x v="2"/>
    <s v=""/>
    <s v="中国进出口银行"/>
    <n v="4.1947999999999999"/>
    <n v="4.04"/>
    <m/>
    <n v="2.4727000000000001"/>
    <n v="7.8194999999999997"/>
    <n v="4.2196999999999996"/>
    <n v="4.2178193746403219"/>
    <m/>
  </r>
  <r>
    <s v="160215.IB"/>
    <s v="160215Z14.IB"/>
    <s v="16国开15(增14)"/>
    <x v="320"/>
    <d v="2017-03-06T00:00:00"/>
    <n v="60"/>
    <x v="3"/>
    <s v=""/>
    <s v="国家开发银行"/>
    <n v="3.8087"/>
    <n v="2.0099999999999998"/>
    <m/>
    <n v="1.2676000000000001"/>
    <n v="2.4519000000000002"/>
    <n v="3.8437999999999999"/>
    <n v="3.8657985766140546"/>
    <m/>
  </r>
  <r>
    <s v="160213.IB"/>
    <s v="160213Z23.IB"/>
    <s v="16国开13(增23)"/>
    <x v="320"/>
    <d v="2017-03-06T00:00:00"/>
    <n v="80"/>
    <x v="2"/>
    <s v=""/>
    <s v="国家开发银行"/>
    <n v="4.1070000000000002"/>
    <n v="3.93"/>
    <m/>
    <n v="2.6808000000000001"/>
    <n v="7.8413000000000004"/>
    <n v="4.1448"/>
    <n v="4.1439836634231568"/>
    <m/>
  </r>
  <r>
    <s v="160218.IB"/>
    <s v="160218Z9.IB"/>
    <s v="16国开18(增9)"/>
    <x v="320"/>
    <d v="2017-03-06T00:00:00"/>
    <n v="50"/>
    <x v="1"/>
    <s v=""/>
    <s v="国家开发银行"/>
    <n v="3.9687000000000001"/>
    <n v="2.61"/>
    <m/>
    <n v="1.6667000000000001"/>
    <n v="4.2613000000000003"/>
    <n v="3.9990999999999999"/>
    <n v="4.0250208410578932"/>
    <m/>
  </r>
  <r>
    <s v="160316.IB"/>
    <s v="160316Z9.IB"/>
    <s v="16进出16(增9)"/>
    <x v="320"/>
    <d v="2017-03-06T00:00:00"/>
    <n v="50"/>
    <x v="1"/>
    <s v=""/>
    <s v="中国进出口银行"/>
    <n v="4.0014000000000003"/>
    <n v="2.31"/>
    <m/>
    <n v="1.1638999999999999"/>
    <n v="4.2611999999999997"/>
    <n v="4.0204000000000004"/>
    <n v="4.031907838167653"/>
    <m/>
  </r>
  <r>
    <s v="170302.IB"/>
    <s v="170302Z.IB"/>
    <s v="17进出02(增发)"/>
    <x v="320"/>
    <d v="2017-03-06T00:00:00"/>
    <n v="50"/>
    <x v="3"/>
    <s v=""/>
    <s v="中国进出口银行"/>
    <n v="3.8077999999999999"/>
    <n v="2.73"/>
    <m/>
    <n v="1.129"/>
    <n v="2.7646999999999999"/>
    <n v="3.8346"/>
    <n v="3.8367362317792164"/>
    <m/>
  </r>
  <r>
    <s v="170402.IB"/>
    <s v="170402Z5.IB"/>
    <s v="17农发02(增5)"/>
    <x v="321"/>
    <d v="2017-03-08T00:00:00"/>
    <n v="63.3"/>
    <x v="3"/>
    <s v=""/>
    <s v="中国农业发展银行"/>
    <n v="3.8329"/>
    <n v="2.2999999999999998"/>
    <m/>
    <n v="1.0968"/>
    <n v="2.6288"/>
    <n v="3.8708"/>
    <n v="3.8671361533779671"/>
    <m/>
  </r>
  <r>
    <s v="170404.IB"/>
    <s v="170404Z6.IB"/>
    <s v="17农发04(增6)"/>
    <x v="321"/>
    <d v="2017-03-08T00:00:00"/>
    <n v="40"/>
    <x v="0"/>
    <s v=""/>
    <s v="中国农业发展银行"/>
    <n v="4.2053000000000003"/>
    <n v="3.13"/>
    <m/>
    <n v="1.0713999999999999"/>
    <n v="5.8455000000000004"/>
    <n v="4.2083000000000004"/>
    <n v="4.2378036352749984"/>
    <m/>
  </r>
  <r>
    <s v="160213.IB"/>
    <s v="160213Z24.IB"/>
    <s v="16国开13(增24)"/>
    <x v="322"/>
    <d v="2017-03-09T00:00:00"/>
    <n v="90"/>
    <x v="2"/>
    <s v=""/>
    <s v="国家开发银行"/>
    <n v="4.1220999999999997"/>
    <n v="3.32"/>
    <m/>
    <n v="1.3311999999999999"/>
    <n v="7.8268000000000004"/>
    <n v="4.1619000000000002"/>
    <n v="4.1591521796902944"/>
    <m/>
  </r>
  <r>
    <s v="160218.IB"/>
    <s v="160218Z10.IB"/>
    <s v="16国开18(增10)"/>
    <x v="322"/>
    <d v="2017-03-09T00:00:00"/>
    <n v="60"/>
    <x v="1"/>
    <s v=""/>
    <s v="国家开发银行"/>
    <n v="4.0239000000000003"/>
    <n v="2.25"/>
    <m/>
    <n v="63"/>
    <n v="4.25"/>
    <n v="4.0347"/>
    <n v="4.0803705882352945"/>
    <m/>
  </r>
  <r>
    <s v="170001.IB"/>
    <s v="170001X2.IB"/>
    <s v="17附息国债01(续2)"/>
    <x v="323"/>
    <d v="2017-03-09T00:00:00"/>
    <n v="200"/>
    <x v="1"/>
    <s v=""/>
    <s v="中华人民共和国财政部"/>
    <n v="3.0265"/>
    <n v="1.85"/>
    <m/>
    <m/>
    <n v="4.4358000000000004"/>
    <n v="3.0649000000000002"/>
    <n v="3.0490438477839397"/>
    <m/>
  </r>
  <r>
    <s v="170403.IB"/>
    <s v="170403Z6.IB"/>
    <s v="17农发03(增6)"/>
    <x v="323"/>
    <d v="2017-03-10T00:00:00"/>
    <n v="60"/>
    <x v="1"/>
    <s v=""/>
    <s v="中国农业发展银行"/>
    <n v="4.0784000000000002"/>
    <n v="2.48"/>
    <m/>
    <n v="1.7333000000000001"/>
    <n v="4.3010999999999999"/>
    <n v="4.0887000000000002"/>
    <n v="4.1109498128385766"/>
    <m/>
  </r>
  <r>
    <s v="170405.IB"/>
    <s v="170405Z6.IB"/>
    <s v="17农发05(增6)"/>
    <x v="323"/>
    <d v="2017-03-10T00:00:00"/>
    <n v="40"/>
    <x v="2"/>
    <s v=""/>
    <s v="中国农业发展银行"/>
    <n v="4.2465999999999999"/>
    <n v="4.4400000000000004"/>
    <m/>
    <n v="1.3206"/>
    <n v="7.9424000000000001"/>
    <n v="4.2549000000000001"/>
    <n v="4.270522240128928"/>
    <m/>
  </r>
  <r>
    <s v="160316.IB"/>
    <s v="160316Z10.IB"/>
    <s v="16进出16(增10)"/>
    <x v="324"/>
    <d v="2017-03-13T00:00:00"/>
    <n v="50"/>
    <x v="1"/>
    <s v=""/>
    <s v="中国进出口银行"/>
    <n v="4.0963000000000003"/>
    <n v="2.41"/>
    <m/>
    <n v="8"/>
    <n v="4.2397"/>
    <n v="4.1216999999999997"/>
    <n v="4.1269625468783175"/>
    <m/>
  </r>
  <r>
    <s v="160310.IB"/>
    <s v="160310Z20.IB"/>
    <s v="16进出10(增20)"/>
    <x v="324"/>
    <d v="2017-03-13T00:00:00"/>
    <n v="40"/>
    <x v="2"/>
    <s v=""/>
    <s v="中国进出口银行"/>
    <n v="4.2595999999999998"/>
    <n v="3.95"/>
    <m/>
    <n v="2.6735000000000002"/>
    <n v="7.7952000000000004"/>
    <n v="4.2849000000000004"/>
    <n v="4.282691133004926"/>
    <m/>
  </r>
  <r>
    <s v="170302.IB"/>
    <s v="170302Z2.IB"/>
    <s v="17进出02(增2)"/>
    <x v="324"/>
    <d v="2017-03-13T00:00:00"/>
    <n v="60"/>
    <x v="3"/>
    <s v=""/>
    <s v="中国进出口银行"/>
    <n v="3.9323000000000001"/>
    <n v="1.84"/>
    <m/>
    <n v="6"/>
    <n v="2.7435"/>
    <n v="3.927"/>
    <n v="3.9614598323309642"/>
    <m/>
  </r>
  <r>
    <s v="170201.IB"/>
    <s v="170201Z7.IB"/>
    <s v="17国开01(增7)"/>
    <x v="324"/>
    <d v="2017-03-13T00:00:00"/>
    <n v="30"/>
    <x v="0"/>
    <s v=""/>
    <s v="国家开发银行"/>
    <n v="4.1986999999999997"/>
    <n v="3.94"/>
    <m/>
    <n v="2.0499999999999998"/>
    <n v="5.8380000000000001"/>
    <n v="4.2449000000000003"/>
    <n v="4.2398099691675224"/>
    <m/>
  </r>
  <r>
    <s v="160215.IB"/>
    <s v="160215Z15.IB"/>
    <s v="16国开15(增15)"/>
    <x v="324"/>
    <d v="2017-03-13T00:00:00"/>
    <n v="70"/>
    <x v="3"/>
    <s v=""/>
    <s v="国家开发银行"/>
    <n v="3.9388000000000001"/>
    <n v="1.9"/>
    <m/>
    <n v="1.0435000000000001"/>
    <n v="2.4304000000000001"/>
    <n v="3.9386999999999999"/>
    <n v="3.9964036866359449"/>
    <m/>
  </r>
  <r>
    <s v="170404.IB"/>
    <s v="170404Z7.IB"/>
    <s v="17农发04(增7)"/>
    <x v="325"/>
    <d v="2017-03-15T00:00:00"/>
    <n v="60"/>
    <x v="0"/>
    <s v=""/>
    <s v="中国农业发展银行"/>
    <n v="4.2712000000000003"/>
    <n v="2.21"/>
    <m/>
    <n v="2.7894999999999999"/>
    <n v="5.8255999999999997"/>
    <n v="4.2971000000000004"/>
    <n v="4.3038146663004673"/>
    <m/>
  </r>
  <r>
    <s v="170402.IB"/>
    <s v="170402Z6.IB"/>
    <s v="17农发02(增6)"/>
    <x v="325"/>
    <d v="2017-03-15T00:00:00"/>
    <n v="79.400000000000006"/>
    <x v="3"/>
    <s v=""/>
    <s v="中国农业发展银行"/>
    <n v="3.9643000000000002"/>
    <n v="2.36"/>
    <m/>
    <n v="15.7143"/>
    <n v="2.6080999999999999"/>
    <n v="3.9803999999999999"/>
    <n v="3.9988078792991066"/>
    <m/>
  </r>
  <r>
    <s v="160215.IB"/>
    <s v="160215Z16.IB"/>
    <s v="16国开15(增16)"/>
    <x v="326"/>
    <d v="2017-03-16T00:00:00"/>
    <n v="50"/>
    <x v="3"/>
    <s v=""/>
    <s v="国家开发银行"/>
    <n v="3.9266999999999999"/>
    <n v="3.15"/>
    <m/>
    <n v="7.5"/>
    <n v="2.4235000000000002"/>
    <n v="3.9661"/>
    <n v="3.9844676913554773"/>
    <m/>
  </r>
  <r>
    <s v="160213.IB"/>
    <s v="160213Z25.IB"/>
    <s v="16国开13(增25)"/>
    <x v="326"/>
    <d v="2017-03-16T00:00:00"/>
    <n v="70"/>
    <x v="2"/>
    <s v=""/>
    <s v="国家开发银行"/>
    <n v="4.1319999999999997"/>
    <n v="4.8899999999999997"/>
    <m/>
    <n v="3.5068000000000001"/>
    <n v="7.8259999999999996"/>
    <n v="4.1550000000000002"/>
    <n v="4.169055967288525"/>
    <m/>
  </r>
  <r>
    <s v="160218.IB"/>
    <s v="160218Z11.IB"/>
    <s v="16国开18(增11)"/>
    <x v="326"/>
    <d v="2017-03-16T00:00:00"/>
    <n v="40"/>
    <x v="1"/>
    <s v=""/>
    <s v="国家开发银行"/>
    <n v="4.0321999999999996"/>
    <n v="2.92"/>
    <m/>
    <n v="1.0745"/>
    <n v="4.2359"/>
    <n v="4.0597000000000003"/>
    <n v="4.0888585613446962"/>
    <m/>
  </r>
  <r>
    <s v="170405.IB"/>
    <s v="170405Z7.IB"/>
    <s v="17农发05(增7)"/>
    <x v="327"/>
    <d v="2017-03-17T00:00:00"/>
    <n v="55"/>
    <x v="2"/>
    <s v=""/>
    <s v="中国农业发展银行"/>
    <n v="4.2153"/>
    <n v="4.3099999999999996"/>
    <m/>
    <n v="1.5682"/>
    <n v="7.9382999999999999"/>
    <n v="4.2199"/>
    <n v="4.2392345955683206"/>
    <m/>
  </r>
  <r>
    <s v="170403.IB"/>
    <s v="170403Z7.IB"/>
    <s v="17农发03(增7)"/>
    <x v="327"/>
    <d v="2017-03-17T00:00:00"/>
    <n v="75"/>
    <x v="1"/>
    <s v=""/>
    <s v="中国农业发展银行"/>
    <n v="4.1032999999999999"/>
    <n v="2.39"/>
    <m/>
    <n v="1.0769"/>
    <n v="4.2849000000000004"/>
    <n v="4.1319999999999997"/>
    <n v="4.1359728745128237"/>
    <m/>
  </r>
  <r>
    <s v="170302.IB"/>
    <s v="170302Z3.IB"/>
    <s v="17进出02(增3)"/>
    <x v="328"/>
    <d v="2017-03-20T00:00:00"/>
    <n v="50"/>
    <x v="3"/>
    <s v=""/>
    <s v="中国进出口银行"/>
    <n v="3.9226000000000001"/>
    <n v="2.93"/>
    <m/>
    <n v="1.1795"/>
    <n v="2.7250000000000001"/>
    <n v="3.9638"/>
    <n v="3.9519577981651377"/>
    <m/>
  </r>
  <r>
    <s v="170406.IB"/>
    <s v="170406Z.IB"/>
    <s v="17农发06(增发)"/>
    <x v="329"/>
    <d v="2017-03-22T00:00:00"/>
    <n v="20"/>
    <x v="4"/>
    <s v=""/>
    <s v="中国农业发展银行"/>
    <n v="4.3985000000000003"/>
    <n v="4.47"/>
    <m/>
    <n v="2.3477999999999999"/>
    <n v="10.7898"/>
    <n v="4.3791000000000002"/>
    <n v="4.4077680123820651"/>
    <m/>
  </r>
  <r>
    <s v="170402.IB"/>
    <s v="170402Z7.IB"/>
    <s v="17农发02(增7)"/>
    <x v="329"/>
    <d v="2017-03-22T00:00:00"/>
    <n v="90"/>
    <x v="3"/>
    <s v=""/>
    <s v="中国农业发展银行"/>
    <n v="3.9737"/>
    <n v="2.16"/>
    <m/>
    <n v="14.4"/>
    <n v="2.5886"/>
    <n v="3.9931999999999999"/>
    <n v="4.0084678281696666"/>
    <m/>
  </r>
  <r>
    <s v="170404.IB"/>
    <s v="170404Z8.IB"/>
    <s v="17农发04(增8)"/>
    <x v="329"/>
    <d v="2017-03-22T00:00:00"/>
    <n v="60"/>
    <x v="0"/>
    <s v=""/>
    <s v="中国农业发展银行"/>
    <n v="4.2131999999999996"/>
    <n v="3.08"/>
    <m/>
    <n v="1.2726999999999999"/>
    <n v="5.8083999999999998"/>
    <n v="4.2191999999999998"/>
    <n v="4.2459112457819703"/>
    <m/>
  </r>
  <r>
    <s v="160218.IB"/>
    <s v="160218Z12.IB"/>
    <s v="16国开18(增12)"/>
    <x v="330"/>
    <d v="2017-03-23T00:00:00"/>
    <n v="40"/>
    <x v="1"/>
    <s v=""/>
    <s v="国家开发银行"/>
    <n v="4.0404999999999998"/>
    <n v="3.26"/>
    <m/>
    <n v="1.0805"/>
    <n v="4.2145999999999999"/>
    <n v="4.0597000000000003"/>
    <n v="4.0974449058036351"/>
    <m/>
  </r>
  <r>
    <s v="160213.IB"/>
    <s v="160213Z26.IB"/>
    <s v="16国开13(增26)"/>
    <x v="330"/>
    <d v="2017-03-23T00:00:00"/>
    <n v="80"/>
    <x v="2"/>
    <s v=""/>
    <s v="国家开发银行"/>
    <n v="4.1090999999999998"/>
    <n v="4.33"/>
    <m/>
    <n v="2.6606999999999998"/>
    <n v="7.8055000000000003"/>
    <n v="4.1134000000000004"/>
    <n v="4.1462532893472552"/>
    <m/>
  </r>
  <r>
    <s v="160215.IB"/>
    <s v="160215Z17.IB"/>
    <s v="16国开15(增17)"/>
    <x v="330"/>
    <d v="2017-03-23T00:00:00"/>
    <n v="50"/>
    <x v="3"/>
    <s v=""/>
    <s v="国家开发银行"/>
    <n v="3.9573999999999998"/>
    <n v="3.24"/>
    <m/>
    <n v="1.0091000000000001"/>
    <n v="2.4043000000000001"/>
    <n v="3.9986000000000002"/>
    <n v="4.0156290063635982"/>
    <m/>
  </r>
  <r>
    <s v="170405.IB"/>
    <s v="170405Z8.IB"/>
    <s v="17农发05(增8)"/>
    <x v="331"/>
    <d v="2017-03-24T00:00:00"/>
    <n v="55"/>
    <x v="2"/>
    <s v=""/>
    <s v="中国农业发展银行"/>
    <n v="4.1584000000000003"/>
    <n v="4.6900000000000004"/>
    <m/>
    <n v="2.6905000000000001"/>
    <n v="7.9260999999999999"/>
    <n v="4.1723999999999997"/>
    <n v="4.1823714361413558"/>
    <m/>
  </r>
  <r>
    <s v="170002.IB"/>
    <s v="170002X2.IB"/>
    <s v="17附息国债02(续2)"/>
    <x v="331"/>
    <d v="2017-03-23T00:00:00"/>
    <n v="200"/>
    <x v="3"/>
    <s v=""/>
    <s v="中华人民共和国财政部"/>
    <n v="3.0289000000000001"/>
    <n v="1.69"/>
    <m/>
    <m/>
    <n v="2.6652999999999998"/>
    <n v="3.0032000000000001"/>
    <n v="3.0476596143023302"/>
    <m/>
  </r>
  <r>
    <s v="170403.IB"/>
    <s v="170403Z8.IB"/>
    <s v="17农发03(增8)"/>
    <x v="331"/>
    <d v="2017-03-24T00:00:00"/>
    <n v="75"/>
    <x v="1"/>
    <s v=""/>
    <s v="中国农业发展银行"/>
    <n v="4.1025"/>
    <n v="2.67"/>
    <m/>
    <n v="1.6952"/>
    <n v="4.2671999999999999"/>
    <n v="4.1276999999999999"/>
    <n v="4.1353083989501309"/>
    <m/>
  </r>
  <r>
    <s v="170302.IB"/>
    <s v="170302Z4.IB"/>
    <s v="17进出02(增4)"/>
    <x v="332"/>
    <d v="2017-03-27T00:00:00"/>
    <n v="40"/>
    <x v="3"/>
    <s v=""/>
    <s v="中国进出口银行"/>
    <n v="3.9647000000000001"/>
    <n v="3.3"/>
    <m/>
    <n v="1.2289000000000001"/>
    <n v="2.7077"/>
    <n v="3.9927999999999999"/>
    <n v="3.9942453706097427"/>
    <m/>
  </r>
  <r>
    <s v="170303.IB"/>
    <s v="170303Z.IB"/>
    <s v="17进出03(增发)"/>
    <x v="332"/>
    <d v="2017-03-27T00:00:00"/>
    <n v="40"/>
    <x v="2"/>
    <s v=""/>
    <s v="中国进出口银行"/>
    <n v="4.1906999999999996"/>
    <n v="2.99"/>
    <m/>
    <n v="5.4545000000000003"/>
    <n v="8.0421999999999993"/>
    <n v="4.1947999999999999"/>
    <n v="4.2130819352913376"/>
    <m/>
  </r>
  <r>
    <s v="170304.IB"/>
    <s v="170304Z.IB"/>
    <s v="17进出04(增发)"/>
    <x v="332"/>
    <d v="2017-03-27T00:00:00"/>
    <n v="40"/>
    <x v="1"/>
    <s v=""/>
    <s v="中国进出口银行"/>
    <n v="4.0965999999999996"/>
    <n v="3.13"/>
    <m/>
    <n v="24"/>
    <n v="4.4252000000000002"/>
    <n v="4.1227"/>
    <n v="4.1259772032902466"/>
    <m/>
  </r>
  <r>
    <s v="170403.IB"/>
    <s v="170403Z9.IB"/>
    <s v="17农发03(增9)"/>
    <x v="333"/>
    <d v="2017-03-29T00:00:00"/>
    <n v="50"/>
    <x v="1"/>
    <s v=""/>
    <s v="中国农业发展银行"/>
    <n v="4.0419999999999998"/>
    <n v="2.96"/>
    <m/>
    <n v="17.100000000000001"/>
    <n v="4.2550999999999997"/>
    <n v="4.0693000000000001"/>
    <n v="4.0749016944372629"/>
    <m/>
  </r>
  <r>
    <s v="170404.IB"/>
    <s v="170404Z9.IB"/>
    <s v="17农发04(增9)"/>
    <x v="333"/>
    <d v="2017-03-29T00:00:00"/>
    <n v="40"/>
    <x v="0"/>
    <s v=""/>
    <s v="中国农业发展银行"/>
    <n v="4.1832000000000003"/>
    <n v="2.25"/>
    <m/>
    <n v="3.8889"/>
    <n v="5.7953000000000001"/>
    <n v="4.1936"/>
    <n v="4.2159851879971706"/>
    <m/>
  </r>
  <r>
    <s v="170402.IB"/>
    <s v="170402Z8.IB"/>
    <s v="17农发02(增8)"/>
    <x v="333"/>
    <d v="2017-03-29T00:00:00"/>
    <n v="50"/>
    <x v="3"/>
    <s v=""/>
    <s v="中国农业发展银行"/>
    <n v="3.9169999999999998"/>
    <n v="3.37"/>
    <m/>
    <n v="1.6037999999999999"/>
    <n v="2.5722999999999998"/>
    <n v="3.9531000000000001"/>
    <n v="3.9519881429071257"/>
    <m/>
  </r>
  <r>
    <s v="170406.IB"/>
    <s v="170406Z2.IB"/>
    <s v="17农发06(增2)"/>
    <x v="333"/>
    <d v="2017-03-29T00:00:00"/>
    <n v="20"/>
    <x v="4"/>
    <s v=""/>
    <s v="中国农业发展银行"/>
    <n v="4.3528000000000002"/>
    <n v="3.53"/>
    <m/>
    <n v="1.8421000000000001"/>
    <n v="10.776899999999999"/>
    <n v="4.3563000000000001"/>
    <n v="4.3620791062364876"/>
    <m/>
  </r>
  <r>
    <s v="170405.IB"/>
    <s v="170405Z9.IB"/>
    <s v="17农发05(增9)"/>
    <x v="333"/>
    <d v="2017-03-29T00:00:00"/>
    <n v="40"/>
    <x v="2"/>
    <s v=""/>
    <s v="中国农业发展银行"/>
    <n v="4.1013999999999999"/>
    <n v="4.16"/>
    <m/>
    <n v="1.1581999999999999"/>
    <n v="7.9137000000000004"/>
    <n v="4.12"/>
    <n v="4.1254089970557386"/>
    <m/>
  </r>
  <r>
    <s v="160213.IB"/>
    <s v="160213Z27.IB"/>
    <s v="16国开13(增27)"/>
    <x v="334"/>
    <d v="2017-04-05T00:00:00"/>
    <n v="50"/>
    <x v="2"/>
    <s v=""/>
    <s v="国家开发银行"/>
    <n v="3.9746000000000001"/>
    <n v="5.86"/>
    <m/>
    <n v="1.4831000000000001"/>
    <n v="7.7739000000000003"/>
    <n v="4.0522999999999998"/>
    <n v="4.0119043131504135"/>
    <m/>
  </r>
  <r>
    <s v="160215.IB"/>
    <s v="160215Z18.IB"/>
    <s v="16国开15(增18)"/>
    <x v="334"/>
    <d v="2017-04-05T00:00:00"/>
    <n v="50"/>
    <x v="3"/>
    <s v=""/>
    <s v="国家开发银行"/>
    <n v="3.8224"/>
    <n v="4.3099999999999996"/>
    <m/>
    <n v="1.5226999999999999"/>
    <n v="2.3715999999999999"/>
    <n v="3.9062000000000001"/>
    <n v="3.8814318772136955"/>
    <m/>
  </r>
  <r>
    <s v="160218.IB"/>
    <s v="160218Z13.IB"/>
    <s v="16国开18(增13)"/>
    <x v="334"/>
    <d v="2017-04-05T00:00:00"/>
    <n v="50"/>
    <x v="1"/>
    <s v=""/>
    <s v="国家开发银行"/>
    <n v="3.9"/>
    <n v="3.92"/>
    <m/>
    <n v="4.4390000000000001"/>
    <n v="4.1847000000000003"/>
    <n v="3.9672000000000001"/>
    <n v="3.9573517814897126"/>
    <m/>
  </r>
  <r>
    <s v="170303.IB"/>
    <s v="170303Z2.IB"/>
    <s v="17进出03(增2)"/>
    <x v="335"/>
    <d v="2017-04-05T00:00:00"/>
    <n v="40"/>
    <x v="2"/>
    <s v=""/>
    <s v="中国进出口银行"/>
    <n v="4.1432000000000002"/>
    <n v="2.86"/>
    <m/>
    <n v="3.4241999999999999"/>
    <n v="8.0200999999999993"/>
    <n v="4.1500000000000004"/>
    <n v="4.1656436104287975"/>
    <m/>
  </r>
  <r>
    <s v="170302.IB"/>
    <s v="170302Z5.IB"/>
    <s v="17进出02(增5)"/>
    <x v="335"/>
    <d v="2017-04-05T00:00:00"/>
    <n v="40"/>
    <x v="3"/>
    <s v=""/>
    <s v="中国进出口银行"/>
    <n v="3.8997999999999999"/>
    <n v="3.45"/>
    <m/>
    <n v="2.1642000000000001"/>
    <n v="2.6844000000000001"/>
    <n v="3.9399000000000002"/>
    <n v="3.9296018179108927"/>
    <m/>
  </r>
  <r>
    <s v="170304.IB"/>
    <s v="170304Z2.IB"/>
    <s v="17进出04(增2)"/>
    <x v="335"/>
    <d v="2017-04-05T00:00:00"/>
    <n v="40"/>
    <x v="1"/>
    <s v=""/>
    <s v="中国进出口银行"/>
    <n v="4.0373999999999999"/>
    <n v="3.07"/>
    <m/>
    <n v="1.5"/>
    <n v="4.4012000000000002"/>
    <n v="4.07"/>
    <n v="4.066937398891211"/>
    <m/>
  </r>
  <r>
    <s v="160413.IB"/>
    <s v="160413Z3.IB"/>
    <s v="16农发13(增3)"/>
    <x v="336"/>
    <d v="2017-04-07T00:00:00"/>
    <n v="70"/>
    <x v="1"/>
    <s v=""/>
    <s v="中国农业发展银行"/>
    <n v="4.0446"/>
    <n v="2.41"/>
    <m/>
    <n v="2.4443999999999999"/>
    <n v="3.6760999999999999"/>
    <n v="4.0346000000000002"/>
    <n v="4.0826838388509561"/>
    <m/>
  </r>
  <r>
    <s v="170405.IB"/>
    <s v="170405Z10.IB"/>
    <s v="17农发05(增10)"/>
    <x v="336"/>
    <d v="2017-04-07T00:00:00"/>
    <n v="50"/>
    <x v="2"/>
    <s v=""/>
    <s v="中国农业发展银行"/>
    <n v="4.1524999999999999"/>
    <n v="3.46"/>
    <m/>
    <n v="6.3918999999999997"/>
    <n v="7.89"/>
    <n v="4.1599000000000004"/>
    <n v="4.1765811153358676"/>
    <m/>
  </r>
  <r>
    <s v="170004.IB"/>
    <s v="170004X2.IB"/>
    <s v="17附息国债04(续2)"/>
    <x v="336"/>
    <d v="2017-04-06T00:00:00"/>
    <n v="320"/>
    <x v="2"/>
    <s v=""/>
    <s v="中华人民共和国财政部"/>
    <n v="3.2732999999999999"/>
    <n v="1.64"/>
    <m/>
    <m/>
    <n v="8.2760999999999996"/>
    <n v="3.3050000000000002"/>
    <n v="3.285382985947487"/>
    <m/>
  </r>
  <r>
    <s v="160218.IB"/>
    <s v="160218Z14.IB"/>
    <s v="16国开18(增14)"/>
    <x v="337"/>
    <d v="2017-04-10T00:00:00"/>
    <n v="40"/>
    <x v="1"/>
    <s v=""/>
    <s v="国家开发银行"/>
    <n v="3.9706999999999999"/>
    <n v="3.28"/>
    <m/>
    <n v="1.1016999999999999"/>
    <n v="4.1707999999999998"/>
    <n v="4.0096999999999996"/>
    <n v="4.0282429174259136"/>
    <m/>
  </r>
  <r>
    <s v="160215.IB"/>
    <s v="160215Z19.IB"/>
    <s v="16国开15(增19)"/>
    <x v="337"/>
    <d v="2017-04-10T00:00:00"/>
    <n v="50"/>
    <x v="3"/>
    <s v=""/>
    <s v="国家开发银行"/>
    <n v="3.8700999999999999"/>
    <n v="3.07"/>
    <m/>
    <n v="2.9375"/>
    <n v="2.3578999999999999"/>
    <n v="3.9333"/>
    <n v="3.9294748674668134"/>
    <m/>
  </r>
  <r>
    <s v="170303.IB"/>
    <s v="170303Z3.IB"/>
    <s v="17进出03(增3)"/>
    <x v="338"/>
    <d v="2017-04-10T00:00:00"/>
    <n v="40"/>
    <x v="2"/>
    <s v=""/>
    <s v="中国进出口银行"/>
    <n v="4.1201999999999996"/>
    <n v="3.76"/>
    <m/>
    <n v="1.3945000000000001"/>
    <n v="8.0068999999999999"/>
    <n v="4.1375999999999999"/>
    <n v="4.1426806104734659"/>
    <m/>
  </r>
  <r>
    <s v="170304.IB"/>
    <s v="170304Z3.IB"/>
    <s v="17进出04(增3)"/>
    <x v="338"/>
    <d v="2017-04-10T00:00:00"/>
    <n v="40"/>
    <x v="1"/>
    <s v=""/>
    <s v="中国进出口银行"/>
    <n v="4.0225"/>
    <n v="3.46"/>
    <m/>
    <n v="4.8666999999999998"/>
    <n v="4.3899999999999997"/>
    <n v="4.0500999999999996"/>
    <n v="4.0521127562642372"/>
    <m/>
  </r>
  <r>
    <s v="170404.IB"/>
    <s v="170404Z10.IB"/>
    <s v="17农发04(增10)"/>
    <x v="339"/>
    <d v="2017-04-12T00:00:00"/>
    <n v="47.2"/>
    <x v="0"/>
    <s v=""/>
    <s v="中国农业发展银行"/>
    <n v="4.1437999999999997"/>
    <n v="3.22"/>
    <m/>
    <n v="1.0382"/>
    <n v="5.7576999999999998"/>
    <n v="4.1666999999999996"/>
    <n v="4.1767992879101028"/>
    <m/>
  </r>
  <r>
    <s v="170402.IB"/>
    <s v="170402Z9.IB"/>
    <s v="17农发02(增9)"/>
    <x v="339"/>
    <d v="2017-04-12T00:00:00"/>
    <n v="85"/>
    <x v="3"/>
    <s v=""/>
    <s v="中国农业发展银行"/>
    <n v="3.9277000000000002"/>
    <n v="2.72"/>
    <m/>
    <n v="11.4839"/>
    <n v="2.5345"/>
    <n v="3.9607999999999999"/>
    <n v="3.9632099625172619"/>
    <m/>
  </r>
  <r>
    <s v="170406.IB"/>
    <s v="170406Z3.IB"/>
    <s v="17农发06(增3)"/>
    <x v="339"/>
    <d v="2017-04-12T00:00:00"/>
    <n v="20"/>
    <x v="4"/>
    <s v=""/>
    <s v="中国农业发展银行"/>
    <n v="4.2929000000000004"/>
    <n v="5.21"/>
    <m/>
    <n v="1.3918999999999999"/>
    <n v="10.7478"/>
    <n v="4.3055000000000003"/>
    <n v="4.3022042297028236"/>
    <m/>
  </r>
  <r>
    <s v="170210.IB"/>
    <s v="170210Z.IB"/>
    <s v="17国开10(增发)"/>
    <x v="340"/>
    <d v="2017-04-13T00:00:00"/>
    <n v="120"/>
    <x v="2"/>
    <s v=""/>
    <s v="国家开发银行"/>
    <n v="4.0439999999999996"/>
    <n v="3.22"/>
    <m/>
    <n v="1.1352"/>
    <n v="8.0852000000000004"/>
    <n v="4.0726000000000004"/>
    <n v="4.0798680057388808"/>
    <m/>
  </r>
  <r>
    <s v="170403.IB"/>
    <s v="170403Z10.IB"/>
    <s v="17农发03(增10)"/>
    <x v="341"/>
    <d v="2017-04-14T00:00:00"/>
    <n v="78"/>
    <x v="1"/>
    <s v=""/>
    <s v="中国农业发展银行"/>
    <n v="4.0498000000000003"/>
    <n v="2.4"/>
    <m/>
    <n v="1.4370000000000001"/>
    <n v="4.2117000000000004"/>
    <n v="4.07"/>
    <n v="4.0830407341453574"/>
    <m/>
  </r>
  <r>
    <s v="170405.IB"/>
    <s v="170405Z11.IB"/>
    <s v="17农发05(增11)"/>
    <x v="341"/>
    <d v="2017-04-14T00:00:00"/>
    <n v="80"/>
    <x v="2"/>
    <s v=""/>
    <s v="中国农业发展银行"/>
    <n v="4.1520999999999999"/>
    <n v="2.78"/>
    <m/>
    <n v="1.2762"/>
    <n v="7.8646000000000003"/>
    <n v="4.1695000000000002"/>
    <n v="4.1762588891997048"/>
    <m/>
  </r>
  <r>
    <s v="170303.IB"/>
    <s v="170303Z4.IB"/>
    <s v="17进出03(增4)"/>
    <x v="342"/>
    <d v="2017-04-17T00:00:00"/>
    <n v="40"/>
    <x v="2"/>
    <s v=""/>
    <s v="中国进出口银行"/>
    <n v="4.1599000000000004"/>
    <n v="3.01"/>
    <m/>
    <n v="3.0804999999999998"/>
    <n v="7.9683000000000002"/>
    <n v="4.165"/>
    <n v="4.1824895109370885"/>
    <m/>
  </r>
  <r>
    <s v="170305.IB"/>
    <s v="170305Z.IB"/>
    <s v="17进出05(增发)"/>
    <x v="342"/>
    <d v="2017-04-17T00:00:00"/>
    <n v="50"/>
    <x v="3"/>
    <s v=""/>
    <s v="中国进出口银行"/>
    <n v="3.931"/>
    <n v="2.9"/>
    <m/>
    <n v="1.0713999999999999"/>
    <n v="2.7593000000000001"/>
    <n v="3.9666000000000001"/>
    <n v="3.9599928605081001"/>
    <m/>
  </r>
  <r>
    <s v="170304.IB"/>
    <s v="170304Z4.IB"/>
    <s v="17进出04(增4)"/>
    <x v="342"/>
    <d v="2017-04-17T00:00:00"/>
    <n v="40"/>
    <x v="1"/>
    <s v=""/>
    <s v="中国进出口银行"/>
    <n v="4.0488999999999997"/>
    <n v="2.88"/>
    <m/>
    <n v="1"/>
    <n v="4.3688000000000002"/>
    <n v="4.0651000000000002"/>
    <n v="4.078656454861747"/>
    <m/>
  </r>
  <r>
    <s v="170201.IB"/>
    <s v="170201Z8.IB"/>
    <s v="17国开01(增8)"/>
    <x v="342"/>
    <d v="2017-04-17T00:00:00"/>
    <n v="40"/>
    <x v="0"/>
    <s v=""/>
    <s v="国家开发银行"/>
    <n v="4.1513"/>
    <n v="2.09"/>
    <m/>
    <n v="4.5999999999999996"/>
    <n v="5.7447999999999997"/>
    <n v="4.1569000000000003"/>
    <n v="4.1930769112936916"/>
    <m/>
  </r>
  <r>
    <s v="170404.IB"/>
    <s v="170404Z11.IB"/>
    <s v="17农发04(增11)"/>
    <x v="343"/>
    <d v="2017-04-19T00:00:00"/>
    <n v="40"/>
    <x v="0"/>
    <s v=""/>
    <s v="中国农业发展银行"/>
    <n v="4.2595999999999998"/>
    <n v="3.96"/>
    <m/>
    <n v="1.7778"/>
    <n v="5.7301000000000002"/>
    <n v="4.2842000000000002"/>
    <n v="4.2927582345857838"/>
    <m/>
  </r>
  <r>
    <s v="170406.IB"/>
    <s v="170406Z4.IB"/>
    <s v="17农发06(增4)"/>
    <x v="343"/>
    <d v="2017-04-19T00:00:00"/>
    <n v="20"/>
    <x v="4"/>
    <s v=""/>
    <s v="中国农业发展银行"/>
    <n v="4.3821000000000003"/>
    <n v="4.3899999999999997"/>
    <m/>
    <n v="1.1429"/>
    <n v="10.711600000000001"/>
    <n v="4.3723000000000001"/>
    <n v="4.3914356734754847"/>
    <m/>
  </r>
  <r>
    <s v="170210.IB"/>
    <s v="170210Z2.IB"/>
    <s v="17国开10(增2)"/>
    <x v="344"/>
    <d v="2017-04-20T00:00:00"/>
    <n v="120"/>
    <x v="2"/>
    <s v=""/>
    <s v="国家开发银行"/>
    <n v="4.1131000000000002"/>
    <n v="3.76"/>
    <m/>
    <n v="10.4"/>
    <n v="8.0534999999999997"/>
    <n v="4.1174999999999997"/>
    <n v="4.1491091885515612"/>
    <m/>
  </r>
  <r>
    <s v="170201.IB"/>
    <s v="170201Z9.IB"/>
    <s v="17国开01(增9)"/>
    <x v="344"/>
    <d v="2017-04-20T00:00:00"/>
    <n v="50"/>
    <x v="0"/>
    <s v=""/>
    <s v="国家开发银行"/>
    <n v="4.2626999999999997"/>
    <n v="2.58"/>
    <m/>
    <n v="1.4666999999999999"/>
    <n v="5.7321"/>
    <n v="4.2901999999999996"/>
    <n v="4.304569471921285"/>
    <m/>
  </r>
  <r>
    <s v="170006.IB"/>
    <s v="170006X.IB"/>
    <s v="17附息国债06(续发)"/>
    <x v="345"/>
    <d v="2017-04-20T00:00:00"/>
    <n v="320"/>
    <x v="0"/>
    <s v=""/>
    <s v="中华人民共和国财政部"/>
    <n v="3.4293999999999998"/>
    <n v="1.88"/>
    <m/>
    <m/>
    <n v="6.0709"/>
    <n v="3.4142000000000001"/>
    <n v="3.4458720222701738"/>
    <m/>
  </r>
  <r>
    <s v="170405.IB"/>
    <s v="170405Z12.IB"/>
    <s v="17农发05(增12)"/>
    <x v="345"/>
    <d v="2017-04-21T00:00:00"/>
    <n v="80"/>
    <x v="2"/>
    <s v=""/>
    <s v="中国农业发展银行"/>
    <n v="4.2685000000000004"/>
    <n v="3.76"/>
    <m/>
    <n v="1.1735"/>
    <n v="7.8239999999999998"/>
    <n v="4.2798999999999996"/>
    <n v="4.2927842535787324"/>
    <m/>
  </r>
  <r>
    <s v="170305.IB"/>
    <s v="170305Z2.IB"/>
    <s v="17进出05(增2)"/>
    <x v="346"/>
    <d v="2017-04-24T00:00:00"/>
    <n v="50"/>
    <x v="3"/>
    <s v=""/>
    <s v="中国进出口银行"/>
    <n v="3.9798"/>
    <n v="3.08"/>
    <m/>
    <n v="3.5455000000000001"/>
    <n v="2.7393000000000001"/>
    <n v="4.0298999999999996"/>
    <n v="4.0090045413061732"/>
    <m/>
  </r>
  <r>
    <s v="170206.IB"/>
    <s v="170206Z.IB"/>
    <s v="17国开06(增发)"/>
    <x v="346"/>
    <d v="2017-04-24T00:00:00"/>
    <n v="80"/>
    <x v="1"/>
    <s v=""/>
    <s v="国家开发银行"/>
    <n v="4.1367000000000003"/>
    <n v="2.12"/>
    <m/>
    <n v="2.625"/>
    <n v="4.42"/>
    <n v="4.16"/>
    <n v="4.1909986425339367"/>
    <m/>
  </r>
  <r>
    <s v="170205.IB"/>
    <s v="170205Z.IB"/>
    <s v="17国开05(增发)"/>
    <x v="346"/>
    <d v="2017-04-24T00:00:00"/>
    <n v="60"/>
    <x v="3"/>
    <s v=""/>
    <s v="国家开发银行"/>
    <n v="3.9531000000000001"/>
    <n v="2.66"/>
    <m/>
    <n v="3.3332999999999999"/>
    <n v="2.7637"/>
    <n v="4.0332999999999997"/>
    <n v="4.0037567282990194"/>
    <m/>
  </r>
  <r>
    <s v="170304.IB"/>
    <s v="170304Z5.IB"/>
    <s v="17进出04(增5)"/>
    <x v="346"/>
    <d v="2017-04-24T00:00:00"/>
    <n v="40"/>
    <x v="1"/>
    <s v=""/>
    <s v="中国进出口银行"/>
    <n v="4.1306000000000003"/>
    <n v="2.64"/>
    <m/>
    <n v="1.0323"/>
    <n v="4.3417000000000003"/>
    <n v="4.1574999999999998"/>
    <n v="4.1605421885436584"/>
    <m/>
  </r>
  <r>
    <s v="170303.IB"/>
    <s v="170303Z5.IB"/>
    <s v="17进出03(增5)"/>
    <x v="346"/>
    <d v="2017-04-24T00:00:00"/>
    <n v="30"/>
    <x v="2"/>
    <s v=""/>
    <s v="中国进出口银行"/>
    <n v="4.2911000000000001"/>
    <n v="4.88"/>
    <m/>
    <n v="5.2352999999999996"/>
    <n v="7.9279000000000002"/>
    <n v="4.3049999999999997"/>
    <n v="4.3138046254367488"/>
    <m/>
  </r>
  <r>
    <s v="170005.IB"/>
    <s v="170005X.IB"/>
    <s v="17附息国债05(续发)"/>
    <x v="347"/>
    <d v="2017-04-24T00:00:00"/>
    <n v="287"/>
    <x v="6"/>
    <s v=""/>
    <s v="中华人民共和国财政部"/>
    <n v="3.8948999999999998"/>
    <n v="1.6"/>
    <m/>
    <m/>
    <n v="17.5488"/>
    <n v="3.8666"/>
    <n v="3.9005983953318744"/>
    <m/>
  </r>
  <r>
    <s v="170406.IB"/>
    <s v="170406Z5.IB"/>
    <s v="17农发06(增5)"/>
    <x v="348"/>
    <d v="2017-04-26T00:00:00"/>
    <n v="20"/>
    <x v="4"/>
    <s v=""/>
    <s v="中国农业发展银行"/>
    <n v="4.5026000000000002"/>
    <n v="2.9"/>
    <m/>
    <n v="2.35"/>
    <n v="10.6632"/>
    <n v="4.4500999999999999"/>
    <n v="4.5119780478655569"/>
    <m/>
  </r>
  <r>
    <s v="170407.IB"/>
    <s v="170407Z.IB"/>
    <s v="17农发07(增发)"/>
    <x v="348"/>
    <d v="2017-04-26T00:00:00"/>
    <n v="72.7"/>
    <x v="3"/>
    <s v=""/>
    <s v="中国农业发展银行"/>
    <n v="4.0252999999999997"/>
    <n v="2.36"/>
    <m/>
    <n v="2.7143000000000002"/>
    <n v="2.7549999999999999"/>
    <n v="4.0846"/>
    <n v="4.0579678765880214"/>
    <m/>
  </r>
  <r>
    <s v="170404.IB"/>
    <s v="170404Z12.IB"/>
    <s v="17农发04(增12)"/>
    <x v="348"/>
    <d v="2017-04-26T00:00:00"/>
    <n v="40"/>
    <x v="0"/>
    <s v=""/>
    <s v="中国农业发展银行"/>
    <n v="4.3804999999999996"/>
    <n v="3.69"/>
    <m/>
    <n v="4.4348000000000001"/>
    <n v="5.7072000000000003"/>
    <n v="4.4036999999999997"/>
    <n v="4.4137912811886739"/>
    <m/>
  </r>
  <r>
    <s v="170205.IB"/>
    <s v="170205Z2.IB"/>
    <s v="17国开05(增2)"/>
    <x v="349"/>
    <d v="2017-04-27T00:00:00"/>
    <n v="70"/>
    <x v="3"/>
    <s v=""/>
    <s v="国家开发银行"/>
    <n v="4.0083000000000002"/>
    <n v="2.2799999999999998"/>
    <m/>
    <n v="4.4166999999999996"/>
    <n v="2.7555000000000001"/>
    <n v="4.0495000000000001"/>
    <n v="4.0591074759571768"/>
    <m/>
  </r>
  <r>
    <s v="170206.IB"/>
    <s v="170206Z2.IB"/>
    <s v="17国开06(增2)"/>
    <x v="349"/>
    <d v="2017-04-27T00:00:00"/>
    <n v="30"/>
    <x v="1"/>
    <s v=""/>
    <s v="国家开发银行"/>
    <n v="4.1623999999999999"/>
    <n v="6.67"/>
    <m/>
    <n v="2.8193999999999999"/>
    <n v="4.4142000000000001"/>
    <n v="4.2"/>
    <n v="4.216769987766753"/>
    <m/>
  </r>
  <r>
    <s v="170210.IB"/>
    <s v="170210Z3.IB"/>
    <s v="17国开10(增3)"/>
    <x v="349"/>
    <d v="2017-04-27T00:00:00"/>
    <n v="120"/>
    <x v="2"/>
    <s v=""/>
    <s v="国家开发银行"/>
    <n v="4.1729000000000003"/>
    <n v="3.23"/>
    <m/>
    <n v="1.5489999999999999"/>
    <n v="8.0321999999999996"/>
    <n v="4.1586999999999996"/>
    <n v="4.2090046786683599"/>
    <m/>
  </r>
  <r>
    <s v="170409.IB"/>
    <s v="170409Z.IB"/>
    <s v="17农发09(增发)"/>
    <x v="350"/>
    <d v="2017-04-28T00:00:00"/>
    <n v="89.2"/>
    <x v="1"/>
    <s v=""/>
    <s v="中国农业发展银行"/>
    <n v="4.2156000000000002"/>
    <n v="2.0499999999999998"/>
    <m/>
    <n v="5.8888999999999996"/>
    <n v="4.4111000000000002"/>
    <n v="4.2446000000000002"/>
    <n v="4.2473381152093586"/>
    <m/>
  </r>
  <r>
    <s v="170405.IB"/>
    <s v="170405Z13.IB"/>
    <s v="17农发05(增13)"/>
    <x v="350"/>
    <d v="2017-04-28T00:00:00"/>
    <n v="73.400000000000006"/>
    <x v="2"/>
    <s v=""/>
    <s v="中国农业发展银行"/>
    <n v="4.3207000000000004"/>
    <n v="4.0599999999999996"/>
    <m/>
    <n v="2"/>
    <n v="7.8033999999999999"/>
    <n v="4.3474000000000004"/>
    <n v="4.3450483609708597"/>
    <m/>
  </r>
  <r>
    <s v="170305.IB"/>
    <s v="170305Z3.IB"/>
    <s v="17进出05(增3)"/>
    <x v="351"/>
    <d v="2017-05-02T00:00:00"/>
    <n v="50"/>
    <x v="3"/>
    <s v=""/>
    <s v="中国进出口银行"/>
    <n v="4.0003000000000002"/>
    <n v="2.87"/>
    <m/>
    <n v="1.5385"/>
    <n v="2.7183000000000002"/>
    <n v="4.0279999999999996"/>
    <n v="4.0297301585549796"/>
    <m/>
  </r>
  <r>
    <s v="170304.IB"/>
    <s v="170304Z6.IB"/>
    <s v="17进出04(增6)"/>
    <x v="351"/>
    <d v="2017-05-02T00:00:00"/>
    <n v="40"/>
    <x v="1"/>
    <s v=""/>
    <s v="中国进出口银行"/>
    <n v="4.1974"/>
    <n v="3.72"/>
    <m/>
    <n v="2.8689"/>
    <n v="4.3207000000000004"/>
    <n v="4.2262000000000004"/>
    <n v="4.2274877172680352"/>
    <m/>
  </r>
  <r>
    <s v="170409.IB"/>
    <s v="170409Z2.IB"/>
    <s v="17农发09(增2)"/>
    <x v="352"/>
    <d v="2017-05-05T00:00:00"/>
    <n v="76"/>
    <x v="1"/>
    <s v=""/>
    <s v="中国农业发展银行"/>
    <n v="4.2656000000000001"/>
    <n v="2.31"/>
    <m/>
    <n v="1.625"/>
    <n v="4.3864000000000001"/>
    <n v="4.2931999999999997"/>
    <n v="4.2975168338500822"/>
    <m/>
  </r>
  <r>
    <s v="170405.IB"/>
    <s v="170405Z14.IB"/>
    <s v="17农发05(增14)"/>
    <x v="352"/>
    <d v="2017-05-05T00:00:00"/>
    <n v="80"/>
    <x v="2"/>
    <s v=""/>
    <s v="中国农业发展银行"/>
    <n v="4.3838999999999997"/>
    <n v="3.54"/>
    <m/>
    <n v="1.3605"/>
    <n v="7.7720000000000002"/>
    <n v="4.4074"/>
    <n v="4.408346731857951"/>
    <m/>
  </r>
  <r>
    <s v="170205.IB"/>
    <s v="170205Z3.IB"/>
    <s v="17国开05(增3)"/>
    <x v="353"/>
    <d v="2017-05-08T00:00:00"/>
    <n v="70"/>
    <x v="3"/>
    <s v=""/>
    <s v="国家开发银行"/>
    <n v="4.1622000000000003"/>
    <n v="1.73"/>
    <m/>
    <n v="1.5789"/>
    <n v="2.7221000000000002"/>
    <n v="4.1428000000000003"/>
    <n v="4.2136308805701486"/>
    <m/>
  </r>
  <r>
    <s v="170304.IB"/>
    <s v="170304Z7.IB"/>
    <s v="17进出04(增7)"/>
    <x v="353"/>
    <d v="2017-05-08T00:00:00"/>
    <n v="40"/>
    <x v="1"/>
    <s v=""/>
    <s v="中国进出口银行"/>
    <n v="4.3437000000000001"/>
    <n v="2.0099999999999998"/>
    <m/>
    <n v="5.3333000000000004"/>
    <n v="4.3009000000000004"/>
    <n v="4.3259999999999996"/>
    <n v="4.3739262317189427"/>
    <m/>
  </r>
  <r>
    <s v="170303.IB"/>
    <s v="170303Z6.IB"/>
    <s v="17进出03(增6)"/>
    <x v="353"/>
    <d v="2017-05-08T00:00:00"/>
    <n v="30"/>
    <x v="2"/>
    <s v=""/>
    <s v="中国进出口银行"/>
    <n v="4.3936000000000002"/>
    <n v="4.32"/>
    <m/>
    <n v="1.5385"/>
    <n v="7.8826999999999998"/>
    <n v="4.43"/>
    <n v="4.4164348154820052"/>
    <m/>
  </r>
  <r>
    <s v="170206.IB"/>
    <s v="170206Z3.IB"/>
    <s v="17国开06(增3)"/>
    <x v="353"/>
    <d v="2017-05-08T00:00:00"/>
    <n v="50"/>
    <x v="1"/>
    <s v=""/>
    <s v="国家开发银行"/>
    <n v="4.2271000000000001"/>
    <n v="3.81"/>
    <m/>
    <n v="1.4430000000000001"/>
    <n v="4.3780999999999999"/>
    <n v="4.2899000000000003"/>
    <n v="4.2819183001758754"/>
    <m/>
  </r>
  <r>
    <s v="170210.IB"/>
    <s v="170210Z4.IB"/>
    <s v="17国开10(增4)"/>
    <x v="353"/>
    <d v="2017-05-08T00:00:00"/>
    <n v="120"/>
    <x v="2"/>
    <s v=""/>
    <s v="国家开发银行"/>
    <n v="4.2286999999999999"/>
    <n v="2.81"/>
    <m/>
    <n v="7.6388999999999996"/>
    <n v="7.9833999999999996"/>
    <n v="4.2637"/>
    <n v="4.265025375153443"/>
    <m/>
  </r>
  <r>
    <s v="170406.IB"/>
    <s v="170406Z6.IB"/>
    <s v="17农发06(增6)"/>
    <x v="354"/>
    <d v="2017-05-10T00:00:00"/>
    <n v="20"/>
    <x v="4"/>
    <s v=""/>
    <s v="中国农业发展银行"/>
    <n v="4.5800999999999998"/>
    <n v="2.87"/>
    <m/>
    <n v="2.5625"/>
    <n v="10.5722"/>
    <n v="4.5362"/>
    <n v="4.589558769224948"/>
    <m/>
  </r>
  <r>
    <s v="170404.IB"/>
    <s v="170404Z13.IB"/>
    <s v="17农发04(增13)"/>
    <x v="354"/>
    <d v="2017-05-10T00:00:00"/>
    <n v="40"/>
    <x v="0"/>
    <s v=""/>
    <s v="中国农业发展银行"/>
    <n v="4.4509999999999996"/>
    <n v="3.63"/>
    <m/>
    <n v="2.6842000000000001"/>
    <n v="5.6558000000000002"/>
    <n v="4.4714999999999998"/>
    <n v="4.4845938328795212"/>
    <m/>
  </r>
  <r>
    <s v="170407.IB"/>
    <s v="170407Z2.IB"/>
    <s v="17农发07(增2)"/>
    <x v="354"/>
    <d v="2017-05-10T00:00:00"/>
    <n v="70"/>
    <x v="3"/>
    <s v=""/>
    <s v="中国农业发展银行"/>
    <n v="4.2248999999999999"/>
    <n v="2.23"/>
    <m/>
    <n v="6.1666999999999996"/>
    <n v="2.7109000000000001"/>
    <n v="4.2141999999999999"/>
    <n v="4.2580993065033752"/>
    <m/>
  </r>
  <r>
    <s v="170206.IB"/>
    <s v="170206Z4.IB"/>
    <s v="17国开06(增4)"/>
    <x v="355"/>
    <d v="2017-05-11T00:00:00"/>
    <n v="50"/>
    <x v="1"/>
    <s v=""/>
    <s v="国家开发银行"/>
    <n v="4.2901999999999996"/>
    <n v="3.41"/>
    <m/>
    <n v="1.5065"/>
    <n v="4.3677999999999999"/>
    <n v="4.3498999999999999"/>
    <n v="4.3451475708594716"/>
    <m/>
  </r>
  <r>
    <s v="170210.IB"/>
    <s v="170210Z5.IB"/>
    <s v="17国开10(增5)"/>
    <x v="355"/>
    <d v="2017-05-11T00:00:00"/>
    <n v="140"/>
    <x v="2"/>
    <s v=""/>
    <s v="国家开发银行"/>
    <n v="4.2838000000000003"/>
    <n v="2.2999999999999998"/>
    <m/>
    <n v="1.0273000000000001"/>
    <n v="7.9695999999999998"/>
    <n v="4.3550000000000004"/>
    <n v="4.3201882754466974"/>
    <m/>
  </r>
  <r>
    <s v="170405.IB"/>
    <s v="170405Z15.IB"/>
    <s v="17农发05(增15)"/>
    <x v="356"/>
    <d v="2017-05-12T00:00:00"/>
    <n v="60"/>
    <x v="2"/>
    <s v=""/>
    <s v="中国农业发展银行"/>
    <n v="4.5712000000000002"/>
    <n v="4.03"/>
    <m/>
    <n v="1.1698999999999999"/>
    <n v="7.7389999999999999"/>
    <n v="4.5898000000000003"/>
    <n v="4.5957509755782402"/>
    <m/>
  </r>
  <r>
    <s v="170409.IB"/>
    <s v="170409Z3.IB"/>
    <s v="17农发09(增3)"/>
    <x v="356"/>
    <d v="2017-05-12T00:00:00"/>
    <n v="70"/>
    <x v="1"/>
    <s v=""/>
    <s v="中国农业发展银行"/>
    <n v="4.5058999999999996"/>
    <n v="2.57"/>
    <m/>
    <n v="29"/>
    <n v="4.3613999999999997"/>
    <n v="4.5336999999999996"/>
    <n v="4.5379997844728752"/>
    <m/>
  </r>
  <r>
    <s v="170007.IB"/>
    <s v="170007X.IB"/>
    <s v="17附息国债07(续发)"/>
    <x v="356"/>
    <d v="2017-05-11T00:00:00"/>
    <n v="360"/>
    <x v="1"/>
    <s v=""/>
    <s v="中华人民共和国财政部"/>
    <n v="3.6602000000000001"/>
    <n v="1.83"/>
    <m/>
    <m/>
    <n v="4.4629000000000003"/>
    <n v="3.6797"/>
    <n v="3.6826069551188692"/>
    <m/>
  </r>
  <r>
    <s v="170205.IB"/>
    <s v="170205Z4.IB"/>
    <s v="17国开05(增4)"/>
    <x v="357"/>
    <d v="2017-05-15T00:00:00"/>
    <n v="50"/>
    <x v="3"/>
    <s v=""/>
    <s v="国家开发银行"/>
    <n v="4.2805999999999997"/>
    <n v="2.57"/>
    <m/>
    <n v="1.2597"/>
    <n v="2.7010000000000001"/>
    <n v="4.2931999999999997"/>
    <n v="4.3324326545723801"/>
    <m/>
  </r>
  <r>
    <s v="170304.IB"/>
    <s v="170304Z8.IB"/>
    <s v="17进出04(增8)"/>
    <x v="357"/>
    <d v="2017-05-15T00:00:00"/>
    <n v="40"/>
    <x v="1"/>
    <s v=""/>
    <s v="中国进出口银行"/>
    <n v="4.4855"/>
    <n v="4.29"/>
    <m/>
    <n v="1.9271"/>
    <n v="4.2771999999999997"/>
    <n v="4.5008999999999997"/>
    <n v="4.5158937155148227"/>
    <m/>
  </r>
  <r>
    <s v="170205.IB"/>
    <s v="170205Z5.IB"/>
    <s v="17国开05(增5)"/>
    <x v="358"/>
    <d v="2017-05-18T00:00:00"/>
    <n v="40"/>
    <x v="3"/>
    <s v=""/>
    <s v="国家开发银行"/>
    <n v="4.2596999999999996"/>
    <n v="3.73"/>
    <m/>
    <n v="1.3717999999999999"/>
    <n v="2.6928000000000001"/>
    <n v="4.3221999999999996"/>
    <n v="4.3116904931669637"/>
    <m/>
  </r>
  <r>
    <s v="170206.IB"/>
    <s v="170206Z5.IB"/>
    <s v="17国开06(增5)"/>
    <x v="358"/>
    <d v="2017-05-18T00:00:00"/>
    <n v="40"/>
    <x v="1"/>
    <s v=""/>
    <s v="国家开发银行"/>
    <n v="4.3087"/>
    <n v="3.87"/>
    <m/>
    <n v="3.1785999999999999"/>
    <n v="4.3524000000000003"/>
    <n v="4.3598999999999997"/>
    <n v="4.3638419906258612"/>
    <m/>
  </r>
  <r>
    <s v="170409.IB"/>
    <s v="170409Z4.IB"/>
    <s v="17农发09(增4)"/>
    <x v="359"/>
    <d v="2017-05-19T00:00:00"/>
    <n v="60"/>
    <x v="1"/>
    <s v=""/>
    <s v="中国农业发展银行"/>
    <n v="4.4692999999999996"/>
    <n v="3.14"/>
    <m/>
    <n v="6.8518999999999997"/>
    <n v="4.3442999999999996"/>
    <n v="4.4852999999999996"/>
    <n v="4.5015261353958058"/>
    <m/>
  </r>
  <r>
    <s v="170006.IB"/>
    <s v="170006X2.IB"/>
    <s v="17附息国债06(续2)"/>
    <x v="359"/>
    <d v="2017-05-18T00:00:00"/>
    <n v="360"/>
    <x v="0"/>
    <s v=""/>
    <s v="中华人民共和国财政部"/>
    <n v="3.7250000000000001"/>
    <n v="1.66"/>
    <m/>
    <m/>
    <n v="5.9734999999999996"/>
    <n v="3.7187000000000001"/>
    <n v="3.7417406043358166"/>
    <m/>
  </r>
  <r>
    <s v="170008.IB"/>
    <s v="170008X.IB"/>
    <s v="17附息国债08(续发)"/>
    <x v="359"/>
    <d v="2017-05-18T00:00:00"/>
    <n v="360"/>
    <x v="3"/>
    <s v=""/>
    <s v="中华人民共和国财政部"/>
    <n v="3.6739000000000002"/>
    <n v="1.62"/>
    <m/>
    <m/>
    <n v="2.7481"/>
    <n v="3.6797"/>
    <n v="3.6920943888504785"/>
    <m/>
  </r>
  <r>
    <s v="170405.IB"/>
    <s v="170405Z16.IB"/>
    <s v="17农发05(增16)"/>
    <x v="359"/>
    <d v="2017-05-19T00:00:00"/>
    <n v="50"/>
    <x v="2"/>
    <s v=""/>
    <s v="中国农业发展银行"/>
    <n v="4.5134999999999996"/>
    <n v="3.66"/>
    <m/>
    <n v="1.7911999999999999"/>
    <n v="7.7262000000000004"/>
    <n v="4.5248999999999997"/>
    <n v="4.5380916491936523"/>
    <m/>
  </r>
  <r>
    <s v="170201.IB"/>
    <s v="170201Z10.IB"/>
    <s v="17国开01(增10)"/>
    <x v="360"/>
    <d v="2017-05-22T00:00:00"/>
    <n v="30"/>
    <x v="0"/>
    <s v=""/>
    <s v="国家开发银行"/>
    <n v="4.4031000000000002"/>
    <n v="3.9"/>
    <m/>
    <n v="3.8571"/>
    <n v="5.6314000000000002"/>
    <n v="4.4466000000000001"/>
    <n v="4.4457181766523428"/>
    <m/>
  </r>
  <r>
    <s v="170303.IB"/>
    <s v="170303Z7.IB"/>
    <s v="17进出03(增7)"/>
    <x v="360"/>
    <d v="2017-05-22T00:00:00"/>
    <n v="30"/>
    <x v="2"/>
    <s v=""/>
    <s v="中国进出口银行"/>
    <n v="4.4768999999999997"/>
    <n v="4.22"/>
    <m/>
    <n v="2.9807999999999999"/>
    <n v="7.8369999999999997"/>
    <n v="4.4999000000000002"/>
    <n v="4.499867972438433"/>
    <m/>
  </r>
  <r>
    <s v="170210.IB"/>
    <s v="170210Z6.IB"/>
    <s v="17国开10(增6)"/>
    <x v="360"/>
    <d v="2017-05-22T00:00:00"/>
    <n v="80"/>
    <x v="2"/>
    <s v=""/>
    <s v="国家开发银行"/>
    <n v="4.2690999999999999"/>
    <n v="2.92"/>
    <m/>
    <n v="23.944400000000002"/>
    <n v="7.9367999999999999"/>
    <n v="4.3037000000000001"/>
    <n v="4.3056386553774821"/>
    <m/>
  </r>
  <r>
    <s v="170307.IB"/>
    <s v="170307Z.IB"/>
    <s v="17进出07(增发)"/>
    <x v="360"/>
    <d v="2017-05-22T00:00:00"/>
    <n v="30"/>
    <x v="3"/>
    <s v=""/>
    <s v="中国进出口银行"/>
    <n v="4.327"/>
    <n v="3.36"/>
    <m/>
    <n v="1.6"/>
    <n v="2.7374000000000001"/>
    <n v="4.3601000000000001"/>
    <n v="4.3562248118652738"/>
    <m/>
  </r>
  <r>
    <s v="170409.IB"/>
    <s v="170409Z5.IB"/>
    <s v="17农发09(增5)"/>
    <x v="361"/>
    <d v="2017-05-26T00:00:00"/>
    <n v="50"/>
    <x v="1"/>
    <s v=""/>
    <s v="中国农业发展银行"/>
    <n v="4.4024000000000001"/>
    <n v="3.05"/>
    <m/>
    <n v="1.4277"/>
    <n v="4.3277999999999999"/>
    <n v="4.4484000000000004"/>
    <n v="4.4347489994916582"/>
    <m/>
  </r>
  <r>
    <s v="170407.IB"/>
    <s v="170407Z3.IB"/>
    <s v="17农发07(增3)"/>
    <x v="361"/>
    <d v="2017-05-26T00:00:00"/>
    <n v="50"/>
    <x v="3"/>
    <s v=""/>
    <s v="中国农业发展银行"/>
    <n v="4.3116000000000003"/>
    <n v="2.6"/>
    <m/>
    <n v="1.0857000000000001"/>
    <n v="2.6682000000000001"/>
    <n v="4.3579999999999997"/>
    <n v="4.3453306049021814"/>
    <m/>
  </r>
  <r>
    <s v="170405.IB"/>
    <s v="170405Z17.IB"/>
    <s v="17农发05(增17)"/>
    <x v="361"/>
    <d v="2017-05-26T00:00:00"/>
    <n v="40"/>
    <x v="2"/>
    <s v=""/>
    <s v="中国农业发展银行"/>
    <n v="4.5002000000000004"/>
    <n v="3.65"/>
    <m/>
    <n v="2.1147999999999998"/>
    <n v="7.7051999999999996"/>
    <n v="4.5198"/>
    <n v="4.5248586720656183"/>
    <m/>
  </r>
  <r>
    <s v="170210.IB"/>
    <s v="170210Z7.IB"/>
    <s v="17国开10(增7)"/>
    <x v="362"/>
    <d v="2017-06-01T00:00:00"/>
    <n v="110"/>
    <x v="2"/>
    <s v=""/>
    <s v="国家开发银行"/>
    <n v="4.3246000000000002"/>
    <n v="1.87"/>
    <m/>
    <n v="2.1023999999999998"/>
    <n v="7.9135"/>
    <n v="4.3574999999999999"/>
    <n v="4.3612462374423453"/>
    <m/>
  </r>
  <r>
    <s v="170205.IB"/>
    <s v="170205Z6.IB"/>
    <s v="17国开05(增6)"/>
    <x v="362"/>
    <d v="2017-06-01T00:00:00"/>
    <n v="50"/>
    <x v="3"/>
    <s v=""/>
    <s v="国家开发银行"/>
    <n v="4.2630999999999997"/>
    <n v="2.63"/>
    <m/>
    <n v="2"/>
    <n v="2.6566999999999998"/>
    <n v="4.3146000000000004"/>
    <n v="4.315796954868822"/>
    <m/>
  </r>
  <r>
    <s v="170307.IB"/>
    <s v="170307Z2.IB"/>
    <s v="17进出07(增2)"/>
    <x v="362"/>
    <d v="2017-05-26T00:00:00"/>
    <n v="30"/>
    <x v="3"/>
    <s v=""/>
    <s v="中国进出口银行"/>
    <n v="4.3220999999999998"/>
    <n v="2.94"/>
    <m/>
    <n v="20"/>
    <n v="2.7273999999999998"/>
    <n v="4.3499999999999996"/>
    <n v="4.3514319645083228"/>
    <m/>
  </r>
  <r>
    <s v="170304.IB"/>
    <s v="170304Z9.IB"/>
    <s v="17进出04(增9)"/>
    <x v="362"/>
    <d v="2017-05-26T00:00:00"/>
    <n v="30"/>
    <x v="1"/>
    <s v=""/>
    <s v="中国进出口银行"/>
    <n v="4.4024999999999999"/>
    <n v="3.05"/>
    <m/>
    <n v="4.2104999999999997"/>
    <n v="4.2495000000000003"/>
    <n v="4.4508000000000001"/>
    <n v="4.4330918343334504"/>
    <m/>
  </r>
  <r>
    <s v="170206.IB"/>
    <s v="170206Z6.IB"/>
    <s v="17国开06(增6)"/>
    <x v="362"/>
    <d v="2017-06-01T00:00:00"/>
    <n v="50"/>
    <x v="1"/>
    <s v=""/>
    <s v="国家开发银行"/>
    <n v="4.3274999999999997"/>
    <n v="2.36"/>
    <m/>
    <n v="1.6315999999999999"/>
    <n v="4.3150000000000004"/>
    <n v="4.3597999999999999"/>
    <n v="4.383119930475087"/>
    <m/>
  </r>
  <r>
    <s v="170409.IB"/>
    <s v="170409Z6.IB"/>
    <s v="17农发09(增6)"/>
    <x v="363"/>
    <d v="2017-06-02T00:00:00"/>
    <n v="50"/>
    <x v="1"/>
    <s v=""/>
    <s v="中国农业发展银行"/>
    <n v="4.4005000000000001"/>
    <n v="2.67"/>
    <m/>
    <n v="1.9523999999999999"/>
    <n v="4.3098999999999998"/>
    <n v="4.4280999999999997"/>
    <n v="4.4329833522819557"/>
    <m/>
  </r>
  <r>
    <s v="170405.IB"/>
    <s v="170405Z18.IB"/>
    <s v="17农发05(增18)"/>
    <x v="363"/>
    <d v="2017-06-02T00:00:00"/>
    <n v="40"/>
    <x v="2"/>
    <s v=""/>
    <s v="中国农业发展银行"/>
    <n v="4.4722"/>
    <n v="4.12"/>
    <m/>
    <n v="1.2222"/>
    <n v="7.6914999999999996"/>
    <n v="4.4908000000000001"/>
    <n v="4.4969025937723464"/>
    <m/>
  </r>
  <r>
    <s v="170407.IB"/>
    <s v="170407Z4.IB"/>
    <s v="17农发07(增4)"/>
    <x v="363"/>
    <d v="2017-06-02T00:00:00"/>
    <n v="50"/>
    <x v="3"/>
    <s v=""/>
    <s v="中国农业发展银行"/>
    <n v="4.3042999999999996"/>
    <n v="2.44"/>
    <m/>
    <n v="1.7567999999999999"/>
    <n v="2.6503999999999999"/>
    <n v="4.3367000000000004"/>
    <n v="4.3382571385451252"/>
    <m/>
  </r>
  <r>
    <s v="170303.IB"/>
    <s v="170303Z8.IB"/>
    <s v="17进出03(增8)"/>
    <x v="364"/>
    <d v="2017-06-05T00:00:00"/>
    <n v="30"/>
    <x v="2"/>
    <s v=""/>
    <s v="中国进出口银行"/>
    <n v="4.4671000000000003"/>
    <n v="3.71"/>
    <m/>
    <n v="7.9545000000000003"/>
    <n v="7.8094000000000001"/>
    <n v="4.4848999999999997"/>
    <n v="4.4901491459010936"/>
    <m/>
  </r>
  <r>
    <s v="170210.IB"/>
    <s v="170210Z8.IB"/>
    <s v="17国开10(增8)"/>
    <x v="364"/>
    <d v="2017-06-05T00:00:00"/>
    <n v="70"/>
    <x v="2"/>
    <s v=""/>
    <s v="国家开发银行"/>
    <n v="4.2995999999999999"/>
    <n v="3.43"/>
    <m/>
    <n v="1.0437000000000001"/>
    <n v="7.9032999999999998"/>
    <n v="4.3387000000000002"/>
    <n v="4.3362935330811183"/>
    <m/>
  </r>
  <r>
    <s v="170307.IB"/>
    <s v="170307Z3.IB"/>
    <s v="17进出07(增3)"/>
    <x v="364"/>
    <d v="2017-06-05T00:00:00"/>
    <n v="30"/>
    <x v="3"/>
    <s v=""/>
    <s v="中国进出口银行"/>
    <n v="4.3207000000000004"/>
    <n v="2.64"/>
    <m/>
    <n v="8.1111000000000004"/>
    <n v="2.7018"/>
    <n v="4.3376000000000001"/>
    <n v="4.3503098897031611"/>
    <m/>
  </r>
  <r>
    <s v="170206.IB"/>
    <s v="170206Z7.IB"/>
    <s v="17国开06(增7)"/>
    <x v="364"/>
    <d v="2017-06-05T00:00:00"/>
    <n v="40"/>
    <x v="1"/>
    <s v=""/>
    <s v="国家开发银行"/>
    <n v="4.2915000000000001"/>
    <n v="3.19"/>
    <m/>
    <n v="2.5087999999999999"/>
    <n v="4.3045999999999998"/>
    <n v="4.3323999999999998"/>
    <n v="4.3472543093434934"/>
    <m/>
  </r>
  <r>
    <s v="170205.IB"/>
    <s v="170205Z7.IB"/>
    <s v="17国开05(增7)"/>
    <x v="364"/>
    <d v="2017-06-05T00:00:00"/>
    <n v="40"/>
    <x v="3"/>
    <s v=""/>
    <s v="国家开发银行"/>
    <n v="4.2347999999999999"/>
    <n v="3.17"/>
    <m/>
    <n v="1.2101"/>
    <n v="2.6461000000000001"/>
    <n v="4.2972000000000001"/>
    <n v="4.287708053361551"/>
    <m/>
  </r>
  <r>
    <s v="170304.IB"/>
    <s v="170304Z10.IB"/>
    <s v="17进出04(增10)"/>
    <x v="364"/>
    <d v="2017-06-05T00:00:00"/>
    <n v="30"/>
    <x v="1"/>
    <s v=""/>
    <s v="中国进出口银行"/>
    <n v="4.3922999999999996"/>
    <n v="2.83"/>
    <m/>
    <n v="1.8542000000000001"/>
    <n v="4.2241"/>
    <n v="4.4283999999999999"/>
    <n v="4.4230757865580834"/>
    <m/>
  </r>
  <r>
    <s v="170210.IB"/>
    <s v="170210Z9.IB"/>
    <s v="17国开10(增9)"/>
    <x v="365"/>
    <d v="2017-06-08T00:00:00"/>
    <n v="110"/>
    <x v="2"/>
    <s v=""/>
    <s v="国家开发银行"/>
    <n v="4.3143000000000002"/>
    <n v="2.44"/>
    <m/>
    <n v="1.9766999999999999"/>
    <n v="7.8943000000000003"/>
    <n v="4.3531000000000004"/>
    <n v="4.351035366023587"/>
    <m/>
  </r>
  <r>
    <s v="170201.IB"/>
    <s v="170201Z11.IB"/>
    <s v="17国开01(增11)"/>
    <x v="365"/>
    <d v="2017-06-08T00:00:00"/>
    <n v="30"/>
    <x v="0"/>
    <s v=""/>
    <s v="国家开发银行"/>
    <n v="4.3735999999999997"/>
    <n v="2.94"/>
    <m/>
    <n v="1.0159"/>
    <n v="5.5933000000000002"/>
    <n v="4.4298000000000002"/>
    <n v="4.4165084797883178"/>
    <m/>
  </r>
  <r>
    <s v="170205.IB"/>
    <s v="170205Z8.IB"/>
    <s v="17国开05(增8)"/>
    <x v="365"/>
    <d v="2017-06-08T00:00:00"/>
    <n v="50"/>
    <x v="3"/>
    <s v=""/>
    <s v="国家开发银行"/>
    <n v="4.2591000000000001"/>
    <n v="2.39"/>
    <m/>
    <n v="1.8019000000000001"/>
    <n v="2.6379999999999999"/>
    <n v="4.3121999999999998"/>
    <n v="4.3121705079605759"/>
    <m/>
  </r>
  <r>
    <s v="170407.IB"/>
    <s v="170407Z5.IB"/>
    <s v="17农发07(增5)"/>
    <x v="366"/>
    <d v="2017-06-09T00:00:00"/>
    <n v="50"/>
    <x v="3"/>
    <s v=""/>
    <s v="中国农业发展银行"/>
    <n v="4.3426"/>
    <n v="2.5"/>
    <m/>
    <n v="1.4286000000000001"/>
    <n v="2.6316999999999999"/>
    <n v="4.3696000000000002"/>
    <n v="4.3767984268723641"/>
    <m/>
  </r>
  <r>
    <s v="170405.IB"/>
    <s v="170405Z19.IB"/>
    <s v="17农发05(增19)"/>
    <x v="366"/>
    <d v="2017-06-09T00:00:00"/>
    <n v="40"/>
    <x v="2"/>
    <s v=""/>
    <s v="中国农业发展银行"/>
    <n v="4.4348000000000001"/>
    <n v="4.68"/>
    <m/>
    <n v="1.4350000000000001"/>
    <n v="7.6790000000000003"/>
    <n v="4.4573999999999998"/>
    <n v="4.4595428050527417"/>
    <m/>
  </r>
  <r>
    <s v="170409.IB"/>
    <s v="170409Z7.IB"/>
    <s v="17农发09(增7)"/>
    <x v="366"/>
    <d v="2017-06-09T00:00:00"/>
    <n v="50"/>
    <x v="1"/>
    <s v=""/>
    <s v="中国农业发展银行"/>
    <n v="4.3963000000000001"/>
    <n v="3.1"/>
    <m/>
    <n v="1.5596000000000001"/>
    <n v="4.2919999999999998"/>
    <n v="4.4238999999999997"/>
    <n v="4.428918825722274"/>
    <m/>
  </r>
  <r>
    <s v="170010.IB"/>
    <s v="170010X.IB"/>
    <s v="17附息国债10(续发)"/>
    <x v="366"/>
    <d v="2017-06-08T00:00:00"/>
    <n v="412.2"/>
    <x v="2"/>
    <s v=""/>
    <s v="中华人民共和国财政部"/>
    <n v="3.6985000000000001"/>
    <n v="2.84"/>
    <m/>
    <m/>
    <n v="8.2600999999999996"/>
    <n v="3.6425000000000001"/>
    <n v="3.7106063909637901"/>
    <m/>
  </r>
  <r>
    <s v="170303.IB"/>
    <s v="170303Z9.IB"/>
    <s v="17进出03(增9)"/>
    <x v="367"/>
    <d v="2017-06-12T00:00:00"/>
    <n v="30"/>
    <x v="2"/>
    <s v=""/>
    <s v="中国进出口银行"/>
    <n v="4.4347000000000003"/>
    <n v="3.43"/>
    <m/>
    <n v="13.2857"/>
    <n v="7.8026999999999997"/>
    <n v="4.4649000000000001"/>
    <n v="4.4577689376754206"/>
    <m/>
  </r>
  <r>
    <s v="170307.IB"/>
    <s v="170307Z4.IB"/>
    <s v="17进出07(增4)"/>
    <x v="367"/>
    <d v="2017-06-12T00:00:00"/>
    <n v="30"/>
    <x v="3"/>
    <s v=""/>
    <s v="中国进出口银行"/>
    <n v="4.3361000000000001"/>
    <n v="2.76"/>
    <m/>
    <n v="1.7391000000000001"/>
    <n v="2.6829000000000001"/>
    <n v="4.3635000000000002"/>
    <n v="4.365918480002982"/>
    <m/>
  </r>
  <r>
    <s v="170304.IB"/>
    <s v="170304Z11.IB"/>
    <s v="17进出04(增11)"/>
    <x v="367"/>
    <d v="2017-06-12T00:00:00"/>
    <n v="30"/>
    <x v="1"/>
    <s v=""/>
    <s v="中国进出口银行"/>
    <n v="4.3903999999999996"/>
    <n v="3.12"/>
    <m/>
    <n v="3.9375"/>
    <n v="4.2088999999999999"/>
    <n v="4.4160000000000004"/>
    <n v="4.4212869300767421"/>
    <m/>
  </r>
  <r>
    <s v="1702002.IB"/>
    <s v="1702002Z.IB"/>
    <s v="17国开绿债02(增发)"/>
    <x v="367"/>
    <d v="2017-06-12T00:00:00"/>
    <n v="50"/>
    <x v="1"/>
    <s v=""/>
    <s v="国家开发银行"/>
    <n v="4.4177"/>
    <n v="1.81"/>
    <m/>
    <n v="10"/>
    <n v="4.3164999999999996"/>
    <n v="4.343"/>
    <n v="4.4733006023398589"/>
    <m/>
  </r>
  <r>
    <s v="170205.IB"/>
    <s v="170205Z9.IB"/>
    <s v="17国开05(增9)"/>
    <x v="368"/>
    <d v="2017-06-15T00:00:00"/>
    <n v="40"/>
    <x v="3"/>
    <s v=""/>
    <s v="国家开发银行"/>
    <n v="4.1863000000000001"/>
    <n v="4.4000000000000004"/>
    <m/>
    <n v="4.5476000000000001"/>
    <n v="2.6219999999999999"/>
    <n v="4.2446999999999999"/>
    <n v="4.2396943554538522"/>
    <m/>
  </r>
  <r>
    <s v="170210.IB"/>
    <s v="170210Z10.IB"/>
    <s v="17国开10(增10)"/>
    <x v="368"/>
    <d v="2017-06-15T00:00:00"/>
    <n v="100"/>
    <x v="2"/>
    <s v=""/>
    <s v="国家开发银行"/>
    <n v="4.2016"/>
    <n v="3.74"/>
    <m/>
    <n v="1.6565000000000001"/>
    <n v="7.8940999999999999"/>
    <n v="4.2525000000000004"/>
    <n v="4.2383362967279359"/>
    <m/>
  </r>
  <r>
    <s v="170007.IB"/>
    <s v="170007X2.IB"/>
    <s v="17附息国债07(续2)"/>
    <x v="369"/>
    <d v="2017-06-15T00:00:00"/>
    <n v="420"/>
    <x v="1"/>
    <s v=""/>
    <s v="中华人民共和国财政部"/>
    <n v="3.5649999999999999"/>
    <n v="3.62"/>
    <m/>
    <m/>
    <n v="4.3750999999999998"/>
    <n v="3.5440999999999998"/>
    <n v="3.5878566204201046"/>
    <m/>
  </r>
  <r>
    <s v="170409.IB"/>
    <s v="170409Z8.IB"/>
    <s v="17农发09(增8)"/>
    <x v="369"/>
    <d v="2017-06-16T00:00:00"/>
    <n v="50"/>
    <x v="1"/>
    <s v=""/>
    <s v="中国农业发展银行"/>
    <n v="4.2748999999999997"/>
    <n v="3.86"/>
    <m/>
    <n v="2.7454999999999998"/>
    <n v="4.2801999999999998"/>
    <n v="4.32"/>
    <n v="4.3076087519274795"/>
    <m/>
  </r>
  <r>
    <s v="170407.IB"/>
    <s v="170407Z6.IB"/>
    <s v="17农发07(增6)"/>
    <x v="369"/>
    <d v="2017-06-16T00:00:00"/>
    <n v="50"/>
    <x v="3"/>
    <s v=""/>
    <s v="中国农业发展银行"/>
    <n v="4.2396000000000003"/>
    <n v="3.45"/>
    <m/>
    <n v="1.0317000000000001"/>
    <n v="2.6156000000000001"/>
    <n v="4.2971000000000004"/>
    <n v="4.2740089310292095"/>
    <m/>
  </r>
  <r>
    <s v="170405.IB"/>
    <s v="170405Z20.IB"/>
    <s v="17农发05(增20)"/>
    <x v="369"/>
    <d v="2017-06-16T00:00:00"/>
    <n v="40"/>
    <x v="2"/>
    <s v=""/>
    <s v="中国农业发展银行"/>
    <n v="4.2908999999999997"/>
    <n v="5.54"/>
    <m/>
    <n v="2.1135999999999999"/>
    <n v="7.6761999999999997"/>
    <n v="4.3299000000000003"/>
    <n v="4.3156518303327163"/>
    <m/>
  </r>
  <r>
    <s v="170303.IB"/>
    <s v="170303Z10.IB"/>
    <s v="17进出03(增10)"/>
    <x v="370"/>
    <d v="2017-06-19T00:00:00"/>
    <n v="30"/>
    <x v="2"/>
    <s v=""/>
    <s v="中国进出口银行"/>
    <n v="4.2911000000000001"/>
    <n v="3.8"/>
    <m/>
    <n v="1.3904000000000001"/>
    <n v="7.8006000000000002"/>
    <n v="4.3375000000000004"/>
    <n v="4.3141751480655337"/>
    <m/>
  </r>
  <r>
    <s v="170304.IB"/>
    <s v="170304Z12.IB"/>
    <s v="17进出04(增12)"/>
    <x v="370"/>
    <d v="2017-06-19T00:00:00"/>
    <n v="40"/>
    <x v="1"/>
    <s v=""/>
    <s v="中国进出口银行"/>
    <n v="4.2404000000000002"/>
    <n v="3.72"/>
    <m/>
    <n v="1.0704"/>
    <n v="4.1961000000000004"/>
    <n v="4.2949000000000002"/>
    <n v="4.2713811491623179"/>
    <m/>
  </r>
  <r>
    <s v="170005.IB"/>
    <s v="170005X2.IB"/>
    <s v="17附息国债05(续2)"/>
    <x v="371"/>
    <d v="2017-06-19T00:00:00"/>
    <n v="287"/>
    <x v="6"/>
    <s v=""/>
    <s v="中华人民共和国财政部"/>
    <n v="3.9763000000000002"/>
    <n v="1.56"/>
    <m/>
    <m/>
    <n v="17.343399999999999"/>
    <n v="3.97"/>
    <n v="3.9820658821223063"/>
    <m/>
  </r>
  <r>
    <s v="170210.IB"/>
    <s v="170210Z11.IB"/>
    <s v="17国开10(增11)"/>
    <x v="372"/>
    <d v="2017-06-22T00:00:00"/>
    <n v="120"/>
    <x v="2"/>
    <s v=""/>
    <s v="国家开发银行"/>
    <n v="4.1098999999999997"/>
    <n v="3.73"/>
    <m/>
    <n v="1.4615"/>
    <n v="7.8765999999999998"/>
    <n v="4.1524999999999999"/>
    <n v="4.14671791635985"/>
    <m/>
  </r>
  <r>
    <s v="170205.IB"/>
    <s v="170205Z10.IB"/>
    <s v="17国开05(增10)"/>
    <x v="372"/>
    <d v="2017-06-22T00:00:00"/>
    <n v="60"/>
    <x v="3"/>
    <s v=""/>
    <s v="国家开发银行"/>
    <n v="4.0552999999999999"/>
    <n v="3.39"/>
    <m/>
    <n v="2.5163000000000002"/>
    <n v="2.6053999999999999"/>
    <n v="4.1022999999999996"/>
    <n v="4.1090345513164968"/>
    <m/>
  </r>
  <r>
    <s v="170206.IB"/>
    <s v="170206Z8.IB"/>
    <s v="17国开06(增8)"/>
    <x v="372"/>
    <d v="2017-06-22T00:00:00"/>
    <n v="50"/>
    <x v="1"/>
    <s v=""/>
    <s v="国家开发银行"/>
    <n v="4.0654000000000003"/>
    <n v="3.64"/>
    <m/>
    <n v="3.7871999999999999"/>
    <n v="4.2691999999999997"/>
    <n v="4.0875000000000004"/>
    <n v="4.1216166213810554"/>
    <m/>
  </r>
  <r>
    <s v="170405.IB"/>
    <s v="170405Z21.IB"/>
    <s v="17农发05(增21)"/>
    <x v="373"/>
    <d v="2017-06-23T00:00:00"/>
    <n v="40"/>
    <x v="2"/>
    <s v=""/>
    <s v="中国农业发展银行"/>
    <n v="4.2762000000000002"/>
    <n v="4.17"/>
    <m/>
    <n v="1.0444"/>
    <n v="7.6611000000000002"/>
    <n v="4.2949000000000002"/>
    <n v="4.3010006160995156"/>
    <m/>
  </r>
  <r>
    <s v="170409.IB"/>
    <s v="170409Z9.IB"/>
    <s v="17农发09(增9)"/>
    <x v="373"/>
    <d v="2017-06-23T00:00:00"/>
    <n v="50"/>
    <x v="1"/>
    <s v=""/>
    <s v="中国农业发展银行"/>
    <n v="4.1581999999999999"/>
    <n v="3.03"/>
    <m/>
    <n v="1.1457999999999999"/>
    <n v="4.2645999999999997"/>
    <n v="4.1940999999999997"/>
    <n v="4.191028401256859"/>
    <m/>
  </r>
  <r>
    <s v="170407.IB"/>
    <s v="170407Z7.IB"/>
    <s v="17农发07(增7)"/>
    <x v="373"/>
    <d v="2017-06-23T00:00:00"/>
    <n v="50"/>
    <x v="3"/>
    <s v=""/>
    <s v="中国农业发展银行"/>
    <n v="4.1433999999999997"/>
    <n v="3.72"/>
    <m/>
    <n v="1.9167000000000001"/>
    <n v="2.5992999999999999"/>
    <n v="4.1898999999999997"/>
    <n v="4.178024706651791"/>
    <m/>
  </r>
  <r>
    <s v="170303.IB"/>
    <s v="170303Z11.IB"/>
    <s v="17进出03(增11)"/>
    <x v="374"/>
    <d v="2017-06-26T00:00:00"/>
    <n v="30"/>
    <x v="2"/>
    <s v=""/>
    <s v="中国进出口银行"/>
    <n v="4.3220999999999998"/>
    <n v="2.71"/>
    <m/>
    <n v="1.0611999999999999"/>
    <n v="7.7807000000000004"/>
    <n v="4.3499999999999996"/>
    <n v="4.3452341653064632"/>
    <m/>
  </r>
  <r>
    <s v="170307.IB"/>
    <s v="170307Z5.IB"/>
    <s v="17进出07(增5)"/>
    <x v="374"/>
    <d v="2017-06-26T00:00:00"/>
    <n v="30"/>
    <x v="3"/>
    <s v=""/>
    <s v="中国进出口银行"/>
    <n v="4.1539999999999999"/>
    <n v="3.19"/>
    <m/>
    <n v="1.3695999999999999"/>
    <n v="2.6511999999999998"/>
    <n v="4.2102000000000004"/>
    <n v="4.1841750150875079"/>
    <m/>
  </r>
  <r>
    <s v="170201.IB"/>
    <s v="170201Z12.IB"/>
    <s v="17国开01(增12)"/>
    <x v="375"/>
    <d v="2017-06-29T00:00:00"/>
    <n v="30"/>
    <x v="0"/>
    <s v=""/>
    <s v="国家开发银行"/>
    <n v="4.1569000000000003"/>
    <n v="4.01"/>
    <m/>
    <n v="1.6143000000000001"/>
    <n v="5.5564"/>
    <n v="4.1948999999999996"/>
    <n v="4.2000934345979415"/>
    <m/>
  </r>
  <r>
    <s v="170206.IB"/>
    <s v="170206Z9.IB"/>
    <s v="17国开06(增9)"/>
    <x v="375"/>
    <d v="2017-06-29T00:00:00"/>
    <n v="60"/>
    <x v="1"/>
    <s v=""/>
    <s v="国家开发银行"/>
    <n v="4.0179999999999998"/>
    <n v="2.96"/>
    <m/>
    <n v="9.9"/>
    <n v="4.2534000000000001"/>
    <n v="4.0575000000000001"/>
    <n v="4.0744254478769921"/>
    <m/>
  </r>
  <r>
    <s v="170205.IB"/>
    <s v="170205Z11.IB"/>
    <s v="17国开05(增11)"/>
    <x v="375"/>
    <d v="2017-06-29T00:00:00"/>
    <n v="60"/>
    <x v="3"/>
    <s v=""/>
    <s v="国家开发银行"/>
    <n v="3.9923999999999999"/>
    <n v="2.68"/>
    <m/>
    <n v="10.375"/>
    <n v="2.59"/>
    <n v="4.0248999999999997"/>
    <n v="4.0464540540540543"/>
    <m/>
  </r>
  <r>
    <s v="170008.IB"/>
    <s v="170008X2.IB"/>
    <s v="17附息国债08(续2)"/>
    <x v="376"/>
    <d v="2017-06-29T00:00:00"/>
    <n v="402"/>
    <x v="3"/>
    <s v=""/>
    <s v="中华人民共和国财政部"/>
    <n v="3.4348999999999998"/>
    <n v="2.71"/>
    <m/>
    <m/>
    <n v="2.6425999999999998"/>
    <n v="3.4698000000000002"/>
    <n v="3.4538207598577157"/>
    <m/>
  </r>
  <r>
    <s v="170210.IB"/>
    <s v="170210Z12.IB"/>
    <s v="17国开10(增12)"/>
    <x v="377"/>
    <d v="2017-07-03T00:00:00"/>
    <n v="130"/>
    <x v="2"/>
    <s v=""/>
    <s v="国家开发银行"/>
    <n v="4.1456999999999997"/>
    <n v="2.72"/>
    <m/>
    <n v="10.486499999999999"/>
    <n v="7.8465999999999996"/>
    <n v="4.1787000000000001"/>
    <n v="4.182658682741569"/>
    <m/>
  </r>
  <r>
    <s v="170407.IB"/>
    <s v="170407Z8.IB"/>
    <s v="17农发07(增8)"/>
    <x v="378"/>
    <d v="2017-07-10T00:00:00"/>
    <n v="55"/>
    <x v="3"/>
    <s v=""/>
    <s v="中国农业发展银行"/>
    <n v="3.9956999999999998"/>
    <n v="10.59"/>
    <m/>
    <n v="1.6471"/>
    <n v="2.5575999999999999"/>
    <n v="4.0753000000000004"/>
    <n v="4.0308892399124181"/>
    <m/>
  </r>
  <r>
    <s v="170409.IB"/>
    <s v="170409Z10.IB"/>
    <s v="17农发09(增10)"/>
    <x v="378"/>
    <d v="2017-07-10T00:00:00"/>
    <n v="50"/>
    <x v="1"/>
    <s v=""/>
    <s v="中国农业发展银行"/>
    <n v="4.1044"/>
    <n v="9.32"/>
    <m/>
    <n v="4.6097999999999999"/>
    <n v="4.2241"/>
    <n v="4.1550000000000002"/>
    <n v="4.1375431547548587"/>
    <m/>
  </r>
  <r>
    <s v="170205.IB"/>
    <s v="170205Z12.IB"/>
    <s v="17国开05(增12)"/>
    <x v="379"/>
    <d v="2017-07-11T00:00:00"/>
    <n v="50"/>
    <x v="3"/>
    <s v=""/>
    <s v="国家开发银行"/>
    <n v="3.9495"/>
    <n v="6.87"/>
    <m/>
    <n v="1.3304"/>
    <n v="2.5587"/>
    <n v="4.0598999999999998"/>
    <n v="4.004215285105718"/>
    <m/>
  </r>
  <r>
    <s v="170210.IB"/>
    <s v="170210Z13.IB"/>
    <s v="17国开10(增13)"/>
    <x v="379"/>
    <d v="2017-07-11T00:00:00"/>
    <n v="100"/>
    <x v="2"/>
    <s v=""/>
    <s v="国家开发银行"/>
    <n v="4.2081999999999997"/>
    <n v="3.66"/>
    <m/>
    <n v="3.6"/>
    <n v="7.8301999999999996"/>
    <n v="4.2287999999999997"/>
    <n v="4.2452360910321572"/>
    <m/>
  </r>
  <r>
    <s v="170010.IB"/>
    <s v="170010X2.IB"/>
    <s v="17附息国债10(续2)"/>
    <x v="380"/>
    <d v="2017-07-06T00:00:00"/>
    <n v="321.60000000000002"/>
    <x v="2"/>
    <s v=""/>
    <s v="中华人民共和国财政部"/>
    <n v="3.5661"/>
    <n v="4.16"/>
    <m/>
    <m/>
    <n v="8.1949000000000005"/>
    <n v="3.5750000000000002"/>
    <n v="3.5783027114424826"/>
    <m/>
  </r>
  <r>
    <s v="170307.IB"/>
    <s v="170307Z6.IB"/>
    <s v="17进出07(增6)"/>
    <x v="381"/>
    <d v="2017-07-10T00:00:00"/>
    <n v="30"/>
    <x v="3"/>
    <s v=""/>
    <s v="中国进出口银行"/>
    <n v="4.0213000000000001"/>
    <n v="3.61"/>
    <m/>
    <n v="1.75"/>
    <n v="2.6168"/>
    <n v="4.0599999999999996"/>
    <n v="4.0518716906144912"/>
    <m/>
  </r>
  <r>
    <s v="170206.IB"/>
    <s v="170206Z10.IB"/>
    <s v="17国开06(增10)"/>
    <x v="381"/>
    <d v="2017-07-10T00:00:00"/>
    <n v="70"/>
    <x v="1"/>
    <s v=""/>
    <s v="国家开发银行"/>
    <n v="4.0461"/>
    <n v="3.2"/>
    <m/>
    <n v="1.2876000000000001"/>
    <n v="4.2222999999999997"/>
    <n v="4.0999999999999996"/>
    <n v="4.1029410581910337"/>
    <m/>
  </r>
  <r>
    <s v="170201.IB"/>
    <s v="170201Z13.IB"/>
    <s v="17国开01(增13)"/>
    <x v="381"/>
    <d v="2017-07-10T00:00:00"/>
    <n v="50"/>
    <x v="0"/>
    <s v=""/>
    <s v="国家开发银行"/>
    <n v="4.1574"/>
    <n v="2.33"/>
    <m/>
    <n v="1.45"/>
    <n v="5.5263"/>
    <n v="4.1906999999999996"/>
    <n v="4.2008286955105589"/>
    <m/>
  </r>
  <r>
    <s v="170201.IB"/>
    <s v="170201Z14.IB"/>
    <s v="17国开01(增14)"/>
    <x v="382"/>
    <d v="2017-07-13T00:00:00"/>
    <n v="50"/>
    <x v="0"/>
    <s v=""/>
    <s v="国家开发银行"/>
    <n v="4.2069000000000001"/>
    <n v="2.12"/>
    <m/>
    <n v="2.6522000000000001"/>
    <n v="5.5208000000000004"/>
    <n v="4.2195999999999998"/>
    <n v="4.2503719605854222"/>
    <m/>
  </r>
  <r>
    <s v="170206.IB"/>
    <s v="170206Z11.IB"/>
    <s v="17国开06(增11)"/>
    <x v="382"/>
    <d v="2017-07-13T00:00:00"/>
    <n v="70"/>
    <x v="1"/>
    <s v=""/>
    <s v="国家开发银行"/>
    <n v="4.0726000000000004"/>
    <n v="3.71"/>
    <m/>
    <n v="1.1337999999999999"/>
    <n v="4.2168000000000001"/>
    <n v="4.1237000000000004"/>
    <n v="4.1295151963574277"/>
    <m/>
  </r>
  <r>
    <s v="170407.IB"/>
    <s v="170407Z9.IB"/>
    <s v="17农发07(增9)"/>
    <x v="383"/>
    <d v="2017-07-14T00:00:00"/>
    <n v="50"/>
    <x v="3"/>
    <s v=""/>
    <s v="中国农业发展银行"/>
    <n v="4.0243000000000002"/>
    <n v="4.92"/>
    <m/>
    <n v="5.76"/>
    <n v="2.5482"/>
    <n v="4.0549999999999997"/>
    <n v="4.0596190487402879"/>
    <m/>
  </r>
  <r>
    <s v="170409.IB"/>
    <s v="170409Z11.IB"/>
    <s v="17农发09(增11)"/>
    <x v="383"/>
    <d v="2017-07-14T00:00:00"/>
    <n v="50"/>
    <x v="1"/>
    <s v=""/>
    <s v="中国农业发展银行"/>
    <n v="4.0937999999999999"/>
    <n v="5.49"/>
    <m/>
    <n v="3.1922999999999999"/>
    <n v="4.2150999999999996"/>
    <n v="4.13"/>
    <n v="4.1270139213779036"/>
    <m/>
  </r>
  <r>
    <s v="170405.IB"/>
    <s v="170405Z22.IB"/>
    <s v="17农发05(增22)"/>
    <x v="383"/>
    <d v="2017-07-14T00:00:00"/>
    <n v="50"/>
    <x v="2"/>
    <s v=""/>
    <s v="中国农业发展银行"/>
    <n v="4.2241"/>
    <n v="6.86"/>
    <m/>
    <n v="1.3262"/>
    <n v="7.6155999999999997"/>
    <n v="4.2549000000000001"/>
    <n v="4.2490487893271709"/>
    <m/>
  </r>
  <r>
    <s v="170309.IB"/>
    <s v="170309Z.IB"/>
    <s v="17进出09(增发)"/>
    <x v="384"/>
    <d v="2017-07-17T00:00:00"/>
    <n v="50"/>
    <x v="1"/>
    <s v=""/>
    <s v="中国进出口银行"/>
    <n v="4.0936000000000003"/>
    <n v="2.84"/>
    <m/>
    <n v="1.0251999999999999"/>
    <n v="4.4191000000000003"/>
    <n v="4.1193999999999997"/>
    <n v="4.1230177547464422"/>
    <m/>
  </r>
  <r>
    <s v="170210.IB"/>
    <s v="170210Z14.IB"/>
    <s v="17国开10(增14)"/>
    <x v="384"/>
    <d v="2017-07-17T00:00:00"/>
    <n v="140"/>
    <x v="2"/>
    <s v=""/>
    <s v="国家开发银行"/>
    <n v="4.1349999999999998"/>
    <n v="3.56"/>
    <m/>
    <n v="8.5886999999999993"/>
    <n v="7.8177000000000003"/>
    <n v="4.1661999999999999"/>
    <n v="4.1720953093620885"/>
    <m/>
  </r>
  <r>
    <s v="170303.IB"/>
    <s v="170303Z12.IB"/>
    <s v="17进出03(增12)"/>
    <x v="384"/>
    <d v="2017-07-17T00:00:00"/>
    <n v="30"/>
    <x v="2"/>
    <s v=""/>
    <s v="中国进出口银行"/>
    <n v="4.2190000000000003"/>
    <n v="4.32"/>
    <m/>
    <n v="1.1476999999999999"/>
    <n v="7.7332999999999998"/>
    <n v="4.2450000000000001"/>
    <n v="4.2422759623963904"/>
    <m/>
  </r>
  <r>
    <s v="170307.IB"/>
    <s v="170307Z7.IB"/>
    <s v="17进出07(增7)"/>
    <x v="384"/>
    <d v="2017-07-17T00:00:00"/>
    <n v="30"/>
    <x v="3"/>
    <s v=""/>
    <s v="中国进出口银行"/>
    <n v="4.0049000000000001"/>
    <n v="4.71"/>
    <m/>
    <n v="8.6452000000000009"/>
    <n v="2.6002000000000001"/>
    <n v="4.0354000000000001"/>
    <n v="4.0356668640873776"/>
    <m/>
  </r>
  <r>
    <s v="170205.IB"/>
    <s v="170205Z13.IB"/>
    <s v="17国开05(增13)"/>
    <x v="384"/>
    <d v="2017-07-17T00:00:00"/>
    <n v="70"/>
    <x v="3"/>
    <s v=""/>
    <s v="国家开发银行"/>
    <n v="3.9510999999999998"/>
    <n v="2.7"/>
    <m/>
    <n v="3.3553999999999999"/>
    <n v="2.5442"/>
    <n v="3.9998999999999998"/>
    <n v="4.0061271205093938"/>
    <m/>
  </r>
  <r>
    <s v="170409.IB"/>
    <s v="170409Z12.IB"/>
    <s v="17农发09(增12)"/>
    <x v="385"/>
    <d v="2017-07-19T00:00:00"/>
    <n v="40"/>
    <x v="1"/>
    <s v=""/>
    <s v="中国农业发展银行"/>
    <n v="4.0692000000000004"/>
    <n v="5.66"/>
    <m/>
    <n v="1.9286000000000001"/>
    <n v="4.2012999999999998"/>
    <n v="4.0944000000000003"/>
    <n v="4.1025230190655275"/>
    <m/>
  </r>
  <r>
    <s v="170407.IB"/>
    <s v="170407Z10.IB"/>
    <s v="17农发07(增10)"/>
    <x v="385"/>
    <d v="2017-07-19T00:00:00"/>
    <n v="40"/>
    <x v="3"/>
    <s v=""/>
    <s v="中国农业发展银行"/>
    <n v="3.9674"/>
    <n v="5.15"/>
    <m/>
    <n v="1.2829999999999999"/>
    <n v="2.5352999999999999"/>
    <n v="3.9967000000000001"/>
    <n v="4.0028987575434858"/>
    <m/>
  </r>
  <r>
    <s v="170206.IB"/>
    <s v="170206Z12.IB"/>
    <s v="17国开06(增12)"/>
    <x v="386"/>
    <d v="2017-07-20T00:00:00"/>
    <n v="70"/>
    <x v="1"/>
    <s v=""/>
    <s v="国家开发银行"/>
    <n v="4.0625"/>
    <n v="3.71"/>
    <m/>
    <n v="16.619"/>
    <n v="4.1984000000000004"/>
    <n v="4.1124999999999998"/>
    <n v="4.1196646341463419"/>
    <m/>
  </r>
  <r>
    <s v="170210.IB"/>
    <s v="170210Z15.IB"/>
    <s v="17国开10(增15)"/>
    <x v="386"/>
    <d v="2017-07-20T00:00:00"/>
    <n v="150"/>
    <x v="2"/>
    <s v=""/>
    <s v="国家开发银行"/>
    <n v="4.1597"/>
    <n v="3.15"/>
    <m/>
    <n v="2.1503000000000001"/>
    <n v="7.8090999999999999"/>
    <n v="4.1905000000000001"/>
    <n v="4.1968361616575534"/>
    <m/>
  </r>
  <r>
    <s v="170013.IB"/>
    <s v="170013X.IB"/>
    <s v="17附息国债13(续发)"/>
    <x v="387"/>
    <d v="2017-07-20T00:00:00"/>
    <n v="323.3"/>
    <x v="0"/>
    <s v=""/>
    <s v="中华人民共和国财政部"/>
    <n v="3.6055999999999999"/>
    <n v="3.73"/>
    <m/>
    <m/>
    <n v="6.02"/>
    <n v="3.6349999999999998"/>
    <n v="3.6222112956810633"/>
    <m/>
  </r>
  <r>
    <s v="170404.IB"/>
    <s v="170404Z14.IB"/>
    <s v="17农发04(增14)"/>
    <x v="387"/>
    <d v="2017-07-21T00:00:00"/>
    <n v="30"/>
    <x v="0"/>
    <s v=""/>
    <s v="中国农业发展银行"/>
    <n v="4.1928000000000001"/>
    <n v="5.0999999999999996"/>
    <m/>
    <n v="3.1132"/>
    <n v="5.4916"/>
    <n v="4.2275999999999998"/>
    <n v="4.2273982955787019"/>
    <m/>
  </r>
  <r>
    <s v="170405.IB"/>
    <s v="170405Z23.IB"/>
    <s v="17农发05(增23)"/>
    <x v="387"/>
    <d v="2017-07-21T00:00:00"/>
    <n v="40"/>
    <x v="2"/>
    <s v=""/>
    <s v="中国农业发展银行"/>
    <n v="4.2159000000000004"/>
    <n v="6.17"/>
    <m/>
    <n v="8.32"/>
    <n v="7.5979999999999999"/>
    <n v="4.2473999999999998"/>
    <n v="4.2409065806791268"/>
    <m/>
  </r>
  <r>
    <s v="170309.IB"/>
    <s v="170309Z2.IB"/>
    <s v="17进出09(增2)"/>
    <x v="388"/>
    <d v="2017-07-24T00:00:00"/>
    <n v="40"/>
    <x v="1"/>
    <s v=""/>
    <s v="中国进出口银行"/>
    <n v="4.0747999999999998"/>
    <n v="3.95"/>
    <m/>
    <n v="1.2323999999999999"/>
    <n v="4.4016999999999999"/>
    <n v="4.1050000000000004"/>
    <n v="4.1043340436649478"/>
    <m/>
  </r>
  <r>
    <s v="170303.IB"/>
    <s v="170303Z13.IB"/>
    <s v="17进出03(增13)"/>
    <x v="388"/>
    <d v="2017-07-24T00:00:00"/>
    <n v="30"/>
    <x v="2"/>
    <s v=""/>
    <s v="中国进出口银行"/>
    <n v="4.2190000000000003"/>
    <n v="4.03"/>
    <m/>
    <n v="1.5922000000000001"/>
    <n v="7.7145000000000001"/>
    <n v="4.2450000000000001"/>
    <n v="4.2423326852031895"/>
    <m/>
  </r>
  <r>
    <s v="170201.IB"/>
    <s v="170201Z15.IB"/>
    <s v="17国开01(增15)"/>
    <x v="388"/>
    <d v="2017-07-24T00:00:00"/>
    <n v="50"/>
    <x v="0"/>
    <s v=""/>
    <s v="国家开发银行"/>
    <n v="4.1858000000000004"/>
    <n v="3.4"/>
    <m/>
    <n v="6.1276999999999999"/>
    <n v="5.4893999999999998"/>
    <n v="4.2199"/>
    <n v="4.2295206252049411"/>
    <m/>
  </r>
  <r>
    <s v="170205.IB"/>
    <s v="170205Z14.IB"/>
    <s v="17国开05(增14)"/>
    <x v="388"/>
    <d v="2017-07-24T00:00:00"/>
    <n v="70"/>
    <x v="3"/>
    <s v=""/>
    <s v="国家开发银行"/>
    <n v="3.9333999999999998"/>
    <n v="3.39"/>
    <m/>
    <n v="5.1041999999999996"/>
    <n v="2.5253000000000001"/>
    <n v="3.9948999999999999"/>
    <n v="3.988838957747594"/>
    <m/>
  </r>
  <r>
    <s v="170404.IB"/>
    <s v="170404Z15.IB"/>
    <s v="17农发04(增15)"/>
    <x v="389"/>
    <d v="2017-07-26T00:00:00"/>
    <n v="30"/>
    <x v="0"/>
    <s v=""/>
    <s v="中国农业发展银行"/>
    <n v="4.1848000000000001"/>
    <n v="4.2"/>
    <m/>
    <n v="1.5286"/>
    <n v="5.4783999999999997"/>
    <n v="4.2070999999999996"/>
    <n v="4.2194816588785047"/>
    <m/>
  </r>
  <r>
    <s v="170405.IB"/>
    <s v="170405Z24.IB"/>
    <s v="17农发05(增24)"/>
    <x v="389"/>
    <d v="2017-07-26T00:00:00"/>
    <n v="40"/>
    <x v="2"/>
    <s v=""/>
    <s v="中国农业发展银行"/>
    <n v="4.2180999999999997"/>
    <n v="5.14"/>
    <m/>
    <n v="3.9630000000000001"/>
    <n v="7.5819000000000001"/>
    <n v="4.2412000000000001"/>
    <n v="4.24315968161015"/>
    <m/>
  </r>
  <r>
    <s v="170206.IB"/>
    <s v="170206Z13.IB"/>
    <s v="17国开06(增13)"/>
    <x v="390"/>
    <d v="2017-07-27T00:00:00"/>
    <n v="70"/>
    <x v="1"/>
    <s v=""/>
    <s v="国家开发银行"/>
    <n v="4.0427999999999997"/>
    <n v="3.81"/>
    <m/>
    <n v="2.1714000000000002"/>
    <n v="4.1786000000000003"/>
    <n v="4.1050000000000004"/>
    <n v="4.1002355047144974"/>
    <m/>
  </r>
  <r>
    <s v="170210.IB"/>
    <s v="170210Z16.IB"/>
    <s v="17国开10(增16)"/>
    <x v="390"/>
    <d v="2017-07-27T00:00:00"/>
    <n v="140"/>
    <x v="2"/>
    <s v=""/>
    <s v="国家开发银行"/>
    <n v="4.1492000000000004"/>
    <n v="3.36"/>
    <m/>
    <n v="1.9335"/>
    <n v="7.7876000000000003"/>
    <n v="4.1936999999999998"/>
    <n v="4.1864386871436645"/>
    <m/>
  </r>
  <r>
    <s v="160413.IB"/>
    <s v="160413Z4.IB"/>
    <s v="16农发13(增4)"/>
    <x v="391"/>
    <d v="2017-07-28T00:00:00"/>
    <n v="50"/>
    <x v="1"/>
    <s v=""/>
    <s v="中国农业发展银行"/>
    <n v="4.0833000000000004"/>
    <n v="3.01"/>
    <m/>
    <n v="1.2391000000000001"/>
    <n v="3.3786"/>
    <n v="4.0789999999999997"/>
    <n v="4.12473728171432"/>
    <m/>
  </r>
  <r>
    <s v="160412.IB"/>
    <s v="160412Z3.IB"/>
    <s v="16农发12(增3)"/>
    <x v="391"/>
    <d v="2017-07-28T00:00:00"/>
    <n v="50"/>
    <x v="3"/>
    <s v=""/>
    <s v="中国农业发展银行"/>
    <n v="4.0545999999999998"/>
    <n v="2.38"/>
    <m/>
    <n v="1"/>
    <n v="1.6"/>
    <n v="3.9773000000000001"/>
    <n v="4.1108500000000001"/>
    <m/>
  </r>
  <r>
    <s v="170201.IB"/>
    <s v="170201Z16.IB"/>
    <s v="17国开01(增16)"/>
    <x v="392"/>
    <d v="2017-07-31T00:00:00"/>
    <n v="50"/>
    <x v="0"/>
    <s v=""/>
    <s v="国家开发银行"/>
    <n v="4.2111000000000001"/>
    <n v="3.41"/>
    <m/>
    <n v="1.4319999999999999"/>
    <n v="5.468"/>
    <n v="4.2377000000000002"/>
    <n v="4.2549917337234824"/>
    <m/>
  </r>
  <r>
    <s v="170307.IB"/>
    <s v="170307Z8.IB"/>
    <s v="17进出07(增8)"/>
    <x v="392"/>
    <d v="2017-08-01T00:00:00"/>
    <n v="40"/>
    <x v="3"/>
    <s v=""/>
    <s v="中国进出口银行"/>
    <n v="3.9759000000000002"/>
    <n v="2.85"/>
    <m/>
    <n v="1.1718999999999999"/>
    <n v="2.5590000000000002"/>
    <n v="4.0204000000000004"/>
    <n v="4.0071622118014849"/>
    <m/>
  </r>
  <r>
    <s v="170309.IB"/>
    <s v="170309Z3.IB"/>
    <s v="17进出09(增3)"/>
    <x v="392"/>
    <d v="2017-08-01T00:00:00"/>
    <n v="59.5"/>
    <x v="1"/>
    <s v=""/>
    <s v="中国进出口银行"/>
    <n v="4.1130000000000004"/>
    <n v="2.02"/>
    <m/>
    <n v="20.333300000000001"/>
    <n v="4.3784000000000001"/>
    <n v="4.13"/>
    <n v="4.1426912114014254"/>
    <m/>
  </r>
  <r>
    <s v="170205.IB"/>
    <s v="170205Z15.IB"/>
    <s v="17国开05(增15)"/>
    <x v="392"/>
    <d v="2017-07-31T00:00:00"/>
    <n v="70"/>
    <x v="3"/>
    <s v=""/>
    <s v="国家开发银行"/>
    <n v="3.9510000000000001"/>
    <n v="4.3600000000000003"/>
    <m/>
    <n v="14.462999999999999"/>
    <n v="2.5059999999999998"/>
    <n v="4.0049000000000001"/>
    <n v="4.0068659217877096"/>
    <m/>
  </r>
  <r>
    <s v="150319.IB"/>
    <s v="150319Z14.IB"/>
    <s v="15进出19(增14)"/>
    <x v="393"/>
    <d v="2017-08-02T00:00:00"/>
    <n v="30"/>
    <x v="5"/>
    <s v=""/>
    <s v="中国进出口银行"/>
    <n v="4.4082999999999997"/>
    <m/>
    <m/>
    <m/>
    <n v="12.4483"/>
    <n v="4.4199000000000002"/>
    <n v="4.4163332254203382"/>
    <m/>
  </r>
  <r>
    <s v="170407.IB"/>
    <s v="170407Z11.IB"/>
    <s v="17农发07(增11)"/>
    <x v="393"/>
    <d v="2017-08-02T00:00:00"/>
    <n v="40"/>
    <x v="3"/>
    <s v=""/>
    <s v="中国农业发展银行"/>
    <n v="3.9994000000000001"/>
    <n v="5.15"/>
    <m/>
    <m/>
    <n v="2.4975999999999998"/>
    <n v="4.0399000000000003"/>
    <n v="4.0354345932094811"/>
    <m/>
  </r>
  <r>
    <s v="170409.IB"/>
    <s v="170409Z13.IB"/>
    <s v="17农发09(增13)"/>
    <x v="393"/>
    <d v="2017-08-02T00:00:00"/>
    <n v="40"/>
    <x v="1"/>
    <s v=""/>
    <s v="中国农业发展银行"/>
    <n v="4.1059000000000001"/>
    <n v="4.5599999999999996"/>
    <m/>
    <m/>
    <n v="4.1631"/>
    <n v="4.1372"/>
    <n v="4.1395287862410228"/>
    <m/>
  </r>
  <r>
    <s v="170210.IB"/>
    <s v="170210Z17.IB"/>
    <s v="17国开10(增17)"/>
    <x v="394"/>
    <d v="2017-08-03T00:00:00"/>
    <n v="150"/>
    <x v="2"/>
    <s v=""/>
    <s v="国家开发银行"/>
    <n v="4.1901000000000002"/>
    <n v="2.87"/>
    <m/>
    <n v="1.45"/>
    <n v="7.7626999999999997"/>
    <n v="4.2350000000000003"/>
    <n v="4.2274581357002079"/>
    <m/>
  </r>
  <r>
    <s v="170206.IB"/>
    <s v="170206Z14.IB"/>
    <s v="17国开06(增14)"/>
    <x v="394"/>
    <d v="2017-08-03T00:00:00"/>
    <n v="70"/>
    <x v="1"/>
    <s v=""/>
    <s v="国家开发银行"/>
    <n v="4.0896999999999997"/>
    <n v="4.3499999999999996"/>
    <m/>
    <n v="4.45"/>
    <n v="4.1585000000000001"/>
    <n v="4.1536999999999997"/>
    <n v="4.1474131177107125"/>
    <m/>
  </r>
  <r>
    <s v="170404.IB"/>
    <s v="170404Z16.IB"/>
    <s v="17农发04(增16)"/>
    <x v="395"/>
    <d v="2017-08-04T00:00:00"/>
    <n v="30"/>
    <x v="0"/>
    <s v=""/>
    <s v="中国农业发展银行"/>
    <n v="4.2693000000000003"/>
    <m/>
    <m/>
    <m/>
    <n v="5.4507000000000003"/>
    <n v="4.2766000000000002"/>
    <n v="4.3041579081585857"/>
    <m/>
  </r>
  <r>
    <s v="170405.IB"/>
    <s v="170405Z25.IB"/>
    <s v="17农发05(增25)"/>
    <x v="395"/>
    <d v="2017-08-04T00:00:00"/>
    <n v="40"/>
    <x v="2"/>
    <s v=""/>
    <s v="中国农业发展银行"/>
    <n v="4.2743000000000002"/>
    <m/>
    <m/>
    <m/>
    <n v="7.5533000000000001"/>
    <n v="4.2949000000000002"/>
    <n v="4.2994545682019778"/>
    <m/>
  </r>
  <r>
    <s v="170201.IB"/>
    <s v="170201Z17.IB"/>
    <s v="17国开01(增17)"/>
    <x v="396"/>
    <d v="2017-08-07T00:00:00"/>
    <n v="50"/>
    <x v="0"/>
    <s v=""/>
    <s v="国家开发银行"/>
    <n v="4.2586000000000004"/>
    <n v="2.06"/>
    <m/>
    <m/>
    <n v="5.4423000000000004"/>
    <n v="4.2885"/>
    <n v="4.3026990022600744"/>
    <m/>
  </r>
  <r>
    <s v="170309.IB"/>
    <s v="170309Z4.IB"/>
    <s v="17进出09(增4)"/>
    <x v="396"/>
    <d v="2017-08-07T00:00:00"/>
    <n v="40"/>
    <x v="1"/>
    <s v=""/>
    <s v="中国进出口银行"/>
    <n v="4.1647999999999996"/>
    <m/>
    <m/>
    <m/>
    <n v="4.3612000000000002"/>
    <n v="4.1624999999999996"/>
    <n v="4.1946083096395483"/>
    <m/>
  </r>
  <r>
    <s v="170205.IB"/>
    <s v="170205Z16.IB"/>
    <s v="17国开05(增16)"/>
    <x v="396"/>
    <d v="2017-08-07T00:00:00"/>
    <n v="70"/>
    <x v="3"/>
    <s v=""/>
    <s v="国家开发银行"/>
    <n v="3.9927999999999999"/>
    <n v="3.28"/>
    <m/>
    <m/>
    <n v="2.4860000000000002"/>
    <n v="4.0498000000000003"/>
    <n v="4.0491153660498789"/>
    <m/>
  </r>
  <r>
    <s v="170303.IB"/>
    <s v="170303Z14.IB"/>
    <s v="17进出03(增14)"/>
    <x v="396"/>
    <d v="2017-08-07T00:00:00"/>
    <n v="30"/>
    <x v="2"/>
    <s v=""/>
    <s v="中国进出口银行"/>
    <n v="4.2811000000000003"/>
    <m/>
    <m/>
    <m/>
    <n v="7.6608999999999998"/>
    <n v="4.3025000000000002"/>
    <n v="4.3045959338981064"/>
    <m/>
  </r>
  <r>
    <s v="170407.IB"/>
    <s v="170407Z12.IB"/>
    <s v="17农发07(增12)"/>
    <x v="397"/>
    <d v="2017-08-09T00:00:00"/>
    <n v="40"/>
    <x v="3"/>
    <s v=""/>
    <s v="中国农业发展银行"/>
    <n v="4.0777000000000001"/>
    <m/>
    <m/>
    <m/>
    <n v="2.4784000000000002"/>
    <n v="4.0792999999999999"/>
    <n v="4.1140137508069721"/>
    <m/>
  </r>
  <r>
    <s v="170409.IB"/>
    <s v="170409Z14.IB"/>
    <s v="17农发09(增14)"/>
    <x v="397"/>
    <d v="2017-08-09T00:00:00"/>
    <n v="40"/>
    <x v="1"/>
    <s v=""/>
    <s v="中国农业发展银行"/>
    <n v="4.1841999999999997"/>
    <m/>
    <m/>
    <m/>
    <n v="4.1420000000000003"/>
    <n v="4.1848999999999998"/>
    <n v="4.2180000965717044"/>
    <m/>
  </r>
  <r>
    <s v="170206.IB"/>
    <s v="170206Z15.IB"/>
    <s v="17国开06(增15)"/>
    <x v="398"/>
    <d v="2017-08-10T00:00:00"/>
    <n v="70"/>
    <x v="1"/>
    <s v=""/>
    <s v="国家开发银行"/>
    <n v="4.1466000000000003"/>
    <m/>
    <m/>
    <m/>
    <n v="4.1382000000000003"/>
    <n v="4.2037000000000004"/>
    <n v="4.2045962302450341"/>
    <m/>
  </r>
  <r>
    <s v="170201.IB"/>
    <s v="170201Z18.IB"/>
    <s v="17国开01(增18)"/>
    <x v="398"/>
    <d v="2017-08-10T00:00:00"/>
    <n v="40"/>
    <x v="0"/>
    <s v=""/>
    <s v="国家开发银行"/>
    <n v="4.3423999999999996"/>
    <m/>
    <m/>
    <m/>
    <n v="5.4341999999999997"/>
    <n v="4.3697999999999997"/>
    <n v="4.386564734459534"/>
    <m/>
  </r>
  <r>
    <s v="170210.IB"/>
    <s v="170210Z18.IB"/>
    <s v="17国开10(增18)"/>
    <x v="398"/>
    <d v="2017-08-10T00:00:00"/>
    <n v="140"/>
    <x v="2"/>
    <s v=""/>
    <s v="国家开发银行"/>
    <n v="4.2727000000000004"/>
    <m/>
    <m/>
    <m/>
    <n v="7.7363"/>
    <n v="4.3085000000000004"/>
    <n v="4.3101856197407029"/>
    <m/>
  </r>
  <r>
    <s v="170205.IB"/>
    <s v="170205Z17.IB"/>
    <s v="17国开05(增17)"/>
    <x v="398"/>
    <d v="2017-08-10T00:00:00"/>
    <n v="50"/>
    <x v="3"/>
    <s v=""/>
    <s v="国家开发银行"/>
    <n v="4.0537999999999998"/>
    <m/>
    <m/>
    <m/>
    <n v="2.4779"/>
    <n v="4.1048"/>
    <n v="4.1102994551838252"/>
    <m/>
  </r>
  <r>
    <s v="170404.IB"/>
    <s v="170404Z17.IB"/>
    <s v="17农发04(增17)"/>
    <x v="399"/>
    <d v="2017-08-11T00:00:00"/>
    <n v="30"/>
    <x v="0"/>
    <s v=""/>
    <s v="中国农业发展银行"/>
    <n v="4.3303000000000003"/>
    <m/>
    <m/>
    <m/>
    <n v="5.4311999999999996"/>
    <n v="4.3505000000000003"/>
    <n v="4.3652830608337014"/>
    <m/>
  </r>
  <r>
    <s v="170014.IB"/>
    <s v="170014X.IB"/>
    <s v="17附息国债14(续发)"/>
    <x v="399"/>
    <d v="2017-08-10T00:00:00"/>
    <n v="363.5"/>
    <x v="1"/>
    <s v=""/>
    <s v="中华人民共和国财政部"/>
    <n v="3.47"/>
    <m/>
    <m/>
    <m/>
    <n v="4.4371999999999998"/>
    <n v="3.63"/>
    <n v="3.4925367348778509"/>
    <m/>
  </r>
  <r>
    <s v="170405.IB"/>
    <s v="170405Z26.IB"/>
    <s v="17农发05(增26)"/>
    <x v="399"/>
    <d v="2017-08-11T00:00:00"/>
    <n v="40"/>
    <x v="2"/>
    <s v=""/>
    <s v="中国农业发展银行"/>
    <n v="4.3441000000000001"/>
    <m/>
    <m/>
    <m/>
    <n v="7.5349000000000004"/>
    <n v="4.3574000000000002"/>
    <n v="4.3693159949037144"/>
    <m/>
  </r>
  <r>
    <s v="170303.IB"/>
    <s v="170303Z15.IB"/>
    <s v="17进出03(增15)"/>
    <x v="400"/>
    <d v="2017-08-14T00:00:00"/>
    <n v="30"/>
    <x v="2"/>
    <s v=""/>
    <s v="中国进出口银行"/>
    <n v="4.3334000000000001"/>
    <m/>
    <m/>
    <m/>
    <n v="7.6548999999999996"/>
    <n v="4.3475000000000001"/>
    <n v="4.3569143502854386"/>
    <m/>
  </r>
  <r>
    <s v="170309.IB"/>
    <s v="170309Z5.IB"/>
    <s v="17进出09(增5)"/>
    <x v="400"/>
    <d v="2017-08-14T00:00:00"/>
    <n v="40"/>
    <x v="1"/>
    <s v=""/>
    <s v="中国进出口银行"/>
    <n v="4.2012"/>
    <m/>
    <m/>
    <m/>
    <n v="4.3418999999999999"/>
    <n v="4.2149999999999999"/>
    <n v="4.2311408093231071"/>
    <m/>
  </r>
  <r>
    <s v="170310.IB"/>
    <s v="170310Z.IB"/>
    <s v="17进出10(增发)"/>
    <x v="400"/>
    <d v="2017-08-14T00:00:00"/>
    <n v="40"/>
    <x v="3"/>
    <s v=""/>
    <s v="中国进出口银行"/>
    <n v="4.1047000000000002"/>
    <m/>
    <m/>
    <m/>
    <n v="2.7528000000000001"/>
    <n v="4.1310000000000002"/>
    <n v="4.1337613193839005"/>
    <m/>
  </r>
  <r>
    <s v="170407.IB"/>
    <s v="170407Z13.IB"/>
    <s v="17农发07(增13)"/>
    <x v="401"/>
    <d v="2017-08-16T00:00:00"/>
    <n v="40"/>
    <x v="3"/>
    <s v=""/>
    <s v="中国农业发展银行"/>
    <n v="4.0644999999999998"/>
    <m/>
    <m/>
    <m/>
    <n v="2.4594999999999998"/>
    <n v="4.0868000000000002"/>
    <n v="4.1010928034153284"/>
    <m/>
  </r>
  <r>
    <s v="170409.IB"/>
    <s v="170409Z15.IB"/>
    <s v="17农发09(增15)"/>
    <x v="401"/>
    <d v="2017-08-16T00:00:00"/>
    <n v="50"/>
    <x v="1"/>
    <s v=""/>
    <s v="中国农业发展银行"/>
    <n v="4.1553000000000004"/>
    <m/>
    <m/>
    <m/>
    <n v="4.1243999999999996"/>
    <n v="4.1994999999999996"/>
    <n v="4.1892443312966741"/>
    <m/>
  </r>
  <r>
    <s v="170210.IB"/>
    <s v="170210Z19.IB"/>
    <s v="17国开10(增19)"/>
    <x v="402"/>
    <d v="2017-08-17T00:00:00"/>
    <n v="140"/>
    <x v="2"/>
    <s v=""/>
    <s v="国家开发银行"/>
    <n v="4.2104999999999997"/>
    <m/>
    <m/>
    <m/>
    <n v="7.7218"/>
    <n v="4.2537000000000003"/>
    <n v="4.2480560102566756"/>
    <m/>
  </r>
  <r>
    <s v="170205.IB"/>
    <s v="170205Z18.IB"/>
    <s v="17国开05(增18)"/>
    <x v="402"/>
    <d v="2017-08-18T00:00:00"/>
    <n v="70"/>
    <x v="3"/>
    <s v=""/>
    <s v="国家开发银行"/>
    <n v="4.0045999999999999"/>
    <m/>
    <m/>
    <m/>
    <n v="2.4569000000000001"/>
    <n v="4.0747999999999998"/>
    <n v="4.0615823761650862"/>
    <m/>
  </r>
  <r>
    <s v="170404.IB"/>
    <s v="170404Z18.IB"/>
    <s v="17农发04(增18)"/>
    <x v="403"/>
    <d v="2017-08-18T00:00:00"/>
    <n v="30"/>
    <x v="0"/>
    <s v=""/>
    <s v="中国农业发展银行"/>
    <n v="4.3082000000000003"/>
    <m/>
    <m/>
    <m/>
    <n v="5.4099000000000004"/>
    <n v="4.2892000000000001"/>
    <n v="4.3433207970572472"/>
    <m/>
  </r>
  <r>
    <s v="170405.IB"/>
    <s v="170405Z27.IB"/>
    <s v="17农发05(增27)"/>
    <x v="403"/>
    <d v="2017-08-18T00:00:00"/>
    <n v="40"/>
    <x v="2"/>
    <s v=""/>
    <s v="中国农业发展银行"/>
    <n v="4.2713999999999999"/>
    <m/>
    <m/>
    <m/>
    <n v="7.5171999999999999"/>
    <n v="4.2899000000000003"/>
    <n v="4.296675368488267"/>
    <m/>
  </r>
  <r>
    <s v="170013.IB"/>
    <s v="170013X2.IB"/>
    <s v="17附息国债13(续2)"/>
    <x v="403"/>
    <d v="2017-08-17T00:00:00"/>
    <n v="360"/>
    <x v="0"/>
    <s v=""/>
    <s v="中华人民共和国财政部"/>
    <n v="3.57"/>
    <m/>
    <m/>
    <m/>
    <n v="5.9414999999999996"/>
    <n v="3.6825000000000001"/>
    <n v="3.5868307666414205"/>
    <m/>
  </r>
  <r>
    <s v="170310.IB"/>
    <s v="170310Z2.IB"/>
    <s v="17进出10(增2)"/>
    <x v="404"/>
    <d v="2017-08-21T00:00:00"/>
    <n v="40"/>
    <x v="3"/>
    <s v=""/>
    <s v="中国进出口银行"/>
    <n v="4.1219999999999999"/>
    <m/>
    <m/>
    <m/>
    <n v="2.7336999999999998"/>
    <n v="4.1228999999999996"/>
    <n v="4.1512643669751617"/>
    <m/>
  </r>
  <r>
    <s v="170303.IB"/>
    <s v="170303Z16.IB"/>
    <s v="17进出03(增16)"/>
    <x v="404"/>
    <d v="2017-08-21T00:00:00"/>
    <n v="30"/>
    <x v="2"/>
    <s v=""/>
    <s v="中国进出口银行"/>
    <n v="4.2916999999999996"/>
    <m/>
    <m/>
    <m/>
    <n v="7.6283000000000003"/>
    <n v="4.2995000000000001"/>
    <n v="4.3152963451883117"/>
    <m/>
  </r>
  <r>
    <s v="170309.IB"/>
    <s v="170309Z6.IB"/>
    <s v="17进出09(增6)"/>
    <x v="404"/>
    <d v="2017-08-21T00:00:00"/>
    <n v="40"/>
    <x v="1"/>
    <s v=""/>
    <s v="中国进出口银行"/>
    <n v="4.2009999999999996"/>
    <m/>
    <m/>
    <m/>
    <n v="4.3220000000000001"/>
    <n v="4.2195999999999998"/>
    <n v="4.2310786672836649"/>
    <m/>
  </r>
  <r>
    <s v="170206.IB"/>
    <s v="170206Z16.IB"/>
    <s v="17国开06(增16)"/>
    <x v="404"/>
    <d v="2017-08-21T00:00:00"/>
    <n v="70"/>
    <x v="1"/>
    <s v=""/>
    <s v="国家开发银行"/>
    <n v="4.1376999999999997"/>
    <m/>
    <m/>
    <m/>
    <n v="4.1079999999999997"/>
    <n v="4.1862000000000004"/>
    <n v="4.1961225900681596"/>
    <m/>
  </r>
  <r>
    <s v="170015.IB"/>
    <s v="170015X.IB"/>
    <s v="17附息国债15(续发)"/>
    <x v="405"/>
    <d v="2017-08-21T00:00:00"/>
    <n v="286.3"/>
    <x v="6"/>
    <s v=""/>
    <s v="中华人民共和国财政部"/>
    <n v="4.05"/>
    <m/>
    <m/>
    <m/>
    <n v="17.026399999999999"/>
    <n v="4.1748000000000003"/>
    <n v="4.0558732321571203"/>
    <m/>
  </r>
  <r>
    <s v="170206.IB"/>
    <s v="170206Z17.IB"/>
    <s v="17国开06(增17)"/>
    <x v="406"/>
    <d v="2017-08-24T00:00:00"/>
    <n v="50"/>
    <x v="1"/>
    <s v=""/>
    <s v="国家开发银行"/>
    <n v="4.1749000000000001"/>
    <m/>
    <m/>
    <m/>
    <n v="4.0978000000000003"/>
    <n v="4.2374000000000001"/>
    <n v="4.2334680121040558"/>
    <m/>
  </r>
  <r>
    <s v="170208.IB"/>
    <s v="170208Z.IB"/>
    <s v="17国开08(增发)"/>
    <x v="406"/>
    <d v="2017-08-24T00:00:00"/>
    <n v="40"/>
    <x v="0"/>
    <s v=""/>
    <s v="国家开发银行"/>
    <n v="4.3361999999999998"/>
    <m/>
    <m/>
    <m/>
    <n v="5.9231999999999996"/>
    <n v="4.3468"/>
    <n v="4.3767186385737435"/>
    <m/>
  </r>
  <r>
    <s v="170205.IB"/>
    <s v="170205Z19.IB"/>
    <s v="17国开05(增19)"/>
    <x v="406"/>
    <d v="2017-08-24T00:00:00"/>
    <n v="50"/>
    <x v="3"/>
    <s v=""/>
    <s v="国家开发银行"/>
    <n v="4.1040999999999999"/>
    <m/>
    <m/>
    <m/>
    <n v="2.4390000000000001"/>
    <n v="4.1497000000000002"/>
    <n v="4.16150057400574"/>
    <m/>
  </r>
  <r>
    <s v="170016.IB"/>
    <s v="170016X.IB"/>
    <s v="17附息国债16(续发)"/>
    <x v="407"/>
    <d v="2017-08-24T00:00:00"/>
    <n v="360"/>
    <x v="3"/>
    <s v=""/>
    <s v="中华人民共和国财政部"/>
    <n v="3.46"/>
    <m/>
    <m/>
    <m/>
    <n v="2.7275999999999998"/>
    <n v="3.5"/>
    <n v="3.4783311335973015"/>
    <m/>
  </r>
  <r>
    <s v="170404.IB"/>
    <s v="170404Z19.IB"/>
    <s v="17农发04(增19)"/>
    <x v="407"/>
    <d v="2017-08-25T00:00:00"/>
    <n v="30"/>
    <x v="0"/>
    <s v=""/>
    <s v="中国农业发展银行"/>
    <n v="4.3810000000000002"/>
    <m/>
    <m/>
    <m/>
    <n v="5.3859000000000004"/>
    <n v="4.3846999999999996"/>
    <n v="4.4162772981303036"/>
    <m/>
  </r>
  <r>
    <s v="170405.IB"/>
    <s v="170405Z28.IB"/>
    <s v="17农发05(增28)"/>
    <x v="407"/>
    <d v="2017-08-25T00:00:00"/>
    <n v="60"/>
    <x v="2"/>
    <s v=""/>
    <s v="中国农业发展银行"/>
    <n v="4.3388"/>
    <m/>
    <m/>
    <m/>
    <n v="7.4846000000000004"/>
    <n v="4.3648999999999996"/>
    <n v="4.3641854581407156"/>
    <m/>
  </r>
  <r>
    <s v="170309.IB"/>
    <s v="170309Z7.IB"/>
    <s v="17进出09(增7)"/>
    <x v="408"/>
    <d v="2017-08-28T00:00:00"/>
    <n v="50"/>
    <x v="1"/>
    <s v=""/>
    <s v="中国进出口银行"/>
    <n v="4.2751000000000001"/>
    <m/>
    <m/>
    <m/>
    <n v="4.2969999999999997"/>
    <n v="4.2904999999999998"/>
    <n v="4.3053536653479174"/>
    <m/>
  </r>
  <r>
    <s v="170303.IB"/>
    <s v="170303Z17.IB"/>
    <s v="17进出03(增17)"/>
    <x v="408"/>
    <d v="2017-08-28T00:00:00"/>
    <n v="30"/>
    <x v="2"/>
    <s v=""/>
    <s v="中国进出口银行"/>
    <n v="4.3970000000000002"/>
    <m/>
    <m/>
    <m/>
    <n v="7.5983999999999998"/>
    <n v="4.3998999999999997"/>
    <n v="4.4206891977258369"/>
    <m/>
  </r>
  <r>
    <s v="170310.IB"/>
    <s v="170310Z3.IB"/>
    <s v="17进出10(增3)"/>
    <x v="408"/>
    <d v="2017-08-28T00:00:00"/>
    <n v="30"/>
    <x v="3"/>
    <s v=""/>
    <s v="中国进出口银行"/>
    <n v="4.1505000000000001"/>
    <m/>
    <m/>
    <m/>
    <n v="2.7128000000000001"/>
    <n v="4.1829999999999998"/>
    <n v="4.1799898260100266"/>
    <m/>
  </r>
  <r>
    <s v="170411.IB"/>
    <s v="170411Z.IB"/>
    <s v="17农发11(增发)"/>
    <x v="409"/>
    <d v="2017-08-30T00:00:00"/>
    <n v="50"/>
    <x v="3"/>
    <s v=""/>
    <s v="中国农业发展银行"/>
    <n v="4.2392000000000003"/>
    <m/>
    <m/>
    <m/>
    <n v="2.7463000000000002"/>
    <n v="4.22"/>
    <n v="4.2719713651094207"/>
    <m/>
  </r>
  <r>
    <s v="170412.IB"/>
    <s v="170412Z.IB"/>
    <s v="17农发12(增发)"/>
    <x v="409"/>
    <d v="2017-08-30T00:00:00"/>
    <n v="50"/>
    <x v="1"/>
    <s v=""/>
    <s v="中国农业发展银行"/>
    <n v="4.3052999999999999"/>
    <m/>
    <m/>
    <m/>
    <n v="4.3997999999999999"/>
    <n v="4.3327"/>
    <n v="4.3371196281649169"/>
    <m/>
  </r>
  <r>
    <s v="170215.IB"/>
    <s v="170215Z.IB"/>
    <s v="17国开15(增发)"/>
    <x v="410"/>
    <d v="2017-08-31T00:00:00"/>
    <n v="140"/>
    <x v="2"/>
    <s v=""/>
    <s v="国家开发银行"/>
    <n v="4.28"/>
    <m/>
    <m/>
    <m/>
    <n v="7.9912000000000001"/>
    <n v="4.2949999999999999"/>
    <n v="4.3162899189108019"/>
    <m/>
  </r>
  <r>
    <s v="170206.IB"/>
    <s v="170206Z18.IB"/>
    <s v="17国开06(增18)"/>
    <x v="410"/>
    <d v="2017-08-31T00:00:00"/>
    <n v="60"/>
    <x v="1"/>
    <s v=""/>
    <s v="国家开发银行"/>
    <n v="4.2817999999999996"/>
    <m/>
    <m/>
    <m/>
    <n v="4.0763999999999996"/>
    <n v="4.3173000000000004"/>
    <n v="4.3406754783632611"/>
    <m/>
  </r>
  <r>
    <s v="170404.IB"/>
    <s v="170404Z20.IB"/>
    <s v="17农发04(增20)"/>
    <x v="411"/>
    <d v="2017-09-01T00:00:00"/>
    <n v="30"/>
    <x v="0"/>
    <s v=""/>
    <s v="中国农业发展银行"/>
    <n v="4.3851000000000004"/>
    <m/>
    <m/>
    <m/>
    <n v="5.3666999999999998"/>
    <n v="4.4131"/>
    <n v="4.4205035068105172"/>
    <m/>
  </r>
  <r>
    <s v="170405.IB"/>
    <s v="170405Z29.IB"/>
    <s v="17农发05(增29)"/>
    <x v="411"/>
    <d v="2017-09-01T00:00:00"/>
    <n v="60"/>
    <x v="2"/>
    <s v=""/>
    <s v="中国农业发展银行"/>
    <n v="4.3930999999999996"/>
    <m/>
    <m/>
    <m/>
    <n v="7.4654999999999996"/>
    <n v="4.41"/>
    <n v="4.41855040519724"/>
    <m/>
  </r>
  <r>
    <s v="170310.IB"/>
    <s v="170310Z4.IB"/>
    <s v="17进出10(增4)"/>
    <x v="412"/>
    <d v="2017-09-04T00:00:00"/>
    <n v="30"/>
    <x v="3"/>
    <s v=""/>
    <s v="中国进出口银行"/>
    <n v="4.2464000000000004"/>
    <m/>
    <m/>
    <m/>
    <n v="2.6932999999999998"/>
    <n v="4.2579000000000002"/>
    <n v="4.2761033379125983"/>
    <m/>
  </r>
  <r>
    <s v="170208.IB"/>
    <s v="170208Z2.IB"/>
    <s v="17国开08(增2)"/>
    <x v="412"/>
    <d v="2017-09-04T00:00:00"/>
    <n v="40"/>
    <x v="0"/>
    <s v=""/>
    <s v="国家开发银行"/>
    <n v="4.3681000000000001"/>
    <m/>
    <m/>
    <m/>
    <n v="5.8905000000000003"/>
    <n v="4.3967000000000001"/>
    <n v="4.4088435701553346"/>
    <m/>
  </r>
  <r>
    <s v="170309.IB"/>
    <s v="170309Z8.IB"/>
    <s v="17进出09(增8)"/>
    <x v="412"/>
    <d v="2017-09-04T00:00:00"/>
    <n v="50"/>
    <x v="1"/>
    <s v=""/>
    <s v="中国进出口银行"/>
    <n v="4.3312999999999997"/>
    <m/>
    <m/>
    <m/>
    <n v="4.2784000000000004"/>
    <n v="4.3490000000000002"/>
    <n v="4.3616851907255043"/>
    <m/>
  </r>
  <r>
    <s v="170205.IB"/>
    <s v="170205Z20.IB"/>
    <s v="17国开05(增20)"/>
    <x v="412"/>
    <d v="2017-09-04T00:00:00"/>
    <n v="50"/>
    <x v="3"/>
    <s v=""/>
    <s v="国家开发银行"/>
    <n v="4.1790000000000003"/>
    <m/>
    <m/>
    <m/>
    <n v="2.4081999999999999"/>
    <n v="4.2424999999999997"/>
    <n v="4.2371347064197327"/>
    <m/>
  </r>
  <r>
    <s v="170412.IB"/>
    <s v="170412Z2.IB"/>
    <s v="17农发12(增2)"/>
    <x v="413"/>
    <d v="2017-09-06T00:00:00"/>
    <n v="60"/>
    <x v="1"/>
    <s v=""/>
    <s v="中国农业发展银行"/>
    <n v="4.3259999999999996"/>
    <m/>
    <m/>
    <m/>
    <n v="4.3813000000000004"/>
    <n v="4.3536000000000001"/>
    <n v="4.3579539862597851"/>
    <m/>
  </r>
  <r>
    <s v="170411.IB"/>
    <s v="170411Z2.IB"/>
    <s v="17农发11(增2)"/>
    <x v="413"/>
    <d v="2017-09-06T00:00:00"/>
    <n v="60"/>
    <x v="3"/>
    <s v=""/>
    <s v="中国农业发展银行"/>
    <n v="4.2610999999999999"/>
    <m/>
    <m/>
    <m/>
    <n v="2.7275999999999998"/>
    <n v="4.2750000000000004"/>
    <n v="4.2940960404751429"/>
    <m/>
  </r>
  <r>
    <s v="170206.IB"/>
    <s v="170206Z19.IB"/>
    <s v="17国开06(增19)"/>
    <x v="414"/>
    <d v="2017-09-07T00:00:00"/>
    <n v="60"/>
    <x v="1"/>
    <s v=""/>
    <s v="国家开发银行"/>
    <n v="4.2918000000000003"/>
    <m/>
    <m/>
    <m/>
    <n v="4.0603999999999996"/>
    <n v="4.3597999999999999"/>
    <n v="4.3509074770958529"/>
    <m/>
  </r>
  <r>
    <s v="170215.IB"/>
    <s v="170215Z2.IB"/>
    <s v="17国开15(增2)"/>
    <x v="414"/>
    <d v="2017-09-07T00:00:00"/>
    <n v="140"/>
    <x v="2"/>
    <s v=""/>
    <s v="国家开发银行"/>
    <n v="4.2801"/>
    <m/>
    <m/>
    <m/>
    <n v="7.9764999999999997"/>
    <n v="4.32"/>
    <n v="4.3164567980944026"/>
    <m/>
  </r>
  <r>
    <s v="170404.IB"/>
    <s v="170404Z21.IB"/>
    <s v="17农发04(增21)"/>
    <x v="415"/>
    <d v="2017-09-08T00:00:00"/>
    <n v="30"/>
    <x v="0"/>
    <s v=""/>
    <s v="中国农业发展银行"/>
    <n v="4.4005000000000001"/>
    <m/>
    <m/>
    <m/>
    <n v="5.3513000000000002"/>
    <n v="4.4276999999999997"/>
    <n v="4.4360053912133504"/>
    <m/>
  </r>
  <r>
    <s v="170018.IB"/>
    <s v="170018X.IB"/>
    <s v="17附息国债18(续发)"/>
    <x v="415"/>
    <d v="2017-09-07T00:00:00"/>
    <n v="400"/>
    <x v="2"/>
    <s v=""/>
    <s v="中华人民共和国财政部"/>
    <n v="3.59"/>
    <m/>
    <m/>
    <m/>
    <n v="8.2434999999999992"/>
    <n v="3.6549999999999998"/>
    <n v="3.6021307696973373"/>
    <m/>
  </r>
  <r>
    <s v="170310.IB"/>
    <s v="170310Z5.IB"/>
    <s v="17进出10(增5)"/>
    <x v="416"/>
    <d v="2017-09-11T00:00:00"/>
    <n v="30"/>
    <x v="3"/>
    <s v=""/>
    <s v="中国进出口银行"/>
    <n v="4.2312000000000003"/>
    <m/>
    <m/>
    <m/>
    <n v="2.6758999999999999"/>
    <n v="4.2499000000000002"/>
    <n v="4.2610964834261376"/>
    <m/>
  </r>
  <r>
    <s v="170208.IB"/>
    <s v="170208Z3.IB"/>
    <s v="17国开08(增3)"/>
    <x v="416"/>
    <d v="2017-09-11T00:00:00"/>
    <n v="30"/>
    <x v="0"/>
    <s v=""/>
    <s v="国家开发银行"/>
    <n v="4.3411999999999997"/>
    <m/>
    <m/>
    <m/>
    <n v="5.8758999999999997"/>
    <n v="4.3899999999999997"/>
    <n v="4.382044806753008"/>
    <m/>
  </r>
  <r>
    <s v="170303.IB"/>
    <s v="170303Z18.IB"/>
    <s v="17进出03(增18)"/>
    <x v="416"/>
    <d v="2017-09-11T00:00:00"/>
    <n v="30"/>
    <x v="2"/>
    <s v=""/>
    <s v="中国进出口银行"/>
    <n v="4.3869999999999996"/>
    <m/>
    <m/>
    <m/>
    <n v="7.569"/>
    <n v="4.3948999999999998"/>
    <n v="4.4107812128418544"/>
    <m/>
  </r>
  <r>
    <s v="170309.IB"/>
    <s v="170309Z9.IB"/>
    <s v="17进出09(增9)"/>
    <x v="416"/>
    <d v="2017-09-11T00:00:00"/>
    <n v="50"/>
    <x v="1"/>
    <s v=""/>
    <s v="中国进出口银行"/>
    <n v="4.3221999999999996"/>
    <m/>
    <m/>
    <m/>
    <n v="4.2629999999999999"/>
    <n v="4.3499999999999996"/>
    <n v="4.3526949566033304"/>
    <m/>
  </r>
  <r>
    <s v="170411.IB"/>
    <s v="170411Z3.IB"/>
    <s v="17农发11(增3)"/>
    <x v="417"/>
    <d v="2017-09-13T00:00:00"/>
    <n v="60"/>
    <x v="3"/>
    <s v=""/>
    <s v="中国农业发展银行"/>
    <n v="4.2203999999999997"/>
    <m/>
    <m/>
    <m/>
    <n v="2.7097000000000002"/>
    <n v="4.2430000000000003"/>
    <n v="4.253614008930878"/>
    <m/>
  </r>
  <r>
    <s v="170412.IB"/>
    <s v="170412Z3.IB"/>
    <s v="17农发12(增3)"/>
    <x v="417"/>
    <d v="2017-09-13T00:00:00"/>
    <n v="60"/>
    <x v="1"/>
    <s v=""/>
    <s v="中国农业发展银行"/>
    <n v="4.2941000000000003"/>
    <m/>
    <m/>
    <m/>
    <n v="4.3651999999999997"/>
    <n v="4.3022"/>
    <n v="4.3261718409236689"/>
    <m/>
  </r>
  <r>
    <s v="170206.IB"/>
    <s v="170206Z20.IB"/>
    <s v="17国开06(增20)"/>
    <x v="418"/>
    <d v="2017-09-14T00:00:00"/>
    <n v="50"/>
    <x v="1"/>
    <s v=""/>
    <s v="国家开发银行"/>
    <n v="4.2134"/>
    <m/>
    <m/>
    <m/>
    <n v="4.0438000000000001"/>
    <n v="4.2648999999999999"/>
    <n v="4.2727501162273107"/>
    <m/>
  </r>
  <r>
    <s v="170208.IB"/>
    <s v="170208Z4.IB"/>
    <s v="17国开08(增4)"/>
    <x v="418"/>
    <d v="2017-09-14T00:00:00"/>
    <n v="30"/>
    <x v="0"/>
    <s v=""/>
    <s v="国家开发银行"/>
    <n v="4.3369"/>
    <m/>
    <m/>
    <m/>
    <n v="5.8681999999999999"/>
    <n v="4.37"/>
    <n v="4.3777984015541396"/>
    <m/>
  </r>
  <r>
    <s v="170215.IB"/>
    <s v="170215Z3.IB"/>
    <s v="17国开15(增3)"/>
    <x v="418"/>
    <d v="2017-09-14T00:00:00"/>
    <n v="150"/>
    <x v="2"/>
    <s v=""/>
    <s v="国家开发银行"/>
    <n v="4.2199"/>
    <m/>
    <m/>
    <m/>
    <n v="7.9653"/>
    <n v="4.2424999999999997"/>
    <n v="4.2563079193501814"/>
    <m/>
  </r>
  <r>
    <s v="170415.IB"/>
    <s v="170415Z.IB"/>
    <s v="17农发15(增发)"/>
    <x v="419"/>
    <d v="2017-09-15T00:00:00"/>
    <n v="70"/>
    <x v="2"/>
    <s v=""/>
    <s v="中国农业发展银行"/>
    <n v="4.3601000000000001"/>
    <m/>
    <m/>
    <m/>
    <n v="7.9473000000000003"/>
    <n v="4.38"/>
    <n v="4.3840074905942901"/>
    <m/>
  </r>
  <r>
    <s v="170404.IB"/>
    <s v="170404Z22.IB"/>
    <s v="17农发04(增22)"/>
    <x v="419"/>
    <d v="2017-09-15T00:00:00"/>
    <n v="30"/>
    <x v="0"/>
    <s v=""/>
    <s v="中国农业发展银行"/>
    <n v="4.3537999999999997"/>
    <m/>
    <m/>
    <m/>
    <n v="5.3353000000000002"/>
    <n v="4.3757999999999999"/>
    <n v="4.3894118681236289"/>
    <m/>
  </r>
  <r>
    <s v="170014.IB"/>
    <s v="170014X2.IB"/>
    <s v="17附息国债14(续2)"/>
    <x v="419"/>
    <d v="2017-09-14T00:00:00"/>
    <n v="400"/>
    <x v="1"/>
    <s v=""/>
    <s v="中华人民共和国财政部"/>
    <n v="3.47"/>
    <m/>
    <m/>
    <m/>
    <n v="4.3460999999999999"/>
    <n v="3.6137999999999999"/>
    <n v="3.4930091346264467"/>
    <m/>
  </r>
  <r>
    <s v="170309.IB"/>
    <s v="170309Z10.IB"/>
    <s v="17进出09(增10)"/>
    <x v="420"/>
    <d v="2017-09-18T00:00:00"/>
    <n v="50"/>
    <x v="1"/>
    <s v=""/>
    <s v="中国进出口银行"/>
    <n v="4.2941000000000003"/>
    <m/>
    <m/>
    <m/>
    <n v="4.2436999999999996"/>
    <n v="4.2999000000000001"/>
    <n v="4.3247336451681315"/>
    <m/>
  </r>
  <r>
    <s v="170303.IB"/>
    <s v="170303Z19.IB"/>
    <s v="17进出03(增19)"/>
    <x v="420"/>
    <d v="2017-09-18T00:00:00"/>
    <n v="40"/>
    <x v="2"/>
    <s v=""/>
    <s v="中国进出口银行"/>
    <n v="4.3555000000000001"/>
    <m/>
    <m/>
    <m/>
    <n v="7.5513000000000003"/>
    <n v="4.3598999999999997"/>
    <n v="4.3793369552262522"/>
    <m/>
  </r>
  <r>
    <s v="170310.IB"/>
    <s v="170310Z6.IB"/>
    <s v="17进出10(增6)"/>
    <x v="420"/>
    <d v="2017-09-18T00:00:00"/>
    <n v="30"/>
    <x v="3"/>
    <s v=""/>
    <s v="中国进出口银行"/>
    <n v="4.2159000000000004"/>
    <m/>
    <m/>
    <m/>
    <n v="2.6572"/>
    <n v="4.2398999999999996"/>
    <n v="4.2460068794219481"/>
    <m/>
  </r>
  <r>
    <s v="170015.IB"/>
    <s v="170015X2.IB"/>
    <s v="17附息国债15(续2)"/>
    <x v="421"/>
    <d v="2017-09-18T00:00:00"/>
    <n v="293.39999999999998"/>
    <x v="6"/>
    <s v=""/>
    <s v="中华人民共和国财政部"/>
    <n v="4.05"/>
    <m/>
    <m/>
    <m/>
    <n v="16.860099999999999"/>
    <n v="4.2697000000000003"/>
    <n v="4.0559311629231143"/>
    <m/>
  </r>
  <r>
    <s v="170411.IB"/>
    <s v="170411Z4.IB"/>
    <s v="17农发11(增4)"/>
    <x v="422"/>
    <d v="2017-09-20T00:00:00"/>
    <n v="60"/>
    <x v="3"/>
    <s v=""/>
    <s v="中国农业发展银行"/>
    <n v="4.2386999999999997"/>
    <m/>
    <m/>
    <m/>
    <n v="2.6915"/>
    <n v="4.2454000000000001"/>
    <n v="4.2721386030094743"/>
    <m/>
  </r>
  <r>
    <s v="170412.IB"/>
    <s v="170412Z4.IB"/>
    <s v="17农发12(增4)"/>
    <x v="422"/>
    <d v="2017-09-20T00:00:00"/>
    <n v="60"/>
    <x v="1"/>
    <s v=""/>
    <s v="中国农业发展银行"/>
    <n v="4.2965"/>
    <m/>
    <m/>
    <m/>
    <n v="4.3464"/>
    <n v="4.3099999999999996"/>
    <n v="4.3287105650653412"/>
    <m/>
  </r>
  <r>
    <s v="170215.IB"/>
    <s v="170215Z4.IB"/>
    <s v="17国开15(增4)"/>
    <x v="423"/>
    <d v="2017-09-21T00:00:00"/>
    <n v="150"/>
    <x v="2"/>
    <s v=""/>
    <s v="国家开发银行"/>
    <n v="4.1898"/>
    <m/>
    <m/>
    <m/>
    <n v="7.9428000000000001"/>
    <n v="4.2125000000000004"/>
    <n v="4.2263110540363602"/>
    <m/>
  </r>
  <r>
    <s v="170206.IB"/>
    <s v="170206Z21.IB"/>
    <s v="17国开06(增21)"/>
    <x v="423"/>
    <d v="2017-09-21T00:00:00"/>
    <n v="60"/>
    <x v="1"/>
    <s v=""/>
    <s v="国家开发银行"/>
    <n v="4.2035"/>
    <m/>
    <m/>
    <m/>
    <n v="4.0233999999999996"/>
    <n v="4.26"/>
    <n v="4.2631510414077649"/>
    <m/>
  </r>
  <r>
    <s v="170415.IB"/>
    <s v="170415Z2.IB"/>
    <s v="17农发15(增2)"/>
    <x v="424"/>
    <d v="2017-09-22T00:00:00"/>
    <n v="70"/>
    <x v="2"/>
    <s v=""/>
    <s v="中国农业发展银行"/>
    <n v="4.3215000000000003"/>
    <m/>
    <m/>
    <m/>
    <n v="7.9264999999999999"/>
    <n v="4.3375000000000004"/>
    <n v="4.3454702264555607"/>
    <m/>
  </r>
  <r>
    <s v="170016.IB"/>
    <s v="170016X2.IB"/>
    <s v="17附息国债16(续2)"/>
    <x v="424"/>
    <d v="2017-09-21T00:00:00"/>
    <n v="400"/>
    <x v="3"/>
    <s v=""/>
    <s v="中华人民共和国财政部"/>
    <n v="3.46"/>
    <m/>
    <m/>
    <m/>
    <n v="2.6520999999999999"/>
    <n v="3.5712000000000002"/>
    <n v="3.478852984427435"/>
    <m/>
  </r>
  <r>
    <s v="170404.IB"/>
    <s v="170404Z23.IB"/>
    <s v="17农发04(增23)"/>
    <x v="424"/>
    <d v="2017-09-22T00:00:00"/>
    <n v="30"/>
    <x v="0"/>
    <s v=""/>
    <s v="中国农业发展银行"/>
    <n v="4.3446999999999996"/>
    <m/>
    <m/>
    <m/>
    <n v="5.3143000000000002"/>
    <n v="4.3700999999999999"/>
    <n v="4.380452592062924"/>
    <m/>
  </r>
  <r>
    <s v="170303.IB"/>
    <s v="170303Z20.IB"/>
    <s v="17进出03(增20)"/>
    <x v="425"/>
    <d v="2017-09-25T00:00:00"/>
    <n v="40"/>
    <x v="2"/>
    <s v=""/>
    <s v="中国进出口银行"/>
    <n v="4.3663999999999996"/>
    <n v="2.39"/>
    <m/>
    <n v="1.05"/>
    <n v="7.5336999999999996"/>
    <n v="4.3849"/>
    <n v="4.3902926423935114"/>
    <m/>
  </r>
  <r>
    <s v="170208.IB"/>
    <s v="170208Z5.IB"/>
    <s v="17国开08(增5)"/>
    <x v="425"/>
    <d v="2017-09-25T00:00:00"/>
    <n v="30"/>
    <x v="0"/>
    <s v=""/>
    <s v="国家开发银行"/>
    <n v="4.3486000000000002"/>
    <n v="4.03"/>
    <m/>
    <n v="1.49"/>
    <n v="5.8387000000000002"/>
    <n v="4.37"/>
    <n v="4.389705040505592"/>
    <m/>
  </r>
  <r>
    <s v="170309.IB"/>
    <s v="170309Z11.IB"/>
    <s v="17进出09(增11)"/>
    <x v="425"/>
    <d v="2017-09-25T00:00:00"/>
    <n v="50"/>
    <x v="1"/>
    <s v=""/>
    <s v="中国进出口银行"/>
    <n v="4.3322000000000003"/>
    <n v="2.21"/>
    <m/>
    <n v="2.92"/>
    <n v="4.2244999999999999"/>
    <n v="4.3536000000000001"/>
    <n v="4.3629728725292933"/>
    <m/>
  </r>
  <r>
    <s v="170310.IB"/>
    <s v="170310Z7.IB"/>
    <s v="17进出10(增7)"/>
    <x v="425"/>
    <d v="2017-09-25T00:00:00"/>
    <n v="40"/>
    <x v="3"/>
    <s v=""/>
    <s v="中国进出口银行"/>
    <n v="4.2801"/>
    <n v="2.2599999999999998"/>
    <m/>
    <n v="1.05"/>
    <n v="2.6383000000000001"/>
    <n v="4.2801"/>
    <n v="4.3104225561914866"/>
    <m/>
  </r>
  <r>
    <s v="170209.IB"/>
    <s v="170209Z.IB"/>
    <s v="17国开09(增发)"/>
    <x v="425"/>
    <d v="2017-09-25T00:00:00"/>
    <n v="50"/>
    <x v="3"/>
    <s v=""/>
    <s v="国家开发银行"/>
    <n v="4.1970000000000001"/>
    <n v="3.75"/>
    <m/>
    <n v="9.9700000000000006"/>
    <n v="2.7284000000000002"/>
    <n v="4.2516999999999996"/>
    <n v="4.2483121243219468"/>
    <m/>
  </r>
  <r>
    <s v="170412.IB"/>
    <s v="170412Z5.IB"/>
    <s v="17农发12(增5)"/>
    <x v="426"/>
    <d v="2017-09-27T00:00:00"/>
    <n v="32.299999999999997"/>
    <x v="1"/>
    <s v=""/>
    <s v="中国农业发展银行"/>
    <n v="4.2759"/>
    <n v="6.05"/>
    <m/>
    <n v="1.44"/>
    <n v="4.3281000000000001"/>
    <n v="4.3056999999999999"/>
    <n v="4.3082467572375869"/>
    <m/>
  </r>
  <r>
    <s v="170415.IB"/>
    <s v="170415Z3.IB"/>
    <s v="17农发15(增3)"/>
    <x v="426"/>
    <d v="2017-09-27T00:00:00"/>
    <n v="50"/>
    <x v="2"/>
    <s v=""/>
    <s v="中国农业发展银行"/>
    <n v="4.2912999999999997"/>
    <n v="6.94"/>
    <m/>
    <n v="4.97"/>
    <n v="7.9145000000000003"/>
    <n v="4.3174999999999999"/>
    <n v="4.3153065702192173"/>
    <m/>
  </r>
  <r>
    <s v="170411.IB"/>
    <s v="170411Z5.IB"/>
    <s v="17农发11(增5)"/>
    <x v="426"/>
    <d v="2017-09-27T00:00:00"/>
    <n v="41.4"/>
    <x v="3"/>
    <s v=""/>
    <s v="中国农业发展银行"/>
    <n v="4.2199"/>
    <n v="4.28"/>
    <m/>
    <n v="1.08"/>
    <n v="2.6722000000000001"/>
    <n v="4.2530000000000001"/>
    <n v="4.25358011376394"/>
    <m/>
  </r>
  <r>
    <s v="170206.IB"/>
    <s v="170206Z22.IB"/>
    <s v="17国开06(增22)"/>
    <x v="427"/>
    <d v="2017-10-09T00:00:00"/>
    <n v="70"/>
    <x v="1"/>
    <s v=""/>
    <s v="国家开发银行"/>
    <n v="4.1749999999999998"/>
    <m/>
    <m/>
    <m/>
    <n v="3.9765999999999999"/>
    <n v="4.2499000000000002"/>
    <n v="4.2353530654327818"/>
    <m/>
  </r>
  <r>
    <s v="170215.IB"/>
    <s v="170215Z5.IB"/>
    <s v="17国开15(增5)"/>
    <x v="427"/>
    <d v="2017-10-09T00:00:00"/>
    <n v="150"/>
    <x v="2"/>
    <s v=""/>
    <s v="国家开发银行"/>
    <n v="4.1553000000000004"/>
    <m/>
    <m/>
    <m/>
    <n v="7.8968999999999996"/>
    <n v="4.2074999999999996"/>
    <n v="4.1920232711570371"/>
    <m/>
  </r>
  <r>
    <s v="170209.IB"/>
    <s v="170209Z2.IB"/>
    <s v="17国开09(增2)"/>
    <x v="428"/>
    <d v="2017-10-09T00:00:00"/>
    <n v="60"/>
    <x v="3"/>
    <s v=""/>
    <s v="国家开发银行"/>
    <n v="4.1776"/>
    <m/>
    <m/>
    <m/>
    <n v="2.6905999999999999"/>
    <n v="4.2492000000000001"/>
    <n v="4.2296330037909762"/>
    <m/>
  </r>
  <r>
    <s v="170208.IB"/>
    <s v="170208Z6.IB"/>
    <s v="17国开08(增6)"/>
    <x v="428"/>
    <d v="2017-10-09T00:00:00"/>
    <n v="30"/>
    <x v="0"/>
    <s v=""/>
    <s v="国家开发银行"/>
    <n v="4.2942999999999998"/>
    <m/>
    <m/>
    <m/>
    <n v="5.8011999999999997"/>
    <n v="4.3606999999999996"/>
    <n v="4.3356707508791281"/>
    <m/>
  </r>
  <r>
    <s v="170303.IB"/>
    <s v="170303Z21.IB"/>
    <s v="17进出03(增21)"/>
    <x v="428"/>
    <d v="2017-10-09T00:00:00"/>
    <n v="30"/>
    <x v="2"/>
    <s v=""/>
    <s v="中国进出口银行"/>
    <n v="4.3337000000000003"/>
    <m/>
    <m/>
    <m/>
    <n v="7.4911000000000003"/>
    <n v="4.3648999999999996"/>
    <n v="4.3577285138364195"/>
    <m/>
  </r>
  <r>
    <s v="170309.IB"/>
    <s v="170309Z12.IB"/>
    <s v="17进出09(增12)"/>
    <x v="428"/>
    <d v="2017-10-09T00:00:00"/>
    <n v="50"/>
    <x v="1"/>
    <s v=""/>
    <s v="中国进出口银行"/>
    <n v="4.3018000000000001"/>
    <m/>
    <m/>
    <m/>
    <n v="4.1871999999999998"/>
    <n v="4.3323999999999998"/>
    <n v="4.3328470003821167"/>
    <m/>
  </r>
  <r>
    <s v="170310.IB"/>
    <s v="170310Z8.IB"/>
    <s v="17进出10(增8)"/>
    <x v="428"/>
    <d v="2017-10-09T00:00:00"/>
    <n v="30"/>
    <x v="3"/>
    <s v=""/>
    <s v="中国进出口银行"/>
    <n v="4.2343000000000002"/>
    <m/>
    <m/>
    <m/>
    <n v="2.6011000000000002"/>
    <n v="4.2788000000000004"/>
    <n v="4.2650562185229326"/>
    <m/>
  </r>
  <r>
    <s v="170411.IB"/>
    <s v="170411Z6.IB"/>
    <s v="17农发11(增6)"/>
    <x v="429"/>
    <d v="2017-10-11T00:00:00"/>
    <n v="60"/>
    <x v="3"/>
    <s v=""/>
    <s v="中国农业发展银行"/>
    <n v="4.2686999999999999"/>
    <m/>
    <m/>
    <m/>
    <n v="2.6353"/>
    <n v="4.2640000000000002"/>
    <n v="4.3028517094827912"/>
    <m/>
  </r>
  <r>
    <s v="170412.IB"/>
    <s v="170412Z6.IB"/>
    <s v="17农发12(增6)"/>
    <x v="429"/>
    <d v="2017-10-11T00:00:00"/>
    <n v="60"/>
    <x v="1"/>
    <s v=""/>
    <s v="中国农业发展银行"/>
    <n v="4.3273000000000001"/>
    <m/>
    <m/>
    <m/>
    <n v="4.2897999999999996"/>
    <n v="4.3190999999999997"/>
    <n v="4.3599355541050864"/>
    <m/>
  </r>
  <r>
    <s v="170206.IB"/>
    <s v="170206Z23.IB"/>
    <s v="17国开06(增23)"/>
    <x v="430"/>
    <d v="2017-10-12T00:00:00"/>
    <n v="50"/>
    <x v="1"/>
    <s v=""/>
    <s v="国家开发银行"/>
    <n v="4.2233000000000001"/>
    <m/>
    <m/>
    <m/>
    <n v="3.9670000000000001"/>
    <n v="4.2774000000000001"/>
    <n v="4.2837991177212"/>
    <m/>
  </r>
  <r>
    <s v="170209.IB"/>
    <s v="170209Z3.IB"/>
    <s v="17国开09(增3)"/>
    <x v="430"/>
    <d v="2017-10-12T00:00:00"/>
    <n v="40"/>
    <x v="3"/>
    <s v=""/>
    <s v="国家开发银行"/>
    <n v="4.2237"/>
    <m/>
    <m/>
    <m/>
    <n v="2.6821999999999999"/>
    <n v="4.2748999999999997"/>
    <n v="4.2758959585414962"/>
    <m/>
  </r>
  <r>
    <s v="170208.IB"/>
    <s v="170208Z7.IB"/>
    <s v="17国开08(增7)"/>
    <x v="430"/>
    <d v="2017-10-12T00:00:00"/>
    <n v="30"/>
    <x v="0"/>
    <s v=""/>
    <s v="国家开发银行"/>
    <n v="4.3209"/>
    <m/>
    <m/>
    <m/>
    <n v="5.7923"/>
    <n v="4.3498999999999999"/>
    <n v="4.3623343179738621"/>
    <m/>
  </r>
  <r>
    <s v="170215.IB"/>
    <s v="170215Z6.IB"/>
    <s v="17国开15(增6)"/>
    <x v="430"/>
    <d v="2017-10-12T00:00:00"/>
    <n v="150"/>
    <x v="2"/>
    <s v=""/>
    <s v="国家开发银行"/>
    <n v="4.1896000000000004"/>
    <m/>
    <m/>
    <m/>
    <n v="7.8837999999999999"/>
    <n v="4.2240000000000002"/>
    <n v="4.2263842918389614"/>
    <m/>
  </r>
  <r>
    <s v="170018.IB"/>
    <s v="170018X2.IB"/>
    <s v="17附息国债18(续2)"/>
    <x v="431"/>
    <d v="2017-10-12T00:00:00"/>
    <n v="361"/>
    <x v="2"/>
    <s v=""/>
    <s v="中华人民共和国财政部"/>
    <n v="3.59"/>
    <m/>
    <m/>
    <m/>
    <n v="8.1431000000000004"/>
    <n v="3.6524999999999999"/>
    <n v="3.6022803354987656"/>
    <m/>
  </r>
  <r>
    <s v="170415.IB"/>
    <s v="170415Z4.IB"/>
    <s v="17农发15(增4)"/>
    <x v="431"/>
    <d v="2017-10-13T00:00:00"/>
    <n v="70"/>
    <x v="2"/>
    <s v=""/>
    <s v="中国农业发展银行"/>
    <n v="4.3436000000000003"/>
    <m/>
    <m/>
    <m/>
    <n v="7.8638000000000003"/>
    <n v="4.3650000000000002"/>
    <n v="4.3677613469315091"/>
    <m/>
  </r>
  <r>
    <s v="170404.IB"/>
    <s v="170404Z24.IB"/>
    <s v="17农发04(增24)"/>
    <x v="431"/>
    <d v="2017-10-13T00:00:00"/>
    <n v="30"/>
    <x v="0"/>
    <s v=""/>
    <s v="中国农业发展银行"/>
    <n v="4.3589000000000002"/>
    <m/>
    <m/>
    <m/>
    <n v="5.2580999999999998"/>
    <n v="4.3791000000000002"/>
    <n v="4.3950347254711781"/>
    <m/>
  </r>
  <r>
    <s v="170309.IB"/>
    <s v="170309Z13.IB"/>
    <s v="17进出09(增13)"/>
    <x v="432"/>
    <d v="2017-10-16T00:00:00"/>
    <n v="40"/>
    <x v="1"/>
    <s v=""/>
    <s v="中国进出口银行"/>
    <n v="4.3235999999999999"/>
    <m/>
    <m/>
    <m/>
    <n v="4.1654"/>
    <n v="4.3598999999999997"/>
    <n v="4.354809487684256"/>
    <m/>
  </r>
  <r>
    <s v="170310.IB"/>
    <s v="170310Z9.IB"/>
    <s v="17进出10(增9)"/>
    <x v="432"/>
    <d v="2017-10-16T00:00:00"/>
    <n v="30"/>
    <x v="3"/>
    <s v=""/>
    <s v="中国进出口银行"/>
    <n v="4.2457000000000003"/>
    <m/>
    <m/>
    <m/>
    <n v="2.5811000000000002"/>
    <n v="4.2911000000000001"/>
    <n v="4.2766945372128164"/>
    <m/>
  </r>
  <r>
    <s v="170303.IB"/>
    <s v="170303Z22.IB"/>
    <s v="17进出03(增22)"/>
    <x v="432"/>
    <d v="2017-10-16T00:00:00"/>
    <n v="30"/>
    <x v="2"/>
    <s v=""/>
    <s v="中国进出口银行"/>
    <n v="4.3886000000000003"/>
    <m/>
    <m/>
    <m/>
    <n v="7.4637000000000002"/>
    <n v="4.4074"/>
    <n v="4.4127167249487522"/>
    <m/>
  </r>
  <r>
    <s v="160412.IB"/>
    <s v="160412Z4.IB"/>
    <s v="16农发12(增4)"/>
    <x v="433"/>
    <d v="2017-10-18T00:00:00"/>
    <n v="40"/>
    <x v="3"/>
    <s v=""/>
    <s v="中国农业发展银行"/>
    <n v="4.1555"/>
    <m/>
    <m/>
    <m/>
    <n v="1.3821000000000001"/>
    <n v="4.1546000000000003"/>
    <n v="4.2206182982418063"/>
    <m/>
  </r>
  <r>
    <s v="160413.IB"/>
    <s v="160413Z5.IB"/>
    <s v="16农发13(增5)"/>
    <x v="433"/>
    <d v="2017-10-18T00:00:00"/>
    <n v="50"/>
    <x v="1"/>
    <s v=""/>
    <s v="中国农业发展银行"/>
    <n v="4.3468"/>
    <m/>
    <m/>
    <m/>
    <n v="3.1533000000000002"/>
    <n v="4.3510999999999997"/>
    <n v="4.3911979323248662"/>
    <m/>
  </r>
  <r>
    <s v="170215.IB"/>
    <s v="170215Z7.IB"/>
    <s v="17国开15(增7)"/>
    <x v="434"/>
    <d v="2017-10-19T00:00:00"/>
    <n v="150"/>
    <x v="2"/>
    <s v=""/>
    <s v="国家开发银行"/>
    <n v="4.2702"/>
    <m/>
    <m/>
    <m/>
    <n v="7.8604000000000003"/>
    <n v="4.3312999999999997"/>
    <n v="4.307093796753346"/>
    <m/>
  </r>
  <r>
    <s v="170209.IB"/>
    <s v="170209Z4.IB"/>
    <s v="17国开09(增4)"/>
    <x v="434"/>
    <d v="2017-10-19T00:00:00"/>
    <n v="60"/>
    <x v="3"/>
    <s v=""/>
    <s v="国家开发银行"/>
    <n v="4.2422000000000004"/>
    <m/>
    <m/>
    <m/>
    <n v="2.6638999999999999"/>
    <n v="4.3224"/>
    <n v="4.2947545253200197"/>
    <m/>
  </r>
  <r>
    <s v="170404.IB"/>
    <s v="170404Z25.IB"/>
    <s v="17农发04(增25)"/>
    <x v="435"/>
    <d v="2017-10-20T00:00:00"/>
    <n v="30"/>
    <x v="0"/>
    <s v=""/>
    <s v="中国农业发展银行"/>
    <n v="4.4184000000000001"/>
    <m/>
    <m/>
    <m/>
    <n v="5.2354000000000003"/>
    <n v="4.4465000000000003"/>
    <n v="4.4546914008480725"/>
    <m/>
  </r>
  <r>
    <s v="170415.IB"/>
    <s v="170415Z5.IB"/>
    <s v="17农发15(增5)"/>
    <x v="435"/>
    <d v="2017-10-20T00:00:00"/>
    <n v="70"/>
    <x v="2"/>
    <s v=""/>
    <s v="中国农业发展银行"/>
    <n v="4.4555999999999996"/>
    <m/>
    <m/>
    <m/>
    <n v="7.8349000000000002"/>
    <n v="4.47"/>
    <n v="4.4798504690551244"/>
    <m/>
  </r>
  <r>
    <s v="170208.IB"/>
    <s v="170208Z8.IB"/>
    <s v="17国开08(增8)"/>
    <x v="436"/>
    <d v="2017-10-23T00:00:00"/>
    <n v="50"/>
    <x v="0"/>
    <s v=""/>
    <s v="国家开发银行"/>
    <n v="4.4156000000000004"/>
    <m/>
    <m/>
    <m/>
    <n v="5.7576999999999998"/>
    <n v="4.43"/>
    <n v="4.4572833110443408"/>
    <m/>
  </r>
  <r>
    <s v="170206.IB"/>
    <s v="170206Z24.IB"/>
    <s v="17国开06(增24)"/>
    <x v="436"/>
    <d v="2017-10-23T00:00:00"/>
    <n v="70"/>
    <x v="1"/>
    <s v=""/>
    <s v="国家开发银行"/>
    <n v="4.2750000000000004"/>
    <m/>
    <m/>
    <m/>
    <n v="3.9359000000000002"/>
    <n v="4.3452000000000002"/>
    <n v="4.3359771589725353"/>
    <m/>
  </r>
  <r>
    <s v="170309.IB"/>
    <s v="170309Z14.IB"/>
    <s v="17进出09(增14)"/>
    <x v="436"/>
    <d v="2017-10-23T00:00:00"/>
    <n v="40"/>
    <x v="1"/>
    <s v=""/>
    <s v="中国进出口银行"/>
    <n v="4.3430999999999997"/>
    <m/>
    <m/>
    <m/>
    <n v="4.1470000000000002"/>
    <n v="4.3998999999999997"/>
    <n v="4.3744479623824448"/>
    <m/>
  </r>
  <r>
    <s v="170310.IB"/>
    <s v="170310Z10.IB"/>
    <s v="17进出10(增10)"/>
    <x v="436"/>
    <d v="2017-10-23T00:00:00"/>
    <n v="30"/>
    <x v="3"/>
    <s v=""/>
    <s v="中国进出口银行"/>
    <n v="4.2767999999999997"/>
    <m/>
    <m/>
    <m/>
    <n v="2.5628000000000002"/>
    <n v="4.3202999999999996"/>
    <n v="4.3080158576556888"/>
    <m/>
  </r>
  <r>
    <s v="170303.IB"/>
    <s v="170303Z23.IB"/>
    <s v="17进出03(增23)"/>
    <x v="436"/>
    <d v="2017-10-23T00:00:00"/>
    <n v="30"/>
    <x v="2"/>
    <s v=""/>
    <s v="中国进出口银行"/>
    <n v="4.4318"/>
    <m/>
    <m/>
    <m/>
    <n v="7.4420999999999999"/>
    <n v="4.4549000000000003"/>
    <n v="4.4559867214899018"/>
    <m/>
  </r>
  <r>
    <s v="170411.IB"/>
    <s v="170411Z7.IB"/>
    <s v="17农发11(增7)"/>
    <x v="437"/>
    <d v="2017-10-25T00:00:00"/>
    <n v="50"/>
    <x v="3"/>
    <s v=""/>
    <s v="中国农业发展银行"/>
    <n v="4.2995999999999999"/>
    <m/>
    <m/>
    <m/>
    <n v="2.597"/>
    <n v="4.3247999999999998"/>
    <n v="4.3342553715825956"/>
    <m/>
  </r>
  <r>
    <s v="170412.IB"/>
    <s v="170412Z7.IB"/>
    <s v="17农发12(增7)"/>
    <x v="437"/>
    <d v="2017-10-25T00:00:00"/>
    <n v="50"/>
    <x v="1"/>
    <s v=""/>
    <s v="中国农业发展银行"/>
    <n v="4.3749000000000002"/>
    <m/>
    <m/>
    <m/>
    <n v="4.2492000000000001"/>
    <n v="4.4040999999999997"/>
    <n v="4.4078473783300387"/>
    <m/>
  </r>
  <r>
    <s v="170208.IB"/>
    <s v="170208Z9.IB"/>
    <s v="17国开08(增9)"/>
    <x v="438"/>
    <d v="2017-10-26T00:00:00"/>
    <n v="30"/>
    <x v="0"/>
    <s v=""/>
    <s v="国家开发银行"/>
    <n v="4.4009999999999998"/>
    <m/>
    <m/>
    <m/>
    <n v="5.7496"/>
    <n v="4.4550000000000001"/>
    <n v="4.442742034228468"/>
    <m/>
  </r>
  <r>
    <s v="170215.IB"/>
    <s v="170215Z8.IB"/>
    <s v="17国开15(增8)"/>
    <x v="438"/>
    <d v="2017-10-26T00:00:00"/>
    <n v="150"/>
    <x v="2"/>
    <s v=""/>
    <s v="国家开发银行"/>
    <n v="4.2702999999999998"/>
    <m/>
    <m/>
    <m/>
    <n v="7.8308"/>
    <n v="4.3150000000000004"/>
    <n v="4.3073332533074522"/>
    <m/>
  </r>
  <r>
    <s v="170209.IB"/>
    <s v="170209Z5.IB"/>
    <s v="17国开09(增5)"/>
    <x v="438"/>
    <d v="2017-10-26T00:00:00"/>
    <n v="50"/>
    <x v="3"/>
    <s v=""/>
    <s v="国家开发银行"/>
    <n v="4.2270000000000003"/>
    <m/>
    <m/>
    <m/>
    <n v="2.6440999999999999"/>
    <n v="4.2949000000000002"/>
    <n v="4.2799480730683408"/>
    <m/>
  </r>
  <r>
    <s v="170206.IB"/>
    <s v="170206Z25.IB"/>
    <s v="17国开06(增25)"/>
    <x v="438"/>
    <d v="2017-10-26T00:00:00"/>
    <n v="60"/>
    <x v="1"/>
    <s v=""/>
    <s v="国家开发银行"/>
    <n v="4.2838000000000003"/>
    <m/>
    <m/>
    <m/>
    <n v="3.9247000000000001"/>
    <n v="4.3578000000000001"/>
    <n v="4.3449511707901243"/>
    <m/>
  </r>
  <r>
    <s v="170415.IB"/>
    <s v="170415Z6.IB"/>
    <s v="17农发15(增6)"/>
    <x v="439"/>
    <d v="2017-10-27T00:00:00"/>
    <n v="80"/>
    <x v="2"/>
    <s v=""/>
    <s v="中国农业发展银行"/>
    <n v="4.5072999999999999"/>
    <m/>
    <m/>
    <m/>
    <n v="7.8015999999999996"/>
    <n v="4.5149999999999997"/>
    <n v="4.5316539786710415"/>
    <m/>
  </r>
  <r>
    <s v="170020.IB"/>
    <s v="170020X.IB"/>
    <s v="17附息国债20(续发)"/>
    <x v="439"/>
    <d v="2017-10-26T00:00:00"/>
    <n v="360.7"/>
    <x v="0"/>
    <s v=""/>
    <s v="中华人民共和国财政部"/>
    <n v="3.69"/>
    <m/>
    <m/>
    <m/>
    <n v="5.9691000000000001"/>
    <n v="3.8197000000000001"/>
    <n v="3.706752944329966"/>
    <m/>
  </r>
  <r>
    <s v="170404.IB"/>
    <s v="170404Z26.IB"/>
    <s v="17农发04(增26)"/>
    <x v="439"/>
    <d v="2017-10-27T00:00:00"/>
    <n v="30"/>
    <x v="0"/>
    <s v=""/>
    <s v="中国农业发展银行"/>
    <n v="4.4650999999999996"/>
    <m/>
    <m/>
    <m/>
    <n v="5.2126999999999999"/>
    <n v="4.4922000000000004"/>
    <n v="4.5015494407888426"/>
    <m/>
  </r>
  <r>
    <s v="170310.IB"/>
    <s v="170310Z11.IB"/>
    <s v="17进出10(增11)"/>
    <x v="440"/>
    <d v="2017-10-30T00:00:00"/>
    <n v="30"/>
    <x v="3"/>
    <s v=""/>
    <s v="中国进出口银行"/>
    <n v="4.3083999999999998"/>
    <m/>
    <m/>
    <m/>
    <n v="2.5413000000000001"/>
    <n v="4.3563999999999998"/>
    <n v="4.3398799512060755"/>
    <m/>
  </r>
  <r>
    <s v="170303.IB"/>
    <s v="170303Z24.IB"/>
    <s v="17进出03(增24)"/>
    <x v="440"/>
    <d v="2017-10-30T00:00:00"/>
    <n v="30"/>
    <x v="2"/>
    <s v=""/>
    <s v="中国进出口银行"/>
    <n v="4.5186000000000002"/>
    <m/>
    <m/>
    <m/>
    <n v="7.4035000000000002"/>
    <n v="4.5321999999999996"/>
    <n v="4.542912825015196"/>
    <m/>
  </r>
  <r>
    <s v="170309.IB"/>
    <s v="170309Z15.IB"/>
    <s v="17进出09(增15)"/>
    <x v="440"/>
    <d v="2017-10-30T00:00:00"/>
    <n v="40"/>
    <x v="1"/>
    <s v=""/>
    <s v="中国进出口银行"/>
    <n v="4.4208999999999996"/>
    <m/>
    <m/>
    <m/>
    <n v="4.1218000000000004"/>
    <n v="4.4497999999999998"/>
    <n v="4.4524396186132265"/>
    <m/>
  </r>
  <r>
    <s v="170412.IB"/>
    <s v="170412Z8.IB"/>
    <s v="17农发12(增8)"/>
    <x v="441"/>
    <d v="2017-11-01T00:00:00"/>
    <n v="50"/>
    <x v="1"/>
    <s v=""/>
    <s v="中国农业发展银行"/>
    <n v="4.5533000000000001"/>
    <m/>
    <m/>
    <m/>
    <n v="4.2275999999999998"/>
    <n v="4.5598000000000001"/>
    <n v="4.5864157157725423"/>
    <m/>
  </r>
  <r>
    <s v="170411.IB"/>
    <s v="170411Z8.IB"/>
    <s v="17农发11(增8)"/>
    <x v="441"/>
    <d v="2017-11-01T00:00:00"/>
    <n v="50"/>
    <x v="3"/>
    <s v=""/>
    <s v="中国农业发展银行"/>
    <n v="4.4550000000000001"/>
    <m/>
    <m/>
    <m/>
    <n v="2.5754000000000001"/>
    <n v="4.4375999999999998"/>
    <n v="4.4899460278015066"/>
    <m/>
  </r>
  <r>
    <s v="1700003.IB"/>
    <s v="1700003X.IB"/>
    <s v="17特别国债03(续发)"/>
    <x v="441"/>
    <d v="2017-10-31T00:00:00"/>
    <n v="340"/>
    <x v="1"/>
    <s v=""/>
    <s v="中华人民共和国财政部"/>
    <n v="3.59"/>
    <m/>
    <m/>
    <m/>
    <n v="4.3761000000000001"/>
    <n v="3.9047000000000001"/>
    <n v="3.6128513973629488"/>
    <m/>
  </r>
  <r>
    <s v="170215.IB"/>
    <s v="170215Z9.IB"/>
    <s v="17国开15(增9)"/>
    <x v="442"/>
    <d v="2017-11-02T00:00:00"/>
    <n v="110"/>
    <x v="2"/>
    <s v=""/>
    <s v="国家开发银行"/>
    <n v="4.4550000000000001"/>
    <m/>
    <m/>
    <m/>
    <n v="7.7931999999999997"/>
    <n v="4.4950000000000001"/>
    <n v="4.4922119283477908"/>
    <m/>
  </r>
  <r>
    <s v="170206.IB"/>
    <s v="170206Z26.IB"/>
    <s v="17国开06(增26)"/>
    <x v="442"/>
    <d v="2017-11-02T00:00:00"/>
    <n v="50"/>
    <x v="1"/>
    <s v=""/>
    <s v="国家开发银行"/>
    <n v="4.4160000000000004"/>
    <m/>
    <m/>
    <m/>
    <n v="3.9024000000000001"/>
    <n v="4.5122"/>
    <n v="4.47750061500615"/>
    <m/>
  </r>
  <r>
    <s v="170415.IB"/>
    <s v="170415Z7.IB"/>
    <s v="17农发15(增7)"/>
    <x v="443"/>
    <d v="2017-11-03T00:00:00"/>
    <n v="70"/>
    <x v="2"/>
    <s v=""/>
    <s v="中国农业发展银行"/>
    <n v="4.5673000000000004"/>
    <m/>
    <m/>
    <m/>
    <n v="7.7735000000000003"/>
    <n v="4.5964999999999998"/>
    <n v="4.5917420145365666"/>
    <m/>
  </r>
  <r>
    <s v="170404.IB"/>
    <s v="170404Z27.IB"/>
    <s v="17农发04(增27)"/>
    <x v="443"/>
    <d v="2017-11-03T00:00:00"/>
    <n v="30"/>
    <x v="0"/>
    <s v=""/>
    <s v="中国农业发展银行"/>
    <n v="4.516"/>
    <m/>
    <m/>
    <m/>
    <n v="5.1882999999999999"/>
    <n v="4.5726000000000004"/>
    <n v="4.5526208584700187"/>
    <m/>
  </r>
  <r>
    <s v="170309.IB"/>
    <s v="170309Z16.IB"/>
    <s v="17进出09(增16)"/>
    <x v="444"/>
    <d v="2017-11-06T00:00:00"/>
    <n v="30"/>
    <x v="1"/>
    <s v=""/>
    <s v="中国进出口银行"/>
    <n v="4.4410999999999996"/>
    <m/>
    <m/>
    <m/>
    <n v="4.1052999999999997"/>
    <n v="4.4947999999999997"/>
    <n v="4.4727663824811827"/>
    <m/>
  </r>
  <r>
    <s v="170209.IB"/>
    <s v="170209Z6.IB"/>
    <s v="17国开09(增6)"/>
    <x v="444"/>
    <d v="2017-11-06T00:00:00"/>
    <n v="70"/>
    <x v="3"/>
    <s v=""/>
    <s v="国家开发银行"/>
    <n v="4.3893000000000004"/>
    <m/>
    <m/>
    <m/>
    <n v="2.6120000000000001"/>
    <n v="4.4473000000000003"/>
    <n v="4.4428987748851458"/>
    <m/>
  </r>
  <r>
    <s v="170310.IB"/>
    <s v="170310Z12.IB"/>
    <s v="17进出10(增12)"/>
    <x v="444"/>
    <d v="2017-11-06T00:00:00"/>
    <n v="30"/>
    <x v="3"/>
    <s v=""/>
    <s v="中国进出口银行"/>
    <n v="4.3997000000000002"/>
    <m/>
    <m/>
    <m/>
    <n v="2.5226999999999999"/>
    <n v="4.4482999999999997"/>
    <n v="4.431412054544734"/>
    <m/>
  </r>
  <r>
    <s v="170303.IB"/>
    <s v="170303Z25.IB"/>
    <s v="17进出03(增25)"/>
    <x v="444"/>
    <d v="2017-11-06T00:00:00"/>
    <n v="30"/>
    <x v="2"/>
    <s v=""/>
    <s v="中国进出口银行"/>
    <n v="4.5873999999999997"/>
    <m/>
    <m/>
    <m/>
    <n v="7.3822999999999999"/>
    <n v="4.6100000000000003"/>
    <n v="4.6117826449751433"/>
    <m/>
  </r>
  <r>
    <s v="170208.IB"/>
    <s v="170208Z10.IB"/>
    <s v="17国开08(增10)"/>
    <x v="444"/>
    <d v="2017-11-06T00:00:00"/>
    <n v="40"/>
    <x v="0"/>
    <s v=""/>
    <s v="国家开发银行"/>
    <n v="4.5286999999999997"/>
    <m/>
    <m/>
    <m/>
    <n v="5.7117000000000004"/>
    <n v="4.5559000000000003"/>
    <n v="4.5707190136036555"/>
    <m/>
  </r>
  <r>
    <s v="170411.IB"/>
    <s v="170411Z9.IB"/>
    <s v="17农发11(增9)"/>
    <x v="445"/>
    <d v="2017-11-08T00:00:00"/>
    <n v="50"/>
    <x v="3"/>
    <s v=""/>
    <s v="中国农业发展银行"/>
    <n v="4.4367999999999999"/>
    <m/>
    <m/>
    <m/>
    <n v="2.5562999999999998"/>
    <n v="4.4771000000000001"/>
    <n v="4.4720071353127562"/>
    <m/>
  </r>
  <r>
    <s v="170412.IB"/>
    <s v="170412Z9.IB"/>
    <s v="17农发12(增9)"/>
    <x v="445"/>
    <d v="2017-11-08T00:00:00"/>
    <n v="40"/>
    <x v="1"/>
    <s v=""/>
    <s v="中国农业发展银行"/>
    <n v="4.4851999999999999"/>
    <m/>
    <m/>
    <m/>
    <n v="4.2061999999999999"/>
    <n v="4.5134999999999996"/>
    <n v="4.5184841995150018"/>
    <m/>
  </r>
  <r>
    <s v="170209.IB"/>
    <s v="170209Z7.IB"/>
    <s v="17国开09(增7)"/>
    <x v="446"/>
    <d v="2017-11-09T00:00:00"/>
    <n v="50"/>
    <x v="3"/>
    <s v=""/>
    <s v="国家开发银行"/>
    <n v="4.3798000000000004"/>
    <n v="2.85"/>
    <m/>
    <n v="1.3"/>
    <n v="2.6032000000000002"/>
    <n v="4.4747000000000003"/>
    <n v="4.4335799631223116"/>
    <m/>
  </r>
  <r>
    <s v="170215.IB"/>
    <s v="170215Z10.IB"/>
    <s v="17国开15(增10)"/>
    <x v="446"/>
    <d v="2017-11-09T00:00:00"/>
    <n v="120"/>
    <x v="2"/>
    <s v=""/>
    <s v="国家开发银行"/>
    <n v="4.4657999999999998"/>
    <n v="6.75"/>
    <m/>
    <n v="1.06"/>
    <n v="7.7641"/>
    <n v="4.5475000000000003"/>
    <n v="4.5031513993894974"/>
    <m/>
  </r>
  <r>
    <s v="170208.IB"/>
    <s v="170208Z11.IB"/>
    <s v="17国开08(增11)"/>
    <x v="446"/>
    <d v="2017-11-09T00:00:00"/>
    <n v="30"/>
    <x v="0"/>
    <s v=""/>
    <s v="国家开发银行"/>
    <n v="4.5244999999999997"/>
    <n v="2.61"/>
    <m/>
    <n v="1.76"/>
    <n v="5.7008999999999999"/>
    <n v="4.5799000000000003"/>
    <n v="4.5665986160079983"/>
    <m/>
  </r>
  <r>
    <s v="170415.IB"/>
    <s v="170415Z8.IB"/>
    <s v="17农发15(增8)"/>
    <x v="447"/>
    <d v="2017-11-10T00:00:00"/>
    <n v="50"/>
    <x v="2"/>
    <s v=""/>
    <s v="中国农业发展银行"/>
    <n v="4.6551"/>
    <n v="3.39"/>
    <m/>
    <m/>
    <n v="7.7431999999999999"/>
    <n v="4.6661999999999999"/>
    <n v="4.6796376588490549"/>
    <m/>
  </r>
  <r>
    <s v="170021.IB"/>
    <s v="170021X.IB"/>
    <s v="17附息国债21(续发)"/>
    <x v="447"/>
    <d v="2017-11-09T00:00:00"/>
    <n v="328.8"/>
    <x v="1"/>
    <s v=""/>
    <s v="中华人民共和国财政部"/>
    <n v="3.73"/>
    <m/>
    <m/>
    <m/>
    <n v="4.4222000000000001"/>
    <n v="3.8849999999999998"/>
    <n v="3.7526131789606985"/>
    <m/>
  </r>
  <r>
    <s v="170404.IB"/>
    <s v="170404Z28.IB"/>
    <s v="17农发04(增28)"/>
    <x v="447"/>
    <d v="2017-11-10T00:00:00"/>
    <n v="30"/>
    <x v="0"/>
    <s v=""/>
    <s v="中国农业发展银行"/>
    <n v="4.5964999999999998"/>
    <n v="3.45"/>
    <m/>
    <m/>
    <n v="5.1677999999999997"/>
    <n v="4.6167999999999996"/>
    <n v="4.6332661287201518"/>
    <m/>
  </r>
  <r>
    <s v="170309.IB"/>
    <s v="170309Z17.IB"/>
    <s v="17进出09(增17)"/>
    <x v="448"/>
    <d v="2017-11-13T00:00:00"/>
    <n v="30"/>
    <x v="1"/>
    <s v=""/>
    <s v="中国进出口银行"/>
    <n v="4.5105000000000004"/>
    <n v="3.74"/>
    <m/>
    <m/>
    <n v="4.0815999999999999"/>
    <n v="4.5494000000000003"/>
    <n v="4.5423502548020389"/>
    <m/>
  </r>
  <r>
    <s v="170310.IB"/>
    <s v="170310Z13.IB"/>
    <s v="17进出10(增13)"/>
    <x v="448"/>
    <d v="2017-11-13T00:00:00"/>
    <n v="30"/>
    <x v="3"/>
    <s v=""/>
    <s v="中国进出口银行"/>
    <n v="4.4686000000000003"/>
    <n v="3.61"/>
    <m/>
    <m/>
    <n v="2.5009000000000001"/>
    <n v="4.5072999999999999"/>
    <n v="4.500588484145708"/>
    <m/>
  </r>
  <r>
    <s v="170412.IB"/>
    <s v="170412Z10.IB"/>
    <s v="17农发12(增10)"/>
    <x v="449"/>
    <d v="2017-11-15T00:00:00"/>
    <n v="40"/>
    <x v="1"/>
    <s v=""/>
    <s v="中国农业发展银行"/>
    <n v="4.5917000000000003"/>
    <m/>
    <m/>
    <m/>
    <n v="4.1826999999999996"/>
    <n v="4.6254"/>
    <n v="4.6251712028115817"/>
    <m/>
  </r>
  <r>
    <s v="170411.IB"/>
    <s v="170411Z10.IB"/>
    <s v="17农发11(增10)"/>
    <x v="449"/>
    <d v="2017-11-15T00:00:00"/>
    <n v="50"/>
    <x v="3"/>
    <s v=""/>
    <s v="中国农业发展银行"/>
    <n v="4.5445000000000002"/>
    <m/>
    <m/>
    <m/>
    <n v="2.5352999999999999"/>
    <n v="4.5796999999999999"/>
    <n v="4.5799987575434864"/>
    <m/>
  </r>
  <r>
    <s v="170212.IB"/>
    <s v="170212Z.IB"/>
    <s v="17国开12(增发)"/>
    <x v="450"/>
    <d v="2017-11-15T00:00:00"/>
    <n v="40"/>
    <x v="1"/>
    <s v=""/>
    <s v="国家开发银行"/>
    <n v="4.6121999999999996"/>
    <n v="3.1"/>
    <m/>
    <m/>
    <n v="4.3707000000000003"/>
    <n v="4.6647999999999996"/>
    <n v="4.6671111126364195"/>
    <m/>
  </r>
  <r>
    <s v="170215.IB"/>
    <s v="170215Z11.IB"/>
    <s v="17国开15(增11)"/>
    <x v="450"/>
    <d v="2017-11-15T00:00:00"/>
    <n v="50"/>
    <x v="2"/>
    <s v=""/>
    <s v="国家开发银行"/>
    <n v="4.7062999999999997"/>
    <n v="3.82"/>
    <m/>
    <m/>
    <n v="7.7253999999999996"/>
    <n v="4.7199"/>
    <n v="4.7438385093328499"/>
    <m/>
  </r>
  <r>
    <s v="170208.IB"/>
    <s v="170208Z12.IB"/>
    <s v="17国开08(增12)"/>
    <x v="450"/>
    <d v="2017-11-15T00:00:00"/>
    <n v="40"/>
    <x v="0"/>
    <s v=""/>
    <s v="国家开发银行"/>
    <n v="4.7504999999999997"/>
    <n v="2.75"/>
    <m/>
    <m/>
    <n v="5.6775000000000002"/>
    <n v="4.6999000000000004"/>
    <n v="4.7927721268163799"/>
    <m/>
  </r>
  <r>
    <s v="170209.IB"/>
    <s v="170209Z8.IB"/>
    <s v="17国开09(增8)"/>
    <x v="450"/>
    <d v="2017-11-17T00:00:00"/>
    <n v="64.38"/>
    <x v="3"/>
    <s v=""/>
    <s v="国家开发银行"/>
    <n v="4.5208000000000004"/>
    <n v="2.64"/>
    <m/>
    <m/>
    <n v="2.5796000000000001"/>
    <n v="4.6196000000000002"/>
    <n v="4.5750719801519617"/>
    <m/>
  </r>
  <r>
    <s v="170404.IB"/>
    <s v="170404Z29.IB"/>
    <s v="17农发04(增29)"/>
    <x v="451"/>
    <d v="2017-11-17T00:00:00"/>
    <n v="30"/>
    <x v="0"/>
    <s v=""/>
    <s v="中国农业发展银行"/>
    <n v="4.7964000000000002"/>
    <n v="3.85"/>
    <m/>
    <m/>
    <n v="5.1364999999999998"/>
    <n v="4.7423999999999999"/>
    <n v="4.8333901684026088"/>
    <m/>
  </r>
  <r>
    <s v="170415.IB"/>
    <s v="170415Z9.IB"/>
    <s v="17农发15(增9)"/>
    <x v="451"/>
    <d v="2017-11-17T00:00:00"/>
    <n v="50"/>
    <x v="2"/>
    <s v=""/>
    <s v="中国农业发展银行"/>
    <n v="4.7969999999999997"/>
    <n v="3.62"/>
    <m/>
    <m/>
    <n v="7.7110000000000003"/>
    <n v="4.8198999999999996"/>
    <n v="4.8216401244974705"/>
    <m/>
  </r>
  <r>
    <s v="170411.IB"/>
    <s v="170411Z11.IB"/>
    <s v="17农发11(增11)"/>
    <x v="452"/>
    <d v="2017-11-22T00:00:00"/>
    <n v="50"/>
    <x v="3"/>
    <s v=""/>
    <s v="中国农业发展银行"/>
    <n v="4.5625"/>
    <m/>
    <m/>
    <m/>
    <n v="2.5154000000000001"/>
    <n v="4.6079999999999997"/>
    <n v="4.5982795976783013"/>
    <m/>
  </r>
  <r>
    <s v="170412.IB"/>
    <s v="170412Z11.IB"/>
    <s v="17农发12(增11)"/>
    <x v="452"/>
    <d v="2017-11-22T00:00:00"/>
    <n v="40"/>
    <x v="1"/>
    <s v=""/>
    <s v="中国农业发展银行"/>
    <n v="4.6703999999999999"/>
    <m/>
    <m/>
    <m/>
    <n v="4.1597"/>
    <n v="4.6496000000000004"/>
    <n v="4.7040562732889386"/>
    <m/>
  </r>
  <r>
    <s v="1702003.IB"/>
    <s v="1702003Z.IB"/>
    <s v="17国开绿债03(增发)"/>
    <x v="453"/>
    <d v="2017-11-24T00:00:00"/>
    <n v="50"/>
    <x v="3"/>
    <s v=""/>
    <s v="国家开发银行"/>
    <n v="4.5071000000000003"/>
    <n v="3.23"/>
    <m/>
    <n v="3.25"/>
    <n v="2.5680000000000001"/>
    <n v="4.6147"/>
    <n v="4.5616171339563865"/>
    <m/>
  </r>
  <r>
    <s v="170212.IB"/>
    <s v="170212Z2.IB"/>
    <s v="17国开12(增2)"/>
    <x v="453"/>
    <d v="2017-11-23T00:00:00"/>
    <n v="30"/>
    <x v="1"/>
    <s v=""/>
    <s v="国家开发银行"/>
    <n v="4.5979000000000001"/>
    <n v="6.44"/>
    <m/>
    <n v="3.8"/>
    <n v="4.3437000000000001"/>
    <n v="4.6600999999999999"/>
    <n v="4.6531524345603978"/>
    <m/>
  </r>
  <r>
    <s v="170208.IB"/>
    <s v="170208Z13.IB"/>
    <s v="17国开08(增13)"/>
    <x v="453"/>
    <d v="2017-11-23T00:00:00"/>
    <n v="30"/>
    <x v="0"/>
    <s v=""/>
    <s v="国家开发银行"/>
    <n v="4.7469999999999999"/>
    <n v="4.25"/>
    <m/>
    <n v="6.89"/>
    <n v="5.6420000000000003"/>
    <n v="4.7599"/>
    <n v="4.789538107054236"/>
    <m/>
  </r>
  <r>
    <s v="170215.IB"/>
    <s v="170215Z12.IB"/>
    <s v="17国开15(增12)"/>
    <x v="453"/>
    <d v="2017-11-23T00:00:00"/>
    <n v="50"/>
    <x v="2"/>
    <s v=""/>
    <s v="国家开发银行"/>
    <n v="4.7301000000000002"/>
    <n v="5.95"/>
    <m/>
    <n v="2.91"/>
    <n v="7.6741000000000001"/>
    <n v="4.79"/>
    <n v="4.7678894476225224"/>
    <m/>
  </r>
  <r>
    <s v="170404.IB"/>
    <s v="170404Z30.IB"/>
    <s v="17农发04(增30)"/>
    <x v="454"/>
    <d v="2017-11-24T00:00:00"/>
    <n v="30"/>
    <x v="0"/>
    <s v=""/>
    <s v="中国农业发展银行"/>
    <n v="4.9679000000000002"/>
    <n v="4.24"/>
    <m/>
    <m/>
    <n v="5.1070000000000002"/>
    <n v="4.9268000000000001"/>
    <n v="5.0051038378695907"/>
    <m/>
  </r>
  <r>
    <s v="170415.IB"/>
    <s v="170415Z10.IB"/>
    <s v="17农发15(增10)"/>
    <x v="454"/>
    <d v="2017-11-24T00:00:00"/>
    <n v="50"/>
    <x v="2"/>
    <s v=""/>
    <s v="中国农业发展银行"/>
    <n v="4.9804000000000004"/>
    <n v="3.73"/>
    <m/>
    <m/>
    <n v="7.6692999999999998"/>
    <n v="4.9999000000000002"/>
    <n v="5.0051740993311"/>
    <m/>
  </r>
  <r>
    <s v="170023.IB"/>
    <s v="170023X.IB"/>
    <s v="17附息国债23(续发)"/>
    <x v="454"/>
    <d v="2017-11-23T00:00:00"/>
    <n v="321.2"/>
    <x v="3"/>
    <s v=""/>
    <s v="中华人民共和国财政部"/>
    <n v="3.7364999999999999"/>
    <n v="2.41"/>
    <n v="3.7734000000000001"/>
    <n v="1.57"/>
    <n v="2.7174"/>
    <n v="3.7799"/>
    <n v="3.7548999411201884"/>
    <m/>
  </r>
  <r>
    <s v="1700003.IB"/>
    <s v="1700003X2.IB"/>
    <s v="17特别国债03(续2)"/>
    <x v="455"/>
    <d v="2017-11-28T00:00:00"/>
    <n v="264"/>
    <x v="1"/>
    <s v=""/>
    <s v="中华人民共和国财政部"/>
    <n v="3.8837000000000002"/>
    <n v="2.68"/>
    <n v="3.9262999999999999"/>
    <n v="4.21"/>
    <n v="4.3014000000000001"/>
    <n v="3.9256000000000002"/>
    <n v="3.9069482447575208"/>
    <m/>
  </r>
  <r>
    <s v="170208.IB"/>
    <s v="170208Z14.IB"/>
    <s v="17国开08(增14)"/>
    <x v="456"/>
    <d v="2017-12-01T00:00:00"/>
    <n v="30"/>
    <x v="0"/>
    <s v=""/>
    <s v="国家开发银行"/>
    <n v="4.8517999999999999"/>
    <n v="4.0599999999999996"/>
    <m/>
    <n v="1.1399999999999999"/>
    <n v="5.6224999999999996"/>
    <n v="4.8798000000000004"/>
    <n v="4.8944856380613606"/>
    <m/>
  </r>
  <r>
    <s v="170209.IB"/>
    <s v="170209Z9.IB"/>
    <s v="17国开09(增9)"/>
    <x v="456"/>
    <d v="2017-12-01T00:00:00"/>
    <n v="40"/>
    <x v="3"/>
    <s v=""/>
    <s v="国家开发银行"/>
    <n v="4.6230000000000002"/>
    <n v="4.26"/>
    <m/>
    <n v="1.24"/>
    <n v="2.5402999999999998"/>
    <n v="4.6996000000000002"/>
    <n v="4.6781116009920094"/>
    <m/>
  </r>
  <r>
    <s v="170212.IB"/>
    <s v="170212Z3.IB"/>
    <s v="17国开12(增3)"/>
    <x v="456"/>
    <d v="2017-12-01T00:00:00"/>
    <n v="40"/>
    <x v="1"/>
    <s v=""/>
    <s v="国家开发银行"/>
    <n v="4.7138"/>
    <n v="3.19"/>
    <m/>
    <n v="1.33"/>
    <n v="4.3253000000000004"/>
    <n v="4.7398999999999996"/>
    <n v="4.769287480637181"/>
    <m/>
  </r>
  <r>
    <s v="170411.IB"/>
    <s v="170411Z12.IB"/>
    <s v="17农发11(增12)"/>
    <x v="457"/>
    <d v="2017-12-01T00:00:00"/>
    <n v="50"/>
    <x v="3"/>
    <s v=""/>
    <s v="中国农业发展银行"/>
    <n v="4.6729000000000003"/>
    <n v="3.46"/>
    <m/>
    <n v="1.82"/>
    <n v="2.4908000000000001"/>
    <n v="4.7114000000000003"/>
    <n v="4.709032969327124"/>
    <m/>
  </r>
  <r>
    <s v="170412.IB"/>
    <s v="170412Z12.IB"/>
    <s v="17农发12(增12)"/>
    <x v="457"/>
    <d v="2017-12-01T00:00:00"/>
    <n v="30"/>
    <x v="1"/>
    <s v=""/>
    <s v="中国农业发展银行"/>
    <n v="4.7573999999999996"/>
    <n v="5.21"/>
    <m/>
    <n v="8"/>
    <n v="4.1342999999999996"/>
    <n v="4.8009000000000004"/>
    <n v="4.7912630481580916"/>
    <m/>
  </r>
  <r>
    <s v="170309.IB"/>
    <s v="170309Z18.IB"/>
    <s v="17进出09(增18)"/>
    <x v="458"/>
    <d v="2017-12-04T00:00:00"/>
    <n v="30"/>
    <x v="1"/>
    <s v=""/>
    <s v="中国进出口银行"/>
    <n v="4.7534999999999998"/>
    <n v="2.72"/>
    <m/>
    <n v="1.2"/>
    <n v="4.0186999999999999"/>
    <n v="4.7992999999999997"/>
    <n v="4.7858487695025751"/>
    <m/>
  </r>
  <r>
    <s v="170310.IB"/>
    <s v="170310Z14.IB"/>
    <s v="17进出10(增14)"/>
    <x v="458"/>
    <d v="2017-12-04T00:00:00"/>
    <n v="35"/>
    <x v="3"/>
    <s v=""/>
    <s v="中国进出口银行"/>
    <n v="4.6820000000000004"/>
    <n v="2.62"/>
    <m/>
    <n v="1.04"/>
    <n v="2.4428999999999998"/>
    <n v="4.7237"/>
    <n v="4.7147479634860208"/>
    <m/>
  </r>
  <r>
    <s v="170411.IB"/>
    <s v="170411Z13.IB"/>
    <s v="17农发11(增13)"/>
    <x v="459"/>
    <d v="2017-12-08T00:00:00"/>
    <n v="30"/>
    <x v="3"/>
    <s v=""/>
    <s v="中国农业发展银行"/>
    <n v="4.6334"/>
    <n v="4.53"/>
    <m/>
    <n v="2.2999999999999998"/>
    <n v="2.4731000000000001"/>
    <n v="4.6882999999999999"/>
    <n v="4.6697915733290198"/>
    <m/>
  </r>
  <r>
    <s v="150406.IB"/>
    <s v="150406Z4.IB"/>
    <s v="15农发06(增4)"/>
    <x v="459"/>
    <d v="2017-12-08T00:00:00"/>
    <n v="80"/>
    <x v="3"/>
    <s v=""/>
    <s v="中国农业发展银行"/>
    <n v="3.7997999999999998"/>
    <n v="2.38"/>
    <m/>
    <n v="11.67"/>
    <n v="0.2495"/>
    <n v="4.1387999999999998"/>
    <n v="4.1605214428857717"/>
    <m/>
  </r>
  <r>
    <s v="170025.IB"/>
    <s v="170025X.IB"/>
    <s v="17附息国债25(续发)"/>
    <x v="459"/>
    <d v="2017-12-07T00:00:00"/>
    <n v="260.7"/>
    <x v="2"/>
    <s v=""/>
    <s v="中华人民共和国财政部"/>
    <n v="3.8395999999999999"/>
    <n v="2.82"/>
    <n v="3.8759000000000001"/>
    <n v="4.33"/>
    <n v="8.1437000000000008"/>
    <n v="3.8752"/>
    <n v="3.8518794307255915"/>
    <m/>
  </r>
  <r>
    <s v="170412.IB"/>
    <s v="170412Z13.IB"/>
    <s v="17农发12(增13)"/>
    <x v="459"/>
    <d v="2017-12-08T00:00:00"/>
    <n v="20"/>
    <x v="1"/>
    <s v=""/>
    <s v="中国农业发展银行"/>
    <n v="4.7127999999999997"/>
    <n v="7.75"/>
    <m/>
    <n v="1.9"/>
    <n v="4.1165000000000003"/>
    <n v="4.7699999999999996"/>
    <n v="4.746809474067776"/>
    <m/>
  </r>
  <r>
    <s v="170309.IB"/>
    <s v="170309Z19.IB"/>
    <s v="17进出09(增19)"/>
    <x v="460"/>
    <d v="2017-12-11T00:00:00"/>
    <n v="30"/>
    <x v="1"/>
    <s v=""/>
    <s v="中国进出口银行"/>
    <n v="4.7152000000000003"/>
    <n v="2.93"/>
    <m/>
    <n v="1.07"/>
    <n v="4.0000999999999998"/>
    <n v="4.7569999999999997"/>
    <n v="4.7476991875203121"/>
    <m/>
  </r>
  <r>
    <s v="170208.IB"/>
    <s v="170208Z15.IB"/>
    <s v="17国开08(增15)"/>
    <x v="460"/>
    <d v="2017-12-11T00:00:00"/>
    <n v="30"/>
    <x v="0"/>
    <s v=""/>
    <s v="国家开发银行"/>
    <n v="4.7986000000000004"/>
    <n v="3.64"/>
    <m/>
    <n v="1.41"/>
    <n v="5.5971000000000002"/>
    <n v="4.8449"/>
    <n v="4.8414793482339071"/>
    <m/>
  </r>
  <r>
    <s v="170209.IB"/>
    <s v="170209Z10.IB"/>
    <s v="17国开09(增10)"/>
    <x v="460"/>
    <d v="2017-12-11T00:00:00"/>
    <n v="40"/>
    <x v="3"/>
    <s v=""/>
    <s v="国家开发银行"/>
    <n v="4.6005000000000003"/>
    <n v="2.78"/>
    <m/>
    <n v="1.27"/>
    <n v="2.5141"/>
    <n v="4.6645000000000003"/>
    <n v="4.6561859313472018"/>
    <m/>
  </r>
  <r>
    <s v="170212.IB"/>
    <s v="170212Z4.IB"/>
    <s v="17国开12(增4)"/>
    <x v="460"/>
    <d v="2017-12-11T00:00:00"/>
    <n v="40"/>
    <x v="1"/>
    <s v=""/>
    <s v="国家开发银行"/>
    <n v="4.6775000000000002"/>
    <n v="3.12"/>
    <m/>
    <n v="1.33"/>
    <n v="4.2971000000000004"/>
    <n v="4.7321"/>
    <n v="4.7333516208605806"/>
    <m/>
  </r>
  <r>
    <s v="170310.IB"/>
    <s v="170310Z15.IB"/>
    <s v="17进出10(增15)"/>
    <x v="460"/>
    <d v="2017-12-11T00:00:00"/>
    <n v="30"/>
    <x v="3"/>
    <s v=""/>
    <s v="中国进出口银行"/>
    <n v="4.6355000000000004"/>
    <n v="3.46"/>
    <m/>
    <n v="4.1500000000000004"/>
    <n v="2.4245000000000001"/>
    <n v="4.6897000000000002"/>
    <n v="4.6684964941224996"/>
    <m/>
  </r>
  <r>
    <s v="170021.IB"/>
    <s v="170021X2.IB"/>
    <s v="17附息国债21(续2)"/>
    <x v="461"/>
    <d v="2017-12-14T00:00:00"/>
    <n v="261.5"/>
    <x v="1"/>
    <s v=""/>
    <s v="中华人民共和国财政部"/>
    <n v="3.8605"/>
    <n v="3.34"/>
    <n v="3.8873000000000002"/>
    <n v="1.19"/>
    <n v="4.3303000000000003"/>
    <n v="3.895"/>
    <n v="3.88359308823869"/>
    <m/>
  </r>
  <r>
    <s v="170208.IB"/>
    <s v="170208Z16.IB"/>
    <s v="17国开08(增16)"/>
    <x v="462"/>
    <d v="2017-12-18T00:00:00"/>
    <n v="40"/>
    <x v="0"/>
    <s v=""/>
    <s v="国家开发银行"/>
    <n v="4.9132999999999996"/>
    <n v="1.82"/>
    <m/>
    <n v="16"/>
    <n v="5.5753000000000004"/>
    <n v="4.9088000000000003"/>
    <n v="4.9563470109231789"/>
    <m/>
  </r>
  <r>
    <s v="170209.IB"/>
    <s v="170209Z11.IB"/>
    <s v="17国开09(增11)"/>
    <x v="462"/>
    <d v="2017-12-18T00:00:00"/>
    <n v="50"/>
    <x v="3"/>
    <s v=""/>
    <s v="国家开发银行"/>
    <n v="4.6711"/>
    <n v="2.34"/>
    <m/>
    <n v="3.79"/>
    <n v="2.4948999999999999"/>
    <n v="4.7320000000000002"/>
    <n v="4.7272144735259927"/>
    <m/>
  </r>
  <r>
    <s v="170212.IB"/>
    <s v="170212Z5.IB"/>
    <s v="17国开12(增5)"/>
    <x v="462"/>
    <d v="2017-12-18T00:00:00"/>
    <n v="50"/>
    <x v="1"/>
    <s v=""/>
    <s v="国家开发银行"/>
    <n v="4.7450000000000001"/>
    <n v="2.38"/>
    <m/>
    <n v="24.4"/>
    <n v="4.2788000000000004"/>
    <n v="4.7899000000000003"/>
    <n v="4.8010904926614941"/>
    <m/>
  </r>
  <r>
    <s v="170310.IB"/>
    <s v="170310Z16.IB"/>
    <s v="17进出10(增16)"/>
    <x v="462"/>
    <d v="2017-12-18T00:00:00"/>
    <n v="30"/>
    <x v="3"/>
    <s v=""/>
    <s v="中国进出口银行"/>
    <n v="4.7049000000000003"/>
    <n v="2.86"/>
    <m/>
    <n v="2.58"/>
    <n v="2.4058000000000002"/>
    <n v="4.7457000000000003"/>
    <n v="4.7381529719843716"/>
    <m/>
  </r>
  <r>
    <s v="170309.IB"/>
    <s v="170309Z20.IB"/>
    <s v="17进出09(增20)"/>
    <x v="462"/>
    <d v="2017-12-18T00:00:00"/>
    <n v="30"/>
    <x v="1"/>
    <s v=""/>
    <s v="中国进出口银行"/>
    <n v="4.7981999999999996"/>
    <n v="2"/>
    <m/>
    <n v="3.33"/>
    <n v="3.9819"/>
    <n v="4.8136000000000001"/>
    <n v="4.830847730982696"/>
    <m/>
  </r>
  <r>
    <s v="170022.IB"/>
    <s v="170022X.IB"/>
    <s v="17附息国债22(续发)"/>
    <x v="463"/>
    <d v="2017-12-18T00:00:00"/>
    <n v="287.10000000000002"/>
    <x v="6"/>
    <s v=""/>
    <s v="中华人民共和国财政部"/>
    <n v="4.3555000000000001"/>
    <n v="2.09"/>
    <m/>
    <n v="16.190000000000001"/>
    <n v="16.5672"/>
    <n v="4.3600000000000003"/>
    <n v="4.3615360229851756"/>
    <m/>
  </r>
  <r>
    <s v="170023.IB"/>
    <s v="170023X2.IB"/>
    <s v="17附息国债23(续2)"/>
    <x v="464"/>
    <d v="2017-12-21T00:00:00"/>
    <n v="260"/>
    <x v="3"/>
    <s v=""/>
    <s v="中华人民共和国财政部"/>
    <n v="3.7347999999999999"/>
    <n v="1.62"/>
    <n v="3.8165"/>
    <n v="9.58"/>
    <n v="2.6429999999999998"/>
    <n v="3.7909000000000002"/>
    <n v="3.753717896329928"/>
    <m/>
  </r>
  <r>
    <s v="170310.IB"/>
    <s v="170310Z17.IB"/>
    <s v="17进出10(增17)"/>
    <x v="465"/>
    <d v="2018-01-03T00:00:00"/>
    <n v="30"/>
    <x v="3"/>
    <s v=""/>
    <s v="中国进出口银行"/>
    <n v="4.7138999999999998"/>
    <n v="2.42"/>
    <m/>
    <n v="1"/>
    <n v="2.3639000000000001"/>
    <n v="4.7686999999999999"/>
    <n v="4.7477423791192521"/>
    <m/>
  </r>
  <r>
    <s v="170209.IB"/>
    <s v="170209Z12.IB"/>
    <s v="17国开09(增12)"/>
    <x v="465"/>
    <d v="2017-12-25T00:00:00"/>
    <n v="40"/>
    <x v="3"/>
    <s v=""/>
    <s v="国家开发银行"/>
    <n v="4.6943000000000001"/>
    <n v="3.68"/>
    <m/>
    <n v="2.3199999999999998"/>
    <n v="2.4765000000000001"/>
    <n v="4.7676999999999996"/>
    <n v="4.7508313951140728"/>
    <m/>
  </r>
  <r>
    <s v="170208.IB"/>
    <s v="170208Z17.IB"/>
    <s v="17国开08(增17)"/>
    <x v="465"/>
    <d v="2017-12-25T00:00:00"/>
    <n v="40"/>
    <x v="0"/>
    <s v=""/>
    <s v="国家开发银行"/>
    <n v="4.9298999999999999"/>
    <n v="3.3"/>
    <m/>
    <n v="1.37"/>
    <n v="5.5537999999999998"/>
    <n v="4.9561999999999999"/>
    <n v="4.9731136555151432"/>
    <m/>
  </r>
  <r>
    <s v="170309.IB"/>
    <s v="170309Z21.IB"/>
    <s v="17进出09(增21)"/>
    <x v="465"/>
    <d v="2018-01-03T00:00:00"/>
    <n v="30"/>
    <x v="1"/>
    <s v=""/>
    <s v="中国进出口银行"/>
    <n v="4.7991000000000001"/>
    <n v="1.97"/>
    <m/>
    <n v="1.46"/>
    <n v="3.9373999999999998"/>
    <n v="4.8220999999999998"/>
    <n v="4.832116711535531"/>
    <m/>
  </r>
  <r>
    <s v="170212.IB"/>
    <s v="170212Z6.IB"/>
    <s v="17国开12(增6)"/>
    <x v="465"/>
    <d v="2017-12-25T00:00:00"/>
    <n v="40"/>
    <x v="1"/>
    <s v=""/>
    <s v="国家开发银行"/>
    <n v="4.7374999999999998"/>
    <n v="3.93"/>
    <m/>
    <n v="3.28"/>
    <n v="4.2588999999999997"/>
    <n v="4.7971000000000004"/>
    <n v="4.7938525793045148"/>
    <m/>
  </r>
  <r>
    <s v="160205.IB"/>
    <s v="160205Z40.IB"/>
    <s v="16国开05(增40)"/>
    <x v="466"/>
    <d v="2018-01-08T00:00:00"/>
    <n v="400"/>
    <x v="5"/>
    <s v=""/>
    <s v="国家开发银行"/>
    <n v="5.14"/>
    <n v="1.32"/>
    <m/>
    <n v="1.1299999999999999"/>
    <n v="11.7681"/>
    <n v="5.1494999999999997"/>
    <n v="5.1484975484572697"/>
    <m/>
  </r>
  <r>
    <s v="170208.IB"/>
    <s v="170208Z18.IB"/>
    <s v="17国开08(增18)"/>
    <x v="467"/>
    <d v="2018-01-04T00:00:00"/>
    <n v="60"/>
    <x v="0"/>
    <s v=""/>
    <s v="国家开发银行"/>
    <n v="4.9425999999999997"/>
    <n v="2.5"/>
    <m/>
    <n v="1.85"/>
    <n v="5.5228000000000002"/>
    <n v="4.9806999999999997"/>
    <n v="4.9860562178605052"/>
    <m/>
  </r>
  <r>
    <s v="150406.IB"/>
    <s v="150406Z5.IB"/>
    <s v="15农发06(增5)"/>
    <x v="468"/>
    <d v="2018-01-05T00:00:00"/>
    <n v="70"/>
    <x v="3"/>
    <s v=""/>
    <s v="中国农业发展银行"/>
    <n v="3.4815999999999998"/>
    <m/>
    <m/>
    <m/>
    <n v="0.17430000000000001"/>
    <n v="3.9167000000000001"/>
    <n v="3.9979511187607573"/>
    <m/>
  </r>
  <r>
    <s v="170412.IB"/>
    <s v="170412Z14.IB"/>
    <s v="17农发12(增14)"/>
    <x v="468"/>
    <d v="2018-01-05T00:00:00"/>
    <n v="30"/>
    <x v="1"/>
    <s v=""/>
    <s v="中国农业发展银行"/>
    <n v="4.8239000000000001"/>
    <m/>
    <m/>
    <m/>
    <n v="4.0388000000000002"/>
    <n v="4.8372000000000002"/>
    <n v="4.858563761513321"/>
    <m/>
  </r>
  <r>
    <s v="170411.IB"/>
    <s v="170411Z14.IB"/>
    <s v="17农发11(增14)"/>
    <x v="468"/>
    <d v="2018-01-05T00:00:00"/>
    <n v="32"/>
    <x v="3"/>
    <s v=""/>
    <s v="中国农业发展银行"/>
    <n v="4.7089999999999996"/>
    <m/>
    <m/>
    <m/>
    <n v="2.3988"/>
    <n v="4.7385000000000002"/>
    <n v="4.7465187593796898"/>
    <m/>
  </r>
  <r>
    <s v="170212.IB"/>
    <s v="170212Z7.IB"/>
    <s v="17国开12(增7)"/>
    <x v="469"/>
    <d v="2018-01-08T00:00:00"/>
    <n v="70"/>
    <x v="1"/>
    <s v=""/>
    <s v="国家开发银行"/>
    <n v="4.8177000000000003"/>
    <n v="1.97"/>
    <m/>
    <n v="3.77"/>
    <n v="4.2192999999999996"/>
    <n v="4.8597999999999999"/>
    <n v="4.8745814732301573"/>
    <m/>
  </r>
  <r>
    <s v="170215.IB"/>
    <s v="170215Z13.IB"/>
    <s v="17国开15(增13)"/>
    <x v="469"/>
    <d v="2018-01-08T00:00:00"/>
    <n v="90"/>
    <x v="2"/>
    <s v=""/>
    <s v="国家开发银行"/>
    <n v="4.9051999999999998"/>
    <n v="2.33"/>
    <m/>
    <n v="1.27"/>
    <n v="7.5533999999999999"/>
    <n v="4.9398"/>
    <n v="4.9435933063256279"/>
    <m/>
  </r>
  <r>
    <s v="170209.IB"/>
    <s v="170209Z13.IB"/>
    <s v="17国开09(增13)"/>
    <x v="469"/>
    <d v="2018-01-08T00:00:00"/>
    <n v="60"/>
    <x v="3"/>
    <s v=""/>
    <s v="国家开发银行"/>
    <n v="4.6311999999999998"/>
    <n v="3.27"/>
    <m/>
    <n v="1.2"/>
    <n v="2.4409999999999998"/>
    <n v="4.7095000000000002"/>
    <n v="4.6885535436296601"/>
    <m/>
  </r>
  <r>
    <s v="170309.IB"/>
    <s v="170309Z22.IB"/>
    <s v="17进出09(增22)"/>
    <x v="470"/>
    <d v="2018-01-08T00:00:00"/>
    <n v="30"/>
    <x v="1"/>
    <s v=""/>
    <s v="中国进出口银行"/>
    <n v="4.8566000000000003"/>
    <n v="2.79"/>
    <m/>
    <n v="2.31"/>
    <n v="3.9232"/>
    <n v="4.8875999999999999"/>
    <n v="4.8897362153344215"/>
    <m/>
  </r>
  <r>
    <s v="170310.IB"/>
    <s v="170310Z18.IB"/>
    <s v="17进出10(增18)"/>
    <x v="470"/>
    <d v="2018-01-08T00:00:00"/>
    <n v="30"/>
    <x v="3"/>
    <s v=""/>
    <s v="中国进出口银行"/>
    <n v="4.6898"/>
    <n v="2.66"/>
    <m/>
    <n v="2.8"/>
    <n v="2.3512"/>
    <n v="4.7329999999999997"/>
    <n v="4.7238251786321879"/>
    <m/>
  </r>
  <r>
    <s v="170412.IB"/>
    <s v="170412Z15.IB"/>
    <s v="17农发12(增15)"/>
    <x v="471"/>
    <d v="2018-01-10T00:00:00"/>
    <n v="50.5"/>
    <x v="1"/>
    <s v=""/>
    <s v="中国农业发展银行"/>
    <n v="4.8349000000000002"/>
    <n v="2.85"/>
    <m/>
    <n v="1.02"/>
    <n v="4.0243000000000002"/>
    <n v="4.8695000000000004"/>
    <n v="4.8696886588971999"/>
    <m/>
  </r>
  <r>
    <s v="170411.IB"/>
    <s v="170411Z15.IB"/>
    <s v="17农发11(增15)"/>
    <x v="471"/>
    <d v="2018-01-10T00:00:00"/>
    <n v="56.5"/>
    <x v="3"/>
    <s v=""/>
    <s v="中国农业发展银行"/>
    <n v="4.6835000000000004"/>
    <n v="3.23"/>
    <m/>
    <n v="2.3199999999999998"/>
    <n v="2.3853"/>
    <n v="4.7144000000000004"/>
    <n v="4.7212311030059118"/>
    <m/>
  </r>
  <r>
    <s v="170209.IB"/>
    <s v="170209Z14.IB"/>
    <s v="17国开09(增14)"/>
    <x v="472"/>
    <d v="2018-01-12T00:00:00"/>
    <n v="78"/>
    <x v="3"/>
    <s v=""/>
    <s v="国家开发银行"/>
    <n v="4.6269"/>
    <m/>
    <m/>
    <m/>
    <n v="2.4285999999999999"/>
    <n v="4.7069999999999999"/>
    <n v="4.6845463806308159"/>
    <m/>
  </r>
  <r>
    <s v="170415.IB"/>
    <s v="170415Z11.IB"/>
    <s v="17农发15(增11)"/>
    <x v="473"/>
    <d v="2018-01-12T00:00:00"/>
    <n v="30"/>
    <x v="2"/>
    <s v=""/>
    <s v="中国农业发展银行"/>
    <n v="5.0477999999999996"/>
    <n v="3.71"/>
    <m/>
    <n v="1.44"/>
    <n v="7.5243000000000002"/>
    <n v="5.0644999999999998"/>
    <n v="5.0730515184136724"/>
    <m/>
  </r>
  <r>
    <s v="170025.IB"/>
    <s v="170025X2.IB"/>
    <s v="17附息国债25(续2)"/>
    <x v="473"/>
    <d v="2018-01-11T00:00:00"/>
    <n v="200"/>
    <x v="2"/>
    <s v=""/>
    <s v="中华人民共和国财政部"/>
    <n v="3.8498999999999999"/>
    <n v="2.82"/>
    <n v="3.8860000000000001"/>
    <n v="1.91"/>
    <n v="8.0420999999999996"/>
    <n v="3.9175"/>
    <n v="3.862334563111625"/>
    <m/>
  </r>
  <r>
    <s v="170310.IB"/>
    <s v="170310Z19.IB"/>
    <s v="17进出10(增19)"/>
    <x v="474"/>
    <d v="2018-01-15T00:00:00"/>
    <n v="40"/>
    <x v="3"/>
    <s v=""/>
    <s v="中国进出口银行"/>
    <n v="4.8390000000000004"/>
    <m/>
    <m/>
    <m/>
    <n v="2.3296999999999999"/>
    <n v="4.8133999999999997"/>
    <n v="4.8733391853028287"/>
    <m/>
  </r>
  <r>
    <s v="170212.IB"/>
    <s v="170212Z8.IB"/>
    <s v="17国开12(增8)"/>
    <x v="474"/>
    <d v="2018-01-15T00:00:00"/>
    <n v="80"/>
    <x v="1"/>
    <s v=""/>
    <s v="国家开发银行"/>
    <n v="4.9066000000000001"/>
    <m/>
    <m/>
    <m/>
    <n v="4.1938000000000004"/>
    <n v="4.9698000000000002"/>
    <n v="4.9638273355906337"/>
    <m/>
  </r>
  <r>
    <s v="140303.IB"/>
    <s v="140303Z3.IB"/>
    <s v="14进出03(增3)"/>
    <x v="474"/>
    <d v="2018-01-15T00:00:00"/>
    <n v="50"/>
    <x v="1"/>
    <s v=""/>
    <s v="中国进出口银行"/>
    <n v="4.5011000000000001"/>
    <m/>
    <m/>
    <m/>
    <n v="0.94120000000000004"/>
    <n v="4.5449000000000002"/>
    <n v="4.639221546961326"/>
    <m/>
  </r>
  <r>
    <s v="170309.IB"/>
    <s v="170309Z23.IB"/>
    <s v="17进出09(增23)"/>
    <x v="474"/>
    <d v="2018-01-15T00:00:00"/>
    <n v="30"/>
    <x v="1"/>
    <s v=""/>
    <s v="中国进出口银行"/>
    <n v="4.8902000000000001"/>
    <m/>
    <m/>
    <m/>
    <n v="3.9"/>
    <n v="4.9377000000000004"/>
    <n v="4.9235333333333333"/>
    <m/>
  </r>
  <r>
    <s v="170208.IB"/>
    <s v="170208Z19.IB"/>
    <s v="17国开08(增19)"/>
    <x v="474"/>
    <d v="2018-01-15T00:00:00"/>
    <n v="50"/>
    <x v="0"/>
    <s v=""/>
    <s v="国家开发银行"/>
    <n v="5.0025000000000004"/>
    <m/>
    <m/>
    <m/>
    <n v="5.4878"/>
    <n v="5.0647000000000002"/>
    <n v="5.0462333722074426"/>
    <m/>
  </r>
  <r>
    <s v="170411.IB"/>
    <s v="170411Z16.IB"/>
    <s v="17农发11(增16)"/>
    <x v="475"/>
    <d v="2018-01-17T00:00:00"/>
    <n v="60"/>
    <x v="3"/>
    <s v=""/>
    <s v="中国农业发展银行"/>
    <n v="4.8262"/>
    <n v="2.39"/>
    <m/>
    <n v="2.16"/>
    <n v="2.3643999999999998"/>
    <n v="4.8392999999999997"/>
    <n v="4.8642646252749113"/>
    <m/>
  </r>
  <r>
    <s v="170412.IB"/>
    <s v="170412Z16.IB"/>
    <s v="17农发12(增16)"/>
    <x v="475"/>
    <d v="2018-01-17T00:00:00"/>
    <n v="60"/>
    <x v="1"/>
    <s v=""/>
    <s v="中国农业发展银行"/>
    <n v="4.9598000000000004"/>
    <n v="2.56"/>
    <m/>
    <n v="2.5"/>
    <n v="4.0014000000000003"/>
    <n v="4.9722999999999997"/>
    <n v="4.9947877542860004"/>
    <m/>
  </r>
  <r>
    <s v="170209.IB"/>
    <s v="170209Z15.IB"/>
    <s v="17国开09(增15)"/>
    <x v="476"/>
    <d v="2018-01-18T00:00:00"/>
    <n v="90"/>
    <x v="3"/>
    <s v=""/>
    <s v="国家开发银行"/>
    <n v="4.7571000000000003"/>
    <m/>
    <m/>
    <m/>
    <n v="2.4104999999999999"/>
    <n v="4.8269000000000002"/>
    <n v="4.8151792366728898"/>
    <m/>
  </r>
  <r>
    <s v="170415.IB"/>
    <s v="170415Z12.IB"/>
    <s v="17农发15(增12)"/>
    <x v="477"/>
    <d v="2018-01-19T00:00:00"/>
    <n v="30"/>
    <x v="2"/>
    <s v=""/>
    <s v="中国农业发展银行"/>
    <n v="5.1268000000000002"/>
    <n v="3.63"/>
    <m/>
    <n v="6.8"/>
    <n v="7.4897999999999998"/>
    <n v="5.1313000000000004"/>
    <n v="5.1521678335870122"/>
    <m/>
  </r>
  <r>
    <s v="150406.IB"/>
    <s v="150406Z6.IB"/>
    <s v="15农发06(增6)"/>
    <x v="477"/>
    <d v="2018-01-19T00:00:00"/>
    <n v="70"/>
    <x v="3"/>
    <s v=""/>
    <s v="中国农业发展银行"/>
    <n v="2.8976000000000002"/>
    <n v="4.2"/>
    <m/>
    <n v="7.8"/>
    <n v="0.1363"/>
    <n v="3.6143000000000001"/>
    <n v="3.5579081438004403"/>
    <m/>
  </r>
  <r>
    <s v="180401.IB"/>
    <s v="180401Z.IB"/>
    <s v="18农发01(增发)"/>
    <x v="477"/>
    <d v="2018-01-19T00:00:00"/>
    <n v="30"/>
    <x v="0"/>
    <s v=""/>
    <s v="中国农业发展银行"/>
    <n v="5.0481999999999996"/>
    <n v="4.33"/>
    <m/>
    <n v="1.5"/>
    <n v="5.7610000000000001"/>
    <n v="5.0835999999999997"/>
    <n v="5.0811803853497652"/>
    <m/>
  </r>
  <r>
    <s v="170208.IB"/>
    <s v="170208Z20.IB"/>
    <s v="17国开08(增20)"/>
    <x v="478"/>
    <d v="2018-01-22T00:00:00"/>
    <n v="50"/>
    <x v="0"/>
    <s v=""/>
    <s v="国家开发银行"/>
    <n v="5.0869999999999997"/>
    <n v="2.23"/>
    <m/>
    <n v="1.18"/>
    <n v="5.4660000000000002"/>
    <n v="5.1296999999999997"/>
    <n v="5.1309077936333694"/>
    <m/>
  </r>
  <r>
    <s v="170212.IB"/>
    <s v="170212Z9.IB"/>
    <s v="17国开12(增9)"/>
    <x v="478"/>
    <d v="2018-01-22T00:00:00"/>
    <n v="80"/>
    <x v="1"/>
    <s v=""/>
    <s v="国家开发银行"/>
    <n v="4.9867999999999997"/>
    <n v="2.78"/>
    <m/>
    <n v="7.21"/>
    <n v="4.1742999999999997"/>
    <n v="5.0498000000000003"/>
    <n v="5.04429466976499"/>
    <m/>
  </r>
  <r>
    <s v="170309.IB"/>
    <s v="170309Z24.IB"/>
    <s v="17进出09(增24)"/>
    <x v="478"/>
    <d v="2018-01-22T00:00:00"/>
    <n v="30"/>
    <x v="1"/>
    <s v=""/>
    <s v="中国进出口银行"/>
    <n v="4.9970999999999997"/>
    <n v="3.1"/>
    <m/>
    <n v="1.1299999999999999"/>
    <n v="3.8803000000000001"/>
    <n v="5.0220000000000002"/>
    <n v="5.0306025642347239"/>
    <m/>
  </r>
  <r>
    <s v="170209.IB"/>
    <s v="170209Z16.IB"/>
    <s v="17国开09(增16)"/>
    <x v="479"/>
    <d v="2018-01-29T00:00:00"/>
    <n v="82"/>
    <x v="3"/>
    <s v=""/>
    <s v="国家开发银行"/>
    <n v="4.7655000000000003"/>
    <n v="2.93"/>
    <m/>
    <n v="1.66"/>
    <n v="2.3835000000000002"/>
    <n v="4.8292999999999999"/>
    <n v="4.8242371512481643"/>
    <m/>
  </r>
  <r>
    <s v="170415.IB"/>
    <s v="170415Z13.IB"/>
    <s v="17农发15(增13)"/>
    <x v="480"/>
    <d v="2018-01-26T00:00:00"/>
    <n v="30"/>
    <x v="2"/>
    <s v=""/>
    <s v="中国农业发展银行"/>
    <n v="5.1173999999999999"/>
    <n v="4.93"/>
    <m/>
    <n v="1.23"/>
    <n v="7.4744999999999999"/>
    <n v="5.1566000000000001"/>
    <n v="5.1428197605190986"/>
    <m/>
  </r>
  <r>
    <s v="180401.IB"/>
    <s v="180401Z2.IB"/>
    <s v="18农发01(增2)"/>
    <x v="480"/>
    <d v="2018-01-26T00:00:00"/>
    <n v="34.799999999999997"/>
    <x v="0"/>
    <s v=""/>
    <s v="中国农业发展银行"/>
    <n v="5.0612000000000004"/>
    <n v="4.28"/>
    <m/>
    <n v="1.76"/>
    <n v="5.7443999999999997"/>
    <n v="5.1050000000000004"/>
    <n v="5.0942756911078622"/>
    <m/>
  </r>
  <r>
    <s v="170027.IB"/>
    <s v="170027X.IB"/>
    <s v="17附息国债27(续发)"/>
    <x v="480"/>
    <d v="2018-01-25T00:00:00"/>
    <n v="200"/>
    <x v="0"/>
    <s v=""/>
    <s v="中华人民共和国财政部"/>
    <n v="3.8592"/>
    <n v="2.5099999999999998"/>
    <n v="3.9129999999999998"/>
    <n v="3.19"/>
    <n v="5.9311999999999996"/>
    <n v="3.92"/>
    <n v="3.8760599946048018"/>
    <m/>
  </r>
  <r>
    <s v="180302.IB"/>
    <s v="180302Z.IB"/>
    <s v="18进出02(增发)"/>
    <x v="481"/>
    <d v="2018-01-29T00:00:00"/>
    <n v="30"/>
    <x v="3"/>
    <s v=""/>
    <s v="中国进出口银行"/>
    <n v="4.8007"/>
    <n v="3.42"/>
    <m/>
    <n v="1.0900000000000001"/>
    <n v="2.7132999999999998"/>
    <n v="4.8818999999999999"/>
    <n v="4.8301843917001435"/>
    <m/>
  </r>
  <r>
    <s v="170212.IB"/>
    <s v="170212Z10.IB"/>
    <s v="17国开12(增10)"/>
    <x v="481"/>
    <d v="2018-01-29T00:00:00"/>
    <n v="80"/>
    <x v="1"/>
    <s v=""/>
    <s v="国家开发银行"/>
    <n v="4.9215999999999998"/>
    <m/>
    <m/>
    <m/>
    <n v="4.1573000000000002"/>
    <n v="4.9847999999999999"/>
    <n v="4.9793297765376563"/>
    <m/>
  </r>
  <r>
    <s v="170208.IB"/>
    <s v="170208Z21.IB"/>
    <s v="17国开08(增21)"/>
    <x v="481"/>
    <d v="2018-01-29T00:00:00"/>
    <n v="50"/>
    <x v="0"/>
    <s v=""/>
    <s v="国家开发银行"/>
    <n v="5.0255999999999998"/>
    <m/>
    <m/>
    <m/>
    <n v="5.4512"/>
    <n v="5.0829000000000004"/>
    <n v="5.0696270032286463"/>
    <m/>
  </r>
  <r>
    <s v="180402.IB"/>
    <s v="180402Z.IB"/>
    <s v="18农发02(增发)"/>
    <x v="482"/>
    <d v="2018-02-01T00:00:00"/>
    <n v="62.3"/>
    <x v="3"/>
    <s v=""/>
    <s v="中国农业发展银行"/>
    <n v="4.7953999999999999"/>
    <n v="2.76"/>
    <m/>
    <n v="1.29"/>
    <n v="2.7130999999999998"/>
    <n v="4.8384"/>
    <n v="4.8285723858317056"/>
    <m/>
  </r>
  <r>
    <s v="180403.IB"/>
    <s v="180403Z.IB"/>
    <s v="18农发03(增发)"/>
    <x v="482"/>
    <d v="2018-02-01T00:00:00"/>
    <n v="60"/>
    <x v="1"/>
    <s v=""/>
    <s v="中国农业发展银行"/>
    <n v="4.9683999999999999"/>
    <n v="2.5"/>
    <m/>
    <n v="4"/>
    <n v="4.3106"/>
    <n v="5.0034000000000001"/>
    <n v="5.0008780772978243"/>
    <m/>
  </r>
  <r>
    <s v="170209.IB"/>
    <s v="170209Z17.IB"/>
    <s v="17国开09(增17)"/>
    <x v="483"/>
    <d v="2018-02-07T00:00:00"/>
    <n v="80"/>
    <x v="3"/>
    <s v=""/>
    <s v="国家开发银行"/>
    <n v="4.6872999999999996"/>
    <n v="3.81"/>
    <m/>
    <n v="2.4300000000000002"/>
    <n v="2.3618999999999999"/>
    <n v="4.7693000000000003"/>
    <n v="4.74657431305305"/>
    <m/>
  </r>
  <r>
    <s v="180401.IB"/>
    <s v="180401Z3.IB"/>
    <s v="18农发01(增3)"/>
    <x v="484"/>
    <d v="2018-02-02T00:00:00"/>
    <n v="43.5"/>
    <x v="0"/>
    <s v=""/>
    <s v="中国农业发展银行"/>
    <n v="5.0496999999999996"/>
    <n v="3.35"/>
    <m/>
    <n v="61"/>
    <n v="5.7271000000000001"/>
    <n v="5.0910000000000002"/>
    <n v="5.0828756037086826"/>
    <m/>
  </r>
  <r>
    <s v="170415.IB"/>
    <s v="170415Z14.IB"/>
    <s v="17农发15(增14)"/>
    <x v="484"/>
    <d v="2018-02-02T00:00:00"/>
    <n v="30"/>
    <x v="2"/>
    <s v=""/>
    <s v="中国农业发展银行"/>
    <n v="5.1078999999999999"/>
    <n v="5.75"/>
    <m/>
    <n v="1.08"/>
    <n v="7.4606000000000003"/>
    <n v="5.1597999999999997"/>
    <n v="5.1333671206069216"/>
    <m/>
  </r>
  <r>
    <s v="170208.IB"/>
    <s v="170208Z22.IB"/>
    <s v="17国开08(增22)"/>
    <x v="485"/>
    <d v="2018-02-05T00:00:00"/>
    <n v="50"/>
    <x v="0"/>
    <s v=""/>
    <s v="国家开发银行"/>
    <n v="4.9866000000000001"/>
    <n v="3.44"/>
    <m/>
    <n v="1.62"/>
    <n v="5.4341999999999997"/>
    <n v="5.0597000000000003"/>
    <n v="5.0307647344595345"/>
    <m/>
  </r>
  <r>
    <s v="180302.IB"/>
    <s v="180302Z2.IB"/>
    <s v="18进出02(增2)"/>
    <x v="485"/>
    <d v="2018-02-05T00:00:00"/>
    <n v="48.5"/>
    <x v="3"/>
    <s v=""/>
    <s v="中国进出口银行"/>
    <n v="4.7343000000000002"/>
    <n v="3.71"/>
    <m/>
    <n v="1.86"/>
    <n v="2.6970000000000001"/>
    <n v="4.7701000000000002"/>
    <n v="4.7639625880608083"/>
    <m/>
  </r>
  <r>
    <s v="180303.IB"/>
    <s v="180303Z.IB"/>
    <s v="18进出03(增发)"/>
    <x v="485"/>
    <d v="2018-02-05T00:00:00"/>
    <n v="49.5"/>
    <x v="1"/>
    <s v=""/>
    <s v="中国进出口银行"/>
    <n v="4.9105999999999996"/>
    <n v="3.91"/>
    <m/>
    <n v="2.5"/>
    <n v="4.3158000000000003"/>
    <n v="4.9800000000000004"/>
    <n v="4.9407218777515176"/>
    <m/>
  </r>
  <r>
    <s v="170212.IB"/>
    <s v="170212Z11.IB"/>
    <s v="17国开12(增11)"/>
    <x v="485"/>
    <d v="2018-02-05T00:00:00"/>
    <n v="80"/>
    <x v="1"/>
    <s v=""/>
    <s v="国家开发银行"/>
    <n v="4.8464999999999998"/>
    <n v="2.86"/>
    <m/>
    <n v="4.92"/>
    <n v="4.1420000000000003"/>
    <n v="4.9248000000000003"/>
    <n v="4.9044430226943501"/>
    <m/>
  </r>
  <r>
    <s v="180403.IB"/>
    <s v="180403Z2.IB"/>
    <s v="18农发03(增2)"/>
    <x v="486"/>
    <d v="2018-02-07T00:00:00"/>
    <n v="66"/>
    <x v="1"/>
    <s v=""/>
    <s v="中国农业发展银行"/>
    <n v="4.8872999999999998"/>
    <n v="2.78"/>
    <m/>
    <n v="4.8"/>
    <n v="4.2976999999999999"/>
    <n v="4.9436"/>
    <n v="4.9198755636735925"/>
    <m/>
  </r>
  <r>
    <s v="180402.IB"/>
    <s v="180402Z2.IB"/>
    <s v="18农发02(增2)"/>
    <x v="486"/>
    <d v="2018-02-07T00:00:00"/>
    <n v="61"/>
    <x v="3"/>
    <s v=""/>
    <s v="中国农业发展银行"/>
    <n v="4.7057000000000002"/>
    <n v="3.36"/>
    <m/>
    <n v="1"/>
    <n v="2.6977000000000002"/>
    <n v="4.7602000000000002"/>
    <n v="4.7390617526040701"/>
    <m/>
  </r>
  <r>
    <s v="170212.IB"/>
    <s v="170212Z12.IB"/>
    <s v="17国开12(增12)"/>
    <x v="487"/>
    <d v="2018-02-08T00:00:00"/>
    <n v="80"/>
    <x v="1"/>
    <s v=""/>
    <s v="国家开发银行"/>
    <n v="4.8072999999999997"/>
    <n v="3.85"/>
    <m/>
    <n v="16"/>
    <n v="4.1371000000000002"/>
    <n v="4.8898000000000001"/>
    <n v="4.8653116506731768"/>
    <m/>
  </r>
  <r>
    <s v="170208.IB"/>
    <s v="170208Z23.IB"/>
    <s v="17国开08(增23)"/>
    <x v="487"/>
    <d v="2018-02-08T00:00:00"/>
    <n v="50"/>
    <x v="0"/>
    <s v=""/>
    <s v="国家开发银行"/>
    <n v="4.9154999999999998"/>
    <n v="4.3"/>
    <m/>
    <n v="1.17"/>
    <n v="5.4314999999999998"/>
    <n v="4.9997999999999996"/>
    <n v="4.9596866887600104"/>
    <m/>
  </r>
  <r>
    <s v="180401.IB"/>
    <s v="180401Z4.IB"/>
    <s v="18农发01(增4)"/>
    <x v="488"/>
    <d v="2018-02-09T00:00:00"/>
    <n v="36.6"/>
    <x v="0"/>
    <s v=""/>
    <s v="中国农业发展银行"/>
    <n v="4.9493"/>
    <n v="5.0999999999999996"/>
    <m/>
    <n v="3.17"/>
    <n v="5.7169999999999996"/>
    <n v="5.0193000000000003"/>
    <n v="4.9825342137484698"/>
    <m/>
  </r>
  <r>
    <s v="180002.IB"/>
    <s v="180002X.IB"/>
    <s v="18附息国债02(续发)"/>
    <x v="488"/>
    <d v="2018-02-08T00:00:00"/>
    <n v="200"/>
    <x v="3"/>
    <s v=""/>
    <s v="中华人民共和国财政部"/>
    <n v="3.5203000000000002"/>
    <m/>
    <n v="3.5203000000000002"/>
    <n v="2.42"/>
    <n v="2.7599"/>
    <n v="3.6101000000000001"/>
    <n v="3.5384165984274794"/>
    <m/>
  </r>
  <r>
    <s v="170415.IB"/>
    <s v="170415Z15.IB"/>
    <s v="17农发15(增15)"/>
    <x v="488"/>
    <d v="2018-02-09T00:00:00"/>
    <n v="50.8"/>
    <x v="2"/>
    <s v=""/>
    <s v="中国农业发展银行"/>
    <n v="5.0263999999999998"/>
    <n v="3.54"/>
    <m/>
    <n v="4.74"/>
    <n v="7.4537000000000004"/>
    <n v="5.0598000000000001"/>
    <n v="5.0518906958959979"/>
    <m/>
  </r>
  <r>
    <s v="170027.IB"/>
    <s v="170027X2.IB"/>
    <s v="17附息国债27(续2)"/>
    <x v="488"/>
    <d v="2018-02-08T00:00:00"/>
    <n v="200"/>
    <x v="0"/>
    <s v=""/>
    <s v="中华人民共和国财政部"/>
    <n v="3.8062"/>
    <m/>
    <n v="3.8671000000000002"/>
    <n v="2.99"/>
    <n v="5.8978999999999999"/>
    <n v="3.87"/>
    <n v="3.823155187439597"/>
    <m/>
  </r>
  <r>
    <s v="170209.IB"/>
    <s v="170209Z18.IB"/>
    <s v="17国开09(增18)"/>
    <x v="489"/>
    <d v="2018-02-12T00:00:00"/>
    <n v="80"/>
    <x v="3"/>
    <s v=""/>
    <s v="国家开发银行"/>
    <n v="4.6250999999999998"/>
    <n v="2.94"/>
    <m/>
    <n v="1.3"/>
    <n v="2.3492999999999999"/>
    <n v="4.71"/>
    <n v="4.6846922189588387"/>
    <m/>
  </r>
  <r>
    <s v="180302.IB"/>
    <s v="180302Z3.IB"/>
    <s v="18进出02(增3)"/>
    <x v="489"/>
    <d v="2018-02-23T00:00:00"/>
    <n v="42.1"/>
    <x v="3"/>
    <s v=""/>
    <s v="中国进出口银行"/>
    <n v="4.6630000000000003"/>
    <n v="3.03"/>
    <m/>
    <n v="2.5"/>
    <n v="2.6503000000000001"/>
    <n v="4.7397999999999998"/>
    <n v="4.6931852620458061"/>
    <m/>
  </r>
  <r>
    <s v="180303.IB"/>
    <s v="180303Z2.IB"/>
    <s v="18进出03(增2)"/>
    <x v="489"/>
    <d v="2018-02-23T00:00:00"/>
    <n v="40.700000000000003"/>
    <x v="1"/>
    <s v=""/>
    <s v="中国进出口银行"/>
    <n v="4.8171999999999997"/>
    <n v="2.79"/>
    <m/>
    <n v="3.89"/>
    <n v="4.2721999999999998"/>
    <n v="4.8800999999999997"/>
    <n v="4.8476292870183979"/>
    <m/>
  </r>
  <r>
    <s v="170022.IB"/>
    <s v="170022X2.IB"/>
    <s v="17附息国债22(续2)"/>
    <x v="490"/>
    <d v="2018-02-12T00:00:00"/>
    <n v="200"/>
    <x v="6"/>
    <s v=""/>
    <s v="中华人民共和国财政部"/>
    <n v="4.3010999999999999"/>
    <n v="2.5"/>
    <m/>
    <n v="1.1100000000000001"/>
    <n v="16.4695"/>
    <n v="4.3090999999999999"/>
    <n v="4.3071718297458936"/>
    <m/>
  </r>
  <r>
    <s v="170212.IB"/>
    <s v="170212Z13.IB"/>
    <s v="17国开12(增13)"/>
    <x v="491"/>
    <d v="2018-02-26T00:00:00"/>
    <n v="80"/>
    <x v="1"/>
    <s v=""/>
    <s v="国家开发银行"/>
    <n v="4.7561"/>
    <n v="2.93"/>
    <m/>
    <n v="2.94"/>
    <n v="4.0946999999999996"/>
    <n v="4.8297999999999996"/>
    <n v="4.8147123525533004"/>
    <m/>
  </r>
  <r>
    <s v="180205.IB"/>
    <s v="180205Z.IB"/>
    <s v="18国开05(增发)"/>
    <x v="491"/>
    <d v="2018-02-26T00:00:00"/>
    <n v="50"/>
    <x v="2"/>
    <s v=""/>
    <s v="国家开发银行"/>
    <n v="4.8673999999999999"/>
    <n v="4.28"/>
    <m/>
    <n v="3.33"/>
    <n v="7.7286000000000001"/>
    <n v="4.9000000000000004"/>
    <n v="4.9049229666433769"/>
    <m/>
  </r>
  <r>
    <s v="170209.IB"/>
    <s v="170209Z19.IB"/>
    <s v="17国开09(增19)"/>
    <x v="491"/>
    <d v="2018-02-26T00:00:00"/>
    <n v="70"/>
    <x v="3"/>
    <s v=""/>
    <s v="国家开发银行"/>
    <n v="4.6485000000000003"/>
    <n v="2.87"/>
    <m/>
    <n v="7.65"/>
    <n v="2.3132000000000001"/>
    <n v="4.6894999999999998"/>
    <n v="4.7090222203008825"/>
    <m/>
  </r>
  <r>
    <s v="180401.IB"/>
    <s v="180401Z5.IB"/>
    <s v="18农发01(增5)"/>
    <x v="492"/>
    <d v="2018-03-01T00:00:00"/>
    <n v="40"/>
    <x v="0"/>
    <s v=""/>
    <s v="中国农业发展银行"/>
    <n v="4.8997999999999999"/>
    <n v="3.91"/>
    <m/>
    <n v="5"/>
    <n v="5.6698000000000004"/>
    <n v="4.9762000000000004"/>
    <n v="4.933310882218068"/>
    <m/>
  </r>
  <r>
    <s v="180403.IB"/>
    <s v="180403Z3.IB"/>
    <s v="18农发03(增3)"/>
    <x v="492"/>
    <d v="2018-03-01T00:00:00"/>
    <n v="64.2"/>
    <x v="1"/>
    <s v=""/>
    <s v="中国农业发展银行"/>
    <n v="4.7523"/>
    <n v="2.64"/>
    <m/>
    <n v="2.2000000000000002"/>
    <n v="4.2480000000000002"/>
    <n v="4.8289"/>
    <n v="4.7852566854990579"/>
    <m/>
  </r>
  <r>
    <s v="170415.IB"/>
    <s v="170415Z16.IB"/>
    <s v="17农发15(增16)"/>
    <x v="492"/>
    <d v="2018-03-01T00:00:00"/>
    <n v="60"/>
    <x v="2"/>
    <s v=""/>
    <s v="中国农业发展银行"/>
    <n v="4.9574999999999996"/>
    <n v="3.52"/>
    <m/>
    <n v="2.02"/>
    <n v="7.4153000000000002"/>
    <n v="5.0086000000000004"/>
    <n v="4.9831226990142001"/>
    <m/>
  </r>
  <r>
    <s v="180402.IB"/>
    <s v="180402Z3.IB"/>
    <s v="18农发02(增3)"/>
    <x v="492"/>
    <d v="2018-03-01T00:00:00"/>
    <n v="68.7"/>
    <x v="3"/>
    <s v=""/>
    <s v="中国农业发展银行"/>
    <n v="4.649"/>
    <n v="3.07"/>
    <m/>
    <n v="2.62"/>
    <n v="2.6423999999999999"/>
    <n v="4.7149999999999999"/>
    <n v="4.6830599455040876"/>
    <m/>
  </r>
  <r>
    <s v="180205.IB"/>
    <s v="180205Z2.IB"/>
    <s v="18国开05(增2)"/>
    <x v="493"/>
    <d v="2018-03-01T00:00:00"/>
    <n v="50"/>
    <x v="2"/>
    <s v=""/>
    <s v="国家开发银行"/>
    <n v="4.7900999999999998"/>
    <n v="4.91"/>
    <m/>
    <n v="2.1800000000000002"/>
    <n v="7.7253999999999996"/>
    <n v="4.8150000000000004"/>
    <n v="4.82763850933285"/>
    <m/>
  </r>
  <r>
    <s v="170209.IB"/>
    <s v="170209Z20.IB"/>
    <s v="17国开09(增20)"/>
    <x v="493"/>
    <d v="2018-03-01T00:00:00"/>
    <n v="80"/>
    <x v="3"/>
    <s v=""/>
    <s v="国家开发银行"/>
    <n v="4.5486000000000004"/>
    <n v="4.07"/>
    <m/>
    <n v="1.4"/>
    <n v="2.3058999999999998"/>
    <n v="4.6195000000000004"/>
    <n v="4.6093138210676967"/>
    <m/>
  </r>
  <r>
    <s v="180001.IB"/>
    <s v="180001X.IB"/>
    <s v="18附息国债01(续发)"/>
    <x v="494"/>
    <d v="2018-03-01T00:00:00"/>
    <n v="200"/>
    <x v="1"/>
    <s v=""/>
    <s v="中华人民共和国财政部"/>
    <n v="3.6566000000000001"/>
    <n v="3.13"/>
    <n v="3.6852"/>
    <n v="2.97"/>
    <n v="4.3708999999999998"/>
    <n v="3.6901000000000002"/>
    <n v="3.6794785833581187"/>
    <m/>
  </r>
  <r>
    <s v="180302.IB"/>
    <s v="180302Z4.IB"/>
    <s v="18进出02(增4)"/>
    <x v="495"/>
    <d v="2018-03-06T00:00:00"/>
    <n v="47"/>
    <x v="3"/>
    <s v=""/>
    <s v="中国进出口银行"/>
    <n v="4.6021000000000001"/>
    <n v="2.2200000000000002"/>
    <m/>
    <n v="6.83"/>
    <n v="2.6231"/>
    <n v="4.6603000000000003"/>
    <n v="4.632598265411155"/>
    <m/>
  </r>
  <r>
    <s v="180303.IB"/>
    <s v="180303Z3.IB"/>
    <s v="18进出03(增3)"/>
    <x v="495"/>
    <d v="2018-03-06T00:00:00"/>
    <n v="52.5"/>
    <x v="1"/>
    <s v=""/>
    <s v="中国进出口银行"/>
    <n v="4.7111000000000001"/>
    <n v="2.36"/>
    <m/>
    <n v="1.04"/>
    <n v="4.2473999999999998"/>
    <n v="4.7920999999999996"/>
    <n v="4.7417069595517258"/>
    <m/>
  </r>
  <r>
    <s v="170212.IB"/>
    <s v="170212Z14.IB"/>
    <s v="17国开12(增14)"/>
    <x v="495"/>
    <d v="2018-03-05T00:00:00"/>
    <n v="80"/>
    <x v="1"/>
    <s v=""/>
    <s v="国家开发银行"/>
    <n v="4.6703999999999999"/>
    <n v="3.16"/>
    <m/>
    <n v="1.43"/>
    <n v="4.0749000000000004"/>
    <n v="4.7648999999999999"/>
    <n v="4.7292971508503276"/>
    <m/>
  </r>
  <r>
    <s v="170208.IB"/>
    <s v="170208Z24.IB"/>
    <s v="17国开08(增24)"/>
    <x v="495"/>
    <d v="2018-03-05T00:00:00"/>
    <n v="50"/>
    <x v="0"/>
    <s v=""/>
    <s v="国家开发银行"/>
    <n v="4.8525"/>
    <n v="3.98"/>
    <m/>
    <n v="2.0499999999999998"/>
    <n v="5.3693999999999997"/>
    <n v="4.9211"/>
    <n v="4.8971977315901221"/>
    <m/>
  </r>
  <r>
    <s v="180402.IB"/>
    <s v="180402Z4.IB"/>
    <s v="18农发02(增4)"/>
    <x v="496"/>
    <d v="2018-03-07T00:00:00"/>
    <n v="67.3"/>
    <x v="3"/>
    <s v=""/>
    <s v="中国农业发展银行"/>
    <n v="4.6492000000000004"/>
    <n v="2.63"/>
    <m/>
    <n v="1.22"/>
    <n v="2.6261999999999999"/>
    <n v="4.7027999999999999"/>
    <n v="4.6834700479780675"/>
    <m/>
  </r>
  <r>
    <s v="180403.IB"/>
    <s v="180403Z4.IB"/>
    <s v="18农发03(增4)"/>
    <x v="496"/>
    <d v="2018-03-07T00:00:00"/>
    <n v="68"/>
    <x v="1"/>
    <s v=""/>
    <s v="中国农业发展银行"/>
    <n v="4.7378"/>
    <n v="2.5299999999999998"/>
    <m/>
    <n v="1.24"/>
    <n v="4.2313000000000001"/>
    <n v="4.7797000000000001"/>
    <n v="4.7708867582066974"/>
    <m/>
  </r>
  <r>
    <s v="180002.IB"/>
    <s v="180002X2.IB"/>
    <s v="18附息国债02(续2)"/>
    <x v="497"/>
    <d v="2018-03-08T00:00:00"/>
    <n v="200"/>
    <x v="3"/>
    <s v=""/>
    <s v="中华人民共和国财政部"/>
    <n v="3.4685000000000001"/>
    <n v="2.44"/>
    <n v="3.5057"/>
    <n v="3.52"/>
    <n v="2.6884999999999999"/>
    <n v="3.53"/>
    <n v="3.4870977310768088"/>
    <m/>
  </r>
  <r>
    <s v="170415.IB"/>
    <s v="170415Z17.IB"/>
    <s v="17农发15(增17)"/>
    <x v="497"/>
    <d v="2018-03-09T00:00:00"/>
    <n v="60"/>
    <x v="2"/>
    <s v=""/>
    <s v="中国农业发展银行"/>
    <n v="4.8947000000000003"/>
    <n v="4"/>
    <m/>
    <n v="17"/>
    <n v="7.3994999999999997"/>
    <n v="4.9398999999999997"/>
    <n v="4.9203774106358544"/>
    <m/>
  </r>
  <r>
    <s v="180401.IB"/>
    <s v="180401Z6.IB"/>
    <s v="18农发01(增6)"/>
    <x v="497"/>
    <d v="2018-03-09T00:00:00"/>
    <n v="40"/>
    <x v="0"/>
    <s v=""/>
    <s v="中国农业发展银行"/>
    <n v="4.8589000000000002"/>
    <n v="4.5"/>
    <m/>
    <n v="2"/>
    <n v="5.6501000000000001"/>
    <n v="4.9283000000000001"/>
    <n v="4.8925277234031261"/>
    <m/>
  </r>
  <r>
    <s v="170208.IB"/>
    <s v="170208Z25.IB"/>
    <s v="17国开08(增25)"/>
    <x v="498"/>
    <d v="2018-03-12T00:00:00"/>
    <n v="50"/>
    <x v="0"/>
    <s v=""/>
    <s v="国家开发银行"/>
    <n v="4.8357000000000001"/>
    <n v="3.45"/>
    <m/>
    <n v="10.3"/>
    <n v="5.3559000000000001"/>
    <n v="4.883"/>
    <n v="4.880510396011875"/>
    <m/>
  </r>
  <r>
    <s v="180303.IB"/>
    <s v="180303Z4.IB"/>
    <s v="18进出03(增4)"/>
    <x v="498"/>
    <d v="2018-03-12T00:00:00"/>
    <n v="50"/>
    <x v="1"/>
    <s v=""/>
    <s v="中国进出口银行"/>
    <n v="4.7196999999999996"/>
    <n v="3.08"/>
    <m/>
    <n v="7.08"/>
    <n v="4.2343000000000002"/>
    <n v="4.7873000000000001"/>
    <n v="4.7504016508041467"/>
    <m/>
  </r>
  <r>
    <s v="180302.IB"/>
    <s v="180302Z5.IB"/>
    <s v="18进出02(增5)"/>
    <x v="498"/>
    <d v="2018-03-12T00:00:00"/>
    <n v="52.1"/>
    <x v="3"/>
    <s v=""/>
    <s v="中国进出口银行"/>
    <n v="4.6417999999999999"/>
    <n v="2.6"/>
    <m/>
    <n v="2.65"/>
    <n v="2.6078000000000001"/>
    <n v="4.681"/>
    <n v="4.6724771991717153"/>
    <m/>
  </r>
  <r>
    <s v="180205.IB"/>
    <s v="180205Z3.IB"/>
    <s v="18国开05(增3)"/>
    <x v="498"/>
    <d v="2018-03-12T00:00:00"/>
    <n v="70"/>
    <x v="2"/>
    <s v=""/>
    <s v="国家开发银行"/>
    <n v="4.7468000000000004"/>
    <n v="3.24"/>
    <m/>
    <n v="1.1599999999999999"/>
    <n v="7.6981000000000002"/>
    <n v="4.7900999999999998"/>
    <n v="4.7844716332601553"/>
    <m/>
  </r>
  <r>
    <s v="170212.IB"/>
    <s v="170212Z15.IB"/>
    <s v="17国开12(增15)"/>
    <x v="498"/>
    <d v="2018-03-12T00:00:00"/>
    <n v="80"/>
    <x v="1"/>
    <s v=""/>
    <s v="国家开发银行"/>
    <n v="4.7016999999999998"/>
    <n v="2.99"/>
    <m/>
    <n v="5.23"/>
    <n v="4.0585000000000004"/>
    <n v="4.7748999999999997"/>
    <n v="4.7608351484538618"/>
    <m/>
  </r>
  <r>
    <s v="180403.IB"/>
    <s v="180403Z5.IB"/>
    <s v="18农发03(增5)"/>
    <x v="499"/>
    <d v="2018-03-14T00:00:00"/>
    <n v="65"/>
    <x v="1"/>
    <s v=""/>
    <s v="中国农业发展银行"/>
    <n v="4.7308000000000003"/>
    <n v="2.69"/>
    <m/>
    <n v="1.25"/>
    <n v="4.2122000000000002"/>
    <n v="4.7809999999999997"/>
    <n v="4.7640367883766208"/>
    <m/>
  </r>
  <r>
    <s v="180402.IB"/>
    <s v="180402Z5.IB"/>
    <s v="18农发02(增5)"/>
    <x v="499"/>
    <d v="2018-03-14T00:00:00"/>
    <n v="67.900000000000006"/>
    <x v="3"/>
    <s v=""/>
    <s v="中国农业发展银行"/>
    <n v="4.6238000000000001"/>
    <n v="3.14"/>
    <m/>
    <n v="10.3"/>
    <n v="2.6076000000000001"/>
    <n v="4.6802000000000001"/>
    <n v="4.6583144960883569"/>
    <m/>
  </r>
  <r>
    <s v="180205.IB"/>
    <s v="180205Z4.IB"/>
    <s v="18国开05(增4)"/>
    <x v="500"/>
    <d v="2018-03-15T00:00:00"/>
    <n v="90"/>
    <x v="2"/>
    <s v=""/>
    <s v="国家开发银行"/>
    <n v="4.7824999999999998"/>
    <n v="2.79"/>
    <m/>
    <n v="10.19"/>
    <n v="7.6845999999999997"/>
    <n v="4.8375000000000004"/>
    <n v="4.820237813288915"/>
    <m/>
  </r>
  <r>
    <s v="180203.IB"/>
    <s v="180203Z.IB"/>
    <s v="18国开03(增发)"/>
    <x v="500"/>
    <d v="2018-03-15T00:00:00"/>
    <n v="80"/>
    <x v="3"/>
    <s v=""/>
    <s v="国家开发银行"/>
    <n v="4.6252000000000004"/>
    <n v="3.15"/>
    <m/>
    <n v="5.8"/>
    <n v="2.7254"/>
    <n v="4.7"/>
    <n v="4.6765686064430909"/>
    <m/>
  </r>
  <r>
    <s v="180001.IB"/>
    <s v="180001X2.IB"/>
    <s v="18附息国债01(续2)"/>
    <x v="501"/>
    <d v="2018-03-15T00:00:00"/>
    <n v="200"/>
    <x v="1"/>
    <s v=""/>
    <s v="中华人民共和国财政部"/>
    <n v="3.6166"/>
    <n v="2.64"/>
    <n v="3.6692999999999998"/>
    <n v="17.25"/>
    <n v="4.3342000000000001"/>
    <n v="3.6850999999999998"/>
    <n v="3.6396723086152001"/>
    <m/>
  </r>
  <r>
    <s v="180401.IB"/>
    <s v="180401Z7.IB"/>
    <s v="18农发01(增7)"/>
    <x v="501"/>
    <d v="2018-03-16T00:00:00"/>
    <n v="45.6"/>
    <x v="0"/>
    <s v=""/>
    <s v="中国农业发展银行"/>
    <n v="4.8611000000000004"/>
    <n v="3.39"/>
    <m/>
    <n v="2.31"/>
    <n v="5.6329000000000002"/>
    <n v="4.9196999999999997"/>
    <n v="4.8948304052974496"/>
    <m/>
  </r>
  <r>
    <s v="170415.IB"/>
    <s v="170415Z18.IB"/>
    <s v="17农发15(增18)"/>
    <x v="501"/>
    <d v="2018-03-16T00:00:00"/>
    <n v="70"/>
    <x v="2"/>
    <s v=""/>
    <s v="中国农业发展银行"/>
    <n v="4.9097999999999997"/>
    <n v="2.94"/>
    <m/>
    <n v="5"/>
    <n v="7.3791000000000002"/>
    <n v="4.9573999999999998"/>
    <n v="4.9355483975010497"/>
    <m/>
  </r>
  <r>
    <s v="180303.IB"/>
    <s v="180303Z5.IB"/>
    <s v="18进出03(增5)"/>
    <x v="502"/>
    <d v="2018-03-19T00:00:00"/>
    <n v="50"/>
    <x v="1"/>
    <s v=""/>
    <s v="中国进出口银行"/>
    <n v="4.7592999999999996"/>
    <n v="2.25"/>
    <m/>
    <n v="1"/>
    <n v="4.2135999999999996"/>
    <n v="4.7915000000000001"/>
    <n v="4.7901524776912847"/>
    <m/>
  </r>
  <r>
    <s v="170208.IB"/>
    <s v="170208Z26.IB"/>
    <s v="17国开08(增26)"/>
    <x v="502"/>
    <d v="2018-03-19T00:00:00"/>
    <n v="60"/>
    <x v="0"/>
    <s v=""/>
    <s v="国家开发银行"/>
    <n v="4.8658000000000001"/>
    <n v="3.26"/>
    <m/>
    <n v="1.1599999999999999"/>
    <n v="5.3348000000000004"/>
    <n v="4.9170999999999996"/>
    <n v="4.9107876284021899"/>
    <m/>
  </r>
  <r>
    <s v="180302.IB"/>
    <s v="180302Z6.IB"/>
    <s v="18进出02(增6)"/>
    <x v="502"/>
    <d v="2018-03-19T00:00:00"/>
    <n v="50.1"/>
    <x v="3"/>
    <s v=""/>
    <s v="中国进出口银行"/>
    <n v="4.6296999999999997"/>
    <n v="3.02"/>
    <m/>
    <n v="1.22"/>
    <n v="2.5897999999999999"/>
    <n v="4.6925999999999997"/>
    <n v="4.6605904162483585"/>
    <m/>
  </r>
  <r>
    <s v="170212.IB"/>
    <s v="170212Z16.IB"/>
    <s v="17国开12(增16)"/>
    <x v="502"/>
    <d v="2018-03-19T00:00:00"/>
    <n v="80"/>
    <x v="1"/>
    <s v=""/>
    <s v="国家开发银行"/>
    <n v="4.7161"/>
    <n v="3.85"/>
    <m/>
    <n v="1.49"/>
    <n v="4.0392000000000001"/>
    <n v="4.7972999999999999"/>
    <n v="4.7755177064765304"/>
    <m/>
  </r>
  <r>
    <s v="180403.IB"/>
    <s v="180403Z6.IB"/>
    <s v="18农发03(增6)"/>
    <x v="503"/>
    <d v="2018-03-21T00:00:00"/>
    <n v="75.2"/>
    <x v="1"/>
    <s v=""/>
    <s v="中国农业发展银行"/>
    <n v="4.7413999999999996"/>
    <n v="2.17"/>
    <m/>
    <n v="1.85"/>
    <n v="4.1962000000000002"/>
    <n v="4.7952000000000004"/>
    <n v="4.7747635193746722"/>
    <m/>
  </r>
  <r>
    <s v="180402.IB"/>
    <s v="180402Z6.IB"/>
    <s v="18农发02(增6)"/>
    <x v="503"/>
    <d v="2018-03-21T00:00:00"/>
    <n v="80"/>
    <x v="3"/>
    <s v=""/>
    <s v="中国农业发展银行"/>
    <n v="4.6172000000000004"/>
    <n v="2.98"/>
    <m/>
    <n v="2.25"/>
    <n v="2.5909"/>
    <n v="4.6688000000000001"/>
    <n v="4.651936963989348"/>
    <m/>
  </r>
  <r>
    <s v="170415.IB"/>
    <s v="170415Z19.IB"/>
    <s v="17农发15(增19)"/>
    <x v="504"/>
    <d v="2018-03-23T00:00:00"/>
    <n v="80"/>
    <x v="2"/>
    <s v=""/>
    <s v="中国农业发展银行"/>
    <n v="4.8989000000000003"/>
    <n v="2.36"/>
    <m/>
    <n v="1.19"/>
    <n v="7.3871000000000002"/>
    <n v="4.9199000000000002"/>
    <n v="4.9246205127858023"/>
    <m/>
  </r>
  <r>
    <s v="180401.IB"/>
    <s v="180401Z8.IB"/>
    <s v="18农发01(增8)"/>
    <x v="504"/>
    <d v="2018-03-23T00:00:00"/>
    <n v="53.7"/>
    <x v="0"/>
    <s v=""/>
    <s v="中国农业发展银行"/>
    <n v="4.8230000000000004"/>
    <n v="3.5"/>
    <m/>
    <n v="1.37"/>
    <n v="5.6223999999999998"/>
    <n v="4.8855000000000004"/>
    <n v="4.8567933978372233"/>
    <m/>
  </r>
  <r>
    <s v="180004.IB"/>
    <s v="180004X.IB"/>
    <s v="18附息国债04(续发)"/>
    <x v="504"/>
    <d v="2018-03-22T00:00:00"/>
    <n v="200"/>
    <x v="2"/>
    <s v=""/>
    <s v="中华人民共和国财政部"/>
    <n v="3.7054"/>
    <n v="2.76"/>
    <n v="3.7471000000000001"/>
    <n v="2.2999999999999998"/>
    <n v="8.1144999999999996"/>
    <n v="3.7625000000000002"/>
    <n v="3.7177236182143076"/>
    <m/>
  </r>
  <r>
    <s v="180203.IB"/>
    <s v="180203Z2.IB"/>
    <s v="18国开03(增2)"/>
    <x v="505"/>
    <d v="2018-03-26T00:00:00"/>
    <n v="80"/>
    <x v="3"/>
    <s v=""/>
    <s v="国家开发银行"/>
    <n v="4.4542999999999999"/>
    <n v="2.8"/>
    <m/>
    <n v="2.16"/>
    <n v="2.702"/>
    <n v="4.5377000000000001"/>
    <n v="4.5061134715025908"/>
    <m/>
  </r>
  <r>
    <s v="180302.IB"/>
    <s v="180302Z7.IB"/>
    <s v="18进出02(增7)"/>
    <x v="505"/>
    <d v="2018-03-26T00:00:00"/>
    <n v="54.5"/>
    <x v="3"/>
    <s v=""/>
    <s v="中国进出口银行"/>
    <n v="4.5598999999999998"/>
    <n v="2.33"/>
    <m/>
    <n v="1.27"/>
    <n v="2.5762999999999998"/>
    <n v="4.5952999999999999"/>
    <n v="4.5909522842836621"/>
    <m/>
  </r>
  <r>
    <s v="170208.IB"/>
    <s v="170208Z27.IB"/>
    <s v="17国开08(增27)"/>
    <x v="505"/>
    <d v="2018-03-26T00:00:00"/>
    <n v="50"/>
    <x v="0"/>
    <s v=""/>
    <s v="国家开发银行"/>
    <n v="4.8357999999999999"/>
    <n v="2.54"/>
    <m/>
    <n v="1.37"/>
    <n v="5.327"/>
    <n v="4.8872999999999998"/>
    <n v="4.8808535010324761"/>
    <m/>
  </r>
  <r>
    <s v="180303.IB"/>
    <s v="180303Z6.IB"/>
    <s v="18进出03(增6)"/>
    <x v="505"/>
    <d v="2018-03-26T00:00:00"/>
    <n v="53.3"/>
    <x v="1"/>
    <s v=""/>
    <s v="中国进出口银行"/>
    <n v="4.6962999999999999"/>
    <n v="2.11"/>
    <m/>
    <n v="1.37"/>
    <n v="4.2039"/>
    <n v="4.7373000000000003"/>
    <n v="4.7272236661195555"/>
    <m/>
  </r>
  <r>
    <s v="180205.IB"/>
    <s v="180205Z5.IB"/>
    <s v="18国开05(增5)"/>
    <x v="505"/>
    <d v="2018-03-26T00:00:00"/>
    <n v="80"/>
    <x v="2"/>
    <s v=""/>
    <s v="国家开发银行"/>
    <n v="4.7392000000000003"/>
    <n v="3.25"/>
    <m/>
    <n v="2.88"/>
    <n v="7.6798000000000002"/>
    <n v="4.7801"/>
    <n v="4.77696140003646"/>
    <m/>
  </r>
  <r>
    <s v="180403.IB"/>
    <s v="180403Z7.IB"/>
    <s v="18农发03(增7)"/>
    <x v="506"/>
    <d v="2018-03-28T00:00:00"/>
    <n v="70"/>
    <x v="1"/>
    <s v=""/>
    <s v="中国农业发展银行"/>
    <n v="4.5720000000000001"/>
    <n v="2.56"/>
    <m/>
    <n v="3.63"/>
    <n v="4.1853999999999996"/>
    <n v="4.6252000000000004"/>
    <n v="4.6054496105509628"/>
    <m/>
  </r>
  <r>
    <s v="180402.IB"/>
    <s v="180402Z7.IB"/>
    <s v="18农发02(增7)"/>
    <x v="506"/>
    <d v="2018-03-28T00:00:00"/>
    <n v="70"/>
    <x v="3"/>
    <s v=""/>
    <s v="中国农业发展银行"/>
    <n v="4.4386000000000001"/>
    <n v="3.11"/>
    <m/>
    <n v="29.5"/>
    <n v="2.5764999999999998"/>
    <n v="4.4904000000000002"/>
    <n v="4.4735311080923736"/>
    <m/>
  </r>
  <r>
    <s v="180203.IB"/>
    <s v="180203Z3.IB"/>
    <s v="18国开03(增3)"/>
    <x v="507"/>
    <d v="2018-03-29T00:00:00"/>
    <n v="80"/>
    <x v="3"/>
    <s v=""/>
    <s v="国家开发银行"/>
    <n v="4.4455"/>
    <n v="3.21"/>
    <m/>
    <n v="2.37"/>
    <n v="2.694"/>
    <n v="4.5202"/>
    <n v="4.497467334818114"/>
    <m/>
  </r>
  <r>
    <s v="180205.IB"/>
    <s v="180205Z6.IB"/>
    <s v="18国开05(增6)"/>
    <x v="507"/>
    <d v="2018-03-29T00:00:00"/>
    <n v="100"/>
    <x v="2"/>
    <s v=""/>
    <s v="国家开发银行"/>
    <n v="4.6826999999999996"/>
    <n v="3.64"/>
    <m/>
    <n v="1.3"/>
    <n v="7.6749999999999998"/>
    <n v="4.7095000000000002"/>
    <n v="4.720485016286645"/>
    <m/>
  </r>
  <r>
    <s v="180401.IB"/>
    <s v="180401Z9.IB"/>
    <s v="18农发01(增9)"/>
    <x v="508"/>
    <d v="2018-04-02T00:00:00"/>
    <n v="45"/>
    <x v="0"/>
    <s v=""/>
    <s v="中国农业发展银行"/>
    <n v="4.7080000000000002"/>
    <n v="3.46"/>
    <m/>
    <n v="1.41"/>
    <n v="5.5995999999999997"/>
    <n v="4.7967000000000004"/>
    <n v="4.7419309950710771"/>
    <m/>
  </r>
  <r>
    <s v="170415.IB"/>
    <s v="170415Z20.IB"/>
    <s v="17农发15(增20)"/>
    <x v="508"/>
    <d v="2018-04-02T00:00:00"/>
    <n v="70"/>
    <x v="2"/>
    <s v=""/>
    <s v="中国农业发展银行"/>
    <n v="4.7751999999999999"/>
    <n v="3.58"/>
    <m/>
    <n v="2.85"/>
    <n v="7.3571999999999997"/>
    <n v="4.8048999999999999"/>
    <n v="4.8010250421355947"/>
    <m/>
  </r>
  <r>
    <s v="180310.IB"/>
    <s v="180310Z.IB"/>
    <s v="18进出10(增发)"/>
    <x v="509"/>
    <d v="2018-04-02T00:00:00"/>
    <n v="45.3"/>
    <x v="2"/>
    <s v=""/>
    <s v="中国进出口银行"/>
    <n v="4.8003"/>
    <n v="2.93"/>
    <m/>
    <n v="1.38"/>
    <n v="7.7602000000000002"/>
    <n v="4.83"/>
    <n v="4.8234952784722047"/>
    <m/>
  </r>
  <r>
    <s v="180303.IB"/>
    <s v="180303Z7.IB"/>
    <s v="18进出03(增7)"/>
    <x v="509"/>
    <d v="2018-04-02T00:00:00"/>
    <n v="63"/>
    <x v="1"/>
    <s v=""/>
    <s v="中国进出口银行"/>
    <n v="4.5678000000000001"/>
    <n v="2.2000000000000002"/>
    <m/>
    <n v="1.08"/>
    <n v="4.1890000000000001"/>
    <n v="4.6201999999999996"/>
    <n v="4.5988336595846269"/>
    <m/>
  </r>
  <r>
    <s v="180204.IB"/>
    <s v="180204Z.IB"/>
    <s v="18国开04(增发)"/>
    <x v="509"/>
    <d v="2018-04-02T00:00:00"/>
    <n v="80"/>
    <x v="1"/>
    <s v=""/>
    <s v="国家开发银行"/>
    <n v="4.4989999999999997"/>
    <n v="3.93"/>
    <m/>
    <n v="2.56"/>
    <n v="4.3491"/>
    <n v="4.5750999999999999"/>
    <n v="4.5541838311374763"/>
    <m/>
  </r>
  <r>
    <s v="180402.IB"/>
    <s v="180402Z8.IB"/>
    <s v="18农发02(增8)"/>
    <x v="510"/>
    <d v="2018-04-04T00:00:00"/>
    <n v="80"/>
    <x v="3"/>
    <s v=""/>
    <s v="中国农业发展银行"/>
    <n v="4.4020999999999999"/>
    <n v="2.5499999999999998"/>
    <m/>
    <n v="24.64"/>
    <n v="2.5615999999999999"/>
    <n v="4.4353999999999996"/>
    <n v="4.4372342910680826"/>
    <m/>
  </r>
  <r>
    <s v="180403.IB"/>
    <s v="180403Z8.IB"/>
    <s v="18农发03(增8)"/>
    <x v="510"/>
    <d v="2018-04-04T00:00:00"/>
    <n v="80"/>
    <x v="1"/>
    <s v=""/>
    <s v="中国农业发展银行"/>
    <n v="4.5213999999999999"/>
    <n v="2.89"/>
    <m/>
    <n v="2.13"/>
    <n v="4.1726999999999999"/>
    <n v="4.5654000000000003"/>
    <n v="4.5549514175473913"/>
    <m/>
  </r>
  <r>
    <s v="180206.IB"/>
    <s v="180206Z.IB"/>
    <s v="18国开06(增发)"/>
    <x v="511"/>
    <d v="2018-04-09T00:00:00"/>
    <n v="50"/>
    <x v="0"/>
    <s v=""/>
    <s v="国家开发银行"/>
    <n v="4.6630000000000003"/>
    <n v="4.0599999999999996"/>
    <m/>
    <n v="1.84"/>
    <n v="5.8318000000000003"/>
    <n v="4.7500999999999998"/>
    <n v="4.7041536746802022"/>
    <m/>
  </r>
  <r>
    <s v="180205.IB"/>
    <s v="180205Z7.IB"/>
    <s v="18国开05(增7)"/>
    <x v="511"/>
    <d v="2018-04-09T00:00:00"/>
    <n v="80"/>
    <x v="2"/>
    <s v=""/>
    <s v="国家开发银行"/>
    <n v="4.5683999999999996"/>
    <n v="3.66"/>
    <m/>
    <n v="1.38"/>
    <n v="7.6653000000000002"/>
    <n v="4.6276000000000002"/>
    <n v="4.6062328310698861"/>
    <m/>
  </r>
  <r>
    <s v="180203.IB"/>
    <s v="180203Z4.IB"/>
    <s v="18国开03(增4)"/>
    <x v="511"/>
    <d v="2018-04-09T00:00:00"/>
    <n v="80"/>
    <x v="3"/>
    <s v=""/>
    <s v="国家开发银行"/>
    <n v="4.3052999999999999"/>
    <n v="3.4"/>
    <m/>
    <n v="1.1000000000000001"/>
    <n v="2.6711"/>
    <n v="4.3853"/>
    <n v="4.3577128636142408"/>
    <m/>
  </r>
  <r>
    <s v="180310.IB"/>
    <s v="180310Z2.IB"/>
    <s v="18进出10(增2)"/>
    <x v="512"/>
    <d v="2018-04-09T00:00:00"/>
    <n v="40.299999999999997"/>
    <x v="2"/>
    <s v=""/>
    <s v="中国进出口银行"/>
    <n v="4.7302"/>
    <n v="4.16"/>
    <m/>
    <n v="1.04"/>
    <n v="7.7587000000000002"/>
    <n v="4.7503000000000002"/>
    <n v="4.7533997628468683"/>
    <m/>
  </r>
  <r>
    <s v="170415.IB"/>
    <s v="170415Z21.IB"/>
    <s v="17农发15(增21)"/>
    <x v="512"/>
    <d v="2018-04-09T00:00:00"/>
    <n v="70"/>
    <x v="2"/>
    <s v=""/>
    <s v="中国农业发展银行"/>
    <n v="4.7301000000000002"/>
    <n v="2.6"/>
    <m/>
    <n v="2"/>
    <n v="7.3525999999999998"/>
    <n v="4.7643000000000004"/>
    <n v="4.7559411990316356"/>
    <m/>
  </r>
  <r>
    <s v="180304.IB"/>
    <s v="180304Z.IB"/>
    <s v="18进出04(增发)"/>
    <x v="512"/>
    <d v="2018-04-09T00:00:00"/>
    <n v="67"/>
    <x v="3"/>
    <s v=""/>
    <s v="中国进出口银行"/>
    <n v="4.33"/>
    <n v="3.82"/>
    <m/>
    <n v="3.14"/>
    <n v="2.7374000000000001"/>
    <n v="4.3734000000000002"/>
    <n v="4.3592248118652739"/>
    <m/>
  </r>
  <r>
    <s v="180303.IB"/>
    <s v="180303Z8.IB"/>
    <s v="18进出03(增8)"/>
    <x v="512"/>
    <d v="2018-04-09T00:00:00"/>
    <n v="57.7"/>
    <x v="1"/>
    <s v=""/>
    <s v="中国进出口银行"/>
    <n v="4.4577999999999998"/>
    <n v="3"/>
    <m/>
    <n v="1.96"/>
    <n v="4.1759000000000004"/>
    <n v="4.5148999999999999"/>
    <n v="4.4889310136736986"/>
    <m/>
  </r>
  <r>
    <s v="180401.IB"/>
    <s v="180401Z10.IB"/>
    <s v="18农发01(增10)"/>
    <x v="512"/>
    <d v="2018-04-09T00:00:00"/>
    <n v="50"/>
    <x v="0"/>
    <s v=""/>
    <s v="中国农业发展银行"/>
    <n v="4.6473000000000004"/>
    <n v="3.9"/>
    <m/>
    <n v="31.67"/>
    <n v="5.5877999999999997"/>
    <n v="4.7210999999999999"/>
    <n v="4.6813026486273674"/>
    <m/>
  </r>
  <r>
    <s v="160413.IB"/>
    <s v="160413Z6.IB"/>
    <s v="16农发13(增6)"/>
    <x v="513"/>
    <d v="2018-04-11T00:00:00"/>
    <n v="40"/>
    <x v="1"/>
    <s v=""/>
    <s v="中国农业发展银行"/>
    <n v="4.2489999999999997"/>
    <n v="3.02"/>
    <m/>
    <n v="1.05"/>
    <n v="2.7787999999999999"/>
    <n v="4.2807000000000004"/>
    <n v="4.2993814596228583"/>
    <m/>
  </r>
  <r>
    <s v="180205.IB"/>
    <s v="180205Z8.IB"/>
    <s v="18国开05(增8)"/>
    <x v="514"/>
    <d v="2018-04-12T00:00:00"/>
    <n v="110"/>
    <x v="2"/>
    <s v=""/>
    <s v="国家开发银行"/>
    <n v="4.5125999999999999"/>
    <n v="2.73"/>
    <m/>
    <n v="2.88"/>
    <n v="7.6540999999999997"/>
    <n v="4.5701000000000001"/>
    <n v="4.5504881906429233"/>
    <m/>
  </r>
  <r>
    <s v="180005.IB"/>
    <s v="180005X.IB"/>
    <s v="18附息国债05(续发)"/>
    <x v="515"/>
    <d v="2018-04-12T00:00:00"/>
    <n v="455.9"/>
    <x v="0"/>
    <s v=""/>
    <s v="中华人民共和国财政部"/>
    <n v="3.6979000000000002"/>
    <n v="2.2999999999999998"/>
    <n v="3.7309000000000001"/>
    <n v="7.46"/>
    <n v="5.9654999999999996"/>
    <n v="3.7149999999999999"/>
    <n v="3.7146630542284806"/>
    <m/>
  </r>
  <r>
    <s v="180401.IB"/>
    <s v="180401Z11.IB"/>
    <s v="18农发01(增11)"/>
    <x v="515"/>
    <d v="2018-04-13T00:00:00"/>
    <n v="50"/>
    <x v="0"/>
    <s v=""/>
    <s v="中国农业发展银行"/>
    <n v="4.6006999999999998"/>
    <n v="2.87"/>
    <m/>
    <n v="1.5"/>
    <n v="5.5777999999999999"/>
    <n v="4.6563999999999997"/>
    <n v="4.6347636093083295"/>
    <m/>
  </r>
  <r>
    <s v="170415.IB"/>
    <s v="170415Z22.IB"/>
    <s v="17农发15(增22)"/>
    <x v="515"/>
    <d v="2018-04-13T00:00:00"/>
    <n v="60"/>
    <x v="2"/>
    <s v=""/>
    <s v="中国农业发展银行"/>
    <n v="4.7042999999999999"/>
    <n v="3"/>
    <m/>
    <n v="21.15"/>
    <n v="7.3369"/>
    <n v="4.7332999999999998"/>
    <n v="4.7301964957952265"/>
    <m/>
  </r>
  <r>
    <s v="180403.IB"/>
    <s v="180403Z9.IB"/>
    <s v="18农发03(增9)"/>
    <x v="515"/>
    <d v="2018-04-13T00:00:00"/>
    <n v="80"/>
    <x v="1"/>
    <s v=""/>
    <s v="中国农业发展银行"/>
    <n v="4.4192999999999998"/>
    <n v="2.4900000000000002"/>
    <m/>
    <n v="8.59"/>
    <n v="4.1508000000000003"/>
    <n v="4.4653"/>
    <n v="4.4530284378914908"/>
    <m/>
  </r>
  <r>
    <s v="180203.IB"/>
    <s v="180203Z5.IB"/>
    <s v="18国开03(增5)"/>
    <x v="516"/>
    <d v="2018-04-17T00:00:00"/>
    <n v="95"/>
    <x v="3"/>
    <s v=""/>
    <s v="国家开发银行"/>
    <n v="4.1951000000000001"/>
    <n v="2.66"/>
    <m/>
    <n v="15"/>
    <n v="2.6505000000000001"/>
    <n v="4.2704000000000004"/>
    <n v="4.2479202225995092"/>
    <m/>
  </r>
  <r>
    <s v="180310.IB"/>
    <s v="180310Z3.IB"/>
    <s v="18进出10(增3)"/>
    <x v="516"/>
    <d v="2018-04-16T00:00:00"/>
    <n v="43.7"/>
    <x v="2"/>
    <s v=""/>
    <s v="中国进出口银行"/>
    <n v="4.7008999999999999"/>
    <n v="3.73"/>
    <m/>
    <n v="1.34"/>
    <n v="7.7373000000000003"/>
    <n v="4.7201000000000004"/>
    <n v="4.7241639292776547"/>
    <m/>
  </r>
  <r>
    <s v="180206.IB"/>
    <s v="180206Z2.IB"/>
    <s v="18国开06(增2)"/>
    <x v="516"/>
    <d v="2018-04-16T00:00:00"/>
    <n v="60"/>
    <x v="0"/>
    <s v=""/>
    <s v="国家开发银行"/>
    <n v="4.6166"/>
    <n v="2.4300000000000002"/>
    <m/>
    <n v="11.44"/>
    <n v="5.8144"/>
    <n v="4.6558999999999999"/>
    <n v="4.6578768299394611"/>
    <m/>
  </r>
  <r>
    <s v="180303.IB"/>
    <s v="180303Z9.IB"/>
    <s v="18进出03(增9)"/>
    <x v="516"/>
    <d v="2018-04-16T00:00:00"/>
    <n v="52.5"/>
    <x v="1"/>
    <s v=""/>
    <s v="中国进出口银行"/>
    <n v="4.4127000000000001"/>
    <n v="2.91"/>
    <m/>
    <n v="1"/>
    <n v="4.1577000000000002"/>
    <n v="4.4702999999999999"/>
    <n v="4.4439672872020592"/>
    <m/>
  </r>
  <r>
    <s v="180304.IB"/>
    <s v="180304Z2.IB"/>
    <s v="18进出04(增2)"/>
    <x v="516"/>
    <d v="2018-04-16T00:00:00"/>
    <n v="58.3"/>
    <x v="3"/>
    <s v=""/>
    <s v="中国进出口银行"/>
    <n v="4.2503000000000002"/>
    <n v="3.16"/>
    <m/>
    <n v="7.5"/>
    <n v="2.7191000000000001"/>
    <n v="4.2976999999999999"/>
    <n v="4.2797214997609503"/>
    <m/>
  </r>
  <r>
    <s v="180204.IB"/>
    <s v="180204Z2.IB"/>
    <s v="18国开04(增2)"/>
    <x v="516"/>
    <d v="2018-04-16T00:00:00"/>
    <n v="80"/>
    <x v="1"/>
    <s v=""/>
    <s v="国家开发银行"/>
    <n v="4.3552999999999997"/>
    <n v="2.84"/>
    <m/>
    <n v="11.38"/>
    <n v="4.3193000000000001"/>
    <n v="4.4252000000000002"/>
    <n v="4.4108645590720714"/>
    <m/>
  </r>
  <r>
    <s v="160413.IB"/>
    <s v="160413Z7.IB"/>
    <s v="16农发13(增7)"/>
    <x v="517"/>
    <d v="2018-04-18T00:00:00"/>
    <n v="30"/>
    <x v="1"/>
    <s v=""/>
    <s v="中国农业发展银行"/>
    <n v="4.3003999999999998"/>
    <n v="2.46"/>
    <m/>
    <n v="2"/>
    <n v="2.7679"/>
    <n v="4.3075000000000001"/>
    <n v="4.3509798619892335"/>
    <m/>
  </r>
  <r>
    <s v="180206.IB"/>
    <s v="180206Z3.IB"/>
    <s v="18国开06(增3)"/>
    <x v="518"/>
    <d v="2018-04-19T00:00:00"/>
    <n v="60"/>
    <x v="0"/>
    <s v=""/>
    <s v="国家开发银行"/>
    <n v="4.5616000000000003"/>
    <n v="3.13"/>
    <m/>
    <n v="26.75"/>
    <n v="5.8266999999999998"/>
    <n v="4.6051000000000002"/>
    <n v="4.602789695711123"/>
    <m/>
  </r>
  <r>
    <s v="180204.IB"/>
    <s v="180204Z3.IB"/>
    <s v="18国开04(增3)"/>
    <x v="518"/>
    <d v="2018-04-19T00:00:00"/>
    <n v="80"/>
    <x v="1"/>
    <s v=""/>
    <s v="国家开发银行"/>
    <n v="4.3087999999999997"/>
    <n v="3.16"/>
    <m/>
    <n v="1.8"/>
    <n v="4.3219000000000003"/>
    <n v="4.3701999999999996"/>
    <n v="4.3643311321409559"/>
    <m/>
  </r>
  <r>
    <s v="180205.IB"/>
    <s v="180205Z9.IB"/>
    <s v="18国开05(增9)"/>
    <x v="518"/>
    <d v="2018-04-19T00:00:00"/>
    <n v="120"/>
    <x v="2"/>
    <s v=""/>
    <s v="国家开发银行"/>
    <n v="4.5034999999999998"/>
    <n v="2.5299999999999998"/>
    <m/>
    <n v="1.61"/>
    <n v="7.6632999999999996"/>
    <n v="4.5350999999999999"/>
    <n v="4.5413427048399511"/>
    <m/>
  </r>
  <r>
    <s v="170415.IB"/>
    <s v="170415Z23.IB"/>
    <s v="17农发15(增23)"/>
    <x v="519"/>
    <d v="2018-04-20T00:00:00"/>
    <n v="67.5"/>
    <x v="2"/>
    <s v=""/>
    <s v="中国农业发展银行"/>
    <n v="4.3836000000000004"/>
    <n v="3.73"/>
    <m/>
    <n v="3.19"/>
    <n v="7.3502999999999998"/>
    <n v="4.4823000000000004"/>
    <n v="4.4094492850631948"/>
    <m/>
  </r>
  <r>
    <s v="180403.IB"/>
    <s v="180403Z10.IB"/>
    <s v="18农发03(增10)"/>
    <x v="519"/>
    <d v="2018-04-20T00:00:00"/>
    <n v="76.2"/>
    <x v="1"/>
    <s v=""/>
    <s v="中国农业发展银行"/>
    <n v="4.0758999999999999"/>
    <n v="3.02"/>
    <m/>
    <n v="26.43"/>
    <n v="4.1458000000000004"/>
    <n v="4.1600999999999999"/>
    <n v="4.1096691157315837"/>
    <m/>
  </r>
  <r>
    <s v="180401.IB"/>
    <s v="180401Z12.IB"/>
    <s v="18农发01(增12)"/>
    <x v="519"/>
    <d v="2018-04-20T00:00:00"/>
    <n v="50"/>
    <x v="0"/>
    <s v=""/>
    <s v="中国农业发展银行"/>
    <n v="4.2828999999999997"/>
    <n v="4.0999999999999996"/>
    <m/>
    <n v="2.33"/>
    <n v="5.5824999999999996"/>
    <n v="4.3851000000000004"/>
    <n v="4.3169349305866547"/>
    <m/>
  </r>
  <r>
    <s v="180205.IB"/>
    <s v="180205Z10.IB"/>
    <s v="18国开05(增10)"/>
    <x v="520"/>
    <d v="2018-04-23T00:00:00"/>
    <n v="50"/>
    <x v="2"/>
    <s v=""/>
    <s v="国家开发银行"/>
    <n v="4.3296999999999999"/>
    <n v="4.04"/>
    <m/>
    <n v="3.28"/>
    <n v="7.649"/>
    <n v="4.3750999999999998"/>
    <n v="4.3676134527389197"/>
    <m/>
  </r>
  <r>
    <s v="180310.IB"/>
    <s v="180310Z4.IB"/>
    <s v="18进出10(增4)"/>
    <x v="520"/>
    <d v="2018-04-23T00:00:00"/>
    <n v="40.299999999999997"/>
    <x v="2"/>
    <s v=""/>
    <s v="中国进出口银行"/>
    <n v="4.4607000000000001"/>
    <n v="2.63"/>
    <m/>
    <n v="2.67"/>
    <n v="7.74"/>
    <n v="4.5000999999999998"/>
    <n v="4.4839558139534885"/>
    <m/>
  </r>
  <r>
    <s v="180303.IB"/>
    <s v="180303Z10.IB"/>
    <s v="18进出03(增10)"/>
    <x v="520"/>
    <d v="2018-04-23T00:00:00"/>
    <n v="70"/>
    <x v="1"/>
    <s v=""/>
    <s v="中国进出口银行"/>
    <n v="4.3023999999999996"/>
    <n v="1.24"/>
    <m/>
    <n v="1"/>
    <n v="4.1481000000000003"/>
    <n v="4.2804000000000002"/>
    <n v="4.3337396494780736"/>
    <m/>
  </r>
  <r>
    <s v="180203.IB"/>
    <s v="180203Z6.IB"/>
    <s v="18国开03(增6)"/>
    <x v="520"/>
    <d v="2018-04-23T00:00:00"/>
    <n v="80"/>
    <x v="3"/>
    <s v=""/>
    <s v="国家开发银行"/>
    <n v="4.0420999999999996"/>
    <n v="2.35"/>
    <m/>
    <n v="2.16"/>
    <n v="2.6381999999999999"/>
    <n v="4.1105"/>
    <n v="4.0951664847244329"/>
    <m/>
  </r>
  <r>
    <s v="180304.IB"/>
    <s v="180304Z3.IB"/>
    <s v="18进出04(增3)"/>
    <x v="520"/>
    <d v="2018-04-23T00:00:00"/>
    <n v="50"/>
    <x v="3"/>
    <s v=""/>
    <s v="中国进出口银行"/>
    <n v="4.0492999999999997"/>
    <n v="1.79"/>
    <m/>
    <n v="1.2"/>
    <n v="2.7050000000000001"/>
    <n v="4.1016000000000004"/>
    <n v="4.0788748613678374"/>
    <m/>
  </r>
  <r>
    <s v="160205.IB"/>
    <s v="160205Z41.IB"/>
    <s v="16国开05(增41)"/>
    <x v="520"/>
    <d v="2018-04-23T00:00:00"/>
    <n v="30"/>
    <x v="5"/>
    <s v=""/>
    <s v="国家开发银行"/>
    <n v="4.6138000000000003"/>
    <n v="5.61"/>
    <m/>
    <n v="6.8"/>
    <n v="12.2203"/>
    <n v="4.6817000000000002"/>
    <n v="4.6219831051610845"/>
    <m/>
  </r>
  <r>
    <s v="180006.IB"/>
    <s v="180006X.IB"/>
    <s v="18附息国债06(续发)"/>
    <x v="521"/>
    <d v="2018-04-23T00:00:00"/>
    <n v="303.3"/>
    <x v="6"/>
    <s v=""/>
    <s v="中华人民共和国财政部"/>
    <n v="4.0030999999999999"/>
    <n v="1.91"/>
    <m/>
    <n v="1.04"/>
    <n v="17.033899999999999"/>
    <n v="3.9975000000000001"/>
    <n v="4.0089706461820249"/>
    <m/>
  </r>
  <r>
    <s v="160413.IB"/>
    <s v="160413Z8.IB"/>
    <s v="16农发13(增8)"/>
    <x v="522"/>
    <d v="2018-04-25T00:00:00"/>
    <n v="20"/>
    <x v="1"/>
    <s v=""/>
    <s v="中国农业发展银行"/>
    <n v="4.1753"/>
    <n v="3.47"/>
    <m/>
    <n v="1.59"/>
    <n v="2.7442000000000002"/>
    <n v="4.2054999999999998"/>
    <n v="4.2263166897456452"/>
    <m/>
  </r>
  <r>
    <s v="180205.IB"/>
    <s v="180205Z11.IB"/>
    <s v="18国开05(增11)"/>
    <x v="523"/>
    <d v="2018-04-26T00:00:00"/>
    <n v="120"/>
    <x v="2"/>
    <s v=""/>
    <s v="国家开发银行"/>
    <n v="4.3342000000000001"/>
    <n v="3.03"/>
    <m/>
    <n v="2.83"/>
    <n v="7.6391"/>
    <n v="4.3499999999999996"/>
    <n v="4.3721625872157714"/>
    <m/>
  </r>
  <r>
    <s v="180004.IB"/>
    <s v="180004X2.IB"/>
    <s v="18附息国债04(续2)"/>
    <x v="524"/>
    <d v="2018-04-26T00:00:00"/>
    <n v="290"/>
    <x v="2"/>
    <s v=""/>
    <s v="中华人民共和国财政部"/>
    <n v="3.5508999999999999"/>
    <n v="2.09"/>
    <n v="3.5834000000000001"/>
    <n v="1.78"/>
    <n v="8.0330999999999992"/>
    <n v="3.6101000000000001"/>
    <n v="3.5633484943546079"/>
    <m/>
  </r>
  <r>
    <s v="180403.IB"/>
    <s v="180403Z11.IB"/>
    <s v="18农发03(增11)"/>
    <x v="524"/>
    <d v="2018-04-27T00:00:00"/>
    <n v="70"/>
    <x v="1"/>
    <s v=""/>
    <s v="中国农业发展银行"/>
    <n v="4.2843"/>
    <n v="2.09"/>
    <m/>
    <n v="1.17"/>
    <n v="4.1208999999999998"/>
    <n v="4.3152999999999997"/>
    <n v="4.3182731612026499"/>
    <m/>
  </r>
  <r>
    <s v="170415.IB"/>
    <s v="170415Z24.IB"/>
    <s v="17农发15(增24)"/>
    <x v="524"/>
    <d v="2018-04-27T00:00:00"/>
    <n v="60"/>
    <x v="2"/>
    <s v=""/>
    <s v="中国农业发展银行"/>
    <n v="4.5429000000000004"/>
    <n v="2.5499999999999998"/>
    <m/>
    <n v="32.880000000000003"/>
    <n v="7.3185000000000002"/>
    <n v="4.5564"/>
    <n v="4.5688616041538568"/>
    <m/>
  </r>
  <r>
    <s v="180401.IB"/>
    <s v="180401Z13.IB"/>
    <s v="18农发01(增13)"/>
    <x v="524"/>
    <d v="2018-04-27T00:00:00"/>
    <n v="40"/>
    <x v="0"/>
    <s v=""/>
    <s v="中国农业发展银行"/>
    <n v="4.4687000000000001"/>
    <n v="2.36"/>
    <m/>
    <n v="1.25"/>
    <n v="5.5541999999999998"/>
    <n v="4.4724000000000004"/>
    <n v="4.5029083468366284"/>
    <m/>
  </r>
  <r>
    <s v="180310.IB"/>
    <s v="180310Z5.IB"/>
    <s v="18进出10(增5)"/>
    <x v="525"/>
    <d v="2018-04-27T00:00:00"/>
    <n v="60"/>
    <x v="2"/>
    <s v=""/>
    <s v="中国进出口银行"/>
    <n v="4.5468999999999999"/>
    <n v="3.62"/>
    <m/>
    <n v="12.17"/>
    <n v="7.7239000000000004"/>
    <n v="4.5701000000000001"/>
    <n v="4.570204289283911"/>
    <m/>
  </r>
  <r>
    <s v="160205.IB"/>
    <s v="160205Z42.IB"/>
    <s v="16国开05(增42)"/>
    <x v="525"/>
    <d v="2018-05-02T00:00:00"/>
    <n v="40"/>
    <x v="5"/>
    <s v=""/>
    <s v="国家开发银行"/>
    <n v="4.6985999999999999"/>
    <n v="2.73"/>
    <m/>
    <n v="1.01"/>
    <n v="12.1553"/>
    <n v="4.7462999999999997"/>
    <n v="4.7068268640017115"/>
    <m/>
  </r>
  <r>
    <s v="180304.IB"/>
    <s v="180304Z4.IB"/>
    <s v="18进出04(增4)"/>
    <x v="525"/>
    <d v="2018-04-27T00:00:00"/>
    <n v="58.5"/>
    <x v="3"/>
    <s v=""/>
    <s v="中国进出口银行"/>
    <n v="4.1643999999999997"/>
    <n v="2.4"/>
    <m/>
    <n v="1.5"/>
    <n v="2.6919"/>
    <n v="4.1999000000000004"/>
    <n v="4.1941187859875919"/>
    <m/>
  </r>
  <r>
    <s v="180303.IB"/>
    <s v="180303Z11.IB"/>
    <s v="18进出03(增11)"/>
    <x v="525"/>
    <d v="2018-04-27T00:00:00"/>
    <n v="54.9"/>
    <x v="1"/>
    <s v=""/>
    <s v="中国进出口银行"/>
    <n v="4.3041999999999998"/>
    <n v="3.01"/>
    <m/>
    <n v="1.1299999999999999"/>
    <n v="4.1344000000000003"/>
    <n v="4.3413000000000004"/>
    <n v="4.3356434984520122"/>
    <m/>
  </r>
  <r>
    <s v="180204.IB"/>
    <s v="180204Z4.IB"/>
    <s v="18国开04(增4)"/>
    <x v="525"/>
    <d v="2018-05-02T00:00:00"/>
    <n v="80"/>
    <x v="1"/>
    <s v=""/>
    <s v="国家开发银行"/>
    <n v="4.2161"/>
    <n v="2.31"/>
    <m/>
    <n v="1.34"/>
    <n v="4.28"/>
    <n v="4.2727000000000004"/>
    <n v="4.2721747663551399"/>
    <m/>
  </r>
  <r>
    <s v="180206.IB"/>
    <s v="180206Z4.IB"/>
    <s v="18国开06(增4)"/>
    <x v="525"/>
    <d v="2018-05-02T00:00:00"/>
    <n v="60"/>
    <x v="0"/>
    <s v=""/>
    <s v="国家开发银行"/>
    <n v="4.5583999999999998"/>
    <n v="1.86"/>
    <m/>
    <n v="1.56"/>
    <n v="5.7766000000000002"/>
    <n v="4.5500999999999996"/>
    <n v="4.5999469307204928"/>
    <m/>
  </r>
  <r>
    <s v="180401.IB"/>
    <s v="180401Z14.IB"/>
    <s v="18农发01(增14)"/>
    <x v="526"/>
    <d v="2018-05-04T00:00:00"/>
    <n v="40"/>
    <x v="0"/>
    <s v=""/>
    <s v="中国农业发展银行"/>
    <n v="4.5185000000000004"/>
    <n v="3.55"/>
    <m/>
    <n v="1.6"/>
    <n v="5.5343999999999998"/>
    <n v="4.5331999999999999"/>
    <n v="4.5528307314252681"/>
    <m/>
  </r>
  <r>
    <s v="180007.IB"/>
    <s v="180007X.IB"/>
    <s v="18附息国债07(续发)"/>
    <x v="526"/>
    <d v="2018-05-03T00:00:00"/>
    <n v="410"/>
    <x v="3"/>
    <s v=""/>
    <s v="中华人民共和国财政部"/>
    <n v="3.2016"/>
    <n v="1.74"/>
    <n v="3.2837999999999998"/>
    <n v="1.1599999999999999"/>
    <n v="2.7553000000000001"/>
    <n v="3.2502"/>
    <n v="3.2197468442637827"/>
    <m/>
  </r>
  <r>
    <s v="180403.IB"/>
    <s v="180403Z12.IB"/>
    <s v="18农发03(增12)"/>
    <x v="526"/>
    <d v="2018-05-04T00:00:00"/>
    <n v="70"/>
    <x v="1"/>
    <s v=""/>
    <s v="中国农业发展银行"/>
    <n v="4.3296000000000001"/>
    <n v="2.29"/>
    <m/>
    <n v="7.42"/>
    <n v="4.1029999999999998"/>
    <n v="4.3715000000000002"/>
    <n v="4.3637213746039487"/>
    <m/>
  </r>
  <r>
    <s v="180005.IB"/>
    <s v="180005X2.IB"/>
    <s v="18附息国债05(续2)"/>
    <x v="526"/>
    <d v="2018-05-03T00:00:00"/>
    <n v="410"/>
    <x v="0"/>
    <s v=""/>
    <s v="中华人民共和国财政部"/>
    <n v="3.6276000000000002"/>
    <n v="1.87"/>
    <n v="3.6726000000000001"/>
    <n v="1.1599999999999999"/>
    <n v="5.9145000000000003"/>
    <n v="3.6749999999999998"/>
    <n v="3.6445075999661851"/>
    <m/>
  </r>
  <r>
    <s v="170415.IB"/>
    <s v="170415Z25.IB"/>
    <s v="17农发15(增25)"/>
    <x v="526"/>
    <d v="2018-05-04T00:00:00"/>
    <n v="60"/>
    <x v="2"/>
    <s v=""/>
    <s v="中国农业发展银行"/>
    <n v="4.6098999999999997"/>
    <n v="2.13"/>
    <m/>
    <n v="25.4"/>
    <n v="7.2998000000000003"/>
    <n v="4.6166999999999998"/>
    <n v="4.6359281103591874"/>
    <m/>
  </r>
  <r>
    <s v="180204.IB"/>
    <s v="180204Z5.IB"/>
    <s v="18国开04(增5)"/>
    <x v="527"/>
    <d v="2018-05-07T00:00:00"/>
    <n v="80"/>
    <x v="1"/>
    <s v=""/>
    <s v="国家开发银行"/>
    <n v="4.2568000000000001"/>
    <n v="2.4300000000000002"/>
    <m/>
    <n v="5.54"/>
    <n v="4.2683999999999997"/>
    <n v="4.3151999999999999"/>
    <n v="4.3130271577171779"/>
    <m/>
  </r>
  <r>
    <s v="160205.IB"/>
    <s v="160205Z43.IB"/>
    <s v="16国开05(增43)"/>
    <x v="527"/>
    <d v="2018-05-07T00:00:00"/>
    <n v="30"/>
    <x v="5"/>
    <s v=""/>
    <s v="国家开发银行"/>
    <n v="4.7805"/>
    <n v="3.17"/>
    <m/>
    <n v="1.42"/>
    <n v="12.1509"/>
    <n v="4.8122999999999996"/>
    <n v="4.7887298430568928"/>
    <m/>
  </r>
  <r>
    <s v="180205.IB"/>
    <s v="180205Z12.IB"/>
    <s v="18国开05(增12)"/>
    <x v="527"/>
    <d v="2018-05-07T00:00:00"/>
    <n v="120"/>
    <x v="2"/>
    <s v=""/>
    <s v="国家开发银行"/>
    <n v="4.4009999999999998"/>
    <n v="2.1"/>
    <m/>
    <n v="1"/>
    <n v="7.6047000000000002"/>
    <n v="4.4450000000000003"/>
    <n v="4.4391343116756738"/>
    <m/>
  </r>
  <r>
    <s v="180304.IB"/>
    <s v="180304Z5.IB"/>
    <s v="18进出04(增5)"/>
    <x v="527"/>
    <d v="2018-05-07T00:00:00"/>
    <n v="61.1"/>
    <x v="3"/>
    <s v=""/>
    <s v="中国进出口银行"/>
    <n v="4.2062999999999997"/>
    <n v="2.2799999999999998"/>
    <m/>
    <n v="1.92"/>
    <n v="2.6654"/>
    <n v="4.2302999999999997"/>
    <n v="4.2363142567719665"/>
    <m/>
  </r>
  <r>
    <s v="180208.IB"/>
    <s v="180208Z.IB"/>
    <s v="18国开08(增发)"/>
    <x v="527"/>
    <d v="2018-05-07T00:00:00"/>
    <n v="60"/>
    <x v="3"/>
    <s v=""/>
    <s v="国家开发银行"/>
    <n v="4.1317000000000004"/>
    <n v="2.73"/>
    <m/>
    <n v="1.8"/>
    <n v="2.7421000000000002"/>
    <n v="4.2049000000000003"/>
    <n v="4.1827557601838015"/>
    <m/>
  </r>
  <r>
    <s v="180303.IB"/>
    <s v="180303Z12.IB"/>
    <s v="18进出03(增12)"/>
    <x v="527"/>
    <d v="2018-05-07T00:00:00"/>
    <n v="52.4"/>
    <x v="1"/>
    <s v=""/>
    <s v="中国进出口银行"/>
    <n v="4.3230000000000004"/>
    <n v="2.59"/>
    <m/>
    <n v="1.08"/>
    <n v="4.1070000000000002"/>
    <n v="4.3604000000000003"/>
    <n v="4.3546532748965188"/>
    <m/>
  </r>
  <r>
    <s v="180310.IB"/>
    <s v="180310Z6.IB"/>
    <s v="18进出10(增6)"/>
    <x v="527"/>
    <d v="2018-05-07T00:00:00"/>
    <n v="58.9"/>
    <x v="2"/>
    <s v=""/>
    <s v="中国进出口银行"/>
    <n v="4.5929000000000002"/>
    <n v="3.17"/>
    <m/>
    <n v="6.08"/>
    <n v="7.6954000000000002"/>
    <n v="4.6101000000000001"/>
    <n v="4.6162905969800141"/>
    <m/>
  </r>
  <r>
    <s v="180208.IB"/>
    <s v="180208Z2.IB"/>
    <s v="18国开08(增2)"/>
    <x v="528"/>
    <d v="2018-05-11T00:00:00"/>
    <n v="91"/>
    <x v="3"/>
    <s v=""/>
    <s v="国家开发银行"/>
    <n v="4.1369999999999996"/>
    <n v="2.63"/>
    <m/>
    <n v="5.17"/>
    <n v="2.7296999999999998"/>
    <n v="4.2099000000000002"/>
    <n v="4.188287687291643"/>
    <m/>
  </r>
  <r>
    <s v="180205.IB"/>
    <s v="180205Z13.IB"/>
    <s v="18国开05(增13)"/>
    <x v="528"/>
    <d v="2018-05-10T00:00:00"/>
    <n v="120"/>
    <x v="2"/>
    <s v=""/>
    <s v="国家开发银行"/>
    <n v="4.4358000000000004"/>
    <n v="2.29"/>
    <m/>
    <n v="4.05"/>
    <n v="7.5857999999999999"/>
    <n v="4.4926000000000004"/>
    <n v="4.4740293232091544"/>
    <m/>
  </r>
  <r>
    <s v="180204.IB"/>
    <s v="180204Z6.IB"/>
    <s v="18国开04(增6)"/>
    <x v="528"/>
    <d v="2018-05-11T00:00:00"/>
    <n v="80"/>
    <x v="1"/>
    <s v=""/>
    <s v="国家开发银行"/>
    <n v="4.2492000000000001"/>
    <n v="3.13"/>
    <m/>
    <n v="6.77"/>
    <n v="4.2552000000000003"/>
    <n v="4.3398000000000003"/>
    <n v="4.305601579244219"/>
    <m/>
  </r>
  <r>
    <s v="180009.IB"/>
    <s v="180009X.IB"/>
    <s v="18附息国债09(续发)"/>
    <x v="529"/>
    <d v="2018-05-10T00:00:00"/>
    <n v="410"/>
    <x v="1"/>
    <s v=""/>
    <s v="中华人民共和国财政部"/>
    <n v="3.3491"/>
    <n v="2.0299999999999998"/>
    <n v="3.3818000000000001"/>
    <n v="1.1200000000000001"/>
    <n v="4.4909999999999997"/>
    <n v="3.3849"/>
    <n v="3.3713667557336895"/>
    <m/>
  </r>
  <r>
    <s v="180401.IB"/>
    <s v="180401Z15.IB"/>
    <s v="18农发01(增15)"/>
    <x v="529"/>
    <d v="2018-05-11T00:00:00"/>
    <n v="40"/>
    <x v="0"/>
    <s v=""/>
    <s v="中国农业发展银行"/>
    <n v="4.5686999999999998"/>
    <n v="3.48"/>
    <m/>
    <n v="1.1599999999999999"/>
    <n v="5.5111999999999997"/>
    <n v="4.6036999999999999"/>
    <n v="4.603175250399187"/>
    <m/>
  </r>
  <r>
    <s v="180403.IB"/>
    <s v="180403Z13.IB"/>
    <s v="18农发03(增13)"/>
    <x v="529"/>
    <d v="2018-05-11T00:00:00"/>
    <n v="70"/>
    <x v="1"/>
    <s v=""/>
    <s v="中国农业发展银行"/>
    <n v="4.4096000000000002"/>
    <n v="2.2400000000000002"/>
    <m/>
    <n v="1.54"/>
    <n v="4.0784000000000002"/>
    <n v="4.4503000000000004"/>
    <n v="4.4439271871322088"/>
    <m/>
  </r>
  <r>
    <s v="180304.IB"/>
    <s v="180304Z6.IB"/>
    <s v="18进出04(增6)"/>
    <x v="530"/>
    <d v="2018-05-14T00:00:00"/>
    <n v="53"/>
    <x v="3"/>
    <s v=""/>
    <s v="中国进出口银行"/>
    <n v="4.2698"/>
    <n v="2.4900000000000002"/>
    <m/>
    <n v="1.06"/>
    <n v="2.6446999999999998"/>
    <n v="4.3140000000000001"/>
    <n v="4.3000491776004841"/>
    <m/>
  </r>
  <r>
    <s v="180310.IB"/>
    <s v="180310Z7.IB"/>
    <s v="18进出10(增7)"/>
    <x v="530"/>
    <d v="2018-05-14T00:00:00"/>
    <n v="47.3"/>
    <x v="2"/>
    <s v=""/>
    <s v="中国进出口银行"/>
    <n v="4.6447000000000003"/>
    <n v="3.69"/>
    <m/>
    <n v="2.67"/>
    <n v="7.6680000000000001"/>
    <n v="4.68"/>
    <n v="4.6681741784037563"/>
    <m/>
  </r>
  <r>
    <s v="180303.IB"/>
    <s v="180303Z13.IB"/>
    <s v="18进出03(增13)"/>
    <x v="530"/>
    <d v="2018-05-14T00:00:00"/>
    <n v="56.1"/>
    <x v="1"/>
    <s v=""/>
    <s v="中国进出口银行"/>
    <n v="4.4465000000000003"/>
    <n v="2.1800000000000002"/>
    <m/>
    <n v="1.75"/>
    <n v="4.0833000000000004"/>
    <n v="4.4678000000000004"/>
    <n v="4.4783369945877114"/>
    <m/>
  </r>
  <r>
    <s v="180206.IB"/>
    <s v="180206Z5.IB"/>
    <s v="18国开06(增5)"/>
    <x v="530"/>
    <d v="2018-05-14T00:00:00"/>
    <n v="40"/>
    <x v="0"/>
    <s v=""/>
    <s v="国家开发银行"/>
    <n v="4.5324999999999998"/>
    <n v="5"/>
    <m/>
    <n v="1.94"/>
    <n v="5.7451999999999996"/>
    <n v="4.5999999999999996"/>
    <n v="4.5742740026456863"/>
    <m/>
  </r>
  <r>
    <s v="180208.IB"/>
    <s v="180208Z3.IB"/>
    <s v="18国开08(增3)"/>
    <x v="531"/>
    <d v="2018-05-17T00:00:00"/>
    <n v="50"/>
    <x v="3"/>
    <s v=""/>
    <s v="国家开发银行"/>
    <n v="4.2168000000000001"/>
    <n v="2.99"/>
    <m/>
    <n v="1.03"/>
    <n v="2.7126999999999999"/>
    <n v="4.2899000000000003"/>
    <n v="4.2684090979466953"/>
    <m/>
  </r>
  <r>
    <s v="180205.IB"/>
    <s v="180205Z14.IB"/>
    <s v="18国开05(增14)"/>
    <x v="531"/>
    <d v="2018-05-17T00:00:00"/>
    <n v="120"/>
    <x v="2"/>
    <s v=""/>
    <s v="国家开发银行"/>
    <n v="4.5075000000000003"/>
    <n v="2.4500000000000002"/>
    <m/>
    <n v="2.44"/>
    <n v="7.5629"/>
    <n v="4.5350999999999999"/>
    <n v="4.5458450792685348"/>
    <m/>
  </r>
  <r>
    <s v="180401.IB"/>
    <s v="180401Z16.IB"/>
    <s v="18农发01(增16)"/>
    <x v="532"/>
    <d v="2018-05-18T00:00:00"/>
    <n v="45.7"/>
    <x v="0"/>
    <s v=""/>
    <s v="中国农业发展银行"/>
    <n v="4.5913000000000004"/>
    <n v="3.44"/>
    <m/>
    <n v="2.5299999999999998"/>
    <n v="5.4890999999999996"/>
    <n v="4.6425999999999998"/>
    <n v="4.6259140533056424"/>
    <m/>
  </r>
  <r>
    <s v="180403.IB"/>
    <s v="180403Z14.IB"/>
    <s v="18农发03(增14)"/>
    <x v="532"/>
    <d v="2018-05-18T00:00:00"/>
    <n v="80"/>
    <x v="1"/>
    <s v=""/>
    <s v="中国农业发展银行"/>
    <n v="4.4584000000000001"/>
    <n v="2.5"/>
    <m/>
    <n v="2.12"/>
    <n v="4.0574000000000003"/>
    <n v="4.5"/>
    <n v="4.4929048553260706"/>
    <m/>
  </r>
  <r>
    <s v="180406.IB"/>
    <s v="180406Z.IB"/>
    <s v="18农发06(增发)"/>
    <x v="532"/>
    <d v="2018-05-18T00:00:00"/>
    <n v="50"/>
    <x v="2"/>
    <s v=""/>
    <s v="中国农业发展银行"/>
    <n v="4.6764999999999999"/>
    <n v="2.84"/>
    <m/>
    <n v="2.0699999999999998"/>
    <n v="7.8318000000000003"/>
    <n v="4.6900000000000004"/>
    <n v="4.70076006792819"/>
    <m/>
  </r>
  <r>
    <s v="180204.IB"/>
    <s v="180204Z7.IB"/>
    <s v="18国开04(增7)"/>
    <x v="533"/>
    <d v="2018-05-21T00:00:00"/>
    <n v="50"/>
    <x v="1"/>
    <s v=""/>
    <s v="国家开发银行"/>
    <n v="4.3407"/>
    <n v="3.51"/>
    <m/>
    <n v="1.41"/>
    <n v="4.2278000000000002"/>
    <n v="4.415"/>
    <n v="4.3974671129192489"/>
    <m/>
  </r>
  <r>
    <s v="180303.IB"/>
    <s v="180303Z14.IB"/>
    <s v="18进出03(增14)"/>
    <x v="533"/>
    <d v="2018-05-21T00:00:00"/>
    <n v="55.3"/>
    <x v="1"/>
    <s v=""/>
    <s v="中国进出口银行"/>
    <n v="4.4574999999999996"/>
    <n v="2.81"/>
    <m/>
    <n v="5.86"/>
    <n v="4.0644"/>
    <n v="4.5"/>
    <n v="4.4894850408424363"/>
    <m/>
  </r>
  <r>
    <s v="180206.IB"/>
    <s v="180206Z6.IB"/>
    <s v="18国开06(增6)"/>
    <x v="533"/>
    <d v="2018-05-21T00:00:00"/>
    <n v="40"/>
    <x v="0"/>
    <s v=""/>
    <s v="国家开发银行"/>
    <n v="4.5781999999999998"/>
    <n v="3.78"/>
    <m/>
    <n v="1.54"/>
    <n v="5.7256"/>
    <n v="4.6329000000000002"/>
    <n v="4.6201170043314237"/>
    <m/>
  </r>
  <r>
    <s v="180304.IB"/>
    <s v="180304Z7.IB"/>
    <s v="18进出04(增7)"/>
    <x v="533"/>
    <d v="2018-05-21T00:00:00"/>
    <n v="70"/>
    <x v="3"/>
    <s v=""/>
    <s v="中国进出口银行"/>
    <n v="4.3228999999999997"/>
    <n v="2.36"/>
    <m/>
    <n v="1.55"/>
    <n v="2.6259999999999999"/>
    <n v="4.3501000000000003"/>
    <n v="4.3533645849200306"/>
    <m/>
  </r>
  <r>
    <s v="180208.IB"/>
    <s v="180208Z4.IB"/>
    <s v="18国开08(增4)"/>
    <x v="534"/>
    <d v="2018-05-25T00:00:00"/>
    <n v="63"/>
    <x v="3"/>
    <s v=""/>
    <s v="国家开发银行"/>
    <n v="4.1946000000000003"/>
    <n v="4.07"/>
    <m/>
    <n v="1.88"/>
    <n v="2.6936"/>
    <n v="4.2572999999999999"/>
    <n v="4.2465750519750527"/>
    <m/>
  </r>
  <r>
    <s v="180204.IB"/>
    <s v="180204Z8.IB"/>
    <s v="18国开04(增8)"/>
    <x v="534"/>
    <d v="2018-05-25T00:00:00"/>
    <n v="61"/>
    <x v="1"/>
    <s v=""/>
    <s v="国家开发银行"/>
    <n v="4.2961999999999998"/>
    <n v="4.1399999999999997"/>
    <m/>
    <n v="3.22"/>
    <n v="4.2225999999999999"/>
    <n v="4.3651999999999997"/>
    <n v="4.3530370198455923"/>
    <m/>
  </r>
  <r>
    <s v="180401.IB"/>
    <s v="180401Z17.IB"/>
    <s v="18农发01(增17)"/>
    <x v="535"/>
    <d v="2018-05-25T00:00:00"/>
    <n v="45.8"/>
    <x v="0"/>
    <s v=""/>
    <s v="中国农业发展银行"/>
    <n v="4.5002000000000004"/>
    <n v="4.1399999999999997"/>
    <m/>
    <n v="1.47"/>
    <n v="5.4813999999999998"/>
    <n v="4.5358999999999998"/>
    <n v="4.5348626774181779"/>
    <m/>
  </r>
  <r>
    <s v="180406.IB"/>
    <s v="180406Z2.IB"/>
    <s v="18农发06(增2)"/>
    <x v="535"/>
    <d v="2018-05-25T00:00:00"/>
    <n v="70"/>
    <x v="2"/>
    <s v=""/>
    <s v="中国农业发展银行"/>
    <n v="4.5768000000000004"/>
    <n v="3.7"/>
    <m/>
    <n v="1.17"/>
    <n v="7.8331999999999997"/>
    <n v="4.5948000000000002"/>
    <n v="4.6010557320124601"/>
    <m/>
  </r>
  <r>
    <s v="180304.IB"/>
    <s v="180304Z8.IB"/>
    <s v="18进出04(增8)"/>
    <x v="536"/>
    <d v="2018-05-28T00:00:00"/>
    <n v="40"/>
    <x v="3"/>
    <s v=""/>
    <s v="中国进出口银行"/>
    <n v="4.2403000000000004"/>
    <n v="3.38"/>
    <m/>
    <n v="8.1300000000000008"/>
    <n v="2.6089000000000002"/>
    <n v="4.2927"/>
    <n v="4.270964264632604"/>
    <m/>
  </r>
  <r>
    <s v="180205.IB"/>
    <s v="180205Z15.IB"/>
    <s v="18国开05(增15)"/>
    <x v="536"/>
    <d v="2018-05-28T00:00:00"/>
    <n v="120"/>
    <x v="2"/>
    <s v=""/>
    <s v="国家开发银行"/>
    <n v="4.3935000000000004"/>
    <n v="3.01"/>
    <m/>
    <n v="5.14"/>
    <n v="7.5541999999999998"/>
    <n v="4.4431000000000003"/>
    <n v="4.4318892404225467"/>
    <m/>
  </r>
  <r>
    <s v="180303.IB"/>
    <s v="180303Z15.IB"/>
    <s v="18进出03(增15)"/>
    <x v="536"/>
    <d v="2018-05-28T00:00:00"/>
    <n v="40"/>
    <x v="1"/>
    <s v=""/>
    <s v="中国进出口银行"/>
    <n v="4.3451000000000004"/>
    <n v="3.87"/>
    <m/>
    <n v="1.18"/>
    <n v="4.0505000000000004"/>
    <n v="4.4123999999999999"/>
    <n v="4.3771948031107275"/>
    <m/>
  </r>
  <r>
    <s v="180206.IB"/>
    <s v="180206Z7.IB"/>
    <s v="18国开06(增7)"/>
    <x v="536"/>
    <d v="2018-05-28T00:00:00"/>
    <n v="40"/>
    <x v="0"/>
    <s v=""/>
    <s v="国家开发银行"/>
    <n v="4.4489999999999998"/>
    <n v="4.75"/>
    <m/>
    <n v="1.1399999999999999"/>
    <n v="5.7152000000000003"/>
    <n v="4.5271999999999997"/>
    <n v="4.4909932810750277"/>
    <m/>
  </r>
  <r>
    <s v="180208.IB"/>
    <s v="180208Z5.IB"/>
    <s v="18国开08(增5)"/>
    <x v="537"/>
    <d v="2018-05-31T00:00:00"/>
    <n v="50"/>
    <x v="3"/>
    <s v=""/>
    <s v="国家开发银行"/>
    <n v="4.1750999999999996"/>
    <n v="4.1100000000000003"/>
    <m/>
    <n v="2.4"/>
    <n v="2.6772"/>
    <n v="4.2398999999999996"/>
    <n v="4.2273934409084113"/>
    <m/>
  </r>
  <r>
    <s v="180205.IB"/>
    <s v="180205Z16.IB"/>
    <s v="18国开05(增16)"/>
    <x v="537"/>
    <d v="2018-05-31T00:00:00"/>
    <n v="120"/>
    <x v="2"/>
    <s v=""/>
    <s v="国家开发银行"/>
    <n v="4.3780000000000001"/>
    <n v="3.2"/>
    <m/>
    <n v="1.74"/>
    <n v="7.5456000000000003"/>
    <n v="4.3949999999999996"/>
    <n v="4.4164329940627649"/>
    <m/>
  </r>
  <r>
    <s v="180406.IB"/>
    <s v="180406Z3.IB"/>
    <s v="18农发06(增3)"/>
    <x v="538"/>
    <d v="2018-06-01T00:00:00"/>
    <n v="60"/>
    <x v="2"/>
    <s v=""/>
    <s v="中国农业发展银行"/>
    <n v="4.5370999999999997"/>
    <n v="2.15"/>
    <m/>
    <n v="3.43"/>
    <n v="7.8106999999999998"/>
    <n v="4.5536000000000003"/>
    <n v="4.5614256046193038"/>
    <m/>
  </r>
  <r>
    <s v="180401.IB"/>
    <s v="180401Z18.IB"/>
    <s v="18农发01(增18)"/>
    <x v="538"/>
    <d v="2018-06-01T00:00:00"/>
    <n v="40"/>
    <x v="0"/>
    <s v=""/>
    <s v="中国农业发展银行"/>
    <n v="4.5225999999999997"/>
    <n v="2.21"/>
    <m/>
    <n v="1.43"/>
    <n v="5.4608999999999996"/>
    <n v="4.5293000000000001"/>
    <n v="4.557392799721657"/>
    <m/>
  </r>
  <r>
    <s v="180408.IB"/>
    <s v="180408Z.IB"/>
    <s v="18农发08(增发)"/>
    <x v="538"/>
    <d v="2018-06-01T00:00:00"/>
    <n v="70"/>
    <x v="1"/>
    <s v=""/>
    <s v="中国农业发展银行"/>
    <n v="4.3898000000000001"/>
    <n v="1.67"/>
    <m/>
    <n v="2.5"/>
    <n v="4.3849999999999998"/>
    <n v="4.4237000000000002"/>
    <n v="4.4217270239452677"/>
    <m/>
  </r>
  <r>
    <s v="180204.IB"/>
    <s v="180204Z9.IB"/>
    <s v="18国开04(增9)"/>
    <x v="539"/>
    <d v="2018-06-04T00:00:00"/>
    <n v="70"/>
    <x v="1"/>
    <s v=""/>
    <s v="国家开发银行"/>
    <n v="4.2679"/>
    <n v="3.1"/>
    <m/>
    <n v="1.49"/>
    <n v="4.1929999999999996"/>
    <n v="4.3352000000000004"/>
    <n v="4.3251382542332459"/>
    <m/>
  </r>
  <r>
    <s v="180206.IB"/>
    <s v="180206Z8.IB"/>
    <s v="18国开06(增8)"/>
    <x v="539"/>
    <d v="2018-06-04T00:00:00"/>
    <n v="40"/>
    <x v="0"/>
    <s v=""/>
    <s v="国家开发银行"/>
    <n v="4.4534000000000002"/>
    <n v="4.1100000000000003"/>
    <m/>
    <n v="1.88"/>
    <n v="5.6955999999999998"/>
    <n v="4.5101000000000004"/>
    <n v="4.495537790575181"/>
    <m/>
  </r>
  <r>
    <s v="130421.IB"/>
    <s v="130421Z.IB"/>
    <s v="13农发21(增发)"/>
    <x v="540"/>
    <d v="2018-06-06T00:00:00"/>
    <n v="50"/>
    <x v="1"/>
    <s v=""/>
    <s v="中国农业发展银行"/>
    <n v="2.5470000000000002"/>
    <n v="4.4000000000000004"/>
    <m/>
    <n v="3.88"/>
    <n v="0.27979999999999999"/>
    <n v="3.0529999999999999"/>
    <n v="3.0473573981415298"/>
    <m/>
  </r>
  <r>
    <s v="180409.IB"/>
    <s v="180409Z.IB"/>
    <s v="18农发09(增发)"/>
    <x v="540"/>
    <d v="2018-06-06T00:00:00"/>
    <n v="70"/>
    <x v="3"/>
    <s v=""/>
    <s v="中国农业发展银行"/>
    <n v="4.2679999999999998"/>
    <n v="2.04"/>
    <m/>
    <n v="1.0900000000000001"/>
    <n v="2.7473999999999998"/>
    <n v="4.3030999999999997"/>
    <n v="4.3007582441581125"/>
    <m/>
  </r>
  <r>
    <s v="180408.IB"/>
    <s v="180408Z2.IB"/>
    <s v="18农发08(增2)"/>
    <x v="540"/>
    <d v="2018-06-06T00:00:00"/>
    <n v="60"/>
    <x v="1"/>
    <s v=""/>
    <s v="中国农业发展银行"/>
    <n v="4.4146999999999998"/>
    <n v="2.78"/>
    <m/>
    <n v="3.96"/>
    <n v="4.37"/>
    <n v="4.4450000000000003"/>
    <n v="4.4467366132723107"/>
    <m/>
  </r>
  <r>
    <s v="180204.IB"/>
    <s v="180204Z10.IB"/>
    <s v="18国开04(增10)"/>
    <x v="541"/>
    <d v="2018-06-07T00:00:00"/>
    <n v="50"/>
    <x v="1"/>
    <s v=""/>
    <s v="国家开发银行"/>
    <n v="4.2760999999999996"/>
    <n v="4.2"/>
    <m/>
    <n v="9.84"/>
    <n v="4.1840999999999999"/>
    <n v="4.3552"/>
    <n v="4.3334600057359998"/>
    <m/>
  </r>
  <r>
    <s v="180208.IB"/>
    <s v="180208Z6.IB"/>
    <s v="18国开08(增6)"/>
    <x v="541"/>
    <d v="2018-06-08T00:00:00"/>
    <n v="49"/>
    <x v="3"/>
    <s v=""/>
    <s v="国家开发银行"/>
    <n v="4.1637000000000004"/>
    <n v="4.95"/>
    <m/>
    <n v="1.18"/>
    <n v="2.6556999999999999"/>
    <n v="4.2599"/>
    <n v="4.2164167978310809"/>
    <m/>
  </r>
  <r>
    <s v="180406.IB"/>
    <s v="180406Z4.IB"/>
    <s v="18农发06(增4)"/>
    <x v="542"/>
    <d v="2018-06-08T00:00:00"/>
    <n v="60"/>
    <x v="2"/>
    <s v=""/>
    <s v="中国农业发展银行"/>
    <n v="4.5899000000000001"/>
    <n v="2.61"/>
    <m/>
    <n v="2.14"/>
    <n v="7.7881999999999998"/>
    <n v="4.6100000000000003"/>
    <n v="4.6142958809481014"/>
    <m/>
  </r>
  <r>
    <s v="180401.IB"/>
    <s v="180401Z19.IB"/>
    <s v="18农发01(增19)"/>
    <x v="542"/>
    <d v="2018-06-08T00:00:00"/>
    <n v="41.1"/>
    <x v="0"/>
    <s v=""/>
    <s v="中国农业发展银行"/>
    <n v="4.5048000000000004"/>
    <n v="2.94"/>
    <m/>
    <n v="1.24"/>
    <n v="5.4421999999999997"/>
    <n v="4.5502000000000002"/>
    <n v="4.539712351622506"/>
    <m/>
  </r>
  <r>
    <s v="180007.IB"/>
    <s v="180007X2.IB"/>
    <s v="18附息国债07(续2)"/>
    <x v="542"/>
    <d v="2018-06-07T00:00:00"/>
    <n v="453.1"/>
    <x v="3"/>
    <s v=""/>
    <s v="中华人民共和国财政部"/>
    <n v="3.3895"/>
    <n v="2.39"/>
    <n v="3.419"/>
    <n v="1.44"/>
    <n v="2.6577000000000002"/>
    <n v="3.4201000000000001"/>
    <n v="3.4083132595853556"/>
    <m/>
  </r>
  <r>
    <s v="180205.IB"/>
    <s v="180205Z17.IB"/>
    <s v="18国开05(增17)"/>
    <x v="543"/>
    <d v="2018-06-11T00:00:00"/>
    <n v="120"/>
    <x v="2"/>
    <s v=""/>
    <s v="国家开发银行"/>
    <n v="4.4255000000000004"/>
    <n v="2.59"/>
    <m/>
    <n v="4.21"/>
    <n v="7.5130999999999997"/>
    <n v="4.4707999999999997"/>
    <n v="4.4640992466491864"/>
    <m/>
  </r>
  <r>
    <s v="180206.IB"/>
    <s v="180206Z9.IB"/>
    <s v="18国开06(增9)"/>
    <x v="543"/>
    <d v="2018-06-11T00:00:00"/>
    <n v="40"/>
    <x v="0"/>
    <s v=""/>
    <s v="国家开发银行"/>
    <n v="4.4886999999999997"/>
    <n v="3.64"/>
    <m/>
    <n v="14"/>
    <n v="5.6769999999999996"/>
    <n v="4.5400999999999998"/>
    <n v="4.5309758499207327"/>
    <m/>
  </r>
  <r>
    <s v="180303.IB"/>
    <s v="180303Z16.IB"/>
    <s v="18进出03(增16)"/>
    <x v="543"/>
    <d v="2018-06-08T00:00:00"/>
    <n v="30"/>
    <x v="1"/>
    <s v=""/>
    <s v="中国进出口银行"/>
    <n v="4.3960999999999997"/>
    <n v="3.83"/>
    <m/>
    <n v="3.5"/>
    <n v="4.0198999999999998"/>
    <n v="4.4551999999999996"/>
    <n v="4.4284391129132565"/>
    <m/>
  </r>
  <r>
    <s v="130421.IB"/>
    <s v="130421Z2.IB"/>
    <s v="13农发21(增2)"/>
    <x v="544"/>
    <d v="2018-06-13T00:00:00"/>
    <n v="50"/>
    <x v="1"/>
    <s v=""/>
    <s v="中国农业发展银行"/>
    <n v="2.3980999999999999"/>
    <n v="3.22"/>
    <m/>
    <n v="19.170000000000002"/>
    <n v="0.26090000000000002"/>
    <n v="2.9466999999999999"/>
    <n v="2.9347040628593328"/>
    <m/>
  </r>
  <r>
    <s v="180409.IB"/>
    <s v="180409Z2.IB"/>
    <s v="18农发09(增2)"/>
    <x v="544"/>
    <d v="2018-06-13T00:00:00"/>
    <n v="70"/>
    <x v="3"/>
    <s v=""/>
    <s v="中国农业发展银行"/>
    <n v="4.2625000000000002"/>
    <n v="2.23"/>
    <m/>
    <n v="1.34"/>
    <n v="2.7294"/>
    <n v="4.2991000000000001"/>
    <n v="4.2954742800615522"/>
    <m/>
  </r>
  <r>
    <s v="180408.IB"/>
    <s v="180408Z3.IB"/>
    <s v="18农发08(增3)"/>
    <x v="544"/>
    <d v="2018-06-13T00:00:00"/>
    <n v="60"/>
    <x v="1"/>
    <s v=""/>
    <s v="中国农业发展银行"/>
    <n v="4.3993000000000002"/>
    <n v="2.66"/>
    <m/>
    <n v="1.06"/>
    <n v="4.3529999999999998"/>
    <n v="4.4351000000000003"/>
    <n v="4.4314617275442227"/>
    <m/>
  </r>
  <r>
    <s v="180205.IB"/>
    <s v="180205Z18.IB"/>
    <s v="18国开05(增18)"/>
    <x v="545"/>
    <d v="2018-06-14T00:00:00"/>
    <n v="120"/>
    <x v="2"/>
    <s v=""/>
    <s v="国家开发银行"/>
    <n v="4.4302999999999999"/>
    <n v="2.37"/>
    <m/>
    <n v="54.92"/>
    <n v="7.5110999999999999"/>
    <n v="4.4901"/>
    <n v="4.4689095245703028"/>
    <m/>
  </r>
  <r>
    <s v="180204.IB"/>
    <s v="180204Z11.IB"/>
    <s v="18国开04(增11)"/>
    <x v="545"/>
    <d v="2018-06-14T00:00:00"/>
    <n v="70"/>
    <x v="1"/>
    <s v=""/>
    <s v="国家开发银行"/>
    <n v="4.3047000000000004"/>
    <n v="2.78"/>
    <m/>
    <n v="5.19"/>
    <n v="4.1677"/>
    <n v="4.3802000000000003"/>
    <n v="4.3622857187417523"/>
    <m/>
  </r>
  <r>
    <s v="180206.IB"/>
    <s v="180206Z10.IB"/>
    <s v="18国开06(增10)"/>
    <x v="545"/>
    <d v="2018-06-14T00:00:00"/>
    <n v="40"/>
    <x v="0"/>
    <s v=""/>
    <s v="国家开发银行"/>
    <n v="4.4950999999999999"/>
    <n v="3.02"/>
    <m/>
    <n v="1.33"/>
    <n v="5.6698000000000004"/>
    <n v="4.5469999999999997"/>
    <n v="4.5374295354333487"/>
    <m/>
  </r>
  <r>
    <s v="180401.IB"/>
    <s v="180401Z20.IB"/>
    <s v="18农发01(增20)"/>
    <x v="546"/>
    <d v="2018-06-15T00:00:00"/>
    <n v="43.7"/>
    <x v="0"/>
    <s v=""/>
    <s v="中国农业发展银行"/>
    <n v="4.4870000000000001"/>
    <n v="3.3"/>
    <m/>
    <n v="1.1299999999999999"/>
    <n v="5.4255000000000004"/>
    <n v="4.5321999999999996"/>
    <n v="4.522019813842042"/>
    <m/>
  </r>
  <r>
    <s v="180009.IB"/>
    <s v="180009X2.IB"/>
    <s v="18附息国债09(续2)"/>
    <x v="546"/>
    <d v="2018-06-14T00:00:00"/>
    <n v="451.5"/>
    <x v="1"/>
    <s v=""/>
    <s v="中华人民共和国财政部"/>
    <n v="3.4763000000000002"/>
    <n v="2.64"/>
    <n v="3.4956999999999998"/>
    <n v="1.19"/>
    <n v="4.3937999999999997"/>
    <n v="3.4998999999999998"/>
    <n v="3.4990593427101828"/>
    <m/>
  </r>
  <r>
    <s v="180406.IB"/>
    <s v="180406Z5.IB"/>
    <s v="18农发06(增5)"/>
    <x v="546"/>
    <d v="2018-06-15T00:00:00"/>
    <n v="70"/>
    <x v="2"/>
    <s v=""/>
    <s v="中国农业发展银行"/>
    <n v="4.5818000000000003"/>
    <n v="3.07"/>
    <m/>
    <n v="1.89"/>
    <n v="7.7805"/>
    <n v="4.5975000000000001"/>
    <n v="4.6062200244200247"/>
    <m/>
  </r>
  <r>
    <s v="180304.IB"/>
    <s v="180304Z9.IB"/>
    <s v="18进出04(增9)"/>
    <x v="547"/>
    <d v="2018-06-19T00:00:00"/>
    <n v="30"/>
    <x v="3"/>
    <s v=""/>
    <s v="中国进出口银行"/>
    <n v="4.234"/>
    <n v="3.9"/>
    <m/>
    <n v="3.04"/>
    <n v="2.5525000000000002"/>
    <n v="4.2717999999999998"/>
    <n v="4.2653418217433892"/>
    <m/>
  </r>
  <r>
    <s v="180006.IB"/>
    <s v="180006X2.IB"/>
    <s v="18附息国债06(续2)"/>
    <x v="548"/>
    <d v="2018-06-19T00:00:00"/>
    <n v="298.7"/>
    <x v="6"/>
    <s v=""/>
    <s v="中华人民共和国财政部"/>
    <n v="4.1082000000000001"/>
    <n v="1.75"/>
    <m/>
    <n v="2.46"/>
    <n v="16.846800000000002"/>
    <n v="4.1074999999999999"/>
    <n v="4.1141358453830996"/>
    <m/>
  </r>
  <r>
    <s v="180205.IB"/>
    <s v="180205Z19.IB"/>
    <s v="18国开05(增19)"/>
    <x v="549"/>
    <d v="2018-06-21T00:00:00"/>
    <n v="100"/>
    <x v="2"/>
    <s v=""/>
    <s v="国家开发银行"/>
    <n v="4.3201000000000001"/>
    <n v="2.61"/>
    <m/>
    <n v="1.39"/>
    <n v="7.5073999999999996"/>
    <n v="4.3400999999999996"/>
    <n v="4.3587285531608817"/>
    <m/>
  </r>
  <r>
    <s v="180208.IB"/>
    <s v="180208Z7.IB"/>
    <s v="18国开08(增7)"/>
    <x v="549"/>
    <d v="2018-06-22T00:00:00"/>
    <n v="42"/>
    <x v="3"/>
    <s v=""/>
    <s v="国家开发银行"/>
    <n v="4.1093999999999999"/>
    <n v="5.67"/>
    <m/>
    <n v="1.96"/>
    <n v="2.6214"/>
    <n v="4.1798999999999999"/>
    <n v="4.1628065766384372"/>
    <m/>
  </r>
  <r>
    <s v="180406.IB"/>
    <s v="180406Z6.IB"/>
    <s v="18农发06(增6)"/>
    <x v="550"/>
    <d v="2018-06-22T00:00:00"/>
    <n v="70"/>
    <x v="2"/>
    <s v=""/>
    <s v="中国农业发展银行"/>
    <n v="4.5128000000000004"/>
    <n v="2.79"/>
    <m/>
    <n v="179.5"/>
    <n v="7.7750000000000004"/>
    <n v="4.5149999999999997"/>
    <n v="4.53723729903537"/>
    <m/>
  </r>
  <r>
    <s v="180408.IB"/>
    <s v="180408Z4.IB"/>
    <s v="18农发08(增4)"/>
    <x v="550"/>
    <d v="2018-06-22T00:00:00"/>
    <n v="60"/>
    <x v="1"/>
    <s v=""/>
    <s v="中国农业发展银行"/>
    <n v="4.3456000000000001"/>
    <n v="2.04"/>
    <m/>
    <n v="5.25"/>
    <n v="4.335"/>
    <n v="4.3757000000000001"/>
    <n v="4.3778952710495966"/>
    <m/>
  </r>
  <r>
    <s v="180409.IB"/>
    <s v="180409Z3.IB"/>
    <s v="18农发09(增3)"/>
    <x v="550"/>
    <d v="2018-06-22T00:00:00"/>
    <n v="70"/>
    <x v="3"/>
    <s v=""/>
    <s v="中国农业发展银行"/>
    <n v="4.2230999999999996"/>
    <n v="1.98"/>
    <m/>
    <n v="1.1399999999999999"/>
    <n v="2.7084000000000001"/>
    <n v="4.2572999999999999"/>
    <n v="4.2563299512627379"/>
    <m/>
  </r>
  <r>
    <s v="180401.IB"/>
    <s v="180401Z21.IB"/>
    <s v="18农发01(增21)"/>
    <x v="550"/>
    <d v="2018-06-22T00:00:00"/>
    <n v="40"/>
    <x v="0"/>
    <s v=""/>
    <s v="中国农业发展银行"/>
    <n v="4.4795999999999996"/>
    <n v="2.4700000000000002"/>
    <m/>
    <n v="44"/>
    <n v="5.4123999999999999"/>
    <n v="4.5130999999999997"/>
    <n v="4.5147045746803629"/>
    <m/>
  </r>
  <r>
    <s v="180011.IB"/>
    <s v="180011X.IB"/>
    <s v="18附息国债11(续发)"/>
    <x v="550"/>
    <d v="2018-06-21T00:00:00"/>
    <n v="450"/>
    <x v="2"/>
    <s v=""/>
    <s v="中华人民共和国财政部"/>
    <n v="3.548"/>
    <n v="2.0699999999999998"/>
    <n v="3.5727000000000002"/>
    <n v="2.1"/>
    <n v="8.2194000000000003"/>
    <n v="3.605"/>
    <n v="3.5601663381755362"/>
    <m/>
  </r>
  <r>
    <s v="180204.IB"/>
    <s v="180204Z12.IB"/>
    <s v="18国开04(增12)"/>
    <x v="551"/>
    <d v="2018-06-25T00:00:00"/>
    <n v="70"/>
    <x v="1"/>
    <s v=""/>
    <s v="国家开发银行"/>
    <n v="4.1574"/>
    <n v="3.39"/>
    <m/>
    <n v="74.5"/>
    <n v="4.1447000000000003"/>
    <n v="4.2352999999999996"/>
    <n v="4.2153052766183317"/>
    <m/>
  </r>
  <r>
    <s v="180206.IB"/>
    <s v="180206Z11.IB"/>
    <s v="18国开06(增11)"/>
    <x v="551"/>
    <d v="2018-06-25T00:00:00"/>
    <n v="40"/>
    <x v="0"/>
    <s v=""/>
    <s v="国家开发银行"/>
    <n v="4.4046000000000003"/>
    <n v="4.24"/>
    <m/>
    <n v="4.62"/>
    <n v="5.6483999999999996"/>
    <n v="4.4500999999999999"/>
    <n v="4.4470899086466966"/>
    <m/>
  </r>
  <r>
    <s v="180304.IB"/>
    <s v="180304Z10.IB"/>
    <s v="18进出04(增10)"/>
    <x v="551"/>
    <d v="2018-07-02T00:00:00"/>
    <n v="30"/>
    <x v="3"/>
    <s v=""/>
    <s v="中国进出口银行"/>
    <n v="4.1989000000000001"/>
    <n v="4.38"/>
    <m/>
    <n v="1.49"/>
    <n v="2.5232999999999999"/>
    <n v="4.2403000000000004"/>
    <n v="4.2306045139301709"/>
    <m/>
  </r>
  <r>
    <s v="180205.IB"/>
    <s v="180205Z20.IB"/>
    <s v="18国开05(增20)"/>
    <x v="552"/>
    <d v="2018-07-02T00:00:00"/>
    <n v="120"/>
    <x v="2"/>
    <s v=""/>
    <s v="国家开发银行"/>
    <n v="4.2466999999999997"/>
    <n v="3.2"/>
    <m/>
    <n v="2.76"/>
    <n v="7.4939"/>
    <n v="4.3151000000000002"/>
    <n v="4.2853981411548059"/>
    <m/>
  </r>
  <r>
    <s v="180206.IB"/>
    <s v="180206Z12.IB"/>
    <s v="18国开06(增12)"/>
    <x v="552"/>
    <d v="2018-07-02T00:00:00"/>
    <n v="50"/>
    <x v="0"/>
    <s v=""/>
    <s v="国家开发银行"/>
    <n v="4.3677000000000001"/>
    <n v="2.81"/>
    <m/>
    <n v="1.17"/>
    <n v="5.6414999999999997"/>
    <n v="4.4351000000000003"/>
    <n v="4.4102418771603302"/>
    <m/>
  </r>
  <r>
    <s v="180208.IB"/>
    <s v="180208Z8.IB"/>
    <s v="18国开08(增8)"/>
    <x v="552"/>
    <d v="2018-07-02T00:00:00"/>
    <n v="50"/>
    <x v="3"/>
    <s v=""/>
    <s v="国家开发银行"/>
    <n v="4.0486000000000004"/>
    <n v="4.67"/>
    <m/>
    <n v="12.13"/>
    <n v="2.6002999999999998"/>
    <n v="4.1399999999999997"/>
    <n v="4.1024399415452066"/>
    <m/>
  </r>
  <r>
    <s v="180204.IB"/>
    <s v="180204Z13.IB"/>
    <s v="18国开04(增13)"/>
    <x v="552"/>
    <d v="2018-07-02T00:00:00"/>
    <n v="80"/>
    <x v="1"/>
    <s v=""/>
    <s v="国家开发银行"/>
    <n v="4.1388999999999996"/>
    <n v="2.86"/>
    <m/>
    <n v="2.0499999999999998"/>
    <n v="4.1336000000000004"/>
    <n v="4.2202999999999999"/>
    <n v="4.1969607702728853"/>
    <m/>
  </r>
  <r>
    <s v="180406.IB"/>
    <s v="180406Z7.IB"/>
    <s v="18农发06(增7)"/>
    <x v="553"/>
    <d v="2018-07-02T00:00:00"/>
    <n v="60"/>
    <x v="2"/>
    <s v=""/>
    <s v="中国农业发展银行"/>
    <n v="4.3731"/>
    <n v="6.28"/>
    <m/>
    <n v="15.1"/>
    <n v="7.7729999999999997"/>
    <n v="4.4001000000000001"/>
    <n v="4.3975435867747334"/>
    <m/>
  </r>
  <r>
    <s v="180401.IB"/>
    <s v="180401Z22.IB"/>
    <s v="18农发01(增22)"/>
    <x v="553"/>
    <d v="2018-07-02T00:00:00"/>
    <n v="40"/>
    <x v="0"/>
    <s v=""/>
    <s v="中国农业发展银行"/>
    <n v="4.3452999999999999"/>
    <n v="4.75"/>
    <m/>
    <n v="2.4300000000000002"/>
    <n v="5.3996000000000004"/>
    <n v="4.3834999999999997"/>
    <n v="4.3804877916882727"/>
    <m/>
  </r>
  <r>
    <s v="180204.IB"/>
    <s v="180204Z14.IB"/>
    <s v="18国开04(增14)"/>
    <x v="554"/>
    <d v="2018-07-06T00:00:00"/>
    <n v="80.3"/>
    <x v="1"/>
    <s v=""/>
    <s v="国家开发银行"/>
    <n v="3.9539"/>
    <n v="4.01"/>
    <m/>
    <n v="1.1000000000000001"/>
    <n v="4.125"/>
    <n v="4.0552999999999999"/>
    <n v="4.0120818181818185"/>
    <m/>
  </r>
  <r>
    <s v="180206.IB"/>
    <s v="180206Z13.IB"/>
    <s v="18国开06(增13)"/>
    <x v="554"/>
    <d v="2018-07-06T00:00:00"/>
    <n v="50.3"/>
    <x v="0"/>
    <s v=""/>
    <s v="国家开发银行"/>
    <n v="4.1505000000000001"/>
    <n v="3.85"/>
    <m/>
    <n v="1.06"/>
    <n v="5.6338999999999997"/>
    <n v="4.2702"/>
    <n v="4.1930992651626759"/>
    <m/>
  </r>
  <r>
    <s v="180208.IB"/>
    <s v="180208Z9.IB"/>
    <s v="18国开08(增9)"/>
    <x v="554"/>
    <d v="2018-07-10T00:00:00"/>
    <n v="70"/>
    <x v="3"/>
    <s v=""/>
    <s v="国家开发银行"/>
    <n v="3.8408000000000002"/>
    <n v="4.67"/>
    <m/>
    <n v="1.1000000000000001"/>
    <n v="2.5802999999999998"/>
    <n v="3.9552"/>
    <n v="3.8950572569081117"/>
    <m/>
  </r>
  <r>
    <s v="180409.IB"/>
    <s v="180409Z4.IB"/>
    <s v="18农发09(增4)"/>
    <x v="555"/>
    <d v="2018-07-06T00:00:00"/>
    <n v="40"/>
    <x v="3"/>
    <s v=""/>
    <s v="中国农业发展银行"/>
    <n v="3.9632000000000001"/>
    <n v="2.63"/>
    <m/>
    <n v="4.68"/>
    <n v="2.6787000000000001"/>
    <n v="3.9967999999999999"/>
    <n v="3.9967983872774107"/>
    <m/>
  </r>
  <r>
    <s v="180406.IB"/>
    <s v="180406Z8.IB"/>
    <s v="18农发06(增8)"/>
    <x v="555"/>
    <d v="2018-07-06T00:00:00"/>
    <n v="70"/>
    <x v="2"/>
    <s v=""/>
    <s v="中国农业发展银行"/>
    <n v="4.2544000000000004"/>
    <n v="3.42"/>
    <m/>
    <n v="3.97"/>
    <n v="7.7670000000000003"/>
    <n v="4.2824999999999998"/>
    <n v="4.2788624694219139"/>
    <m/>
  </r>
  <r>
    <s v="180401.IB"/>
    <s v="180401Z23.IB"/>
    <s v="18农发01(增23)"/>
    <x v="555"/>
    <d v="2018-07-06T00:00:00"/>
    <n v="40"/>
    <x v="0"/>
    <s v=""/>
    <s v="中国农业发展银行"/>
    <n v="4.2211999999999996"/>
    <n v="3.39"/>
    <m/>
    <n v="9.56"/>
    <n v="5.3933999999999997"/>
    <n v="4.2645"/>
    <n v="4.2564282419253159"/>
    <m/>
  </r>
  <r>
    <s v="180013.IB"/>
    <s v="180013X.IB"/>
    <s v="18附息国债13(续发)"/>
    <x v="555"/>
    <d v="2018-07-05T00:00:00"/>
    <n v="370.1"/>
    <x v="0"/>
    <s v=""/>
    <s v="中华人民共和国财政部"/>
    <n v="3.4746000000000001"/>
    <n v="2.02"/>
    <n v="3.5146000000000002"/>
    <m/>
    <n v="6.0244999999999997"/>
    <n v="3.4901"/>
    <n v="3.4911988878745124"/>
    <m/>
  </r>
  <r>
    <s v="180309.IB"/>
    <s v="180309Z.IB"/>
    <s v="18进出09(增发)"/>
    <x v="556"/>
    <d v="2018-07-09T00:00:00"/>
    <n v="30"/>
    <x v="1"/>
    <s v=""/>
    <s v="中国进出口银行"/>
    <n v="4.0439999999999996"/>
    <n v="6"/>
    <m/>
    <n v="8.06"/>
    <n v="4.3669000000000002"/>
    <n v="4.0789"/>
    <n v="4.073769401635027"/>
    <m/>
  </r>
  <r>
    <s v="180310.IB"/>
    <s v="180310Z8.IB"/>
    <s v="18进出10(增8)"/>
    <x v="556"/>
    <d v="2018-07-09T00:00:00"/>
    <n v="30"/>
    <x v="2"/>
    <s v=""/>
    <s v="中国进出口银行"/>
    <n v="4.2009999999999996"/>
    <n v="5.68"/>
    <m/>
    <n v="1"/>
    <n v="7.5757000000000003"/>
    <n v="4.2652000000000001"/>
    <n v="4.2247601805773716"/>
    <m/>
  </r>
  <r>
    <s v="180206.IB"/>
    <s v="180206Z14.IB"/>
    <s v="18国开06(增14)"/>
    <x v="557"/>
    <d v="2018-07-12T00:00:00"/>
    <n v="50"/>
    <x v="0"/>
    <s v=""/>
    <s v="国家开发银行"/>
    <n v="4.2134"/>
    <n v="2.81"/>
    <m/>
    <n v="6"/>
    <n v="5.6177000000000001"/>
    <n v="4.2827000000000002"/>
    <n v="4.2561221104722575"/>
    <m/>
  </r>
  <r>
    <s v="180210.IB"/>
    <s v="180210Z.IB"/>
    <s v="18国开10(增发)"/>
    <x v="557"/>
    <d v="2018-07-12T00:00:00"/>
    <n v="150"/>
    <x v="2"/>
    <s v=""/>
    <s v="国家开发银行"/>
    <n v="4.1077000000000004"/>
    <n v="2.42"/>
    <m/>
    <n v="2.16"/>
    <n v="8.0631000000000004"/>
    <n v="4.1675000000000004"/>
    <n v="4.1436663156850351"/>
    <m/>
  </r>
  <r>
    <s v="180204.IB"/>
    <s v="180204Z15.IB"/>
    <s v="18国开04(增15)"/>
    <x v="557"/>
    <d v="2018-07-12T00:00:00"/>
    <n v="80"/>
    <x v="1"/>
    <s v=""/>
    <s v="国家开发银行"/>
    <n v="3.9973000000000001"/>
    <n v="3.18"/>
    <m/>
    <n v="5.58"/>
    <n v="4.1082999999999998"/>
    <n v="4.0903999999999998"/>
    <n v="4.0557183238809245"/>
    <m/>
  </r>
  <r>
    <s v="180409.IB"/>
    <s v="180409Z5.IB"/>
    <s v="18农发09(增5)"/>
    <x v="558"/>
    <d v="2018-07-13T00:00:00"/>
    <n v="40"/>
    <x v="3"/>
    <s v=""/>
    <s v="中国农业发展银行"/>
    <n v="3.9039999999999999"/>
    <n v="4.8600000000000003"/>
    <m/>
    <n v="4.46"/>
    <n v="2.6604000000000001"/>
    <n v="3.9422000000000001"/>
    <n v="3.93782949932341"/>
    <m/>
  </r>
  <r>
    <s v="180406.IB"/>
    <s v="180406Z9.IB"/>
    <s v="18农发06(增9)"/>
    <x v="558"/>
    <d v="2018-07-13T00:00:00"/>
    <n v="60"/>
    <x v="2"/>
    <s v=""/>
    <s v="中国农业发展银行"/>
    <n v="4.266"/>
    <n v="3.16"/>
    <m/>
    <n v="3.01"/>
    <n v="7.7470999999999997"/>
    <n v="4.2857000000000003"/>
    <n v="4.2905253062436266"/>
    <m/>
  </r>
  <r>
    <s v="180401.IB"/>
    <s v="180401Z24.IB"/>
    <s v="18农发01(增24)"/>
    <x v="558"/>
    <d v="2018-07-13T00:00:00"/>
    <n v="40"/>
    <x v="0"/>
    <s v=""/>
    <s v="中国农业发展银行"/>
    <n v="4.2237"/>
    <n v="3.34"/>
    <m/>
    <n v="2.3199999999999998"/>
    <n v="5.3738999999999999"/>
    <n v="4.2603"/>
    <n v="4.2590560728707274"/>
    <m/>
  </r>
  <r>
    <s v="180310.IB"/>
    <s v="180310Z9.IB"/>
    <s v="18进出10(增9)"/>
    <x v="559"/>
    <d v="2018-07-16T00:00:00"/>
    <n v="30"/>
    <x v="2"/>
    <s v=""/>
    <s v="中国进出口银行"/>
    <n v="4.2610000000000001"/>
    <n v="3.63"/>
    <m/>
    <n v="3.32"/>
    <n v="7.5686"/>
    <n v="4.3051000000000004"/>
    <n v="4.2847824696773511"/>
    <m/>
  </r>
  <r>
    <s v="180208.IB"/>
    <s v="180208Z10.IB"/>
    <s v="18国开08(增10)"/>
    <x v="559"/>
    <d v="2018-07-16T00:00:00"/>
    <n v="80"/>
    <x v="3"/>
    <s v=""/>
    <s v="国家开发银行"/>
    <n v="3.8302999999999998"/>
    <n v="3.3"/>
    <m/>
    <n v="6.45"/>
    <n v="2.5661999999999998"/>
    <n v="3.9102000000000001"/>
    <n v="3.8848553737043097"/>
    <m/>
  </r>
  <r>
    <s v="180309.IB"/>
    <s v="180309Z2.IB"/>
    <s v="18进出09(增2)"/>
    <x v="559"/>
    <d v="2018-07-16T00:00:00"/>
    <n v="30"/>
    <x v="1"/>
    <s v=""/>
    <s v="中国进出口银行"/>
    <n v="4.0072999999999999"/>
    <n v="4.8600000000000003"/>
    <m/>
    <n v="1.25"/>
    <n v="4.3532000000000002"/>
    <n v="4.0502000000000002"/>
    <n v="4.0371630892217221"/>
    <m/>
  </r>
  <r>
    <s v="180210.IB"/>
    <s v="180210Z2.IB"/>
    <s v="18国开10(增2)"/>
    <x v="560"/>
    <d v="2018-07-19T00:00:00"/>
    <n v="150"/>
    <x v="2"/>
    <s v=""/>
    <s v="国家开发银行"/>
    <n v="4.0476000000000001"/>
    <n v="2.14"/>
    <m/>
    <n v="1.29"/>
    <n v="8.0589999999999993"/>
    <n v="4.0945"/>
    <n v="4.0835846134756171"/>
    <m/>
  </r>
  <r>
    <s v="180208.IB"/>
    <s v="180208Z11.IB"/>
    <s v="18国开08(增11)"/>
    <x v="560"/>
    <d v="2018-07-20T00:00:00"/>
    <n v="111"/>
    <x v="3"/>
    <s v=""/>
    <s v="国家开发银行"/>
    <n v="3.7656000000000001"/>
    <n v="3.47"/>
    <m/>
    <n v="1.04"/>
    <n v="2.5583999999999998"/>
    <n v="3.8553000000000002"/>
    <n v="3.8203217010631647"/>
    <m/>
  </r>
  <r>
    <s v="180011.IB"/>
    <s v="180011X2.IB"/>
    <s v="18附息国债11(续2)"/>
    <x v="561"/>
    <d v="2018-07-19T00:00:00"/>
    <n v="370"/>
    <x v="2"/>
    <s v=""/>
    <s v="中华人民共和国财政部"/>
    <n v="3.4338000000000002"/>
    <n v="2.5"/>
    <n v="3.4613"/>
    <n v="4.83"/>
    <n v="8.1602999999999994"/>
    <n v="3.4701"/>
    <n v="3.446054451429482"/>
    <m/>
  </r>
  <r>
    <s v="180406.IB"/>
    <s v="180406Z10.IB"/>
    <s v="18农发06(增10)"/>
    <x v="561"/>
    <d v="2018-07-20T00:00:00"/>
    <n v="60"/>
    <x v="2"/>
    <s v=""/>
    <s v="中国农业发展银行"/>
    <n v="4.2042999999999999"/>
    <n v="3.61"/>
    <m/>
    <n v="102.33"/>
    <n v="7.7332999999999998"/>
    <n v="4.2281000000000004"/>
    <n v="4.2288690714184112"/>
    <m/>
  </r>
  <r>
    <s v="180401.IB"/>
    <s v="180401Z25.IB"/>
    <s v="18农发01(增25)"/>
    <x v="561"/>
    <d v="2018-07-20T00:00:00"/>
    <n v="40"/>
    <x v="0"/>
    <s v=""/>
    <s v="中国农业发展银行"/>
    <n v="4.1651999999999996"/>
    <n v="3.22"/>
    <m/>
    <n v="1.54"/>
    <n v="5.3613999999999997"/>
    <n v="4.1896000000000004"/>
    <n v="4.200638504868131"/>
    <m/>
  </r>
  <r>
    <s v="180409.IB"/>
    <s v="180409Z6.IB"/>
    <s v="18农发09(增6)"/>
    <x v="561"/>
    <d v="2018-07-20T00:00:00"/>
    <n v="40"/>
    <x v="3"/>
    <s v=""/>
    <s v="中国农业发展银行"/>
    <n v="3.7530999999999999"/>
    <n v="5.32"/>
    <m/>
    <n v="1.2"/>
    <n v="2.6461000000000001"/>
    <n v="3.8047"/>
    <n v="3.7871123200181396"/>
    <m/>
  </r>
  <r>
    <s v="180310.IB"/>
    <s v="180310Z10.IB"/>
    <s v="18进出10(增10)"/>
    <x v="562"/>
    <d v="2018-07-23T00:00:00"/>
    <n v="30"/>
    <x v="2"/>
    <s v=""/>
    <s v="中国进出口银行"/>
    <n v="4.2119"/>
    <n v="3.93"/>
    <m/>
    <n v="2.83"/>
    <n v="7.5481999999999996"/>
    <n v="4.2051999999999996"/>
    <n v="4.2357467449193189"/>
    <m/>
  </r>
  <r>
    <s v="180204.IB"/>
    <s v="180204Z16.IB"/>
    <s v="18国开04(增16)"/>
    <x v="562"/>
    <d v="2018-07-23T00:00:00"/>
    <n v="80"/>
    <x v="1"/>
    <s v=""/>
    <s v="国家开发银行"/>
    <n v="3.7648999999999999"/>
    <n v="4.17"/>
    <m/>
    <n v="1.06"/>
    <n v="4.0869999999999997"/>
    <n v="3.8405"/>
    <n v="3.8236227795448983"/>
    <m/>
  </r>
  <r>
    <s v="180309.IB"/>
    <s v="180309Z3.IB"/>
    <s v="18进出09(增3)"/>
    <x v="562"/>
    <d v="2018-07-23T00:00:00"/>
    <n v="30"/>
    <x v="1"/>
    <s v=""/>
    <s v="中国进出口银行"/>
    <n v="3.9523999999999999"/>
    <n v="3.62"/>
    <m/>
    <n v="6.4"/>
    <n v="4.3376999999999999"/>
    <n v="3.9847000000000001"/>
    <n v="3.9823697996634162"/>
    <m/>
  </r>
  <r>
    <s v="180206.IB"/>
    <s v="180206Z15.IB"/>
    <s v="18国开06(增15)"/>
    <x v="562"/>
    <d v="2018-07-23T00:00:00"/>
    <n v="50"/>
    <x v="0"/>
    <s v=""/>
    <s v="国家开发银行"/>
    <n v="4.1025"/>
    <n v="5.25"/>
    <m/>
    <n v="10.61"/>
    <n v="5.5953999999999997"/>
    <n v="4.1501999999999999"/>
    <n v="4.1453923758801876"/>
    <m/>
  </r>
  <r>
    <s v="180204.IB"/>
    <s v="180204Z17.IB"/>
    <s v="18国开04(增17)"/>
    <x v="563"/>
    <d v="2018-07-26T00:00:00"/>
    <n v="60"/>
    <x v="1"/>
    <s v=""/>
    <s v="国家开发银行"/>
    <n v="3.8748"/>
    <n v="4.13"/>
    <m/>
    <n v="10.16"/>
    <n v="4.0765000000000002"/>
    <n v="3.9754"/>
    <n v="3.9336740340978782"/>
    <m/>
  </r>
  <r>
    <s v="180210.IB"/>
    <s v="180210Z3.IB"/>
    <s v="18国开10(增3)"/>
    <x v="563"/>
    <d v="2018-07-26T00:00:00"/>
    <n v="150"/>
    <x v="2"/>
    <s v=""/>
    <s v="国家开发银行"/>
    <n v="4.1169000000000002"/>
    <n v="1.96"/>
    <m/>
    <n v="1.76"/>
    <n v="8.0242000000000004"/>
    <n v="4.17"/>
    <n v="4.1530406744597599"/>
    <m/>
  </r>
  <r>
    <s v="180401.IB"/>
    <s v="180401Z26.IB"/>
    <s v="18农发01(增26)"/>
    <x v="564"/>
    <d v="2018-07-27T00:00:00"/>
    <n v="40"/>
    <x v="0"/>
    <s v=""/>
    <s v="中国农业发展银行"/>
    <n v="4.2165999999999997"/>
    <n v="2.62"/>
    <m/>
    <n v="3.33"/>
    <n v="5.3391000000000002"/>
    <n v="4.2462999999999997"/>
    <n v="4.252186522073008"/>
    <m/>
  </r>
  <r>
    <s v="180408.IB"/>
    <s v="180408Z5.IB"/>
    <s v="18农发08(增5)"/>
    <x v="564"/>
    <d v="2018-07-27T00:00:00"/>
    <n v="40"/>
    <x v="1"/>
    <s v=""/>
    <s v="中国农业发展银行"/>
    <n v="3.9365000000000001"/>
    <n v="4.2300000000000004"/>
    <m/>
    <n v="1.25"/>
    <n v="4.2622999999999998"/>
    <n v="3.9773000000000001"/>
    <n v="3.9693461159467893"/>
    <m/>
  </r>
  <r>
    <s v="180406.IB"/>
    <s v="180406Z11.IB"/>
    <s v="18农发06(增11)"/>
    <x v="564"/>
    <d v="2018-07-27T00:00:00"/>
    <n v="70"/>
    <x v="2"/>
    <s v=""/>
    <s v="中国农业发展银行"/>
    <n v="4.3079999999999998"/>
    <n v="2.87"/>
    <m/>
    <n v="1.64"/>
    <n v="7.7035999999999998"/>
    <n v="4.3601000000000001"/>
    <n v="4.3326637935510668"/>
    <m/>
  </r>
  <r>
    <s v="180208.IB"/>
    <s v="180208Z12.IB"/>
    <s v="18国开08(增12)"/>
    <x v="565"/>
    <d v="2018-07-30T00:00:00"/>
    <n v="80"/>
    <x v="3"/>
    <s v=""/>
    <s v="国家开发银行"/>
    <n v="3.6082000000000001"/>
    <n v="3.04"/>
    <m/>
    <n v="1.3"/>
    <n v="2.5367000000000002"/>
    <n v="3.6953999999999998"/>
    <n v="3.6633898135372731"/>
    <m/>
  </r>
  <r>
    <s v="180206.IB"/>
    <s v="180206Z16.IB"/>
    <s v="18国开06(增16)"/>
    <x v="565"/>
    <d v="2018-07-30T00:00:00"/>
    <n v="50"/>
    <x v="0"/>
    <s v=""/>
    <s v="国家开发银行"/>
    <n v="4.1984000000000004"/>
    <n v="2.93"/>
    <m/>
    <n v="2.57"/>
    <n v="5.5736999999999997"/>
    <n v="4.2502000000000004"/>
    <n v="4.2414593681037731"/>
    <m/>
  </r>
  <r>
    <s v="180210.IB"/>
    <s v="180210Z4.IB"/>
    <s v="18国开10(增4)"/>
    <x v="566"/>
    <d v="2018-08-02T00:00:00"/>
    <n v="130"/>
    <x v="2"/>
    <s v=""/>
    <s v="国家开发银行"/>
    <n v="4.0865"/>
    <n v="1.95"/>
    <m/>
    <n v="4.04"/>
    <n v="8.0169999999999995"/>
    <n v="4.0999999999999996"/>
    <n v="4.1226731320942998"/>
    <m/>
  </r>
  <r>
    <s v="180208.IB"/>
    <s v="180208Z13.IB"/>
    <s v="18国开08(增13)"/>
    <x v="566"/>
    <d v="2018-08-02T00:00:00"/>
    <n v="80"/>
    <x v="3"/>
    <s v=""/>
    <s v="国家开发银行"/>
    <n v="3.4460999999999999"/>
    <n v="3.2"/>
    <m/>
    <n v="1.69"/>
    <n v="2.5295000000000001"/>
    <n v="3.5390000000000001"/>
    <n v="3.5014469065032614"/>
    <m/>
  </r>
  <r>
    <s v="180401.IB"/>
    <s v="180401Z27.IB"/>
    <s v="18农发01(增27)"/>
    <x v="567"/>
    <d v="2018-08-03T00:00:00"/>
    <n v="40"/>
    <x v="0"/>
    <s v=""/>
    <s v="中国农业发展银行"/>
    <n v="4.1142000000000003"/>
    <n v="3.22"/>
    <m/>
    <n v="1.25"/>
    <n v="5.3318000000000003"/>
    <n v="4.1374000000000004"/>
    <n v="4.1498352451329756"/>
    <m/>
  </r>
  <r>
    <s v="180013.IB"/>
    <s v="180013X2.IB"/>
    <s v="18附息国债13(续2)"/>
    <x v="567"/>
    <d v="2018-08-02T00:00:00"/>
    <n v="410"/>
    <x v="0"/>
    <s v=""/>
    <s v="中华人民共和国财政部"/>
    <n v="3.4542999999999999"/>
    <n v="2.25"/>
    <n v="3.4777"/>
    <n v="1.37"/>
    <n v="5.9535999999999998"/>
    <n v="3.4759000000000002"/>
    <n v="3.4710965600644985"/>
    <m/>
  </r>
  <r>
    <s v="180406.IB"/>
    <s v="180406Z12.IB"/>
    <s v="18农发06(增12)"/>
    <x v="567"/>
    <d v="2018-08-03T00:00:00"/>
    <n v="70"/>
    <x v="2"/>
    <s v=""/>
    <s v="中国农业发展银行"/>
    <n v="4.1999000000000004"/>
    <n v="3.73"/>
    <m/>
    <n v="1.95"/>
    <n v="7.7009999999999996"/>
    <n v="4.2351000000000001"/>
    <n v="4.2245721205038311"/>
    <m/>
  </r>
  <r>
    <s v="180408.IB"/>
    <s v="180408Z6.IB"/>
    <s v="18农发08(增6)"/>
    <x v="567"/>
    <d v="2018-08-03T00:00:00"/>
    <n v="40"/>
    <x v="1"/>
    <s v=""/>
    <s v="中国农业发展银行"/>
    <n v="3.7835999999999999"/>
    <n v="4.4800000000000004"/>
    <m/>
    <n v="26.75"/>
    <n v="4.2530999999999999"/>
    <n v="3.8203"/>
    <n v="3.8165171663022264"/>
    <m/>
  </r>
  <r>
    <s v="180014.IB"/>
    <s v="180014X.IB"/>
    <s v="18附息国债14(续发)"/>
    <x v="567"/>
    <d v="2018-08-02T00:00:00"/>
    <n v="411"/>
    <x v="3"/>
    <s v=""/>
    <s v="中华人民共和国财政部"/>
    <n v="3.0350000000000001"/>
    <n v="2.02"/>
    <n v="3.0749"/>
    <n v="3.21"/>
    <n v="2.7465999999999999"/>
    <n v="3.0602"/>
    <n v="3.0532043253477026"/>
    <m/>
  </r>
  <r>
    <s v="180206.IB"/>
    <s v="180206Z17.IB"/>
    <s v="18国开06(增17)"/>
    <x v="568"/>
    <d v="2018-08-06T00:00:00"/>
    <n v="50"/>
    <x v="0"/>
    <s v=""/>
    <s v="国家开发银行"/>
    <n v="4.0686999999999998"/>
    <n v="3.48"/>
    <m/>
    <n v="1.2"/>
    <n v="5.57"/>
    <n v="4.1452"/>
    <n v="4.1117879712746852"/>
    <m/>
  </r>
  <r>
    <s v="180204.IB"/>
    <s v="180204Z18.IB"/>
    <s v="18国开04(增18)"/>
    <x v="568"/>
    <d v="2018-08-06T00:00:00"/>
    <n v="60"/>
    <x v="1"/>
    <s v=""/>
    <s v="国家开发银行"/>
    <n v="3.6972999999999998"/>
    <n v="4.12"/>
    <m/>
    <n v="3.59"/>
    <n v="4.0598000000000001"/>
    <n v="3.7854999999999999"/>
    <n v="3.7564162126213114"/>
    <m/>
  </r>
  <r>
    <s v="180409.IB"/>
    <s v="180409Z7.IB"/>
    <s v="18农发09(增7)"/>
    <x v="569"/>
    <d v="2018-08-08T00:00:00"/>
    <n v="50"/>
    <x v="3"/>
    <s v=""/>
    <s v="中国农业发展银行"/>
    <n v="3.4214000000000002"/>
    <n v="3.84"/>
    <m/>
    <n v="1.48"/>
    <n v="2.6040000000000001"/>
    <n v="3.4706999999999999"/>
    <n v="3.4559622119815669"/>
    <m/>
  </r>
  <r>
    <s v="180408.IB"/>
    <s v="180408Z7.IB"/>
    <s v="18农发08(增7)"/>
    <x v="569"/>
    <d v="2018-08-08T00:00:00"/>
    <n v="50"/>
    <x v="1"/>
    <s v=""/>
    <s v="中国农业发展银行"/>
    <n v="3.6614"/>
    <n v="4.08"/>
    <m/>
    <n v="1.07"/>
    <n v="4.2417999999999996"/>
    <n v="3.6998000000000002"/>
    <n v="3.6944048564288745"/>
    <m/>
  </r>
  <r>
    <s v="180208.IB"/>
    <s v="180208Z14.IB"/>
    <s v="18国开08(增14)"/>
    <x v="570"/>
    <d v="2018-08-10T00:00:00"/>
    <n v="96"/>
    <x v="3"/>
    <s v=""/>
    <s v="国家开发银行"/>
    <n v="3.3016000000000001"/>
    <n v="3.67"/>
    <m/>
    <n v="1.35"/>
    <n v="2.5070999999999999"/>
    <n v="3.4156"/>
    <n v="3.3574414103944799"/>
    <m/>
  </r>
  <r>
    <s v="180210.IB"/>
    <s v="180210Z5.IB"/>
    <s v="18国开10(增5)"/>
    <x v="570"/>
    <d v="2018-08-10T00:00:00"/>
    <n v="120"/>
    <x v="2"/>
    <s v=""/>
    <s v="国家开发银行"/>
    <n v="3.9780000000000002"/>
    <n v="3.39"/>
    <m/>
    <n v="5.05"/>
    <n v="7.9913999999999996"/>
    <n v="4.05"/>
    <n v="4.0142890106864879"/>
    <m/>
  </r>
  <r>
    <s v="180016.IB"/>
    <s v="180016X.IB"/>
    <s v="18附息国债16(续发)"/>
    <x v="571"/>
    <d v="2018-08-09T00:00:00"/>
    <n v="410"/>
    <x v="1"/>
    <s v=""/>
    <s v="中华人民共和国财政部"/>
    <n v="3.1341000000000001"/>
    <n v="1.89"/>
    <n v="3.1863000000000001"/>
    <n v="1.34"/>
    <n v="4.4684999999999997"/>
    <n v="3.2000999999999999"/>
    <n v="3.1564788743426209"/>
    <m/>
  </r>
  <r>
    <s v="180401.IB"/>
    <s v="180401Z28.IB"/>
    <s v="18农发01(增28)"/>
    <x v="571"/>
    <d v="2018-08-10T00:00:00"/>
    <n v="40"/>
    <x v="0"/>
    <s v=""/>
    <s v="中国农业发展银行"/>
    <n v="4.0431999999999997"/>
    <n v="2.75"/>
    <m/>
    <n v="1.24"/>
    <n v="5.3079000000000001"/>
    <n v="4.0650000000000004"/>
    <n v="4.0789957007479414"/>
    <m/>
  </r>
  <r>
    <s v="180406.IB"/>
    <s v="180406Z13.IB"/>
    <s v="18农发06(增13)"/>
    <x v="571"/>
    <d v="2018-08-10T00:00:00"/>
    <n v="60"/>
    <x v="2"/>
    <s v=""/>
    <s v="中国农业发展银行"/>
    <n v="4.2015000000000002"/>
    <n v="3.91"/>
    <m/>
    <n v="1.25"/>
    <n v="7.6712999999999996"/>
    <n v="4.2401"/>
    <n v="4.2262676404260038"/>
    <m/>
  </r>
  <r>
    <s v="180206.IB"/>
    <s v="180206Z18.IB"/>
    <s v="18国开06(增18)"/>
    <x v="572"/>
    <d v="2018-08-14T00:00:00"/>
    <n v="50"/>
    <x v="0"/>
    <s v=""/>
    <s v="国家开发银行"/>
    <n v="4.1050000000000004"/>
    <n v="2.36"/>
    <m/>
    <n v="1.31"/>
    <n v="5.5378999999999996"/>
    <n v="4.1402000000000001"/>
    <n v="4.1483377272973518"/>
    <m/>
  </r>
  <r>
    <s v="180408.IB"/>
    <s v="180408Z8.IB"/>
    <s v="18农发08(增8)"/>
    <x v="573"/>
    <d v="2018-08-15T00:00:00"/>
    <n v="50"/>
    <x v="1"/>
    <s v=""/>
    <s v="中国农业发展银行"/>
    <n v="3.9207000000000001"/>
    <n v="2.67"/>
    <m/>
    <n v="1.32"/>
    <n v="4.2146999999999997"/>
    <n v="3.9601999999999999"/>
    <n v="3.953917073575818"/>
    <m/>
  </r>
  <r>
    <s v="180409.IB"/>
    <s v="180409Z8.IB"/>
    <s v="18农发09(增8)"/>
    <x v="573"/>
    <d v="2018-08-15T00:00:00"/>
    <n v="50"/>
    <x v="3"/>
    <s v=""/>
    <s v="中国农业发展银行"/>
    <n v="3.7124000000000001"/>
    <n v="2.36"/>
    <m/>
    <n v="50"/>
    <n v="2.5802"/>
    <n v="3.7505000000000002"/>
    <n v="3.7472810169754283"/>
    <m/>
  </r>
  <r>
    <s v="180208.IB"/>
    <s v="180208Z15.IB"/>
    <s v="18国开08(增15)"/>
    <x v="574"/>
    <d v="2018-08-16T00:00:00"/>
    <n v="80"/>
    <x v="3"/>
    <s v=""/>
    <s v="国家开发银行"/>
    <n v="3.6863000000000001"/>
    <n v="2.93"/>
    <m/>
    <n v="1.52"/>
    <n v="2.4897"/>
    <n v="3.6303999999999998"/>
    <n v="3.7425316744989359"/>
    <m/>
  </r>
  <r>
    <s v="180210.IB"/>
    <s v="180210Z6.IB"/>
    <s v="18国开10(增6)"/>
    <x v="574"/>
    <d v="2018-08-16T00:00:00"/>
    <n v="120"/>
    <x v="2"/>
    <s v=""/>
    <s v="国家开发银行"/>
    <n v="4.1459999999999999"/>
    <n v="2.61"/>
    <m/>
    <n v="2.77"/>
    <n v="7.9660000000000002"/>
    <n v="4.1100000000000003"/>
    <n v="4.1824047200602559"/>
    <m/>
  </r>
  <r>
    <s v="180206.IB"/>
    <s v="180206Z19.IB"/>
    <s v="18国开06(增19)"/>
    <x v="574"/>
    <d v="2018-08-16T00:00:00"/>
    <n v="50"/>
    <x v="0"/>
    <s v=""/>
    <s v="国家开发银行"/>
    <n v="4.2019000000000002"/>
    <n v="2.87"/>
    <m/>
    <n v="1.1499999999999999"/>
    <n v="5.5282"/>
    <n v="4.1752000000000002"/>
    <n v="4.2453137694005285"/>
    <m/>
  </r>
  <r>
    <s v="180211.IB"/>
    <s v="180211Z.IB"/>
    <s v="18国开11(增发)"/>
    <x v="574"/>
    <d v="2018-08-16T00:00:00"/>
    <n v="80"/>
    <x v="1"/>
    <s v=""/>
    <s v="国家开发银行"/>
    <n v="3.9081000000000001"/>
    <n v="2.8"/>
    <m/>
    <n v="1.05"/>
    <n v="4.4695"/>
    <n v="3.87"/>
    <n v="3.9617972815751203"/>
    <m/>
  </r>
  <r>
    <s v="180401.IB"/>
    <s v="180401Z29.IB"/>
    <s v="18农发01(增29)"/>
    <x v="575"/>
    <d v="2018-08-17T00:00:00"/>
    <n v="40"/>
    <x v="0"/>
    <s v=""/>
    <s v="中国农业发展银行"/>
    <n v="4.1943999999999999"/>
    <n v="3.04"/>
    <m/>
    <n v="3.86"/>
    <n v="5.2821999999999996"/>
    <n v="4.1840000000000002"/>
    <n v="4.2303698610427469"/>
    <m/>
  </r>
  <r>
    <s v="180406.IB"/>
    <s v="180406Z14.IB"/>
    <s v="18农发06(增14)"/>
    <x v="575"/>
    <d v="2018-08-17T00:00:00"/>
    <n v="60"/>
    <x v="2"/>
    <s v=""/>
    <s v="中国农业发展银行"/>
    <n v="4.3056999999999999"/>
    <n v="3.65"/>
    <m/>
    <n v="2.85"/>
    <n v="7.6394000000000002"/>
    <n v="4.3125999999999998"/>
    <n v="4.3305710631725001"/>
    <m/>
  </r>
  <r>
    <s v="180017.IB"/>
    <s v="180017X.IB"/>
    <s v="18附息国债17(续发)"/>
    <x v="576"/>
    <d v="2018-08-20T00:00:00"/>
    <n v="302"/>
    <x v="6"/>
    <s v=""/>
    <s v="中华人民共和国财政部"/>
    <n v="4.2232000000000003"/>
    <n v="1.7"/>
    <m/>
    <n v="2.2599999999999998"/>
    <n v="17.079599999999999"/>
    <n v="4.2249999999999996"/>
    <n v="4.2290549380547553"/>
    <m/>
  </r>
  <r>
    <s v="180211.IB"/>
    <s v="180211Z2.IB"/>
    <s v="18国开11(增2)"/>
    <x v="577"/>
    <d v="2018-08-24T00:00:00"/>
    <n v="92"/>
    <x v="1"/>
    <s v=""/>
    <s v="国家开发银行"/>
    <n v="4.0267999999999997"/>
    <n v="2.33"/>
    <m/>
    <n v="1.25"/>
    <n v="4.4473000000000003"/>
    <n v="4.0099"/>
    <n v="4.0807653272772244"/>
    <m/>
  </r>
  <r>
    <s v="180208.IB"/>
    <s v="180208Z16.IB"/>
    <s v="18国开08(增16)"/>
    <x v="577"/>
    <d v="2018-08-24T00:00:00"/>
    <n v="112"/>
    <x v="3"/>
    <s v=""/>
    <s v="国家开发银行"/>
    <n v="3.8256999999999999"/>
    <n v="2.17"/>
    <m/>
    <n v="1.1399999999999999"/>
    <n v="2.4676999999999998"/>
    <n v="3.8277999999999999"/>
    <n v="3.8824329902338208"/>
    <m/>
  </r>
  <r>
    <s v="180206.IB"/>
    <s v="180206Z20.IB"/>
    <s v="18国开06(增20)"/>
    <x v="578"/>
    <d v="2018-08-27T00:00:00"/>
    <n v="50"/>
    <x v="0"/>
    <s v=""/>
    <s v="国家开发银行"/>
    <n v="4.2453000000000003"/>
    <n v="3.91"/>
    <m/>
    <n v="1.67"/>
    <n v="5.4951999999999996"/>
    <n v="4.2652000000000001"/>
    <n v="4.2889744795457858"/>
    <m/>
  </r>
  <r>
    <s v="180210.IB"/>
    <s v="180210Z7.IB"/>
    <s v="18国开10(增7)"/>
    <x v="578"/>
    <d v="2018-08-27T00:00:00"/>
    <n v="120"/>
    <x v="2"/>
    <s v=""/>
    <s v="国家开发银行"/>
    <n v="4.1917999999999997"/>
    <n v="5.72"/>
    <m/>
    <n v="9.02"/>
    <n v="7.9295"/>
    <n v="4.2074999999999996"/>
    <n v="4.2283722933350143"/>
    <m/>
  </r>
  <r>
    <s v="180408.IB"/>
    <s v="180408Z9.IB"/>
    <s v="18农发08(增9)"/>
    <x v="579"/>
    <d v="2018-08-29T00:00:00"/>
    <n v="50"/>
    <x v="1"/>
    <s v=""/>
    <s v="中国农业发展银行"/>
    <n v="3.9990999999999999"/>
    <n v="2.72"/>
    <m/>
    <n v="1.33"/>
    <n v="4.1714000000000002"/>
    <n v="4.0003000000000002"/>
    <n v="4.0326618737114632"/>
    <m/>
  </r>
  <r>
    <s v="180409.IB"/>
    <s v="180409Z9.IB"/>
    <s v="18农发09(增9)"/>
    <x v="579"/>
    <d v="2018-08-29T00:00:00"/>
    <n v="50"/>
    <x v="3"/>
    <s v=""/>
    <s v="中国农业发展银行"/>
    <n v="3.7423999999999999"/>
    <n v="3.34"/>
    <m/>
    <n v="1.1200000000000001"/>
    <n v="2.5407999999999999"/>
    <n v="3.7705000000000002"/>
    <n v="3.7778219143576828"/>
    <m/>
  </r>
  <r>
    <s v="180211.IB"/>
    <s v="180211Z3.IB"/>
    <s v="18国开11(增3)"/>
    <x v="580"/>
    <d v="2018-08-30T00:00:00"/>
    <n v="70"/>
    <x v="1"/>
    <s v=""/>
    <s v="国家开发银行"/>
    <n v="3.9594"/>
    <n v="2.92"/>
    <m/>
    <n v="1.07"/>
    <n v="4.4305000000000003"/>
    <n v="3.9649000000000001"/>
    <n v="4.0135699582439903"/>
    <m/>
  </r>
  <r>
    <s v="180208.IB"/>
    <s v="180208Z17.IB"/>
    <s v="18国开08(增17)"/>
    <x v="580"/>
    <d v="2018-08-30T00:00:00"/>
    <n v="70"/>
    <x v="3"/>
    <s v=""/>
    <s v="国家开发银行"/>
    <n v="3.7549000000000001"/>
    <n v="3.36"/>
    <m/>
    <n v="1.35"/>
    <n v="2.4519000000000002"/>
    <n v="3.7427999999999999"/>
    <n v="3.8119985766140547"/>
    <m/>
  </r>
  <r>
    <s v="180406.IB"/>
    <s v="180406Z15.IB"/>
    <s v="18农发06(增15)"/>
    <x v="581"/>
    <d v="2018-09-03T00:00:00"/>
    <n v="60"/>
    <x v="2"/>
    <s v=""/>
    <s v="中国农业发展银行"/>
    <n v="4.3772000000000002"/>
    <n v="3.2"/>
    <m/>
    <n v="3.76"/>
    <n v="7.5929000000000002"/>
    <n v="4.3901000000000003"/>
    <n v="4.4022233771022927"/>
    <m/>
  </r>
  <r>
    <s v="180401.IB"/>
    <s v="180401Z30.IB"/>
    <s v="18农发01(增30)"/>
    <x v="581"/>
    <d v="2018-09-03T00:00:00"/>
    <n v="40"/>
    <x v="0"/>
    <s v=""/>
    <s v="中国农业发展银行"/>
    <n v="4.3022999999999998"/>
    <n v="2.88"/>
    <m/>
    <n v="7.89"/>
    <n v="5.2336"/>
    <n v="4.3002000000000002"/>
    <n v="4.3386038826047075"/>
    <m/>
  </r>
  <r>
    <s v="180206.IB"/>
    <s v="180206Z21.IB"/>
    <s v="18国开06(增21)"/>
    <x v="582"/>
    <d v="2018-09-03T00:00:00"/>
    <n v="40"/>
    <x v="0"/>
    <s v=""/>
    <s v="国家开发银行"/>
    <n v="4.2493999999999996"/>
    <n v="3.77"/>
    <m/>
    <n v="3.91"/>
    <n v="5.4763999999999999"/>
    <n v="4.2702"/>
    <n v="4.2932244101964789"/>
    <m/>
  </r>
  <r>
    <s v="180210.IB"/>
    <s v="180210Z8.IB"/>
    <s v="18国开10(增8)"/>
    <x v="582"/>
    <d v="2018-09-03T00:00:00"/>
    <n v="100"/>
    <x v="2"/>
    <s v=""/>
    <s v="国家开发银行"/>
    <n v="4.1712999999999996"/>
    <n v="5.08"/>
    <m/>
    <n v="1.05"/>
    <n v="7.9138000000000002"/>
    <n v="4.1924999999999999"/>
    <n v="4.2079448482397837"/>
    <m/>
  </r>
  <r>
    <s v="180409.IB"/>
    <s v="180409Z10.IB"/>
    <s v="18农发09(增10)"/>
    <x v="583"/>
    <d v="2018-09-05T00:00:00"/>
    <n v="50"/>
    <x v="3"/>
    <s v=""/>
    <s v="中国农业发展银行"/>
    <n v="3.7412999999999998"/>
    <n v="2.97"/>
    <m/>
    <n v="1.17"/>
    <n v="2.5228999999999999"/>
    <n v="3.7624"/>
    <n v="3.7769732331840342"/>
    <m/>
  </r>
  <r>
    <s v="180408.IB"/>
    <s v="180408Z10.IB"/>
    <s v="18农发08(增10)"/>
    <x v="583"/>
    <d v="2018-09-05T00:00:00"/>
    <n v="50"/>
    <x v="1"/>
    <s v=""/>
    <s v="中国农业发展银行"/>
    <n v="4.0254000000000003"/>
    <n v="2.31"/>
    <m/>
    <n v="2.09"/>
    <n v="4.1519000000000004"/>
    <n v="4.0476999999999999"/>
    <n v="4.0591195019147861"/>
    <m/>
  </r>
  <r>
    <s v="180211.IB"/>
    <s v="180211Z4.IB"/>
    <s v="18国开11(增4)"/>
    <x v="584"/>
    <d v="2018-09-07T00:00:00"/>
    <n v="81.2"/>
    <x v="1"/>
    <s v=""/>
    <s v="国家开发银行"/>
    <n v="3.9605000000000001"/>
    <n v="2.44"/>
    <m/>
    <n v="3.47"/>
    <n v="4.4070999999999998"/>
    <n v="3.9775"/>
    <n v="4.0149575798143902"/>
    <m/>
  </r>
  <r>
    <s v="180014.IB"/>
    <s v="180014X2.IB"/>
    <s v="18附息国债14(续2)"/>
    <x v="585"/>
    <d v="2018-09-06T00:00:00"/>
    <n v="451.5"/>
    <x v="3"/>
    <s v=""/>
    <s v="中华人民共和国财政部"/>
    <n v="3.3018000000000001"/>
    <n v="2.3199999999999998"/>
    <n v="3.3271999999999999"/>
    <n v="1.08"/>
    <n v="2.6461000000000001"/>
    <n v="3.32"/>
    <n v="3.3206957333434111"/>
    <m/>
  </r>
  <r>
    <s v="180406.IB"/>
    <s v="180406Z16.IB"/>
    <s v="18农发06(增16)"/>
    <x v="585"/>
    <d v="2018-09-07T00:00:00"/>
    <n v="60"/>
    <x v="2"/>
    <s v=""/>
    <s v="中国农业发展银行"/>
    <n v="4.3783000000000003"/>
    <n v="2.94"/>
    <m/>
    <n v="13.61"/>
    <n v="7.5808999999999997"/>
    <n v="4.3951000000000002"/>
    <n v="4.4033629872442592"/>
    <m/>
  </r>
  <r>
    <s v="180401.IB"/>
    <s v="180401Z31.IB"/>
    <s v="18农发01(增31)"/>
    <x v="585"/>
    <d v="2018-09-07T00:00:00"/>
    <n v="40"/>
    <x v="0"/>
    <s v=""/>
    <s v="中国农业发展银行"/>
    <n v="4.3040000000000003"/>
    <n v="2.5499999999999998"/>
    <m/>
    <n v="1"/>
    <n v="5.2202999999999999"/>
    <n v="4.3152999999999997"/>
    <n v="4.340396375687221"/>
    <m/>
  </r>
  <r>
    <s v="180206.IB"/>
    <s v="180206Z22.IB"/>
    <s v="18国开06(增22)"/>
    <x v="586"/>
    <d v="2018-09-11T00:00:00"/>
    <n v="40.5"/>
    <x v="0"/>
    <s v=""/>
    <s v="国家开发银行"/>
    <n v="4.2766999999999999"/>
    <n v="2.75"/>
    <m/>
    <n v="8.91"/>
    <n v="5.4497999999999998"/>
    <n v="4.3002000000000002"/>
    <n v="4.3207383133325994"/>
    <m/>
  </r>
  <r>
    <s v="180210.IB"/>
    <s v="180210Z9.IB"/>
    <s v="18国开10(增9)"/>
    <x v="586"/>
    <d v="2018-09-11T00:00:00"/>
    <n v="100.5"/>
    <x v="2"/>
    <s v=""/>
    <s v="国家开发银行"/>
    <n v="4.1825999999999999"/>
    <n v="3.61"/>
    <m/>
    <n v="4.62"/>
    <n v="7.8867000000000003"/>
    <n v="4.21"/>
    <n v="4.2193707659730935"/>
    <m/>
  </r>
  <r>
    <s v="180212.IB"/>
    <s v="180212Z.IB"/>
    <s v="18国开12(增发)"/>
    <x v="587"/>
    <d v="2018-09-13T00:00:00"/>
    <n v="70"/>
    <x v="3"/>
    <s v=""/>
    <s v="国家开发银行"/>
    <n v="3.7555000000000001"/>
    <n v="2.68"/>
    <m/>
    <n v="2.33"/>
    <n v="2.7736000000000001"/>
    <n v="3.7601"/>
    <n v="3.8059759157773292"/>
    <m/>
  </r>
  <r>
    <s v="180211.IB"/>
    <s v="180211Z5.IB"/>
    <s v="18国开11(增5)"/>
    <x v="587"/>
    <d v="2018-09-13T00:00:00"/>
    <n v="80"/>
    <x v="1"/>
    <s v=""/>
    <s v="国家开发银行"/>
    <n v="4.0392999999999999"/>
    <n v="3.02"/>
    <m/>
    <n v="3.46"/>
    <n v="4.3887999999999998"/>
    <n v="4.0648999999999997"/>
    <n v="4.0939846518410494"/>
    <m/>
  </r>
  <r>
    <s v="180016.IB"/>
    <s v="180016X2.IB"/>
    <s v="18附息国债16(续2)"/>
    <x v="588"/>
    <d v="2018-09-13T00:00:00"/>
    <n v="450.5"/>
    <x v="1"/>
    <s v=""/>
    <s v="中华人民共和国财政部"/>
    <n v="3.4878"/>
    <n v="2.16"/>
    <n v="3.5247000000000002"/>
    <n v="13.39"/>
    <n v="4.3640999999999996"/>
    <n v="3.5099"/>
    <n v="3.5107142320295135"/>
    <m/>
  </r>
  <r>
    <s v="180309.IB"/>
    <s v="180309Z4.IB"/>
    <s v="18进出09(增4)"/>
    <x v="589"/>
    <d v="2018-09-17T00:00:00"/>
    <n v="40"/>
    <x v="1"/>
    <s v=""/>
    <s v="中国进出口银行"/>
    <n v="4.1132"/>
    <n v="2.44"/>
    <m/>
    <n v="10.33"/>
    <n v="4.1836000000000002"/>
    <n v="4.1148999999999996"/>
    <n v="4.1442737164164836"/>
    <m/>
  </r>
  <r>
    <s v="180210.IB"/>
    <s v="180210Z10.IB"/>
    <s v="18国开10(增10)"/>
    <x v="589"/>
    <d v="2018-09-17T00:00:00"/>
    <n v="120"/>
    <x v="2"/>
    <s v=""/>
    <s v="国家开发银行"/>
    <n v="4.2218"/>
    <n v="3.39"/>
    <m/>
    <n v="11.49"/>
    <n v="7.8758999999999997"/>
    <n v="4.2465000000000002"/>
    <n v="4.2586211886895464"/>
    <m/>
  </r>
  <r>
    <s v="180304.IB"/>
    <s v="180304Z11.IB"/>
    <s v="18进出04(增11)"/>
    <x v="589"/>
    <d v="2018-09-17T00:00:00"/>
    <n v="30"/>
    <x v="3"/>
    <s v=""/>
    <s v="中国进出口银行"/>
    <n v="3.78"/>
    <n v="3.37"/>
    <m/>
    <n v="3.25"/>
    <n v="2.3262999999999998"/>
    <n v="3.8087"/>
    <n v="3.8143893736835315"/>
    <m/>
  </r>
  <r>
    <s v="180206.IB"/>
    <s v="180206Z23.IB"/>
    <s v="18国开06(增23)"/>
    <x v="589"/>
    <d v="2018-09-17T00:00:00"/>
    <n v="50"/>
    <x v="0"/>
    <s v=""/>
    <s v="国家开发银行"/>
    <n v="4.2999000000000001"/>
    <n v="2.91"/>
    <m/>
    <n v="1.06"/>
    <n v="5.4367999999999999"/>
    <n v="4.3300999999999998"/>
    <n v="4.3440436138905243"/>
    <m/>
  </r>
  <r>
    <s v="180017.IB"/>
    <s v="180017X2.IB"/>
    <s v="18附息国债17(续2)"/>
    <x v="590"/>
    <d v="2018-09-17T00:00:00"/>
    <n v="304.5"/>
    <x v="6"/>
    <s v=""/>
    <s v="中华人民共和国财政部"/>
    <n v="4.2285000000000004"/>
    <n v="2.33"/>
    <m/>
    <n v="1.3"/>
    <n v="16.997699999999998"/>
    <n v="4.2275"/>
    <n v="4.2343831488966162"/>
    <m/>
  </r>
  <r>
    <s v="180211.IB"/>
    <s v="180211Z6.IB"/>
    <s v="18国开11(增6)"/>
    <x v="591"/>
    <d v="2018-09-21T00:00:00"/>
    <n v="83.3"/>
    <x v="1"/>
    <s v=""/>
    <s v="国家开发银行"/>
    <n v="3.9946000000000002"/>
    <n v="3.39"/>
    <m/>
    <n v="3.15"/>
    <n v="4.3663999999999996"/>
    <n v="4.0399000000000003"/>
    <n v="4.0495651887138147"/>
    <m/>
  </r>
  <r>
    <s v="180212.IB"/>
    <s v="180212Z2.IB"/>
    <s v="18国开12(增2)"/>
    <x v="591"/>
    <d v="2018-09-21T00:00:00"/>
    <n v="59.4"/>
    <x v="3"/>
    <s v=""/>
    <s v="国家开发银行"/>
    <n v="3.6867999999999999"/>
    <n v="4.04"/>
    <m/>
    <n v="1.96"/>
    <n v="2.7534000000000001"/>
    <n v="3.74"/>
    <n v="3.7376462264836201"/>
    <m/>
  </r>
  <r>
    <s v="180019.IB"/>
    <s v="180019X.IB"/>
    <s v="18附息国债19(续发)"/>
    <x v="592"/>
    <d v="2018-09-20T00:00:00"/>
    <n v="450"/>
    <x v="2"/>
    <s v=""/>
    <s v="中华人民共和国财政部"/>
    <n v="3.6402999999999999"/>
    <n v="2.17"/>
    <n v="3.6594000000000002"/>
    <n v="1.1000000000000001"/>
    <n v="8.2482000000000006"/>
    <n v="3.6724999999999999"/>
    <n v="3.6524238573264469"/>
    <m/>
  </r>
  <r>
    <s v="180309.IB"/>
    <s v="180309Z5.IB"/>
    <s v="18进出09(增5)"/>
    <x v="593"/>
    <d v="2018-09-25T00:00:00"/>
    <n v="30"/>
    <x v="1"/>
    <s v=""/>
    <s v="中国进出口银行"/>
    <n v="4.0873999999999997"/>
    <n v="3.99"/>
    <m/>
    <n v="1.33"/>
    <n v="4.1620999999999997"/>
    <n v="4.1201999999999996"/>
    <n v="4.1186342327190602"/>
    <m/>
  </r>
  <r>
    <s v="180206.IB"/>
    <s v="180206Z24.IB"/>
    <s v="18国开06(增24)"/>
    <x v="593"/>
    <d v="2018-09-25T00:00:00"/>
    <n v="50"/>
    <x v="0"/>
    <s v=""/>
    <s v="国家开发银行"/>
    <n v="4.3169000000000004"/>
    <n v="3.07"/>
    <m/>
    <n v="1.0900000000000001"/>
    <n v="5.4142000000000001"/>
    <n v="4.3501000000000003"/>
    <n v="4.3612278785416132"/>
    <m/>
  </r>
  <r>
    <s v="180210.IB"/>
    <s v="180210Z11.IB"/>
    <s v="18国开10(增11)"/>
    <x v="593"/>
    <d v="2018-09-25T00:00:00"/>
    <n v="120"/>
    <x v="2"/>
    <s v=""/>
    <s v="国家开发银行"/>
    <n v="4.2641"/>
    <n v="2.4700000000000002"/>
    <m/>
    <n v="5.78"/>
    <n v="7.8482000000000003"/>
    <n v="4.2874999999999996"/>
    <n v="4.3010511480339444"/>
    <m/>
  </r>
  <r>
    <s v="180409.IB"/>
    <s v="180409Z11.IB"/>
    <s v="18农发09(增11)"/>
    <x v="594"/>
    <d v="2018-09-28T00:00:00"/>
    <n v="50"/>
    <x v="3"/>
    <s v=""/>
    <s v="中国农业发展银行"/>
    <n v="3.6808999999999998"/>
    <n v="3.67"/>
    <m/>
    <n v="2.67"/>
    <n v="2.4639000000000002"/>
    <n v="3.7077"/>
    <n v="3.7174274564714476"/>
    <m/>
  </r>
  <r>
    <s v="180401.IB"/>
    <s v="180401Z32.IB"/>
    <s v="18农发01(增32)"/>
    <x v="594"/>
    <d v="2018-09-28T00:00:00"/>
    <n v="40"/>
    <x v="0"/>
    <s v=""/>
    <s v="中国农业发展银行"/>
    <n v="4.2984999999999998"/>
    <n v="3.29"/>
    <m/>
    <n v="2.88"/>
    <n v="5.1703000000000001"/>
    <n v="4.2919"/>
    <n v="4.3352483511595068"/>
    <m/>
  </r>
  <r>
    <s v="180408.IB"/>
    <s v="180408Z11.IB"/>
    <s v="18农发08(增11)"/>
    <x v="594"/>
    <d v="2018-09-28T00:00:00"/>
    <n v="50"/>
    <x v="1"/>
    <s v=""/>
    <s v="中国农业发展银行"/>
    <n v="4.0468999999999999"/>
    <n v="3.53"/>
    <m/>
    <n v="2.0699999999999998"/>
    <n v="4.0915999999999997"/>
    <n v="4.0358000000000001"/>
    <n v="4.081116443445107"/>
    <m/>
  </r>
  <r>
    <s v="180406.IB"/>
    <s v="180406Z17.IB"/>
    <s v="18农发06(增17)"/>
    <x v="594"/>
    <d v="2018-09-28T00:00:00"/>
    <n v="60"/>
    <x v="2"/>
    <s v=""/>
    <s v="中国农业发展银行"/>
    <n v="4.3727"/>
    <n v="4.2"/>
    <m/>
    <n v="1.31"/>
    <n v="7.5321999999999996"/>
    <n v="4.3951000000000002"/>
    <n v="4.3979250338546505"/>
    <m/>
  </r>
  <r>
    <s v="180212.IB"/>
    <s v="180212Z3.IB"/>
    <s v="18国开12(增3)"/>
    <x v="595"/>
    <d v="2018-10-08T00:00:00"/>
    <n v="50"/>
    <x v="3"/>
    <s v=""/>
    <s v="国家开发银行"/>
    <n v="3.6276000000000002"/>
    <n v="3.19"/>
    <m/>
    <n v="3.49"/>
    <n v="2.7109000000000001"/>
    <n v="3.6425999999999998"/>
    <n v="3.6792433656719172"/>
    <m/>
  </r>
  <r>
    <s v="180211.IB"/>
    <s v="180211Z7.IB"/>
    <s v="18国开11(增7)"/>
    <x v="595"/>
    <d v="2018-10-08T00:00:00"/>
    <n v="70"/>
    <x v="1"/>
    <s v=""/>
    <s v="国家开发银行"/>
    <n v="3.9161000000000001"/>
    <n v="4.2300000000000004"/>
    <m/>
    <n v="19.440000000000001"/>
    <n v="4.327"/>
    <n v="3.9649999999999999"/>
    <n v="3.9715656806101225"/>
    <m/>
  </r>
  <r>
    <s v="180210.IB"/>
    <s v="180210Z12.IB"/>
    <s v="18国开10(增12)"/>
    <x v="595"/>
    <d v="2018-10-08T00:00:00"/>
    <n v="100"/>
    <x v="2"/>
    <s v=""/>
    <s v="国家开发银行"/>
    <n v="4.1700999999999997"/>
    <n v="4.08"/>
    <m/>
    <n v="2.59"/>
    <n v="7.8262"/>
    <n v="4.2074999999999996"/>
    <n v="4.2071550203163728"/>
    <m/>
  </r>
  <r>
    <s v="180212.IB"/>
    <s v="180212Z4.IB"/>
    <s v="18国开12(增4)"/>
    <x v="596"/>
    <d v="2018-10-12T00:00:00"/>
    <n v="84"/>
    <x v="3"/>
    <s v=""/>
    <s v="国家开发银行"/>
    <n v="3.5758000000000001"/>
    <n v="3.32"/>
    <m/>
    <n v="2.63"/>
    <n v="2.702"/>
    <n v="3.6251000000000002"/>
    <n v="3.6276134715025909"/>
    <m/>
  </r>
  <r>
    <s v="180206.IB"/>
    <s v="180206Z25.IB"/>
    <s v="18国开06(增25)"/>
    <x v="596"/>
    <d v="2018-10-12T00:00:00"/>
    <n v="50.2"/>
    <x v="0"/>
    <s v=""/>
    <s v="国家开发银行"/>
    <n v="4.2257999999999996"/>
    <n v="3.1"/>
    <m/>
    <n v="2.27"/>
    <n v="5.3808999999999996"/>
    <n v="4.2709999999999999"/>
    <n v="4.2704022040922514"/>
    <m/>
  </r>
  <r>
    <s v="180210.IB"/>
    <s v="180210Z13.IB"/>
    <s v="18国开10(增13)"/>
    <x v="596"/>
    <d v="2018-10-12T00:00:00"/>
    <n v="120"/>
    <x v="2"/>
    <s v=""/>
    <s v="国家开发银行"/>
    <n v="4.1554000000000002"/>
    <n v="2.36"/>
    <m/>
    <n v="2.36"/>
    <n v="7.8201000000000001"/>
    <n v="4.1849999999999996"/>
    <n v="4.1924839247579957"/>
    <m/>
  </r>
  <r>
    <s v="180211.IB"/>
    <s v="180211Z8.IB"/>
    <s v="18国开11(增8)"/>
    <x v="596"/>
    <d v="2018-10-12T00:00:00"/>
    <n v="90"/>
    <x v="1"/>
    <s v=""/>
    <s v="国家开发银行"/>
    <n v="3.8795000000000002"/>
    <n v="3.37"/>
    <m/>
    <n v="1.02"/>
    <n v="4.3198999999999996"/>
    <n v="3.9348000000000001"/>
    <n v="3.9350568415935556"/>
    <m/>
  </r>
  <r>
    <s v="180020.IB"/>
    <s v="180020X.IB"/>
    <s v="18附息国债20(续发)"/>
    <x v="597"/>
    <d v="2018-10-11T00:00:00"/>
    <n v="390.5"/>
    <x v="0"/>
    <s v=""/>
    <s v="中华人民共和国财政部"/>
    <n v="3.5461"/>
    <n v="2.19"/>
    <n v="3.6149"/>
    <n v="2.75"/>
    <n v="6.0008999999999997"/>
    <n v="3.61"/>
    <n v="3.5627641670416104"/>
    <m/>
  </r>
  <r>
    <s v="180313.IB"/>
    <s v="180313Z.IB"/>
    <s v="18进出13(增发)"/>
    <x v="598"/>
    <d v="2018-10-15T00:00:00"/>
    <n v="40"/>
    <x v="3"/>
    <s v=""/>
    <s v="中国进出口银行"/>
    <n v="3.6313"/>
    <n v="3.41"/>
    <m/>
    <n v="2.4"/>
    <n v="2.7385999999999999"/>
    <n v="3.6452"/>
    <n v="3.6605120061345211"/>
    <m/>
  </r>
  <r>
    <s v="180309.IB"/>
    <s v="180309Z6.IB"/>
    <s v="18进出09(增6)"/>
    <x v="598"/>
    <d v="2018-10-15T00:00:00"/>
    <n v="30"/>
    <x v="1"/>
    <s v=""/>
    <s v="中国进出口银行"/>
    <n v="3.9043999999999999"/>
    <n v="6"/>
    <m/>
    <n v="2.31"/>
    <n v="4.1177999999999999"/>
    <n v="3.9401999999999999"/>
    <n v="3.9359702559619212"/>
    <m/>
  </r>
  <r>
    <s v="180210.IB"/>
    <s v="180210Z14.IB"/>
    <s v="18国开10(增14)"/>
    <x v="599"/>
    <d v="2018-10-18T00:00:00"/>
    <n v="120"/>
    <x v="2"/>
    <s v=""/>
    <s v="国家开发银行"/>
    <n v="4.1435000000000004"/>
    <n v="2.66"/>
    <m/>
    <n v="1.83"/>
    <n v="7.8102"/>
    <n v="4.1475"/>
    <n v="4.1806309313461885"/>
    <m/>
  </r>
  <r>
    <s v="180206.IB"/>
    <s v="180206Z26.IB"/>
    <s v="18国开06(增26)"/>
    <x v="599"/>
    <d v="2018-10-18T00:00:00"/>
    <n v="60"/>
    <x v="0"/>
    <s v=""/>
    <s v="国家开发银行"/>
    <n v="4.1642999999999999"/>
    <n v="3.28"/>
    <m/>
    <n v="3.43"/>
    <n v="5.3684000000000003"/>
    <n v="4.2041000000000004"/>
    <n v="4.2090060576708144"/>
    <m/>
  </r>
  <r>
    <s v="180211.IB"/>
    <s v="180211Z9.IB"/>
    <s v="18国开11(增9)"/>
    <x v="599"/>
    <d v="2018-10-18T00:00:00"/>
    <n v="80"/>
    <x v="1"/>
    <s v=""/>
    <s v="国家开发银行"/>
    <n v="3.8477000000000001"/>
    <n v="3.26"/>
    <m/>
    <n v="3.24"/>
    <n v="4.3055000000000003"/>
    <n v="3.8851"/>
    <n v="3.9034426547439325"/>
    <m/>
  </r>
  <r>
    <s v="180212.IB"/>
    <s v="180212Z5.IB"/>
    <s v="18国开12(增5)"/>
    <x v="599"/>
    <d v="2018-10-18T00:00:00"/>
    <n v="60"/>
    <x v="3"/>
    <s v=""/>
    <s v="国家开发银行"/>
    <n v="3.5417999999999998"/>
    <n v="2.92"/>
    <m/>
    <n v="2.2400000000000002"/>
    <n v="2.6863999999999999"/>
    <n v="3.5901000000000001"/>
    <n v="3.5939143537820128"/>
    <m/>
  </r>
  <r>
    <s v="180313.IB"/>
    <s v="180313Z2.IB"/>
    <s v="18进出13(增2)"/>
    <x v="600"/>
    <d v="2018-10-23T00:00:00"/>
    <n v="41.3"/>
    <x v="3"/>
    <s v=""/>
    <s v="中国进出口银行"/>
    <n v="3.5722999999999998"/>
    <n v="3.67"/>
    <m/>
    <n v="1.53"/>
    <n v="2.7179000000000002"/>
    <n v="3.6301000000000001"/>
    <n v="3.6017344898634973"/>
    <m/>
  </r>
  <r>
    <s v="180210.IB"/>
    <s v="180210Z15.IB"/>
    <s v="18国开10(增15)"/>
    <x v="601"/>
    <d v="2018-10-26T00:00:00"/>
    <n v="120.3"/>
    <x v="2"/>
    <s v=""/>
    <s v="国家开发银行"/>
    <n v="4.1039000000000003"/>
    <n v="3.36"/>
    <m/>
    <n v="1.2"/>
    <n v="7.7920999999999996"/>
    <n v="4.1275000000000004"/>
    <n v="4.1411171815043444"/>
    <m/>
  </r>
  <r>
    <s v="180212.IB"/>
    <s v="180212Z6.IB"/>
    <s v="18国开12(增6)"/>
    <x v="601"/>
    <d v="2018-10-26T00:00:00"/>
    <n v="93"/>
    <x v="3"/>
    <s v=""/>
    <s v="国家开发银行"/>
    <n v="3.5257999999999998"/>
    <n v="3.89"/>
    <m/>
    <n v="1.07"/>
    <n v="2.6667999999999998"/>
    <n v="3.5893999999999999"/>
    <n v="3.5782973751312435"/>
    <m/>
  </r>
  <r>
    <s v="180211.IB"/>
    <s v="180211Z10.IB"/>
    <s v="18国开11(增10)"/>
    <x v="601"/>
    <d v="2018-10-26T00:00:00"/>
    <n v="87.8"/>
    <x v="1"/>
    <s v=""/>
    <s v="国家开发银行"/>
    <n v="3.8391000000000002"/>
    <n v="4.29"/>
    <m/>
    <n v="3.3"/>
    <n v="4.2858999999999998"/>
    <n v="3.88"/>
    <n v="3.8950975734384845"/>
    <m/>
  </r>
  <r>
    <s v="180401.IB"/>
    <s v="180401Z33.IB"/>
    <s v="18农发01(增33)"/>
    <x v="602"/>
    <d v="2018-10-26T00:00:00"/>
    <n v="40"/>
    <x v="0"/>
    <s v=""/>
    <s v="中国农业发展银行"/>
    <n v="4.1037999999999997"/>
    <n v="4.83"/>
    <m/>
    <n v="3.94"/>
    <n v="5.1079999999999997"/>
    <n v="4.1402999999999999"/>
    <n v="4.140996554424432"/>
    <m/>
  </r>
  <r>
    <s v="180408.IB"/>
    <s v="180408Z12.IB"/>
    <s v="18农发08(增12)"/>
    <x v="602"/>
    <d v="2018-10-26T00:00:00"/>
    <n v="50"/>
    <x v="1"/>
    <s v=""/>
    <s v="中国农业发展银行"/>
    <n v="3.8401000000000001"/>
    <n v="4.0599999999999996"/>
    <m/>
    <n v="5.56"/>
    <n v="4.0263"/>
    <n v="3.8752"/>
    <n v="3.8748713781884114"/>
    <m/>
  </r>
  <r>
    <s v="180019.IB"/>
    <s v="180019X2.IB"/>
    <s v="18附息国债19(续2)"/>
    <x v="602"/>
    <d v="2018-10-25T00:00:00"/>
    <n v="390.5"/>
    <x v="2"/>
    <s v=""/>
    <s v="中华人民共和国财政部"/>
    <n v="3.5017"/>
    <n v="2.4"/>
    <n v="3.3557000000000001"/>
    <n v="2.78"/>
    <n v="8.1731999999999996"/>
    <n v="3.54"/>
    <n v="3.5139351098712868"/>
    <m/>
  </r>
  <r>
    <s v="180409.IB"/>
    <s v="180409Z12.IB"/>
    <s v="18农发09(增12)"/>
    <x v="602"/>
    <d v="2018-10-26T00:00:00"/>
    <n v="50"/>
    <x v="3"/>
    <s v=""/>
    <s v="中国农业发展银行"/>
    <n v="3.5251000000000001"/>
    <n v="3.52"/>
    <m/>
    <n v="1.28"/>
    <n v="2.3932000000000002"/>
    <n v="3.5807000000000002"/>
    <n v="3.5627065518970418"/>
    <m/>
  </r>
  <r>
    <s v="180406.IB"/>
    <s v="180406Z18.IB"/>
    <s v="18农发06(增18)"/>
    <x v="602"/>
    <d v="2018-10-26T00:00:00"/>
    <n v="60"/>
    <x v="2"/>
    <s v=""/>
    <s v="中国农业发展银行"/>
    <n v="4.2043999999999997"/>
    <n v="4.2699999999999996"/>
    <m/>
    <n v="9.4700000000000006"/>
    <n v="7.4786999999999999"/>
    <n v="4.2426000000000004"/>
    <n v="4.2298054849104787"/>
    <m/>
  </r>
  <r>
    <s v="180309.IB"/>
    <s v="180309Z7.IB"/>
    <s v="18进出09(增7)"/>
    <x v="603"/>
    <d v="2018-10-29T00:00:00"/>
    <n v="40"/>
    <x v="1"/>
    <s v=""/>
    <s v="中国进出口银行"/>
    <n v="3.7799"/>
    <n v="3.74"/>
    <m/>
    <n v="1"/>
    <n v="4.0860000000000003"/>
    <n v="3.8603000000000001"/>
    <n v="3.811715956926089"/>
    <m/>
  </r>
  <r>
    <s v="180313.IB"/>
    <s v="180313Z3.IB"/>
    <s v="18进出13(增3)"/>
    <x v="603"/>
    <d v="2018-10-29T00:00:00"/>
    <n v="43"/>
    <x v="3"/>
    <s v=""/>
    <s v="中国进出口银行"/>
    <n v="3.5057"/>
    <n v="3.35"/>
    <m/>
    <n v="1.65"/>
    <n v="2.7046999999999999"/>
    <n v="3.5701999999999998"/>
    <n v="3.5352781417532442"/>
    <m/>
  </r>
  <r>
    <s v="180408.IB"/>
    <s v="180408Z13.IB"/>
    <s v="18农发08(增13)"/>
    <x v="604"/>
    <d v="2018-11-01T00:00:00"/>
    <n v="60"/>
    <x v="1"/>
    <s v=""/>
    <s v="中国农业发展银行"/>
    <n v="3.7467999999999999"/>
    <n v="3.8"/>
    <m/>
    <n v="1.32"/>
    <n v="4.0137999999999998"/>
    <n v="3.8003"/>
    <n v="3.7816796651552145"/>
    <m/>
  </r>
  <r>
    <s v="180409.IB"/>
    <s v="180409Z13.IB"/>
    <s v="18农发09(增13)"/>
    <x v="604"/>
    <d v="2018-11-01T00:00:00"/>
    <n v="60"/>
    <x v="3"/>
    <s v=""/>
    <s v="中国农业发展银行"/>
    <n v="3.4232999999999998"/>
    <n v="4.0199999999999996"/>
    <m/>
    <n v="1"/>
    <n v="2.3788999999999998"/>
    <n v="3.4857999999999998"/>
    <n v="3.461132611711295"/>
    <m/>
  </r>
  <r>
    <s v="180214.IB"/>
    <s v="180214Z.IB"/>
    <s v="18国开14(增发)"/>
    <x v="605"/>
    <d v="2018-11-01T00:00:00"/>
    <n v="60"/>
    <x v="0"/>
    <s v=""/>
    <s v="国家开发银行"/>
    <n v="4.0308000000000002"/>
    <n v="3.71"/>
    <m/>
    <n v="1.78"/>
    <n v="5.9611000000000001"/>
    <n v="4.0701000000000001"/>
    <n v="4.0710610256496285"/>
    <m/>
  </r>
  <r>
    <s v="180212.IB"/>
    <s v="180212Z7.IB"/>
    <s v="18国开12(增7)"/>
    <x v="605"/>
    <d v="2018-11-01T00:00:00"/>
    <n v="70"/>
    <x v="3"/>
    <s v=""/>
    <s v="国家开发银行"/>
    <n v="3.3906999999999998"/>
    <n v="2.88"/>
    <m/>
    <n v="6.47"/>
    <n v="2.6524999999999999"/>
    <n v="3.4752000000000001"/>
    <n v="3.4434803958529687"/>
    <m/>
  </r>
  <r>
    <s v="180210.IB"/>
    <s v="180210Z16.IB"/>
    <s v="18国开10(增16)"/>
    <x v="605"/>
    <d v="2018-11-01T00:00:00"/>
    <n v="120"/>
    <x v="2"/>
    <s v=""/>
    <s v="国家开发银行"/>
    <n v="4.0208000000000004"/>
    <n v="2.19"/>
    <m/>
    <n v="1.07"/>
    <n v="7.7811000000000003"/>
    <n v="4.07"/>
    <n v="4.0580697947590965"/>
    <m/>
  </r>
  <r>
    <s v="180211.IB"/>
    <s v="180211Z11.IB"/>
    <s v="18国开11(增11)"/>
    <x v="605"/>
    <d v="2018-11-01T00:00:00"/>
    <n v="80"/>
    <x v="1"/>
    <s v=""/>
    <s v="国家开发银行"/>
    <n v="3.7048999999999999"/>
    <n v="3.02"/>
    <m/>
    <n v="3.39"/>
    <n v="4.2729999999999997"/>
    <n v="3.7774999999999999"/>
    <n v="3.7610666276620641"/>
    <m/>
  </r>
  <r>
    <s v="180406.IB"/>
    <s v="180406Z19.IB"/>
    <s v="18农发06(增19)"/>
    <x v="606"/>
    <d v="2018-11-02T00:00:00"/>
    <n v="70"/>
    <x v="2"/>
    <s v=""/>
    <s v="中国农业发展银行"/>
    <n v="4.1454000000000004"/>
    <n v="2.67"/>
    <m/>
    <n v="6.11"/>
    <n v="7.4610000000000003"/>
    <n v="4.1825999999999999"/>
    <n v="4.1708657552606896"/>
    <m/>
  </r>
  <r>
    <s v="180401.IB"/>
    <s v="180401Z34.IB"/>
    <s v="18农发01(增34)"/>
    <x v="606"/>
    <d v="2018-11-02T00:00:00"/>
    <n v="50"/>
    <x v="0"/>
    <s v=""/>
    <s v="中国农业发展银行"/>
    <n v="4.0449999999999999"/>
    <n v="2.76"/>
    <m/>
    <n v="1.04"/>
    <n v="5.0928000000000004"/>
    <n v="4.0903"/>
    <n v="4.0823075714734527"/>
    <m/>
  </r>
  <r>
    <s v="180309.IB"/>
    <s v="180309Z8.IB"/>
    <s v="18进出09(增8)"/>
    <x v="607"/>
    <d v="2018-11-05T00:00:00"/>
    <n v="40"/>
    <x v="1"/>
    <s v=""/>
    <s v="中国进出口银行"/>
    <n v="3.7502"/>
    <n v="2.86"/>
    <m/>
    <n v="3.38"/>
    <n v="4.0663"/>
    <n v="3.7812999999999999"/>
    <n v="3.7821700956643634"/>
    <m/>
  </r>
  <r>
    <s v="180313.IB"/>
    <s v="180313Z4.IB"/>
    <s v="18进出13(增4)"/>
    <x v="607"/>
    <d v="2018-11-05T00:00:00"/>
    <n v="40"/>
    <x v="3"/>
    <s v=""/>
    <s v="中国进出口银行"/>
    <n v="3.464"/>
    <n v="2.79"/>
    <m/>
    <n v="5.45"/>
    <n v="2.6867000000000001"/>
    <n v="3.5053000000000001"/>
    <n v="3.4937763055048943"/>
    <m/>
  </r>
  <r>
    <s v="180409.IB"/>
    <s v="180409Z14.IB"/>
    <s v="18农发09(增14)"/>
    <x v="608"/>
    <d v="2018-11-07T00:00:00"/>
    <n v="60"/>
    <x v="3"/>
    <s v=""/>
    <s v="中国农业发展银行"/>
    <n v="3.41"/>
    <n v="3.18"/>
    <m/>
    <n v="2"/>
    <n v="2.3643999999999998"/>
    <n v="3.4927999999999999"/>
    <n v="3.4480646252749114"/>
    <m/>
  </r>
  <r>
    <s v="180408.IB"/>
    <s v="180408Z14.IB"/>
    <s v="18农发08(增14)"/>
    <x v="608"/>
    <d v="2018-11-07T00:00:00"/>
    <n v="60"/>
    <x v="1"/>
    <s v=""/>
    <s v="中国农业发展银行"/>
    <n v="3.7631000000000001"/>
    <n v="3.47"/>
    <m/>
    <n v="8"/>
    <n v="3.9984999999999999"/>
    <n v="3.8209"/>
    <n v="3.7981131299237214"/>
    <m/>
  </r>
  <r>
    <s v="180214.IB"/>
    <s v="180214Z2.IB"/>
    <s v="18国开14(增2)"/>
    <x v="609"/>
    <d v="2018-11-09T00:00:00"/>
    <n v="50.6"/>
    <x v="0"/>
    <s v=""/>
    <s v="国家开发银行"/>
    <n v="4.0053999999999998"/>
    <n v="4.13"/>
    <m/>
    <n v="2.7"/>
    <n v="5.9413"/>
    <n v="4.0601000000000003"/>
    <n v="4.0457951997037682"/>
    <m/>
  </r>
  <r>
    <s v="180212.IB"/>
    <s v="180212Z8.IB"/>
    <s v="18国开12(增8)"/>
    <x v="609"/>
    <d v="2018-11-09T00:00:00"/>
    <n v="84.2"/>
    <x v="3"/>
    <s v=""/>
    <s v="国家开发银行"/>
    <n v="3.3511000000000002"/>
    <n v="5.09"/>
    <m/>
    <n v="1.49"/>
    <n v="2.6326000000000001"/>
    <n v="3.4453999999999998"/>
    <n v="3.4042793664058348"/>
    <m/>
  </r>
  <r>
    <s v="180020.IB"/>
    <s v="180020X2.IB"/>
    <s v="18附息国债20(续2)"/>
    <x v="610"/>
    <d v="2018-11-08T00:00:00"/>
    <n v="351.2"/>
    <x v="0"/>
    <s v=""/>
    <s v="中华人民共和国财政部"/>
    <n v="3.4443000000000001"/>
    <n v="2.75"/>
    <n v="3.4784999999999999"/>
    <n v="49.73"/>
    <n v="5.9352999999999998"/>
    <n v="3.4801000000000002"/>
    <n v="3.4611483480194769"/>
    <m/>
  </r>
  <r>
    <s v="180021.IB"/>
    <s v="180021X.IB"/>
    <s v="18附息国债21(续发)"/>
    <x v="610"/>
    <d v="2018-11-08T00:00:00"/>
    <n v="350"/>
    <x v="3"/>
    <s v=""/>
    <s v="中华人民共和国财政部"/>
    <n v="3.0729000000000002"/>
    <n v="2.76"/>
    <n v="3.1118000000000001"/>
    <n v="7.9"/>
    <n v="2.7475000000000001"/>
    <n v="3.1000999999999999"/>
    <n v="3.0910983621474069"/>
    <m/>
  </r>
  <r>
    <s v="180406.IB"/>
    <s v="180406Z20.IB"/>
    <s v="18农发06(增20)"/>
    <x v="610"/>
    <d v="2018-11-12T00:00:00"/>
    <n v="70"/>
    <x v="2"/>
    <s v=""/>
    <s v="中国农业发展银行"/>
    <n v="4.0972"/>
    <n v="3.69"/>
    <m/>
    <n v="8.15"/>
    <n v="7.4455"/>
    <n v="4.1401000000000003"/>
    <n v="4.1227187697266805"/>
    <m/>
  </r>
  <r>
    <s v="180313.IB"/>
    <s v="180313Z5.IB"/>
    <s v="18进出13(增5)"/>
    <x v="611"/>
    <d v="2018-11-12T00:00:00"/>
    <n v="43.8"/>
    <x v="3"/>
    <s v=""/>
    <s v="中国进出口银行"/>
    <n v="3.4218999999999999"/>
    <n v="2.63"/>
    <m/>
    <n v="2.06"/>
    <n v="2.6694"/>
    <n v="3.4653"/>
    <n v="3.4518692814864762"/>
    <m/>
  </r>
  <r>
    <s v="180210.IB"/>
    <s v="180210Z17.IB"/>
    <s v="18国开10(增17)"/>
    <x v="611"/>
    <d v="2018-11-13T00:00:00"/>
    <n v="100.4"/>
    <x v="2"/>
    <s v=""/>
    <s v="国家开发银行"/>
    <n v="4.0171999999999999"/>
    <n v="2.63"/>
    <m/>
    <n v="8.7899999999999991"/>
    <n v="7.7504999999999997"/>
    <n v="4.0625"/>
    <n v="4.0546169408425259"/>
    <m/>
  </r>
  <r>
    <s v="180309.IB"/>
    <s v="180309Z9.IB"/>
    <s v="18进出09(增9)"/>
    <x v="611"/>
    <d v="2018-11-12T00:00:00"/>
    <n v="40"/>
    <x v="1"/>
    <s v=""/>
    <s v="中国进出口银行"/>
    <n v="3.7107999999999999"/>
    <n v="3.46"/>
    <m/>
    <n v="1.33"/>
    <n v="4.0503"/>
    <n v="3.7852999999999999"/>
    <n v="3.7428963879218822"/>
    <m/>
  </r>
  <r>
    <s v="180211.IB"/>
    <s v="180211Z12.IB"/>
    <s v="18国开11(增12)"/>
    <x v="611"/>
    <d v="2018-11-13T00:00:00"/>
    <n v="100.5"/>
    <x v="1"/>
    <s v=""/>
    <s v="国家开发银行"/>
    <n v="3.6678000000000002"/>
    <n v="3.23"/>
    <m/>
    <n v="1.27"/>
    <n v="4.242"/>
    <n v="3.7501000000000002"/>
    <n v="3.7243770862800569"/>
    <m/>
  </r>
  <r>
    <s v="180408.IB"/>
    <s v="180408Z15.IB"/>
    <s v="18农发08(增15)"/>
    <x v="612"/>
    <d v="2018-11-14T00:00:00"/>
    <n v="70"/>
    <x v="1"/>
    <s v=""/>
    <s v="中国农业发展银行"/>
    <n v="3.6909999999999998"/>
    <n v="3.43"/>
    <m/>
    <n v="1.23"/>
    <n v="3.9830000000000001"/>
    <n v="3.7852000000000001"/>
    <n v="3.7261493848857645"/>
    <m/>
  </r>
  <r>
    <s v="180409.IB"/>
    <s v="180409Z15.IB"/>
    <s v="18农发09(增15)"/>
    <x v="612"/>
    <d v="2018-11-14T00:00:00"/>
    <n v="70"/>
    <x v="3"/>
    <s v=""/>
    <s v="中国农业发展银行"/>
    <n v="3.3881999999999999"/>
    <n v="3.07"/>
    <m/>
    <n v="1.61"/>
    <n v="2.3458999999999999"/>
    <n v="3.4615999999999998"/>
    <n v="3.4265648066840018"/>
    <m/>
  </r>
  <r>
    <s v="180212.IB"/>
    <s v="180212Z9.IB"/>
    <s v="18国开12(增9)"/>
    <x v="613"/>
    <d v="2018-11-15T00:00:00"/>
    <n v="50"/>
    <x v="3"/>
    <s v=""/>
    <s v="国家开发银行"/>
    <n v="3.3153999999999999"/>
    <n v="4.78"/>
    <m/>
    <n v="1.46"/>
    <n v="2.6177000000000001"/>
    <n v="3.4177"/>
    <n v="3.368882064407686"/>
    <m/>
  </r>
  <r>
    <s v="180214.IB"/>
    <s v="180214Z3.IB"/>
    <s v="18国开14(增3)"/>
    <x v="613"/>
    <d v="2018-11-15T00:00:00"/>
    <n v="50"/>
    <x v="0"/>
    <s v=""/>
    <s v="国家开发银行"/>
    <n v="3.9563000000000001"/>
    <n v="4.47"/>
    <m/>
    <n v="1.1299999999999999"/>
    <n v="5.9318999999999997"/>
    <n v="4.0301"/>
    <n v="3.9967592120568454"/>
    <m/>
  </r>
  <r>
    <s v="180023.IB"/>
    <s v="180023X.IB"/>
    <s v="18附息国债23(续发)"/>
    <x v="614"/>
    <d v="2018-11-15T00:00:00"/>
    <n v="262.89999999999998"/>
    <x v="1"/>
    <s v=""/>
    <s v="中华人民共和国财政部"/>
    <n v="3.0737000000000001"/>
    <n v="2.98"/>
    <n v="3.1009000000000002"/>
    <n v="1.49"/>
    <n v="4.4759000000000002"/>
    <n v="3.1301000000000001"/>
    <n v="3.0960418753770194"/>
    <m/>
  </r>
  <r>
    <s v="180406.IB"/>
    <s v="180406Z21.IB"/>
    <s v="18农发06(增21)"/>
    <x v="614"/>
    <d v="2018-11-16T00:00:00"/>
    <n v="80"/>
    <x v="2"/>
    <s v=""/>
    <s v="中国农业发展银行"/>
    <n v="4.0090000000000003"/>
    <n v="2.99"/>
    <m/>
    <n v="12.94"/>
    <n v="7.4641999999999999"/>
    <n v="4.0526"/>
    <n v="4.0344548377589025"/>
    <m/>
  </r>
  <r>
    <s v="180411.IB"/>
    <s v="180411Z.IB"/>
    <s v="18农发11(增发)"/>
    <x v="614"/>
    <d v="2018-11-16T00:00:00"/>
    <n v="50"/>
    <x v="0"/>
    <s v=""/>
    <s v="中国农业发展银行"/>
    <n v="3.919"/>
    <n v="3.7"/>
    <m/>
    <n v="6.57"/>
    <n v="5.9960000000000004"/>
    <n v="3.9666000000000001"/>
    <n v="3.9506877918612409"/>
    <m/>
  </r>
  <r>
    <s v="180211.IB"/>
    <s v="180211Z13.IB"/>
    <s v="18国开11(增13)"/>
    <x v="615"/>
    <d v="2018-11-19T00:00:00"/>
    <n v="70"/>
    <x v="1"/>
    <s v=""/>
    <s v="国家开发银行"/>
    <n v="3.5886999999999998"/>
    <n v="2.72"/>
    <m/>
    <n v="3.89"/>
    <n v="4.2313000000000001"/>
    <n v="3.6650999999999998"/>
    <n v="3.6454201569257672"/>
    <m/>
  </r>
  <r>
    <s v="180309.IB"/>
    <s v="180309Z10.IB"/>
    <s v="18进出09(增10)"/>
    <x v="615"/>
    <d v="2018-11-19T00:00:00"/>
    <n v="30"/>
    <x v="1"/>
    <s v=""/>
    <s v="中国进出口银行"/>
    <n v="3.6429999999999998"/>
    <n v="3.5"/>
    <m/>
    <n v="2.4500000000000002"/>
    <n v="4.0391000000000004"/>
    <n v="3.7202999999999999"/>
    <n v="3.6751853878339231"/>
    <m/>
  </r>
  <r>
    <s v="180210.IB"/>
    <s v="180210Z18.IB"/>
    <s v="18国开10(增18)"/>
    <x v="615"/>
    <d v="2018-11-19T00:00:00"/>
    <n v="80"/>
    <x v="2"/>
    <s v=""/>
    <s v="国家开发银行"/>
    <n v="3.9142000000000001"/>
    <n v="3.56"/>
    <m/>
    <n v="2"/>
    <n v="7.7601000000000004"/>
    <n v="3.9474999999999998"/>
    <n v="3.9515706524400458"/>
    <m/>
  </r>
  <r>
    <s v="180313.IB"/>
    <s v="180313Z6.IB"/>
    <s v="18进出13(增6)"/>
    <x v="615"/>
    <d v="2018-11-19T00:00:00"/>
    <n v="40"/>
    <x v="3"/>
    <s v=""/>
    <s v="中国进出口银行"/>
    <n v="3.3904000000000001"/>
    <n v="3.42"/>
    <m/>
    <n v="5.83"/>
    <n v="2.6522999999999999"/>
    <n v="3.4403000000000001"/>
    <n v="3.4205625004712892"/>
    <m/>
  </r>
  <r>
    <s v="180310.IB"/>
    <s v="180310Z11.IB"/>
    <s v="18进出10(增11)"/>
    <x v="615"/>
    <d v="2018-11-19T00:00:00"/>
    <n v="30"/>
    <x v="2"/>
    <s v=""/>
    <s v="中国进出口银行"/>
    <n v="3.9908000000000001"/>
    <n v="3.72"/>
    <m/>
    <n v="1.36"/>
    <n v="7.2763999999999998"/>
    <n v="4.0351999999999997"/>
    <n v="4.0155375075586832"/>
    <m/>
  </r>
  <r>
    <s v="180214.IB"/>
    <s v="180214Z4.IB"/>
    <s v="18国开14(增4)"/>
    <x v="616"/>
    <d v="2018-11-23T00:00:00"/>
    <n v="60.5"/>
    <x v="0"/>
    <s v=""/>
    <s v="国家开发银行"/>
    <n v="3.7816999999999998"/>
    <n v="3.41"/>
    <m/>
    <n v="3.2"/>
    <n v="5.9146999999999998"/>
    <n v="3.8801000000000001"/>
    <n v="3.822276867803946"/>
    <m/>
  </r>
  <r>
    <s v="180212.IB"/>
    <s v="180212Z10.IB"/>
    <s v="18国开12(增10)"/>
    <x v="616"/>
    <d v="2018-11-23T00:00:00"/>
    <n v="113.2"/>
    <x v="3"/>
    <s v=""/>
    <s v="国家开发银行"/>
    <n v="3.2860999999999998"/>
    <n v="3.78"/>
    <m/>
    <n v="1.61"/>
    <n v="2.5960999999999999"/>
    <n v="3.4003000000000001"/>
    <n v="3.3400270444127726"/>
    <m/>
  </r>
  <r>
    <s v="180211.IB"/>
    <s v="180211Z14.IB"/>
    <s v="18国开11(增14)"/>
    <x v="616"/>
    <d v="2018-11-23T00:00:00"/>
    <n v="105.92"/>
    <x v="1"/>
    <s v=""/>
    <s v="国家开发银行"/>
    <n v="3.5514000000000001"/>
    <n v="3.08"/>
    <m/>
    <n v="4.59"/>
    <n v="4.2192999999999996"/>
    <n v="3.65"/>
    <n v="3.6082814732301567"/>
    <m/>
  </r>
  <r>
    <s v="180406.IB"/>
    <s v="180406Z22.IB"/>
    <s v="18农发06(增22)"/>
    <x v="617"/>
    <d v="2018-11-23T00:00:00"/>
    <n v="50"/>
    <x v="2"/>
    <s v=""/>
    <s v="中国农业发展银行"/>
    <n v="3.8586999999999998"/>
    <n v="5.0599999999999996"/>
    <m/>
    <n v="4"/>
    <n v="7.4390999999999998"/>
    <n v="3.9449999999999998"/>
    <n v="3.8842407240123129"/>
    <m/>
  </r>
  <r>
    <s v="180411.IB"/>
    <s v="180411Z2.IB"/>
    <s v="18农发11(增2)"/>
    <x v="617"/>
    <d v="2018-11-23T00:00:00"/>
    <n v="30"/>
    <x v="0"/>
    <s v=""/>
    <s v="中国农业发展银行"/>
    <n v="3.7841"/>
    <n v="5.05"/>
    <m/>
    <n v="8.2899999999999991"/>
    <n v="5.9802"/>
    <n v="3.8748999999999998"/>
    <n v="3.8158715126584397"/>
    <m/>
  </r>
  <r>
    <s v="180309.IB"/>
    <s v="180309Z11.IB"/>
    <s v="18进出09(增11)"/>
    <x v="618"/>
    <d v="2018-11-26T00:00:00"/>
    <n v="30.5"/>
    <x v="1"/>
    <s v=""/>
    <s v="中国进出口银行"/>
    <n v="3.6032000000000002"/>
    <n v="2.9"/>
    <m/>
    <n v="5.56"/>
    <n v="4.0189000000000004"/>
    <n v="3.6518000000000002"/>
    <n v="3.6355471596705566"/>
    <m/>
  </r>
  <r>
    <s v="180313.IB"/>
    <s v="180313Z7.IB"/>
    <s v="18进出13(增7)"/>
    <x v="618"/>
    <d v="2018-11-26T00:00:00"/>
    <n v="40.9"/>
    <x v="3"/>
    <s v=""/>
    <s v="中国进出口银行"/>
    <n v="3.4035000000000002"/>
    <n v="2.71"/>
    <m/>
    <n v="4.58"/>
    <n v="2.6324999999999998"/>
    <n v="3.4502999999999999"/>
    <n v="3.433889363722697"/>
    <m/>
  </r>
  <r>
    <s v="180310.IB"/>
    <s v="180310Z12.IB"/>
    <s v="18进出10(增12)"/>
    <x v="618"/>
    <d v="2018-11-26T00:00:00"/>
    <n v="30"/>
    <x v="2"/>
    <s v=""/>
    <s v="中国进出口银行"/>
    <n v="3.9113000000000002"/>
    <n v="3.41"/>
    <m/>
    <n v="1"/>
    <n v="7.2565999999999997"/>
    <n v="3.9657"/>
    <n v="3.9361050050988067"/>
    <m/>
  </r>
  <r>
    <s v="180412.IB"/>
    <s v="180412Z.IB"/>
    <s v="18农发12(增发)"/>
    <x v="619"/>
    <d v="2018-11-28T00:00:00"/>
    <n v="40"/>
    <x v="3"/>
    <s v=""/>
    <s v="中国农业发展银行"/>
    <n v="3.2704"/>
    <n v="4.93"/>
    <m/>
    <n v="2.5"/>
    <n v="2.7907000000000002"/>
    <n v="3.2835000000000001"/>
    <n v="3.3026499731250225"/>
    <m/>
  </r>
  <r>
    <s v="180413.IB"/>
    <s v="180413Z.IB"/>
    <s v="18农发13(增发)"/>
    <x v="619"/>
    <d v="2018-11-28T00:00:00"/>
    <n v="40"/>
    <x v="1"/>
    <s v=""/>
    <s v="中国农业发展银行"/>
    <n v="3.5415000000000001"/>
    <n v="3.84"/>
    <m/>
    <n v="1"/>
    <n v="4.4882"/>
    <n v="3.5404"/>
    <n v="3.5726929058419858"/>
    <m/>
  </r>
  <r>
    <s v="180210.IB"/>
    <s v="180210Z19.IB"/>
    <s v="18国开10(增19)"/>
    <x v="620"/>
    <d v="2018-11-29T00:00:00"/>
    <n v="80"/>
    <x v="2"/>
    <s v=""/>
    <s v="国家开发银行"/>
    <n v="3.8774999999999999"/>
    <n v="2.1"/>
    <m/>
    <n v="2.4"/>
    <n v="7.7398999999999996"/>
    <n v="3.8975"/>
    <n v="3.9149681843434667"/>
    <m/>
  </r>
  <r>
    <s v="180211.IB"/>
    <s v="180211Z15.IB"/>
    <s v="18国开11(增15)"/>
    <x v="620"/>
    <d v="2018-11-29T00:00:00"/>
    <n v="70"/>
    <x v="1"/>
    <s v=""/>
    <s v="国家开发银行"/>
    <n v="3.6116999999999999"/>
    <n v="2.19"/>
    <m/>
    <n v="1.5"/>
    <n v="4.2054"/>
    <n v="3.6825999999999999"/>
    <n v="3.6687694820944499"/>
    <m/>
  </r>
  <r>
    <s v="180214.IB"/>
    <s v="180214Z5.IB"/>
    <s v="18国开14(增5)"/>
    <x v="620"/>
    <d v="2018-11-29T00:00:00"/>
    <n v="60"/>
    <x v="0"/>
    <s v=""/>
    <s v="国家开发银行"/>
    <n v="3.9514"/>
    <n v="1.84"/>
    <m/>
    <n v="1.48"/>
    <n v="5.9004000000000003"/>
    <n v="3.9651000000000001"/>
    <n v="3.9920752084604434"/>
    <m/>
  </r>
  <r>
    <s v="180212.IB"/>
    <s v="180212Z11.IB"/>
    <s v="18国开12(增11)"/>
    <x v="620"/>
    <d v="2018-11-29T00:00:00"/>
    <n v="100"/>
    <x v="3"/>
    <s v=""/>
    <s v="国家开发银行"/>
    <n v="3.3067000000000002"/>
    <n v="2.52"/>
    <m/>
    <n v="4.7699999999999996"/>
    <n v="2.5804999999999998"/>
    <n v="3.4127999999999998"/>
    <n v="3.3609530517341604"/>
    <m/>
  </r>
  <r>
    <s v="180309.IB"/>
    <s v="180309Z12.IB"/>
    <s v="18进出09(增12)"/>
    <x v="621"/>
    <d v="2018-12-03T00:00:00"/>
    <n v="40"/>
    <x v="1"/>
    <s v=""/>
    <s v="中国进出口银行"/>
    <n v="3.6486999999999998"/>
    <n v="2.73"/>
    <m/>
    <n v="1.1399999999999999"/>
    <n v="4.0004999999999997"/>
    <n v="3.7004000000000001"/>
    <n v="3.681195938007749"/>
    <m/>
  </r>
  <r>
    <s v="180313.IB"/>
    <s v="180313Z8.IB"/>
    <s v="18进出13(增8)"/>
    <x v="621"/>
    <d v="2018-12-03T00:00:00"/>
    <n v="46.3"/>
    <x v="3"/>
    <s v=""/>
    <s v="中国进出口银行"/>
    <n v="3.4279999999999999"/>
    <n v="2.58"/>
    <m/>
    <n v="3.15"/>
    <n v="2.6143000000000001"/>
    <n v="3.4603000000000002"/>
    <n v="3.4586009256780015"/>
    <m/>
  </r>
  <r>
    <s v="180412.IB"/>
    <s v="180412Z2.IB"/>
    <s v="18农发12(增2)"/>
    <x v="622"/>
    <d v="2018-12-05T00:00:00"/>
    <n v="30"/>
    <x v="3"/>
    <s v=""/>
    <s v="中国农业发展银行"/>
    <n v="3.2387999999999999"/>
    <n v="5.61"/>
    <m/>
    <n v="1.1100000000000001"/>
    <n v="2.7724000000000002"/>
    <n v="3.4350000000000001"/>
    <n v="3.2712628480738708"/>
    <m/>
  </r>
  <r>
    <s v="180212.IB"/>
    <s v="180212Z12.IB"/>
    <s v="18国开12(增12)"/>
    <x v="623"/>
    <d v="2018-12-06T00:00:00"/>
    <n v="80"/>
    <x v="3"/>
    <s v=""/>
    <s v="国家开发银行"/>
    <n v="3.2966000000000002"/>
    <n v="2.14"/>
    <m/>
    <n v="1.99"/>
    <n v="2.5634000000000001"/>
    <n v="3.3502999999999998"/>
    <n v="3.3512149645002731"/>
    <m/>
  </r>
  <r>
    <s v="180211.IB"/>
    <s v="180211Z16.IB"/>
    <s v="18国开11(增16)"/>
    <x v="623"/>
    <d v="2018-12-06T00:00:00"/>
    <n v="80"/>
    <x v="1"/>
    <s v=""/>
    <s v="国家开发银行"/>
    <n v="3.5156000000000001"/>
    <n v="2.74"/>
    <m/>
    <n v="5.6"/>
    <n v="4.1920000000000002"/>
    <n v="3.5750999999999999"/>
    <n v="3.5728519083969466"/>
    <m/>
  </r>
  <r>
    <s v="180214.IB"/>
    <s v="180214Z6.IB"/>
    <s v="18国开14(增6)"/>
    <x v="623"/>
    <d v="2018-12-06T00:00:00"/>
    <n v="60"/>
    <x v="0"/>
    <s v=""/>
    <s v="国家开发银行"/>
    <n v="3.7942"/>
    <n v="3.36"/>
    <m/>
    <n v="1.33"/>
    <n v="5.8887999999999998"/>
    <n v="3.8300999999999998"/>
    <n v="3.8349553321559573"/>
    <m/>
  </r>
  <r>
    <s v="180210.IB"/>
    <s v="180210Z20.IB"/>
    <s v="18国开10(增20)"/>
    <x v="623"/>
    <d v="2018-12-06T00:00:00"/>
    <n v="80"/>
    <x v="2"/>
    <s v=""/>
    <s v="国家开发银行"/>
    <n v="3.7368000000000001"/>
    <n v="3.89"/>
    <m/>
    <n v="23.75"/>
    <n v="7.7382"/>
    <n v="3.7576000000000001"/>
    <n v="3.7742764157039108"/>
    <m/>
  </r>
  <r>
    <s v="180021.IB"/>
    <s v="180021X2.IB"/>
    <s v="18附息国债21(续2)"/>
    <x v="624"/>
    <d v="2018-12-06T00:00:00"/>
    <n v="480.3"/>
    <x v="3"/>
    <s v=""/>
    <s v="中华人民共和国财政部"/>
    <n v="2.8292000000000002"/>
    <n v="2.17"/>
    <n v="2.9066999999999998"/>
    <n v="4.28"/>
    <n v="2.6789000000000001"/>
    <n v="2.9028"/>
    <n v="2.8478643771697341"/>
    <m/>
  </r>
  <r>
    <s v="160415.IB"/>
    <s v="160415Z13.IB"/>
    <s v="16农发15(增13)"/>
    <x v="624"/>
    <d v="2018-12-07T00:00:00"/>
    <n v="150"/>
    <x v="3"/>
    <s v=""/>
    <s v="中国农业发展银行"/>
    <n v="2.3003"/>
    <n v="1.84"/>
    <m/>
    <n v="1.82"/>
    <n v="0.36890000000000001"/>
    <n v="2.5878999999999999"/>
    <n v="2.5442685551640012"/>
    <m/>
  </r>
  <r>
    <s v="180313.IB"/>
    <s v="180313Z9.IB"/>
    <s v="18进出13(增9)"/>
    <x v="625"/>
    <d v="2018-12-10T00:00:00"/>
    <n v="47"/>
    <x v="3"/>
    <s v=""/>
    <s v="中国进出口银行"/>
    <n v="3.3809"/>
    <n v="2.4700000000000002"/>
    <m/>
    <n v="2.68"/>
    <n v="2.5977000000000001"/>
    <n v="3.3953000000000002"/>
    <n v="3.4116964738037496"/>
    <m/>
  </r>
  <r>
    <s v="180309.IB"/>
    <s v="180309Z13.IB"/>
    <s v="18进出09(增13)"/>
    <x v="625"/>
    <d v="2018-12-10T00:00:00"/>
    <n v="44.6"/>
    <x v="1"/>
    <s v=""/>
    <s v="中国进出口银行"/>
    <n v="3.5586000000000002"/>
    <n v="2.86"/>
    <m/>
    <n v="1.28"/>
    <n v="3.9876999999999998"/>
    <n v="3.6055000000000001"/>
    <n v="3.5912002457556991"/>
    <m/>
  </r>
  <r>
    <s v="180214.IB"/>
    <s v="180214Z7.IB"/>
    <s v="18国开14(增7)"/>
    <x v="626"/>
    <d v="2018-12-13T00:00:00"/>
    <n v="40"/>
    <x v="0"/>
    <s v=""/>
    <s v="国家开发银行"/>
    <n v="3.6478999999999999"/>
    <n v="4.5"/>
    <m/>
    <n v="2.06"/>
    <n v="5.867"/>
    <n v="3.7602000000000002"/>
    <n v="3.6888067666609849"/>
    <m/>
  </r>
  <r>
    <s v="180210.IB"/>
    <s v="180210Z21.IB"/>
    <s v="18国开10(增21)"/>
    <x v="626"/>
    <d v="2018-12-13T00:00:00"/>
    <n v="60"/>
    <x v="2"/>
    <s v=""/>
    <s v="国家开发银行"/>
    <n v="3.5878000000000001"/>
    <n v="4.41"/>
    <m/>
    <n v="1"/>
    <n v="7.7127999999999997"/>
    <n v="3.6825000000000001"/>
    <n v="3.6253998340421121"/>
    <m/>
  </r>
  <r>
    <s v="180211.IB"/>
    <s v="180211Z17.IB"/>
    <s v="18国开11(增17)"/>
    <x v="626"/>
    <d v="2018-12-13T00:00:00"/>
    <n v="57"/>
    <x v="1"/>
    <s v=""/>
    <s v="国家开发银行"/>
    <n v="3.4005999999999998"/>
    <n v="3.88"/>
    <m/>
    <n v="2"/>
    <n v="4.1718999999999999"/>
    <n v="3.4975999999999998"/>
    <n v="3.4581277451520887"/>
    <m/>
  </r>
  <r>
    <s v="180212.IB"/>
    <s v="180212Z13.IB"/>
    <s v="18国开12(增13)"/>
    <x v="626"/>
    <d v="2018-12-13T00:00:00"/>
    <n v="50"/>
    <x v="3"/>
    <s v=""/>
    <s v="国家开发银行"/>
    <n v="3.2170999999999998"/>
    <n v="4.57"/>
    <m/>
    <n v="25.75"/>
    <n v="2.544"/>
    <n v="3.3"/>
    <n v="3.2721314465408802"/>
    <m/>
  </r>
  <r>
    <s v="180023.IB"/>
    <s v="180023X2.IB"/>
    <s v="18附息国债23(续2)"/>
    <x v="627"/>
    <d v="2018-12-13T00:00:00"/>
    <n v="480"/>
    <x v="1"/>
    <s v=""/>
    <s v="中华人民共和国财政部"/>
    <n v="2.9268999999999998"/>
    <n v="2.15"/>
    <n v="2.9819"/>
    <n v="2.25"/>
    <n v="4.4066000000000001"/>
    <n v="2.9927000000000001"/>
    <n v="2.9495932328779557"/>
    <m/>
  </r>
  <r>
    <s v="180310.IB"/>
    <s v="180310Z13.IB"/>
    <s v="18进出10(增13)"/>
    <x v="628"/>
    <d v="2018-12-17T00:00:00"/>
    <n v="40"/>
    <x v="2"/>
    <s v=""/>
    <s v="中国进出口银行"/>
    <n v="3.9018999999999999"/>
    <n v="2.35"/>
    <m/>
    <n v="2.25"/>
    <n v="7.1992000000000003"/>
    <n v="3.9302000000000001"/>
    <n v="3.926902778086454"/>
    <m/>
  </r>
  <r>
    <s v="180309.IB"/>
    <s v="180309Z14.IB"/>
    <s v="18进出09(增14)"/>
    <x v="628"/>
    <d v="2018-12-17T00:00:00"/>
    <n v="40"/>
    <x v="1"/>
    <s v=""/>
    <s v="中国进出口银行"/>
    <n v="3.6353"/>
    <n v="2.4"/>
    <m/>
    <n v="1"/>
    <n v="3.9651000000000001"/>
    <n v="3.6404000000000001"/>
    <n v="3.6680860583591839"/>
    <m/>
  </r>
  <r>
    <s v="180313.IB"/>
    <s v="180313Z10.IB"/>
    <s v="18进出13(增10)"/>
    <x v="628"/>
    <d v="2018-12-17T00:00:00"/>
    <n v="30"/>
    <x v="3"/>
    <s v=""/>
    <s v="中国进出口银行"/>
    <n v="3.3637999999999999"/>
    <n v="3.11"/>
    <m/>
    <n v="1.1000000000000001"/>
    <n v="2.577"/>
    <n v="3.4302999999999999"/>
    <n v="3.3948438494373301"/>
    <m/>
  </r>
  <r>
    <s v="180024.IB"/>
    <s v="180024X.IB"/>
    <s v="18附息国债24(续发)"/>
    <x v="629"/>
    <d v="2018-12-17T00:00:00"/>
    <n v="398.2"/>
    <x v="6"/>
    <s v=""/>
    <s v="中华人民共和国财政部"/>
    <n v="3.8243999999999998"/>
    <n v="1.9"/>
    <m/>
    <n v="2.2200000000000002"/>
    <n v="17.346900000000002"/>
    <n v="3.83"/>
    <n v="3.8301647187681946"/>
    <m/>
  </r>
  <r>
    <s v="180027.IB"/>
    <s v="180027X.IB"/>
    <s v="18附息国债27(续发)"/>
    <x v="630"/>
    <d v="2018-12-20T00:00:00"/>
    <n v="480.9"/>
    <x v="2"/>
    <s v=""/>
    <s v="中华人民共和国财政部"/>
    <n v="3.2875000000000001"/>
    <n v="2.21"/>
    <n v="3.3525999999999998"/>
    <n v="1.1000000000000001"/>
    <n v="8.3977000000000004"/>
    <n v="3.34"/>
    <n v="3.2994080224347142"/>
    <m/>
  </r>
  <r>
    <s v="180313.IB"/>
    <s v="180313Z11.IB"/>
    <s v="18进出13(增11)"/>
    <x v="631"/>
    <d v="2018-12-24T00:00:00"/>
    <n v="70"/>
    <x v="3"/>
    <s v=""/>
    <s v="中国进出口银行"/>
    <n v="3.4577"/>
    <n v="2.34"/>
    <m/>
    <n v="1.1299999999999999"/>
    <n v="2.5590000000000002"/>
    <n v="3.4253"/>
    <n v="3.4889622118014851"/>
    <m/>
  </r>
  <r>
    <s v="180309.IB"/>
    <s v="180309Z15.IB"/>
    <s v="18进出09(增15)"/>
    <x v="631"/>
    <d v="2018-12-24T00:00:00"/>
    <n v="30"/>
    <x v="1"/>
    <s v=""/>
    <s v="中国进出口银行"/>
    <n v="3.5949"/>
    <n v="2.73"/>
    <m/>
    <n v="1.43"/>
    <n v="3.9457"/>
    <n v="3.5954999999999999"/>
    <n v="3.6278472590414883"/>
    <m/>
  </r>
  <r>
    <s v="180310.IB"/>
    <s v="180310Z14.IB"/>
    <s v="18进出10(增14)"/>
    <x v="631"/>
    <d v="2018-12-24T00:00:00"/>
    <n v="30"/>
    <x v="2"/>
    <s v=""/>
    <s v="中国进出口银行"/>
    <n v="3.7532000000000001"/>
    <n v="4.0199999999999996"/>
    <m/>
    <n v="1.68"/>
    <n v="7.1971999999999996"/>
    <n v="3.8852000000000002"/>
    <n v="3.7782097260045573"/>
    <m/>
  </r>
  <r>
    <s v="180313.IB"/>
    <s v="180313Z12.IB"/>
    <s v="18进出13(增12)"/>
    <x v="632"/>
    <d v="2019-01-02T00:00:00"/>
    <n v="57"/>
    <x v="3"/>
    <s v=""/>
    <s v="中国进出口银行"/>
    <n v="3.3744999999999998"/>
    <n v="3.42"/>
    <m/>
    <n v="1.97"/>
    <n v="2.5407000000000002"/>
    <n v="3.3929"/>
    <n v="3.4059873853662377"/>
    <m/>
  </r>
  <r>
    <s v="180310.IB"/>
    <s v="180310Z15.IB"/>
    <s v="18进出10(增15)"/>
    <x v="632"/>
    <d v="2019-01-02T00:00:00"/>
    <n v="44.5"/>
    <x v="2"/>
    <s v=""/>
    <s v="中国进出口银行"/>
    <n v="3.8852000000000002"/>
    <n v="2.82"/>
    <m/>
    <n v="3.58"/>
    <n v="7.1923000000000004"/>
    <n v="3.8902000000000001"/>
    <n v="3.9102267647345079"/>
    <m/>
  </r>
  <r>
    <s v="180309.IB"/>
    <s v="180309Z16.IB"/>
    <s v="18进出09(增16)"/>
    <x v="632"/>
    <d v="2019-01-02T00:00:00"/>
    <n v="60"/>
    <x v="1"/>
    <s v=""/>
    <s v="中国进出口银行"/>
    <n v="3.6074000000000002"/>
    <n v="2.81"/>
    <m/>
    <n v="2.48"/>
    <n v="3.9314"/>
    <n v="3.6151"/>
    <n v="3.6404671007783489"/>
    <m/>
  </r>
  <r>
    <s v="180028.IB"/>
    <s v="180028X.IB"/>
    <s v="18附息国债28(续发)"/>
    <x v="633"/>
    <d v="2019-01-03T00:00:00"/>
    <n v="200"/>
    <x v="0"/>
    <s v=""/>
    <s v="中华人民共和国财政部"/>
    <n v="3.0461"/>
    <n v="2.96"/>
    <n v="3.1131000000000002"/>
    <n v="5.31"/>
    <n v="6.1143999999999998"/>
    <n v="3.0823"/>
    <n v="3.062454834489075"/>
    <m/>
  </r>
  <r>
    <s v="180021.IB"/>
    <s v="180021X3.IB"/>
    <s v="18附息国债21(续3)"/>
    <x v="633"/>
    <d v="2019-01-03T00:00:00"/>
    <n v="200"/>
    <x v="3"/>
    <s v=""/>
    <s v="中华人民共和国财政部"/>
    <n v="2.7357999999999998"/>
    <n v="2.4500000000000002"/>
    <n v="2.7753999999999999"/>
    <n v="1.35"/>
    <n v="2.6074999999999999"/>
    <n v="2.7521"/>
    <n v="2.7549754554170658"/>
    <m/>
  </r>
  <r>
    <s v="190205.IB"/>
    <s v="190205.IB"/>
    <s v="19国开05"/>
    <x v="634"/>
    <d v="2019-01-08T00:00:00"/>
    <n v="141.5"/>
    <x v="2"/>
    <s v=""/>
    <s v="国家开发银行"/>
    <n v="3.48"/>
    <n v="3.19"/>
    <m/>
    <n v="1.67"/>
    <n v="8.3263999999999996"/>
    <n v="3.4702999999999999"/>
    <n v="3.5148289777094543"/>
    <m/>
  </r>
  <r>
    <s v="180214.IB"/>
    <s v="180214Z8.IB"/>
    <s v="18国开14(增8)"/>
    <x v="634"/>
    <d v="2019-01-08T00:00:00"/>
    <n v="60.7"/>
    <x v="0"/>
    <s v=""/>
    <s v="国家开发银行"/>
    <n v="3.6023000000000001"/>
    <n v="2.62"/>
    <m/>
    <n v="1.21"/>
    <n v="5.8193000000000001"/>
    <n v="3.6901999999999999"/>
    <n v="3.6435420737889439"/>
    <m/>
  </r>
  <r>
    <s v="180211.IB"/>
    <s v="180211Z18.IB"/>
    <s v="18国开11(增18)"/>
    <x v="634"/>
    <d v="2019-01-08T00:00:00"/>
    <n v="91.7"/>
    <x v="1"/>
    <s v=""/>
    <s v="国家开发银行"/>
    <n v="3.2982"/>
    <n v="3.5"/>
    <m/>
    <n v="1.64"/>
    <n v="4.1155999999999997"/>
    <n v="3.3950999999999998"/>
    <n v="3.3565147050247837"/>
    <m/>
  </r>
  <r>
    <s v="180212.IB"/>
    <s v="180212Z14.IB"/>
    <s v="18国开12(增14)"/>
    <x v="634"/>
    <d v="2019-01-08T00:00:00"/>
    <n v="92.6"/>
    <x v="3"/>
    <s v=""/>
    <s v="国家开发银行"/>
    <n v="3.0484"/>
    <n v="4.3600000000000003"/>
    <m/>
    <n v="1.19"/>
    <n v="2.4836999999999998"/>
    <n v="3.1705000000000001"/>
    <n v="3.1047675162056607"/>
    <m/>
  </r>
  <r>
    <s v="180411.IB"/>
    <s v="180411Z3.IB"/>
    <s v="18农发11(增3)"/>
    <x v="635"/>
    <d v="2019-01-08T00:00:00"/>
    <n v="40"/>
    <x v="0"/>
    <s v=""/>
    <s v="中国农业发展银行"/>
    <n v="3.6518999999999999"/>
    <n v="3.06"/>
    <m/>
    <n v="5.43"/>
    <n v="5.8821000000000003"/>
    <n v="3.7151000000000001"/>
    <n v="3.6842013889597252"/>
    <m/>
  </r>
  <r>
    <s v="180313.IB"/>
    <s v="180313Z13.IB"/>
    <s v="18进出13(增13)"/>
    <x v="635"/>
    <d v="2019-01-07T00:00:00"/>
    <n v="30"/>
    <x v="3"/>
    <s v=""/>
    <s v="中国进出口银行"/>
    <n v="3.1023999999999998"/>
    <n v="4.8600000000000003"/>
    <m/>
    <n v="1.78"/>
    <n v="2.5291999999999999"/>
    <n v="3.1956000000000002"/>
    <n v="3.134030555116242"/>
    <m/>
  </r>
  <r>
    <s v="180406.IB"/>
    <s v="180406Z23.IB"/>
    <s v="18农发06(增23)"/>
    <x v="635"/>
    <d v="2019-01-08T00:00:00"/>
    <n v="60"/>
    <x v="2"/>
    <s v=""/>
    <s v="中国农业发展银行"/>
    <n v="3.6497999999999999"/>
    <n v="3.11"/>
    <m/>
    <n v="1.59"/>
    <n v="7.3642000000000003"/>
    <n v="3.6751999999999998"/>
    <n v="3.6756004942831537"/>
    <m/>
  </r>
  <r>
    <s v="180309.IB"/>
    <s v="180309Z17.IB"/>
    <s v="18进出09(增17)"/>
    <x v="635"/>
    <d v="2019-01-07T00:00:00"/>
    <n v="30"/>
    <x v="1"/>
    <s v=""/>
    <s v="中国进出口银行"/>
    <n v="3.3500999999999999"/>
    <n v="4.4800000000000004"/>
    <m/>
    <n v="1.26"/>
    <n v="3.9196"/>
    <n v="3.4453999999999998"/>
    <n v="3.3832666496581281"/>
    <m/>
  </r>
  <r>
    <s v="180413.IB"/>
    <s v="180413Z2.IB"/>
    <s v="18农发13(增2)"/>
    <x v="636"/>
    <d v="2019-01-09T00:00:00"/>
    <n v="50"/>
    <x v="1"/>
    <s v=""/>
    <s v="中国农业发展银行"/>
    <n v="3.3633000000000002"/>
    <n v="4.79"/>
    <m/>
    <n v="6.25"/>
    <n v="4.3887"/>
    <n v="3.4350999999999998"/>
    <n v="3.395200107093217"/>
    <m/>
  </r>
  <r>
    <s v="180412.IB"/>
    <s v="180412Z3.IB"/>
    <s v="18农发12(增3)"/>
    <x v="636"/>
    <d v="2019-01-09T00:00:00"/>
    <n v="50"/>
    <x v="3"/>
    <s v=""/>
    <s v="中国农业发展银行"/>
    <n v="3.101"/>
    <n v="5.0999999999999996"/>
    <m/>
    <n v="1.78"/>
    <n v="2.6871"/>
    <n v="3.1425000000000001"/>
    <n v="3.1344933571508315"/>
    <m/>
  </r>
  <r>
    <s v="180214.IB"/>
    <s v="180214Z9.IB"/>
    <s v="18国开14(增9)"/>
    <x v="637"/>
    <d v="2019-01-10T00:00:00"/>
    <n v="60"/>
    <x v="0"/>
    <s v=""/>
    <s v="国家开发银行"/>
    <n v="3.5661"/>
    <n v="3.14"/>
    <m/>
    <n v="1.35"/>
    <n v="5.8116000000000003"/>
    <n v="3.6551999999999998"/>
    <n v="3.6073967169110057"/>
    <m/>
  </r>
  <r>
    <s v="180212.IB"/>
    <s v="180212Z15.IB"/>
    <s v="18国开12(增15)"/>
    <x v="637"/>
    <d v="2019-01-10T00:00:00"/>
    <n v="80"/>
    <x v="3"/>
    <s v=""/>
    <s v="国家开发银行"/>
    <n v="2.9845000000000002"/>
    <n v="2.74"/>
    <m/>
    <n v="2.17"/>
    <n v="2.4777"/>
    <n v="3.1004999999999998"/>
    <n v="3.0410040158211245"/>
    <m/>
  </r>
  <r>
    <s v="180023.IB"/>
    <s v="180023X3.IB"/>
    <s v="18附息国债23(续3)"/>
    <x v="638"/>
    <d v="2019-01-10T00:00:00"/>
    <n v="200"/>
    <x v="1"/>
    <s v=""/>
    <s v="中华人民共和国财政部"/>
    <n v="2.7572000000000001"/>
    <n v="2.79"/>
    <n v="2.8220999999999998"/>
    <n v="1.55"/>
    <n v="4.3399000000000001"/>
    <n v="2.8603000000000001"/>
    <n v="2.7802420055761656"/>
    <m/>
  </r>
  <r>
    <s v="180406.IB"/>
    <s v="180406Z24.IB"/>
    <s v="18农发06(增24)"/>
    <x v="638"/>
    <d v="2019-01-11T00:00:00"/>
    <n v="60"/>
    <x v="2"/>
    <s v=""/>
    <s v="中国农业发展银行"/>
    <n v="3.6440000000000001"/>
    <n v="3.12"/>
    <m/>
    <n v="1.02"/>
    <n v="7.3489000000000004"/>
    <n v="3.6751999999999998"/>
    <n v="3.6698542094735269"/>
    <m/>
  </r>
  <r>
    <s v="180411.IB"/>
    <s v="180411Z4.IB"/>
    <s v="18农发11(增4)"/>
    <x v="638"/>
    <d v="2019-01-11T00:00:00"/>
    <n v="40"/>
    <x v="0"/>
    <s v=""/>
    <s v="中国农业发展银行"/>
    <n v="3.5924"/>
    <n v="3.34"/>
    <m/>
    <n v="1.76"/>
    <n v="5.8719000000000001"/>
    <n v="3.6326000000000001"/>
    <n v="3.6247574992762139"/>
    <m/>
  </r>
  <r>
    <s v="180313.IB"/>
    <s v="180313Z14.IB"/>
    <s v="18进出13(增14)"/>
    <x v="639"/>
    <d v="2019-01-14T00:00:00"/>
    <n v="30"/>
    <x v="3"/>
    <s v=""/>
    <s v="中国进出口银行"/>
    <n v="3.0444"/>
    <n v="5.14"/>
    <m/>
    <n v="19"/>
    <n v="2.5104000000000002"/>
    <n v="3.1255999999999999"/>
    <n v="3.0762674314850225"/>
    <m/>
  </r>
  <r>
    <s v="180310.IB"/>
    <s v="180310Z16.IB"/>
    <s v="18进出10(增16)"/>
    <x v="639"/>
    <d v="2019-01-14T00:00:00"/>
    <n v="38.299999999999997"/>
    <x v="2"/>
    <s v=""/>
    <s v="中国进出口银行"/>
    <n v="3.6739000000000002"/>
    <n v="3.61"/>
    <m/>
    <n v="1.54"/>
    <n v="7.1574"/>
    <n v="3.7353000000000001"/>
    <n v="3.6990487970492079"/>
    <m/>
  </r>
  <r>
    <s v="180309.IB"/>
    <s v="180309Z18.IB"/>
    <s v="18进出09(增18)"/>
    <x v="639"/>
    <d v="2019-01-14T00:00:00"/>
    <n v="34"/>
    <x v="1"/>
    <s v=""/>
    <s v="中国进出口银行"/>
    <n v="3.2608000000000001"/>
    <n v="5.17"/>
    <m/>
    <n v="8.8800000000000008"/>
    <n v="3.9039000000000001"/>
    <n v="3.3555999999999999"/>
    <n v="3.2941000333000336"/>
    <m/>
  </r>
  <r>
    <s v="190205.IB"/>
    <s v="190205Z.IB"/>
    <s v="19国开05(增发)"/>
    <x v="639"/>
    <d v="2019-01-14T00:00:00"/>
    <n v="150"/>
    <x v="2"/>
    <s v=""/>
    <s v="国家开发银行"/>
    <n v="3.4868000000000001"/>
    <n v="2.89"/>
    <m/>
    <n v="4.92"/>
    <n v="8.3003"/>
    <n v="3.4864999999999999"/>
    <n v="3.5217384961989326"/>
    <m/>
  </r>
  <r>
    <s v="180211.IB"/>
    <s v="180211Z19.IB"/>
    <s v="18国开11(增19)"/>
    <x v="639"/>
    <d v="2019-01-14T00:00:00"/>
    <n v="90"/>
    <x v="1"/>
    <s v=""/>
    <s v="国家开发银行"/>
    <n v="3.2547000000000001"/>
    <n v="3.56"/>
    <m/>
    <n v="9.09"/>
    <n v="4.0979000000000001"/>
    <n v="3.3149000000000002"/>
    <n v="3.3132665828839163"/>
    <m/>
  </r>
  <r>
    <s v="180412.IB"/>
    <s v="180412Z4.IB"/>
    <s v="18农发12(增4)"/>
    <x v="640"/>
    <d v="2019-01-16T00:00:00"/>
    <n v="50"/>
    <x v="3"/>
    <s v=""/>
    <s v="中国农业发展银行"/>
    <n v="3.0710000000000002"/>
    <n v="3.86"/>
    <m/>
    <n v="1.01"/>
    <n v="2.6692999999999998"/>
    <n v="3.1208"/>
    <n v="3.1047167047540554"/>
    <m/>
  </r>
  <r>
    <s v="180413.IB"/>
    <s v="180413Z3.IB"/>
    <s v="18农发13(增3)"/>
    <x v="640"/>
    <d v="2019-01-16T00:00:00"/>
    <n v="50"/>
    <x v="1"/>
    <s v=""/>
    <s v="中国农业发展银行"/>
    <n v="3.3068"/>
    <n v="3.22"/>
    <m/>
    <n v="2.85"/>
    <n v="4.3705999999999996"/>
    <n v="3.3544999999999998"/>
    <n v="3.3388322152564864"/>
    <m/>
  </r>
  <r>
    <s v="180214.IB"/>
    <s v="180214Z10.IB"/>
    <s v="18国开14(增10)"/>
    <x v="641"/>
    <d v="2019-01-18T00:00:00"/>
    <n v="60.5"/>
    <x v="0"/>
    <s v=""/>
    <s v="国家开发银行"/>
    <n v="3.6589999999999998"/>
    <n v="2.2799999999999998"/>
    <m/>
    <n v="10.67"/>
    <n v="5.7892000000000001"/>
    <n v="3.6701999999999999"/>
    <n v="3.7004565052166098"/>
    <m/>
  </r>
  <r>
    <s v="190202.IB"/>
    <s v="190202.IB"/>
    <s v="19国开02"/>
    <x v="641"/>
    <d v="2019-01-18T00:00:00"/>
    <n v="129.1"/>
    <x v="3"/>
    <s v=""/>
    <s v="国家开发银行"/>
    <n v="3.03"/>
    <n v="2.5"/>
    <m/>
    <n v="1.53"/>
    <n v="2.8273000000000001"/>
    <n v="3.0171999999999999"/>
    <n v="3.0795172072295123"/>
    <m/>
  </r>
  <r>
    <s v="180411.IB"/>
    <s v="180411Z5.IB"/>
    <s v="18农发11(增5)"/>
    <x v="642"/>
    <d v="2019-01-18T00:00:00"/>
    <n v="40"/>
    <x v="0"/>
    <s v=""/>
    <s v="中国农业发展银行"/>
    <n v="3.6156000000000001"/>
    <n v="3.68"/>
    <m/>
    <n v="1.1299999999999999"/>
    <n v="5.8541999999999996"/>
    <n v="3.7098"/>
    <n v="3.648055331215196"/>
    <m/>
  </r>
  <r>
    <s v="180406.IB"/>
    <s v="180406Z25.IB"/>
    <s v="18农发06(增25)"/>
    <x v="642"/>
    <d v="2019-01-18T00:00:00"/>
    <n v="70"/>
    <x v="2"/>
    <s v=""/>
    <s v="中国农业发展银行"/>
    <n v="3.6827999999999999"/>
    <n v="2.79"/>
    <m/>
    <n v="15.62"/>
    <n v="7.3259999999999996"/>
    <n v="3.7602000000000002"/>
    <n v="3.7087350259350256"/>
    <m/>
  </r>
  <r>
    <s v="180027.IB"/>
    <s v="180027X2.IB"/>
    <s v="18附息国债27(续2)"/>
    <x v="642"/>
    <d v="2019-01-17T00:00:00"/>
    <n v="200"/>
    <x v="2"/>
    <s v=""/>
    <s v="中华人民共和国财政部"/>
    <n v="3.0327999999999999"/>
    <n v="3.13"/>
    <n v="3.0629"/>
    <n v="1.44"/>
    <n v="8.3468"/>
    <n v="3.1375000000000002"/>
    <n v="3.0447806392869121"/>
    <m/>
  </r>
  <r>
    <s v="180309.IB"/>
    <s v="180309Z19.IB"/>
    <s v="18进出09(增19)"/>
    <x v="643"/>
    <d v="2019-01-21T00:00:00"/>
    <n v="54"/>
    <x v="1"/>
    <s v=""/>
    <s v="中国进出口银行"/>
    <n v="3.2669999999999999"/>
    <n v="3.55"/>
    <m/>
    <n v="1.58"/>
    <n v="3.8864000000000001"/>
    <n v="3.367"/>
    <n v="3.3004499794153972"/>
    <m/>
  </r>
  <r>
    <s v="190205.IB"/>
    <s v="190205Z2.IB"/>
    <s v="19国开05(增2)"/>
    <x v="643"/>
    <d v="2019-01-22T00:00:00"/>
    <n v="151.19999999999999"/>
    <x v="2"/>
    <s v=""/>
    <s v="国家开发银行"/>
    <n v="3.4862000000000002"/>
    <n v="2.68"/>
    <m/>
    <n v="2.17"/>
    <n v="8.2739999999999991"/>
    <n v="3.52"/>
    <n v="3.5212495528160503"/>
    <m/>
  </r>
  <r>
    <s v="180310.IB"/>
    <s v="180310Z17.IB"/>
    <s v="18进出10(增17)"/>
    <x v="643"/>
    <d v="2019-01-21T00:00:00"/>
    <n v="39"/>
    <x v="2"/>
    <s v=""/>
    <s v="中国进出口银行"/>
    <n v="3.7033999999999998"/>
    <n v="3.08"/>
    <m/>
    <n v="1.7"/>
    <n v="7.1363000000000003"/>
    <n v="3.7602000000000002"/>
    <n v="3.7286231548561579"/>
    <m/>
  </r>
  <r>
    <s v="180211.IB"/>
    <s v="180211Z20.IB"/>
    <s v="18国开11(增20)"/>
    <x v="643"/>
    <d v="2019-01-22T00:00:00"/>
    <n v="91.2"/>
    <x v="1"/>
    <s v=""/>
    <s v="国家开发银行"/>
    <n v="3.2058"/>
    <n v="3.71"/>
    <m/>
    <n v="5.53"/>
    <n v="4.0774999999999997"/>
    <n v="3.3028"/>
    <n v="3.2646595953402819"/>
    <m/>
  </r>
  <r>
    <s v="180313.IB"/>
    <s v="180313Z15.IB"/>
    <s v="18进出13(增15)"/>
    <x v="643"/>
    <d v="2019-01-21T00:00:00"/>
    <n v="44.8"/>
    <x v="3"/>
    <s v=""/>
    <s v="中国进出口银行"/>
    <n v="3.0207999999999999"/>
    <n v="4.62"/>
    <m/>
    <n v="1.51"/>
    <n v="2.4931999999999999"/>
    <n v="3.1057000000000001"/>
    <n v="3.0528872773945128"/>
    <m/>
  </r>
  <r>
    <s v="180412.IB"/>
    <s v="180412Z5.IB"/>
    <s v="18农发12(增5)"/>
    <x v="644"/>
    <d v="2019-01-23T00:00:00"/>
    <n v="50"/>
    <x v="3"/>
    <s v=""/>
    <s v="中国农业发展银行"/>
    <n v="3.0314000000000001"/>
    <n v="3.97"/>
    <m/>
    <n v="20"/>
    <n v="2.6507000000000001"/>
    <n v="3.0798000000000001"/>
    <n v="3.0653532953559437"/>
    <m/>
  </r>
  <r>
    <s v="180413.IB"/>
    <s v="180413Z4.IB"/>
    <s v="18农发13(增4)"/>
    <x v="644"/>
    <d v="2019-01-23T00:00:00"/>
    <n v="50"/>
    <x v="1"/>
    <s v=""/>
    <s v="中国农业发展银行"/>
    <n v="3.2770999999999999"/>
    <n v="3.5"/>
    <m/>
    <n v="1.33"/>
    <n v="4.3517999999999999"/>
    <n v="3.3351000000000002"/>
    <n v="3.3092705960751871"/>
    <m/>
  </r>
  <r>
    <s v="190202.IB"/>
    <s v="190202Z.IB"/>
    <s v="19国开02(增发)"/>
    <x v="645"/>
    <d v="2019-01-24T00:00:00"/>
    <n v="80"/>
    <x v="3"/>
    <s v=""/>
    <s v="国家开发银行"/>
    <n v="3.0047999999999999"/>
    <n v="2.71"/>
    <m/>
    <n v="17.579999999999998"/>
    <n v="2.8102"/>
    <n v="3.0369999999999999"/>
    <n v="3.0546185182549284"/>
    <m/>
  </r>
  <r>
    <s v="180214.IB"/>
    <s v="180214Z11.IB"/>
    <s v="18国开14(增11)"/>
    <x v="645"/>
    <d v="2019-01-24T00:00:00"/>
    <n v="60"/>
    <x v="0"/>
    <s v=""/>
    <s v="国家开发银行"/>
    <n v="3.6591999999999998"/>
    <n v="2.1"/>
    <m/>
    <n v="3.48"/>
    <n v="5.7693000000000003"/>
    <n v="3.6751999999999998"/>
    <n v="3.70079950080599"/>
    <m/>
  </r>
  <r>
    <s v="180411.IB"/>
    <s v="180411Z6.IB"/>
    <s v="18农发11(增6)"/>
    <x v="646"/>
    <d v="2019-01-25T00:00:00"/>
    <n v="40"/>
    <x v="0"/>
    <s v=""/>
    <s v="中国农业发展银行"/>
    <n v="3.6621999999999999"/>
    <n v="2.63"/>
    <m/>
    <n v="3.67"/>
    <n v="5.8308"/>
    <n v="3.7002000000000002"/>
    <n v="3.6947855800233245"/>
    <m/>
  </r>
  <r>
    <s v="190401.IB"/>
    <s v="190401.IB"/>
    <s v="19农发01"/>
    <x v="646"/>
    <d v="2019-01-25T00:00:00"/>
    <n v="70"/>
    <x v="2"/>
    <s v=""/>
    <s v="中国农业发展银行"/>
    <n v="3.75"/>
    <n v="2.5"/>
    <m/>
    <n v="3.51"/>
    <n v="8.2004999999999999"/>
    <n v="3.8332000000000002"/>
    <n v="3.773169318943967"/>
    <m/>
  </r>
  <r>
    <s v="190205.IB"/>
    <s v="190205Z3.IB"/>
    <s v="19国开05(增3)"/>
    <x v="647"/>
    <d v="2019-01-28T00:00:00"/>
    <n v="150"/>
    <x v="2"/>
    <s v=""/>
    <s v="国家开发银行"/>
    <n v="3.5706000000000002"/>
    <n v="2.89"/>
    <m/>
    <n v="2.09"/>
    <n v="8.2493999999999996"/>
    <n v="3.58"/>
    <n v="3.6057540718112833"/>
    <m/>
  </r>
  <r>
    <s v="180309.IB"/>
    <s v="180309Z20.IB"/>
    <s v="18进出09(增20)"/>
    <x v="647"/>
    <d v="2019-01-28T00:00:00"/>
    <n v="44.1"/>
    <x v="1"/>
    <s v=""/>
    <s v="中国进出口银行"/>
    <n v="3.3022999999999998"/>
    <n v="2.67"/>
    <m/>
    <n v="1.31"/>
    <n v="3.8668"/>
    <n v="3.3605"/>
    <n v="3.3359195303610218"/>
    <m/>
  </r>
  <r>
    <s v="180310.IB"/>
    <s v="180310Z18.IB"/>
    <s v="18进出10(增18)"/>
    <x v="647"/>
    <d v="2019-01-28T00:00:00"/>
    <n v="45"/>
    <x v="2"/>
    <s v=""/>
    <s v="中国进出口银行"/>
    <n v="3.8028"/>
    <n v="2.58"/>
    <m/>
    <n v="1"/>
    <n v="7.1047000000000002"/>
    <n v="3.8102"/>
    <n v="3.8281353413937254"/>
    <m/>
  </r>
  <r>
    <s v="180313.IB"/>
    <s v="180313Z16.IB"/>
    <s v="18进出13(增16)"/>
    <x v="647"/>
    <d v="2019-01-28T00:00:00"/>
    <n v="47"/>
    <x v="3"/>
    <s v=""/>
    <s v="中国进出口银行"/>
    <n v="3.0556000000000001"/>
    <n v="3.1"/>
    <m/>
    <n v="1.1000000000000001"/>
    <n v="2.4741"/>
    <n v="3.1206"/>
    <n v="3.0879349905015965"/>
    <m/>
  </r>
  <r>
    <s v="180211.IB"/>
    <s v="180211Z21.IB"/>
    <s v="18国开11(增21)"/>
    <x v="647"/>
    <d v="2019-01-28T00:00:00"/>
    <n v="90"/>
    <x v="1"/>
    <s v=""/>
    <s v="国家开发银行"/>
    <n v="3.2848999999999999"/>
    <n v="4.05"/>
    <m/>
    <n v="2.5"/>
    <n v="4.0594000000000001"/>
    <n v="3.3450000000000002"/>
    <n v="3.3440220377395673"/>
    <m/>
  </r>
  <r>
    <s v="180413.IB"/>
    <s v="180413Z5.IB"/>
    <s v="18农发13(增5)"/>
    <x v="648"/>
    <d v="2019-01-30T00:00:00"/>
    <n v="50"/>
    <x v="1"/>
    <s v=""/>
    <s v="中国农业发展银行"/>
    <n v="3.331"/>
    <n v="2.93"/>
    <m/>
    <n v="1.1399999999999999"/>
    <n v="4.3337000000000003"/>
    <n v="3.3730000000000002"/>
    <n v="3.3633049588111774"/>
    <m/>
  </r>
  <r>
    <s v="180412.IB"/>
    <s v="180412Z6.IB"/>
    <s v="18农发12(增6)"/>
    <x v="648"/>
    <d v="2019-01-30T00:00:00"/>
    <n v="50"/>
    <x v="3"/>
    <s v=""/>
    <s v="中国农业发展银行"/>
    <n v="3.0531999999999999"/>
    <n v="3.14"/>
    <m/>
    <n v="1.82"/>
    <n v="2.6332"/>
    <n v="3.1120999999999999"/>
    <n v="3.0873789457694061"/>
    <m/>
  </r>
  <r>
    <s v="180214.IB"/>
    <s v="180214Z12.IB"/>
    <s v="18国开14(增12)"/>
    <x v="649"/>
    <d v="2019-02-01T00:00:00"/>
    <n v="62"/>
    <x v="0"/>
    <s v=""/>
    <s v="国家开发银行"/>
    <n v="3.6930000000000001"/>
    <n v="2.4500000000000002"/>
    <m/>
    <n v="2.2000000000000002"/>
    <n v="5.7488999999999999"/>
    <n v="3.7502"/>
    <n v="3.7347471168397433"/>
    <m/>
  </r>
  <r>
    <s v="190202.IB"/>
    <s v="190202Z2.IB"/>
    <s v="19国开02(增2)"/>
    <x v="649"/>
    <d v="2019-02-01T00:00:00"/>
    <n v="102.8"/>
    <x v="3"/>
    <s v=""/>
    <s v="国家开发银行"/>
    <n v="2.9744000000000002"/>
    <n v="3.31"/>
    <m/>
    <n v="2.5099999999999998"/>
    <n v="2.7911999999999999"/>
    <n v="3.0625"/>
    <n v="3.0245576382917743"/>
    <m/>
  </r>
  <r>
    <s v="190203.IB"/>
    <s v="190203.IB"/>
    <s v="19国开03"/>
    <x v="649"/>
    <d v="2019-02-01T00:00:00"/>
    <n v="135"/>
    <x v="1"/>
    <s v=""/>
    <s v="国家开发银行"/>
    <n v="3.3"/>
    <n v="2.13"/>
    <m/>
    <n v="2.46"/>
    <n v="4.5419999999999998"/>
    <n v="3.2749999999999999"/>
    <n v="3.3528401585204755"/>
    <m/>
  </r>
  <r>
    <s v="190205.IB"/>
    <s v="190205Z4.IB"/>
    <s v="19国开05(增4)"/>
    <x v="649"/>
    <d v="2019-02-01T00:00:00"/>
    <n v="152"/>
    <x v="2"/>
    <s v=""/>
    <s v="国家开发银行"/>
    <n v="3.5948000000000002"/>
    <n v="3.02"/>
    <m/>
    <n v="2.15"/>
    <n v="8.2508999999999997"/>
    <n v="3.6349999999999998"/>
    <n v="3.6299476808590581"/>
    <m/>
  </r>
  <r>
    <s v="190305.IB"/>
    <s v="190305.IB"/>
    <s v="19进出05"/>
    <x v="650"/>
    <d v="2019-02-11T00:00:00"/>
    <n v="46.8"/>
    <x v="1"/>
    <s v=""/>
    <s v="中国进出口银行"/>
    <n v="3.28"/>
    <n v="3"/>
    <m/>
    <n v="2.29"/>
    <n v="4.5422000000000002"/>
    <n v="3.3008999999999999"/>
    <n v="3.3086204922724667"/>
    <m/>
  </r>
  <r>
    <s v="190303.IB"/>
    <s v="190303.IB"/>
    <s v="19进出03"/>
    <x v="650"/>
    <d v="2019-02-11T00:00:00"/>
    <n v="40"/>
    <x v="3"/>
    <s v=""/>
    <s v="中国进出口银行"/>
    <n v="2.96"/>
    <n v="3.32"/>
    <m/>
    <n v="1.83"/>
    <n v="2.8298999999999999"/>
    <n v="2.9914999999999998"/>
    <n v="2.988269550160783"/>
    <m/>
  </r>
  <r>
    <s v="180310.IB"/>
    <s v="180310Z19.IB"/>
    <s v="18进出10(增19)"/>
    <x v="650"/>
    <d v="2019-02-11T00:00:00"/>
    <n v="32.5"/>
    <x v="2"/>
    <s v=""/>
    <s v="中国进出口银行"/>
    <n v="3.7328999999999999"/>
    <n v="4.13"/>
    <m/>
    <n v="1.43"/>
    <n v="7.0811999999999999"/>
    <n v="3.8351999999999999"/>
    <n v="3.7583194204372141"/>
    <m/>
  </r>
  <r>
    <s v="180411.IB"/>
    <s v="180411Z7.IB"/>
    <s v="18农发11(增7)"/>
    <x v="651"/>
    <d v="2019-02-15T00:00:00"/>
    <n v="40"/>
    <x v="0"/>
    <s v=""/>
    <s v="中国农业发展银行"/>
    <n v="3.6341999999999999"/>
    <n v="3.04"/>
    <m/>
    <n v="1.94"/>
    <n v="5.7769000000000004"/>
    <n v="3.6600999999999999"/>
    <n v="3.6670896120756806"/>
    <m/>
  </r>
  <r>
    <s v="180021.IB"/>
    <s v="180021X4.IB"/>
    <s v="18附息国债21(续4)"/>
    <x v="651"/>
    <d v="2019-02-14T00:00:00"/>
    <n v="200"/>
    <x v="3"/>
    <s v=""/>
    <s v="中华人民共和国财政部"/>
    <n v="2.5440999999999998"/>
    <n v="2.5440999999999998"/>
    <n v="2.5802"/>
    <n v="1.68"/>
    <n v="2.4988999999999999"/>
    <n v="2.6105999999999998"/>
    <n v="2.5641088038737041"/>
    <m/>
  </r>
  <r>
    <s v="190401.IB"/>
    <s v="190401Z.IB"/>
    <s v="19农发01(增发)"/>
    <x v="651"/>
    <d v="2019-02-15T00:00:00"/>
    <n v="70"/>
    <x v="2"/>
    <s v=""/>
    <s v="中国农业发展银行"/>
    <n v="3.7172999999999998"/>
    <n v="2.4900000000000002"/>
    <m/>
    <n v="1.41"/>
    <n v="8.1550999999999991"/>
    <n v="3.7349999999999999"/>
    <n v="3.7405983041287048"/>
    <m/>
  </r>
  <r>
    <s v="180028.IB"/>
    <s v="180028X2.IB"/>
    <s v="18附息国债28(续2)"/>
    <x v="651"/>
    <d v="2019-02-14T00:00:00"/>
    <n v="200"/>
    <x v="0"/>
    <s v=""/>
    <s v="中华人民共和国财政部"/>
    <n v="2.9618000000000002"/>
    <n v="2.5099999999999998"/>
    <n v="3.0108999999999999"/>
    <n v="27.94"/>
    <n v="6.008"/>
    <n v="3.0400999999999998"/>
    <n v="2.9784444740346205"/>
    <m/>
  </r>
  <r>
    <s v="180412.IB"/>
    <s v="180412Z7.IB"/>
    <s v="18农发12(增7)"/>
    <x v="651"/>
    <d v="2019-02-15T00:00:00"/>
    <n v="50"/>
    <x v="3"/>
    <s v=""/>
    <s v="中国农业发展银行"/>
    <n v="2.9538000000000002"/>
    <n v="3.48"/>
    <m/>
    <n v="2.35"/>
    <n v="2.5918000000000001"/>
    <n v="3.0103"/>
    <n v="2.9885249016127791"/>
    <m/>
  </r>
  <r>
    <s v="180413.IB"/>
    <s v="180413Z6.IB"/>
    <s v="18农发13(增6)"/>
    <x v="651"/>
    <d v="2019-02-15T00:00:00"/>
    <n v="50"/>
    <x v="1"/>
    <s v=""/>
    <s v="中国农业发展银行"/>
    <n v="3.2320000000000002"/>
    <n v="3.06"/>
    <m/>
    <n v="2.14"/>
    <n v="4.2941000000000003"/>
    <n v="3.2801"/>
    <n v="3.26460287371044"/>
    <m/>
  </r>
  <r>
    <s v="180310.IB"/>
    <s v="180310Z20.IB"/>
    <s v="18进出10(增20)"/>
    <x v="652"/>
    <d v="2019-02-18T00:00:00"/>
    <n v="36.700000000000003"/>
    <x v="2"/>
    <s v=""/>
    <s v="中国进出口银行"/>
    <n v="3.8029999999999999"/>
    <n v="2.78"/>
    <m/>
    <n v="2.86"/>
    <n v="7.0507"/>
    <n v="3.8201999999999998"/>
    <n v="3.8285293800615543"/>
    <m/>
  </r>
  <r>
    <s v="190303.IB"/>
    <s v="190303Z.IB"/>
    <s v="19进出03(增发)"/>
    <x v="652"/>
    <d v="2019-02-18T00:00:00"/>
    <n v="54.6"/>
    <x v="3"/>
    <s v=""/>
    <s v="中国进出口银行"/>
    <n v="2.9621"/>
    <n v="2.52"/>
    <m/>
    <n v="1.32"/>
    <n v="2.8109000000000002"/>
    <n v="2.9961000000000002"/>
    <n v="2.9905606353836851"/>
    <m/>
  </r>
  <r>
    <s v="190202.IB"/>
    <s v="190202Z3.IB"/>
    <s v="19国开02(增3)"/>
    <x v="652"/>
    <d v="2019-02-18T00:00:00"/>
    <n v="80"/>
    <x v="3"/>
    <s v=""/>
    <s v="国家开发银行"/>
    <n v="2.9045000000000001"/>
    <n v="2.89"/>
    <m/>
    <n v="1"/>
    <n v="2.7454000000000001"/>
    <n v="2.9750999999999999"/>
    <n v="2.9554943906170323"/>
    <m/>
  </r>
  <r>
    <s v="190205.IB"/>
    <s v="190205Z5.IB"/>
    <s v="19国开05(增5)"/>
    <x v="652"/>
    <d v="2019-02-18T00:00:00"/>
    <n v="150"/>
    <x v="2"/>
    <s v=""/>
    <s v="国家开发银行"/>
    <n v="3.5463"/>
    <n v="2.8"/>
    <m/>
    <n v="12.41"/>
    <n v="8.1974999999999998"/>
    <n v="3.5550000000000002"/>
    <n v="3.5816766392192743"/>
    <m/>
  </r>
  <r>
    <s v="190203.IB"/>
    <s v="190203Z.IB"/>
    <s v="19国开03(增发)"/>
    <x v="652"/>
    <d v="2019-02-18T00:00:00"/>
    <n v="100"/>
    <x v="1"/>
    <s v=""/>
    <s v="国家开发银行"/>
    <n v="3.2271999999999998"/>
    <n v="2.59"/>
    <m/>
    <n v="1.91"/>
    <n v="4.4949000000000003"/>
    <n v="3.2551000000000001"/>
    <n v="3.2805938463592068"/>
    <m/>
  </r>
  <r>
    <s v="180214.IB"/>
    <s v="180214Z13.IB"/>
    <s v="18国开14(增13)"/>
    <x v="652"/>
    <d v="2019-02-18T00:00:00"/>
    <n v="60"/>
    <x v="0"/>
    <s v=""/>
    <s v="国家开发银行"/>
    <n v="3.6417000000000002"/>
    <n v="2.42"/>
    <m/>
    <n v="3.48"/>
    <n v="5.702"/>
    <n v="3.6677"/>
    <n v="3.6837904945633113"/>
    <m/>
  </r>
  <r>
    <s v="190305.IB"/>
    <s v="190305Z.IB"/>
    <s v="19进出05(增发)"/>
    <x v="652"/>
    <d v="2019-02-18T00:00:00"/>
    <n v="57.5"/>
    <x v="1"/>
    <s v=""/>
    <s v="中国进出口银行"/>
    <n v="3.2627999999999999"/>
    <n v="2.2599999999999998"/>
    <m/>
    <n v="1.25"/>
    <n v="4.5225999999999997"/>
    <n v="3.3144999999999998"/>
    <n v="3.2915445274841906"/>
    <m/>
  </r>
  <r>
    <s v="180413.IB"/>
    <s v="180413Z7.IB"/>
    <s v="18农发13(增7)"/>
    <x v="653"/>
    <d v="2019-02-20T00:00:00"/>
    <n v="70"/>
    <x v="1"/>
    <s v=""/>
    <s v="中国农业发展银行"/>
    <n v="3.2730000000000001"/>
    <n v="2.3199999999999998"/>
    <m/>
    <n v="6.29"/>
    <n v="4.2788000000000004"/>
    <n v="3.3043999999999998"/>
    <n v="3.3057194540525381"/>
    <m/>
  </r>
  <r>
    <s v="180412.IB"/>
    <s v="180412Z8.IB"/>
    <s v="18农发12(增8)"/>
    <x v="653"/>
    <d v="2019-02-20T00:00:00"/>
    <n v="70"/>
    <x v="3"/>
    <s v=""/>
    <s v="中国农业发展银行"/>
    <n v="2.9712000000000001"/>
    <n v="2.71"/>
    <m/>
    <n v="1.57"/>
    <n v="2.5783"/>
    <n v="3.0169000000000001"/>
    <n v="3.0061067214831478"/>
    <m/>
  </r>
  <r>
    <s v="190203.IB"/>
    <s v="190203Z2.IB"/>
    <s v="19国开03(增2)"/>
    <x v="654"/>
    <d v="2019-02-22T00:00:00"/>
    <n v="80"/>
    <x v="1"/>
    <s v=""/>
    <s v="国家开发银行"/>
    <n v="3.2793000000000001"/>
    <n v="3.62"/>
    <m/>
    <n v="15"/>
    <n v="4.4835000000000003"/>
    <n v="3.3151000000000002"/>
    <n v="3.3328296085647375"/>
    <m/>
  </r>
  <r>
    <s v="190205.IB"/>
    <s v="190205Z6.IB"/>
    <s v="19国开05(增6)"/>
    <x v="654"/>
    <d v="2019-02-22T00:00:00"/>
    <n v="156.1"/>
    <x v="2"/>
    <s v=""/>
    <s v="国家开发银行"/>
    <n v="3.5802999999999998"/>
    <n v="3.2"/>
    <m/>
    <n v="1.17"/>
    <n v="8.1869999999999994"/>
    <n v="3.61"/>
    <n v="3.6157220105044581"/>
    <m/>
  </r>
  <r>
    <s v="180411.IB"/>
    <s v="180411Z8.IB"/>
    <s v="18农发11(增8)"/>
    <x v="655"/>
    <d v="2019-02-22T00:00:00"/>
    <n v="50"/>
    <x v="0"/>
    <s v=""/>
    <s v="中国农业发展银行"/>
    <n v="3.6747000000000001"/>
    <n v="2.79"/>
    <m/>
    <n v="1.5"/>
    <n v="5.7544000000000004"/>
    <n v="3.7101000000000002"/>
    <n v="3.7077182121507022"/>
    <m/>
  </r>
  <r>
    <s v="190401.IB"/>
    <s v="190401Z2.IB"/>
    <s v="19农发01(增2)"/>
    <x v="655"/>
    <d v="2019-02-22T00:00:00"/>
    <n v="70"/>
    <x v="2"/>
    <s v=""/>
    <s v="中国农业发展银行"/>
    <n v="3.7724000000000002"/>
    <n v="2.69"/>
    <m/>
    <n v="1.6"/>
    <n v="8.1288999999999998"/>
    <n v="3.8"/>
    <n v="3.7957733961544613"/>
    <m/>
  </r>
  <r>
    <s v="180023.IB"/>
    <s v="180023X4.IB"/>
    <s v="18附息国债23(续4)"/>
    <x v="655"/>
    <d v="2019-02-21T00:00:00"/>
    <n v="200"/>
    <x v="1"/>
    <s v=""/>
    <s v="中华人民共和国财政部"/>
    <n v="2.7886000000000002"/>
    <n v="2.4700000000000002"/>
    <n v="2.8380999999999998"/>
    <n v="5.78"/>
    <n v="4.2278000000000002"/>
    <n v="2.8753000000000002"/>
    <n v="2.8122529637163538"/>
    <m/>
  </r>
  <r>
    <s v="180310.IB"/>
    <s v="180310Z21.IB"/>
    <s v="18进出10(增21)"/>
    <x v="656"/>
    <d v="2019-02-25T00:00:00"/>
    <n v="37.200000000000003"/>
    <x v="2"/>
    <s v=""/>
    <s v="中国进出口银行"/>
    <n v="3.8433999999999999"/>
    <n v="3.33"/>
    <m/>
    <n v="1.56"/>
    <n v="7.0256999999999996"/>
    <n v="3.8626999999999998"/>
    <n v="3.8690202228959389"/>
    <m/>
  </r>
  <r>
    <s v="190305.IB"/>
    <s v="190305Z2.IB"/>
    <s v="19进出05(增2)"/>
    <x v="656"/>
    <d v="2019-02-25T00:00:00"/>
    <n v="63.5"/>
    <x v="1"/>
    <s v=""/>
    <s v="中国进出口银行"/>
    <n v="3.343"/>
    <n v="2.36"/>
    <m/>
    <n v="5"/>
    <n v="4.4985999999999997"/>
    <n v="3.3588"/>
    <n v="3.371897879340239"/>
    <m/>
  </r>
  <r>
    <s v="190202.IB"/>
    <s v="190202Z4.IB"/>
    <s v="19国开02(增4)"/>
    <x v="656"/>
    <d v="2019-02-26T00:00:00"/>
    <n v="113.6"/>
    <x v="3"/>
    <s v=""/>
    <s v="国家开发银行"/>
    <n v="2.9275000000000002"/>
    <n v="3.84"/>
    <m/>
    <n v="2.0499999999999998"/>
    <n v="2.7210999999999999"/>
    <n v="2.9950999999999999"/>
    <n v="2.9789497813384296"/>
    <m/>
  </r>
  <r>
    <s v="190204.IB"/>
    <s v="190204.IB"/>
    <s v="19国开04"/>
    <x v="656"/>
    <d v="2019-02-26T00:00:00"/>
    <n v="76"/>
    <x v="0"/>
    <s v=""/>
    <s v="国家开发银行"/>
    <n v="3.68"/>
    <n v="2.64"/>
    <m/>
    <n v="6.38"/>
    <n v="6.0646000000000004"/>
    <n v="3.7896000000000001"/>
    <n v="3.719573920786202"/>
    <m/>
  </r>
  <r>
    <s v="190303.IB"/>
    <s v="190303Z2.IB"/>
    <s v="19进出03(增2)"/>
    <x v="656"/>
    <d v="2019-02-25T00:00:00"/>
    <n v="54"/>
    <x v="3"/>
    <s v=""/>
    <s v="中国进出口银行"/>
    <n v="2.9929000000000001"/>
    <n v="2.1"/>
    <m/>
    <n v="2.08"/>
    <n v="2.7900999999999998"/>
    <n v="3.0215000000000001"/>
    <n v="3.0215728074262573"/>
    <m/>
  </r>
  <r>
    <s v="180024.IB"/>
    <s v="180024X2.IB"/>
    <s v="18附息国债24(续2)"/>
    <x v="657"/>
    <d v="2019-02-25T00:00:00"/>
    <n v="200"/>
    <x v="6"/>
    <s v=""/>
    <s v="中华人民共和国财政部"/>
    <n v="3.6901999999999999"/>
    <n v="2.17"/>
    <m/>
    <n v="1.27"/>
    <n v="17.270499999999998"/>
    <n v="3.7267999999999999"/>
    <n v="3.6959902203178832"/>
    <m/>
  </r>
  <r>
    <s v="180412.IB"/>
    <s v="180412Z9.IB"/>
    <s v="18农发12(增9)"/>
    <x v="658"/>
    <d v="2019-02-27T00:00:00"/>
    <n v="70"/>
    <x v="3"/>
    <s v=""/>
    <s v="中国农业发展银行"/>
    <n v="3.0489000000000002"/>
    <n v="2.19"/>
    <m/>
    <n v="1.68"/>
    <n v="2.5573000000000001"/>
    <n v="3.1002000000000001"/>
    <n v="3.0840933680053184"/>
    <m/>
  </r>
  <r>
    <s v="180413.IB"/>
    <s v="180413Z8.IB"/>
    <s v="18农发13(增8)"/>
    <x v="658"/>
    <d v="2019-02-27T00:00:00"/>
    <n v="70"/>
    <x v="1"/>
    <s v=""/>
    <s v="中国农业发展银行"/>
    <n v="3.3715999999999999"/>
    <n v="2.08"/>
    <m/>
    <n v="1.07"/>
    <n v="4.2549999999999999"/>
    <n v="3.3959999999999999"/>
    <n v="3.4045024676850764"/>
    <m/>
  </r>
  <r>
    <s v="190203.IB"/>
    <s v="190203Z3.IB"/>
    <s v="19国开03(增3)"/>
    <x v="659"/>
    <d v="2019-02-28T00:00:00"/>
    <n v="100"/>
    <x v="1"/>
    <s v=""/>
    <s v="国家开发银行"/>
    <n v="3.3986000000000001"/>
    <n v="3.46"/>
    <m/>
    <n v="1.44"/>
    <n v="4.4623999999999997"/>
    <n v="3.4"/>
    <n v="3.4523827178200071"/>
    <m/>
  </r>
  <r>
    <s v="190205.IB"/>
    <s v="190205Z7.IB"/>
    <s v="19国开05(增7)"/>
    <x v="659"/>
    <d v="2019-02-28T00:00:00"/>
    <n v="150"/>
    <x v="2"/>
    <s v=""/>
    <s v="国家开发银行"/>
    <n v="3.6465000000000001"/>
    <n v="3.5"/>
    <m/>
    <n v="1.1499999999999999"/>
    <n v="8.1608999999999998"/>
    <n v="3.6749999999999998"/>
    <n v="3.6820352963521179"/>
    <m/>
  </r>
  <r>
    <s v="180411.IB"/>
    <s v="180411Z9.IB"/>
    <s v="18农发11(增9)"/>
    <x v="660"/>
    <d v="2019-03-01T00:00:00"/>
    <n v="50"/>
    <x v="0"/>
    <s v=""/>
    <s v="中国农业发展银行"/>
    <n v="3.8073000000000001"/>
    <n v="1.91"/>
    <m/>
    <n v="1.0900000000000001"/>
    <n v="5.7302"/>
    <n v="3.8300999999999998"/>
    <n v="3.84045765592824"/>
    <m/>
  </r>
  <r>
    <s v="190401.IB"/>
    <s v="190401Z3.IB"/>
    <s v="19农发01(增3)"/>
    <x v="660"/>
    <d v="2019-03-01T00:00:00"/>
    <n v="70"/>
    <x v="2"/>
    <s v=""/>
    <s v="中国农业发展银行"/>
    <n v="3.8479000000000001"/>
    <n v="1.91"/>
    <m/>
    <n v="1.06"/>
    <n v="8.0967000000000002"/>
    <n v="3.89"/>
    <n v="3.8713663504884708"/>
    <m/>
  </r>
  <r>
    <s v="180027.IB"/>
    <s v="180027X3.IB"/>
    <s v="18附息国债27(续3)"/>
    <x v="660"/>
    <d v="2019-02-28T00:00:00"/>
    <n v="200"/>
    <x v="2"/>
    <s v=""/>
    <s v="中华人民共和国财政部"/>
    <n v="3.1232000000000002"/>
    <n v="2.4"/>
    <n v="3.1486999999999998"/>
    <n v="1.27"/>
    <n v="8.2219999999999995"/>
    <n v="3.1850000000000001"/>
    <n v="3.1353624908781321"/>
    <m/>
  </r>
  <r>
    <s v="190303.IB"/>
    <s v="190303Z3.IB"/>
    <s v="19进出03(增3)"/>
    <x v="661"/>
    <d v="2019-03-04T00:00:00"/>
    <n v="53"/>
    <x v="3"/>
    <s v=""/>
    <s v="中国进出口银行"/>
    <n v="3.0566"/>
    <n v="2.21"/>
    <m/>
    <n v="1.21"/>
    <n v="2.7694000000000001"/>
    <n v="3.0998999999999999"/>
    <n v="3.085487123564671"/>
    <m/>
  </r>
  <r>
    <s v="180310.IB"/>
    <s v="180310Z22.IB"/>
    <s v="18进出10(增22)"/>
    <x v="661"/>
    <d v="2019-03-04T00:00:00"/>
    <n v="39.799999999999997"/>
    <x v="2"/>
    <s v=""/>
    <s v="中国进出口银行"/>
    <n v="3.9045999999999998"/>
    <n v="2.84"/>
    <m/>
    <n v="2.2999999999999998"/>
    <n v="7.0030999999999999"/>
    <n v="3.9201999999999999"/>
    <n v="3.9303029030000998"/>
    <m/>
  </r>
  <r>
    <s v="190204.IB"/>
    <s v="190204Z.IB"/>
    <s v="19国开04(增发)"/>
    <x v="661"/>
    <d v="2019-03-04T00:00:00"/>
    <n v="60"/>
    <x v="0"/>
    <s v=""/>
    <s v="国家开发银行"/>
    <n v="3.7692999999999999"/>
    <n v="1.95"/>
    <m/>
    <n v="5.14"/>
    <n v="6.0453999999999999"/>
    <n v="3.7719999999999998"/>
    <n v="3.8089996063122373"/>
    <m/>
  </r>
  <r>
    <s v="190202.IB"/>
    <s v="190202Z5.IB"/>
    <s v="19国开02(增5)"/>
    <x v="661"/>
    <d v="2019-03-04T00:00:00"/>
    <n v="60"/>
    <x v="3"/>
    <s v=""/>
    <s v="国家开发银行"/>
    <n v="3.0552999999999999"/>
    <n v="2.25"/>
    <m/>
    <n v="2.73"/>
    <n v="2.7035999999999998"/>
    <n v="3.0825"/>
    <n v="3.107082808107708"/>
    <m/>
  </r>
  <r>
    <s v="190305.IB"/>
    <s v="190305Z3.IB"/>
    <s v="19进出05(增3)"/>
    <x v="661"/>
    <d v="2019-03-04T00:00:00"/>
    <n v="59"/>
    <x v="1"/>
    <s v=""/>
    <s v="中国进出口银行"/>
    <n v="3.4220000000000002"/>
    <n v="1.83"/>
    <m/>
    <n v="2.48"/>
    <n v="4.4767999999999999"/>
    <n v="3.4491000000000001"/>
    <n v="3.4510385989992853"/>
    <m/>
  </r>
  <r>
    <s v="180412.IB"/>
    <s v="180412Z10.IB"/>
    <s v="18农发12(增10)"/>
    <x v="662"/>
    <d v="2019-03-06T00:00:00"/>
    <n v="70"/>
    <x v="3"/>
    <s v=""/>
    <s v="中国农业发展银行"/>
    <n v="3.1200999999999999"/>
    <n v="2.0699999999999998"/>
    <m/>
    <n v="2.73"/>
    <n v="2.5367000000000002"/>
    <n v="3.1600999999999999"/>
    <n v="3.1555791658453893"/>
    <m/>
  </r>
  <r>
    <s v="180413.IB"/>
    <s v="180413Z9.IB"/>
    <s v="18农发13(增9)"/>
    <x v="662"/>
    <d v="2019-03-06T00:00:00"/>
    <n v="70"/>
    <x v="1"/>
    <s v=""/>
    <s v="中国农业发展银行"/>
    <n v="3.4668000000000001"/>
    <n v="1.87"/>
    <m/>
    <n v="1.48"/>
    <n v="4.2335000000000003"/>
    <n v="3.4927000000000001"/>
    <n v="3.4998695641903863"/>
    <m/>
  </r>
  <r>
    <s v="190203.IB"/>
    <s v="190203Z4.IB"/>
    <s v="19国开03(增4)"/>
    <x v="663"/>
    <d v="2019-03-08T00:00:00"/>
    <n v="91.1"/>
    <x v="1"/>
    <s v=""/>
    <s v="国家开发银行"/>
    <n v="3.4241000000000001"/>
    <n v="3.68"/>
    <m/>
    <n v="2.41"/>
    <n v="4.4436"/>
    <n v="3.48"/>
    <n v="3.4781102619497708"/>
    <m/>
  </r>
  <r>
    <s v="190205.IB"/>
    <s v="190205Z8.IB"/>
    <s v="19国开05(增8)"/>
    <x v="663"/>
    <d v="2019-03-08T00:00:00"/>
    <n v="150.1"/>
    <x v="2"/>
    <s v=""/>
    <s v="国家开发银行"/>
    <n v="3.6562000000000001"/>
    <n v="3.11"/>
    <m/>
    <n v="1.02"/>
    <n v="8.1524999999999999"/>
    <n v="3.6911999999999998"/>
    <n v="3.6917719104569153"/>
    <m/>
  </r>
  <r>
    <s v="180028.IB"/>
    <s v="180028X3.IB"/>
    <s v="18附息国债28(续3)"/>
    <x v="664"/>
    <d v="2019-03-07T00:00:00"/>
    <n v="200"/>
    <x v="0"/>
    <s v=""/>
    <s v="中华人民共和国财政部"/>
    <n v="3.1543000000000001"/>
    <n v="1.94"/>
    <n v="3.1938"/>
    <n v="1.17"/>
    <n v="5.9413999999999998"/>
    <n v="3.1938"/>
    <n v="3.171131049920894"/>
    <m/>
  </r>
  <r>
    <s v="190401.IB"/>
    <s v="190401Z4.IB"/>
    <s v="19农发01(增4)"/>
    <x v="664"/>
    <d v="2019-03-08T00:00:00"/>
    <n v="70"/>
    <x v="2"/>
    <s v=""/>
    <s v="中国农业发展银行"/>
    <n v="3.8942000000000001"/>
    <n v="2.13"/>
    <m/>
    <n v="3.83"/>
    <n v="8.0900999999999996"/>
    <n v="3.9095"/>
    <n v="3.9176854946168773"/>
    <m/>
  </r>
  <r>
    <s v="190003.IB"/>
    <s v="190003.IB"/>
    <s v="19附息国债03"/>
    <x v="664"/>
    <d v="2019-03-07T00:00:00"/>
    <n v="200"/>
    <x v="3"/>
    <s v=""/>
    <s v="中华人民共和国财政部"/>
    <n v="2.69"/>
    <n v="2.17"/>
    <n v="2.75"/>
    <n v="5.95"/>
    <n v="2.8411"/>
    <n v="2.843"/>
    <n v="2.7075988173594734"/>
    <m/>
  </r>
  <r>
    <s v="180411.IB"/>
    <s v="180411Z10.IB"/>
    <s v="18农发11(增10)"/>
    <x v="664"/>
    <d v="2019-03-08T00:00:00"/>
    <n v="50"/>
    <x v="0"/>
    <s v=""/>
    <s v="中国农业发展银行"/>
    <n v="3.8370000000000002"/>
    <n v="2.0299999999999998"/>
    <m/>
    <n v="1.1100000000000001"/>
    <n v="5.7134"/>
    <n v="3.8601000000000001"/>
    <n v="3.8702551545489552"/>
    <m/>
  </r>
  <r>
    <s v="190303.IB"/>
    <s v="190303Z4.IB"/>
    <s v="19进出03(增4)"/>
    <x v="665"/>
    <d v="2019-03-11T00:00:00"/>
    <n v="58.7"/>
    <x v="3"/>
    <s v=""/>
    <s v="中国进出口银行"/>
    <n v="3.1431"/>
    <n v="3.22"/>
    <m/>
    <n v="3.1"/>
    <n v="2.7501000000000002"/>
    <n v="3.1898"/>
    <n v="3.1721898512781355"/>
    <m/>
  </r>
  <r>
    <s v="190204.IB"/>
    <s v="190204Z2.IB"/>
    <s v="19国开04(增2)"/>
    <x v="665"/>
    <d v="2019-03-12T00:00:00"/>
    <n v="60.1"/>
    <x v="0"/>
    <s v=""/>
    <s v="国家开发银行"/>
    <n v="3.7427999999999999"/>
    <n v="3.21"/>
    <m/>
    <n v="1"/>
    <n v="6.0271999999999997"/>
    <n v="3.83"/>
    <n v="3.7826194850013271"/>
    <m/>
  </r>
  <r>
    <s v="190305.IB"/>
    <s v="190305Z4.IB"/>
    <s v="19进出05(增4)"/>
    <x v="665"/>
    <d v="2019-03-11T00:00:00"/>
    <n v="57.2"/>
    <x v="1"/>
    <s v=""/>
    <s v="中国进出口银行"/>
    <n v="3.4634999999999998"/>
    <n v="2.82"/>
    <m/>
    <n v="1.32"/>
    <n v="4.4591000000000003"/>
    <n v="3.5169999999999999"/>
    <n v="3.4926538651297343"/>
    <m/>
  </r>
  <r>
    <s v="190202.IB"/>
    <s v="190202Z6.IB"/>
    <s v="19国开02(增6)"/>
    <x v="665"/>
    <d v="2019-03-12T00:00:00"/>
    <n v="72.900000000000006"/>
    <x v="3"/>
    <s v=""/>
    <s v="国家开发银行"/>
    <n v="3.0687000000000002"/>
    <n v="5.59"/>
    <m/>
    <n v="2.95"/>
    <n v="2.6825999999999999"/>
    <n v="3.1798999999999999"/>
    <n v="3.1208881756504887"/>
    <m/>
  </r>
  <r>
    <s v="180413.IB"/>
    <s v="180413Z10.IB"/>
    <s v="18农发13(增10)"/>
    <x v="666"/>
    <d v="2019-03-13T00:00:00"/>
    <n v="70"/>
    <x v="1"/>
    <s v=""/>
    <s v="中国农业发展银行"/>
    <n v="3.4519000000000002"/>
    <n v="2.25"/>
    <m/>
    <n v="1.73"/>
    <n v="4.2148000000000003"/>
    <n v="3.4849999999999999"/>
    <n v="3.485116285470248"/>
    <m/>
  </r>
  <r>
    <s v="180412.IB"/>
    <s v="180412Z11.IB"/>
    <s v="18农发12(增11)"/>
    <x v="666"/>
    <d v="2019-03-13T00:00:00"/>
    <n v="70"/>
    <x v="3"/>
    <s v=""/>
    <s v="中国农业发展银行"/>
    <n v="3.1238999999999999"/>
    <n v="2.48"/>
    <m/>
    <n v="1.96"/>
    <n v="2.5182000000000002"/>
    <n v="3.1703000000000001"/>
    <n v="3.1596398141529662"/>
    <m/>
  </r>
  <r>
    <s v="190205.IB"/>
    <s v="190205Z9.IB"/>
    <s v="19国开05(增9)"/>
    <x v="667"/>
    <d v="2019-03-14T00:00:00"/>
    <n v="150"/>
    <x v="2"/>
    <s v=""/>
    <s v="国家开发银行"/>
    <n v="3.5941000000000001"/>
    <n v="3.44"/>
    <m/>
    <n v="1.1499999999999999"/>
    <n v="8.1301000000000005"/>
    <n v="3.6124999999999998"/>
    <n v="3.6297699179591887"/>
    <m/>
  </r>
  <r>
    <s v="190203.IB"/>
    <s v="190203Z5.IB"/>
    <s v="19国开03(增5)"/>
    <x v="667"/>
    <d v="2019-03-14T00:00:00"/>
    <n v="90"/>
    <x v="1"/>
    <s v=""/>
    <s v="国家开发银行"/>
    <n v="3.4184999999999999"/>
    <n v="3.8"/>
    <m/>
    <n v="3.72"/>
    <n v="4.4238999999999997"/>
    <n v="3.4249999999999998"/>
    <n v="3.4727507742037567"/>
    <m/>
  </r>
  <r>
    <s v="190401.IB"/>
    <s v="190401Z5.IB"/>
    <s v="19农发01(增5)"/>
    <x v="668"/>
    <d v="2019-03-18T00:00:00"/>
    <n v="70"/>
    <x v="2"/>
    <s v=""/>
    <s v="中国农业发展银行"/>
    <n v="3.8348"/>
    <n v="2.58"/>
    <m/>
    <n v="1.21"/>
    <n v="8.0541999999999998"/>
    <n v="3.86"/>
    <n v="3.8583901765538475"/>
    <m/>
  </r>
  <r>
    <s v="180023.IB"/>
    <s v="180023X5.IB"/>
    <s v="18附息国债23(续5)"/>
    <x v="668"/>
    <d v="2019-03-14T00:00:00"/>
    <n v="200"/>
    <x v="1"/>
    <s v=""/>
    <s v="中华人民共和国财政部"/>
    <n v="2.9582999999999999"/>
    <n v="2.63"/>
    <n v="2.9910000000000001"/>
    <n v="1.37"/>
    <n v="4.1653000000000002"/>
    <n v="3.0051000000000001"/>
    <n v="2.9823078745828631"/>
    <m/>
  </r>
  <r>
    <s v="180411.IB"/>
    <s v="180411Z11.IB"/>
    <s v="18农发11(增11)"/>
    <x v="668"/>
    <d v="2019-03-18T00:00:00"/>
    <n v="50"/>
    <x v="0"/>
    <s v=""/>
    <s v="中国农业发展银行"/>
    <n v="3.819"/>
    <n v="1.93"/>
    <m/>
    <n v="2.89"/>
    <n v="5.6833999999999998"/>
    <n v="3.8001"/>
    <n v="3.8524306928950978"/>
    <m/>
  </r>
  <r>
    <s v="190204.IB"/>
    <s v="190204Z3.IB"/>
    <s v="19国开04(增3)"/>
    <x v="669"/>
    <d v="2019-03-18T00:00:00"/>
    <n v="60"/>
    <x v="0"/>
    <s v=""/>
    <s v="国家开发银行"/>
    <n v="3.7728000000000002"/>
    <n v="2.11"/>
    <m/>
    <n v="1.58"/>
    <n v="6.0084999999999997"/>
    <n v="3.79"/>
    <n v="3.8127434134975453"/>
    <m/>
  </r>
  <r>
    <s v="180310.IB"/>
    <s v="180310Z23.IB"/>
    <s v="18进出10(增23)"/>
    <x v="669"/>
    <d v="2019-03-18T00:00:00"/>
    <n v="30"/>
    <x v="2"/>
    <s v=""/>
    <s v="中国进出口银行"/>
    <n v="3.8542000000000001"/>
    <n v="3.71"/>
    <m/>
    <n v="1.8"/>
    <n v="6.9695999999999998"/>
    <n v="3.8965000000000001"/>
    <n v="3.8800264462809917"/>
    <m/>
  </r>
  <r>
    <s v="190305.IB"/>
    <s v="190305Z5.IB"/>
    <s v="19进出05(增5)"/>
    <x v="669"/>
    <d v="2019-03-18T00:00:00"/>
    <n v="50"/>
    <x v="1"/>
    <s v=""/>
    <s v="中国进出口银行"/>
    <n v="3.4872999999999998"/>
    <n v="1.99"/>
    <m/>
    <n v="1.39"/>
    <n v="4.4371999999999998"/>
    <n v="3.4899"/>
    <n v="3.516597755341206"/>
    <m/>
  </r>
  <r>
    <s v="190202.IB"/>
    <s v="190202Z7.IB"/>
    <s v="19国开02(增7)"/>
    <x v="669"/>
    <d v="2019-03-18T00:00:00"/>
    <n v="50"/>
    <x v="3"/>
    <s v=""/>
    <s v="国家开发银行"/>
    <n v="3.121"/>
    <n v="3.16"/>
    <m/>
    <n v="7.07"/>
    <n v="2.6659000000000002"/>
    <n v="3.1566999999999998"/>
    <n v="3.173515098090701"/>
    <m/>
  </r>
  <r>
    <s v="190303.IB"/>
    <s v="190303Z5.IB"/>
    <s v="19进出03(增5)"/>
    <x v="669"/>
    <d v="2019-03-18T00:00:00"/>
    <n v="60"/>
    <x v="3"/>
    <s v=""/>
    <s v="中国进出口银行"/>
    <n v="3.1867999999999999"/>
    <n v="2.13"/>
    <m/>
    <n v="5.94"/>
    <n v="2.7303000000000002"/>
    <n v="3.1898"/>
    <n v="3.2161008094348604"/>
    <m/>
  </r>
  <r>
    <s v="180412.IB"/>
    <s v="180412Z12.IB"/>
    <s v="18农发12(增12)"/>
    <x v="670"/>
    <d v="2019-03-20T00:00:00"/>
    <n v="70"/>
    <x v="3"/>
    <s v=""/>
    <s v="中国农业发展银行"/>
    <n v="3.2185000000000001"/>
    <n v="2.31"/>
    <m/>
    <n v="1.1100000000000001"/>
    <n v="2.4977999999999998"/>
    <n v="3.2610000000000001"/>
    <n v="3.2545317079029545"/>
    <m/>
  </r>
  <r>
    <s v="180413.IB"/>
    <s v="180413Z11.IB"/>
    <s v="18农发13(增11)"/>
    <x v="670"/>
    <d v="2019-03-20T00:00:00"/>
    <n v="70"/>
    <x v="1"/>
    <s v=""/>
    <s v="中国农业发展银行"/>
    <n v="3.5331999999999999"/>
    <n v="2.33"/>
    <m/>
    <n v="1.95"/>
    <n v="4.1932999999999998"/>
    <n v="3.5626000000000002"/>
    <n v="3.5665865928981946"/>
    <m/>
  </r>
  <r>
    <s v="190203.IB"/>
    <s v="190203Z6.IB"/>
    <s v="19国开03(增6)"/>
    <x v="671"/>
    <d v="2019-03-22T00:00:00"/>
    <n v="85.2"/>
    <x v="1"/>
    <s v=""/>
    <s v="国家开发银行"/>
    <n v="3.4169999999999998"/>
    <n v="2.99"/>
    <m/>
    <n v="1.42"/>
    <n v="4.4040999999999997"/>
    <n v="3.4849000000000001"/>
    <n v="3.4714946754160896"/>
    <m/>
  </r>
  <r>
    <s v="190205.IB"/>
    <s v="190205Z10.IB"/>
    <s v="19国开05(增10)"/>
    <x v="671"/>
    <d v="2019-03-22T00:00:00"/>
    <n v="150"/>
    <x v="2"/>
    <s v=""/>
    <s v="国家开发银行"/>
    <n v="3.6036999999999999"/>
    <n v="3.03"/>
    <m/>
    <n v="2.16"/>
    <n v="8.1114999999999995"/>
    <n v="3.6475"/>
    <n v="3.6394517105344262"/>
    <m/>
  </r>
  <r>
    <s v="180027.IB"/>
    <s v="180027X4.IB"/>
    <s v="18附息国债27(续4)"/>
    <x v="672"/>
    <d v="2019-03-21T00:00:00"/>
    <n v="200"/>
    <x v="2"/>
    <s v=""/>
    <s v="中华人民共和国财政部"/>
    <n v="3.1021000000000001"/>
    <n v="2.11"/>
    <n v="3.1324000000000001"/>
    <n v="1.46"/>
    <n v="8.1697000000000006"/>
    <n v="3.1349999999999998"/>
    <n v="3.1143403515428965"/>
    <m/>
  </r>
  <r>
    <s v="180411.IB"/>
    <s v="180411Z12.IB"/>
    <s v="18农发11(增12)"/>
    <x v="672"/>
    <d v="2019-03-22T00:00:00"/>
    <n v="50"/>
    <x v="0"/>
    <s v=""/>
    <s v="中国农业发展银行"/>
    <n v="3.8555000000000001"/>
    <n v="2.99"/>
    <m/>
    <n v="1.65"/>
    <n v="5.6707999999999998"/>
    <n v="3.8601000000000001"/>
    <n v="3.8890049728433378"/>
    <m/>
  </r>
  <r>
    <s v="190401.IB"/>
    <s v="190401Z6.IB"/>
    <s v="19农发01(增6)"/>
    <x v="672"/>
    <d v="2019-03-22T00:00:00"/>
    <n v="90"/>
    <x v="2"/>
    <s v=""/>
    <s v="中国农业发展银行"/>
    <n v="3.8847999999999998"/>
    <n v="2.4300000000000002"/>
    <m/>
    <n v="1.17"/>
    <n v="8.0465999999999998"/>
    <n v="3.9"/>
    <n v="3.9084124574354382"/>
    <m/>
  </r>
  <r>
    <s v="190305.IB"/>
    <s v="190305Z6.IB"/>
    <s v="19进出05(增6)"/>
    <x v="673"/>
    <d v="2019-03-25T00:00:00"/>
    <n v="70"/>
    <x v="1"/>
    <s v=""/>
    <s v="中国进出口银行"/>
    <n v="3.5295000000000001"/>
    <n v="2.6"/>
    <m/>
    <n v="2.4900000000000002"/>
    <n v="4.42"/>
    <n v="3.5398000000000001"/>
    <n v="3.5589117647058823"/>
    <m/>
  </r>
  <r>
    <s v="190202.IB"/>
    <s v="190202Z8.IB"/>
    <s v="19国开02(增8)"/>
    <x v="673"/>
    <d v="2019-03-26T00:00:00"/>
    <n v="56"/>
    <x v="3"/>
    <s v=""/>
    <s v="国家开发银行"/>
    <n v="3.0899000000000001"/>
    <n v="4.8499999999999996"/>
    <m/>
    <n v="1.64"/>
    <n v="2.6469"/>
    <n v="3.1844999999999999"/>
    <n v="3.1427920624126338"/>
    <m/>
  </r>
  <r>
    <s v="190204.IB"/>
    <s v="190204Z4.IB"/>
    <s v="19国开04(增4)"/>
    <x v="673"/>
    <d v="2019-03-26T00:00:00"/>
    <n v="60"/>
    <x v="0"/>
    <s v=""/>
    <s v="国家开发银行"/>
    <n v="3.7965"/>
    <n v="2"/>
    <m/>
    <n v="1.02"/>
    <n v="5.9911000000000003"/>
    <n v="3.83"/>
    <n v="3.8365594214751884"/>
    <m/>
  </r>
  <r>
    <s v="190303.IB"/>
    <s v="190303Z6.IB"/>
    <s v="19进出03(增6)"/>
    <x v="673"/>
    <d v="2019-03-25T00:00:00"/>
    <n v="58.2"/>
    <x v="3"/>
    <s v=""/>
    <s v="中国进出口银行"/>
    <n v="3.2311999999999999"/>
    <n v="1.95"/>
    <m/>
    <n v="3.94"/>
    <n v="2.7118000000000002"/>
    <n v="3.2298"/>
    <n v="3.2607007006416402"/>
    <m/>
  </r>
  <r>
    <s v="180413.IB"/>
    <s v="180413Z12.IB"/>
    <s v="18农发13(增12)"/>
    <x v="674"/>
    <d v="2019-03-27T00:00:00"/>
    <n v="70"/>
    <x v="1"/>
    <s v=""/>
    <s v="中国农业发展银行"/>
    <n v="3.4701"/>
    <n v="3.13"/>
    <m/>
    <n v="4.09"/>
    <n v="4.1776999999999997"/>
    <n v="3.4975999999999998"/>
    <n v="3.5036112621777531"/>
    <m/>
  </r>
  <r>
    <s v="180412.IB"/>
    <s v="180412Z13.IB"/>
    <s v="18农发12(增13)"/>
    <x v="674"/>
    <d v="2019-03-27T00:00:00"/>
    <n v="70"/>
    <x v="3"/>
    <s v=""/>
    <s v="中国农业发展银行"/>
    <n v="3.1793999999999998"/>
    <n v="2.5099999999999998"/>
    <m/>
    <n v="4.22"/>
    <n v="2.4809000000000001"/>
    <n v="3.2052"/>
    <n v="3.2156771574831713"/>
    <m/>
  </r>
  <r>
    <s v="190203.IB"/>
    <s v="190203Z7.IB"/>
    <s v="19国开03(增7)"/>
    <x v="675"/>
    <d v="2019-04-01T00:00:00"/>
    <n v="90"/>
    <x v="1"/>
    <s v=""/>
    <s v="国家开发银行"/>
    <n v="3.3559000000000001"/>
    <n v="3.61"/>
    <m/>
    <n v="5.26"/>
    <n v="4.3766999999999996"/>
    <n v="3.3948999999999998"/>
    <n v="3.4107358352183152"/>
    <m/>
  </r>
  <r>
    <s v="190205.IB"/>
    <s v="190205Z11.IB"/>
    <s v="19国开05(增11)"/>
    <x v="675"/>
    <d v="2019-04-01T00:00:00"/>
    <n v="150"/>
    <x v="2"/>
    <s v=""/>
    <s v="国家开发银行"/>
    <n v="3.5464000000000002"/>
    <n v="3.16"/>
    <m/>
    <n v="13.7"/>
    <n v="8.08"/>
    <n v="3.57"/>
    <n v="3.582291089108911"/>
    <m/>
  </r>
  <r>
    <s v="190401.IB"/>
    <s v="190401Z7.IB"/>
    <s v="19农发01(增7)"/>
    <x v="676"/>
    <d v="2019-04-01T00:00:00"/>
    <n v="90"/>
    <x v="2"/>
    <s v=""/>
    <s v="中国农业发展银行"/>
    <n v="3.8229000000000002"/>
    <n v="2.66"/>
    <m/>
    <n v="6.57"/>
    <n v="8.0198"/>
    <n v="3.83"/>
    <n v="3.8465913638744111"/>
    <m/>
  </r>
  <r>
    <s v="180411.IB"/>
    <s v="180411Z13.IB"/>
    <s v="18农发11(增13)"/>
    <x v="676"/>
    <d v="2019-04-01T00:00:00"/>
    <n v="50"/>
    <x v="0"/>
    <s v=""/>
    <s v="中国农业发展银行"/>
    <n v="3.8134000000000001"/>
    <n v="3.15"/>
    <m/>
    <n v="1.73"/>
    <n v="5.6444000000000001"/>
    <n v="3.8424999999999998"/>
    <n v="3.8470616823754518"/>
    <m/>
  </r>
  <r>
    <s v="190305.IB"/>
    <s v="190305Z7.IB"/>
    <s v="19进出05(增7)"/>
    <x v="677"/>
    <d v="2019-04-01T00:00:00"/>
    <n v="61"/>
    <x v="1"/>
    <s v=""/>
    <s v="中国进出口银行"/>
    <n v="3.4714999999999998"/>
    <n v="3.05"/>
    <m/>
    <n v="1.05"/>
    <n v="4.4005999999999998"/>
    <n v="3.51"/>
    <n v="3.5010414261691585"/>
    <m/>
  </r>
  <r>
    <s v="190202.IB"/>
    <s v="190202Z9.IB"/>
    <s v="19国开02(增9)"/>
    <x v="677"/>
    <d v="2019-04-02T00:00:00"/>
    <n v="50"/>
    <x v="3"/>
    <s v=""/>
    <s v="国家开发银行"/>
    <n v="2.9986999999999999"/>
    <n v="4.45"/>
    <m/>
    <n v="1.97"/>
    <n v="2.6273"/>
    <n v="3.0998999999999999"/>
    <n v="3.0519866440832795"/>
    <m/>
  </r>
  <r>
    <s v="190204.IB"/>
    <s v="190204Z5.IB"/>
    <s v="19国开04(增5)"/>
    <x v="677"/>
    <d v="2019-04-02T00:00:00"/>
    <n v="60"/>
    <x v="0"/>
    <s v=""/>
    <s v="国家开发银行"/>
    <n v="3.7279"/>
    <n v="3.46"/>
    <m/>
    <n v="1.03"/>
    <n v="5.9668999999999999"/>
    <n v="3.79"/>
    <n v="3.7681218907640481"/>
    <m/>
  </r>
  <r>
    <s v="190303.IB"/>
    <s v="190303Z7.IB"/>
    <s v="19进出03(增7)"/>
    <x v="677"/>
    <d v="2019-04-01T00:00:00"/>
    <n v="50"/>
    <x v="3"/>
    <s v=""/>
    <s v="中国进出口银行"/>
    <n v="3.1644999999999999"/>
    <n v="3.01"/>
    <m/>
    <n v="1.04"/>
    <n v="2.6934999999999998"/>
    <n v="3.2149000000000001"/>
    <n v="3.1942011323556709"/>
    <m/>
  </r>
  <r>
    <s v="190404.IB"/>
    <s v="190404.IB"/>
    <s v="19农发04"/>
    <x v="678"/>
    <d v="2019-04-03T00:00:00"/>
    <n v="70"/>
    <x v="1"/>
    <s v=""/>
    <s v="中国农业发展银行"/>
    <n v="3.51"/>
    <n v="3.08"/>
    <m/>
    <n v="2.14"/>
    <n v="4.5083000000000002"/>
    <n v="3.6152000000000002"/>
    <n v="3.5410538340394382"/>
    <m/>
  </r>
  <r>
    <s v="190403.IB"/>
    <s v="190403.IB"/>
    <s v="19农发03"/>
    <x v="678"/>
    <d v="2019-04-03T00:00:00"/>
    <n v="70"/>
    <x v="3"/>
    <s v=""/>
    <s v="中国农业发展银行"/>
    <n v="3.2"/>
    <n v="2.44"/>
    <m/>
    <n v="9.43"/>
    <n v="2.8153999999999999"/>
    <n v="3.282"/>
    <n v="3.2319670384314843"/>
    <m/>
  </r>
  <r>
    <s v="190205.IB"/>
    <s v="190205Z12.IB"/>
    <s v="19国开05(增12)"/>
    <x v="679"/>
    <d v="2019-04-04T00:00:00"/>
    <n v="150"/>
    <x v="2"/>
    <s v=""/>
    <s v="国家开发银行"/>
    <n v="3.6490999999999998"/>
    <n v="3.1"/>
    <m/>
    <n v="11.51"/>
    <n v="8.0565999999999995"/>
    <n v="3.6549999999999998"/>
    <n v="3.6850953330188911"/>
    <m/>
  </r>
  <r>
    <s v="190203.IB"/>
    <s v="190203Z8.IB"/>
    <s v="19国开03(增8)"/>
    <x v="679"/>
    <d v="2019-04-04T00:00:00"/>
    <n v="100"/>
    <x v="1"/>
    <s v=""/>
    <s v="国家开发银行"/>
    <n v="3.4352999999999998"/>
    <n v="3.38"/>
    <m/>
    <n v="1.95"/>
    <n v="4.3630000000000004"/>
    <n v="3.45"/>
    <n v="3.4903080220032088"/>
    <m/>
  </r>
  <r>
    <s v="180028.IB"/>
    <s v="180028X4.IB"/>
    <s v="18附息国债28(续4)"/>
    <x v="680"/>
    <d v="2019-04-04T00:00:00"/>
    <n v="480"/>
    <x v="0"/>
    <s v=""/>
    <s v="中华人民共和国财政部"/>
    <n v="3.2179000000000002"/>
    <n v="1.58"/>
    <n v="3.2959000000000001"/>
    <n v="1.22"/>
    <n v="5.8575999999999997"/>
    <n v="3.22"/>
    <n v="3.2349718382955479"/>
    <m/>
  </r>
  <r>
    <s v="190401.IB"/>
    <s v="190401Z8.IB"/>
    <s v="19农发01(增8)"/>
    <x v="680"/>
    <d v="2019-04-08T00:00:00"/>
    <n v="70"/>
    <x v="2"/>
    <s v=""/>
    <s v="中国农业发展银行"/>
    <n v="3.9384999999999999"/>
    <n v="3.36"/>
    <m/>
    <n v="1.65"/>
    <n v="7.9907000000000004"/>
    <n v="3.9024999999999999"/>
    <n v="3.962277641508253"/>
    <m/>
  </r>
  <r>
    <s v="180411.IB"/>
    <s v="180411Z14.IB"/>
    <s v="18农发11(增14)"/>
    <x v="680"/>
    <d v="2019-04-08T00:00:00"/>
    <n v="50"/>
    <x v="0"/>
    <s v=""/>
    <s v="中国农业发展银行"/>
    <n v="3.9321999999999999"/>
    <n v="2.6"/>
    <m/>
    <n v="1.83"/>
    <n v="5.6192000000000002"/>
    <n v="3.8725000000000001"/>
    <n v="3.9660126423690203"/>
    <m/>
  </r>
  <r>
    <s v="190003.IB"/>
    <s v="190003X.IB"/>
    <s v="19附息国债03(续发)"/>
    <x v="680"/>
    <d v="2019-04-04T00:00:00"/>
    <n v="480.3"/>
    <x v="3"/>
    <s v=""/>
    <s v="中华人民共和国财政部"/>
    <n v="2.7879"/>
    <n v="1.52"/>
    <n v="2.9081999999999999"/>
    <n v="1.34"/>
    <n v="2.7656999999999998"/>
    <n v="2.75"/>
    <n v="2.8059786057779226"/>
    <m/>
  </r>
  <r>
    <s v="190305.IB"/>
    <s v="190305Z8.IB"/>
    <s v="19进出05(增8)"/>
    <x v="681"/>
    <d v="2019-04-08T00:00:00"/>
    <n v="59.2"/>
    <x v="1"/>
    <s v=""/>
    <s v="中国进出口银行"/>
    <n v="3.5781999999999998"/>
    <n v="2.9"/>
    <m/>
    <n v="21.5"/>
    <n v="4.3773999999999997"/>
    <n v="3.5798999999999999"/>
    <n v="3.6078979942431579"/>
    <m/>
  </r>
  <r>
    <s v="190303.IB"/>
    <s v="190303Z8.IB"/>
    <s v="19进出03(增8)"/>
    <x v="681"/>
    <d v="2019-04-08T00:00:00"/>
    <n v="40"/>
    <x v="3"/>
    <s v=""/>
    <s v="中国进出口银行"/>
    <n v="3.2543000000000002"/>
    <n v="2.7"/>
    <m/>
    <n v="1.5"/>
    <n v="2.6720999999999999"/>
    <n v="3.2597999999999998"/>
    <n v="3.2842389992889491"/>
    <m/>
  </r>
  <r>
    <s v="190202.IB"/>
    <s v="190202Z10.IB"/>
    <s v="19国开02(增10)"/>
    <x v="681"/>
    <d v="2019-04-09T00:00:00"/>
    <n v="60"/>
    <x v="3"/>
    <s v=""/>
    <s v="国家开发银行"/>
    <n v="3.169"/>
    <n v="2.41"/>
    <m/>
    <n v="1.76"/>
    <n v="2.6044"/>
    <n v="3.1648000000000001"/>
    <n v="3.2227551835355555"/>
    <m/>
  </r>
  <r>
    <s v="190204.IB"/>
    <s v="190204Z6.IB"/>
    <s v="19国开04(增6)"/>
    <x v="681"/>
    <d v="2019-04-09T00:00:00"/>
    <n v="50"/>
    <x v="0"/>
    <s v=""/>
    <s v="国家开发银行"/>
    <n v="3.8712"/>
    <n v="3.33"/>
    <m/>
    <n v="1.66"/>
    <n v="5.9420999999999999"/>
    <n v="3.8997000000000002"/>
    <n v="3.911589761195537"/>
    <m/>
  </r>
  <r>
    <s v="190403.IB"/>
    <s v="190403Z.IB"/>
    <s v="19农发03(增发)"/>
    <x v="682"/>
    <d v="2019-04-10T00:00:00"/>
    <n v="70"/>
    <x v="3"/>
    <s v=""/>
    <s v="中国农业发展银行"/>
    <n v="3.3003"/>
    <n v="2.2999999999999998"/>
    <m/>
    <n v="5"/>
    <n v="2.7932000000000001"/>
    <n v="3.3384999999999998"/>
    <n v="3.3325211084061293"/>
    <m/>
  </r>
  <r>
    <s v="190404.IB"/>
    <s v="190404Z.IB"/>
    <s v="19农发04(增发)"/>
    <x v="682"/>
    <d v="2019-04-10T00:00:00"/>
    <n v="70"/>
    <x v="1"/>
    <s v=""/>
    <s v="中国农业发展银行"/>
    <n v="3.5960000000000001"/>
    <n v="2.35"/>
    <m/>
    <n v="1.02"/>
    <n v="4.4859"/>
    <n v="3.6328999999999998"/>
    <n v="3.6272088989946276"/>
    <m/>
  </r>
  <r>
    <s v="190203.IB"/>
    <s v="190203Z9.IB"/>
    <s v="19国开03(增9)"/>
    <x v="683"/>
    <d v="2019-04-11T00:00:00"/>
    <n v="90"/>
    <x v="1"/>
    <s v=""/>
    <s v="国家开发银行"/>
    <n v="3.5424000000000002"/>
    <n v="2.15"/>
    <m/>
    <n v="11.25"/>
    <n v="4.3433000000000002"/>
    <n v="3.5598999999999998"/>
    <n v="3.5976575230815282"/>
    <m/>
  </r>
  <r>
    <s v="190205.IB"/>
    <s v="190205Z13.IB"/>
    <s v="19国开05(增13)"/>
    <x v="683"/>
    <d v="2019-04-11T00:00:00"/>
    <n v="150"/>
    <x v="2"/>
    <s v=""/>
    <s v="国家开发银行"/>
    <n v="3.7279"/>
    <n v="2.71"/>
    <m/>
    <n v="2.31"/>
    <n v="8.0402000000000005"/>
    <n v="3.7524000000000002"/>
    <n v="3.7639687545085945"/>
    <m/>
  </r>
  <r>
    <s v="180411.IB"/>
    <s v="180411Z15.IB"/>
    <s v="18农发11(增15)"/>
    <x v="684"/>
    <d v="2019-04-12T00:00:00"/>
    <n v="50"/>
    <x v="0"/>
    <s v=""/>
    <s v="中国农业发展银行"/>
    <n v="3.9466999999999999"/>
    <n v="3.79"/>
    <m/>
    <n v="12"/>
    <n v="5.6097999999999999"/>
    <n v="3.96"/>
    <n v="3.9805693001533031"/>
    <m/>
  </r>
  <r>
    <s v="190401.IB"/>
    <s v="190401Z9.IB"/>
    <s v="19农发01(增9)"/>
    <x v="684"/>
    <d v="2019-04-12T00:00:00"/>
    <n v="90"/>
    <x v="2"/>
    <s v=""/>
    <s v="中国农业发展银行"/>
    <n v="3.964"/>
    <n v="3.29"/>
    <m/>
    <n v="2.7"/>
    <n v="7.9794999999999998"/>
    <n v="3.9779"/>
    <n v="3.9878110157278024"/>
    <m/>
  </r>
  <r>
    <s v="190004.IB"/>
    <s v="190004.IB"/>
    <s v="19附息国债04"/>
    <x v="684"/>
    <d v="2019-04-11T00:00:00"/>
    <n v="480"/>
    <x v="1"/>
    <s v=""/>
    <s v="中华人民共和国财政部"/>
    <n v="3.19"/>
    <n v="1.78"/>
    <n v="3.25"/>
    <n v="1.52"/>
    <n v="4.5555000000000003"/>
    <n v="3.1793"/>
    <n v="3.2119514872132586"/>
    <m/>
  </r>
  <r>
    <s v="190202.IB"/>
    <s v="190202Z11.IB"/>
    <s v="19国开02(增11)"/>
    <x v="685"/>
    <d v="2019-04-15T00:00:00"/>
    <n v="60"/>
    <x v="3"/>
    <s v=""/>
    <s v="国家开发银行"/>
    <n v="3.2349999999999999"/>
    <n v="3.19"/>
    <m/>
    <n v="35.75"/>
    <n v="2.5863"/>
    <n v="3.3106"/>
    <n v="3.2891313846034875"/>
    <m/>
  </r>
  <r>
    <s v="190204.IB"/>
    <s v="190204Z7.IB"/>
    <s v="19国开04(增7)"/>
    <x v="685"/>
    <d v="2019-04-15T00:00:00"/>
    <n v="50"/>
    <x v="0"/>
    <s v=""/>
    <s v="国家开发银行"/>
    <n v="3.8410000000000002"/>
    <n v="5.38"/>
    <m/>
    <n v="2.85"/>
    <n v="5.9257"/>
    <n v="3.9499"/>
    <n v="3.8815015441213698"/>
    <m/>
  </r>
  <r>
    <s v="190305.IB"/>
    <s v="190305Z9.IB"/>
    <s v="19进出05(增9)"/>
    <x v="685"/>
    <d v="2019-04-15T00:00:00"/>
    <n v="70"/>
    <x v="1"/>
    <s v=""/>
    <s v="中国进出口银行"/>
    <n v="3.6377000000000002"/>
    <n v="2.89"/>
    <m/>
    <n v="1.93"/>
    <n v="4.3521999999999998"/>
    <n v="3.6768000000000001"/>
    <n v="3.6675699508294657"/>
    <m/>
  </r>
  <r>
    <s v="190303.IB"/>
    <s v="190303Z9.IB"/>
    <s v="19进出03(增9)"/>
    <x v="685"/>
    <d v="2019-04-15T00:00:00"/>
    <n v="40"/>
    <x v="3"/>
    <s v=""/>
    <s v="中国进出口银行"/>
    <n v="3.3759000000000001"/>
    <n v="3.79"/>
    <m/>
    <n v="6.34"/>
    <n v="2.6482999999999999"/>
    <n v="3.4396"/>
    <n v="3.4061080579994716"/>
    <m/>
  </r>
  <r>
    <s v="190404.IB"/>
    <s v="190404Z2.IB"/>
    <s v="19农发04(增2)"/>
    <x v="686"/>
    <d v="2019-04-17T00:00:00"/>
    <n v="70"/>
    <x v="1"/>
    <s v=""/>
    <s v="中国农业发展银行"/>
    <n v="3.7542"/>
    <n v="2.86"/>
    <m/>
    <n v="3.94"/>
    <n v="4.4634"/>
    <n v="3.78"/>
    <n v="3.7855662230586549"/>
    <m/>
  </r>
  <r>
    <s v="190403.IB"/>
    <s v="190403Z2.IB"/>
    <s v="19农发03(增2)"/>
    <x v="686"/>
    <d v="2019-04-17T00:00:00"/>
    <n v="70"/>
    <x v="3"/>
    <s v=""/>
    <s v="中国农业发展银行"/>
    <n v="3.4601000000000002"/>
    <n v="2.65"/>
    <m/>
    <n v="1.32"/>
    <n v="2.7719999999999998"/>
    <n v="3.4903"/>
    <n v="3.4925675324675325"/>
    <m/>
  </r>
  <r>
    <s v="190202.IB"/>
    <s v="190202Z12.IB"/>
    <s v="19国开02(增12)"/>
    <x v="687"/>
    <d v="2019-04-19T00:00:00"/>
    <n v="72.5"/>
    <x v="3"/>
    <s v=""/>
    <s v="国家开发银行"/>
    <n v="3.3532999999999999"/>
    <n v="3.75"/>
    <m/>
    <n v="1.88"/>
    <n v="2.5773999999999999"/>
    <n v="3.3845999999999998"/>
    <n v="3.4076183052688758"/>
    <m/>
  </r>
  <r>
    <s v="190203.IB"/>
    <s v="190203Z10.IB"/>
    <s v="19国开03(增10)"/>
    <x v="687"/>
    <d v="2019-04-19T00:00:00"/>
    <n v="96.1"/>
    <x v="1"/>
    <s v=""/>
    <s v="国家开发银行"/>
    <n v="3.6812"/>
    <n v="4.26"/>
    <m/>
    <n v="2.97"/>
    <n v="4.3186999999999998"/>
    <n v="3.7048000000000001"/>
    <n v="3.7367722786949775"/>
    <m/>
  </r>
  <r>
    <s v="190205.IB"/>
    <s v="190205Z14.IB"/>
    <s v="19国开05(增14)"/>
    <x v="687"/>
    <d v="2019-04-19T00:00:00"/>
    <n v="150.69999999999999"/>
    <x v="2"/>
    <s v=""/>
    <s v="国家开发银行"/>
    <n v="3.8391999999999999"/>
    <n v="3.09"/>
    <m/>
    <n v="1.04"/>
    <n v="8.0107999999999997"/>
    <n v="3.8574000000000002"/>
    <n v="3.8754011284765566"/>
    <m/>
  </r>
  <r>
    <s v="180411.IB"/>
    <s v="180411Z16.IB"/>
    <s v="18农发11(增16)"/>
    <x v="688"/>
    <d v="2019-04-19T00:00:00"/>
    <n v="50"/>
    <x v="0"/>
    <s v=""/>
    <s v="中国农业发展银行"/>
    <n v="3.9337"/>
    <n v="4.28"/>
    <m/>
    <n v="1.42"/>
    <n v="5.5890000000000004"/>
    <n v="4"/>
    <n v="3.9676953480050097"/>
    <m/>
  </r>
  <r>
    <s v="180027.IB"/>
    <s v="180027X5.IB"/>
    <s v="18附息国债27(续5)"/>
    <x v="688"/>
    <d v="2019-04-18T00:00:00"/>
    <n v="480.4"/>
    <x v="2"/>
    <s v=""/>
    <s v="中华人民共和国财政部"/>
    <n v="3.3948999999999998"/>
    <n v="2.72"/>
    <n v="3.4283000000000001"/>
    <n v="9.77"/>
    <n v="8.0683000000000007"/>
    <n v="3.39"/>
    <n v="3.4072941846485625"/>
    <m/>
  </r>
  <r>
    <s v="190401.IB"/>
    <s v="190401Z10.IB"/>
    <s v="19农发01(增10)"/>
    <x v="688"/>
    <d v="2019-04-19T00:00:00"/>
    <n v="90"/>
    <x v="2"/>
    <s v=""/>
    <s v="中国农业发展银行"/>
    <n v="3.9670999999999998"/>
    <n v="4.37"/>
    <m/>
    <n v="3.12"/>
    <n v="7.9569999999999999"/>
    <n v="4.0349000000000004"/>
    <n v="3.9909783461103427"/>
    <m/>
  </r>
  <r>
    <s v="190204.IB"/>
    <s v="190204Z8.IB"/>
    <s v="19国开04(增8)"/>
    <x v="689"/>
    <d v="2019-04-23T00:00:00"/>
    <n v="60.1"/>
    <x v="0"/>
    <s v=""/>
    <s v="国家开发银行"/>
    <n v="3.8652000000000002"/>
    <n v="3.79"/>
    <m/>
    <n v="1.5"/>
    <n v="5.9013"/>
    <n v="3.9499"/>
    <n v="3.9058690051344622"/>
    <m/>
  </r>
  <r>
    <s v="190303.IB"/>
    <s v="190303Z10.IB"/>
    <s v="19进出03(增10)"/>
    <x v="689"/>
    <d v="2019-04-22T00:00:00"/>
    <n v="40"/>
    <x v="3"/>
    <s v=""/>
    <s v="中国进出口银行"/>
    <n v="3.4498000000000002"/>
    <n v="4.0599999999999996"/>
    <m/>
    <n v="5.08"/>
    <n v="2.6307999999999998"/>
    <n v="3.5095000000000001"/>
    <n v="3.4802090010643152"/>
    <m/>
  </r>
  <r>
    <s v="190305.IB"/>
    <s v="190305Z10.IB"/>
    <s v="19进出05(增10)"/>
    <x v="689"/>
    <d v="2019-04-22T00:00:00"/>
    <n v="62"/>
    <x v="1"/>
    <s v=""/>
    <s v="中国进出口银行"/>
    <n v="3.7023999999999999"/>
    <n v="3.44"/>
    <m/>
    <n v="1.01"/>
    <n v="4.3352000000000004"/>
    <n v="3.7698"/>
    <n v="3.7323870824875436"/>
    <m/>
  </r>
  <r>
    <s v="180024.IB"/>
    <s v="180024X3.IB"/>
    <s v="18附息国债24(续3)"/>
    <x v="690"/>
    <d v="2019-04-22T00:00:00"/>
    <n v="371.5"/>
    <x v="6"/>
    <s v=""/>
    <s v="中华人民共和国财政部"/>
    <n v="3.9479000000000002"/>
    <n v="1.99"/>
    <m/>
    <n v="4.38"/>
    <n v="17.190799999999999"/>
    <n v="3.9188000000000001"/>
    <n v="3.953717064941713"/>
    <m/>
  </r>
  <r>
    <s v="190404.IB"/>
    <s v="190404Z3.IB"/>
    <s v="19农发04(增3)"/>
    <x v="691"/>
    <d v="2019-04-24T00:00:00"/>
    <n v="70"/>
    <x v="1"/>
    <s v=""/>
    <s v="中国农业发展银行"/>
    <n v="3.6997"/>
    <n v="2.56"/>
    <m/>
    <n v="3.96"/>
    <n v="4.4450000000000003"/>
    <n v="3.7351000000000001"/>
    <n v="3.7311960629921259"/>
    <m/>
  </r>
  <r>
    <s v="190403.IB"/>
    <s v="190403Z3.IB"/>
    <s v="19农发03(增3)"/>
    <x v="691"/>
    <d v="2019-04-24T00:00:00"/>
    <n v="70"/>
    <x v="3"/>
    <s v=""/>
    <s v="中国农业发展银行"/>
    <n v="3.4108000000000001"/>
    <n v="2.37"/>
    <m/>
    <n v="2.88"/>
    <n v="2.7534999999999998"/>
    <n v="3.4498000000000002"/>
    <n v="3.4434856727800982"/>
    <m/>
  </r>
  <r>
    <s v="190203.IB"/>
    <s v="190203Z11.IB"/>
    <s v="19国开03(增11)"/>
    <x v="692"/>
    <d v="2019-04-25T00:00:00"/>
    <n v="80"/>
    <x v="1"/>
    <s v=""/>
    <s v="国家开发银行"/>
    <n v="3.6949999999999998"/>
    <n v="3.49"/>
    <m/>
    <n v="2.78"/>
    <n v="4.2991000000000001"/>
    <n v="3.6998000000000002"/>
    <n v="3.7508256379242164"/>
    <m/>
  </r>
  <r>
    <s v="190202.IB"/>
    <s v="190202Z13.IB"/>
    <s v="19国开02(增13)"/>
    <x v="692"/>
    <d v="2019-04-25T00:00:00"/>
    <n v="60"/>
    <x v="3"/>
    <s v=""/>
    <s v="国家开发银行"/>
    <n v="3.351"/>
    <n v="2.36"/>
    <m/>
    <n v="2.02"/>
    <n v="2.5583999999999998"/>
    <n v="3.3597999999999999"/>
    <n v="3.4057217010631646"/>
    <m/>
  </r>
  <r>
    <s v="190205.IB"/>
    <s v="190205Z15.IB"/>
    <s v="19国开05(增15)"/>
    <x v="692"/>
    <d v="2019-04-25T00:00:00"/>
    <n v="150"/>
    <x v="2"/>
    <s v=""/>
    <s v="国家开发银行"/>
    <n v="3.8266"/>
    <n v="2.93"/>
    <m/>
    <n v="1.94"/>
    <n v="7.9885000000000002"/>
    <n v="3.8462999999999998"/>
    <n v="3.8629021843900606"/>
    <m/>
  </r>
  <r>
    <s v="190401.IB"/>
    <s v="190401Z11.IB"/>
    <s v="19农发01(增11)"/>
    <x v="693"/>
    <d v="2019-04-26T00:00:00"/>
    <n v="80"/>
    <x v="2"/>
    <s v=""/>
    <s v="中国农业发展银行"/>
    <n v="4.0185000000000004"/>
    <n v="2.42"/>
    <m/>
    <n v="1.07"/>
    <n v="7.9337999999999997"/>
    <n v="4.0198999999999998"/>
    <n v="4.0424481711159848"/>
    <m/>
  </r>
  <r>
    <s v="180411.IB"/>
    <s v="180411Z17.IB"/>
    <s v="18农发11(增17)"/>
    <x v="693"/>
    <d v="2019-04-26T00:00:00"/>
    <n v="50"/>
    <x v="0"/>
    <s v=""/>
    <s v="中国农业发展银行"/>
    <n v="3.9417"/>
    <n v="3.71"/>
    <m/>
    <n v="2.13"/>
    <n v="5.5697999999999999"/>
    <n v="3.9849999999999999"/>
    <n v="3.9758125354590828"/>
    <m/>
  </r>
  <r>
    <s v="190303.IB"/>
    <s v="190303Z11.IB"/>
    <s v="19进出03(增11)"/>
    <x v="694"/>
    <d v="2019-05-06T00:00:00"/>
    <n v="40"/>
    <x v="3"/>
    <s v=""/>
    <s v="中国进出口银行"/>
    <n v="3.4767000000000001"/>
    <n v="2.62"/>
    <m/>
    <n v="2.02"/>
    <n v="2.5950000000000002"/>
    <n v="3.5293999999999999"/>
    <n v="3.5075285163776493"/>
    <m/>
  </r>
  <r>
    <s v="190305.IB"/>
    <s v="190305Z11.IB"/>
    <s v="19进出05(增11)"/>
    <x v="694"/>
    <d v="2019-05-06T00:00:00"/>
    <n v="64"/>
    <x v="1"/>
    <s v=""/>
    <s v="中国进出口银行"/>
    <n v="3.7536999999999998"/>
    <n v="2.73"/>
    <m/>
    <n v="7.5"/>
    <n v="4.2995000000000001"/>
    <n v="3.7995000000000001"/>
    <n v="3.7839360739620886"/>
    <m/>
  </r>
  <r>
    <s v="190204.IB"/>
    <s v="190204Z9.IB"/>
    <s v="19国开04(增9)"/>
    <x v="694"/>
    <d v="2019-05-06T00:00:00"/>
    <n v="60"/>
    <x v="0"/>
    <s v=""/>
    <s v="国家开发银行"/>
    <n v="3.9087000000000001"/>
    <n v="2.85"/>
    <m/>
    <n v="1.19"/>
    <n v="5.8734999999999999"/>
    <n v="3.9998999999999998"/>
    <n v="3.9495614965523114"/>
    <m/>
  </r>
  <r>
    <s v="190205.IB"/>
    <s v="190205Z16.IB"/>
    <s v="19国开05(增16)"/>
    <x v="695"/>
    <d v="2019-05-06T00:00:00"/>
    <n v="130"/>
    <x v="2"/>
    <s v=""/>
    <s v="国家开发银行"/>
    <n v="3.8"/>
    <n v="2.7"/>
    <m/>
    <n v="4.67"/>
    <n v="7.9699"/>
    <n v="3.8199000000000001"/>
    <n v="3.8363869057328195"/>
    <m/>
  </r>
  <r>
    <s v="190401.IB"/>
    <s v="190401Z12.IB"/>
    <s v="19农发01(增12)"/>
    <x v="695"/>
    <d v="2019-05-06T00:00:00"/>
    <n v="60"/>
    <x v="2"/>
    <s v=""/>
    <s v="中国农业发展银行"/>
    <n v="4.0002000000000004"/>
    <n v="2.74"/>
    <m/>
    <n v="1.81"/>
    <n v="7.9154999999999998"/>
    <n v="4.0149999999999997"/>
    <n v="4.0242035373634018"/>
    <m/>
  </r>
  <r>
    <s v="190202.IB"/>
    <s v="190202Z14.IB"/>
    <s v="19国开02(增14)"/>
    <x v="695"/>
    <d v="2019-05-06T00:00:00"/>
    <n v="50"/>
    <x v="3"/>
    <s v=""/>
    <s v="国家开发银行"/>
    <n v="3.3664999999999998"/>
    <n v="2.34"/>
    <m/>
    <n v="1.26"/>
    <n v="2.5316000000000001"/>
    <n v="3.3996"/>
    <n v="3.4218009954179172"/>
    <m/>
  </r>
  <r>
    <s v="180411.IB"/>
    <s v="180411Z18.IB"/>
    <s v="18农发11(增18)"/>
    <x v="695"/>
    <d v="2019-05-06T00:00:00"/>
    <n v="40"/>
    <x v="0"/>
    <s v=""/>
    <s v="中国农业发展银行"/>
    <n v="3.9413999999999998"/>
    <n v="3.23"/>
    <m/>
    <n v="1"/>
    <n v="5.5465999999999998"/>
    <n v="3.9649999999999999"/>
    <n v="3.9756552194136945"/>
    <m/>
  </r>
  <r>
    <s v="190203.IB"/>
    <s v="190203Z12.IB"/>
    <s v="19国开03(增12)"/>
    <x v="695"/>
    <d v="2019-05-06T00:00:00"/>
    <n v="80"/>
    <x v="1"/>
    <s v=""/>
    <s v="国家开发银行"/>
    <n v="3.6545999999999998"/>
    <n v="3.38"/>
    <m/>
    <n v="4.2300000000000004"/>
    <n v="4.2754000000000003"/>
    <n v="3.6996000000000002"/>
    <n v="3.7107350984703182"/>
    <m/>
  </r>
  <r>
    <s v="190404.IB"/>
    <s v="190404Z4.IB"/>
    <s v="19农发04(增4)"/>
    <x v="695"/>
    <d v="2019-05-06T00:00:00"/>
    <n v="60"/>
    <x v="1"/>
    <s v=""/>
    <s v="中国农业发展银行"/>
    <n v="3.7724000000000002"/>
    <n v="1.99"/>
    <m/>
    <n v="70"/>
    <n v="4.4165000000000001"/>
    <n v="3.7707000000000002"/>
    <n v="3.8040993094079023"/>
    <m/>
  </r>
  <r>
    <s v="190403.IB"/>
    <s v="190403Z4.IB"/>
    <s v="19农发03(增4)"/>
    <x v="695"/>
    <d v="2019-05-06T00:00:00"/>
    <n v="60"/>
    <x v="3"/>
    <s v=""/>
    <s v="中国农业发展银行"/>
    <n v="3.4788000000000001"/>
    <n v="2.37"/>
    <m/>
    <n v="1.02"/>
    <n v="2.7237"/>
    <n v="3.5095999999999998"/>
    <n v="3.5118432867055844"/>
    <m/>
  </r>
  <r>
    <s v="190403.IB"/>
    <s v="190403Z5.IB"/>
    <s v="19农发03(增5)"/>
    <x v="696"/>
    <d v="2019-05-08T00:00:00"/>
    <n v="70"/>
    <x v="3"/>
    <s v=""/>
    <s v="中国农业发展银行"/>
    <n v="3.3952"/>
    <n v="2.6"/>
    <m/>
    <n v="3.91"/>
    <n v="2.7193000000000001"/>
    <n v="3.4998"/>
    <n v="3.4282967528408048"/>
    <m/>
  </r>
  <r>
    <s v="190404.IB"/>
    <s v="190404Z5.IB"/>
    <s v="19农发04(增5)"/>
    <x v="696"/>
    <d v="2019-05-08T00:00:00"/>
    <n v="70"/>
    <x v="1"/>
    <s v=""/>
    <s v="中国农业发展银行"/>
    <n v="3.6629"/>
    <n v="3.37"/>
    <m/>
    <n v="1.88"/>
    <n v="4.4127000000000001"/>
    <n v="3.7698999999999998"/>
    <n v="3.6946266072925873"/>
    <m/>
  </r>
  <r>
    <s v="190204.IB"/>
    <s v="190204Z10.IB"/>
    <s v="19国开04(增10)"/>
    <x v="697"/>
    <d v="2019-05-09T00:00:00"/>
    <n v="50"/>
    <x v="0"/>
    <s v=""/>
    <s v="国家开发银行"/>
    <n v="3.8730000000000002"/>
    <n v="3.13"/>
    <m/>
    <n v="132.5"/>
    <n v="5.8696999999999999"/>
    <n v="3.8999000000000001"/>
    <n v="3.913887949980408"/>
    <m/>
  </r>
  <r>
    <s v="190202.IB"/>
    <s v="190202Z15.IB"/>
    <s v="19国开02(增15)"/>
    <x v="697"/>
    <d v="2019-05-09T00:00:00"/>
    <n v="60"/>
    <x v="3"/>
    <s v=""/>
    <s v="国家开发银行"/>
    <n v="3.2942"/>
    <n v="3.4"/>
    <m/>
    <n v="8.7200000000000006"/>
    <n v="2.5255999999999998"/>
    <n v="3.3447"/>
    <n v="3.3496323725055435"/>
    <m/>
  </r>
  <r>
    <s v="180028.IB"/>
    <s v="180028X5.IB"/>
    <s v="18附息国债28(续5)"/>
    <x v="698"/>
    <d v="2019-05-09T00:00:00"/>
    <n v="505.8"/>
    <x v="0"/>
    <s v=""/>
    <s v="中华人民共和国财政部"/>
    <n v="3.3839999999999999"/>
    <n v="2.7"/>
    <n v="3.4121999999999999"/>
    <n v="2.36"/>
    <n v="5.7592999999999996"/>
    <n v="3.4049"/>
    <n v="3.4013632212248015"/>
    <m/>
  </r>
  <r>
    <s v="180411.IB"/>
    <s v="180411Z19.IB"/>
    <s v="18农发11(增19)"/>
    <x v="698"/>
    <d v="2019-05-10T00:00:00"/>
    <n v="40"/>
    <x v="0"/>
    <s v=""/>
    <s v="中国农业发展银行"/>
    <n v="3.8715000000000002"/>
    <n v="4.66"/>
    <m/>
    <n v="1.56"/>
    <n v="5.5392000000000001"/>
    <n v="3.9275000000000002"/>
    <n v="3.9058009820912769"/>
    <m/>
  </r>
  <r>
    <s v="190003.IB"/>
    <s v="190003X2.IB"/>
    <s v="19附息国债03(续2)"/>
    <x v="698"/>
    <d v="2019-05-09T00:00:00"/>
    <n v="499.6"/>
    <x v="3"/>
    <s v=""/>
    <s v="中华人民共和国财政部"/>
    <n v="2.9906000000000001"/>
    <n v="2.77"/>
    <n v="3.0183"/>
    <n v="1"/>
    <n v="2.6705000000000001"/>
    <n v="3.0297999999999998"/>
    <n v="3.009323085564501"/>
    <m/>
  </r>
  <r>
    <s v="190401.IB"/>
    <s v="190401Z13.IB"/>
    <s v="19农发01(增13)"/>
    <x v="698"/>
    <d v="2019-05-10T00:00:00"/>
    <n v="80"/>
    <x v="2"/>
    <s v=""/>
    <s v="中国农业发展银行"/>
    <n v="3.9203000000000001"/>
    <n v="3.33"/>
    <m/>
    <n v="2.76"/>
    <n v="7.9122000000000003"/>
    <n v="3.9620000000000002"/>
    <n v="3.9443135486969489"/>
    <m/>
  </r>
  <r>
    <s v="190305.IB"/>
    <s v="190305Z12.IB"/>
    <s v="19进出05(增12)"/>
    <x v="699"/>
    <d v="2019-05-13T00:00:00"/>
    <n v="56.5"/>
    <x v="1"/>
    <s v=""/>
    <s v="中国进出口银行"/>
    <n v="3.6004999999999998"/>
    <n v="3.76"/>
    <m/>
    <n v="1.91"/>
    <n v="4.2861000000000002"/>
    <n v="3.6848999999999998"/>
    <n v="3.6308306035790112"/>
    <m/>
  </r>
  <r>
    <s v="190303.IB"/>
    <s v="190303Z12.IB"/>
    <s v="19进出03(增12)"/>
    <x v="699"/>
    <d v="2019-05-13T00:00:00"/>
    <n v="55.1"/>
    <x v="3"/>
    <s v=""/>
    <s v="中国进出口银行"/>
    <n v="3.3151000000000002"/>
    <n v="3.3"/>
    <m/>
    <n v="1.39"/>
    <n v="2.5785999999999998"/>
    <n v="3.3997000000000002"/>
    <n v="3.3461245869851859"/>
    <m/>
  </r>
  <r>
    <s v="190205.IB"/>
    <s v="190205Z17.IB"/>
    <s v="19国开05(增17)"/>
    <x v="699"/>
    <d v="2019-05-13T00:00:00"/>
    <n v="150"/>
    <x v="2"/>
    <s v=""/>
    <s v="国家开发银行"/>
    <n v="3.677"/>
    <n v="3.07"/>
    <m/>
    <n v="2.4500000000000002"/>
    <n v="7.9596999999999998"/>
    <n v="3.7574000000000001"/>
    <n v="3.7134335339271582"/>
    <m/>
  </r>
  <r>
    <s v="190203.IB"/>
    <s v="190203Z13.IB"/>
    <s v="19国开03(增13)"/>
    <x v="699"/>
    <d v="2019-05-13T00:00:00"/>
    <n v="80"/>
    <x v="1"/>
    <s v=""/>
    <s v="国家开发银行"/>
    <n v="3.4824000000000002"/>
    <n v="4.7300000000000004"/>
    <m/>
    <n v="11.6"/>
    <n v="4.2624000000000004"/>
    <n v="3.5948000000000002"/>
    <n v="3.5387063063063064"/>
    <m/>
  </r>
  <r>
    <s v="190404.IB"/>
    <s v="190404Z6.IB"/>
    <s v="19农发04(增6)"/>
    <x v="700"/>
    <d v="2019-05-15T00:00:00"/>
    <n v="50"/>
    <x v="1"/>
    <s v=""/>
    <s v="中国农业发展银行"/>
    <n v="3.5636000000000001"/>
    <n v="4.2"/>
    <m/>
    <n v="1.88"/>
    <n v="4.3971"/>
    <n v="3.5998999999999999"/>
    <n v="3.5954391667235224"/>
    <m/>
  </r>
  <r>
    <s v="190403.IB"/>
    <s v="190403Z6.IB"/>
    <s v="19农发03(增6)"/>
    <x v="700"/>
    <d v="2019-05-15T00:00:00"/>
    <n v="50"/>
    <x v="3"/>
    <s v=""/>
    <s v="中国农业发展银行"/>
    <n v="3.2873999999999999"/>
    <n v="5.01"/>
    <m/>
    <n v="6.5"/>
    <n v="2.7027999999999999"/>
    <n v="3.3323999999999998"/>
    <n v="3.3206988012431551"/>
    <m/>
  </r>
  <r>
    <s v="190207.IB"/>
    <s v="190207.IB"/>
    <s v="19国开07"/>
    <x v="701"/>
    <d v="2019-05-17T00:00:00"/>
    <n v="86.9"/>
    <x v="3"/>
    <s v=""/>
    <s v="国家开发银行"/>
    <n v="3.18"/>
    <n v="3.69"/>
    <m/>
    <n v="25.43"/>
    <n v="2.8176000000000001"/>
    <n v="3.2221000000000002"/>
    <n v="3.2296876774559911"/>
    <m/>
  </r>
  <r>
    <s v="190204.IB"/>
    <s v="190204Z11.IB"/>
    <s v="19国开04(增11)"/>
    <x v="701"/>
    <d v="2019-05-17T00:00:00"/>
    <n v="50.1"/>
    <x v="0"/>
    <s v=""/>
    <s v="国家开发银行"/>
    <n v="3.7743000000000002"/>
    <n v="3.55"/>
    <m/>
    <n v="1.5"/>
    <n v="5.8506"/>
    <n v="3.8250000000000002"/>
    <n v="3.8153214336991081"/>
    <m/>
  </r>
  <r>
    <s v="190401.IB"/>
    <s v="190401Z14.IB"/>
    <s v="19农发01(增14)"/>
    <x v="702"/>
    <d v="2019-05-17T00:00:00"/>
    <n v="77.5"/>
    <x v="2"/>
    <s v=""/>
    <s v="中国农业发展银行"/>
    <n v="3.8523999999999998"/>
    <n v="3.55"/>
    <m/>
    <n v="4.3"/>
    <n v="7.8996000000000004"/>
    <n v="3.89"/>
    <n v="3.8764518507266188"/>
    <m/>
  </r>
  <r>
    <s v="190004.IB"/>
    <s v="190004X.IB"/>
    <s v="19附息国债04(续发)"/>
    <x v="702"/>
    <d v="2019-05-16T00:00:00"/>
    <n v="483.9"/>
    <x v="1"/>
    <s v=""/>
    <s v="中华人民共和国财政部"/>
    <n v="3.1177999999999999"/>
    <n v="3.41"/>
    <n v="3.1410999999999998"/>
    <n v="1.65"/>
    <n v="4.4659000000000004"/>
    <n v="3.1513"/>
    <n v="3.1401919030878434"/>
    <m/>
  </r>
  <r>
    <s v="180411.IB"/>
    <s v="180411Z20.IB"/>
    <s v="18农发11(增20)"/>
    <x v="702"/>
    <d v="2019-05-17T00:00:00"/>
    <n v="40"/>
    <x v="0"/>
    <s v=""/>
    <s v="中国农业发展银行"/>
    <n v="3.8317999999999999"/>
    <n v="3.94"/>
    <m/>
    <n v="1.65"/>
    <n v="5.5239000000000003"/>
    <n v="3.87"/>
    <n v="3.8661959883415702"/>
    <m/>
  </r>
  <r>
    <s v="190203.IB"/>
    <s v="190203Z14.IB"/>
    <s v="19国开03(增14)"/>
    <x v="703"/>
    <d v="2019-05-21T00:00:00"/>
    <n v="97"/>
    <x v="1"/>
    <s v=""/>
    <s v="国家开发银行"/>
    <n v="3.4624000000000001"/>
    <n v="3.42"/>
    <m/>
    <n v="5"/>
    <n v="4.2384000000000004"/>
    <n v="3.5259"/>
    <n v="3.519025141562854"/>
    <m/>
  </r>
  <r>
    <s v="190303.IB"/>
    <s v="190303Z13.IB"/>
    <s v="19进出03(增13)"/>
    <x v="703"/>
    <d v="2019-05-20T00:00:00"/>
    <n v="55.9"/>
    <x v="3"/>
    <s v=""/>
    <s v="中国进出口银行"/>
    <n v="3.2926000000000002"/>
    <n v="2.86"/>
    <m/>
    <n v="1.28"/>
    <n v="2.5598000000000001"/>
    <n v="3.3496999999999999"/>
    <n v="3.3238524415969999"/>
    <m/>
  </r>
  <r>
    <s v="190305.IB"/>
    <s v="190305Z13.IB"/>
    <s v="19进出05(增13)"/>
    <x v="703"/>
    <d v="2019-05-20T00:00:00"/>
    <n v="67"/>
    <x v="1"/>
    <s v=""/>
    <s v="中国进出口银行"/>
    <n v="3.5693000000000001"/>
    <n v="3.43"/>
    <m/>
    <n v="1.25"/>
    <n v="4.2666000000000004"/>
    <n v="3.6299000000000001"/>
    <n v="3.5997692260816576"/>
    <m/>
  </r>
  <r>
    <s v="190310.IB"/>
    <s v="190310.IB"/>
    <s v="19进出10"/>
    <x v="703"/>
    <d v="2019-05-20T00:00:00"/>
    <n v="30"/>
    <x v="2"/>
    <s v=""/>
    <s v="中国进出口银行"/>
    <n v="3.86"/>
    <n v="3.87"/>
    <m/>
    <n v="1.05"/>
    <n v="8.1641999999999992"/>
    <n v="3.8835000000000002"/>
    <n v="3.8820474755640477"/>
    <m/>
  </r>
  <r>
    <s v="190210.IB"/>
    <s v="190210.IB"/>
    <s v="19国开10"/>
    <x v="703"/>
    <d v="2019-05-21T00:00:00"/>
    <n v="153.30000000000001"/>
    <x v="2"/>
    <s v=""/>
    <s v="国家开发银行"/>
    <n v="3.65"/>
    <n v="2.86"/>
    <m/>
    <n v="1.32"/>
    <n v="8.2466000000000008"/>
    <n v="3.7006999999999999"/>
    <n v="3.6851660078092787"/>
    <m/>
  </r>
  <r>
    <s v="180024.IB"/>
    <s v="180024X4.IB"/>
    <s v="18附息国债24(续4)"/>
    <x v="704"/>
    <d v="2019-05-20T00:00:00"/>
    <n v="367.7"/>
    <x v="6"/>
    <s v=""/>
    <s v="中华人民共和国财政部"/>
    <n v="3.9283999999999999"/>
    <n v="1.97"/>
    <m/>
    <n v="1.04"/>
    <n v="17.167400000000001"/>
    <n v="3.8975"/>
    <n v="3.9342249938837561"/>
    <m/>
  </r>
  <r>
    <s v="190404.IB"/>
    <s v="190404Z7.IB"/>
    <s v="19农发04(增7)"/>
    <x v="705"/>
    <d v="2019-05-22T00:00:00"/>
    <n v="40"/>
    <x v="1"/>
    <s v=""/>
    <s v="中国农业发展银行"/>
    <n v="3.5516000000000001"/>
    <n v="4.6100000000000003"/>
    <m/>
    <n v="1.92"/>
    <n v="4.3773999999999997"/>
    <n v="3.6149"/>
    <n v="3.5835824553387856"/>
    <m/>
  </r>
  <r>
    <s v="190403.IB"/>
    <s v="190403Z7.IB"/>
    <s v="19农发03(增7)"/>
    <x v="705"/>
    <d v="2019-05-22T00:00:00"/>
    <n v="40"/>
    <x v="3"/>
    <s v=""/>
    <s v="中国农业发展银行"/>
    <n v="3.2826"/>
    <n v="4.17"/>
    <m/>
    <n v="17.53"/>
    <n v="2.6823000000000001"/>
    <n v="3.3349000000000002"/>
    <n v="3.3161532938150096"/>
    <m/>
  </r>
  <r>
    <s v="190207.IB"/>
    <s v="190207Z.IB"/>
    <s v="19国开07(增发)"/>
    <x v="706"/>
    <d v="2019-05-23T00:00:00"/>
    <n v="60"/>
    <x v="3"/>
    <s v=""/>
    <s v="国家开发银行"/>
    <n v="3.2090000000000001"/>
    <n v="2.64"/>
    <m/>
    <n v="65"/>
    <n v="2.7995000000000001"/>
    <n v="3.2360000000000002"/>
    <n v="3.2590089301661012"/>
    <m/>
  </r>
  <r>
    <s v="190204.IB"/>
    <s v="190204Z12.IB"/>
    <s v="19国开04(增12)"/>
    <x v="706"/>
    <d v="2019-05-23T00:00:00"/>
    <n v="50"/>
    <x v="0"/>
    <s v=""/>
    <s v="国家开发银行"/>
    <n v="3.7847"/>
    <n v="3.02"/>
    <m/>
    <n v="1.21"/>
    <n v="5.8333000000000004"/>
    <n v="3.83"/>
    <n v="3.8258430922462412"/>
    <m/>
  </r>
  <r>
    <s v="180411.IB"/>
    <s v="180411Z21.IB"/>
    <s v="18农发11(增21)"/>
    <x v="707"/>
    <d v="2019-05-24T00:00:00"/>
    <n v="30"/>
    <x v="0"/>
    <s v=""/>
    <s v="中国农业发展银行"/>
    <n v="3.8325999999999998"/>
    <n v="4.78"/>
    <m/>
    <n v="3.35"/>
    <n v="5.5049999999999999"/>
    <n v="3.8651"/>
    <n v="3.867114078110808"/>
    <m/>
  </r>
  <r>
    <s v="190401.IB"/>
    <s v="190401Z15.IB"/>
    <s v="19农发01(增15)"/>
    <x v="707"/>
    <d v="2019-05-24T00:00:00"/>
    <n v="79.7"/>
    <x v="2"/>
    <s v=""/>
    <s v="中国农业发展银行"/>
    <n v="3.8881999999999999"/>
    <n v="3.34"/>
    <m/>
    <n v="1.76"/>
    <n v="7.8771000000000004"/>
    <n v="3.9049999999999998"/>
    <n v="3.9123205519797892"/>
    <m/>
  </r>
  <r>
    <s v="190006.IB"/>
    <s v="190006.IB"/>
    <s v="19附息国债06"/>
    <x v="707"/>
    <d v="2019-05-23T00:00:00"/>
    <n v="480"/>
    <x v="2"/>
    <s v=""/>
    <s v="中华人民共和国财政部"/>
    <n v="3.29"/>
    <n v="2.4300000000000002"/>
    <n v="3.33"/>
    <n v="37.94"/>
    <n v="8.4605999999999995"/>
    <n v="3.31"/>
    <n v="3.3018194927073732"/>
    <m/>
  </r>
  <r>
    <s v="190203.IB"/>
    <s v="190203Z15.IB"/>
    <s v="19国开03(增15)"/>
    <x v="708"/>
    <d v="2019-05-27T00:00:00"/>
    <n v="90"/>
    <x v="1"/>
    <s v=""/>
    <s v="国家开发银行"/>
    <n v="3.5135000000000001"/>
    <n v="3.42"/>
    <m/>
    <n v="47.38"/>
    <n v="4.2187000000000001"/>
    <n v="3.5857000000000001"/>
    <n v="3.5703895631355631"/>
    <m/>
  </r>
  <r>
    <s v="190210.IB"/>
    <s v="190210Z.IB"/>
    <s v="19国开10(增发)"/>
    <x v="708"/>
    <d v="2019-05-27T00:00:00"/>
    <n v="148"/>
    <x v="2"/>
    <s v=""/>
    <s v="国家开发银行"/>
    <n v="3.6570999999999998"/>
    <n v="2.5299999999999998"/>
    <m/>
    <n v="1.33"/>
    <n v="8.2242999999999995"/>
    <n v="3.7147000000000001"/>
    <n v="3.6923613596293907"/>
    <m/>
  </r>
  <r>
    <s v="190404.IB"/>
    <s v="190404Z8.IB"/>
    <s v="19农发04(增8)"/>
    <x v="709"/>
    <d v="2019-05-29T00:00:00"/>
    <n v="40"/>
    <x v="1"/>
    <s v=""/>
    <s v="中国农业发展银行"/>
    <n v="3.6436000000000002"/>
    <n v="3.14"/>
    <m/>
    <n v="1.51"/>
    <n v="4.3604000000000003"/>
    <n v="3.6720999999999999"/>
    <n v="3.6757071461333823"/>
    <m/>
  </r>
  <r>
    <s v="190403.IB"/>
    <s v="190403Z8.IB"/>
    <s v="19农发03(增8)"/>
    <x v="709"/>
    <d v="2019-05-29T00:00:00"/>
    <n v="40"/>
    <x v="3"/>
    <s v=""/>
    <s v="中国农业发展银行"/>
    <n v="3.3807"/>
    <n v="3.16"/>
    <m/>
    <n v="1.1299999999999999"/>
    <n v="2.6646000000000001"/>
    <n v="3.4207999999999998"/>
    <n v="3.4144761765368159"/>
    <m/>
  </r>
  <r>
    <s v="190207.IB"/>
    <s v="190207Z2.IB"/>
    <s v="19国开07(增2)"/>
    <x v="710"/>
    <d v="2019-06-03T00:00:00"/>
    <n v="62.7"/>
    <x v="3"/>
    <s v=""/>
    <s v="国家开发银行"/>
    <n v="3.3409"/>
    <n v="2.97"/>
    <m/>
    <n v="1.08"/>
    <n v="2.77"/>
    <n v="3.3597999999999999"/>
    <n v="3.3914415162454872"/>
    <m/>
  </r>
  <r>
    <s v="190204.IB"/>
    <s v="190204Z13.IB"/>
    <s v="19国开04(增13)"/>
    <x v="710"/>
    <d v="2019-06-03T00:00:00"/>
    <n v="50.1"/>
    <x v="0"/>
    <s v=""/>
    <s v="国家开发银行"/>
    <n v="3.8452999999999999"/>
    <n v="3.43"/>
    <m/>
    <n v="2.66"/>
    <n v="5.8072999999999997"/>
    <n v="3.8748999999999998"/>
    <n v="3.8866272949563481"/>
    <m/>
  </r>
  <r>
    <s v="190401.IB"/>
    <s v="190401Z16.IB"/>
    <s v="19农发01(增16)"/>
    <x v="711"/>
    <d v="2019-06-03T00:00:00"/>
    <n v="73"/>
    <x v="2"/>
    <s v=""/>
    <s v="中国农业发展银行"/>
    <n v="3.8546"/>
    <n v="3.16"/>
    <m/>
    <n v="1"/>
    <n v="7.8547000000000002"/>
    <n v="3.915"/>
    <n v="3.878789338867175"/>
    <m/>
  </r>
  <r>
    <s v="180411.IB"/>
    <s v="180411Z22.IB"/>
    <s v="18农发11(增22)"/>
    <x v="711"/>
    <d v="2019-06-03T00:00:00"/>
    <n v="30"/>
    <x v="0"/>
    <s v=""/>
    <s v="中国农业发展银行"/>
    <n v="3.7930000000000001"/>
    <n v="4.95"/>
    <m/>
    <n v="10.33"/>
    <n v="5.4809999999999999"/>
    <n v="3.8751000000000002"/>
    <n v="3.8276652070790003"/>
    <m/>
  </r>
  <r>
    <s v="190305.IB"/>
    <s v="190305Z14.IB"/>
    <s v="19进出05(增14)"/>
    <x v="712"/>
    <d v="2019-06-03T00:00:00"/>
    <n v="70"/>
    <x v="1"/>
    <s v=""/>
    <s v="中国进出口银行"/>
    <n v="3.6177000000000001"/>
    <n v="2.5299999999999998"/>
    <m/>
    <n v="4.95"/>
    <n v="4.2290000000000001"/>
    <n v="3.6398000000000001"/>
    <n v="3.6484401276897613"/>
    <m/>
  </r>
  <r>
    <s v="190306.IB"/>
    <s v="190306.IB"/>
    <s v="19进出06"/>
    <x v="712"/>
    <d v="2019-06-03T00:00:00"/>
    <n v="58.5"/>
    <x v="3"/>
    <s v=""/>
    <s v="中国进出口银行"/>
    <n v="3.37"/>
    <n v="2.11"/>
    <m/>
    <n v="1.1499999999999999"/>
    <n v="2.8083"/>
    <n v="3.3824999999999998"/>
    <n v="3.398486985008724"/>
    <m/>
  </r>
  <r>
    <s v="190310.IB"/>
    <s v="190310Z.IB"/>
    <s v="19进出10(增发)"/>
    <x v="712"/>
    <d v="2019-06-03T00:00:00"/>
    <n v="30"/>
    <x v="2"/>
    <s v=""/>
    <s v="中国进出口银行"/>
    <n v="3.8975"/>
    <n v="2.85"/>
    <m/>
    <n v="28.25"/>
    <n v="8.1249000000000002"/>
    <n v="3.92"/>
    <n v="3.9196541188199241"/>
    <m/>
  </r>
  <r>
    <s v="190203.IB"/>
    <s v="190203Z16.IB"/>
    <s v="19国开03(增16)"/>
    <x v="712"/>
    <d v="2019-06-04T00:00:00"/>
    <n v="73"/>
    <x v="1"/>
    <s v=""/>
    <s v="国家开发银行"/>
    <n v="3.5314999999999999"/>
    <n v="3.22"/>
    <m/>
    <n v="6.13"/>
    <n v="4.2031999999999998"/>
    <n v="3.5823999999999998"/>
    <n v="3.5885993528740006"/>
    <m/>
  </r>
  <r>
    <s v="190210.IB"/>
    <s v="190210Z2.IB"/>
    <s v="19国开10(增2)"/>
    <x v="712"/>
    <d v="2019-06-04T00:00:00"/>
    <n v="150"/>
    <x v="2"/>
    <s v=""/>
    <s v="国家开发银行"/>
    <n v="3.6764000000000001"/>
    <n v="2.41"/>
    <m/>
    <n v="2.1800000000000002"/>
    <n v="8.2186000000000003"/>
    <n v="3.6938"/>
    <n v="3.7116858151023289"/>
    <m/>
  </r>
  <r>
    <s v="180024.IB"/>
    <s v="180024X5.IB"/>
    <s v="18附息国债24(续5)"/>
    <x v="713"/>
    <d v="2019-06-03T00:00:00"/>
    <n v="371.3"/>
    <x v="6"/>
    <s v=""/>
    <s v="中华人民共和国财政部"/>
    <n v="3.9563999999999999"/>
    <n v="1.93"/>
    <m/>
    <n v="12.4"/>
    <n v="17.147099999999998"/>
    <n v="3.9238"/>
    <n v="3.9622318899405728"/>
    <m/>
  </r>
  <r>
    <s v="190404.IB"/>
    <s v="190404Z9.IB"/>
    <s v="19农发04(增9)"/>
    <x v="714"/>
    <d v="2019-06-05T00:00:00"/>
    <n v="40"/>
    <x v="1"/>
    <s v=""/>
    <s v="中国农业发展银行"/>
    <n v="3.5708000000000002"/>
    <n v="3.8"/>
    <m/>
    <n v="1.1499999999999999"/>
    <n v="4.343"/>
    <n v="3.6145999999999998"/>
    <n v="3.6030357817177068"/>
    <m/>
  </r>
  <r>
    <s v="190403.IB"/>
    <s v="190403Z9.IB"/>
    <s v="19农发03(增9)"/>
    <x v="714"/>
    <d v="2019-06-05T00:00:00"/>
    <n v="40"/>
    <x v="3"/>
    <s v=""/>
    <s v="中国农业发展银行"/>
    <n v="3.3161"/>
    <n v="3.93"/>
    <m/>
    <n v="1.51"/>
    <n v="2.6463999999999999"/>
    <n v="3.3799000000000001"/>
    <n v="3.3501084643288999"/>
    <m/>
  </r>
  <r>
    <s v="190207.IB"/>
    <s v="190207Z3.IB"/>
    <s v="19国开07(增3)"/>
    <x v="715"/>
    <d v="2019-06-06T00:00:00"/>
    <n v="50"/>
    <x v="3"/>
    <s v=""/>
    <s v="国家开发银行"/>
    <n v="3.2418999999999998"/>
    <n v="4.0199999999999996"/>
    <m/>
    <n v="3.92"/>
    <n v="2.7627000000000002"/>
    <n v="3.3148"/>
    <n v="3.2925750642487421"/>
    <m/>
  </r>
  <r>
    <s v="190204.IB"/>
    <s v="190204Z14.IB"/>
    <s v="19国开04(增14)"/>
    <x v="715"/>
    <d v="2019-06-06T00:00:00"/>
    <n v="50"/>
    <x v="0"/>
    <s v=""/>
    <s v="国家开发银行"/>
    <n v="3.7578"/>
    <n v="3.2"/>
    <m/>
    <n v="7.71"/>
    <n v="5.8018000000000001"/>
    <n v="3.8050000000000002"/>
    <n v="3.7991664724740599"/>
    <m/>
  </r>
  <r>
    <s v="190007.IB"/>
    <s v="190007.IB"/>
    <s v="19附息国债07"/>
    <x v="716"/>
    <d v="2019-06-06T00:00:00"/>
    <n v="480"/>
    <x v="0"/>
    <s v=""/>
    <s v="中华人民共和国财政部"/>
    <n v="3.25"/>
    <n v="2.75"/>
    <n v="3.27"/>
    <n v="1.01"/>
    <n v="6.1717000000000004"/>
    <n v="3.2536999999999998"/>
    <n v="3.2662029910721517"/>
    <m/>
  </r>
  <r>
    <s v="190401.IB"/>
    <s v="190401Z17.IB"/>
    <s v="19农发01(增17)"/>
    <x v="716"/>
    <d v="2019-06-10T00:00:00"/>
    <n v="80"/>
    <x v="2"/>
    <s v=""/>
    <s v="中国农业发展银行"/>
    <n v="3.8157000000000001"/>
    <n v="3.14"/>
    <m/>
    <n v="140.66999999999999"/>
    <n v="7.8373999999999997"/>
    <n v="3.8437000000000001"/>
    <n v="3.839942733559599"/>
    <m/>
  </r>
  <r>
    <s v="190003.IB"/>
    <s v="190003X3.IB"/>
    <s v="19附息国债03(续3)"/>
    <x v="716"/>
    <d v="2019-06-06T00:00:00"/>
    <n v="480.5"/>
    <x v="3"/>
    <s v=""/>
    <s v="中华人民共和国财政部"/>
    <n v="2.8944000000000001"/>
    <n v="2.2999999999999998"/>
    <n v="2.9169"/>
    <n v="1.1200000000000001"/>
    <n v="2.5973999999999999"/>
    <n v="2.9047999999999998"/>
    <n v="2.9136500192500194"/>
    <m/>
  </r>
  <r>
    <s v="180411.IB"/>
    <s v="180411Z23.IB"/>
    <s v="18农发11(增23)"/>
    <x v="716"/>
    <d v="2019-06-10T00:00:00"/>
    <n v="30"/>
    <x v="0"/>
    <s v=""/>
    <s v="中国农业发展银行"/>
    <n v="3.7566000000000002"/>
    <n v="4.99"/>
    <m/>
    <n v="1.88"/>
    <n v="5.4633000000000003"/>
    <n v="3.8126000000000002"/>
    <n v="3.7913775154210825"/>
    <m/>
  </r>
  <r>
    <s v="190203.IB"/>
    <s v="190203Z17.IB"/>
    <s v="19国开03(增17)"/>
    <x v="717"/>
    <d v="2019-06-11T00:00:00"/>
    <n v="80"/>
    <x v="1"/>
    <s v=""/>
    <s v="国家开发银行"/>
    <n v="3.4615999999999998"/>
    <n v="3.48"/>
    <m/>
    <n v="1.25"/>
    <n v="4.1824000000000003"/>
    <n v="3.5249000000000001"/>
    <n v="3.518983320581484"/>
    <m/>
  </r>
  <r>
    <s v="190310.IB"/>
    <s v="190310Z2.IB"/>
    <s v="19进出10(增2)"/>
    <x v="717"/>
    <d v="2019-06-10T00:00:00"/>
    <n v="30"/>
    <x v="2"/>
    <s v=""/>
    <s v="中国进出口银行"/>
    <n v="3.8388"/>
    <n v="2.85"/>
    <m/>
    <n v="3.43"/>
    <n v="8.1102000000000007"/>
    <n v="3.87"/>
    <n v="3.8609942738773397"/>
    <m/>
  </r>
  <r>
    <s v="190305.IB"/>
    <s v="190305Z15.IB"/>
    <s v="19进出05(增15)"/>
    <x v="717"/>
    <d v="2019-06-10T00:00:00"/>
    <n v="53.9"/>
    <x v="1"/>
    <s v=""/>
    <s v="中国进出口银行"/>
    <n v="3.5600999999999998"/>
    <n v="2.79"/>
    <m/>
    <n v="4.17"/>
    <n v="4.2115"/>
    <n v="3.6048"/>
    <n v="3.5909678618069569"/>
    <m/>
  </r>
  <r>
    <s v="190306.IB"/>
    <s v="190306Z.IB"/>
    <s v="19进出06(增发)"/>
    <x v="717"/>
    <d v="2019-06-10T00:00:00"/>
    <n v="55.5"/>
    <x v="3"/>
    <s v=""/>
    <s v="中国进出口银行"/>
    <n v="3.3426"/>
    <n v="2.65"/>
    <m/>
    <n v="4.34"/>
    <n v="2.79"/>
    <n v="3.3849999999999998"/>
    <n v="3.3712738351254479"/>
    <m/>
  </r>
  <r>
    <s v="190210.IB"/>
    <s v="190210Z3.IB"/>
    <s v="19国开10(增3)"/>
    <x v="717"/>
    <d v="2019-06-11T00:00:00"/>
    <n v="150"/>
    <x v="2"/>
    <s v=""/>
    <s v="国家开发银行"/>
    <n v="3.6166999999999998"/>
    <n v="3.05"/>
    <m/>
    <n v="7.76"/>
    <n v="8.1943000000000001"/>
    <n v="3.64"/>
    <n v="3.652090454340212"/>
    <m/>
  </r>
  <r>
    <s v="190403.IB"/>
    <s v="190403Z10.IB"/>
    <s v="19农发03(增10)"/>
    <x v="718"/>
    <d v="2019-06-12T00:00:00"/>
    <n v="30"/>
    <x v="3"/>
    <s v=""/>
    <s v="中国农业发展银行"/>
    <n v="3.3113000000000001"/>
    <n v="5.27"/>
    <m/>
    <n v="17"/>
    <n v="2.6274000000000002"/>
    <n v="3.3572000000000002"/>
    <n v="3.3455543959808178"/>
    <m/>
  </r>
  <r>
    <s v="190404.IB"/>
    <s v="190404Z10.IB"/>
    <s v="19农发04(增10)"/>
    <x v="718"/>
    <d v="2019-06-12T00:00:00"/>
    <n v="40"/>
    <x v="1"/>
    <s v=""/>
    <s v="中国农业发展银行"/>
    <n v="3.5575999999999999"/>
    <n v="4.62"/>
    <m/>
    <n v="1.2"/>
    <n v="4.3230000000000004"/>
    <n v="3.6150000000000002"/>
    <n v="3.5899849178811007"/>
    <m/>
  </r>
  <r>
    <s v="190204.IB"/>
    <s v="190204Z15.IB"/>
    <s v="19国开04(增15)"/>
    <x v="719"/>
    <d v="2019-06-14T00:00:00"/>
    <n v="50"/>
    <x v="0"/>
    <s v=""/>
    <s v="国家开发银行"/>
    <n v="3.7717999999999998"/>
    <n v="2.85"/>
    <m/>
    <n v="12.5"/>
    <n v="5.7794999999999996"/>
    <n v="3.8"/>
    <n v="3.8133260835712428"/>
    <m/>
  </r>
  <r>
    <s v="190207.IB"/>
    <s v="190207Z4.IB"/>
    <s v="19国开07(增4)"/>
    <x v="719"/>
    <d v="2019-06-14T00:00:00"/>
    <n v="67.099999999999994"/>
    <x v="3"/>
    <s v=""/>
    <s v="国家开发银行"/>
    <n v="3.2564000000000002"/>
    <n v="2.96"/>
    <m/>
    <n v="1.43"/>
    <n v="2.7416"/>
    <n v="3.31"/>
    <n v="3.3074650714911003"/>
    <m/>
  </r>
  <r>
    <s v="190401.IB"/>
    <s v="190401Z18.IB"/>
    <s v="19农发01(增18)"/>
    <x v="720"/>
    <d v="2019-06-14T00:00:00"/>
    <n v="75.5"/>
    <x v="2"/>
    <s v=""/>
    <s v="中国农业发展银行"/>
    <n v="3.8589000000000002"/>
    <n v="3.03"/>
    <m/>
    <n v="1.03"/>
    <n v="7.8289999999999997"/>
    <n v="3.8969999999999998"/>
    <n v="3.8831687444118024"/>
    <m/>
  </r>
  <r>
    <s v="190004.IB"/>
    <s v="190004X2.IB"/>
    <s v="19附息国债04(续2)"/>
    <x v="720"/>
    <d v="2019-06-13T00:00:00"/>
    <n v="480.1"/>
    <x v="1"/>
    <s v=""/>
    <s v="中华人民共和国财政部"/>
    <n v="3.0758000000000001"/>
    <n v="3.51"/>
    <n v="3.0954999999999999"/>
    <n v="2.5499999999999998"/>
    <n v="4.3933999999999997"/>
    <n v="3.1000999999999999"/>
    <n v="3.0985614148495473"/>
    <m/>
  </r>
  <r>
    <s v="180411.IB"/>
    <s v="180411Z24.IB"/>
    <s v="18农发11(增24)"/>
    <x v="720"/>
    <d v="2019-06-14T00:00:00"/>
    <n v="30"/>
    <x v="0"/>
    <s v=""/>
    <s v="中国农业发展银行"/>
    <n v="3.7888000000000002"/>
    <n v="3.86"/>
    <m/>
    <n v="1.8"/>
    <n v="5.4539"/>
    <n v="3.83"/>
    <n v="3.8236374557655992"/>
    <m/>
  </r>
  <r>
    <s v="190306.IB"/>
    <s v="190306Z2.IB"/>
    <s v="19进出06(增2)"/>
    <x v="721"/>
    <d v="2019-06-17T00:00:00"/>
    <n v="51"/>
    <x v="3"/>
    <s v=""/>
    <s v="中国进出口银行"/>
    <n v="3.3437000000000001"/>
    <n v="3.08"/>
    <m/>
    <n v="2.35"/>
    <n v="2.7721"/>
    <n v="3.3927"/>
    <n v="3.3725589877710043"/>
    <m/>
  </r>
  <r>
    <s v="190210.IB"/>
    <s v="190210Z4.IB"/>
    <s v="19国开10(增4)"/>
    <x v="721"/>
    <d v="2019-06-18T00:00:00"/>
    <n v="140"/>
    <x v="2"/>
    <s v=""/>
    <s v="国家开发银行"/>
    <n v="3.625"/>
    <n v="3.03"/>
    <m/>
    <n v="1.34"/>
    <n v="8.1861999999999995"/>
    <n v="3.67"/>
    <n v="3.6604254721360339"/>
    <m/>
  </r>
  <r>
    <s v="190203.IB"/>
    <s v="190203Z18.IB"/>
    <s v="19国开03(增18)"/>
    <x v="721"/>
    <d v="2019-06-18T00:00:00"/>
    <n v="86"/>
    <x v="1"/>
    <s v=""/>
    <s v="国家开发银行"/>
    <n v="3.5059"/>
    <n v="3.09"/>
    <m/>
    <n v="1.21"/>
    <n v="4.1677"/>
    <n v="3.5724"/>
    <n v="3.5634857187417519"/>
    <m/>
  </r>
  <r>
    <s v="190310.IB"/>
    <s v="190310Z3.IB"/>
    <s v="19进出10(增3)"/>
    <x v="721"/>
    <d v="2019-06-17T00:00:00"/>
    <n v="30"/>
    <x v="2"/>
    <s v=""/>
    <s v="中国进出口银行"/>
    <n v="3.8673999999999999"/>
    <n v="3.98"/>
    <m/>
    <n v="8.39"/>
    <n v="8.0944000000000003"/>
    <n v="3.9024999999999999"/>
    <n v="3.8896375963629177"/>
    <m/>
  </r>
  <r>
    <s v="190305.IB"/>
    <s v="190305Z16.IB"/>
    <s v="19进出05(增16)"/>
    <x v="721"/>
    <d v="2019-06-17T00:00:00"/>
    <n v="59"/>
    <x v="1"/>
    <s v=""/>
    <s v="中国进出口银行"/>
    <n v="3.5760999999999998"/>
    <n v="2.6"/>
    <m/>
    <n v="1.96"/>
    <n v="4.1952999999999996"/>
    <n v="3.6248999999999998"/>
    <n v="3.607087056944676"/>
    <m/>
  </r>
  <r>
    <s v="190404.IB"/>
    <s v="190404Z11.IB"/>
    <s v="19农发04(增11)"/>
    <x v="722"/>
    <d v="2019-06-19T00:00:00"/>
    <n v="40"/>
    <x v="1"/>
    <s v=""/>
    <s v="中国农业发展银行"/>
    <n v="3.5038999999999998"/>
    <n v="3.87"/>
    <m/>
    <n v="1.01"/>
    <n v="4.3085000000000004"/>
    <n v="3.56"/>
    <n v="3.5363939073923638"/>
    <m/>
  </r>
  <r>
    <s v="190403.IB"/>
    <s v="190403Z11.IB"/>
    <s v="19农发03(增11)"/>
    <x v="722"/>
    <d v="2019-06-19T00:00:00"/>
    <n v="30"/>
    <x v="3"/>
    <s v=""/>
    <s v="中国农业发展银行"/>
    <n v="3.2551000000000001"/>
    <n v="6.11"/>
    <m/>
    <n v="2.0499999999999998"/>
    <n v="2.6112000000000002"/>
    <n v="3.3165"/>
    <n v="3.2895669117647062"/>
    <m/>
  </r>
  <r>
    <s v="190204.IB"/>
    <s v="190204Z16.IB"/>
    <s v="19国开04(增16)"/>
    <x v="723"/>
    <d v="2019-06-20T00:00:00"/>
    <n v="50"/>
    <x v="0"/>
    <s v=""/>
    <s v="国家开发银行"/>
    <n v="3.7305999999999999"/>
    <n v="3.61"/>
    <m/>
    <n v="1.02"/>
    <n v="5.7652000000000001"/>
    <n v="3.7850000000000001"/>
    <n v="3.7722290848539513"/>
    <m/>
  </r>
  <r>
    <s v="190207.IB"/>
    <s v="190207Z5.IB"/>
    <s v="19国开07(增5)"/>
    <x v="723"/>
    <d v="2019-06-20T00:00:00"/>
    <n v="50"/>
    <x v="3"/>
    <s v=""/>
    <s v="国家开发银行"/>
    <n v="3.1768000000000001"/>
    <n v="4.0999999999999996"/>
    <m/>
    <n v="1.9"/>
    <n v="2.7282999999999999"/>
    <n v="3.26"/>
    <n v="3.228114005058095"/>
    <m/>
  </r>
  <r>
    <s v="190006.IB"/>
    <s v="190006X.IB"/>
    <s v="19附息国债06(续发)"/>
    <x v="724"/>
    <d v="2019-06-20T00:00:00"/>
    <n v="480.3"/>
    <x v="2"/>
    <s v=""/>
    <s v="中华人民共和国财政部"/>
    <n v="3.2136999999999998"/>
    <n v="3.39"/>
    <n v="3.2328999999999999"/>
    <n v="2.39"/>
    <n v="8.3941999999999997"/>
    <n v="3.23"/>
    <n v="3.2256129875390149"/>
    <m/>
  </r>
  <r>
    <s v="180411.IB"/>
    <s v="180411Z25.IB"/>
    <s v="18农发11(增25)"/>
    <x v="724"/>
    <d v="2019-06-24T00:00:00"/>
    <n v="30"/>
    <x v="0"/>
    <s v=""/>
    <s v="中国农业发展银行"/>
    <n v="3.7488999999999999"/>
    <n v="3.63"/>
    <m/>
    <n v="7"/>
    <n v="5.4288999999999996"/>
    <n v="3.79"/>
    <n v="3.7838978817071598"/>
    <m/>
  </r>
  <r>
    <s v="190401.IB"/>
    <s v="190401Z19.IB"/>
    <s v="19农发01(增19)"/>
    <x v="724"/>
    <d v="2019-06-24T00:00:00"/>
    <n v="60"/>
    <x v="2"/>
    <s v=""/>
    <s v="中国农业发展银行"/>
    <n v="3.8087"/>
    <n v="2.89"/>
    <m/>
    <n v="1.83"/>
    <n v="7.8019999999999996"/>
    <n v="3.8344999999999998"/>
    <n v="3.833052730069213"/>
    <m/>
  </r>
  <r>
    <s v="190305.IB"/>
    <s v="190305Z17.IB"/>
    <s v="19进出05(增17)"/>
    <x v="725"/>
    <d v="2019-06-24T00:00:00"/>
    <n v="60.5"/>
    <x v="1"/>
    <s v=""/>
    <s v="中国进出口银行"/>
    <n v="3.4870000000000001"/>
    <n v="2.48"/>
    <m/>
    <n v="1.62"/>
    <n v="4.1776"/>
    <n v="3.5548999999999999"/>
    <n v="3.518118345461509"/>
    <m/>
  </r>
  <r>
    <s v="190210.IB"/>
    <s v="190210Z5.IB"/>
    <s v="19国开10(增5)"/>
    <x v="725"/>
    <d v="2019-06-24T00:00:00"/>
    <n v="140"/>
    <x v="2"/>
    <s v=""/>
    <s v="国家开发银行"/>
    <n v="3.5834999999999999"/>
    <n v="2.78"/>
    <m/>
    <n v="3.6"/>
    <n v="8.1677999999999997"/>
    <n v="3.625"/>
    <n v="3.6190052768187271"/>
    <m/>
  </r>
  <r>
    <s v="190306.IB"/>
    <s v="190306Z3.IB"/>
    <s v="19进出06(增3)"/>
    <x v="725"/>
    <d v="2019-06-24T00:00:00"/>
    <n v="51.8"/>
    <x v="3"/>
    <s v=""/>
    <s v="中国进出口银行"/>
    <n v="3.2254999999999998"/>
    <n v="3.08"/>
    <m/>
    <n v="5.22"/>
    <n v="2.7551999999999999"/>
    <n v="3.3201000000000001"/>
    <n v="3.2545360046457605"/>
    <m/>
  </r>
  <r>
    <s v="190310.IB"/>
    <s v="190310Z4.IB"/>
    <s v="19进出10(增4)"/>
    <x v="725"/>
    <d v="2019-06-24T00:00:00"/>
    <n v="30"/>
    <x v="2"/>
    <s v=""/>
    <s v="中国进出口银行"/>
    <n v="3.8271000000000002"/>
    <n v="3.31"/>
    <m/>
    <n v="1.21"/>
    <n v="8.0738000000000003"/>
    <n v="3.87"/>
    <n v="3.8493943347618225"/>
    <m/>
  </r>
  <r>
    <s v="190203.IB"/>
    <s v="190203Z19.IB"/>
    <s v="19国开03(增19)"/>
    <x v="725"/>
    <d v="2019-06-24T00:00:00"/>
    <n v="80"/>
    <x v="1"/>
    <s v=""/>
    <s v="国家开发银行"/>
    <n v="3.4047000000000001"/>
    <n v="3.07"/>
    <m/>
    <n v="1.38"/>
    <n v="4.1520999999999999"/>
    <n v="3.4948999999999999"/>
    <n v="3.4625020760578984"/>
    <m/>
  </r>
  <r>
    <s v="190008.IB"/>
    <s v="190008.IB"/>
    <s v="19附息国债08"/>
    <x v="726"/>
    <d v="2019-06-24T00:00:00"/>
    <n v="378.3"/>
    <x v="7"/>
    <s v=""/>
    <s v="中华人民共和国财政部"/>
    <n v="4"/>
    <n v="1.56"/>
    <m/>
    <n v="1.76"/>
    <n v="21.543700000000001"/>
    <n v="4.0019999999999998"/>
    <n v="4.0046417282082469"/>
    <m/>
  </r>
  <r>
    <s v="190403.IB"/>
    <s v="190403Z12.IB"/>
    <s v="19农发03(增12)"/>
    <x v="727"/>
    <d v="2019-06-26T00:00:00"/>
    <n v="30"/>
    <x v="3"/>
    <s v=""/>
    <s v="中国农业发展银行"/>
    <n v="3.1638999999999999"/>
    <n v="6.68"/>
    <m/>
    <n v="2.2999999999999998"/>
    <n v="2.5935000000000001"/>
    <n v="3.2749999999999999"/>
    <n v="3.1986021399652977"/>
    <m/>
  </r>
  <r>
    <s v="190404.IB"/>
    <s v="190404Z12.IB"/>
    <s v="19农发04(增12)"/>
    <x v="727"/>
    <d v="2019-06-26T00:00:00"/>
    <n v="40"/>
    <x v="1"/>
    <s v=""/>
    <s v="中国农业发展银行"/>
    <n v="3.4903"/>
    <n v="4.41"/>
    <m/>
    <n v="3.87"/>
    <n v="4.2912999999999997"/>
    <n v="3.53"/>
    <n v="3.5229241465290237"/>
    <m/>
  </r>
  <r>
    <s v="190204.IB"/>
    <s v="190204Z17.IB"/>
    <s v="19国开04(增17)"/>
    <x v="728"/>
    <d v="2019-07-01T00:00:00"/>
    <n v="50"/>
    <x v="0"/>
    <s v=""/>
    <s v="国家开发银行"/>
    <n v="3.7084999999999999"/>
    <n v="4.16"/>
    <m/>
    <n v="1.28"/>
    <n v="5.7401999999999997"/>
    <n v="3.77"/>
    <n v="3.7503103898818857"/>
    <m/>
  </r>
  <r>
    <s v="190207.IB"/>
    <s v="190207Z6.IB"/>
    <s v="19国开07(增6)"/>
    <x v="728"/>
    <d v="2019-07-01T00:00:00"/>
    <n v="60.4"/>
    <x v="3"/>
    <s v=""/>
    <s v="国家开发银行"/>
    <n v="3.1452"/>
    <n v="4.09"/>
    <m/>
    <n v="1.04"/>
    <n v="2.7"/>
    <n v="3.22"/>
    <n v="3.1970518518518518"/>
    <m/>
  </r>
  <r>
    <s v="190401.IB"/>
    <s v="190401Z20.IB"/>
    <s v="19农发01(增20)"/>
    <x v="729"/>
    <d v="2019-07-01T00:00:00"/>
    <n v="60"/>
    <x v="2"/>
    <s v=""/>
    <s v="中国农业发展银行"/>
    <n v="3.8102999999999998"/>
    <n v="3.61"/>
    <m/>
    <n v="2.35"/>
    <n v="7.7862999999999998"/>
    <n v="3.84"/>
    <n v="3.8347018339904704"/>
    <m/>
  </r>
  <r>
    <s v="180411.IB"/>
    <s v="180411Z26.IB"/>
    <s v="18农发11(增26)"/>
    <x v="729"/>
    <d v="2019-07-01T00:00:00"/>
    <n v="30"/>
    <x v="0"/>
    <s v=""/>
    <s v="中国农业发展银行"/>
    <n v="3.7016"/>
    <n v="4.3499999999999996"/>
    <m/>
    <n v="1.8"/>
    <n v="5.4145000000000003"/>
    <n v="3.77"/>
    <n v="3.7366909594607072"/>
    <m/>
  </r>
  <r>
    <s v="190210.IB"/>
    <s v="190210Z6.IB"/>
    <s v="19国开10(增6)"/>
    <x v="730"/>
    <d v="2019-07-02T00:00:00"/>
    <n v="140"/>
    <x v="2"/>
    <s v=""/>
    <s v="国家开发银行"/>
    <n v="3.593"/>
    <n v="3.23"/>
    <m/>
    <n v="2.83"/>
    <n v="8.1565999999999992"/>
    <n v="3.62"/>
    <n v="3.6285540298653851"/>
    <m/>
  </r>
  <r>
    <s v="190208.IB"/>
    <s v="190208.IB"/>
    <s v="19国开08"/>
    <x v="730"/>
    <d v="2019-07-02T00:00:00"/>
    <n v="88.2"/>
    <x v="1"/>
    <s v=""/>
    <s v="国家开发银行"/>
    <n v="3.42"/>
    <n v="3.34"/>
    <m/>
    <n v="3.26"/>
    <n v="4.5231000000000003"/>
    <n v="3.4632999999999998"/>
    <n v="3.4730609537706441"/>
    <m/>
  </r>
  <r>
    <s v="190310.IB"/>
    <s v="190310Z5.IB"/>
    <s v="19进出10(增5)"/>
    <x v="730"/>
    <d v="2019-07-01T00:00:00"/>
    <n v="40"/>
    <x v="2"/>
    <s v=""/>
    <s v="中国进出口银行"/>
    <n v="3.8260999999999998"/>
    <n v="3.8"/>
    <m/>
    <n v="1.03"/>
    <n v="8.0579999999999998"/>
    <n v="3.8624999999999998"/>
    <n v="3.848438049143708"/>
    <m/>
  </r>
  <r>
    <s v="190305.IB"/>
    <s v="190305Z18.IB"/>
    <s v="19进出05(增18)"/>
    <x v="730"/>
    <d v="2019-07-01T00:00:00"/>
    <n v="55.2"/>
    <x v="1"/>
    <s v=""/>
    <s v="中国进出口银行"/>
    <n v="3.4836999999999998"/>
    <n v="2.59"/>
    <m/>
    <n v="1.68"/>
    <n v="4.1612999999999998"/>
    <n v="3.5249000000000001"/>
    <n v="3.5149402374258041"/>
    <m/>
  </r>
  <r>
    <s v="190306.IB"/>
    <s v="190306Z4.IB"/>
    <s v="19进出06(增4)"/>
    <x v="730"/>
    <d v="2019-07-01T00:00:00"/>
    <n v="50"/>
    <x v="3"/>
    <s v=""/>
    <s v="中国进出口银行"/>
    <n v="3.2368000000000001"/>
    <n v="2.5299999999999998"/>
    <m/>
    <n v="3.93"/>
    <n v="2.7382"/>
    <n v="3.2801"/>
    <n v="3.2660162734643197"/>
    <m/>
  </r>
  <r>
    <s v="190403.IB"/>
    <s v="190403Z13.IB"/>
    <s v="19农发03(增13)"/>
    <x v="731"/>
    <d v="2019-07-03T00:00:00"/>
    <n v="30"/>
    <x v="3"/>
    <s v=""/>
    <s v="中国农业发展银行"/>
    <n v="3.1446999999999998"/>
    <n v="7.97"/>
    <m/>
    <m/>
    <n v="2.5783"/>
    <n v="3.2134999999999998"/>
    <n v="3.1796067214831476"/>
    <m/>
  </r>
  <r>
    <s v="190404.IB"/>
    <s v="190404Z13.IB"/>
    <s v="19农发04(增13)"/>
    <x v="731"/>
    <d v="2019-07-03T00:00:00"/>
    <n v="40"/>
    <x v="1"/>
    <s v=""/>
    <s v="中国农业发展银行"/>
    <n v="3.4523999999999999"/>
    <n v="6.09"/>
    <m/>
    <m/>
    <n v="4.2778999999999998"/>
    <n v="3.4925000000000002"/>
    <n v="3.4851263376890529"/>
    <m/>
  </r>
  <r>
    <s v="190207.IB"/>
    <s v="190207Z7.IB"/>
    <s v="19国开07(增7)"/>
    <x v="732"/>
    <d v="2019-07-04T00:00:00"/>
    <n v="50"/>
    <x v="3"/>
    <s v=""/>
    <s v="国家开发银行"/>
    <n v="3.0771000000000002"/>
    <n v="5"/>
    <m/>
    <m/>
    <n v="2.6934999999999998"/>
    <n v="3.1701000000000001"/>
    <n v="3.1290769816224246"/>
    <m/>
  </r>
  <r>
    <s v="190204.IB"/>
    <s v="190204Z18.IB"/>
    <s v="19国开04(增18)"/>
    <x v="732"/>
    <d v="2019-07-04T00:00:00"/>
    <n v="50"/>
    <x v="0"/>
    <s v=""/>
    <s v="国家开发银行"/>
    <n v="3.6722999999999999"/>
    <n v="4.38"/>
    <m/>
    <m/>
    <n v="5.7362000000000002"/>
    <n v="3.72"/>
    <n v="3.714139545343607"/>
    <m/>
  </r>
  <r>
    <s v="190003.IB"/>
    <s v="190003X4.IB"/>
    <s v="19附息国债03(续4)"/>
    <x v="733"/>
    <d v="2019-07-04T00:00:00"/>
    <n v="480.3"/>
    <x v="3"/>
    <s v=""/>
    <s v="中华人民共和国财政部"/>
    <n v="2.8184999999999998"/>
    <n v="3.36"/>
    <n v="2.8460000000000001"/>
    <m/>
    <n v="2.5247999999999999"/>
    <n v="2.8748999999999998"/>
    <n v="2.838303548795944"/>
    <m/>
  </r>
  <r>
    <s v="180411.IB"/>
    <s v="180411Z27.IB"/>
    <s v="18农发11(增27)"/>
    <x v="733"/>
    <d v="2019-07-05T00:00:00"/>
    <n v="30"/>
    <x v="0"/>
    <s v=""/>
    <s v="中国农业发展银行"/>
    <n v="3.6152000000000002"/>
    <n v="4.82"/>
    <m/>
    <m/>
    <n v="5.4071999999999996"/>
    <n v="3.6926999999999999"/>
    <n v="3.6503383340730879"/>
    <m/>
  </r>
  <r>
    <s v="190007.IB"/>
    <s v="190007X.IB"/>
    <s v="19附息国债07(续发)"/>
    <x v="733"/>
    <d v="2019-07-04T00:00:00"/>
    <n v="480.5"/>
    <x v="0"/>
    <s v=""/>
    <s v="中华人民共和国财政部"/>
    <n v="3.1553"/>
    <n v="3.25"/>
    <n v="3.1789999999999998"/>
    <m/>
    <n v="6.1033999999999997"/>
    <n v="3.21"/>
    <n v="3.1716843103843759"/>
    <m/>
  </r>
  <r>
    <s v="190401.IB"/>
    <s v="190401Z21.IB"/>
    <s v="19农发01(增21)"/>
    <x v="733"/>
    <d v="2019-07-05T00:00:00"/>
    <n v="60"/>
    <x v="2"/>
    <s v=""/>
    <s v="中国农业发展银行"/>
    <n v="3.7092999999999998"/>
    <n v="3.28"/>
    <m/>
    <m/>
    <n v="7.7830000000000004"/>
    <n v="3.78"/>
    <n v="3.7337121803931645"/>
    <m/>
  </r>
  <r>
    <s v="190306.IB"/>
    <s v="190306Z5.IB"/>
    <s v="19进出06(增5)"/>
    <x v="734"/>
    <d v="2019-07-08T00:00:00"/>
    <n v="59.9"/>
    <x v="3"/>
    <s v=""/>
    <s v="中国进出口银行"/>
    <n v="3.1389"/>
    <n v="2.42"/>
    <m/>
    <m/>
    <n v="2.7208000000000001"/>
    <n v="3.1602000000000001"/>
    <n v="3.1683031167303732"/>
    <m/>
  </r>
  <r>
    <s v="190305.IB"/>
    <s v="190305Z19.IB"/>
    <s v="19进出05(增19)"/>
    <x v="734"/>
    <d v="2019-07-08T00:00:00"/>
    <n v="57.2"/>
    <x v="1"/>
    <s v=""/>
    <s v="中国进出口银行"/>
    <n v="3.4036"/>
    <n v="2.78"/>
    <m/>
    <m/>
    <n v="4.1437999999999997"/>
    <n v="3.4199000000000002"/>
    <n v="3.4349721704715477"/>
    <m/>
  </r>
  <r>
    <s v="190210.IB"/>
    <s v="190210Z7.IB"/>
    <s v="19国开10(增7)"/>
    <x v="734"/>
    <d v="2019-07-08T00:00:00"/>
    <n v="140"/>
    <x v="2"/>
    <s v=""/>
    <s v="国家开发银行"/>
    <n v="3.5030999999999999"/>
    <n v="3.31"/>
    <m/>
    <m/>
    <n v="8.1395999999999997"/>
    <n v="3.54"/>
    <n v="3.53872828640228"/>
    <m/>
  </r>
  <r>
    <s v="190208.IB"/>
    <s v="190208Z.IB"/>
    <s v="19国开08(增发)"/>
    <x v="734"/>
    <d v="2019-07-08T00:00:00"/>
    <n v="80"/>
    <x v="1"/>
    <s v=""/>
    <s v="国家开发银行"/>
    <n v="3.3085"/>
    <n v="3.64"/>
    <m/>
    <m/>
    <n v="4.5105000000000004"/>
    <n v="3.4310999999999998"/>
    <n v="3.3617091785833058"/>
    <m/>
  </r>
  <r>
    <s v="190310.IB"/>
    <s v="190310Z6.IB"/>
    <s v="19进出10(增6)"/>
    <x v="734"/>
    <d v="2019-07-08T00:00:00"/>
    <n v="40"/>
    <x v="2"/>
    <s v=""/>
    <s v="中国进出口银行"/>
    <n v="3.7662"/>
    <n v="4.1900000000000004"/>
    <m/>
    <m/>
    <n v="8.0469000000000008"/>
    <n v="3.7749999999999999"/>
    <n v="3.7885688625433396"/>
    <m/>
  </r>
  <r>
    <s v="190403.IB"/>
    <s v="190403Z14.IB"/>
    <s v="19农发03(增14)"/>
    <x v="735"/>
    <d v="2019-07-10T00:00:00"/>
    <n v="30"/>
    <x v="3"/>
    <s v=""/>
    <s v="中国农业发展银行"/>
    <n v="3.1021000000000001"/>
    <n v="4.79"/>
    <m/>
    <n v="1.93"/>
    <n v="2.5586000000000002"/>
    <n v="3.1665999999999999"/>
    <n v="3.1372754865942314"/>
    <m/>
  </r>
  <r>
    <s v="190404.IB"/>
    <s v="190404Z14.IB"/>
    <s v="19农发04(增14)"/>
    <x v="735"/>
    <d v="2019-07-10T00:00:00"/>
    <n v="30"/>
    <x v="1"/>
    <s v=""/>
    <s v="中国农业发展银行"/>
    <n v="3.4119999999999999"/>
    <n v="4.8899999999999997"/>
    <m/>
    <n v="1.56"/>
    <n v="4.2571000000000003"/>
    <n v="3.4750000000000001"/>
    <n v="3.4448862371097695"/>
    <m/>
  </r>
  <r>
    <s v="190207.IB"/>
    <s v="190207Z8.IB"/>
    <s v="19国开07(增8)"/>
    <x v="736"/>
    <d v="2019-07-12T00:00:00"/>
    <n v="73.5"/>
    <x v="3"/>
    <s v=""/>
    <s v="国家开发银行"/>
    <n v="3.0796000000000001"/>
    <n v="4.21"/>
    <m/>
    <n v="2.2000000000000002"/>
    <n v="2.6717"/>
    <n v="3.1549999999999998"/>
    <n v="3.1320010929370814"/>
    <m/>
  </r>
  <r>
    <s v="190204.IB"/>
    <s v="190204Z19.IB"/>
    <s v="19国开04(增19)"/>
    <x v="736"/>
    <d v="2019-07-12T00:00:00"/>
    <n v="50"/>
    <x v="0"/>
    <s v=""/>
    <s v="国家开发银行"/>
    <n v="3.6551"/>
    <n v="3.53"/>
    <m/>
    <n v="1.7"/>
    <n v="5.7150999999999996"/>
    <n v="3.7"/>
    <n v="3.6970940158527412"/>
    <m/>
  </r>
  <r>
    <s v="190004.IB"/>
    <s v="190004X3.IB"/>
    <s v="19附息国债04(续3)"/>
    <x v="737"/>
    <d v="2019-07-11T00:00:00"/>
    <n v="420"/>
    <x v="1"/>
    <s v=""/>
    <s v="中华人民共和国财政部"/>
    <n v="2.9647000000000001"/>
    <n v="3.44"/>
    <n v="2.9918999999999998"/>
    <n v="5.49"/>
    <n v="4.3234000000000004"/>
    <n v="3.0051000000000001"/>
    <n v="2.9878299440255356"/>
    <m/>
  </r>
  <r>
    <s v="190406.IB"/>
    <s v="190406.IB"/>
    <s v="19农发06"/>
    <x v="737"/>
    <d v="2019-07-12T00:00:00"/>
    <n v="60"/>
    <x v="2"/>
    <s v=""/>
    <s v="中国农业发展银行"/>
    <n v="3.74"/>
    <n v="3.28"/>
    <m/>
    <n v="3.51"/>
    <n v="8.2179000000000002"/>
    <n v="3.7334000000000001"/>
    <n v="3.7631202618673871"/>
    <m/>
  </r>
  <r>
    <s v="180411.IB"/>
    <s v="180411Z28.IB"/>
    <s v="18农发11(增28)"/>
    <x v="737"/>
    <d v="2019-07-12T00:00:00"/>
    <n v="30"/>
    <x v="0"/>
    <s v=""/>
    <s v="中国农业发展银行"/>
    <n v="3.6295999999999999"/>
    <n v="4.51"/>
    <m/>
    <n v="2.64"/>
    <n v="5.39"/>
    <n v="3.6850999999999998"/>
    <n v="3.6648504638218924"/>
    <m/>
  </r>
  <r>
    <s v="190210.IB"/>
    <s v="190210Z8.IB"/>
    <s v="19国开10(增8)"/>
    <x v="738"/>
    <d v="2019-07-16T00:00:00"/>
    <n v="140"/>
    <x v="2"/>
    <s v=""/>
    <s v="国家开发银行"/>
    <n v="3.5123000000000002"/>
    <n v="3.42"/>
    <m/>
    <n v="8.33"/>
    <n v="8.1214999999999993"/>
    <n v="3.5525000000000002"/>
    <n v="3.5480076894662318"/>
    <m/>
  </r>
  <r>
    <s v="190208.IB"/>
    <s v="190208Z2.IB"/>
    <s v="19国开08(增2)"/>
    <x v="738"/>
    <d v="2019-07-16T00:00:00"/>
    <n v="93"/>
    <x v="1"/>
    <s v=""/>
    <s v="国家开发银行"/>
    <n v="3.3331"/>
    <n v="3.14"/>
    <m/>
    <n v="1.56"/>
    <n v="4.4894999999999996"/>
    <n v="3.4051"/>
    <n v="3.3865580688272634"/>
    <m/>
  </r>
  <r>
    <s v="190306.IB"/>
    <s v="190306Z6.IB"/>
    <s v="19进出06(增6)"/>
    <x v="738"/>
    <d v="2019-07-15T00:00:00"/>
    <n v="52.1"/>
    <x v="3"/>
    <s v=""/>
    <s v="中国进出口银行"/>
    <n v="3.1497000000000002"/>
    <n v="2.87"/>
    <m/>
    <n v="1.1299999999999999"/>
    <n v="2.702"/>
    <n v="3.2202000000000002"/>
    <n v="3.1793076980014807"/>
    <m/>
  </r>
  <r>
    <s v="190305.IB"/>
    <s v="190305Z20.IB"/>
    <s v="19进出05(增20)"/>
    <x v="738"/>
    <d v="2019-07-15T00:00:00"/>
    <n v="64.7"/>
    <x v="1"/>
    <s v=""/>
    <s v="中国进出口银行"/>
    <n v="3.4095"/>
    <n v="3.34"/>
    <m/>
    <n v="6.85"/>
    <n v="4.1266999999999996"/>
    <n v="3.4698000000000002"/>
    <n v="3.44100216880316"/>
    <m/>
  </r>
  <r>
    <s v="190310.IB"/>
    <s v="190310Z7.IB"/>
    <s v="19进出10(增7)"/>
    <x v="738"/>
    <d v="2019-07-15T00:00:00"/>
    <n v="40"/>
    <x v="2"/>
    <s v=""/>
    <s v="中国进出口银行"/>
    <n v="3.7454999999999998"/>
    <n v="3.31"/>
    <m/>
    <n v="1"/>
    <n v="8.0321999999999996"/>
    <n v="3.7963"/>
    <n v="3.7679098005527747"/>
    <m/>
  </r>
  <r>
    <s v="190404.IB"/>
    <s v="190404Z15.IB"/>
    <s v="19农发04(增15)"/>
    <x v="739"/>
    <d v="2019-07-17T00:00:00"/>
    <n v="30"/>
    <x v="1"/>
    <s v=""/>
    <s v="中国农业发展银行"/>
    <n v="3.3969"/>
    <n v="4.75"/>
    <m/>
    <n v="7.83"/>
    <n v="4.2393999999999998"/>
    <n v="3.4624000000000001"/>
    <n v="3.429923541067132"/>
    <m/>
  </r>
  <r>
    <s v="190407.IB"/>
    <s v="190407.IB"/>
    <s v="19农发07"/>
    <x v="739"/>
    <d v="2019-07-17T00:00:00"/>
    <n v="30"/>
    <x v="3"/>
    <s v=""/>
    <s v="中国农业发展银行"/>
    <n v="3.12"/>
    <n v="4.8099999999999996"/>
    <m/>
    <n v="1.05"/>
    <n v="2.8212999999999999"/>
    <n v="3.1486000000000001"/>
    <n v="3.1519001878566621"/>
    <m/>
  </r>
  <r>
    <s v="190204.IB"/>
    <s v="190204Z20.IB"/>
    <s v="19国开04(增20)"/>
    <x v="740"/>
    <d v="2019-07-18T00:00:00"/>
    <n v="50"/>
    <x v="0"/>
    <s v=""/>
    <s v="国家开发银行"/>
    <n v="3.6343999999999999"/>
    <n v="4.55"/>
    <m/>
    <m/>
    <n v="5.6988000000000003"/>
    <n v="3.6875"/>
    <n v="3.6765141292903767"/>
    <m/>
  </r>
  <r>
    <s v="190207.IB"/>
    <s v="190207Z9.IB"/>
    <s v="19国开07(增9)"/>
    <x v="740"/>
    <d v="2019-07-18T00:00:00"/>
    <n v="50"/>
    <x v="3"/>
    <s v=""/>
    <s v="国家开发银行"/>
    <n v="3.0647000000000002"/>
    <n v="4.12"/>
    <m/>
    <m/>
    <n v="2.6558999999999999"/>
    <n v="3.15"/>
    <n v="3.1174128280432249"/>
    <m/>
  </r>
  <r>
    <s v="190408.IB"/>
    <s v="190408.IB"/>
    <s v="19农发08"/>
    <x v="741"/>
    <d v="2019-07-19T00:00:00"/>
    <n v="30"/>
    <x v="0"/>
    <s v=""/>
    <s v="中国农业发展银行"/>
    <n v="3.63"/>
    <n v="4"/>
    <m/>
    <n v="2.25"/>
    <n v="6.0824999999999996"/>
    <n v="3.6598999999999999"/>
    <n v="3.6612371557747636"/>
    <m/>
  </r>
  <r>
    <s v="190006.IB"/>
    <s v="190006X2.IB"/>
    <s v="19附息国债06(续2)"/>
    <x v="741"/>
    <d v="2019-07-18T00:00:00"/>
    <n v="420.4"/>
    <x v="2"/>
    <s v=""/>
    <s v="中华人民共和国财政部"/>
    <n v="3.1442000000000001"/>
    <n v="3.62"/>
    <n v="3.1636000000000002"/>
    <n v="1.31"/>
    <n v="8.3277000000000001"/>
    <n v="3.1724999999999999"/>
    <n v="3.1562081174874215"/>
    <m/>
  </r>
  <r>
    <s v="190406.IB"/>
    <s v="190406Z.IB"/>
    <s v="19农发06(增发)"/>
    <x v="741"/>
    <d v="2019-07-19T00:00:00"/>
    <n v="60"/>
    <x v="2"/>
    <s v=""/>
    <s v="中国农业发展银行"/>
    <n v="3.7218"/>
    <n v="4.1100000000000003"/>
    <m/>
    <n v="1.86"/>
    <n v="8.1988000000000003"/>
    <n v="3.7574999999999998"/>
    <n v="3.7449741230423963"/>
    <m/>
  </r>
  <r>
    <s v="190210.IB"/>
    <s v="190210Z9.IB"/>
    <s v="19国开10(增9)"/>
    <x v="742"/>
    <d v="2019-07-22T00:00:00"/>
    <n v="140"/>
    <x v="2"/>
    <s v=""/>
    <s v="国家开发银行"/>
    <n v="3.4902000000000002"/>
    <n v="3.83"/>
    <m/>
    <n v="1.76"/>
    <n v="8.1084999999999994"/>
    <n v="3.5474999999999999"/>
    <n v="3.5259649380279954"/>
    <m/>
  </r>
  <r>
    <s v="190306.IB"/>
    <s v="190306Z7.IB"/>
    <s v="19进出06(增7)"/>
    <x v="742"/>
    <d v="2019-07-22T00:00:00"/>
    <n v="56.3"/>
    <x v="3"/>
    <s v=""/>
    <s v="中国进出口银行"/>
    <n v="3.1385999999999998"/>
    <n v="2.98"/>
    <m/>
    <n v="1.04"/>
    <n v="2.6842999999999999"/>
    <n v="3.2052"/>
    <n v="3.1684029281376893"/>
    <m/>
  </r>
  <r>
    <s v="190310.IB"/>
    <s v="190310Z8.IB"/>
    <s v="19进出10(增8)"/>
    <x v="742"/>
    <d v="2019-07-22T00:00:00"/>
    <n v="40"/>
    <x v="2"/>
    <s v=""/>
    <s v="中国进出口银行"/>
    <n v="3.7543000000000002"/>
    <n v="2.94"/>
    <m/>
    <n v="3.21"/>
    <n v="8.0152000000000001"/>
    <n v="3.7850000000000001"/>
    <n v="3.7767573310709652"/>
    <m/>
  </r>
  <r>
    <s v="190208.IB"/>
    <s v="190208Z3.IB"/>
    <s v="19国开08(增3)"/>
    <x v="742"/>
    <d v="2019-07-22T00:00:00"/>
    <n v="80"/>
    <x v="1"/>
    <s v=""/>
    <s v="国家开发银行"/>
    <n v="3.3273999999999999"/>
    <n v="3.55"/>
    <m/>
    <n v="1.9"/>
    <n v="4.4752000000000001"/>
    <n v="3.3975"/>
    <n v="3.3810288880943866"/>
    <m/>
  </r>
  <r>
    <s v="190305.IB"/>
    <s v="190305Z21.IB"/>
    <s v="19进出05(增21)"/>
    <x v="742"/>
    <d v="2019-07-22T00:00:00"/>
    <n v="54.5"/>
    <x v="1"/>
    <s v=""/>
    <s v="中国进出口银行"/>
    <n v="3.4058999999999999"/>
    <n v="3.09"/>
    <m/>
    <n v="1.27"/>
    <n v="4.109"/>
    <n v="3.4548000000000001"/>
    <n v="3.4375378680944269"/>
    <m/>
  </r>
  <r>
    <s v="190010.IB"/>
    <s v="190010.IB"/>
    <s v="19附息国债10"/>
    <x v="743"/>
    <d v="2019-07-22T00:00:00"/>
    <n v="378.9"/>
    <x v="6"/>
    <s v=""/>
    <s v="中华人民共和国财政部"/>
    <n v="3.86"/>
    <n v="2.35"/>
    <m/>
    <n v="2.0499999999999998"/>
    <n v="17.7056"/>
    <n v="3.8374999999999999"/>
    <n v="3.8656479305982288"/>
    <m/>
  </r>
  <r>
    <s v="190407.IB"/>
    <s v="190407Z.IB"/>
    <s v="19农发07(增发)"/>
    <x v="744"/>
    <d v="2019-07-24T00:00:00"/>
    <n v="30"/>
    <x v="3"/>
    <s v=""/>
    <s v="中国农业发展银行"/>
    <n v="3.0768"/>
    <n v="5.6"/>
    <m/>
    <n v="4.4400000000000004"/>
    <n v="2.8033000000000001"/>
    <n v="3.1086999999999998"/>
    <n v="3.1089050190846503"/>
    <m/>
  </r>
  <r>
    <s v="190404.IB"/>
    <s v="190404Z16.IB"/>
    <s v="19农发04(增16)"/>
    <x v="744"/>
    <d v="2019-07-24T00:00:00"/>
    <n v="30"/>
    <x v="1"/>
    <s v=""/>
    <s v="中国农业发展银行"/>
    <n v="3.3689"/>
    <n v="6.58"/>
    <m/>
    <n v="4.63"/>
    <n v="4.2222999999999997"/>
    <n v="3.4264000000000001"/>
    <n v="3.4020572839447696"/>
    <m/>
  </r>
  <r>
    <s v="190210.IB"/>
    <s v="190210Z10.IB"/>
    <s v="19国开10(增10)"/>
    <x v="745"/>
    <d v="2019-07-26T00:00:00"/>
    <n v="140"/>
    <x v="2"/>
    <s v=""/>
    <s v="国家开发银行"/>
    <n v="3.4851999999999999"/>
    <n v="3.44"/>
    <m/>
    <n v="3.25"/>
    <n v="8.0955999999999992"/>
    <n v="3.5274999999999999"/>
    <n v="3.5210219279608674"/>
    <m/>
  </r>
  <r>
    <s v="190208.IB"/>
    <s v="190208Z4.IB"/>
    <s v="19国开08(增4)"/>
    <x v="745"/>
    <d v="2019-07-26T00:00:00"/>
    <n v="98.1"/>
    <x v="1"/>
    <s v=""/>
    <s v="国家开发银行"/>
    <n v="3.2909000000000002"/>
    <n v="4.34"/>
    <m/>
    <n v="7.66"/>
    <n v="4.4641000000000002"/>
    <n v="3.3675999999999999"/>
    <n v="3.344662236509039"/>
    <m/>
  </r>
  <r>
    <s v="190406.IB"/>
    <s v="190406Z2.IB"/>
    <s v="19农发06(增2)"/>
    <x v="746"/>
    <d v="2019-07-26T00:00:00"/>
    <n v="60"/>
    <x v="2"/>
    <s v=""/>
    <s v="中国农业发展银行"/>
    <n v="3.6985999999999999"/>
    <n v="3.17"/>
    <m/>
    <n v="1.05"/>
    <n v="8.1811000000000007"/>
    <n v="3.7225000000000001"/>
    <n v="3.7218242607962253"/>
    <m/>
  </r>
  <r>
    <s v="190408.IB"/>
    <s v="190408Z.IB"/>
    <s v="19农发08(增发)"/>
    <x v="746"/>
    <d v="2019-07-26T00:00:00"/>
    <n v="30"/>
    <x v="0"/>
    <s v=""/>
    <s v="中国农业发展银行"/>
    <n v="3.6231"/>
    <n v="3.14"/>
    <m/>
    <n v="3.51"/>
    <n v="6.0646000000000004"/>
    <n v="3.6674000000000002"/>
    <n v="3.6544293539557433"/>
    <m/>
  </r>
  <r>
    <s v="190204.IB"/>
    <s v="190204Z21.IB"/>
    <s v="19国开04(增21)"/>
    <x v="747"/>
    <d v="2019-07-29T00:00:00"/>
    <n v="50"/>
    <x v="0"/>
    <s v=""/>
    <s v="国家开发银行"/>
    <n v="3.6013999999999999"/>
    <n v="4.32"/>
    <m/>
    <n v="1.68"/>
    <n v="5.6702000000000004"/>
    <n v="3.6549999999999998"/>
    <n v="3.6437265493280662"/>
    <m/>
  </r>
  <r>
    <s v="190207.IB"/>
    <s v="190207Z10.IB"/>
    <s v="19国开07(增10)"/>
    <x v="747"/>
    <d v="2019-07-29T00:00:00"/>
    <n v="50"/>
    <x v="3"/>
    <s v=""/>
    <s v="国家开发银行"/>
    <n v="3.0087999999999999"/>
    <n v="5.0199999999999996"/>
    <m/>
    <n v="3.97"/>
    <n v="2.6276000000000002"/>
    <n v="3.1076000000000001"/>
    <n v="3.0620805602070331"/>
    <m/>
  </r>
  <r>
    <s v="190310.IB"/>
    <s v="190310Z9.IB"/>
    <s v="19进出10(增9)"/>
    <x v="747"/>
    <d v="2019-07-29T00:00:00"/>
    <n v="48.1"/>
    <x v="2"/>
    <s v=""/>
    <s v="中国进出口银行"/>
    <n v="3.7433999999999998"/>
    <n v="2.68"/>
    <m/>
    <n v="1.1299999999999999"/>
    <n v="7.9946000000000002"/>
    <n v="3.7801"/>
    <n v="3.7659151977584866"/>
    <m/>
  </r>
  <r>
    <s v="190306.IB"/>
    <s v="190306Z8.IB"/>
    <s v="19进出06(增8)"/>
    <x v="747"/>
    <d v="2019-07-29T00:00:00"/>
    <n v="50"/>
    <x v="3"/>
    <s v=""/>
    <s v="中国进出口银行"/>
    <n v="3.1052"/>
    <n v="3.64"/>
    <m/>
    <n v="14.27"/>
    <n v="2.6665999999999999"/>
    <n v="3.1627000000000001"/>
    <n v="3.1352007500187504"/>
    <m/>
  </r>
  <r>
    <s v="190305.IB"/>
    <s v="190305Z22.IB"/>
    <s v="19进出05(增22)"/>
    <x v="747"/>
    <d v="2019-07-29T00:00:00"/>
    <n v="60"/>
    <x v="1"/>
    <s v=""/>
    <s v="中国进出口银行"/>
    <n v="3.3925000000000001"/>
    <n v="3.02"/>
    <m/>
    <n v="1.35"/>
    <n v="4.0895000000000001"/>
    <n v="3.4449999999999998"/>
    <n v="3.4242887272282676"/>
    <m/>
  </r>
  <r>
    <s v="190407.IB"/>
    <s v="190407Z2.IB"/>
    <s v="19农发07(增2)"/>
    <x v="748"/>
    <d v="2019-08-01T00:00:00"/>
    <n v="30"/>
    <x v="3"/>
    <s v=""/>
    <s v="中国农业发展银行"/>
    <n v="3.0648"/>
    <n v="5.0199999999999996"/>
    <m/>
    <n v="2.86"/>
    <n v="2.7826"/>
    <n v="3.0975000000000001"/>
    <n v="3.0971438510745344"/>
    <m/>
  </r>
  <r>
    <s v="190404.IB"/>
    <s v="190404Z17.IB"/>
    <s v="19农发04(增17)"/>
    <x v="748"/>
    <d v="2019-08-01T00:00:00"/>
    <n v="30"/>
    <x v="1"/>
    <s v=""/>
    <s v="中国农业发展银行"/>
    <n v="3.3521999999999998"/>
    <n v="5.49"/>
    <m/>
    <n v="1.1100000000000001"/>
    <n v="4.2020999999999997"/>
    <n v="3.4300999999999999"/>
    <n v="3.3855166749958352"/>
    <m/>
  </r>
  <r>
    <s v="190210.IB"/>
    <s v="190210Z11.IB"/>
    <s v="19国开10(增11)"/>
    <x v="749"/>
    <d v="2019-08-01T00:00:00"/>
    <n v="140"/>
    <x v="2"/>
    <s v=""/>
    <s v="国家开发银行"/>
    <n v="3.5213000000000001"/>
    <n v="2.84"/>
    <m/>
    <n v="2.21"/>
    <n v="8.0817999999999994"/>
    <n v="3.5525000000000002"/>
    <n v="3.5571830953500458"/>
    <m/>
  </r>
  <r>
    <s v="190208.IB"/>
    <s v="190208Z5.IB"/>
    <s v="19国开08(增5)"/>
    <x v="749"/>
    <d v="2019-08-01T00:00:00"/>
    <n v="80"/>
    <x v="1"/>
    <s v=""/>
    <s v="国家开发银行"/>
    <n v="3.3207"/>
    <n v="3.84"/>
    <m/>
    <n v="1.42"/>
    <n v="4.4494999999999996"/>
    <n v="3.3851"/>
    <n v="3.3746386447915495"/>
    <m/>
  </r>
  <r>
    <s v="190406.IB"/>
    <s v="190406Z3.IB"/>
    <s v="19农发06(增3)"/>
    <x v="750"/>
    <d v="2019-08-02T00:00:00"/>
    <n v="60"/>
    <x v="2"/>
    <s v=""/>
    <s v="中国农业发展银行"/>
    <n v="3.6779000000000002"/>
    <n v="4.72"/>
    <m/>
    <n v="1.06"/>
    <n v="8.1738"/>
    <n v="3.7450000000000001"/>
    <n v="3.7011450023245005"/>
    <m/>
  </r>
  <r>
    <s v="190408.IB"/>
    <s v="190408Z2.IB"/>
    <s v="19农发08(增2)"/>
    <x v="750"/>
    <d v="2019-08-02T00:00:00"/>
    <n v="30"/>
    <x v="0"/>
    <s v=""/>
    <s v="中国农业发展银行"/>
    <n v="3.6113"/>
    <n v="4.41"/>
    <m/>
    <n v="2.6"/>
    <n v="6.0480999999999998"/>
    <n v="3.6562000000000001"/>
    <n v="3.6427148244903358"/>
    <m/>
  </r>
  <r>
    <s v="190306.IB"/>
    <s v="190306Z9.IB"/>
    <s v="19进出06(增9)"/>
    <x v="751"/>
    <d v="2019-08-05T00:00:00"/>
    <n v="50"/>
    <x v="3"/>
    <s v=""/>
    <s v="中国进出口银行"/>
    <n v="3.0825999999999998"/>
    <n v="3.42"/>
    <m/>
    <n v="2.35"/>
    <n v="2.6501000000000001"/>
    <n v="3.1301999999999999"/>
    <n v="3.1127875400928264"/>
    <m/>
  </r>
  <r>
    <s v="190207.IB"/>
    <s v="190207Z11.IB"/>
    <s v="19国开07(增11)"/>
    <x v="751"/>
    <d v="2019-08-05T00:00:00"/>
    <n v="50"/>
    <x v="3"/>
    <s v=""/>
    <s v="国家开发银行"/>
    <n v="2.9851000000000001"/>
    <n v="5.31"/>
    <m/>
    <n v="5.76"/>
    <n v="2.6111"/>
    <n v="3.0800999999999998"/>
    <n v="3.0387172494351042"/>
    <m/>
  </r>
  <r>
    <s v="190204.IB"/>
    <s v="190204Z22.IB"/>
    <s v="19国开04(增22)"/>
    <x v="751"/>
    <d v="2019-08-05T00:00:00"/>
    <n v="50"/>
    <x v="0"/>
    <s v=""/>
    <s v="国家开发银行"/>
    <n v="3.5821999999999998"/>
    <n v="5.83"/>
    <m/>
    <n v="3.95"/>
    <n v="5.6603000000000003"/>
    <n v="3.645"/>
    <n v="3.6246005794745861"/>
    <m/>
  </r>
  <r>
    <s v="190305.IB"/>
    <s v="190305Z23.IB"/>
    <s v="19进出05(增23)"/>
    <x v="751"/>
    <d v="2019-08-05T00:00:00"/>
    <n v="60"/>
    <x v="1"/>
    <s v=""/>
    <s v="中国进出口银行"/>
    <n v="3.3694000000000002"/>
    <n v="3.32"/>
    <m/>
    <n v="1.04"/>
    <n v="4.0759999999999996"/>
    <n v="3.4211999999999998"/>
    <n v="3.4012940137389598"/>
    <m/>
  </r>
  <r>
    <s v="190310.IB"/>
    <s v="190310Z10.IB"/>
    <s v="19进出10(增10)"/>
    <x v="751"/>
    <d v="2019-08-05T00:00:00"/>
    <n v="60"/>
    <x v="2"/>
    <s v=""/>
    <s v="中国进出口银行"/>
    <n v="3.7324999999999999"/>
    <n v="3.39"/>
    <m/>
    <n v="3.46"/>
    <n v="7.9931000000000001"/>
    <n v="3.7637999999999998"/>
    <n v="3.7550194230023393"/>
    <m/>
  </r>
  <r>
    <s v="190404.IB"/>
    <s v="190404Z18.IB"/>
    <s v="19农发04(增18)"/>
    <x v="752"/>
    <d v="2019-08-07T00:00:00"/>
    <n v="30"/>
    <x v="1"/>
    <s v=""/>
    <s v="中国农业发展银行"/>
    <n v="3.2296"/>
    <n v="7.45"/>
    <m/>
    <n v="1.76"/>
    <n v="4.1909000000000001"/>
    <n v="3.3277000000000001"/>
    <n v="3.2630057123768164"/>
    <m/>
  </r>
  <r>
    <s v="190407.IB"/>
    <s v="190407Z3.IB"/>
    <s v="19农发07(增3)"/>
    <x v="752"/>
    <d v="2019-08-07T00:00:00"/>
    <n v="30"/>
    <x v="3"/>
    <s v=""/>
    <s v="中国农业发展银行"/>
    <n v="2.9944999999999999"/>
    <n v="5.71"/>
    <m/>
    <n v="21.5"/>
    <n v="2.7681"/>
    <n v="3.0373999999999999"/>
    <n v="3.0270132762544706"/>
    <m/>
  </r>
  <r>
    <s v="190208.IB"/>
    <s v="190208Z6.IB"/>
    <s v="19国开08(增6)"/>
    <x v="753"/>
    <d v="2019-08-09T00:00:00"/>
    <n v="102"/>
    <x v="1"/>
    <s v=""/>
    <s v="国家开发银行"/>
    <n v="3.1673"/>
    <n v="3.02"/>
    <m/>
    <n v="1.29"/>
    <n v="4.4337"/>
    <n v="3.2650999999999999"/>
    <n v="3.2214308613573315"/>
    <m/>
  </r>
  <r>
    <s v="190210.IB"/>
    <s v="190210Z12.IB"/>
    <s v="19国开10(增12)"/>
    <x v="753"/>
    <d v="2019-08-09T00:00:00"/>
    <n v="142"/>
    <x v="2"/>
    <s v=""/>
    <s v="国家开发银行"/>
    <n v="3.3854000000000002"/>
    <n v="2.83"/>
    <m/>
    <n v="1.1399999999999999"/>
    <n v="8.0762"/>
    <n v="3.4575999999999998"/>
    <n v="3.4213079765236127"/>
    <m/>
  </r>
  <r>
    <s v="190408.IB"/>
    <s v="190408Z3.IB"/>
    <s v="19农发08(增3)"/>
    <x v="754"/>
    <d v="2019-08-09T00:00:00"/>
    <n v="30"/>
    <x v="0"/>
    <s v=""/>
    <s v="中国农业发展银行"/>
    <n v="3.5466000000000002"/>
    <n v="3.66"/>
    <m/>
    <n v="1.59"/>
    <n v="6.0336999999999996"/>
    <n v="3.61"/>
    <n v="3.5780897989624942"/>
    <m/>
  </r>
  <r>
    <s v="190011.IB"/>
    <s v="190011.IB"/>
    <s v="19附息国债11"/>
    <x v="754"/>
    <d v="2019-08-08T00:00:00"/>
    <n v="462.1"/>
    <x v="3"/>
    <s v=""/>
    <s v="中华人民共和国财政部"/>
    <n v="2.75"/>
    <n v="3.17"/>
    <n v="2.79"/>
    <n v="5.97"/>
    <n v="2.8420000000000001"/>
    <n v="2.7591000000000001"/>
    <n v="2.7675932441942295"/>
    <m/>
  </r>
  <r>
    <s v="190007.IB"/>
    <s v="190007X2.IB"/>
    <s v="19附息国债07(续2)"/>
    <x v="754"/>
    <d v="2019-08-08T00:00:00"/>
    <n v="460.2"/>
    <x v="0"/>
    <s v=""/>
    <s v="中华人民共和国财政部"/>
    <n v="3.0581999999999998"/>
    <n v="3.71"/>
    <n v="3.0743"/>
    <n v="1.76"/>
    <n v="6.0189000000000004"/>
    <n v="3.0951"/>
    <n v="3.0748143315223708"/>
    <m/>
  </r>
  <r>
    <s v="190406.IB"/>
    <s v="190406Z4.IB"/>
    <s v="19农发06(增4)"/>
    <x v="754"/>
    <d v="2019-08-09T00:00:00"/>
    <n v="60"/>
    <x v="2"/>
    <s v=""/>
    <s v="中国农业发展银行"/>
    <n v="3.5846"/>
    <n v="3.72"/>
    <m/>
    <n v="1.98"/>
    <n v="8.1638000000000002"/>
    <n v="3.6349999999999998"/>
    <n v="3.6078734755873492"/>
    <m/>
  </r>
  <r>
    <s v="190209.IB"/>
    <s v="190209.IB"/>
    <s v="19国开09"/>
    <x v="755"/>
    <d v="2019-08-13T00:00:00"/>
    <n v="51.2"/>
    <x v="0"/>
    <s v=""/>
    <s v="国家开发银行"/>
    <n v="3.5"/>
    <n v="5.0199999999999996"/>
    <m/>
    <n v="94"/>
    <n v="6.1166"/>
    <n v="3.4748999999999999"/>
    <n v="3.5392374848772192"/>
    <m/>
  </r>
  <r>
    <s v="190207.IB"/>
    <s v="190207Z12.IB"/>
    <s v="19国开07(增12)"/>
    <x v="755"/>
    <d v="2019-08-13T00:00:00"/>
    <n v="67"/>
    <x v="3"/>
    <s v=""/>
    <s v="国家开发银行"/>
    <n v="2.9527999999999999"/>
    <n v="3.77"/>
    <m/>
    <n v="2.67"/>
    <n v="2.5895999999999999"/>
    <n v="3.0352000000000001"/>
    <n v="3.0068624034599938"/>
    <m/>
  </r>
  <r>
    <s v="190306.IB"/>
    <s v="190306Z10.IB"/>
    <s v="19进出06(增10)"/>
    <x v="755"/>
    <d v="2019-08-12T00:00:00"/>
    <n v="40"/>
    <x v="3"/>
    <s v=""/>
    <s v="中国进出口银行"/>
    <n v="3.0034999999999998"/>
    <n v="4.6900000000000004"/>
    <m/>
    <n v="1.18"/>
    <n v="2.6309999999999998"/>
    <n v="3.0802999999999998"/>
    <n v="3.0339066894716837"/>
    <m/>
  </r>
  <r>
    <s v="190305.IB"/>
    <s v="190305Z24.IB"/>
    <s v="19进出05(增24)"/>
    <x v="755"/>
    <d v="2019-08-12T00:00:00"/>
    <n v="60"/>
    <x v="1"/>
    <s v=""/>
    <s v="中国进出口银行"/>
    <n v="3.2974999999999999"/>
    <n v="2.72"/>
    <m/>
    <n v="2.5099999999999998"/>
    <n v="4.0579000000000001"/>
    <n v="3.335"/>
    <n v="3.3295362749205251"/>
    <m/>
  </r>
  <r>
    <s v="190310.IB"/>
    <s v="190310Z11.IB"/>
    <s v="19进出10(增11)"/>
    <x v="755"/>
    <d v="2019-08-12T00:00:00"/>
    <n v="48.5"/>
    <x v="2"/>
    <s v=""/>
    <s v="中国进出口银行"/>
    <n v="3.6334"/>
    <n v="3.46"/>
    <m/>
    <n v="9.81"/>
    <n v="7.9775999999999998"/>
    <n v="3.6600999999999999"/>
    <n v="3.6559631768953067"/>
    <m/>
  </r>
  <r>
    <s v="190409.IB"/>
    <s v="190409.IB"/>
    <s v="19农发09"/>
    <x v="756"/>
    <d v="2019-08-14T00:00:00"/>
    <n v="30"/>
    <x v="1"/>
    <s v=""/>
    <s v="中国农业发展银行"/>
    <n v="3.24"/>
    <n v="5.01"/>
    <m/>
    <n v="5.76"/>
    <n v="4.5473999999999997"/>
    <n v="3.2603"/>
    <n v="3.2707868232396535"/>
    <m/>
  </r>
  <r>
    <s v="190407.IB"/>
    <s v="190407Z4.IB"/>
    <s v="19农发07(增4)"/>
    <x v="756"/>
    <d v="2019-08-14T00:00:00"/>
    <n v="30"/>
    <x v="3"/>
    <s v=""/>
    <s v="中国农业发展银行"/>
    <n v="2.9699"/>
    <n v="4.95"/>
    <m/>
    <n v="1.1100000000000001"/>
    <n v="2.7494999999999998"/>
    <n v="3.0133999999999999"/>
    <n v="3.0026332242225857"/>
    <m/>
  </r>
  <r>
    <s v="190208.IB"/>
    <s v="190208Z7.IB"/>
    <s v="19国开08(增7)"/>
    <x v="757"/>
    <d v="2019-08-15T00:00:00"/>
    <n v="60"/>
    <x v="1"/>
    <s v=""/>
    <s v="国家开发银行"/>
    <n v="3.161"/>
    <n v="4.34"/>
    <m/>
    <n v="10.42"/>
    <n v="4.4179000000000004"/>
    <n v="3.2551000000000001"/>
    <n v="3.2153244527943139"/>
    <m/>
  </r>
  <r>
    <s v="190210.IB"/>
    <s v="190210Z13.IB"/>
    <s v="19国开10(增13)"/>
    <x v="757"/>
    <d v="2019-08-15T00:00:00"/>
    <n v="130"/>
    <x v="2"/>
    <s v=""/>
    <s v="国家开发银行"/>
    <n v="3.3536999999999999"/>
    <n v="3.66"/>
    <m/>
    <n v="3.87"/>
    <n v="8.0630000000000006"/>
    <n v="3.4281999999999999"/>
    <n v="3.3896667617512093"/>
    <m/>
  </r>
  <r>
    <s v="190406.IB"/>
    <s v="190406Z5.IB"/>
    <s v="19农发06(增5)"/>
    <x v="758"/>
    <d v="2019-08-16T00:00:00"/>
    <n v="60"/>
    <x v="2"/>
    <s v=""/>
    <s v="中国农业发展银行"/>
    <n v="3.5013999999999998"/>
    <n v="4.66"/>
    <m/>
    <n v="1.87"/>
    <n v="8.1489999999999991"/>
    <n v="3.5550999999999999"/>
    <n v="3.5247157442630996"/>
    <m/>
  </r>
  <r>
    <s v="190408.IB"/>
    <s v="190408Z4.IB"/>
    <s v="19农发08(增4)"/>
    <x v="758"/>
    <d v="2019-08-16T00:00:00"/>
    <n v="30"/>
    <x v="0"/>
    <s v=""/>
    <s v="中国农业发展银行"/>
    <n v="3.5034000000000001"/>
    <n v="4.76"/>
    <m/>
    <n v="6.29"/>
    <n v="6.0174000000000003"/>
    <n v="3.5649999999999999"/>
    <n v="3.5349750988799151"/>
    <m/>
  </r>
  <r>
    <s v="190004.IB"/>
    <s v="190004X4.IB"/>
    <s v="19附息国债04(续4)"/>
    <x v="758"/>
    <d v="2019-08-15T00:00:00"/>
    <n v="460"/>
    <x v="1"/>
    <s v=""/>
    <s v="中华人民共和国财政部"/>
    <n v="2.8288000000000002"/>
    <n v="3.2"/>
    <n v="2.8549000000000002"/>
    <n v="2.17"/>
    <n v="4.2359999999999998"/>
    <n v="2.8752"/>
    <n v="2.8524071765816812"/>
    <m/>
  </r>
  <r>
    <s v="190306.IB"/>
    <s v="190306Z11.IB"/>
    <s v="19进出06(增11)"/>
    <x v="759"/>
    <d v="2019-08-19T00:00:00"/>
    <n v="40"/>
    <x v="3"/>
    <s v=""/>
    <s v="中国进出口银行"/>
    <n v="2.9687999999999999"/>
    <n v="3.97"/>
    <m/>
    <n v="1.33"/>
    <n v="2.6133999999999999"/>
    <n v="3.0777999999999999"/>
    <n v="2.9994114639932654"/>
    <m/>
  </r>
  <r>
    <s v="190310.IB"/>
    <s v="190310Z12.IB"/>
    <s v="19进出10(增12)"/>
    <x v="759"/>
    <d v="2019-08-19T00:00:00"/>
    <n v="48"/>
    <x v="2"/>
    <s v=""/>
    <s v="中国进出口银行"/>
    <n v="3.5543"/>
    <n v="3.84"/>
    <m/>
    <n v="1.17"/>
    <n v="7.9641999999999999"/>
    <n v="3.6200999999999999"/>
    <n v="3.5769011401019561"/>
    <m/>
  </r>
  <r>
    <s v="190209.IB"/>
    <s v="190209Z.IB"/>
    <s v="19国开09(增发)"/>
    <x v="759"/>
    <d v="2019-08-19T00:00:00"/>
    <n v="40"/>
    <x v="0"/>
    <s v=""/>
    <s v="国家开发银行"/>
    <n v="3.4308000000000001"/>
    <n v="4.88"/>
    <m/>
    <m/>
    <n v="6.1"/>
    <n v="3.4676"/>
    <n v="3.470144262295082"/>
    <m/>
  </r>
  <r>
    <s v="190305.IB"/>
    <s v="190305Z25.IB"/>
    <s v="19进出05(增25)"/>
    <x v="759"/>
    <d v="2019-08-19T00:00:00"/>
    <n v="50"/>
    <x v="1"/>
    <s v=""/>
    <s v="中国进出口银行"/>
    <n v="3.2448000000000001"/>
    <n v="3.44"/>
    <m/>
    <n v="1.23"/>
    <n v="4.0396000000000001"/>
    <n v="3.32"/>
    <n v="3.2769814040994159"/>
    <m/>
  </r>
  <r>
    <s v="190207.IB"/>
    <s v="190207Z13.IB"/>
    <s v="19国开07(增13)"/>
    <x v="759"/>
    <d v="2019-08-19T00:00:00"/>
    <n v="40"/>
    <x v="3"/>
    <s v=""/>
    <s v="国家开发银行"/>
    <n v="2.9024000000000001"/>
    <n v="5.98"/>
    <m/>
    <n v="2.04"/>
    <n v="2.5741000000000001"/>
    <n v="3.0326"/>
    <n v="2.9567879414164175"/>
    <m/>
  </r>
  <r>
    <s v="190010.IB"/>
    <s v="190010X.IB"/>
    <s v="19附息国债10(续发)"/>
    <x v="760"/>
    <d v="2019-08-19T00:00:00"/>
    <n v="375.6"/>
    <x v="6"/>
    <s v=""/>
    <s v="中华人民共和国财政部"/>
    <n v="3.6255999999999999"/>
    <n v="2.73"/>
    <m/>
    <n v="2.2799999999999998"/>
    <n v="17.907599999999999"/>
    <n v="3.6"/>
    <n v="3.6311842212245078"/>
    <m/>
  </r>
  <r>
    <s v="190409.IB"/>
    <s v="190409Z.IB"/>
    <s v="19农发09(增发)"/>
    <x v="761"/>
    <d v="2019-08-21T00:00:00"/>
    <n v="30"/>
    <x v="1"/>
    <s v=""/>
    <s v="中国农业发展银行"/>
    <n v="3.2115999999999998"/>
    <n v="4.4000000000000004"/>
    <m/>
    <n v="2.25"/>
    <n v="4.5270000000000001"/>
    <n v="3.2515000000000001"/>
    <n v="3.2425255577645236"/>
    <m/>
  </r>
  <r>
    <s v="190407.IB"/>
    <s v="190407Z5.IB"/>
    <s v="19农发07(增5)"/>
    <x v="761"/>
    <d v="2019-08-21T00:00:00"/>
    <n v="30"/>
    <x v="3"/>
    <s v=""/>
    <s v="中国农业发展银行"/>
    <n v="2.9540000000000002"/>
    <n v="4.78"/>
    <m/>
    <n v="14"/>
    <n v="2.7309999999999999"/>
    <n v="3.0154000000000001"/>
    <n v="2.986954961552545"/>
    <m/>
  </r>
  <r>
    <s v="190210.IB"/>
    <s v="190210Z14.IB"/>
    <s v="19国开10(增14)"/>
    <x v="762"/>
    <d v="2019-08-23T00:00:00"/>
    <n v="120"/>
    <x v="2"/>
    <s v=""/>
    <s v="国家开发银行"/>
    <n v="3.3530000000000002"/>
    <n v="3.73"/>
    <m/>
    <n v="3.79"/>
    <n v="8.0386000000000006"/>
    <n v="3.3917999999999999"/>
    <n v="3.3890759336202825"/>
    <m/>
  </r>
  <r>
    <s v="190208.IB"/>
    <s v="190208Z8.IB"/>
    <s v="19国开08(增8)"/>
    <x v="762"/>
    <d v="2019-08-23T00:00:00"/>
    <n v="72"/>
    <x v="1"/>
    <s v=""/>
    <s v="国家开发银行"/>
    <n v="3.1585999999999999"/>
    <n v="4.26"/>
    <m/>
    <n v="3.75"/>
    <n v="4.3947000000000003"/>
    <n v="3.2475999999999998"/>
    <n v="3.2132112362618606"/>
    <m/>
  </r>
  <r>
    <s v="190006.IB"/>
    <s v="190006X3.IB"/>
    <s v="19附息国债06(续3)"/>
    <x v="763"/>
    <d v="2019-08-22T00:00:00"/>
    <n v="460.2"/>
    <x v="2"/>
    <s v=""/>
    <s v="中华人民共和国财政部"/>
    <n v="3.0156999999999998"/>
    <n v="2.79"/>
    <n v="3.0419999999999998"/>
    <n v="4.96"/>
    <n v="8.2461000000000002"/>
    <n v="3.0301"/>
    <n v="3.0278269448587816"/>
    <m/>
  </r>
  <r>
    <s v="190408.IB"/>
    <s v="190408Z5.IB"/>
    <s v="19农发08(增5)"/>
    <x v="763"/>
    <d v="2019-08-23T00:00:00"/>
    <n v="30"/>
    <x v="0"/>
    <s v=""/>
    <s v="中国农业发展银行"/>
    <n v="3.5143"/>
    <n v="3.47"/>
    <m/>
    <n v="1.22"/>
    <n v="5.9968000000000004"/>
    <n v="3.5406"/>
    <n v="3.5459835645677695"/>
    <m/>
  </r>
  <r>
    <s v="190406.IB"/>
    <s v="190406Z6.IB"/>
    <s v="19农发06(增6)"/>
    <x v="763"/>
    <d v="2019-08-23T00:00:00"/>
    <n v="60"/>
    <x v="2"/>
    <s v=""/>
    <s v="中国农业发展银行"/>
    <n v="3.548"/>
    <n v="3.54"/>
    <m/>
    <n v="1.82"/>
    <n v="8.1265000000000001"/>
    <n v="3.5688"/>
    <n v="3.5713802990217189"/>
    <m/>
  </r>
  <r>
    <s v="190305.IB"/>
    <s v="190305Z26.IB"/>
    <s v="19进出05(增26)"/>
    <x v="764"/>
    <d v="2019-08-26T00:00:00"/>
    <n v="50"/>
    <x v="1"/>
    <s v=""/>
    <s v="中国进出口银行"/>
    <n v="3.2991000000000001"/>
    <n v="3.21"/>
    <m/>
    <n v="1.73"/>
    <n v="4.0201000000000002"/>
    <n v="3.3586999999999998"/>
    <n v="3.3314375040421882"/>
    <m/>
  </r>
  <r>
    <s v="190207.IB"/>
    <s v="190207Z14.IB"/>
    <s v="19国开07(增14)"/>
    <x v="764"/>
    <d v="2019-08-27T00:00:00"/>
    <n v="42"/>
    <x v="3"/>
    <s v=""/>
    <s v="国家开发银行"/>
    <n v="2.9152999999999998"/>
    <n v="6.03"/>
    <m/>
    <n v="5"/>
    <n v="2.5525000000000002"/>
    <n v="3.0400999999999998"/>
    <n v="2.9701481880509304"/>
    <m/>
  </r>
  <r>
    <s v="190310.IB"/>
    <s v="190310Z13.IB"/>
    <s v="19进出10(增13)"/>
    <x v="764"/>
    <d v="2019-08-26T00:00:00"/>
    <n v="52.5"/>
    <x v="2"/>
    <s v=""/>
    <s v="中国进出口银行"/>
    <n v="3.6114000000000002"/>
    <n v="3.59"/>
    <m/>
    <n v="3.84"/>
    <n v="7.9420999999999999"/>
    <n v="3.6450999999999998"/>
    <n v="3.634064030923811"/>
    <m/>
  </r>
  <r>
    <s v="190306.IB"/>
    <s v="190306Z12.IB"/>
    <s v="19进出06(增12)"/>
    <x v="764"/>
    <d v="2019-08-26T00:00:00"/>
    <n v="30"/>
    <x v="3"/>
    <s v=""/>
    <s v="中国进出口银行"/>
    <n v="2.9790000000000001"/>
    <n v="5.39"/>
    <m/>
    <n v="1.1399999999999999"/>
    <n v="2.5947"/>
    <n v="3.0819000000000001"/>
    <n v="3.0098320807800518"/>
    <m/>
  </r>
  <r>
    <s v="190209.IB"/>
    <s v="190209Z2.IB"/>
    <s v="19国开09(增2)"/>
    <x v="764"/>
    <d v="2019-08-27T00:00:00"/>
    <n v="44.1"/>
    <x v="0"/>
    <s v=""/>
    <s v="国家开发银行"/>
    <n v="3.4822000000000002"/>
    <n v="3.29"/>
    <m/>
    <n v="7.08"/>
    <n v="6.0749000000000004"/>
    <n v="3.5165999999999999"/>
    <n v="3.521706823157583"/>
    <m/>
  </r>
  <r>
    <s v="190409.IB"/>
    <s v="190409Z2.IB"/>
    <s v="19农发09(增2)"/>
    <x v="765"/>
    <d v="2019-08-28T00:00:00"/>
    <n v="30"/>
    <x v="1"/>
    <s v=""/>
    <s v="中国农业发展银行"/>
    <n v="3.2294"/>
    <n v="3.84"/>
    <m/>
    <n v="2.63"/>
    <n v="4.5088999999999997"/>
    <n v="3.2795999999999998"/>
    <n v="3.2604497017010803"/>
    <m/>
  </r>
  <r>
    <s v="190407.IB"/>
    <s v="190407Z6.IB"/>
    <s v="19农发07(增6)"/>
    <x v="765"/>
    <d v="2019-08-28T00:00:00"/>
    <n v="30"/>
    <x v="3"/>
    <s v=""/>
    <s v="中国农业发展银行"/>
    <n v="2.9197000000000002"/>
    <n v="4.5999999999999996"/>
    <m/>
    <n v="1.0900000000000001"/>
    <n v="2.7124999999999999"/>
    <n v="3.0139"/>
    <n v="2.9528797235023045"/>
    <m/>
  </r>
  <r>
    <s v="190208.IB"/>
    <s v="190208Z9.IB"/>
    <s v="19国开08(增9)"/>
    <x v="766"/>
    <d v="2019-08-29T00:00:00"/>
    <n v="50"/>
    <x v="1"/>
    <s v=""/>
    <s v="国家开发银行"/>
    <n v="3.2061000000000002"/>
    <n v="3.62"/>
    <m/>
    <n v="1.24"/>
    <n v="4.3773999999999997"/>
    <n v="3.2625999999999999"/>
    <n v="3.2609270662950611"/>
    <m/>
  </r>
  <r>
    <s v="190210.IB"/>
    <s v="190210Z15.IB"/>
    <s v="19国开10(增15)"/>
    <x v="766"/>
    <d v="2019-08-29T00:00:00"/>
    <n v="120"/>
    <x v="2"/>
    <s v=""/>
    <s v="国家开发银行"/>
    <n v="3.3694000000000002"/>
    <n v="2.98"/>
    <m/>
    <n v="1.47"/>
    <n v="8.0206"/>
    <n v="3.4051"/>
    <n v="3.4055568959928189"/>
    <m/>
  </r>
  <r>
    <s v="190406.IB"/>
    <s v="190406Z7.IB"/>
    <s v="19农发06(增7)"/>
    <x v="767"/>
    <d v="2019-08-30T00:00:00"/>
    <n v="60"/>
    <x v="2"/>
    <s v=""/>
    <s v="中国农业发展银行"/>
    <n v="3.5575000000000001"/>
    <n v="3.46"/>
    <m/>
    <n v="3.22"/>
    <n v="8.1011000000000006"/>
    <n v="3.5950000000000002"/>
    <n v="3.5809536050659787"/>
    <m/>
  </r>
  <r>
    <s v="190408.IB"/>
    <s v="190408Z6.IB"/>
    <s v="19农发08(增6)"/>
    <x v="767"/>
    <d v="2019-08-30T00:00:00"/>
    <n v="30"/>
    <x v="0"/>
    <s v=""/>
    <s v="中国农业发展银行"/>
    <n v="3.5287000000000002"/>
    <n v="3.97"/>
    <m/>
    <n v="1.07"/>
    <n v="5.9741999999999997"/>
    <n v="3.59"/>
    <n v="3.5605034213785949"/>
    <m/>
  </r>
  <r>
    <s v="190207.IB"/>
    <s v="190207Z15.IB"/>
    <s v="19国开07(增15)"/>
    <x v="768"/>
    <d v="2019-09-02T00:00:00"/>
    <n v="40"/>
    <x v="3"/>
    <s v=""/>
    <s v="国家开发银行"/>
    <n v="2.9803999999999999"/>
    <n v="4.67"/>
    <m/>
    <n v="1.18"/>
    <n v="2.5352999999999999"/>
    <n v="3.0337999999999998"/>
    <n v="3.0356202895120892"/>
    <m/>
  </r>
  <r>
    <s v="190209.IB"/>
    <s v="190209Z3.IB"/>
    <s v="19国开09(增3)"/>
    <x v="768"/>
    <d v="2019-09-02T00:00:00"/>
    <n v="30"/>
    <x v="0"/>
    <s v=""/>
    <s v="国家开发银行"/>
    <n v="3.5013000000000001"/>
    <n v="5.65"/>
    <m/>
    <n v="1.3"/>
    <n v="6.0526999999999997"/>
    <n v="3.5375000000000001"/>
    <n v="3.5409517256761447"/>
    <m/>
  </r>
  <r>
    <s v="190010.IB"/>
    <s v="190010X2.IB"/>
    <s v="19附息国债10(续2)"/>
    <x v="769"/>
    <d v="2019-09-02T00:00:00"/>
    <n v="378.5"/>
    <x v="6"/>
    <s v=""/>
    <s v="中华人民共和国财政部"/>
    <n v="3.6861999999999999"/>
    <n v="2.5499999999999998"/>
    <m/>
    <n v="142.88"/>
    <n v="17.757300000000001"/>
    <n v="3.6446000000000001"/>
    <n v="3.6918314867688218"/>
    <m/>
  </r>
  <r>
    <s v="190407.IB"/>
    <s v="190407Z7.IB"/>
    <s v="19农发07(增7)"/>
    <x v="770"/>
    <d v="2019-09-04T00:00:00"/>
    <n v="30"/>
    <x v="3"/>
    <s v=""/>
    <s v="中国农业发展银行"/>
    <n v="2.9861"/>
    <n v="4.87"/>
    <m/>
    <n v="4"/>
    <n v="2.6934999999999998"/>
    <n v="3.0329999999999999"/>
    <n v="3.0195137739001301"/>
    <m/>
  </r>
  <r>
    <s v="190409.IB"/>
    <s v="190409Z3.IB"/>
    <s v="19农发09(增3)"/>
    <x v="770"/>
    <d v="2019-09-04T00:00:00"/>
    <n v="30"/>
    <x v="1"/>
    <s v=""/>
    <s v="中国农业发展银行"/>
    <n v="3.3018999999999998"/>
    <n v="4.1399999999999997"/>
    <m/>
    <n v="1.33"/>
    <n v="4.4881000000000002"/>
    <n v="3.3336000000000001"/>
    <n v="3.3330936008555958"/>
    <m/>
  </r>
  <r>
    <s v="190208.IB"/>
    <s v="190208Z10.IB"/>
    <s v="19国开08(增10)"/>
    <x v="771"/>
    <d v="2019-09-05T00:00:00"/>
    <n v="50"/>
    <x v="1"/>
    <s v=""/>
    <s v="国家开发银行"/>
    <n v="3.2652000000000001"/>
    <n v="5.45"/>
    <m/>
    <n v="1.58"/>
    <n v="4.3606999999999996"/>
    <n v="3.36"/>
    <n v="3.320237035338363"/>
    <m/>
  </r>
  <r>
    <s v="190210.IB"/>
    <s v="190210Z16.IB"/>
    <s v="19国开10(增16)"/>
    <x v="771"/>
    <d v="2019-09-05T00:00:00"/>
    <n v="120"/>
    <x v="2"/>
    <s v=""/>
    <s v="国家开发银行"/>
    <n v="3.4258000000000002"/>
    <n v="3.78"/>
    <m/>
    <n v="5.56"/>
    <n v="8.0014000000000003"/>
    <n v="3.4863"/>
    <n v="3.462043657359962"/>
    <m/>
  </r>
  <r>
    <s v="091918002.IB"/>
    <s v="091918002.IB"/>
    <s v="19农发清发02"/>
    <x v="771"/>
    <d v="2019-09-05T00:00:00"/>
    <n v="50"/>
    <x v="3"/>
    <s v=""/>
    <s v="中国农业发展银行"/>
    <n v="3.02"/>
    <n v="8.49"/>
    <m/>
    <n v="8"/>
    <n v="3"/>
    <n v="3.0609999999999999"/>
    <n v="3.05"/>
    <m/>
  </r>
  <r>
    <s v="190011.IB"/>
    <s v="190011X.IB"/>
    <s v="19附息国债11(续发)"/>
    <x v="772"/>
    <d v="2019-09-05T00:00:00"/>
    <n v="505.3"/>
    <x v="3"/>
    <s v=""/>
    <s v="中华人民共和国财政部"/>
    <n v="2.7786"/>
    <n v="3.17"/>
    <n v="2.8250000000000002"/>
    <n v="2.02"/>
    <n v="2.7675000000000001"/>
    <n v="2.83"/>
    <n v="2.7966668473351399"/>
    <m/>
  </r>
  <r>
    <s v="190406.IB"/>
    <s v="190406Z8.IB"/>
    <s v="19农发06(增8)"/>
    <x v="772"/>
    <d v="2019-09-06T00:00:00"/>
    <n v="60"/>
    <x v="2"/>
    <s v=""/>
    <s v="中国农业发展银行"/>
    <n v="3.59"/>
    <n v="4.3099999999999996"/>
    <m/>
    <n v="1.2"/>
    <n v="8.0914000000000001"/>
    <n v="3.66"/>
    <n v="3.6134817213337618"/>
    <m/>
  </r>
  <r>
    <s v="190408.IB"/>
    <s v="190408Z7.IB"/>
    <s v="19农发08(增7)"/>
    <x v="772"/>
    <d v="2019-09-06T00:00:00"/>
    <n v="30"/>
    <x v="0"/>
    <s v=""/>
    <s v="中国农业发展银行"/>
    <n v="3.5847000000000002"/>
    <n v="3.48"/>
    <m/>
    <n v="1.35"/>
    <n v="5.9600999999999997"/>
    <n v="3.6349999999999998"/>
    <n v="3.616578659754031"/>
    <m/>
  </r>
  <r>
    <s v="190007.IB"/>
    <s v="190007X3.IB"/>
    <s v="19附息国债07(续3)"/>
    <x v="772"/>
    <d v="2019-09-05T00:00:00"/>
    <n v="500.5"/>
    <x v="0"/>
    <s v=""/>
    <s v="中华人民共和国财政部"/>
    <n v="3.0830000000000002"/>
    <n v="3.37"/>
    <n v="3.1017000000000001"/>
    <n v="3.22"/>
    <n v="5.9469000000000003"/>
    <n v="3.1051000000000002"/>
    <n v="3.0998154836973888"/>
    <m/>
  </r>
  <r>
    <s v="190310.IB"/>
    <s v="190310Z14.IB"/>
    <s v="19进出10(增14)"/>
    <x v="773"/>
    <d v="2019-09-09T00:00:00"/>
    <n v="55"/>
    <x v="2"/>
    <s v=""/>
    <s v="中国进出口银行"/>
    <n v="3.5991"/>
    <n v="4.33"/>
    <m/>
    <n v="1.66"/>
    <n v="7.9023000000000003"/>
    <n v="3.6901000000000002"/>
    <n v="3.6218781785049923"/>
    <m/>
  </r>
  <r>
    <s v="190305.IB"/>
    <s v="190305Z27.IB"/>
    <s v="19进出05(增27)"/>
    <x v="773"/>
    <d v="2019-09-09T00:00:00"/>
    <n v="50"/>
    <x v="1"/>
    <s v=""/>
    <s v="中国进出口银行"/>
    <n v="3.2909000000000002"/>
    <n v="4.5"/>
    <m/>
    <n v="8.35"/>
    <n v="3.9828000000000001"/>
    <n v="3.4049"/>
    <n v="3.3235403535201367"/>
    <m/>
  </r>
  <r>
    <s v="190306.IB"/>
    <s v="190306Z13.IB"/>
    <s v="19进出06(增13)"/>
    <x v="773"/>
    <d v="2019-09-09T00:00:00"/>
    <n v="30"/>
    <x v="3"/>
    <s v=""/>
    <s v="中国进出口银行"/>
    <n v="2.9538000000000002"/>
    <n v="5.51"/>
    <m/>
    <n v="1.68"/>
    <n v="2.5577000000000001"/>
    <n v="3.0952999999999999"/>
    <n v="2.9850781014192442"/>
    <m/>
  </r>
  <r>
    <s v="190209.IB"/>
    <s v="190209Z4.IB"/>
    <s v="19国开09(增4)"/>
    <x v="773"/>
    <d v="2019-09-09T00:00:00"/>
    <n v="30"/>
    <x v="0"/>
    <s v=""/>
    <s v="国家开发银行"/>
    <n v="3.4923999999999999"/>
    <n v="5.96"/>
    <m/>
    <n v="7.2"/>
    <n v="6.04"/>
    <n v="3.61"/>
    <n v="3.5321350993377485"/>
    <m/>
  </r>
  <r>
    <s v="190207.IB"/>
    <s v="190207Z16.IB"/>
    <s v="19国开07(增16)"/>
    <x v="773"/>
    <d v="2019-09-09T00:00:00"/>
    <n v="40"/>
    <x v="3"/>
    <s v=""/>
    <s v="国家开发银行"/>
    <n v="2.8973"/>
    <n v="6.13"/>
    <m/>
    <n v="1.66"/>
    <n v="2.5183"/>
    <n v="3.0701999999999998"/>
    <n v="2.9528930588095141"/>
    <m/>
  </r>
  <r>
    <s v="190409.IB"/>
    <s v="190409Z4.IB"/>
    <s v="19农发09(增4)"/>
    <x v="774"/>
    <d v="2019-09-11T00:00:00"/>
    <n v="30"/>
    <x v="1"/>
    <s v=""/>
    <s v="中国农业发展银行"/>
    <n v="3.2766999999999999"/>
    <n v="4.6399999999999997"/>
    <m/>
    <n v="12.31"/>
    <n v="4.4698000000000002"/>
    <n v="3.3140000000000001"/>
    <n v="3.308021311915522"/>
    <m/>
  </r>
  <r>
    <s v="190407.IB"/>
    <s v="190407Z8.IB"/>
    <s v="19农发07(增8)"/>
    <x v="774"/>
    <d v="2019-09-11T00:00:00"/>
    <n v="30"/>
    <x v="3"/>
    <s v=""/>
    <s v="中国农业发展银行"/>
    <n v="2.9239000000000002"/>
    <n v="5.62"/>
    <m/>
    <n v="1.1000000000000001"/>
    <n v="2.6755"/>
    <n v="3.0550999999999999"/>
    <n v="2.95753857222949"/>
    <m/>
  </r>
  <r>
    <s v="190208.IB"/>
    <s v="190208Z11.IB"/>
    <s v="19国开08(增11)"/>
    <x v="775"/>
    <d v="2019-09-12T00:00:00"/>
    <n v="50"/>
    <x v="1"/>
    <s v=""/>
    <s v="国家开发银行"/>
    <n v="3.1886000000000001"/>
    <n v="5.5"/>
    <m/>
    <n v="1.41"/>
    <n v="4.3402000000000003"/>
    <n v="3.2751999999999999"/>
    <n v="3.2438969909220776"/>
    <m/>
  </r>
  <r>
    <s v="190210.IB"/>
    <s v="190210Z17.IB"/>
    <s v="19国开10(增17)"/>
    <x v="775"/>
    <d v="2019-09-12T00:00:00"/>
    <n v="120"/>
    <x v="2"/>
    <s v=""/>
    <s v="国家开发银行"/>
    <n v="3.4047000000000001"/>
    <n v="3.11"/>
    <m/>
    <n v="5.38"/>
    <n v="7.9698000000000002"/>
    <n v="3.4500999999999999"/>
    <n v="3.441087362292655"/>
    <m/>
  </r>
  <r>
    <s v="190406.IB"/>
    <s v="190406Z9.IB"/>
    <s v="19农发06(增9)"/>
    <x v="776"/>
    <d v="2019-09-16T00:00:00"/>
    <n v="60"/>
    <x v="2"/>
    <s v=""/>
    <s v="中国农业发展银行"/>
    <n v="3.5764"/>
    <n v="3.01"/>
    <m/>
    <n v="1.5"/>
    <n v="8.0512999999999995"/>
    <n v="3.6179000000000001"/>
    <n v="3.5999986735061418"/>
    <m/>
  </r>
  <r>
    <s v="190408.IB"/>
    <s v="190408Z8.IB"/>
    <s v="19农发08(增8)"/>
    <x v="776"/>
    <d v="2019-09-16T00:00:00"/>
    <n v="30"/>
    <x v="0"/>
    <s v=""/>
    <s v="中国农业发展银行"/>
    <n v="3.5608"/>
    <n v="2.5"/>
    <m/>
    <n v="1.07"/>
    <n v="5.9294000000000002"/>
    <n v="3.59"/>
    <n v="3.592843714372449"/>
    <m/>
  </r>
  <r>
    <s v="190004.IB"/>
    <s v="190004X5.IB"/>
    <s v="19附息国债04(续5)"/>
    <x v="776"/>
    <d v="2019-09-12T00:00:00"/>
    <n v="500.9"/>
    <x v="1"/>
    <s v=""/>
    <s v="中华人民共和国财政部"/>
    <n v="2.8599000000000001"/>
    <n v="3.89"/>
    <n v="2.8948999999999998"/>
    <n v="12.13"/>
    <n v="4.1597"/>
    <n v="2.9100999999999999"/>
    <n v="2.8839401952063852"/>
    <m/>
  </r>
  <r>
    <s v="190310.IB"/>
    <s v="190310Z15.IB"/>
    <s v="19进出10(增15)"/>
    <x v="777"/>
    <d v="2019-09-16T00:00:00"/>
    <n v="30"/>
    <x v="2"/>
    <s v=""/>
    <s v="中国进出口银行"/>
    <n v="3.6667999999999998"/>
    <n v="3.43"/>
    <m/>
    <m/>
    <n v="7.8728999999999996"/>
    <n v="3.6848000000000001"/>
    <n v="3.6896632397210682"/>
    <m/>
  </r>
  <r>
    <s v="190305.IB"/>
    <s v="190305Z28.IB"/>
    <s v="19进出05(增28)"/>
    <x v="777"/>
    <d v="2019-09-16T00:00:00"/>
    <n v="40"/>
    <x v="1"/>
    <s v=""/>
    <s v="中国进出口银行"/>
    <n v="3.3163999999999998"/>
    <n v="3.3"/>
    <m/>
    <m/>
    <n v="3.9626000000000001"/>
    <n v="3.3673999999999999"/>
    <n v="3.3492067430474939"/>
    <m/>
  </r>
  <r>
    <s v="190209.IB"/>
    <s v="190209Z5.IB"/>
    <s v="19国开09(增5)"/>
    <x v="777"/>
    <d v="2019-09-17T00:00:00"/>
    <n v="30"/>
    <x v="0"/>
    <s v=""/>
    <s v="国家开发银行"/>
    <n v="3.5247999999999999"/>
    <n v="3.97"/>
    <m/>
    <m/>
    <n v="6.0124000000000004"/>
    <n v="3.56"/>
    <n v="3.5647175038254275"/>
    <m/>
  </r>
  <r>
    <s v="190207.IB"/>
    <s v="190207Z17.IB"/>
    <s v="19国开07(增17)"/>
    <x v="777"/>
    <d v="2019-09-17T00:00:00"/>
    <n v="40"/>
    <x v="3"/>
    <s v=""/>
    <s v="国家开发银行"/>
    <n v="2.8986000000000001"/>
    <n v="5.34"/>
    <m/>
    <m/>
    <n v="2.4971999999999999"/>
    <n v="3.0202"/>
    <n v="2.9546627903251643"/>
    <m/>
  </r>
  <r>
    <s v="190407.IB"/>
    <s v="190407Z9.IB"/>
    <s v="19农发07(增9)"/>
    <x v="778"/>
    <d v="2019-09-18T00:00:00"/>
    <n v="30"/>
    <x v="3"/>
    <s v=""/>
    <s v="中国农业发展银行"/>
    <n v="2.8887999999999998"/>
    <n v="4.96"/>
    <m/>
    <n v="1.55"/>
    <n v="2.6572"/>
    <n v="3"/>
    <n v="2.9226702393496913"/>
    <m/>
  </r>
  <r>
    <s v="190409.IB"/>
    <s v="190409Z5.IB"/>
    <s v="19农发09(增5)"/>
    <x v="778"/>
    <d v="2019-09-18T00:00:00"/>
    <n v="30"/>
    <x v="1"/>
    <s v=""/>
    <s v="中国农业发展银行"/>
    <n v="3.3062"/>
    <n v="4.13"/>
    <m/>
    <n v="4.38"/>
    <n v="4.4482999999999997"/>
    <n v="3.3469000000000002"/>
    <n v="3.3376726974349751"/>
    <m/>
  </r>
  <r>
    <s v="190208.IB"/>
    <s v="190208Z12.IB"/>
    <s v="19国开08(增12)"/>
    <x v="779"/>
    <d v="2019-09-20T00:00:00"/>
    <n v="70.099999999999994"/>
    <x v="1"/>
    <s v=""/>
    <s v="国家开发银行"/>
    <n v="3.2044999999999999"/>
    <n v="3.05"/>
    <m/>
    <n v="1.07"/>
    <n v="4.3173000000000004"/>
    <n v="3.3163999999999998"/>
    <n v="3.2600902994927385"/>
    <m/>
  </r>
  <r>
    <s v="190215.IB"/>
    <s v="190215.IB"/>
    <s v="19国开15"/>
    <x v="779"/>
    <d v="2019-09-20T00:00:00"/>
    <n v="130"/>
    <x v="2"/>
    <s v=""/>
    <s v="国家开发银行"/>
    <n v="3.45"/>
    <n v="3.5"/>
    <m/>
    <n v="48.72"/>
    <n v="8.3292000000000002"/>
    <n v="3.5074999999999998"/>
    <n v="3.4848172693656054"/>
    <m/>
  </r>
  <r>
    <s v="190408.IB"/>
    <s v="190408Z9.IB"/>
    <s v="19农发08(增9)"/>
    <x v="780"/>
    <d v="2019-09-20T00:00:00"/>
    <n v="30"/>
    <x v="0"/>
    <s v=""/>
    <s v="中国农业发展银行"/>
    <n v="3.6276000000000002"/>
    <n v="2.11"/>
    <m/>
    <n v="1"/>
    <n v="5.9151999999999996"/>
    <n v="3.63"/>
    <n v="3.6597206383554233"/>
    <m/>
  </r>
  <r>
    <s v="190406.IB"/>
    <s v="190406Z10.IB"/>
    <s v="19农发06(增10)"/>
    <x v="780"/>
    <d v="2019-09-20T00:00:00"/>
    <n v="60"/>
    <x v="2"/>
    <s v=""/>
    <s v="中国农业发展银行"/>
    <n v="3.6789999999999998"/>
    <n v="2.42"/>
    <m/>
    <n v="2.31"/>
    <n v="8.0361999999999991"/>
    <n v="3.6949999999999998"/>
    <n v="3.7026430153555161"/>
    <m/>
  </r>
  <r>
    <s v="190006.IB"/>
    <s v="190006X4.IB"/>
    <s v="19附息国债06(续4)"/>
    <x v="780"/>
    <d v="2019-09-19T00:00:00"/>
    <n v="500"/>
    <x v="2"/>
    <s v=""/>
    <s v="中华人民共和国财政部"/>
    <n v="3.0760999999999998"/>
    <n v="4.2300000000000004"/>
    <n v="3.0998999999999999"/>
    <n v="42.86"/>
    <n v="8.1655999999999995"/>
    <n v="3.105"/>
    <n v="3.0883464975017145"/>
    <m/>
  </r>
  <r>
    <s v="190207.IB"/>
    <s v="190207Z18.IB"/>
    <s v="19国开07(增18)"/>
    <x v="781"/>
    <d v="2019-09-24T00:00:00"/>
    <n v="63.5"/>
    <x v="3"/>
    <s v=""/>
    <s v="国家开发银行"/>
    <n v="2.9563000000000001"/>
    <n v="2.96"/>
    <m/>
    <n v="2.6"/>
    <n v="2.4780000000000002"/>
    <n v="3.0427"/>
    <n v="3.0127971751412432"/>
    <m/>
  </r>
  <r>
    <s v="190310.IB"/>
    <s v="190310Z16.IB"/>
    <s v="19进出10(增16)"/>
    <x v="781"/>
    <d v="2019-09-23T00:00:00"/>
    <n v="59.5"/>
    <x v="2"/>
    <s v=""/>
    <s v="中国进出口银行"/>
    <n v="3.7351000000000001"/>
    <n v="4.05"/>
    <m/>
    <n v="1.35"/>
    <n v="7.8516000000000004"/>
    <n v="3.7700999999999998"/>
    <n v="3.758025263640532"/>
    <m/>
  </r>
  <r>
    <s v="190305.IB"/>
    <s v="190305Z29.IB"/>
    <s v="19进出05(增29)"/>
    <x v="781"/>
    <d v="2019-09-23T00:00:00"/>
    <n v="70"/>
    <x v="1"/>
    <s v=""/>
    <s v="中国进出口银行"/>
    <n v="3.3820999999999999"/>
    <n v="3.18"/>
    <m/>
    <n v="4.05"/>
    <n v="3.9424000000000001"/>
    <n v="3.4199000000000002"/>
    <n v="3.4150748376623374"/>
    <m/>
  </r>
  <r>
    <s v="190209.IB"/>
    <s v="190209Z6.IB"/>
    <s v="19国开09(增6)"/>
    <x v="781"/>
    <d v="2019-09-24T00:00:00"/>
    <n v="38"/>
    <x v="0"/>
    <s v=""/>
    <s v="国家开发银行"/>
    <n v="3.5958000000000001"/>
    <n v="3.81"/>
    <m/>
    <n v="1.18"/>
    <n v="5.9923000000000002"/>
    <n v="3.63"/>
    <n v="3.6358513992957628"/>
    <m/>
  </r>
  <r>
    <s v="190306.IB"/>
    <s v="190306Z14.IB"/>
    <s v="19进出06(增14)"/>
    <x v="781"/>
    <d v="2019-09-23T00:00:00"/>
    <n v="30"/>
    <x v="3"/>
    <s v=""/>
    <s v="中国进出口银行"/>
    <n v="2.9552"/>
    <n v="4.7699999999999996"/>
    <m/>
    <n v="1.05"/>
    <n v="2.5203000000000002"/>
    <n v="3.0602999999999998"/>
    <n v="2.9869422529064003"/>
    <m/>
  </r>
  <r>
    <s v="190008.IB"/>
    <s v="190008X.IB"/>
    <s v="19附息国债08(续发)"/>
    <x v="782"/>
    <d v="2019-09-23T00:00:00"/>
    <n v="368.2"/>
    <x v="7"/>
    <s v=""/>
    <s v="中华人民共和国财政部"/>
    <n v="3.9175"/>
    <n v="1.86"/>
    <m/>
    <n v="1.43"/>
    <n v="21.553599999999999"/>
    <n v="3.8898000000000001"/>
    <n v="3.9221395961695493"/>
    <m/>
  </r>
  <r>
    <s v="190407.IB"/>
    <s v="190407Z10.IB"/>
    <s v="19农发07(增10)"/>
    <x v="783"/>
    <d v="2019-09-25T00:00:00"/>
    <n v="30"/>
    <x v="3"/>
    <s v=""/>
    <s v="中国农业发展银行"/>
    <n v="2.9824999999999999"/>
    <n v="3.54"/>
    <m/>
    <n v="2.1800000000000002"/>
    <n v="2.6381999999999999"/>
    <n v="3.0600999999999998"/>
    <n v="3.0166141687514214"/>
    <m/>
  </r>
  <r>
    <s v="190409.IB"/>
    <s v="190409Z6.IB"/>
    <s v="19农发09(增6)"/>
    <x v="783"/>
    <d v="2019-09-25T00:00:00"/>
    <n v="30"/>
    <x v="1"/>
    <s v=""/>
    <s v="中国农业发展银行"/>
    <n v="3.3721999999999999"/>
    <n v="3.11"/>
    <m/>
    <n v="4.5"/>
    <n v="4.4286000000000003"/>
    <n v="3.403"/>
    <n v="3.4038126992729079"/>
    <m/>
  </r>
  <r>
    <s v="190208.IB"/>
    <s v="190208Z13.IB"/>
    <s v="19国开08(增13)"/>
    <x v="784"/>
    <d v="2019-09-26T00:00:00"/>
    <n v="50"/>
    <x v="1"/>
    <s v=""/>
    <s v="国家开发银行"/>
    <n v="3.2805"/>
    <n v="2.76"/>
    <m/>
    <n v="5.12"/>
    <n v="4.3006000000000002"/>
    <n v="3.3401000000000001"/>
    <n v="3.3363061665814073"/>
    <m/>
  </r>
  <r>
    <s v="190207.IB"/>
    <s v="190207Z19.IB"/>
    <s v="19国开07(增19)"/>
    <x v="784"/>
    <d v="2019-09-26T00:00:00"/>
    <n v="40"/>
    <x v="3"/>
    <s v=""/>
    <s v="国家开发银行"/>
    <n v="2.9628000000000001"/>
    <n v="3.07"/>
    <m/>
    <n v="16"/>
    <n v="2.4727000000000001"/>
    <n v="3.0400999999999998"/>
    <n v="3.0194182715250535"/>
    <m/>
  </r>
  <r>
    <s v="190215.IB"/>
    <s v="190215Z.IB"/>
    <s v="19国开15(增发)"/>
    <x v="784"/>
    <d v="2019-09-26T00:00:00"/>
    <n v="130"/>
    <x v="2"/>
    <s v=""/>
    <s v="国家开发银行"/>
    <n v="3.4567000000000001"/>
    <n v="2.3199999999999998"/>
    <m/>
    <n v="2.2000000000000002"/>
    <n v="8.3101000000000003"/>
    <n v="3.5074999999999998"/>
    <n v="3.4915972936547095"/>
    <m/>
  </r>
  <r>
    <s v="190406.IB"/>
    <s v="190406Z11.IB"/>
    <s v="19农发06(增11)"/>
    <x v="785"/>
    <d v="2019-09-27T00:00:00"/>
    <n v="60"/>
    <x v="2"/>
    <s v=""/>
    <s v="中国农业发展银行"/>
    <n v="3.7073"/>
    <n v="2.2999999999999998"/>
    <m/>
    <n v="3.42"/>
    <n v="8.0097000000000005"/>
    <n v="3.7288000000000001"/>
    <n v="3.7310212379989265"/>
    <m/>
  </r>
  <r>
    <s v="190408.IB"/>
    <s v="190408Z10.IB"/>
    <s v="19农发08(增10)"/>
    <x v="785"/>
    <d v="2019-09-27T00:00:00"/>
    <n v="30"/>
    <x v="0"/>
    <s v=""/>
    <s v="中国农业发展银行"/>
    <n v="3.6493000000000002"/>
    <n v="2.2599999999999998"/>
    <m/>
    <n v="1.05"/>
    <n v="5.8959999999999999"/>
    <n v="3.6749999999999998"/>
    <n v="3.6815252374491183"/>
    <m/>
  </r>
  <r>
    <s v="190305.IB"/>
    <s v="190305Z30.IB"/>
    <s v="19进出05(增30)"/>
    <x v="786"/>
    <d v="2019-10-08T00:00:00"/>
    <n v="50"/>
    <x v="1"/>
    <s v=""/>
    <s v="中国进出口银行"/>
    <n v="3.4070999999999998"/>
    <n v="2.63"/>
    <m/>
    <n v="1.43"/>
    <n v="3.9022999999999999"/>
    <n v="3.4348999999999998"/>
    <n v="3.4404136868000919"/>
    <m/>
  </r>
  <r>
    <s v="190310.IB"/>
    <s v="190310Z17.IB"/>
    <s v="19进出10(增17)"/>
    <x v="786"/>
    <d v="2019-10-08T00:00:00"/>
    <n v="40"/>
    <x v="2"/>
    <s v=""/>
    <s v="中国进出口银行"/>
    <n v="3.7643"/>
    <n v="2.81"/>
    <m/>
    <n v="1.75"/>
    <n v="7.8090999999999999"/>
    <n v="3.7725"/>
    <n v="3.7873500313736539"/>
    <m/>
  </r>
  <r>
    <s v="190011.IB"/>
    <s v="190011X2.IB"/>
    <s v="19附息国债11(续2)"/>
    <x v="787"/>
    <d v="2019-10-10T00:00:00"/>
    <n v="450"/>
    <x v="3"/>
    <s v=""/>
    <s v="中华人民共和国财政部"/>
    <n v="2.7075"/>
    <n v="2.84"/>
    <n v="2.7381000000000002"/>
    <n v="2.81"/>
    <n v="2.6747000000000001"/>
    <n v="2.77"/>
    <n v="2.7261936852731146"/>
    <m/>
  </r>
  <r>
    <s v="190007.IB"/>
    <s v="190007X4.IB"/>
    <s v="19附息国债07(续4)"/>
    <x v="787"/>
    <d v="2019-10-10T00:00:00"/>
    <n v="450"/>
    <x v="0"/>
    <s v=""/>
    <s v="中华人民共和国财政部"/>
    <n v="3.1069"/>
    <n v="4.59"/>
    <n v="3.1314000000000002"/>
    <n v="18.07"/>
    <n v="5.8456999999999999"/>
    <n v="3.1450999999999998"/>
    <n v="3.1240065911695778"/>
    <m/>
  </r>
  <r>
    <s v="190408.IB"/>
    <s v="190408Z11.IB"/>
    <s v="19农发08(增11)"/>
    <x v="787"/>
    <d v="2019-10-11T00:00:00"/>
    <n v="30"/>
    <x v="0"/>
    <s v=""/>
    <s v="中国农业发展银行"/>
    <n v="3.6421000000000001"/>
    <n v="3.2"/>
    <m/>
    <n v="2.14"/>
    <n v="5.8567"/>
    <n v="3.6734"/>
    <n v="3.6745414772824287"/>
    <m/>
  </r>
  <r>
    <s v="190407.IB"/>
    <s v="190407Z11.IB"/>
    <s v="19农发07(增11)"/>
    <x v="787"/>
    <d v="2019-10-11T00:00:00"/>
    <n v="30"/>
    <x v="3"/>
    <s v=""/>
    <s v="中国农业发展银行"/>
    <n v="2.9767000000000001"/>
    <n v="5.41"/>
    <m/>
    <n v="5"/>
    <n v="2.5960000000000001"/>
    <n v="3.0800999999999998"/>
    <n v="3.0113687211093993"/>
    <m/>
  </r>
  <r>
    <s v="190409.IB"/>
    <s v="190409Z7.IB"/>
    <s v="19农发09(增7)"/>
    <x v="787"/>
    <d v="2019-10-11T00:00:00"/>
    <n v="30"/>
    <x v="1"/>
    <s v=""/>
    <s v="中国农业发展银行"/>
    <n v="3.3664000000000001"/>
    <n v="4.2699999999999996"/>
    <m/>
    <n v="3.44"/>
    <n v="4.3852000000000002"/>
    <n v="3.4298999999999999"/>
    <n v="3.3983255678190276"/>
    <m/>
  </r>
  <r>
    <s v="190406.IB"/>
    <s v="190406Z12.IB"/>
    <s v="19农发06(增12)"/>
    <x v="787"/>
    <d v="2019-10-11T00:00:00"/>
    <n v="60"/>
    <x v="2"/>
    <s v=""/>
    <s v="中国农业发展银行"/>
    <n v="3.7023999999999999"/>
    <n v="2.89"/>
    <m/>
    <n v="1.21"/>
    <n v="7.9707999999999997"/>
    <n v="3.74"/>
    <n v="3.7262370050685001"/>
    <m/>
  </r>
  <r>
    <s v="190215.IB"/>
    <s v="190215Z2.IB"/>
    <s v="19国开15(增2)"/>
    <x v="788"/>
    <d v="2019-10-15T00:00:00"/>
    <n v="122.3"/>
    <x v="2"/>
    <s v=""/>
    <s v="国家开发银行"/>
    <n v="3.5070999999999999"/>
    <n v="2.4300000000000002"/>
    <m/>
    <n v="2.4300000000000002"/>
    <n v="8.2533999999999992"/>
    <n v="3.5074999999999998"/>
    <n v="3.5422370344342937"/>
    <m/>
  </r>
  <r>
    <s v="190207.IB"/>
    <s v="190207Z20.IB"/>
    <s v="19国开07(增20)"/>
    <x v="788"/>
    <d v="2019-10-15T00:00:00"/>
    <n v="54.2"/>
    <x v="3"/>
    <s v=""/>
    <s v="国家开发银行"/>
    <n v="2.9279999999999999"/>
    <n v="4.8"/>
    <m/>
    <n v="2.12"/>
    <n v="2.4220999999999999"/>
    <n v="3.0301"/>
    <n v="2.9858010817059575"/>
    <m/>
  </r>
  <r>
    <s v="190208.IB"/>
    <s v="190208Z14.IB"/>
    <s v="19国开08(增14)"/>
    <x v="788"/>
    <d v="2019-10-15T00:00:00"/>
    <n v="57"/>
    <x v="1"/>
    <s v=""/>
    <s v="国家开发银行"/>
    <n v="3.3012999999999999"/>
    <n v="3.92"/>
    <m/>
    <n v="8.11"/>
    <n v="4.2485999999999997"/>
    <n v="3.3450000000000002"/>
    <n v="3.3577891964411806"/>
    <m/>
  </r>
  <r>
    <s v="190305.IB"/>
    <s v="190305Z31.IB"/>
    <s v="19进出05(增31)"/>
    <x v="788"/>
    <d v="2019-10-14T00:00:00"/>
    <n v="58.3"/>
    <x v="1"/>
    <s v=""/>
    <s v="中国进出口银行"/>
    <n v="3.4009999999999998"/>
    <n v="2.5299999999999998"/>
    <m/>
    <n v="5.97"/>
    <n v="3.8847999999999998"/>
    <n v="3.4249000000000001"/>
    <n v="3.4344637561779239"/>
    <m/>
  </r>
  <r>
    <s v="190310.IB"/>
    <s v="190310Z18.IB"/>
    <s v="19进出10(增18)"/>
    <x v="788"/>
    <d v="2019-10-14T00:00:00"/>
    <n v="60"/>
    <x v="2"/>
    <s v=""/>
    <s v="中国进出口银行"/>
    <n v="3.7721"/>
    <n v="2.98"/>
    <m/>
    <n v="5.0199999999999996"/>
    <n v="7.7872000000000003"/>
    <n v="3.77"/>
    <n v="3.7952148551469076"/>
    <m/>
  </r>
  <r>
    <s v="190306.IB"/>
    <s v="190306Z15.IB"/>
    <s v="19进出06(增15)"/>
    <x v="788"/>
    <d v="2019-10-14T00:00:00"/>
    <n v="30"/>
    <x v="3"/>
    <s v=""/>
    <s v="中国进出口银行"/>
    <n v="2.9714"/>
    <n v="4.74"/>
    <m/>
    <n v="4.5"/>
    <n v="2.4649000000000001"/>
    <n v="3.0604"/>
    <n v="3.0038556777151202"/>
    <m/>
  </r>
  <r>
    <s v="190409.IB"/>
    <s v="190409Z8.IB"/>
    <s v="19农发09(增8)"/>
    <x v="789"/>
    <d v="2019-10-16T00:00:00"/>
    <n v="30"/>
    <x v="1"/>
    <s v=""/>
    <s v="中国农业发展银行"/>
    <n v="3.3961999999999999"/>
    <n v="3.5"/>
    <m/>
    <n v="3.24"/>
    <n v="4.3707000000000003"/>
    <n v="3.4287999999999998"/>
    <n v="3.428231482371245"/>
    <m/>
  </r>
  <r>
    <s v="190407.IB"/>
    <s v="190407Z12.IB"/>
    <s v="19农发07(增12)"/>
    <x v="789"/>
    <d v="2019-10-16T00:00:00"/>
    <n v="30"/>
    <x v="3"/>
    <s v=""/>
    <s v="中国农业发展银行"/>
    <n v="3.0017999999999998"/>
    <n v="3.43"/>
    <m/>
    <n v="18.329999999999998"/>
    <n v="2.5823999999999998"/>
    <n v="3.0600999999999998"/>
    <n v="3.0366513011152416"/>
    <m/>
  </r>
  <r>
    <s v="190215.IB"/>
    <s v="190215Z3.IB"/>
    <s v="19国开15(增3)"/>
    <x v="790"/>
    <d v="2019-10-17T00:00:00"/>
    <n v="130"/>
    <x v="2"/>
    <s v=""/>
    <s v="国家开发银行"/>
    <n v="3.5385"/>
    <n v="2.8"/>
    <m/>
    <n v="2.98"/>
    <n v="8.2516999999999996"/>
    <n v="3.57"/>
    <n v="3.5736442733012592"/>
    <m/>
  </r>
  <r>
    <s v="190208.IB"/>
    <s v="190208Z15.IB"/>
    <s v="19国开08(增15)"/>
    <x v="790"/>
    <d v="2019-10-17T00:00:00"/>
    <n v="60"/>
    <x v="1"/>
    <s v=""/>
    <s v="国家开发银行"/>
    <n v="3.3334000000000001"/>
    <n v="3.65"/>
    <m/>
    <n v="2.02"/>
    <n v="4.2442000000000002"/>
    <n v="3.4"/>
    <n v="3.3899477592950382"/>
    <m/>
  </r>
  <r>
    <s v="190408.IB"/>
    <s v="190408Z12.IB"/>
    <s v="19农发08(增12)"/>
    <x v="791"/>
    <d v="2019-10-21T00:00:00"/>
    <n v="30"/>
    <x v="0"/>
    <s v=""/>
    <s v="中国农业发展银行"/>
    <n v="3.71"/>
    <n v="3.07"/>
    <m/>
    <n v="6.45"/>
    <n v="5.8266999999999998"/>
    <n v="3.7321"/>
    <n v="3.742608509104639"/>
    <m/>
  </r>
  <r>
    <s v="190406.IB"/>
    <s v="190406Z13.IB"/>
    <s v="19农发06(增13)"/>
    <x v="791"/>
    <d v="2019-10-21T00:00:00"/>
    <n v="60"/>
    <x v="2"/>
    <s v=""/>
    <s v="中国农业发展银行"/>
    <n v="3.7709999999999999"/>
    <n v="2.89"/>
    <m/>
    <n v="1.06"/>
    <n v="7.9367000000000001"/>
    <n v="3.7974999999999999"/>
    <n v="3.7949394206660196"/>
    <m/>
  </r>
  <r>
    <s v="190013.IB"/>
    <s v="190013.IB"/>
    <s v="19附息国债13"/>
    <x v="791"/>
    <d v="2019-10-17T00:00:00"/>
    <n v="450"/>
    <x v="1"/>
    <s v=""/>
    <s v="中华人民共和国财政部"/>
    <n v="2.94"/>
    <n v="3.12"/>
    <n v="2.97"/>
    <n v="3.25"/>
    <n v="4.5843999999999996"/>
    <n v="3.0003000000000002"/>
    <n v="2.9618131053136723"/>
    <m/>
  </r>
  <r>
    <s v="190209.IB"/>
    <s v="190209Z7.IB"/>
    <s v="19国开09(增7)"/>
    <x v="792"/>
    <d v="2019-10-21T00:00:00"/>
    <n v="30"/>
    <x v="0"/>
    <s v=""/>
    <s v="国家开发银行"/>
    <n v="3.65"/>
    <n v="5.63"/>
    <m/>
    <n v="5.9"/>
    <n v="5.9160000000000004"/>
    <n v="3.71"/>
    <n v="3.6905679513184584"/>
    <m/>
  </r>
  <r>
    <s v="190306.IB"/>
    <s v="190306Z16.IB"/>
    <s v="19进出06(增16)"/>
    <x v="792"/>
    <d v="2019-10-21T00:00:00"/>
    <n v="40"/>
    <x v="3"/>
    <s v=""/>
    <s v="中国进出口银行"/>
    <n v="3.0182000000000002"/>
    <n v="2.58"/>
    <m/>
    <n v="2.09"/>
    <n v="2.4462000000000002"/>
    <n v="3.0653000000000001"/>
    <n v="3.0509037854631678"/>
    <m/>
  </r>
  <r>
    <s v="190310.IB"/>
    <s v="190310Z19.IB"/>
    <s v="19进出10(增19)"/>
    <x v="792"/>
    <d v="2019-10-21T00:00:00"/>
    <n v="54.2"/>
    <x v="2"/>
    <s v=""/>
    <s v="中国进出口银行"/>
    <n v="3.7913000000000001"/>
    <n v="5"/>
    <m/>
    <n v="1.69"/>
    <n v="7.7648000000000001"/>
    <n v="3.8250000000000002"/>
    <n v="3.8144815371934886"/>
    <m/>
  </r>
  <r>
    <s v="190305.IB"/>
    <s v="190305Z32.IB"/>
    <s v="19进出05(增32)"/>
    <x v="792"/>
    <d v="2019-10-21T00:00:00"/>
    <n v="54"/>
    <x v="1"/>
    <s v=""/>
    <s v="中国进出口银行"/>
    <n v="3.4176000000000002"/>
    <n v="3.57"/>
    <m/>
    <n v="4.55"/>
    <n v="3.8652000000000002"/>
    <n v="3.4699"/>
    <n v="3.4512334471696162"/>
    <m/>
  </r>
  <r>
    <s v="190207.IB"/>
    <s v="190207Z21.IB"/>
    <s v="19国开07(增21)"/>
    <x v="792"/>
    <d v="2019-10-21T00:00:00"/>
    <n v="50"/>
    <x v="3"/>
    <s v=""/>
    <s v="国家开发银行"/>
    <n v="2.9477000000000002"/>
    <n v="4.76"/>
    <m/>
    <n v="2.61"/>
    <n v="2.4056999999999999"/>
    <n v="3.0526"/>
    <n v="3.0058951199235153"/>
    <m/>
  </r>
  <r>
    <s v="190010.IB"/>
    <s v="190010X3.IB"/>
    <s v="19附息国债10(续3)"/>
    <x v="793"/>
    <d v="2019-10-21T00:00:00"/>
    <n v="346"/>
    <x v="6"/>
    <s v=""/>
    <s v="中华人民共和国财政部"/>
    <n v="3.7991000000000001"/>
    <n v="2.11"/>
    <m/>
    <n v="1.17"/>
    <n v="17.46"/>
    <n v="3.7774999999999999"/>
    <n v="3.8048273768613976"/>
    <m/>
  </r>
  <r>
    <s v="190407.IB"/>
    <s v="190407Z13.IB"/>
    <s v="19农发07(增13)"/>
    <x v="794"/>
    <d v="2019-10-23T00:00:00"/>
    <n v="30"/>
    <x v="3"/>
    <s v=""/>
    <s v="中国农业发展银行"/>
    <n v="3.0026000000000002"/>
    <n v="3.39"/>
    <m/>
    <n v="1.8"/>
    <n v="2.5634999999999999"/>
    <n v="3.0701000000000001"/>
    <n v="3.0377082504388531"/>
    <m/>
  </r>
  <r>
    <s v="190409.IB"/>
    <s v="190409Z9.IB"/>
    <s v="19农发09(增9)"/>
    <x v="794"/>
    <d v="2019-10-23T00:00:00"/>
    <n v="30"/>
    <x v="1"/>
    <s v=""/>
    <s v="中国农业发展银行"/>
    <n v="3.4178000000000002"/>
    <n v="3.27"/>
    <m/>
    <n v="1.32"/>
    <n v="4.3502999999999998"/>
    <n v="3.4809999999999999"/>
    <n v="3.4499816886191761"/>
    <m/>
  </r>
  <r>
    <s v="190207.IB"/>
    <s v="190207Z22.IB"/>
    <s v="19国开07(增22)"/>
    <x v="795"/>
    <d v="2019-10-23T00:00:00"/>
    <n v="40"/>
    <x v="3"/>
    <s v=""/>
    <s v="国家开发银行"/>
    <n v="2.9053"/>
    <n v="4.83"/>
    <m/>
    <n v="2"/>
    <n v="2.4005000000000001"/>
    <n v="3.0750999999999999"/>
    <n v="2.9636211830868571"/>
    <m/>
  </r>
  <r>
    <s v="190215.IB"/>
    <s v="190215Z4.IB"/>
    <s v="19国开15(增4)"/>
    <x v="795"/>
    <d v="2019-10-23T00:00:00"/>
    <n v="120"/>
    <x v="2"/>
    <s v=""/>
    <s v="国家开发银行"/>
    <n v="3.5846"/>
    <n v="2.75"/>
    <m/>
    <n v="2.68"/>
    <n v="8.2273999999999994"/>
    <n v="3.61"/>
    <n v="3.619848073510465"/>
    <m/>
  </r>
  <r>
    <s v="190208.IB"/>
    <s v="190208Z16.IB"/>
    <s v="19国开08(增16)"/>
    <x v="795"/>
    <d v="2019-10-25T00:00:00"/>
    <n v="72"/>
    <x v="1"/>
    <s v=""/>
    <s v="国家开发银行"/>
    <n v="3.3784000000000001"/>
    <n v="3.48"/>
    <m/>
    <n v="3.51"/>
    <n v="4.2203999999999997"/>
    <n v="3.4424000000000001"/>
    <n v="3.4352666477111176"/>
    <m/>
  </r>
  <r>
    <s v="190006.IB"/>
    <s v="190006X5.IB"/>
    <s v="19附息国债06(续5)"/>
    <x v="796"/>
    <d v="2019-10-24T00:00:00"/>
    <n v="450"/>
    <x v="2"/>
    <s v=""/>
    <s v="中华人民共和国财政部"/>
    <n v="3.1873"/>
    <n v="2.75"/>
    <n v="3.2052"/>
    <n v="2.4900000000000002"/>
    <n v="8.0594999999999999"/>
    <n v="3.2149999999999999"/>
    <n v="3.1997077176003472"/>
    <m/>
  </r>
  <r>
    <s v="190408.IB"/>
    <s v="190408Z13.IB"/>
    <s v="19农发08(增13)"/>
    <x v="796"/>
    <d v="2019-10-25T00:00:00"/>
    <n v="30"/>
    <x v="0"/>
    <s v=""/>
    <s v="中国农业发展银行"/>
    <n v="3.7202999999999999"/>
    <n v="2.92"/>
    <m/>
    <n v="23"/>
    <n v="5.8162000000000003"/>
    <n v="3.76"/>
    <n v="3.7529673773254015"/>
    <m/>
  </r>
  <r>
    <s v="190406.IB"/>
    <s v="190406Z14.IB"/>
    <s v="19农发06(增14)"/>
    <x v="796"/>
    <d v="2019-10-25T00:00:00"/>
    <n v="60"/>
    <x v="2"/>
    <s v=""/>
    <s v="中国农业发展银行"/>
    <n v="3.8024"/>
    <n v="3.42"/>
    <m/>
    <n v="4.18"/>
    <n v="7.9253999999999998"/>
    <n v="3.835"/>
    <n v="3.8263735533853183"/>
    <m/>
  </r>
  <r>
    <s v="190306.IB"/>
    <s v="190306Z17.IB"/>
    <s v="19进出06(增17)"/>
    <x v="797"/>
    <d v="2019-10-28T00:00:00"/>
    <n v="40"/>
    <x v="3"/>
    <s v=""/>
    <s v="中国进出口银行"/>
    <n v="3.0175000000000001"/>
    <n v="2.93"/>
    <m/>
    <n v="1.1000000000000001"/>
    <n v="2.4264999999999999"/>
    <n v="3.0903"/>
    <n v="3.0504692973418503"/>
    <m/>
  </r>
  <r>
    <s v="190310.IB"/>
    <s v="190310Z20.IB"/>
    <s v="19进出10(增20)"/>
    <x v="797"/>
    <d v="2019-10-28T00:00:00"/>
    <n v="55.5"/>
    <x v="2"/>
    <s v=""/>
    <s v="中国进出口银行"/>
    <n v="3.8106"/>
    <n v="3.22"/>
    <m/>
    <n v="6"/>
    <n v="7.742"/>
    <n v="3.8374999999999999"/>
    <n v="3.8338498062516146"/>
    <m/>
  </r>
  <r>
    <s v="190215.IB"/>
    <s v="190215.IB"/>
    <s v="19国开15(置换)"/>
    <x v="797"/>
    <d v="2019-10-25T00:00:00"/>
    <n v="10"/>
    <x v="2"/>
    <s v=""/>
    <s v="国家开发银行"/>
    <n v="3.5869"/>
    <n v="11.14"/>
    <m/>
    <n v="3.53"/>
    <n v="8.2186000000000003"/>
    <n v="3.61"/>
    <n v="3.6221858151023287"/>
    <m/>
  </r>
  <r>
    <s v="190214.IB"/>
    <s v="190214.IB"/>
    <s v="19国开14"/>
    <x v="797"/>
    <d v="2019-10-25T00:00:00"/>
    <n v="30"/>
    <x v="3"/>
    <s v=""/>
    <s v="国家开发银行"/>
    <n v="2.97"/>
    <n v="6.47"/>
    <m/>
    <n v="1.89"/>
    <n v="2.8256000000000001"/>
    <n v="3.1332"/>
    <n v="3.0195469988674972"/>
    <m/>
  </r>
  <r>
    <s v="190305.IB"/>
    <s v="190305Z33.IB"/>
    <s v="19进出05(增33)"/>
    <x v="797"/>
    <d v="2019-10-28T00:00:00"/>
    <n v="55"/>
    <x v="1"/>
    <s v=""/>
    <s v="中国进出口银行"/>
    <n v="3.4548000000000001"/>
    <n v="3.23"/>
    <m/>
    <n v="7.24"/>
    <n v="3.8443999999999998"/>
    <n v="3.4998999999999998"/>
    <n v="3.4886154198314432"/>
    <m/>
  </r>
  <r>
    <s v="190209.IB"/>
    <s v="190209Z8.IB"/>
    <s v="19国开09(增8)"/>
    <x v="797"/>
    <d v="2019-10-29T00:00:00"/>
    <n v="32"/>
    <x v="0"/>
    <s v=""/>
    <s v="国家开发银行"/>
    <n v="3.6837"/>
    <n v="5.24"/>
    <m/>
    <n v="4.5999999999999996"/>
    <n v="5.8874000000000004"/>
    <n v="3.73"/>
    <n v="3.724465023609743"/>
    <m/>
  </r>
  <r>
    <s v="190407.IB"/>
    <s v="190407Z14.IB"/>
    <s v="19农发07(增14)"/>
    <x v="798"/>
    <d v="2019-10-30T00:00:00"/>
    <n v="30"/>
    <x v="3"/>
    <s v=""/>
    <s v="中国农业发展银行"/>
    <n v="3.0268000000000002"/>
    <n v="3.54"/>
    <m/>
    <n v="1.39"/>
    <n v="2.5407999999999999"/>
    <n v="3.1"/>
    <n v="3.062221914357683"/>
    <m/>
  </r>
  <r>
    <s v="190409.IB"/>
    <s v="190409Z10.IB"/>
    <s v="19农发09(增10)"/>
    <x v="798"/>
    <d v="2019-10-30T00:00:00"/>
    <n v="50"/>
    <x v="1"/>
    <s v=""/>
    <s v="中国农业发展银行"/>
    <n v="3.5009000000000001"/>
    <n v="2.09"/>
    <m/>
    <n v="1.42"/>
    <n v="4.3268000000000004"/>
    <n v="3.5299"/>
    <n v="3.5332564759175371"/>
    <m/>
  </r>
  <r>
    <s v="190215.IB"/>
    <s v="190215Z5.IB"/>
    <s v="19国开15(增5)"/>
    <x v="799"/>
    <d v="2019-11-01T00:00:00"/>
    <n v="120"/>
    <x v="2"/>
    <s v=""/>
    <s v="国家开发银行"/>
    <n v="3.6642000000000001"/>
    <n v="2.61"/>
    <m/>
    <n v="2.65"/>
    <n v="8.1889000000000003"/>
    <n v="3.6850000000000001"/>
    <n v="3.6996137918401741"/>
    <m/>
  </r>
  <r>
    <s v="190208.IB"/>
    <s v="190208Z17.IB"/>
    <s v="19国开08(增17)"/>
    <x v="799"/>
    <d v="2019-11-01T00:00:00"/>
    <n v="60"/>
    <x v="1"/>
    <s v=""/>
    <s v="国家开发银行"/>
    <n v="3.4310999999999998"/>
    <n v="3.97"/>
    <m/>
    <n v="2.63"/>
    <n v="4.1959"/>
    <n v="3.4824000000000002"/>
    <n v="3.4882986939631544"/>
    <m/>
  </r>
  <r>
    <s v="190408.IB"/>
    <s v="190408Z14.IB"/>
    <s v="19农发08(增14)"/>
    <x v="800"/>
    <d v="2019-11-04T00:00:00"/>
    <n v="50"/>
    <x v="0"/>
    <s v=""/>
    <s v="中国农业发展银行"/>
    <n v="3.8860999999999999"/>
    <n v="2.27"/>
    <m/>
    <n v="1.61"/>
    <n v="5.7824999999999998"/>
    <n v="3.82"/>
    <n v="3.9189577604842194"/>
    <m/>
  </r>
  <r>
    <s v="190406.IB"/>
    <s v="190406Z15.IB"/>
    <s v="19农发06(增15)"/>
    <x v="800"/>
    <d v="2019-11-04T00:00:00"/>
    <n v="70"/>
    <x v="2"/>
    <s v=""/>
    <s v="中国农业发展银行"/>
    <n v="3.9087999999999998"/>
    <n v="3.48"/>
    <m/>
    <n v="4.49"/>
    <n v="7.8914999999999997"/>
    <n v="3.89"/>
    <n v="3.9328765380472657"/>
    <m/>
  </r>
  <r>
    <s v="190305.IB"/>
    <s v="190305Z34.IB"/>
    <s v="19进出05(增34)"/>
    <x v="801"/>
    <d v="2019-11-04T00:00:00"/>
    <n v="60.5"/>
    <x v="1"/>
    <s v=""/>
    <s v="中国进出口银行"/>
    <n v="3.5954999999999999"/>
    <n v="3.99"/>
    <m/>
    <n v="3.1"/>
    <n v="3.8220999999999998"/>
    <n v="3.6223000000000001"/>
    <n v="3.6295127155228801"/>
    <m/>
  </r>
  <r>
    <s v="190308.IB"/>
    <s v="190308.IB"/>
    <s v="19进出08"/>
    <x v="801"/>
    <d v="2019-11-04T00:00:00"/>
    <n v="40"/>
    <x v="3"/>
    <s v=""/>
    <s v="中国进出口银行"/>
    <n v="3.23"/>
    <n v="2.95"/>
    <m/>
    <n v="2"/>
    <n v="2.8144"/>
    <n v="3.2911000000000001"/>
    <n v="3.2584252416145536"/>
    <m/>
  </r>
  <r>
    <s v="190209.IB"/>
    <s v="190209Z9.IB"/>
    <s v="19国开09(增9)"/>
    <x v="801"/>
    <d v="2019-11-04T00:00:00"/>
    <n v="30"/>
    <x v="0"/>
    <s v=""/>
    <s v="国家开发银行"/>
    <n v="3.7553000000000001"/>
    <n v="6.63"/>
    <m/>
    <n v="1.81"/>
    <n v="5.8712999999999997"/>
    <n v="3.8298999999999999"/>
    <n v="3.7961768075213325"/>
    <m/>
  </r>
  <r>
    <s v="190310.IB"/>
    <s v="190310Z21.IB"/>
    <s v="19进出10(增21)"/>
    <x v="801"/>
    <d v="2019-11-04T00:00:00"/>
    <n v="60"/>
    <x v="2"/>
    <s v=""/>
    <s v="中国进出口银行"/>
    <n v="3.8807999999999998"/>
    <n v="6.09"/>
    <m/>
    <n v="3.14"/>
    <n v="7.7210999999999999"/>
    <n v="3.93"/>
    <n v="3.9041127404126352"/>
    <m/>
  </r>
  <r>
    <s v="190214.IB"/>
    <s v="190214Z.IB"/>
    <s v="19国开14(增发)"/>
    <x v="801"/>
    <d v="2019-11-04T00:00:00"/>
    <n v="50"/>
    <x v="3"/>
    <s v=""/>
    <s v="国家开发银行"/>
    <n v="3.2242999999999999"/>
    <n v="3.64"/>
    <m/>
    <n v="1.22"/>
    <n v="2.7951000000000001"/>
    <n v="3.2907000000000002"/>
    <n v="3.2743876533934384"/>
    <m/>
  </r>
  <r>
    <s v="190409.IB"/>
    <s v="190409Z11.IB"/>
    <s v="19农发09(增11)"/>
    <x v="802"/>
    <d v="2019-11-06T00:00:00"/>
    <n v="50"/>
    <x v="1"/>
    <s v=""/>
    <s v="中国农业发展银行"/>
    <n v="3.5838999999999999"/>
    <n v="3.4"/>
    <m/>
    <n v="1.78"/>
    <n v="4.3108000000000004"/>
    <n v="3.6273"/>
    <n v="3.6163765704741579"/>
    <m/>
  </r>
  <r>
    <s v="190407.IB"/>
    <s v="190407Z15.IB"/>
    <s v="19农发07(增15)"/>
    <x v="802"/>
    <d v="2019-11-06T00:00:00"/>
    <n v="30"/>
    <x v="3"/>
    <s v=""/>
    <s v="中国农业发展银行"/>
    <n v="3.1846000000000001"/>
    <n v="3.57"/>
    <m/>
    <n v="1.05"/>
    <n v="2.5238"/>
    <n v="3.2299000000000002"/>
    <n v="3.22026051192646"/>
    <m/>
  </r>
  <r>
    <s v="190208.IB"/>
    <s v="190208Z18.IB"/>
    <s v="19国开08(增18)"/>
    <x v="803"/>
    <d v="2019-11-07T00:00:00"/>
    <n v="60"/>
    <x v="1"/>
    <s v=""/>
    <s v="国家开发银行"/>
    <n v="3.4916999999999998"/>
    <n v="5.15"/>
    <m/>
    <n v="8.74"/>
    <n v="4.1820000000000004"/>
    <n v="3.59"/>
    <n v="3.5490888091822095"/>
    <m/>
  </r>
  <r>
    <s v="190215.IB"/>
    <s v="190215Z6.IB"/>
    <s v="19国开15(增6)"/>
    <x v="803"/>
    <d v="2019-11-07T00:00:00"/>
    <n v="120"/>
    <x v="2"/>
    <s v=""/>
    <s v="国家开发银行"/>
    <n v="3.6615000000000002"/>
    <n v="3.56"/>
    <m/>
    <n v="3.67"/>
    <n v="8.1738"/>
    <n v="3.7349999999999999"/>
    <n v="3.6969792140742372"/>
    <m/>
  </r>
  <r>
    <s v="190408.IB"/>
    <s v="190408Z15.IB"/>
    <s v="19农发08(增15)"/>
    <x v="804"/>
    <d v="2019-11-08T00:00:00"/>
    <n v="50"/>
    <x v="0"/>
    <s v=""/>
    <s v="中国农业发展银行"/>
    <n v="3.7238000000000002"/>
    <n v="3.5"/>
    <m/>
    <n v="1.37"/>
    <n v="5.7781000000000002"/>
    <n v="3.8102999999999998"/>
    <n v="3.7566827815371839"/>
    <m/>
  </r>
  <r>
    <s v="190011.IB"/>
    <s v="190011X3.IB"/>
    <s v="19附息国债11(续3)"/>
    <x v="804"/>
    <d v="2019-11-07T00:00:00"/>
    <n v="430"/>
    <x v="3"/>
    <s v=""/>
    <s v="中华人民共和国财政部"/>
    <n v="2.8054000000000001"/>
    <n v="2.1800000000000002"/>
    <n v="2.8521000000000001"/>
    <n v="8.02"/>
    <n v="2.5973999999999999"/>
    <n v="2.8599000000000001"/>
    <n v="2.8246500192500195"/>
    <m/>
  </r>
  <r>
    <s v="190007.IB"/>
    <s v="190007X5.IB"/>
    <s v="19附息国债07(续5)"/>
    <x v="804"/>
    <d v="2019-11-07T00:00:00"/>
    <n v="430.4"/>
    <x v="0"/>
    <s v=""/>
    <s v="中华人民共和国财政部"/>
    <n v="3.1657000000000002"/>
    <n v="2.75"/>
    <n v="3.2218"/>
    <n v="1.73"/>
    <n v="5.7660999999999998"/>
    <n v="3.2349999999999999"/>
    <n v="3.1830427446627705"/>
    <m/>
  </r>
  <r>
    <s v="190406.IB"/>
    <s v="190406Z16.IB"/>
    <s v="19农发06(增16)"/>
    <x v="804"/>
    <d v="2019-11-08T00:00:00"/>
    <n v="70"/>
    <x v="2"/>
    <s v=""/>
    <s v="中国农业发展银行"/>
    <n v="3.8052999999999999"/>
    <n v="3.74"/>
    <m/>
    <n v="24.24"/>
    <n v="7.8849999999999998"/>
    <n v="3.8450000000000002"/>
    <n v="3.8293963855421684"/>
    <m/>
  </r>
  <r>
    <s v="190214.IB"/>
    <s v="190214Z2.IB"/>
    <s v="19国开14(增2)"/>
    <x v="805"/>
    <d v="2019-11-11T00:00:00"/>
    <n v="50"/>
    <x v="3"/>
    <s v=""/>
    <s v="国家开发银行"/>
    <n v="3.1160000000000001"/>
    <n v="3.75"/>
    <m/>
    <n v="1.61"/>
    <n v="2.7791999999999999"/>
    <n v="3.1999"/>
    <n v="3.1663742084052968"/>
    <m/>
  </r>
  <r>
    <s v="190308.IB"/>
    <s v="190308Z.IB"/>
    <s v="19进出08(增发)"/>
    <x v="805"/>
    <d v="2019-11-11T00:00:00"/>
    <n v="40"/>
    <x v="3"/>
    <s v=""/>
    <s v="中国进出口银行"/>
    <n v="3.2017000000000002"/>
    <n v="2.76"/>
    <m/>
    <n v="2.5299999999999998"/>
    <n v="2.7982999999999998"/>
    <n v="3.2623000000000002"/>
    <n v="3.2302887860486726"/>
    <m/>
  </r>
  <r>
    <s v="190310.IB"/>
    <s v="190310Z22.IB"/>
    <s v="19进出10(增22)"/>
    <x v="805"/>
    <d v="2019-11-11T00:00:00"/>
    <n v="52.3"/>
    <x v="2"/>
    <s v=""/>
    <s v="中国进出口银行"/>
    <n v="3.8290999999999999"/>
    <n v="3.76"/>
    <m/>
    <n v="2.79"/>
    <n v="7.7099000000000002"/>
    <n v="3.85"/>
    <n v="3.852446606311366"/>
    <m/>
  </r>
  <r>
    <s v="190209.IB"/>
    <s v="190209Z10.IB"/>
    <s v="19国开09(增10)"/>
    <x v="805"/>
    <d v="2019-11-11T00:00:00"/>
    <n v="30"/>
    <x v="0"/>
    <s v=""/>
    <s v="国家开发银行"/>
    <n v="3.6953"/>
    <n v="5.56"/>
    <m/>
    <n v="5.71"/>
    <n v="5.8577000000000004"/>
    <n v="3.76"/>
    <n v="3.736271712446865"/>
    <m/>
  </r>
  <r>
    <s v="190305.IB"/>
    <s v="190305Z35.IB"/>
    <s v="19进出05(增35)"/>
    <x v="805"/>
    <d v="2019-11-11T00:00:00"/>
    <n v="52"/>
    <x v="1"/>
    <s v=""/>
    <s v="中国进出口银行"/>
    <n v="3.5095999999999998"/>
    <n v="3.58"/>
    <m/>
    <n v="5.71"/>
    <n v="3.8075000000000001"/>
    <n v="3.5548000000000002"/>
    <n v="3.5437431385423506"/>
    <m/>
  </r>
  <r>
    <s v="190409.IB"/>
    <s v="190409Z12.IB"/>
    <s v="19农发09(增12)"/>
    <x v="806"/>
    <d v="2019-11-13T00:00:00"/>
    <n v="30"/>
    <x v="1"/>
    <s v=""/>
    <s v="中国农业发展银行"/>
    <n v="3.4802"/>
    <n v="4.92"/>
    <m/>
    <n v="1.76"/>
    <n v="4.2933000000000003"/>
    <n v="3.5297999999999998"/>
    <n v="3.5128089488272423"/>
    <m/>
  </r>
  <r>
    <s v="190407.IB"/>
    <s v="190407Z16.IB"/>
    <s v="19农发07(增16)"/>
    <x v="806"/>
    <d v="2019-11-13T00:00:00"/>
    <n v="30"/>
    <x v="3"/>
    <s v=""/>
    <s v="中国农业发展银行"/>
    <n v="3.1334"/>
    <n v="4.88"/>
    <m/>
    <n v="2.65"/>
    <n v="2.5051000000000001"/>
    <n v="3.1850000000000001"/>
    <n v="3.1693267095125943"/>
    <m/>
  </r>
  <r>
    <s v="190208.IB"/>
    <s v="190208Z19.IB"/>
    <s v="19国开08(增19)"/>
    <x v="807"/>
    <d v="2019-11-14T00:00:00"/>
    <n v="60"/>
    <x v="1"/>
    <s v=""/>
    <s v="国家开发银行"/>
    <n v="3.403"/>
    <n v="4.33"/>
    <m/>
    <n v="3.21"/>
    <n v="4.1656000000000004"/>
    <n v="3.4901"/>
    <n v="3.4606147493758401"/>
    <m/>
  </r>
  <r>
    <s v="1902001.IB"/>
    <s v="1902001.IB"/>
    <s v="19国开绿债01"/>
    <x v="807"/>
    <d v="2019-11-21T00:00:00"/>
    <n v="100"/>
    <x v="3"/>
    <s v=""/>
    <s v="国家开发银行"/>
    <n v="3.1"/>
    <n v="3.76"/>
    <m/>
    <n v="1.69"/>
    <n v="2.8252000000000002"/>
    <n v="3.0312999999999999"/>
    <n v="3.1495540138751239"/>
    <m/>
  </r>
  <r>
    <s v="190215.IB"/>
    <s v="190215Z7.IB"/>
    <s v="19国开15(增7)"/>
    <x v="807"/>
    <d v="2019-11-14T00:00:00"/>
    <n v="120"/>
    <x v="2"/>
    <s v=""/>
    <s v="国家开发银行"/>
    <n v="3.6105"/>
    <n v="2.97"/>
    <m/>
    <n v="32.700000000000003"/>
    <n v="8.1644000000000005"/>
    <n v="3.67"/>
    <n v="3.6460200627112833"/>
    <m/>
  </r>
  <r>
    <s v="190408.IB"/>
    <s v="190408Z16.IB"/>
    <s v="19农发08(增16)"/>
    <x v="808"/>
    <d v="2019-11-15T00:00:00"/>
    <n v="40"/>
    <x v="0"/>
    <s v=""/>
    <s v="中国农业发展银行"/>
    <n v="3.6585000000000001"/>
    <n v="3.31"/>
    <m/>
    <n v="1"/>
    <n v="5.7656999999999998"/>
    <n v="3.75"/>
    <n v="3.6914535008758693"/>
    <m/>
  </r>
  <r>
    <s v="190013.IB"/>
    <s v="190013X.IB"/>
    <s v="19附息国债13(续发)"/>
    <x v="808"/>
    <d v="2019-11-14T00:00:00"/>
    <n v="430.3"/>
    <x v="1"/>
    <s v=""/>
    <s v="中华人民共和国财政部"/>
    <n v="2.9914000000000001"/>
    <n v="2.91"/>
    <n v="3.0446"/>
    <n v="12.09"/>
    <n v="4.5072999999999999"/>
    <n v="3.0508000000000002"/>
    <n v="3.013586231224902"/>
    <m/>
  </r>
  <r>
    <s v="190406.IB"/>
    <s v="190406Z17.IB"/>
    <s v="19农发06(增17)"/>
    <x v="808"/>
    <d v="2019-11-15T00:00:00"/>
    <n v="60"/>
    <x v="2"/>
    <s v=""/>
    <s v="中国农业发展银行"/>
    <n v="3.7753999999999999"/>
    <n v="3.98"/>
    <m/>
    <n v="1.71"/>
    <n v="7.8756000000000004"/>
    <n v="3.84"/>
    <n v="3.7995251460206205"/>
    <m/>
  </r>
  <r>
    <s v="190209.IB"/>
    <s v="190209Z11.IB"/>
    <s v="19国开09(增11)"/>
    <x v="809"/>
    <d v="2019-11-18T00:00:00"/>
    <n v="30"/>
    <x v="0"/>
    <s v=""/>
    <s v="国家开发银行"/>
    <n v="3.625"/>
    <n v="6.76"/>
    <m/>
    <n v="1"/>
    <n v="5.8464999999999998"/>
    <n v="3.7399"/>
    <n v="3.6660502009749423"/>
    <m/>
  </r>
  <r>
    <s v="190305.IB"/>
    <s v="190305Z36.IB"/>
    <s v="19进出05(增36)"/>
    <x v="809"/>
    <d v="2019-11-18T00:00:00"/>
    <n v="50"/>
    <x v="1"/>
    <s v=""/>
    <s v="中国进出口银行"/>
    <n v="3.4752000000000001"/>
    <n v="2.86"/>
    <m/>
    <n v="2.48"/>
    <n v="3.7930000000000001"/>
    <n v="3.5124"/>
    <n v="3.5094736620089639"/>
    <m/>
  </r>
  <r>
    <s v="170302.IB"/>
    <s v="170302Z6.IB"/>
    <s v="17进出02(增6)"/>
    <x v="809"/>
    <d v="2019-11-18T00:00:00"/>
    <n v="30"/>
    <x v="3"/>
    <s v=""/>
    <s v="中国进出口银行"/>
    <n v="2.302"/>
    <n v="4.7699999999999996"/>
    <m/>
    <n v="4"/>
    <n v="0.27479999999999999"/>
    <n v="2.5697000000000001"/>
    <n v="2.5931208151382825"/>
    <m/>
  </r>
  <r>
    <s v="190308.IB"/>
    <s v="190308Z2.IB"/>
    <s v="19进出08(增2)"/>
    <x v="809"/>
    <d v="2019-11-18T00:00:00"/>
    <n v="50"/>
    <x v="3"/>
    <s v=""/>
    <s v="中国进出口银行"/>
    <n v="3.1480999999999999"/>
    <n v="2.48"/>
    <m/>
    <n v="2.16"/>
    <n v="2.7818999999999998"/>
    <n v="3.1850000000000001"/>
    <n v="3.1768573241309896"/>
    <m/>
  </r>
  <r>
    <s v="190310.IB"/>
    <s v="190310Z23.IB"/>
    <s v="19进出10(增23)"/>
    <x v="809"/>
    <d v="2019-11-18T00:00:00"/>
    <n v="40"/>
    <x v="2"/>
    <s v=""/>
    <s v="中国进出口银行"/>
    <n v="3.7774999999999999"/>
    <n v="4.09"/>
    <m/>
    <n v="1.45"/>
    <n v="7.7016"/>
    <n v="3.8224999999999998"/>
    <n v="3.800871766905578"/>
    <m/>
  </r>
  <r>
    <s v="190010.IB"/>
    <s v="190010X4.IB"/>
    <s v="19附息国债10(续4)"/>
    <x v="810"/>
    <d v="2019-11-18T00:00:00"/>
    <n v="375.1"/>
    <x v="6"/>
    <s v=""/>
    <s v="中华人民共和国财政部"/>
    <n v="3.8523000000000001"/>
    <n v="2.41"/>
    <m/>
    <n v="1.04"/>
    <n v="17.427"/>
    <n v="3.8677000000000001"/>
    <n v="3.8580382222987319"/>
    <m/>
  </r>
  <r>
    <s v="190407.IB"/>
    <s v="190407Z17.IB"/>
    <s v="19农发07(增17)"/>
    <x v="811"/>
    <d v="2019-11-20T00:00:00"/>
    <n v="30"/>
    <x v="3"/>
    <s v=""/>
    <s v="中国农业发展银行"/>
    <n v="3.0003000000000002"/>
    <n v="6.28"/>
    <m/>
    <n v="2.33"/>
    <n v="2.4899"/>
    <n v="3.13"/>
    <n v="3.0364460299610427"/>
    <m/>
  </r>
  <r>
    <s v="190409.IB"/>
    <s v="190409Z13.IB"/>
    <s v="19农发09(增13)"/>
    <x v="811"/>
    <d v="2019-11-20T00:00:00"/>
    <n v="50"/>
    <x v="1"/>
    <s v=""/>
    <s v="中国农业发展银行"/>
    <n v="3.3774999999999999"/>
    <n v="4.47"/>
    <m/>
    <n v="1.05"/>
    <n v="4.2809999999999997"/>
    <n v="3.4599000000000002"/>
    <n v="3.4102026395701937"/>
    <m/>
  </r>
  <r>
    <s v="190214.IB"/>
    <s v="190214Z3.IB"/>
    <s v="19国开14(增3)"/>
    <x v="812"/>
    <d v="2019-11-21T00:00:00"/>
    <n v="40"/>
    <x v="3"/>
    <s v=""/>
    <s v="国家开发银行"/>
    <n v="2.9504999999999999"/>
    <n v="7.11"/>
    <m/>
    <n v="1.34"/>
    <n v="2.7568999999999999"/>
    <n v="3.1299000000000001"/>
    <n v="3.0012816750698246"/>
    <m/>
  </r>
  <r>
    <s v="190215.IB"/>
    <s v="190215Z8.IB"/>
    <s v="19国开15(增8)"/>
    <x v="812"/>
    <d v="2019-11-21T00:00:00"/>
    <n v="120"/>
    <x v="2"/>
    <s v=""/>
    <s v="国家开发银行"/>
    <n v="3.4910000000000001"/>
    <n v="3.16"/>
    <m/>
    <n v="1.02"/>
    <n v="8.1600999999999999"/>
    <n v="3.57"/>
    <n v="3.5265387801620078"/>
    <m/>
  </r>
  <r>
    <s v="190408.IB"/>
    <s v="190408Z17.IB"/>
    <s v="19农发08(增17)"/>
    <x v="813"/>
    <d v="2019-11-22T00:00:00"/>
    <n v="50"/>
    <x v="0"/>
    <s v=""/>
    <s v="中国农业发展银行"/>
    <n v="3.5726"/>
    <n v="2.99"/>
    <m/>
    <n v="7.54"/>
    <n v="5.7544000000000004"/>
    <n v="3.625"/>
    <n v="3.6056182121507021"/>
    <m/>
  </r>
  <r>
    <s v="190406.IB"/>
    <s v="190406Z18.IB"/>
    <s v="19农发06(增18)"/>
    <x v="813"/>
    <d v="2019-11-22T00:00:00"/>
    <n v="70"/>
    <x v="2"/>
    <s v=""/>
    <s v="中国农业发展银行"/>
    <n v="3.6916000000000002"/>
    <n v="2.82"/>
    <m/>
    <n v="2.0099999999999998"/>
    <n v="7.8672000000000004"/>
    <n v="3.7349999999999999"/>
    <n v="3.7157509050233886"/>
    <m/>
  </r>
  <r>
    <s v="190015.IB"/>
    <s v="190015.IB"/>
    <s v="19附息国债15"/>
    <x v="813"/>
    <d v="2019-11-21T00:00:00"/>
    <n v="430"/>
    <x v="2"/>
    <s v=""/>
    <s v="中华人民共和国财政部"/>
    <n v="3.13"/>
    <n v="3.23"/>
    <n v="3.15"/>
    <n v="1.56"/>
    <n v="8.5245999999999995"/>
    <n v="3.1749000000000001"/>
    <n v="3.1417307556952818"/>
    <m/>
  </r>
  <r>
    <s v="190305.IB"/>
    <s v="190305Z37.IB"/>
    <s v="19进出05(增37)"/>
    <x v="814"/>
    <d v="2019-11-25T00:00:00"/>
    <n v="40"/>
    <x v="1"/>
    <s v=""/>
    <s v="中国进出口银行"/>
    <n v="3.3472"/>
    <n v="3.35"/>
    <m/>
    <n v="1.1000000000000001"/>
    <n v="3.7753999999999999"/>
    <n v="3.4"/>
    <n v="3.3816334375165544"/>
    <m/>
  </r>
  <r>
    <s v="190310.IB"/>
    <s v="190310Z24.IB"/>
    <s v="19进出10(增24)"/>
    <x v="814"/>
    <d v="2019-11-25T00:00:00"/>
    <n v="40"/>
    <x v="2"/>
    <s v=""/>
    <s v="中国进出口银行"/>
    <n v="3.6957"/>
    <n v="3.49"/>
    <m/>
    <n v="15.88"/>
    <n v="7.6848999999999998"/>
    <n v="3.7349999999999999"/>
    <n v="3.7191225559213521"/>
    <m/>
  </r>
  <r>
    <s v="190308.IB"/>
    <s v="190308Z3.IB"/>
    <s v="19进出08(增3)"/>
    <x v="814"/>
    <d v="2019-11-25T00:00:00"/>
    <n v="30"/>
    <x v="3"/>
    <s v=""/>
    <s v="中国进出口银行"/>
    <n v="3.0076999999999998"/>
    <n v="4.95"/>
    <m/>
    <n v="19.5"/>
    <n v="2.7648000000000001"/>
    <n v="3.0583"/>
    <n v="3.0366351851851849"/>
    <m/>
  </r>
  <r>
    <s v="190209.IB"/>
    <s v="190209Z12.IB"/>
    <s v="19国开09(增12)"/>
    <x v="814"/>
    <d v="2019-11-26T00:00:00"/>
    <n v="33.1"/>
    <x v="0"/>
    <s v=""/>
    <s v="国家开发银行"/>
    <n v="3.5257999999999998"/>
    <n v="4.92"/>
    <m/>
    <n v="1"/>
    <n v="5.8254000000000001"/>
    <n v="3.61"/>
    <n v="3.5669988876300338"/>
    <m/>
  </r>
  <r>
    <s v="190208.IB"/>
    <s v="190208Z20.IB"/>
    <s v="19国开08(增20)"/>
    <x v="814"/>
    <d v="2019-11-26T00:00:00"/>
    <n v="66.599999999999994"/>
    <x v="1"/>
    <s v=""/>
    <s v="国家开发银行"/>
    <n v="3.2774000000000001"/>
    <n v="3.96"/>
    <m/>
    <n v="15.8"/>
    <n v="4.1391"/>
    <n v="3.3599000000000001"/>
    <n v="3.3353836196274553"/>
    <m/>
  </r>
  <r>
    <s v="190409.IB"/>
    <s v="190409Z14.IB"/>
    <s v="19农发09(增14)"/>
    <x v="815"/>
    <d v="2019-11-27T00:00:00"/>
    <n v="50"/>
    <x v="1"/>
    <s v=""/>
    <s v="中国农业发展银行"/>
    <n v="3.3736999999999999"/>
    <n v="3.27"/>
    <m/>
    <n v="5.35"/>
    <n v="4.2618"/>
    <n v="3.4298000000000002"/>
    <n v="3.4065499694964569"/>
    <m/>
  </r>
  <r>
    <s v="190407.IB"/>
    <s v="190407Z18.IB"/>
    <s v="19农发07(增18)"/>
    <x v="815"/>
    <d v="2019-11-27T00:00:00"/>
    <n v="30"/>
    <x v="3"/>
    <s v=""/>
    <s v="中国农业发展银行"/>
    <n v="2.9813000000000001"/>
    <n v="4.63"/>
    <m/>
    <n v="3.44"/>
    <n v="2.4708999999999999"/>
    <n v="3.0750999999999999"/>
    <n v="3.0177239750698126"/>
    <m/>
  </r>
  <r>
    <s v="190215.IB"/>
    <s v="190215Z9.IB"/>
    <s v="19国开15(增9)"/>
    <x v="816"/>
    <d v="2019-11-28T00:00:00"/>
    <n v="120"/>
    <x v="2"/>
    <s v=""/>
    <s v="国家开发银行"/>
    <n v="3.5383"/>
    <n v="3.6"/>
    <m/>
    <n v="2.92"/>
    <n v="8.1379000000000001"/>
    <n v="3.5874999999999999"/>
    <n v="3.5739357291193059"/>
    <m/>
  </r>
  <r>
    <s v="091918002.IB"/>
    <s v="091918002Z01.IB"/>
    <s v="19农发清发02(增发1)"/>
    <x v="816"/>
    <d v="2019-11-28T00:00:00"/>
    <n v="20"/>
    <x v="3"/>
    <s v=""/>
    <s v="中国农业发展银行"/>
    <n v="2.9571999999999998"/>
    <n v="6.89"/>
    <m/>
    <n v="2.5"/>
    <n v="2.6034000000000002"/>
    <n v="3.0844"/>
    <n v="2.9917701774602441"/>
    <m/>
  </r>
  <r>
    <s v="190208.IB"/>
    <s v="190208Z21.IB"/>
    <s v="19国开08(增21)"/>
    <x v="816"/>
    <d v="2019-11-28T00:00:00"/>
    <n v="60"/>
    <x v="1"/>
    <s v=""/>
    <s v="国家开发银行"/>
    <n v="3.3006000000000002"/>
    <n v="4.93"/>
    <m/>
    <n v="1"/>
    <n v="4.1337999999999999"/>
    <n v="3.3900999999999999"/>
    <n v="3.3586579611979293"/>
    <m/>
  </r>
  <r>
    <s v="190408.IB"/>
    <s v="190408Z18.IB"/>
    <s v="19农发08(增18)"/>
    <x v="817"/>
    <d v="2019-12-02T00:00:00"/>
    <n v="50"/>
    <x v="0"/>
    <s v=""/>
    <s v="中国农业发展银行"/>
    <n v="3.5739000000000001"/>
    <n v="3.75"/>
    <m/>
    <n v="4.41"/>
    <n v="5.7285000000000004"/>
    <n v="3.63"/>
    <n v="3.6070674958540629"/>
    <m/>
  </r>
  <r>
    <s v="190406.IB"/>
    <s v="190406Z19.IB"/>
    <s v="19农发06(增19)"/>
    <x v="817"/>
    <d v="2019-12-02T00:00:00"/>
    <n v="70"/>
    <x v="2"/>
    <s v=""/>
    <s v="中国农业发展银行"/>
    <n v="3.7017000000000002"/>
    <n v="3.71"/>
    <m/>
    <n v="1.44"/>
    <n v="7.8368000000000002"/>
    <n v="3.7549999999999999"/>
    <n v="3.72594458962842"/>
    <m/>
  </r>
  <r>
    <s v="190310.IB"/>
    <s v="190310Z25.IB"/>
    <s v="19进出10(增25)"/>
    <x v="818"/>
    <d v="2019-12-02T00:00:00"/>
    <n v="40"/>
    <x v="2"/>
    <s v=""/>
    <s v="中国进出口银行"/>
    <n v="3.7149000000000001"/>
    <n v="3.57"/>
    <m/>
    <n v="1.7"/>
    <n v="7.6657999999999999"/>
    <n v="3.7551999999999999"/>
    <n v="3.738380915233896"/>
    <m/>
  </r>
  <r>
    <s v="190305.IB"/>
    <s v="190305Z38.IB"/>
    <s v="19进出05(增38)"/>
    <x v="818"/>
    <d v="2019-12-02T00:00:00"/>
    <n v="40"/>
    <x v="1"/>
    <s v=""/>
    <s v="中国进出口银行"/>
    <n v="3.3536000000000001"/>
    <n v="4.03"/>
    <m/>
    <n v="2.59"/>
    <n v="3.7581000000000002"/>
    <n v="3.4024999999999999"/>
    <n v="3.3881919480588598"/>
    <m/>
  </r>
  <r>
    <s v="190209.IB"/>
    <s v="190209Z13.IB"/>
    <s v="19国开09(增13)"/>
    <x v="818"/>
    <d v="2019-12-02T00:00:00"/>
    <n v="30"/>
    <x v="0"/>
    <s v=""/>
    <s v="国家开发银行"/>
    <n v="3.5354999999999999"/>
    <n v="5.61"/>
    <m/>
    <n v="2.94"/>
    <n v="5.8132000000000001"/>
    <n v="3.6198999999999999"/>
    <n v="3.5767853505814351"/>
    <m/>
  </r>
  <r>
    <s v="190308.IB"/>
    <s v="190308Z4.IB"/>
    <s v="19进出08(增4)"/>
    <x v="818"/>
    <d v="2019-12-02T00:00:00"/>
    <n v="30"/>
    <x v="3"/>
    <s v=""/>
    <s v="中国进出口银行"/>
    <n v="3.0066999999999999"/>
    <n v="5.58"/>
    <m/>
    <n v="2.58"/>
    <n v="2.7469000000000001"/>
    <n v="3.0752000000000002"/>
    <n v="3.03582373948815"/>
    <m/>
  </r>
  <r>
    <s v="190010.IB"/>
    <s v="190010X5.IB"/>
    <s v="19附息国债10(续5)"/>
    <x v="819"/>
    <d v="2019-12-02T00:00:00"/>
    <n v="372.5"/>
    <x v="6"/>
    <s v=""/>
    <s v="中华人民共和国财政部"/>
    <n v="3.7639"/>
    <n v="2.61"/>
    <m/>
    <n v="3.29"/>
    <n v="17.404499999999999"/>
    <n v="3.7774999999999999"/>
    <n v="3.7696456404952743"/>
    <m/>
  </r>
  <r>
    <s v="190409.IB"/>
    <s v="190409Z15.IB"/>
    <s v="19农发09(增15)"/>
    <x v="820"/>
    <d v="2019-12-04T00:00:00"/>
    <n v="50"/>
    <x v="1"/>
    <s v=""/>
    <s v="中国农业发展银行"/>
    <n v="3.3511000000000002"/>
    <n v="4.08"/>
    <m/>
    <n v="12.5"/>
    <n v="4.2443"/>
    <n v="3.42"/>
    <n v="3.3840854157340434"/>
    <m/>
  </r>
  <r>
    <s v="190407.IB"/>
    <s v="190407Z19.IB"/>
    <s v="19农发07(增19)"/>
    <x v="820"/>
    <d v="2019-12-04T00:00:00"/>
    <n v="30"/>
    <x v="3"/>
    <s v=""/>
    <s v="中国农业发展银行"/>
    <n v="2.944"/>
    <n v="5.35"/>
    <m/>
    <n v="1"/>
    <n v="2.4527000000000001"/>
    <n v="3.0566"/>
    <n v="2.9806942553104743"/>
    <m/>
  </r>
  <r>
    <s v="190208.IB"/>
    <s v="190208Z22.IB"/>
    <s v="19国开08(增22)"/>
    <x v="821"/>
    <d v="2019-12-06T00:00:00"/>
    <n v="65.5"/>
    <x v="1"/>
    <s v=""/>
    <s v="国家开发银行"/>
    <n v="3.2797999999999998"/>
    <n v="5.25"/>
    <m/>
    <n v="1.5"/>
    <n v="4.1121999999999996"/>
    <n v="3.3925000000000001"/>
    <n v="3.3381629200914351"/>
    <m/>
  </r>
  <r>
    <s v="190215.IB"/>
    <s v="190215Z10.IB"/>
    <s v="19国开15(增10)"/>
    <x v="821"/>
    <d v="2019-12-06T00:00:00"/>
    <n v="121"/>
    <x v="2"/>
    <s v=""/>
    <s v="国家开发银行"/>
    <n v="3.5377999999999998"/>
    <n v="3.73"/>
    <m/>
    <n v="1.75"/>
    <n v="8.1143999999999998"/>
    <n v="3.6025"/>
    <n v="3.5735389332544609"/>
    <m/>
  </r>
  <r>
    <s v="190016.IB"/>
    <s v="190016.IB"/>
    <s v="19附息国债16"/>
    <x v="822"/>
    <d v="2019-12-05T00:00:00"/>
    <n v="471.3"/>
    <x v="0"/>
    <s v=""/>
    <s v="中华人民共和国财政部"/>
    <n v="3.12"/>
    <n v="2.2999999999999998"/>
    <n v="3.14"/>
    <n v="104.79"/>
    <n v="6.1990999999999996"/>
    <n v="3.1585000000000001"/>
    <n v="3.1361313739091159"/>
    <m/>
  </r>
  <r>
    <s v="190011.IB"/>
    <s v="190011X4.IB"/>
    <s v="19附息国债11(续4)"/>
    <x v="822"/>
    <d v="2019-12-05T00:00:00"/>
    <n v="472.1"/>
    <x v="3"/>
    <s v=""/>
    <s v="中华人民共和国财政部"/>
    <n v="2.7488000000000001"/>
    <n v="2.5"/>
    <n v="2.7797999999999998"/>
    <n v="1.78"/>
    <n v="2.5246"/>
    <n v="2.8"/>
    <n v="2.7686051176423989"/>
    <m/>
  </r>
  <r>
    <s v="190406.IB"/>
    <s v="190406Z20.IB"/>
    <s v="19农发06(增20)"/>
    <x v="822"/>
    <d v="2019-12-06T00:00:00"/>
    <n v="30"/>
    <x v="2"/>
    <s v=""/>
    <s v="中国农业发展银行"/>
    <n v="3.6555"/>
    <n v="6.23"/>
    <m/>
    <n v="1.49"/>
    <n v="7.8289"/>
    <n v="3.74"/>
    <n v="3.6797690544010013"/>
    <m/>
  </r>
  <r>
    <s v="190310.IB"/>
    <s v="190310Z26.IB"/>
    <s v="19进出10(增26)"/>
    <x v="823"/>
    <d v="2019-12-09T00:00:00"/>
    <n v="40"/>
    <x v="2"/>
    <s v=""/>
    <s v="中国进出口银行"/>
    <n v="3.7038000000000002"/>
    <n v="3.97"/>
    <m/>
    <n v="7.65"/>
    <n v="7.6487999999999996"/>
    <n v="3.73"/>
    <n v="3.7273331032318797"/>
    <m/>
  </r>
  <r>
    <s v="190308.IB"/>
    <s v="190308Z5.IB"/>
    <s v="19进出08(增5)"/>
    <x v="823"/>
    <d v="2019-12-09T00:00:00"/>
    <n v="40"/>
    <x v="3"/>
    <s v=""/>
    <s v="中国进出口银行"/>
    <n v="2.9839000000000002"/>
    <n v="4.6100000000000003"/>
    <m/>
    <n v="1.52"/>
    <n v="2.7284999999999999"/>
    <n v="3.0371000000000001"/>
    <n v="3.0132201392706617"/>
    <m/>
  </r>
  <r>
    <s v="190209.IB"/>
    <s v="190209Z14.IB"/>
    <s v="19国开09(增14)"/>
    <x v="823"/>
    <d v="2019-12-10T00:00:00"/>
    <n v="31"/>
    <x v="0"/>
    <s v=""/>
    <s v="国家开发银行"/>
    <n v="3.4565999999999999"/>
    <n v="7.48"/>
    <m/>
    <n v="1.08"/>
    <n v="5.7930999999999999"/>
    <n v="3.5874999999999999"/>
    <n v="3.4980285960884498"/>
    <m/>
  </r>
  <r>
    <s v="190305.IB"/>
    <s v="190305Z39.IB"/>
    <s v="19进出05(增39)"/>
    <x v="823"/>
    <d v="2019-12-09T00:00:00"/>
    <n v="50"/>
    <x v="1"/>
    <s v=""/>
    <s v="中国进出口银行"/>
    <n v="3.3391999999999999"/>
    <n v="3.25"/>
    <m/>
    <n v="4.68"/>
    <n v="3.7397999999999998"/>
    <n v="3.3799000000000001"/>
    <n v="3.3739612171773889"/>
    <m/>
  </r>
  <r>
    <s v="190214.IB"/>
    <s v="190214Z4.IB"/>
    <s v="19国开14(增4)"/>
    <x v="823"/>
    <d v="2019-12-10T00:00:00"/>
    <n v="37.200000000000003"/>
    <x v="3"/>
    <s v=""/>
    <s v="国家开发银行"/>
    <n v="2.6985999999999999"/>
    <n v="8.7799999999999994"/>
    <m/>
    <n v="1.1100000000000001"/>
    <n v="2.7198000000000002"/>
    <n v="3.04"/>
    <n v="2.75007437311567"/>
    <m/>
  </r>
  <r>
    <s v="190215.IB"/>
    <s v="190215Z11.IB"/>
    <s v="19国开15(增11)"/>
    <x v="824"/>
    <d v="2019-12-12T00:00:00"/>
    <n v="120"/>
    <x v="2"/>
    <s v=""/>
    <s v="国家开发银行"/>
    <n v="3.476"/>
    <n v="3.59"/>
    <m/>
    <n v="1.45"/>
    <n v="8.1006999999999998"/>
    <n v="3.5950000000000002"/>
    <n v="3.5117993753626231"/>
    <m/>
  </r>
  <r>
    <s v="190214.IB"/>
    <s v="190214Z5.IB"/>
    <s v="19国开14(增5)"/>
    <x v="824"/>
    <d v="2019-12-12T00:00:00"/>
    <n v="50"/>
    <x v="3"/>
    <s v=""/>
    <s v="国家开发银行"/>
    <n v="2.7917000000000001"/>
    <n v="4.3899999999999997"/>
    <m/>
    <n v="1"/>
    <n v="2.7014999999999998"/>
    <n v="3.0350000000000001"/>
    <n v="2.8435230612622617"/>
    <m/>
  </r>
  <r>
    <s v="190208.IB"/>
    <s v="190208Z23.IB"/>
    <s v="19国开08(增23)"/>
    <x v="824"/>
    <d v="2019-12-12T00:00:00"/>
    <n v="60"/>
    <x v="1"/>
    <s v=""/>
    <s v="国家开发银行"/>
    <n v="3.2353999999999998"/>
    <n v="4.1100000000000003"/>
    <m/>
    <n v="1"/>
    <n v="4.0983000000000001"/>
    <n v="3.3925000000000001"/>
    <n v="3.2939608667008269"/>
    <m/>
  </r>
  <r>
    <s v="190013.IB"/>
    <s v="190013X2.IB"/>
    <s v="19附息国债13(续2)"/>
    <x v="825"/>
    <d v="2019-12-12T00:00:00"/>
    <n v="473.1"/>
    <x v="1"/>
    <s v=""/>
    <s v="中华人民共和国财政部"/>
    <n v="2.9392999999999998"/>
    <n v="3.15"/>
    <n v="2.9723999999999999"/>
    <n v="2.2000000000000002"/>
    <n v="4.4374000000000002"/>
    <n v="2.99"/>
    <n v="2.9618357191147968"/>
    <m/>
  </r>
  <r>
    <s v="190310.IB"/>
    <s v="190310Z27.IB"/>
    <s v="19进出10(增27)"/>
    <x v="826"/>
    <d v="2019-12-16T00:00:00"/>
    <n v="61.9"/>
    <x v="2"/>
    <s v=""/>
    <s v="中国进出口银行"/>
    <n v="3.6825000000000001"/>
    <n v="3.5"/>
    <m/>
    <n v="1.68"/>
    <n v="7.6342999999999996"/>
    <n v="3.72"/>
    <n v="3.7060778001912422"/>
    <m/>
  </r>
  <r>
    <s v="190308.IB"/>
    <s v="190308Z6.IB"/>
    <s v="19进出08(增6)"/>
    <x v="826"/>
    <d v="2019-12-16T00:00:00"/>
    <n v="50"/>
    <x v="3"/>
    <s v=""/>
    <s v="中国进出口银行"/>
    <n v="2.9826999999999999"/>
    <n v="3.86"/>
    <m/>
    <n v="2.14"/>
    <n v="2.7107000000000001"/>
    <n v="3.0400999999999998"/>
    <n v="3.0122126720035416"/>
    <m/>
  </r>
  <r>
    <s v="190305.IB"/>
    <s v="190305Z40.IB"/>
    <s v="19进出05(增40)"/>
    <x v="826"/>
    <d v="2019-12-16T00:00:00"/>
    <n v="70"/>
    <x v="1"/>
    <s v=""/>
    <s v="中国进出口银行"/>
    <n v="3.3037000000000001"/>
    <n v="3.56"/>
    <m/>
    <n v="2.6"/>
    <n v="3.7233000000000001"/>
    <n v="3.3675000000000002"/>
    <n v="3.3386152633416595"/>
    <m/>
  </r>
  <r>
    <s v="190409.IB"/>
    <s v="190409Z16.IB"/>
    <s v="19农发09(增16)"/>
    <x v="827"/>
    <d v="2019-12-18T00:00:00"/>
    <n v="57"/>
    <x v="1"/>
    <s v=""/>
    <s v="中国农业发展银行"/>
    <n v="3.3220000000000001"/>
    <n v="2.85"/>
    <m/>
    <n v="2.48"/>
    <n v="4.2076000000000002"/>
    <n v="3.3786"/>
    <n v="3.3552731248217511"/>
    <m/>
  </r>
  <r>
    <s v="190407.IB"/>
    <s v="190407Z20.IB"/>
    <s v="19农发07(增20)"/>
    <x v="827"/>
    <d v="2019-12-18T00:00:00"/>
    <n v="50"/>
    <x v="3"/>
    <s v=""/>
    <s v="中国农业发展银行"/>
    <n v="2.9878999999999998"/>
    <n v="2.75"/>
    <m/>
    <n v="2.08"/>
    <n v="2.4159999999999999"/>
    <n v="3.0345"/>
    <n v="3.0251516556291387"/>
    <m/>
  </r>
  <r>
    <s v="180303.IB"/>
    <s v="180303Z17.IB"/>
    <s v="18进出03(增17)"/>
    <x v="828"/>
    <d v="2019-12-23T00:00:00"/>
    <n v="30"/>
    <x v="1"/>
    <s v=""/>
    <s v="中国进出口银行"/>
    <n v="2.9380000000000002"/>
    <n v="7.49"/>
    <m/>
    <n v="2.5"/>
    <n v="2.7538999999999998"/>
    <n v="3.0470000000000002"/>
    <n v="2.9852057808925525"/>
    <m/>
  </r>
  <r>
    <s v="190015.IB"/>
    <s v="190015X.IB"/>
    <s v="19附息国债15(续发)"/>
    <x v="828"/>
    <d v="2019-12-19T00:00:00"/>
    <n v="470"/>
    <x v="2"/>
    <s v=""/>
    <s v="中华人民共和国财政部"/>
    <n v="3.1781999999999999"/>
    <n v="2.35"/>
    <n v="3.2069000000000001"/>
    <n v="6.99"/>
    <n v="8.4446999999999992"/>
    <n v="3.2124999999999999"/>
    <n v="3.1900417468945017"/>
    <m/>
  </r>
  <r>
    <s v="190310.IB"/>
    <s v="190310Z28.IB"/>
    <s v="19进出10(增28)"/>
    <x v="829"/>
    <d v="2019-12-23T00:00:00"/>
    <n v="50"/>
    <x v="2"/>
    <s v=""/>
    <s v="中国进出口银行"/>
    <n v="3.722"/>
    <n v="2.56"/>
    <m/>
    <n v="2.79"/>
    <n v="7.6191000000000004"/>
    <n v="3.7549999999999999"/>
    <n v="3.7456248375792418"/>
    <m/>
  </r>
  <r>
    <s v="190305.IB"/>
    <s v="190305Z41.IB"/>
    <s v="19进出05(增41)"/>
    <x v="829"/>
    <d v="2019-12-23T00:00:00"/>
    <n v="50"/>
    <x v="1"/>
    <s v=""/>
    <s v="中国进出口银行"/>
    <n v="3.3205"/>
    <n v="3.79"/>
    <m/>
    <n v="1.37"/>
    <n v="3.7080000000000002"/>
    <n v="3.3624999999999998"/>
    <n v="3.355559331175836"/>
    <m/>
  </r>
  <r>
    <s v="190008.IB"/>
    <s v="190008X2.IB"/>
    <s v="19附息国债08(续2)"/>
    <x v="830"/>
    <d v="2019-12-23T00:00:00"/>
    <n v="346.5"/>
    <x v="7"/>
    <s v=""/>
    <s v="中华人民共和国财政部"/>
    <n v="3.8418000000000001"/>
    <n v="2.1"/>
    <m/>
    <n v="1.37"/>
    <n v="21.478200000000001"/>
    <n v="3.8885999999999998"/>
    <n v="3.8464558836401563"/>
    <m/>
  </r>
  <r>
    <s v="150308.IB"/>
    <s v="150308Z15.IB"/>
    <s v="15进出08(增15)"/>
    <x v="831"/>
    <d v="2019-12-30T00:00:00"/>
    <n v="70"/>
    <x v="2"/>
    <s v=""/>
    <s v="中国进出口银行"/>
    <n v="3.2581000000000002"/>
    <n v="2.37"/>
    <m/>
    <n v="1.07"/>
    <n v="4.5525000000000002"/>
    <n v="3.3062999999999998"/>
    <n v="3.2976387149917632"/>
    <m/>
  </r>
  <r>
    <s v="190310.IB"/>
    <s v="190310Z29.IB"/>
    <s v="19进出10(增29)"/>
    <x v="831"/>
    <d v="2019-12-30T00:00:00"/>
    <n v="66.099999999999994"/>
    <x v="2"/>
    <s v=""/>
    <s v="中国进出口银行"/>
    <n v="3.6804000000000001"/>
    <n v="2.29"/>
    <m/>
    <n v="1.81"/>
    <n v="7.6013999999999999"/>
    <n v="3.6775000000000002"/>
    <n v="3.7040798484489699"/>
    <m/>
  </r>
  <r>
    <s v="190308.IB"/>
    <s v="190308Z7.IB"/>
    <s v="19进出08(增7)"/>
    <x v="831"/>
    <d v="2019-12-30T00:00:00"/>
    <n v="55"/>
    <x v="3"/>
    <s v=""/>
    <s v="中国进出口银行"/>
    <n v="2.8807"/>
    <n v="2.2599999999999998"/>
    <m/>
    <n v="1.55"/>
    <n v="2.6778"/>
    <n v="2.8954"/>
    <n v="2.9105752707446411"/>
    <m/>
  </r>
  <r>
    <s v="200201.IB"/>
    <s v="200201.IB"/>
    <s v="20国开01"/>
    <x v="832"/>
    <d v="2020-01-14T00:00:00"/>
    <n v="114.2"/>
    <x v="8"/>
    <s v="366D"/>
    <s v="国家开发银行"/>
    <n v="2.39"/>
    <n v="2.72"/>
    <m/>
    <n v="2.0499999999999998"/>
    <n v="0.97619999999999996"/>
    <n v="2.5716000000000001"/>
    <n v="2.4821942224953903"/>
    <n v="2.57"/>
  </r>
  <r>
    <s v="200201.IB"/>
    <s v="200201Z.IB"/>
    <s v="20国开01(增发)"/>
    <x v="833"/>
    <d v="2020-01-20T00:00:00"/>
    <n v="80"/>
    <x v="8"/>
    <s v="366D"/>
    <s v="国家开发银行"/>
    <n v="2.3673999999999999"/>
    <n v="2.5"/>
    <m/>
    <n v="24"/>
    <n v="0.97089999999999999"/>
    <n v="2.4417"/>
    <n v="2.4600974971675766"/>
    <n v="2.4500000000000002"/>
  </r>
  <r>
    <s v="200201.IB"/>
    <s v="200201Z2.IB"/>
    <s v="20国开01(增2)"/>
    <x v="834"/>
    <d v="2020-02-03T00:00:00"/>
    <n v="50"/>
    <x v="8"/>
    <s v="366D"/>
    <s v="国家开发银行"/>
    <n v="2.3134999999999999"/>
    <n v="4.18"/>
    <m/>
    <n v="1.05"/>
    <n v="0.95799999999999996"/>
    <n v="2.3997999999999999"/>
    <n v="2.4074457202505219"/>
    <n v="2.42"/>
  </r>
  <r>
    <s v="2002120.IB"/>
    <s v="2002120.IB"/>
    <s v="20国开战疫120"/>
    <x v="835"/>
    <d v="2020-02-12T00:00:00"/>
    <n v="135"/>
    <x v="8"/>
    <s v="366D"/>
    <s v="国家开发银行"/>
    <n v="1.65"/>
    <n v="11.85"/>
    <m/>
    <n v="1.1200000000000001"/>
    <n v="1"/>
    <n v="2.0958000000000001"/>
    <n v="1.74"/>
    <n v="2.09"/>
  </r>
  <r>
    <s v="200201.IB"/>
    <s v="200201Z3.IB"/>
    <s v="20国开01(增3)"/>
    <x v="836"/>
    <d v="2020-02-17T00:00:00"/>
    <n v="50"/>
    <x v="8"/>
    <s v="366D"/>
    <s v="国家开发银行"/>
    <n v="1.8056000000000001"/>
    <n v="4.0599999999999996"/>
    <m/>
    <n v="1.36"/>
    <n v="0.90159999999999996"/>
    <n v="1.9893000000000001"/>
    <n v="1.9054225377107366"/>
    <n v="1.98"/>
  </r>
  <r>
    <s v="200201.IB"/>
    <s v="200201Z4.IB"/>
    <s v="20国开01(增4)"/>
    <x v="837"/>
    <d v="2020-02-25T00:00:00"/>
    <n v="73"/>
    <x v="8"/>
    <s v="366D"/>
    <s v="国家开发银行"/>
    <n v="1.9985999999999999"/>
    <n v="2.59"/>
    <m/>
    <n v="1.58"/>
    <n v="0.8821"/>
    <n v="2.0507"/>
    <n v="2.100629248384537"/>
    <n v="2.11"/>
  </r>
  <r>
    <s v="200201.IB"/>
    <s v="200201Z5.IB"/>
    <s v="20国开01(增5)"/>
    <x v="838"/>
    <d v="2020-02-27T00:00:00"/>
    <n v="70"/>
    <x v="8"/>
    <s v="366D"/>
    <s v="国家开发银行"/>
    <n v="2.0455000000000001"/>
    <n v="2.82"/>
    <m/>
    <n v="1.1100000000000001"/>
    <n v="0.86890000000000001"/>
    <n v="2.1145999999999998"/>
    <n v="2.1490792381171597"/>
    <n v="2.12"/>
  </r>
  <r>
    <s v="200201.IB"/>
    <s v="200201Z6.IB"/>
    <s v="20国开01(增6)"/>
    <x v="839"/>
    <d v="2020-03-06T00:00:00"/>
    <n v="80.099999999999994"/>
    <x v="8"/>
    <s v="366D"/>
    <s v="国家开发银行"/>
    <n v="2.0386000000000002"/>
    <n v="5.16"/>
    <m/>
    <n v="3.28"/>
    <n v="0.85029999999999994"/>
    <n v="2.1400999999999999"/>
    <n v="2.1444449958838061"/>
    <n v="2.15"/>
  </r>
  <r>
    <s v="200201.IB"/>
    <s v="200201Z7.IB"/>
    <s v="20国开01(增7)"/>
    <x v="840"/>
    <d v="2020-03-12T00:00:00"/>
    <n v="50"/>
    <x v="8"/>
    <s v="366D"/>
    <s v="国家开发银行"/>
    <n v="1.8385"/>
    <n v="5.66"/>
    <m/>
    <n v="2.98"/>
    <n v="0.83250000000000002"/>
    <n v="1.9914000000000001"/>
    <n v="1.9466081081081081"/>
    <n v="2.02"/>
  </r>
  <r>
    <s v="200201.IB"/>
    <s v="200201Z8.IB"/>
    <s v="20国开01(增8)"/>
    <x v="841"/>
    <d v="2020-03-20T00:00:00"/>
    <n v="70.5"/>
    <x v="8"/>
    <s v="366D"/>
    <s v="国家开发银行"/>
    <n v="1.8875"/>
    <n v="4.9400000000000004"/>
    <m/>
    <n v="6.15"/>
    <n v="0.81420000000000003"/>
    <n v="2.0512999999999999"/>
    <n v="1.9980379513633013"/>
    <n v="2.0499999999999998"/>
  </r>
  <r>
    <s v="200201.IB"/>
    <s v="200201Z9.IB"/>
    <s v="20国开01(增9)"/>
    <x v="842"/>
    <d v="2020-03-26T00:00:00"/>
    <n v="60"/>
    <x v="8"/>
    <s v="366D"/>
    <s v="国家开发银行"/>
    <n v="1.7383"/>
    <n v="4.4000000000000004"/>
    <m/>
    <n v="1.23"/>
    <n v="0.79659999999999997"/>
    <n v="1.9136"/>
    <n v="1.851280165704243"/>
    <n v="1.9"/>
  </r>
  <r>
    <s v="200201.IB"/>
    <s v="200201Z10.IB"/>
    <s v="20国开01(增10)"/>
    <x v="843"/>
    <d v="2020-04-03T00:00:00"/>
    <n v="80"/>
    <x v="8"/>
    <s v="366D"/>
    <s v="国家开发银行"/>
    <n v="1.6072"/>
    <n v="4.63"/>
    <m/>
    <n v="1.54"/>
    <n v="0.77890000000000004"/>
    <n v="1.7885"/>
    <n v="1.722747567081782"/>
    <n v="1.7849999999999999"/>
  </r>
  <r>
    <s v="200201.IB"/>
    <s v="200201Z11.IB"/>
    <s v="20国开01(增11)"/>
    <x v="844"/>
    <d v="2020-04-09T00:00:00"/>
    <n v="60"/>
    <x v="8"/>
    <s v="366D"/>
    <s v="国家开发银行"/>
    <n v="1.2632000000000001"/>
    <n v="4.43"/>
    <m/>
    <n v="8.4600000000000009"/>
    <n v="0.76270000000000004"/>
    <n v="1.6789000000000001"/>
    <n v="1.3812018355841091"/>
    <n v="1.45"/>
  </r>
  <r>
    <s v="200206.IB"/>
    <s v="200206.IB"/>
    <s v="20国开06"/>
    <x v="845"/>
    <d v="2020-04-17T00:00:00"/>
    <n v="110"/>
    <x v="8"/>
    <s v="365D"/>
    <s v="国家开发银行"/>
    <n v="1.1100000000000001"/>
    <n v="4.53"/>
    <m/>
    <n v="2.78"/>
    <n v="0.74680000000000002"/>
    <n v="1.3030999999999999"/>
    <n v="1.2305141938939477"/>
    <n v="1.28"/>
  </r>
  <r>
    <s v="200201.IB"/>
    <s v="200201Z12.IB"/>
    <s v="20国开01(增12)"/>
    <x v="846"/>
    <d v="2020-04-23T00:00:00"/>
    <n v="60"/>
    <x v="8"/>
    <s v="366D"/>
    <s v="国家开发银行"/>
    <n v="0.97440000000000004"/>
    <n v="4.09"/>
    <m/>
    <n v="3.46"/>
    <n v="0.72599999999999998"/>
    <n v="1.1745000000000001"/>
    <n v="1.0983669421487603"/>
    <n v="1.18"/>
  </r>
  <r>
    <s v="200206.IB"/>
    <s v="200206Z.IB"/>
    <s v="20国开06(增发)"/>
    <x v="847"/>
    <d v="2020-05-08T00:00:00"/>
    <n v="84.1"/>
    <x v="8"/>
    <s v="365D"/>
    <s v="国家开发银行"/>
    <n v="1.0278"/>
    <n v="3.04"/>
    <m/>
    <n v="6.67"/>
    <n v="0.95340000000000003"/>
    <n v="1.22"/>
    <n v="1.1221989930774072"/>
    <n v="1.22"/>
  </r>
  <r>
    <s v="200206.IB"/>
    <s v="200206Z2.IB"/>
    <s v="20国开06(增2)"/>
    <x v="848"/>
    <d v="2020-05-12T00:00:00"/>
    <n v="50"/>
    <x v="8"/>
    <s v="365D"/>
    <s v="国家开发银行"/>
    <n v="1.2785"/>
    <n v="4.3099999999999996"/>
    <m/>
    <n v="2.08"/>
    <n v="0.93020000000000003"/>
    <n v="1.2649999999999999"/>
    <n v="1.3752533863685228"/>
    <n v="1.4"/>
  </r>
  <r>
    <s v="200206.IB"/>
    <s v="200206Z3.IB"/>
    <s v="20国开06(增3)"/>
    <x v="849"/>
    <d v="2020-05-15T00:00:00"/>
    <n v="70.099999999999994"/>
    <x v="8"/>
    <s v="365D"/>
    <s v="国家开发银行"/>
    <n v="1.3338000000000001"/>
    <n v="3.45"/>
    <m/>
    <n v="1.26"/>
    <n v="0.91920000000000002"/>
    <n v="1.4"/>
    <n v="1.4317112271540471"/>
    <n v="1.42"/>
  </r>
  <r>
    <s v="200211.IB"/>
    <s v="200211.IB"/>
    <s v="20国开11"/>
    <x v="850"/>
    <d v="2020-05-19T00:00:00"/>
    <n v="71"/>
    <x v="8"/>
    <s v="365D"/>
    <s v="国家开发银行"/>
    <n v="1.3"/>
    <n v="3.37"/>
    <m/>
    <n v="4.29"/>
    <n v="0.9859"/>
    <n v="1.399"/>
    <n v="1.3912871487980525"/>
    <n v="1.42"/>
  </r>
  <r>
    <s v="200206.IB"/>
    <s v="200206Z4.IB"/>
    <s v="20国开06(增4)"/>
    <x v="851"/>
    <d v="2020-05-21T00:00:00"/>
    <n v="60"/>
    <x v="8"/>
    <s v="365D"/>
    <s v="国家开发银行"/>
    <n v="1.3355999999999999"/>
    <n v="3.07"/>
    <m/>
    <n v="1.79"/>
    <n v="0.90069999999999995"/>
    <n v="1.4"/>
    <n v="1.435522282669035"/>
    <n v="1.45"/>
  </r>
  <r>
    <s v="200211.IB"/>
    <s v="200211Z.IB"/>
    <s v="20国开11(增发)"/>
    <x v="852"/>
    <d v="2020-05-25T00:00:00"/>
    <n v="50"/>
    <x v="8"/>
    <s v="365D"/>
    <s v="国家开发银行"/>
    <n v="1.3629"/>
    <n v="3.49"/>
    <m/>
    <n v="1.25"/>
    <n v="0.98019999999999996"/>
    <n v="1.4905999999999999"/>
    <n v="1.45471799632728"/>
    <n v="1.48"/>
  </r>
  <r>
    <s v="200206.IB"/>
    <s v="200206Z5.IB"/>
    <s v="20国开06(增5)"/>
    <x v="853"/>
    <d v="2020-05-29T00:00:00"/>
    <n v="60.1"/>
    <x v="8"/>
    <s v="365D"/>
    <s v="国家开发银行"/>
    <n v="1.5981000000000001"/>
    <n v="2.75"/>
    <m/>
    <n v="60"/>
    <n v="0.88029999999999997"/>
    <n v="1.4550000000000001"/>
    <n v="1.7003378734522323"/>
    <n v="1.65"/>
  </r>
  <r>
    <s v="200211.IB"/>
    <s v="200211Z2.IB"/>
    <s v="20国开11(增2)"/>
    <x v="854"/>
    <d v="2020-06-02T00:00:00"/>
    <n v="70.5"/>
    <x v="8"/>
    <s v="365D"/>
    <s v="国家开发银行"/>
    <n v="1.5841000000000001"/>
    <n v="4.24"/>
    <m/>
    <n v="2.4"/>
    <n v="0.95940000000000003"/>
    <n v="1.6"/>
    <n v="1.6779086303939963"/>
    <n v="1.7"/>
  </r>
  <r>
    <s v="200206.IB"/>
    <s v="200206Z6.IB"/>
    <s v="20国开06(增6)"/>
    <x v="855"/>
    <d v="2020-06-04T00:00:00"/>
    <n v="60"/>
    <x v="8"/>
    <s v="365D"/>
    <s v="国家开发银行"/>
    <n v="1.8512999999999999"/>
    <n v="2.59"/>
    <m/>
    <n v="1.03"/>
    <n v="0.85970000000000002"/>
    <n v="1.67"/>
    <n v="1.9559876817494475"/>
    <n v="1.7"/>
  </r>
  <r>
    <s v="200211.IB"/>
    <s v="200211Z3.IB"/>
    <s v="20国开11(增3)"/>
    <x v="856"/>
    <d v="2020-06-08T00:00:00"/>
    <n v="50"/>
    <x v="8"/>
    <s v="365D"/>
    <s v="国家开发银行"/>
    <n v="2.0983000000000001"/>
    <n v="3.18"/>
    <m/>
    <n v="1.21"/>
    <n v="0.93689999999999996"/>
    <n v="2.0209999999999999"/>
    <n v="2.1943614793467821"/>
    <n v="2.12"/>
  </r>
  <r>
    <s v="200206.IB"/>
    <s v="200206Z7.IB"/>
    <s v="20国开06(增7)"/>
    <x v="857"/>
    <d v="2020-06-12T00:00:00"/>
    <n v="75.099999999999994"/>
    <x v="8"/>
    <s v="365D"/>
    <s v="国家开发银行"/>
    <n v="2.1168"/>
    <n v="3.46"/>
    <m/>
    <n v="1.71"/>
    <n v="0.83879999999999999"/>
    <n v="2.2799999999999998"/>
    <n v="2.224096137339056"/>
    <n v="2.2000000000000002"/>
  </r>
  <r>
    <s v="200211.IB"/>
    <s v="200211Z4.IB"/>
    <s v="20国开11(增4)"/>
    <x v="858"/>
    <d v="2020-06-16T00:00:00"/>
    <n v="82.8"/>
    <x v="8"/>
    <s v="365D"/>
    <s v="国家开发银行"/>
    <n v="2.1480999999999999"/>
    <n v="3.38"/>
    <m/>
    <n v="1.55"/>
    <n v="0.91769999999999996"/>
    <n v="2.2473000000000001"/>
    <n v="2.2461712651193197"/>
    <n v="2.2400000000000002"/>
  </r>
  <r>
    <s v="200206.IB"/>
    <s v="200206Z8.IB"/>
    <s v="20国开06(增8)"/>
    <x v="859"/>
    <d v="2020-06-18T00:00:00"/>
    <n v="60"/>
    <x v="8"/>
    <s v="365D"/>
    <s v="国家开发银行"/>
    <n v="2.1709999999999998"/>
    <n v="3.51"/>
    <m/>
    <n v="4.38"/>
    <n v="0.81440000000000001"/>
    <n v="2.2305999999999999"/>
    <n v="2.2815108055009823"/>
    <n v="2.2799999999999998"/>
  </r>
  <r>
    <s v="200211.IB"/>
    <s v="200211Z5.IB"/>
    <s v="20国开11(增5)"/>
    <x v="860"/>
    <d v="2020-06-22T00:00:00"/>
    <n v="60"/>
    <x v="8"/>
    <s v="365D"/>
    <s v="国家开发银行"/>
    <n v="2.2097000000000002"/>
    <n v="4.5"/>
    <m/>
    <n v="3.32"/>
    <n v="0.89880000000000004"/>
    <n v="2.3071000000000002"/>
    <n v="2.3098335113484647"/>
    <n v="2.2999999999999998"/>
  </r>
  <r>
    <s v="200211.IB"/>
    <s v="200211Z6.IB"/>
    <s v="20国开11(增6)"/>
    <x v="861"/>
    <d v="2020-06-30T00:00:00"/>
    <n v="71.3"/>
    <x v="8"/>
    <s v="365D"/>
    <s v="国家开发银行"/>
    <n v="2.3224"/>
    <n v="3.36"/>
    <m/>
    <n v="4.3600000000000003"/>
    <n v="0.88790000000000002"/>
    <n v="2.3519000000000001"/>
    <n v="2.4237627660772612"/>
    <n v="2.4"/>
  </r>
  <r>
    <s v="190214.IB"/>
    <s v="190214Z6.IB"/>
    <s v="19国开14(增6)"/>
    <x v="862"/>
    <d v="2020-01-06T00:00:00"/>
    <n v="80"/>
    <x v="3"/>
    <s v=""/>
    <s v="国家开发银行"/>
    <n v="2.8403999999999998"/>
    <n v="3.47"/>
    <m/>
    <n v="1.27"/>
    <n v="2.6484999999999999"/>
    <n v="2.89"/>
    <n v="2.8932601094959409"/>
    <n v="2.9049999999999998"/>
  </r>
  <r>
    <s v="190214.IB"/>
    <s v="190214Z7.IB"/>
    <s v="19国开14(增7)"/>
    <x v="863"/>
    <d v="2020-01-14T00:00:00"/>
    <n v="107.3"/>
    <x v="3"/>
    <s v=""/>
    <s v="国家开发银行"/>
    <n v="2.8751000000000002"/>
    <n v="2.99"/>
    <m/>
    <n v="1.1399999999999999"/>
    <n v="2.6295000000000002"/>
    <n v="2.9350999999999998"/>
    <n v="2.9283420612283706"/>
    <n v="2.9350000000000001"/>
  </r>
  <r>
    <s v="190214.IB"/>
    <s v="190214Z8.IB"/>
    <s v="19国开14(增8)"/>
    <x v="833"/>
    <d v="2020-01-20T00:00:00"/>
    <n v="80"/>
    <x v="3"/>
    <s v=""/>
    <s v="国家开发银行"/>
    <n v="2.8929999999999998"/>
    <n v="3.41"/>
    <m/>
    <n v="5.92"/>
    <n v="2.6103000000000001"/>
    <n v="2.9550000000000001"/>
    <n v="2.9466336819522656"/>
    <n v="2.96"/>
  </r>
  <r>
    <s v="190214.IB"/>
    <s v="190214Z9.IB"/>
    <s v="19国开14(增9)"/>
    <x v="834"/>
    <d v="2020-02-03T00:00:00"/>
    <n v="60"/>
    <x v="3"/>
    <s v=""/>
    <s v="国家开发银行"/>
    <n v="2.8454999999999999"/>
    <n v="4.43"/>
    <m/>
    <n v="3.47"/>
    <n v="2.5977000000000001"/>
    <n v="2.93"/>
    <n v="2.8993938291565615"/>
    <n v="2.9275000000000002"/>
  </r>
  <r>
    <s v="190214.IB"/>
    <s v="190214Z10.IB"/>
    <s v="19国开14(增10)"/>
    <x v="864"/>
    <d v="2020-02-13T00:00:00"/>
    <n v="80"/>
    <x v="3"/>
    <s v=""/>
    <s v="国家开发银行"/>
    <n v="2.5709"/>
    <n v="3.62"/>
    <m/>
    <n v="7.25"/>
    <n v="2.5491000000000001"/>
    <n v="2.65"/>
    <n v="2.6258213447883567"/>
    <n v="2.65"/>
  </r>
  <r>
    <s v="190214.IB"/>
    <s v="190214Z11.IB"/>
    <s v="19国开14(增11)"/>
    <x v="865"/>
    <d v="2020-02-21T00:00:00"/>
    <n v="99.1"/>
    <x v="3"/>
    <s v=""/>
    <s v="国家开发银行"/>
    <n v="2.5811999999999999"/>
    <n v="3.39"/>
    <m/>
    <n v="2.5499999999999998"/>
    <n v="2.5305"/>
    <n v="2.64"/>
    <n v="2.6365250345781464"/>
    <n v="2.66"/>
  </r>
  <r>
    <s v="190214.IB"/>
    <s v="190214Z12.IB"/>
    <s v="19国开14(增12)"/>
    <x v="838"/>
    <d v="2020-02-27T00:00:00"/>
    <n v="80"/>
    <x v="3"/>
    <s v=""/>
    <s v="国家开发银行"/>
    <n v="2.5861000000000001"/>
    <n v="4.09"/>
    <m/>
    <n v="3.17"/>
    <n v="2.5116000000000001"/>
    <n v="2.6577999999999999"/>
    <n v="2.6418413600891864"/>
    <n v="2.66"/>
  </r>
  <r>
    <s v="190214.IB"/>
    <s v="190214Z13.IB"/>
    <s v="19国开14(增13)"/>
    <x v="839"/>
    <d v="2020-03-06T00:00:00"/>
    <n v="100.1"/>
    <x v="3"/>
    <s v=""/>
    <s v="国家开发银行"/>
    <n v="2.5141"/>
    <n v="3.88"/>
    <m/>
    <n v="1.84"/>
    <n v="2.4950999999999999"/>
    <n v="2.5950000000000002"/>
    <n v="2.570209975552082"/>
    <n v="2.6"/>
  </r>
  <r>
    <s v="180203.IB"/>
    <s v="180203Z7.IB"/>
    <s v="18国开03(增7)"/>
    <x v="866"/>
    <d v="2020-03-10T00:00:00"/>
    <n v="40"/>
    <x v="3"/>
    <s v=""/>
    <s v="国家开发银行"/>
    <n v="1.9045000000000001"/>
    <n v="7.43"/>
    <m/>
    <n v="2.93"/>
    <n v="0.94689999999999996"/>
    <n v="2.1804000000000001"/>
    <n v="2.0523508818249026"/>
    <n v="2.1804000000000001"/>
  </r>
  <r>
    <s v="190214.IB"/>
    <s v="190214Z14.IB"/>
    <s v="19国开14(增14)"/>
    <x v="840"/>
    <d v="2020-03-12T00:00:00"/>
    <n v="70"/>
    <x v="3"/>
    <s v=""/>
    <s v="国家开发银行"/>
    <n v="2.2940999999999998"/>
    <n v="4.57"/>
    <m/>
    <n v="1.24"/>
    <n v="2.4792999999999998"/>
    <n v="2.4"/>
    <n v="2.3505675513249704"/>
    <n v="2.44"/>
  </r>
  <r>
    <s v="180203.IB"/>
    <s v="180203Z8.IB"/>
    <s v="18国开03(增8)"/>
    <x v="867"/>
    <d v="2020-03-16T00:00:00"/>
    <n v="40"/>
    <x v="3"/>
    <s v=""/>
    <s v="国家开发银行"/>
    <n v="1.8049999999999999"/>
    <n v="6.03"/>
    <m/>
    <n v="1.53"/>
    <n v="0.97150000000000003"/>
    <n v="2.0268999999999999"/>
    <n v="1.9491070509521358"/>
    <n v="2.0268999999999999"/>
  </r>
  <r>
    <s v="190214.IB"/>
    <s v="190214Z15.IB"/>
    <s v="19国开14(增15)"/>
    <x v="841"/>
    <d v="2020-03-20T00:00:00"/>
    <n v="106.7"/>
    <x v="3"/>
    <s v=""/>
    <s v="国家开发银行"/>
    <n v="2.4333"/>
    <n v="4.62"/>
    <m/>
    <n v="16.95"/>
    <n v="2.4592000000000001"/>
    <n v="2.52"/>
    <n v="2.4902290826284972"/>
    <n v="2.5249999999999999"/>
  </r>
  <r>
    <s v="180203.IB"/>
    <s v="180203Z9.IB"/>
    <s v="18国开03(增9)"/>
    <x v="868"/>
    <d v="2020-03-24T00:00:00"/>
    <n v="40"/>
    <x v="3"/>
    <s v=""/>
    <s v="国家开发银行"/>
    <n v="1.7432000000000001"/>
    <n v="6.4"/>
    <m/>
    <n v="4.57"/>
    <n v="0.95379999999999998"/>
    <n v="2.06"/>
    <n v="1.8899812958691551"/>
    <n v="2.06"/>
  </r>
  <r>
    <s v="190214.IB"/>
    <s v="190214Z16.IB"/>
    <s v="19国开14(增16)"/>
    <x v="842"/>
    <d v="2020-03-26T00:00:00"/>
    <n v="80"/>
    <x v="3"/>
    <s v=""/>
    <s v="国家开发银行"/>
    <n v="2.2938000000000001"/>
    <n v="4.6100000000000003"/>
    <m/>
    <n v="3.3"/>
    <n v="2.4445999999999999"/>
    <n v="2.4205999999999999"/>
    <n v="2.3510690828765441"/>
    <n v="2.4"/>
  </r>
  <r>
    <s v="180203.IB"/>
    <s v="180203Z10.IB"/>
    <s v="18国开03(增10)"/>
    <x v="869"/>
    <d v="2020-03-30T00:00:00"/>
    <n v="50"/>
    <x v="3"/>
    <s v=""/>
    <s v="国家开发银行"/>
    <n v="1.5539000000000001"/>
    <n v="4.9800000000000004"/>
    <m/>
    <n v="1.62"/>
    <n v="0.93689999999999996"/>
    <n v="1.9167000000000001"/>
    <n v="1.7033289678727721"/>
    <n v="1.9167000000000001"/>
  </r>
  <r>
    <s v="190214.IB"/>
    <s v="190214Z17.IB"/>
    <s v="19国开14(增17)"/>
    <x v="843"/>
    <d v="2020-04-03T00:00:00"/>
    <n v="99.2"/>
    <x v="3"/>
    <s v=""/>
    <s v="国家开发银行"/>
    <n v="2.1341000000000001"/>
    <n v="5.82"/>
    <m/>
    <n v="3.96"/>
    <n v="2.4297"/>
    <n v="2.2707000000000002"/>
    <n v="2.1917202823393835"/>
    <n v="2.2599999999999998"/>
  </r>
  <r>
    <s v="180203.IB"/>
    <s v="180203Z11.IB"/>
    <s v="18国开03(增11)"/>
    <x v="870"/>
    <d v="2020-04-08T00:00:00"/>
    <n v="50"/>
    <x v="3"/>
    <s v=""/>
    <s v="国家开发银行"/>
    <n v="1.4242999999999999"/>
    <n v="4.43"/>
    <m/>
    <n v="2.2000000000000002"/>
    <n v="0.91959999999999997"/>
    <n v="1.7250000000000001"/>
    <n v="1.5765401043932143"/>
    <n v="1.7250000000000001"/>
  </r>
  <r>
    <s v="200202.IB"/>
    <s v="200202.IB"/>
    <s v="20国开02"/>
    <x v="844"/>
    <d v="2020-04-09T00:00:00"/>
    <n v="80"/>
    <x v="3"/>
    <s v=""/>
    <s v="国家开发银行"/>
    <n v="1.86"/>
    <n v="4.8899999999999997"/>
    <m/>
    <n v="25"/>
    <n v="2.8917999999999999"/>
    <n v="2.1800000000000002"/>
    <n v="1.9084127533024415"/>
    <n v="1.99"/>
  </r>
  <r>
    <s v="180203.IB"/>
    <s v="180203Z12.IB"/>
    <s v="18国开03(增12)"/>
    <x v="871"/>
    <d v="2020-04-13T00:00:00"/>
    <n v="50"/>
    <x v="3"/>
    <s v=""/>
    <s v="国家开发银行"/>
    <n v="0.98129999999999995"/>
    <n v="4.2300000000000004"/>
    <m/>
    <n v="4.25"/>
    <n v="0.90459999999999996"/>
    <n v="1.2498"/>
    <n v="1.1360645368118505"/>
    <n v="1.2498"/>
  </r>
  <r>
    <s v="200202.IB"/>
    <s v="200202Z.IB"/>
    <s v="20国开02(增发)"/>
    <x v="845"/>
    <d v="2020-04-17T00:00:00"/>
    <n v="112.4"/>
    <x v="3"/>
    <s v=""/>
    <s v="国家开发银行"/>
    <n v="1.7698"/>
    <n v="6.23"/>
    <m/>
    <n v="1.78"/>
    <n v="2.8776999999999999"/>
    <n v="1.91"/>
    <n v="1.8184499635125273"/>
    <n v="1.9"/>
  </r>
  <r>
    <s v="180203.IB"/>
    <s v="180203Z13.IB"/>
    <s v="18国开03(增13)"/>
    <x v="872"/>
    <d v="2020-04-21T00:00:00"/>
    <n v="40"/>
    <x v="3"/>
    <s v=""/>
    <s v="国家开发银行"/>
    <n v="0.90649999999999997"/>
    <n v="5.58"/>
    <m/>
    <n v="2.1"/>
    <n v="0.8861"/>
    <n v="1.2745"/>
    <n v="1.0644957115449722"/>
    <n v="1.2745"/>
  </r>
  <r>
    <s v="200202.IB"/>
    <s v="200202Z2.IB"/>
    <s v="20国开02(增2)"/>
    <x v="846"/>
    <d v="2020-04-23T00:00:00"/>
    <n v="90"/>
    <x v="3"/>
    <s v=""/>
    <s v="国家开发银行"/>
    <n v="1.6961999999999999"/>
    <n v="3.51"/>
    <m/>
    <n v="7.68"/>
    <n v="2.8618999999999999"/>
    <n v="1.79"/>
    <n v="1.745118550613229"/>
    <n v="1.7949999999999999"/>
  </r>
  <r>
    <s v="180203.IB"/>
    <s v="180203Z14.IB"/>
    <s v="18国开03(增14)"/>
    <x v="873"/>
    <d v="2020-04-27T00:00:00"/>
    <n v="60"/>
    <x v="3"/>
    <s v=""/>
    <s v="国家开发银行"/>
    <n v="0.84519999999999995"/>
    <n v="4.22"/>
    <m/>
    <n v="2.04"/>
    <n v="0.86809999999999998"/>
    <n v="1.1724000000000001"/>
    <n v="1.0064717428867642"/>
    <n v="1.1724000000000001"/>
  </r>
  <r>
    <s v="180203.IB"/>
    <s v="180203Z15.IB"/>
    <s v="18国开03(增15)"/>
    <x v="874"/>
    <d v="2020-04-30T00:00:00"/>
    <n v="60"/>
    <x v="3"/>
    <s v=""/>
    <s v="国家开发银行"/>
    <n v="0.87590000000000001"/>
    <n v="3.35"/>
    <m/>
    <n v="2.73"/>
    <n v="0.85399999999999998"/>
    <n v="1.17"/>
    <n v="1.0398344262295083"/>
    <n v="1.17"/>
  </r>
  <r>
    <s v="200202.IB"/>
    <s v="200202Z3.IB"/>
    <s v="20国开02(增3)"/>
    <x v="847"/>
    <d v="2020-05-08T00:00:00"/>
    <n v="105.8"/>
    <x v="3"/>
    <s v=""/>
    <s v="国家开发银行"/>
    <n v="1.6255999999999999"/>
    <n v="4.58"/>
    <m/>
    <n v="1.93"/>
    <n v="2.8384"/>
    <n v="1.7450000000000001"/>
    <n v="1.6749235625704622"/>
    <n v="1.75"/>
  </r>
  <r>
    <s v="180203.IB"/>
    <s v="180203Z16.IB"/>
    <s v="18国开03(增16)"/>
    <x v="875"/>
    <d v="2020-05-11T00:00:00"/>
    <n v="60"/>
    <x v="3"/>
    <s v=""/>
    <s v="国家开发银行"/>
    <n v="1.0605"/>
    <n v="3.01"/>
    <m/>
    <n v="2.35"/>
    <n v="0.82950000000000002"/>
    <n v="1.23"/>
    <n v="1.2292763713080168"/>
    <n v="1.23"/>
  </r>
  <r>
    <s v="200202.IB"/>
    <s v="200202Z4.IB"/>
    <s v="20国开02(增4)"/>
    <x v="848"/>
    <d v="2020-05-12T00:00:00"/>
    <n v="70"/>
    <x v="3"/>
    <s v=""/>
    <s v="国家开发银行"/>
    <n v="1.8126"/>
    <n v="3.72"/>
    <m/>
    <n v="2.14"/>
    <n v="2.8134999999999999"/>
    <n v="1.87"/>
    <n v="1.8623600853030033"/>
    <n v="1.87"/>
  </r>
  <r>
    <s v="200202.IB"/>
    <s v="200202Z5.IB"/>
    <s v="20国开02(增5)"/>
    <x v="849"/>
    <d v="2020-05-15T00:00:00"/>
    <n v="81.3"/>
    <x v="3"/>
    <s v=""/>
    <s v="国家开发银行"/>
    <n v="1.85"/>
    <n v="6.23"/>
    <m/>
    <n v="10"/>
    <n v="2.8007"/>
    <n v="1.98"/>
    <n v="1.899987503124219"/>
    <n v="1.93"/>
  </r>
  <r>
    <s v="200202.IB"/>
    <s v="200202Z6.IB"/>
    <s v="20国开02(增6)"/>
    <x v="851"/>
    <d v="2020-05-21T00:00:00"/>
    <n v="70"/>
    <x v="3"/>
    <s v=""/>
    <s v="国家开发银行"/>
    <n v="1.9039999999999999"/>
    <n v="2.76"/>
    <m/>
    <n v="3.22"/>
    <n v="2.7812999999999999"/>
    <n v="1.92"/>
    <n v="1.9543361737317082"/>
    <n v="1.95"/>
  </r>
  <r>
    <s v="200202.IB"/>
    <s v="200202Z7.IB"/>
    <s v="20国开02(增7)"/>
    <x v="853"/>
    <d v="2020-05-29T00:00:00"/>
    <n v="85.3"/>
    <x v="3"/>
    <s v=""/>
    <s v="国家开发银行"/>
    <n v="2.0607000000000002"/>
    <n v="3.27"/>
    <m/>
    <n v="2.25"/>
    <n v="2.7570000000000001"/>
    <n v="2.0198999999999998"/>
    <n v="2.1114798331519768"/>
    <n v="2.08"/>
  </r>
  <r>
    <s v="200202.IB"/>
    <s v="200202Z8.IB"/>
    <s v="20国开02(增8)"/>
    <x v="855"/>
    <d v="2020-06-04T00:00:00"/>
    <n v="50"/>
    <x v="3"/>
    <s v=""/>
    <s v="国家开发银行"/>
    <n v="2.3938999999999999"/>
    <n v="2.57"/>
    <m/>
    <n v="2"/>
    <n v="2.7298"/>
    <n v="2.21"/>
    <n v="2.4451858084841378"/>
    <n v="2.2999999999999998"/>
  </r>
  <r>
    <s v="200217.IB"/>
    <s v="200217.IB"/>
    <s v="20国开17"/>
    <x v="876"/>
    <d v="2020-06-09T00:00:00"/>
    <n v="30"/>
    <x v="3"/>
    <s v=""/>
    <s v="国家开发银行"/>
    <n v="2.85"/>
    <n v="3.46"/>
    <m/>
    <n v="2.85"/>
    <n v="3"/>
    <n v="2.62"/>
    <n v="2.8966666666666669"/>
    <n v="2.71"/>
  </r>
  <r>
    <s v="200202.IB"/>
    <s v="200202Z9.IB"/>
    <s v="20国开02(增9)"/>
    <x v="857"/>
    <d v="2020-06-12T00:00:00"/>
    <n v="86.4"/>
    <x v="3"/>
    <s v=""/>
    <s v="国家开发银行"/>
    <n v="2.5217999999999998"/>
    <n v="3.94"/>
    <m/>
    <n v="16.920000000000002"/>
    <n v="2.7079"/>
    <n v="2.64"/>
    <n v="2.573500579785073"/>
    <n v="2.57"/>
  </r>
  <r>
    <s v="200202.IB"/>
    <s v="200202Z10.IB"/>
    <s v="20国开02(增10)"/>
    <x v="859"/>
    <d v="2020-06-18T00:00:00"/>
    <n v="80"/>
    <x v="3"/>
    <s v=""/>
    <s v="国家开发银行"/>
    <n v="2.5634999999999999"/>
    <n v="1.94"/>
    <m/>
    <n v="2.94"/>
    <n v="2.6814"/>
    <n v="2.54"/>
    <n v="2.6157115312896249"/>
    <n v="2.59"/>
  </r>
  <r>
    <s v="200202.IB"/>
    <s v="200202Z11.IB"/>
    <s v="20国开02(增11)"/>
    <x v="861"/>
    <d v="2020-06-30T00:00:00"/>
    <n v="79.3"/>
    <x v="3"/>
    <s v=""/>
    <s v="国家开发银行"/>
    <n v="2.8489"/>
    <n v="2.21"/>
    <m/>
    <n v="1.4"/>
    <n v="2.6680999999999999"/>
    <n v="2.7690999999999999"/>
    <n v="2.9013717964094301"/>
    <n v="2.82"/>
  </r>
  <r>
    <s v="190208.IB"/>
    <s v="190208Z24.IB"/>
    <s v="19国开08(增24)"/>
    <x v="862"/>
    <d v="2020-01-06T00:00:00"/>
    <n v="80"/>
    <x v="1"/>
    <s v=""/>
    <s v="国家开发银行"/>
    <n v="3.2214999999999998"/>
    <n v="4.8899999999999997"/>
    <m/>
    <n v="1.27"/>
    <n v="4.0449000000000002"/>
    <n v="3.2700999999999998"/>
    <n v="3.2808339761180743"/>
    <n v="3.29"/>
  </r>
  <r>
    <s v="200203.IB"/>
    <s v="200203.IB"/>
    <s v="20国开03"/>
    <x v="832"/>
    <d v="2020-01-10T00:00:00"/>
    <n v="101"/>
    <x v="1"/>
    <s v=""/>
    <s v="国家开发银行"/>
    <n v="3.23"/>
    <n v="4.4800000000000004"/>
    <m/>
    <n v="1.93"/>
    <n v="4.5484999999999998"/>
    <n v="3.29"/>
    <n v="3.2827646476860504"/>
    <n v="3.2949999999999999"/>
  </r>
  <r>
    <s v="200203.IB"/>
    <s v="200203Z.IB"/>
    <s v="20国开03(增发)"/>
    <x v="877"/>
    <d v="2020-01-16T00:00:00"/>
    <n v="100"/>
    <x v="1"/>
    <s v=""/>
    <s v="国家开发银行"/>
    <n v="3.2061999999999999"/>
    <n v="3.03"/>
    <m/>
    <n v="2.2400000000000002"/>
    <n v="4.5370999999999997"/>
    <n v="3.2637999999999998"/>
    <n v="3.2590972250997332"/>
    <n v="3.28"/>
  </r>
  <r>
    <s v="200203.IB"/>
    <s v="200203Z2.IB"/>
    <s v="20国开03(增2)"/>
    <x v="836"/>
    <d v="2020-02-17T00:00:00"/>
    <n v="90"/>
    <x v="1"/>
    <s v=""/>
    <s v="国家开发银行"/>
    <n v="2.8774000000000002"/>
    <n v="3.65"/>
    <m/>
    <n v="2.1800000000000002"/>
    <n v="4.4741"/>
    <n v="2.95"/>
    <n v="2.931042073266132"/>
    <n v="2.95"/>
  </r>
  <r>
    <s v="200203.IB"/>
    <s v="200203Z3.IB"/>
    <s v="20国开03(增3)"/>
    <x v="837"/>
    <d v="2020-02-25T00:00:00"/>
    <n v="113"/>
    <x v="1"/>
    <s v=""/>
    <s v="国家开发银行"/>
    <n v="2.9710000000000001"/>
    <n v="3.46"/>
    <m/>
    <n v="10"/>
    <n v="4.452"/>
    <n v="2.9725000000000001"/>
    <n v="3.0249083557951484"/>
    <n v="2.9249999999999998"/>
  </r>
  <r>
    <s v="200203.IB"/>
    <s v="200203Z4.IB"/>
    <s v="20国开03(增4)"/>
    <x v="878"/>
    <d v="2020-03-02T00:00:00"/>
    <n v="90"/>
    <x v="1"/>
    <s v=""/>
    <s v="国家开发银行"/>
    <n v="2.84"/>
    <n v="4.8899999999999997"/>
    <m/>
    <n v="1.1100000000000001"/>
    <n v="4.4404000000000003"/>
    <n v="2.94"/>
    <n v="2.8940491847581296"/>
    <n v="2.91"/>
  </r>
  <r>
    <s v="200203.IB"/>
    <s v="200203Z5.IB"/>
    <s v="20国开03(增5)"/>
    <x v="866"/>
    <d v="2020-03-10T00:00:00"/>
    <n v="100"/>
    <x v="1"/>
    <s v=""/>
    <s v="国家开发银行"/>
    <n v="2.7301000000000002"/>
    <n v="3.86"/>
    <m/>
    <n v="8.91"/>
    <n v="4.4260000000000002"/>
    <n v="2.8050000000000002"/>
    <n v="2.7843250338906462"/>
    <n v="2.81"/>
  </r>
  <r>
    <s v="200203.IB"/>
    <s v="200203Z6.IB"/>
    <s v="20国开03(增6)"/>
    <x v="867"/>
    <d v="2020-03-16T00:00:00"/>
    <n v="80"/>
    <x v="1"/>
    <s v=""/>
    <s v="国家开发银行"/>
    <n v="2.7223999999999999"/>
    <n v="3.24"/>
    <m/>
    <n v="2.09"/>
    <n v="4.4074"/>
    <n v="2.78"/>
    <n v="2.7768538730317194"/>
    <n v="2.8"/>
  </r>
  <r>
    <s v="200203.IB"/>
    <s v="200203Z7.IB"/>
    <s v="20国开03(增7)"/>
    <x v="868"/>
    <d v="2020-03-24T00:00:00"/>
    <n v="106"/>
    <x v="1"/>
    <s v=""/>
    <s v="国家开发银行"/>
    <n v="2.7713999999999999"/>
    <n v="4.2"/>
    <m/>
    <n v="1.02"/>
    <n v="4.3859000000000004"/>
    <n v="2.83"/>
    <n v="2.826120809867986"/>
    <n v="2.8650000000000002"/>
  </r>
  <r>
    <s v="200203.IB"/>
    <s v="200203Z8.IB"/>
    <s v="20国开03(增8)"/>
    <x v="869"/>
    <d v="2020-03-30T00:00:00"/>
    <n v="80"/>
    <x v="1"/>
    <s v=""/>
    <s v="国家开发银行"/>
    <n v="2.5596999999999999"/>
    <n v="4.0999999999999996"/>
    <m/>
    <n v="2.57"/>
    <n v="4.3776999999999999"/>
    <n v="2.7149999999999999"/>
    <n v="2.6145233090435616"/>
    <n v="2.665"/>
  </r>
  <r>
    <s v="200203.IB"/>
    <s v="200203Z9.IB"/>
    <s v="20国开03(增9)"/>
    <x v="870"/>
    <d v="2020-04-08T00:00:00"/>
    <n v="97.5"/>
    <x v="1"/>
    <s v=""/>
    <s v="国家开发银行"/>
    <n v="2.4590000000000001"/>
    <n v="4.66"/>
    <m/>
    <n v="1"/>
    <n v="4.3638000000000003"/>
    <n v="2.5299999999999998"/>
    <n v="2.5139979375773409"/>
    <n v="2.5550000000000002"/>
  </r>
  <r>
    <s v="200203.IB"/>
    <s v="200203Z10.IB"/>
    <s v="20国开03(增10)"/>
    <x v="871"/>
    <d v="2020-04-13T00:00:00"/>
    <n v="80"/>
    <x v="1"/>
    <s v=""/>
    <s v="国家开发银行"/>
    <n v="2.1074999999999999"/>
    <n v="4.4800000000000004"/>
    <m/>
    <n v="1.36"/>
    <n v="4.3619000000000003"/>
    <n v="2.1903000000000001"/>
    <n v="2.1625218941287052"/>
    <n v="2.2149999999999999"/>
  </r>
  <r>
    <s v="200203.IB"/>
    <s v="200203Z11.IB"/>
    <s v="20国开03(增11)"/>
    <x v="872"/>
    <d v="2020-04-21T00:00:00"/>
    <n v="102.1"/>
    <x v="1"/>
    <s v=""/>
    <s v="国家开发银行"/>
    <n v="2.1093000000000002"/>
    <n v="4.82"/>
    <m/>
    <n v="1.05"/>
    <n v="4.3434999999999997"/>
    <n v="2.2178"/>
    <n v="2.1645549787038103"/>
    <n v="2.2149999999999999"/>
  </r>
  <r>
    <s v="200203.IB"/>
    <s v="200203Z12.IB"/>
    <s v="20国开03(增12)"/>
    <x v="873"/>
    <d v="2020-04-27T00:00:00"/>
    <n v="90"/>
    <x v="1"/>
    <s v=""/>
    <s v="国家开发银行"/>
    <n v="2.0299"/>
    <n v="3.06"/>
    <m/>
    <n v="125"/>
    <n v="4.3293999999999997"/>
    <n v="2.15"/>
    <n v="2.0853349332471014"/>
    <n v="2.1150000000000002"/>
  </r>
  <r>
    <s v="200203.IB"/>
    <s v="200203Z13.IB"/>
    <s v="20国开03(增13)"/>
    <x v="847"/>
    <d v="2020-05-08T00:00:00"/>
    <n v="109.9"/>
    <x v="1"/>
    <s v=""/>
    <s v="国家开发银行"/>
    <n v="2.0265"/>
    <n v="2.92"/>
    <m/>
    <n v="1.06"/>
    <n v="4.3113999999999999"/>
    <n v="2.09"/>
    <n v="2.0821663728719209"/>
    <n v="2.1124999999999998"/>
  </r>
  <r>
    <s v="200203.IB"/>
    <s v="200203Z14.IB"/>
    <s v="20国开03(增14)"/>
    <x v="848"/>
    <d v="2020-05-12T00:00:00"/>
    <n v="130"/>
    <x v="1"/>
    <s v=""/>
    <s v="国家开发银行"/>
    <n v="2.2258"/>
    <n v="3.99"/>
    <m/>
    <n v="5.66"/>
    <n v="4.2812999999999999"/>
    <n v="2.2905000000000002"/>
    <n v="2.2818577394716559"/>
    <n v="2.2749999999999999"/>
  </r>
  <r>
    <s v="200203.IB"/>
    <s v="200203Z15.IB"/>
    <s v="20国开03(增15)"/>
    <x v="850"/>
    <d v="2020-05-19T00:00:00"/>
    <n v="142.1"/>
    <x v="1"/>
    <s v=""/>
    <s v="国家开发银行"/>
    <n v="2.2713999999999999"/>
    <n v="3.83"/>
    <m/>
    <n v="1.21"/>
    <n v="4.2645"/>
    <n v="2.3420999999999998"/>
    <n v="2.3276785789658812"/>
    <n v="2.33"/>
  </r>
  <r>
    <s v="200203.IB"/>
    <s v="200203Z16.IB"/>
    <s v="20国开03(增16)"/>
    <x v="852"/>
    <d v="2020-05-25T00:00:00"/>
    <n v="130"/>
    <x v="1"/>
    <s v=""/>
    <s v="国家开发银行"/>
    <n v="2.3429000000000002"/>
    <n v="1.72"/>
    <m/>
    <n v="1.39"/>
    <n v="4.2408999999999999"/>
    <n v="2.3679999999999999"/>
    <n v="2.3994917611827682"/>
    <n v="2.3624999999999998"/>
  </r>
  <r>
    <s v="200203.IB"/>
    <s v="200203Z17.IB"/>
    <s v="20国开03(增17)"/>
    <x v="854"/>
    <d v="2020-06-02T00:00:00"/>
    <n v="150"/>
    <x v="1"/>
    <s v=""/>
    <s v="国家开发银行"/>
    <n v="2.5002"/>
    <n v="3.32"/>
    <m/>
    <n v="3.27"/>
    <n v="4.2153"/>
    <n v="2.5550000000000002"/>
    <n v="2.5571354494342038"/>
    <n v="2.54"/>
  </r>
  <r>
    <s v="200203.IB"/>
    <s v="200203Z18.IB"/>
    <s v="20国开03(增18)"/>
    <x v="856"/>
    <d v="2020-06-08T00:00:00"/>
    <n v="110"/>
    <x v="1"/>
    <s v=""/>
    <s v="国家开发银行"/>
    <n v="2.7957000000000001"/>
    <n v="3.14"/>
    <m/>
    <n v="2.99"/>
    <n v="4.1811999999999996"/>
    <n v="2.7503000000000002"/>
    <n v="2.853099789534105"/>
    <n v="2.84"/>
  </r>
  <r>
    <s v="200218.IB"/>
    <s v="200218.IB"/>
    <s v="20国开18"/>
    <x v="876"/>
    <d v="2020-06-09T00:00:00"/>
    <n v="20"/>
    <x v="1"/>
    <s v=""/>
    <s v="国家开发银行"/>
    <n v="3.1"/>
    <n v="3.54"/>
    <m/>
    <n v="1.1599999999999999"/>
    <n v="5"/>
    <n v="3.1"/>
    <n v="3.1480000000000001"/>
    <n v="3.1"/>
  </r>
  <r>
    <s v="200203.IB"/>
    <s v="200203Z19.IB"/>
    <s v="20国开03(增19)"/>
    <x v="858"/>
    <d v="2020-06-16T00:00:00"/>
    <n v="145"/>
    <x v="1"/>
    <s v=""/>
    <s v="国家开发银行"/>
    <n v="2.7263000000000002"/>
    <n v="2.44"/>
    <m/>
    <n v="3.08"/>
    <n v="4.1673999999999998"/>
    <n v="2.794"/>
    <n v="2.7838898641839038"/>
    <n v="2.78"/>
  </r>
  <r>
    <s v="200208.IB"/>
    <s v="200208.IB"/>
    <s v="20国开08"/>
    <x v="860"/>
    <d v="2020-06-22T00:00:00"/>
    <n v="140"/>
    <x v="1"/>
    <s v=""/>
    <s v="国家开发银行"/>
    <n v="2.89"/>
    <n v="2.4"/>
    <m/>
    <n v="1.04"/>
    <n v="5"/>
    <n v="2.9102000000000001"/>
    <n v="2.9479000000000002"/>
    <n v="2.92"/>
  </r>
  <r>
    <s v="200208.IB"/>
    <s v="200208Z.IB"/>
    <s v="20国开08(增发)"/>
    <x v="861"/>
    <d v="2020-06-30T00:00:00"/>
    <n v="122"/>
    <x v="1"/>
    <s v=""/>
    <s v="国家开发银行"/>
    <n v="3.4005000000000001"/>
    <n v="1.1599999999999999"/>
    <m/>
    <n v="5"/>
    <n v="4.5846"/>
    <n v="3.0735000000000001"/>
    <n v="3.4528491689569427"/>
    <n v="3.0735000000000001"/>
  </r>
  <r>
    <s v="190209.IB"/>
    <s v="190209Z15.IB"/>
    <s v="19国开09(增15)"/>
    <x v="862"/>
    <d v="2020-01-06T00:00:00"/>
    <n v="40"/>
    <x v="0"/>
    <s v=""/>
    <s v="国家开发银行"/>
    <n v="3.4693000000000001"/>
    <n v="5.05"/>
    <m/>
    <n v="1.37"/>
    <n v="5.7373000000000003"/>
    <n v="3.49"/>
    <n v="3.5111315235389471"/>
    <n v="3.5274999999999999"/>
  </r>
  <r>
    <s v="200204.IB"/>
    <s v="200204.IB"/>
    <s v="20国开04"/>
    <x v="863"/>
    <d v="2020-01-14T00:00:00"/>
    <n v="54.3"/>
    <x v="0"/>
    <s v=""/>
    <s v="国家开发银行"/>
    <n v="3.43"/>
    <n v="4.75"/>
    <m/>
    <n v="1.44"/>
    <n v="6.1246"/>
    <n v="3.5049999999999999"/>
    <n v="3.4691862325702907"/>
    <n v="3.4950000000000001"/>
  </r>
  <r>
    <s v="200204.IB"/>
    <s v="200204Z.IB"/>
    <s v="20国开04(增发)"/>
    <x v="833"/>
    <d v="2020-01-20T00:00:00"/>
    <n v="50"/>
    <x v="0"/>
    <s v=""/>
    <s v="国家开发银行"/>
    <n v="3.4291999999999998"/>
    <n v="3.17"/>
    <m/>
    <n v="12.5"/>
    <n v="6.1219999999999999"/>
    <n v="3.4916"/>
    <n v="3.4684028748774907"/>
    <n v="3.48"/>
  </r>
  <r>
    <s v="200204.IB"/>
    <s v="200204Z2.IB"/>
    <s v="20国开04(增2)"/>
    <x v="864"/>
    <d v="2020-02-13T00:00:00"/>
    <n v="70"/>
    <x v="0"/>
    <s v=""/>
    <s v="国家开发银行"/>
    <n v="3.1522000000000001"/>
    <n v="2.83"/>
    <m/>
    <n v="1.17"/>
    <n v="6.0755999999999997"/>
    <n v="3.1657000000000002"/>
    <n v="3.1917022713806045"/>
    <n v="3.22"/>
  </r>
  <r>
    <s v="200204.IB"/>
    <s v="200204Z3.IB"/>
    <s v="20国开04(增3)"/>
    <x v="865"/>
    <d v="2020-02-21T00:00:00"/>
    <n v="81"/>
    <x v="0"/>
    <s v=""/>
    <s v="国家开发银行"/>
    <n v="3.1634000000000002"/>
    <n v="3.52"/>
    <m/>
    <n v="3.68"/>
    <n v="6.0556000000000001"/>
    <n v="3.1951999999999998"/>
    <n v="3.2030327366404654"/>
    <n v="3.21"/>
  </r>
  <r>
    <s v="200204.IB"/>
    <s v="200204Z4.IB"/>
    <s v="20国开04(增4)"/>
    <x v="838"/>
    <d v="2020-02-27T00:00:00"/>
    <n v="70"/>
    <x v="0"/>
    <s v=""/>
    <s v="国家开发银行"/>
    <n v="3.1718999999999999"/>
    <n v="3.49"/>
    <m/>
    <n v="3.35"/>
    <n v="6.0370999999999997"/>
    <n v="3.2031000000000001"/>
    <n v="3.2116541866127775"/>
    <n v="3.2050000000000001"/>
  </r>
  <r>
    <s v="200204.IB"/>
    <s v="200204Z5.IB"/>
    <s v="20国开04(增5)"/>
    <x v="839"/>
    <d v="2020-03-06T00:00:00"/>
    <n v="62"/>
    <x v="0"/>
    <s v=""/>
    <s v="国家开发银行"/>
    <n v="3.1539000000000001"/>
    <n v="4.63"/>
    <m/>
    <n v="1.26"/>
    <n v="6.0198"/>
    <n v="3.2"/>
    <n v="3.1937684341672483"/>
    <n v="3.21"/>
  </r>
  <r>
    <s v="200204.IB"/>
    <s v="200204Z6.IB"/>
    <s v="20国开04(增6)"/>
    <x v="840"/>
    <d v="2020-03-12T00:00:00"/>
    <n v="50"/>
    <x v="0"/>
    <s v=""/>
    <s v="国家开发银行"/>
    <n v="2.9582999999999999"/>
    <n v="6.18"/>
    <m/>
    <n v="1.38"/>
    <n v="6.0125999999999999"/>
    <n v="3.02"/>
    <n v="2.9982161760303363"/>
    <n v="3.05"/>
  </r>
  <r>
    <s v="200204.IB"/>
    <s v="200204Z7.IB"/>
    <s v="20国开04(增7)"/>
    <x v="841"/>
    <d v="2020-03-20T00:00:00"/>
    <n v="60"/>
    <x v="0"/>
    <s v=""/>
    <s v="国家开发银行"/>
    <n v="3.0661"/>
    <n v="4.6100000000000003"/>
    <m/>
    <n v="14"/>
    <n v="5.9875999999999996"/>
    <n v="3.1006999999999998"/>
    <n v="3.106182837864921"/>
    <n v="3.1274999999999999"/>
  </r>
  <r>
    <s v="200204.IB"/>
    <s v="200204Z8.IB"/>
    <s v="20国开04(增8)"/>
    <x v="842"/>
    <d v="2020-03-26T00:00:00"/>
    <n v="30"/>
    <x v="0"/>
    <s v=""/>
    <s v="国家开发银行"/>
    <n v="3.0451000000000001"/>
    <n v="7.73"/>
    <m/>
    <n v="25"/>
    <n v="5.9709000000000003"/>
    <n v="3.1375000000000002"/>
    <n v="3.0852949454856051"/>
    <n v="3.1274999999999999"/>
  </r>
  <r>
    <s v="200204.IB"/>
    <s v="200204Z9.IB"/>
    <s v="20国开04(增9)"/>
    <x v="843"/>
    <d v="2020-04-03T00:00:00"/>
    <n v="41"/>
    <x v="0"/>
    <s v=""/>
    <s v="国家开发银行"/>
    <n v="2.9876999999999998"/>
    <n v="9"/>
    <m/>
    <n v="1.47"/>
    <n v="5.9593999999999996"/>
    <n v="3.08"/>
    <n v="3.0279725106554349"/>
    <n v="3.06"/>
  </r>
  <r>
    <s v="200204.IB"/>
    <s v="200204Z10.IB"/>
    <s v="20国开04(增10)"/>
    <x v="844"/>
    <d v="2020-04-09T00:00:00"/>
    <n v="30"/>
    <x v="0"/>
    <s v=""/>
    <s v="国家开发银行"/>
    <n v="2.7826"/>
    <n v="8.74"/>
    <m/>
    <n v="7.06"/>
    <n v="5.9581999999999997"/>
    <n v="3.0106999999999999"/>
    <n v="2.822880621664261"/>
    <n v="2.88"/>
  </r>
  <r>
    <s v="200204.IB"/>
    <s v="200204Z11.IB"/>
    <s v="20国开04(增11)"/>
    <x v="845"/>
    <d v="2020-04-17T00:00:00"/>
    <n v="31.5"/>
    <x v="0"/>
    <s v=""/>
    <s v="国家开发银行"/>
    <n v="2.601"/>
    <n v="10"/>
    <m/>
    <n v="1.4"/>
    <n v="5.9466000000000001"/>
    <n v="2.7589000000000001"/>
    <n v="2.6413591968519827"/>
    <n v="2.7374999999999998"/>
  </r>
  <r>
    <s v="200204.IB"/>
    <s v="200204Z12.IB"/>
    <s v="20国开04(增12)"/>
    <x v="846"/>
    <d v="2020-04-23T00:00:00"/>
    <n v="30"/>
    <x v="0"/>
    <s v=""/>
    <s v="国家开发银行"/>
    <n v="2.6558999999999999"/>
    <n v="5.72"/>
    <m/>
    <n v="2.65"/>
    <n v="5.9298000000000002"/>
    <n v="2.7349999999999999"/>
    <n v="2.6963735404229485"/>
    <n v="2.73"/>
  </r>
  <r>
    <s v="200204.IB"/>
    <s v="200204Z13.IB"/>
    <s v="20国开04(增13)"/>
    <x v="874"/>
    <d v="2020-04-30T00:00:00"/>
    <n v="41"/>
    <x v="0"/>
    <s v=""/>
    <s v="国家开发银行"/>
    <n v="2.5305"/>
    <n v="4.82"/>
    <m/>
    <n v="1"/>
    <n v="5.9196"/>
    <n v="2.63"/>
    <n v="2.5710432799513478"/>
    <n v="2.62"/>
  </r>
  <r>
    <s v="200204.IB"/>
    <s v="200204Z14.IB"/>
    <s v="20国开04(增14)"/>
    <x v="875"/>
    <d v="2020-05-11T00:00:00"/>
    <n v="30"/>
    <x v="0"/>
    <s v=""/>
    <s v="国家开发银行"/>
    <n v="2.6778"/>
    <n v="3.17"/>
    <m/>
    <n v="1.89"/>
    <n v="5.8876999999999997"/>
    <n v="2.6425000000000001"/>
    <n v="2.7185629464816481"/>
    <n v="2.7"/>
  </r>
  <r>
    <s v="200204.IB"/>
    <s v="200204Z15.IB"/>
    <s v="20国开04(增15)"/>
    <x v="850"/>
    <d v="2020-05-19T00:00:00"/>
    <n v="32"/>
    <x v="0"/>
    <s v=""/>
    <s v="国家开发银行"/>
    <n v="2.8927999999999998"/>
    <n v="5.37"/>
    <m/>
    <n v="1.8"/>
    <n v="5.8498999999999999"/>
    <n v="2.9502000000000002"/>
    <n v="2.9338263423306379"/>
    <n v="2.96"/>
  </r>
  <r>
    <s v="200204.IB"/>
    <s v="200204Z16.IB"/>
    <s v="20国开04(增16)"/>
    <x v="852"/>
    <d v="2020-05-25T00:00:00"/>
    <n v="30"/>
    <x v="0"/>
    <s v=""/>
    <s v="国家开发银行"/>
    <n v="2.891"/>
    <n v="4.3499999999999996"/>
    <m/>
    <n v="2.4300000000000002"/>
    <n v="5.8296999999999999"/>
    <n v="2.97"/>
    <n v="2.9321684992366674"/>
    <n v="2.96"/>
  </r>
  <r>
    <s v="200204.IB"/>
    <s v="200204Z17.IB"/>
    <s v="20国开04(增17)"/>
    <x v="854"/>
    <d v="2020-06-02T00:00:00"/>
    <n v="32"/>
    <x v="0"/>
    <s v=""/>
    <s v="国家开发银行"/>
    <n v="3.0011000000000001"/>
    <n v="5.24"/>
    <m/>
    <n v="3.17"/>
    <n v="5.8064"/>
    <n v="3.0350000000000001"/>
    <n v="3.0424337007440068"/>
    <n v="3.02"/>
  </r>
  <r>
    <s v="200204.IB"/>
    <s v="200204Z18.IB"/>
    <s v="20国开04(增18)"/>
    <x v="856"/>
    <d v="2020-06-08T00:00:00"/>
    <n v="40"/>
    <x v="0"/>
    <s v=""/>
    <s v="国家开发银行"/>
    <n v="3.2515999999999998"/>
    <n v="5.69"/>
    <m/>
    <n v="30"/>
    <n v="5.7648999999999999"/>
    <n v="3.25"/>
    <n v="3.2932312511925619"/>
    <n v="3.31"/>
  </r>
  <r>
    <s v="200204.IB"/>
    <s v="200204Z19.IB"/>
    <s v="20国开04(增19)"/>
    <x v="858"/>
    <d v="2020-06-16T00:00:00"/>
    <n v="42"/>
    <x v="0"/>
    <s v=""/>
    <s v="国家开发银行"/>
    <n v="3.2025999999999999"/>
    <n v="4.46"/>
    <m/>
    <n v="1.1200000000000001"/>
    <n v="5.7508999999999997"/>
    <n v="3.2900999999999998"/>
    <n v="3.2443325983759062"/>
    <n v="3.26"/>
  </r>
  <r>
    <s v="200204.IB"/>
    <s v="200204Z20.IB"/>
    <s v="20国开04(增20)"/>
    <x v="860"/>
    <d v="2020-06-22T00:00:00"/>
    <n v="40"/>
    <x v="0"/>
    <s v=""/>
    <s v="国家开发银行"/>
    <n v="3.2524999999999999"/>
    <n v="4.21"/>
    <m/>
    <n v="1.1000000000000001"/>
    <n v="5.7309999999999999"/>
    <n v="3.31"/>
    <n v="3.2943775082882567"/>
    <n v="3.2949999999999999"/>
  </r>
  <r>
    <s v="200204.IB"/>
    <s v="200204Z21.IB"/>
    <s v="20国开04(增21)"/>
    <x v="861"/>
    <d v="2020-06-30T00:00:00"/>
    <n v="31"/>
    <x v="0"/>
    <s v=""/>
    <s v="国家开发银行"/>
    <n v="3.3471000000000002"/>
    <n v="10.77"/>
    <m/>
    <n v="1.59"/>
    <n v="5.7157"/>
    <n v="3.33"/>
    <n v="3.3890896075721262"/>
    <n v="3.36"/>
  </r>
  <r>
    <s v="190215.IB"/>
    <s v="190215Z12.IB"/>
    <s v="19国开15(增12)"/>
    <x v="832"/>
    <d v="2020-01-10T00:00:00"/>
    <n v="152.19999999999999"/>
    <x v="2"/>
    <s v=""/>
    <s v="国家开发银行"/>
    <n v="3.5394000000000001"/>
    <n v="2.98"/>
    <m/>
    <n v="4.01"/>
    <n v="8.0306999999999995"/>
    <n v="3.5724999999999998"/>
    <n v="3.575511422416477"/>
    <n v="3.58"/>
  </r>
  <r>
    <s v="190215.IB"/>
    <s v="190215Z13.IB"/>
    <s v="19国开15(增13)"/>
    <x v="877"/>
    <d v="2020-01-16T00:00:00"/>
    <n v="150"/>
    <x v="2"/>
    <s v=""/>
    <s v="国家开发银行"/>
    <n v="3.4969000000000001"/>
    <n v="2.95"/>
    <m/>
    <n v="2.08"/>
    <n v="8.0173000000000005"/>
    <n v="3.5325000000000002"/>
    <n v="3.5330717785289312"/>
    <n v="3.5425"/>
  </r>
  <r>
    <s v="190215.IB"/>
    <s v="190215Z14.IB"/>
    <s v="19国开15(增14)"/>
    <x v="834"/>
    <d v="2020-02-03T00:00:00"/>
    <n v="130"/>
    <x v="2"/>
    <s v=""/>
    <s v="国家开发银行"/>
    <n v="3.4451000000000001"/>
    <n v="2.85"/>
    <m/>
    <n v="2.04"/>
    <n v="8.0088000000000008"/>
    <n v="3.5175000000000001"/>
    <n v="3.4813101688143044"/>
    <n v="3.4874999999999998"/>
  </r>
  <r>
    <s v="190215.IB"/>
    <s v="190215Z15.IB"/>
    <s v="19国开15(增15)"/>
    <x v="835"/>
    <d v="2020-02-12T00:00:00"/>
    <n v="87.5"/>
    <x v="2"/>
    <s v=""/>
    <s v="国家开发银行"/>
    <n v="3.2040000000000002"/>
    <n v="6.95"/>
    <m/>
    <n v="16.149999999999999"/>
    <n v="7.9976000000000003"/>
    <n v="3.2574999999999998"/>
    <n v="3.2402608782634794"/>
    <n v="3.25"/>
  </r>
  <r>
    <s v="190215.IB"/>
    <s v="190215Z16.IB"/>
    <s v="19国开15(增16)"/>
    <x v="836"/>
    <d v="2020-02-17T00:00:00"/>
    <n v="160"/>
    <x v="2"/>
    <s v=""/>
    <s v="国家开发银行"/>
    <n v="3.2094"/>
    <n v="2.69"/>
    <m/>
    <n v="3.65"/>
    <n v="7.9802999999999997"/>
    <n v="3.2574999999999998"/>
    <n v="3.2457394859842363"/>
    <n v="3.25"/>
  </r>
  <r>
    <s v="190215.IB"/>
    <s v="190215Z17.IB"/>
    <s v="19国开15(增17)"/>
    <x v="837"/>
    <d v="2020-02-25T00:00:00"/>
    <n v="175.1"/>
    <x v="2"/>
    <s v=""/>
    <s v="国家开发银行"/>
    <n v="3.2669000000000001"/>
    <n v="3.12"/>
    <m/>
    <n v="3.25"/>
    <n v="7.9560000000000004"/>
    <n v="3.2825000000000002"/>
    <n v="3.3033504776269482"/>
    <n v="3.3"/>
  </r>
  <r>
    <s v="190215.IB"/>
    <s v="190215Z18.IB"/>
    <s v="19国开15(增18)"/>
    <x v="878"/>
    <d v="2020-03-02T00:00:00"/>
    <n v="170"/>
    <x v="2"/>
    <s v=""/>
    <s v="国家开发银行"/>
    <n v="3.1953999999999998"/>
    <n v="3.84"/>
    <m/>
    <n v="29.79"/>
    <n v="7.9478"/>
    <n v="3.24"/>
    <n v="3.2318880847530131"/>
    <n v="3.2275"/>
  </r>
  <r>
    <s v="200205.IB"/>
    <s v="200205.IB"/>
    <s v="20国开05"/>
    <x v="866"/>
    <d v="2020-03-10T00:00:00"/>
    <n v="170"/>
    <x v="2"/>
    <s v=""/>
    <s v="国家开发银行"/>
    <n v="3.07"/>
    <n v="4.01"/>
    <m/>
    <n v="3.94"/>
    <n v="8.4948999999999995"/>
    <n v="3.1575000000000002"/>
    <n v="3.1041381299367856"/>
    <n v="3.165"/>
  </r>
  <r>
    <s v="200205.IB"/>
    <s v="200205Z.IB"/>
    <s v="20国开05(增发)"/>
    <x v="867"/>
    <d v="2020-03-16T00:00:00"/>
    <n v="170"/>
    <x v="2"/>
    <s v=""/>
    <s v="国家开发银行"/>
    <n v="2.9820000000000002"/>
    <n v="3.2"/>
    <m/>
    <n v="1.63"/>
    <n v="8.4994999999999994"/>
    <n v="3.0893999999999999"/>
    <n v="3.0161196540973001"/>
    <n v="3.04"/>
  </r>
  <r>
    <s v="200205.IB"/>
    <s v="200205Z2.IB"/>
    <s v="20国开05(增2)"/>
    <x v="868"/>
    <d v="2020-03-24T00:00:00"/>
    <n v="175.5"/>
    <x v="2"/>
    <s v=""/>
    <s v="国家开发银行"/>
    <n v="3.0459999999999998"/>
    <n v="3.48"/>
    <m/>
    <n v="9.57"/>
    <n v="8.4742999999999995"/>
    <n v="3.0649999999999999"/>
    <n v="3.0802211156083685"/>
    <n v="3.085"/>
  </r>
  <r>
    <s v="200205.IB"/>
    <s v="200205Z3.IB"/>
    <s v="20国开05(增3)"/>
    <x v="869"/>
    <d v="2020-03-30T00:00:00"/>
    <n v="150"/>
    <x v="2"/>
    <s v=""/>
    <s v="国家开发银行"/>
    <n v="2.9485000000000001"/>
    <n v="4.4800000000000004"/>
    <m/>
    <n v="1.42"/>
    <n v="8.4687000000000001"/>
    <n v="3.03"/>
    <n v="2.9827437446125145"/>
    <n v="3.0150000000000001"/>
  </r>
  <r>
    <s v="200205.IB"/>
    <s v="200205Z4.IB"/>
    <s v="20国开05(增4)"/>
    <x v="870"/>
    <d v="2020-04-08T00:00:00"/>
    <n v="157.1"/>
    <x v="2"/>
    <s v=""/>
    <s v="国家开发银行"/>
    <n v="2.8917000000000002"/>
    <n v="3.67"/>
    <m/>
    <n v="1.65"/>
    <n v="8.4568999999999992"/>
    <n v="2.92"/>
    <n v="2.9259915252633943"/>
    <n v="2.9424999999999999"/>
  </r>
  <r>
    <s v="200205.IB"/>
    <s v="200205Z5.IB"/>
    <s v="20国开05(增5)"/>
    <x v="871"/>
    <d v="2020-04-13T00:00:00"/>
    <n v="150"/>
    <x v="2"/>
    <s v=""/>
    <s v="国家开发银行"/>
    <n v="2.7757999999999998"/>
    <n v="3.78"/>
    <m/>
    <n v="4.3"/>
    <n v="8.4521999999999995"/>
    <n v="2.8351000000000002"/>
    <n v="2.8101105936915829"/>
    <n v="2.835"/>
  </r>
  <r>
    <s v="200205.IB"/>
    <s v="200205Z6.IB"/>
    <s v="20国开05(增6)"/>
    <x v="872"/>
    <d v="2020-04-21T00:00:00"/>
    <n v="158"/>
    <x v="2"/>
    <s v=""/>
    <s v="国家开发银行"/>
    <n v="2.7645"/>
    <n v="4.03"/>
    <m/>
    <n v="5.28"/>
    <n v="8.4385999999999992"/>
    <n v="2.8401000000000001"/>
    <n v="2.7988658900765531"/>
    <n v="2.8149999999999999"/>
  </r>
  <r>
    <s v="200205.IB"/>
    <s v="200205Z7.IB"/>
    <s v="20国开05(增7)"/>
    <x v="873"/>
    <d v="2020-04-27T00:00:00"/>
    <n v="170"/>
    <x v="2"/>
    <s v=""/>
    <s v="国家开发银行"/>
    <n v="2.7513999999999998"/>
    <n v="3.31"/>
    <m/>
    <n v="8.1"/>
    <n v="8.4199000000000002"/>
    <n v="2.8325"/>
    <n v="2.785842214278079"/>
    <n v="2.81"/>
  </r>
  <r>
    <s v="200205.IB"/>
    <s v="200205Z8.IB"/>
    <s v="20国开05(增8)"/>
    <x v="874"/>
    <d v="2020-04-30T00:00:00"/>
    <n v="175.5"/>
    <x v="2"/>
    <s v=""/>
    <s v="国家开发银行"/>
    <n v="2.7633000000000001"/>
    <n v="2.52"/>
    <m/>
    <n v="195.5"/>
    <n v="8.4076000000000004"/>
    <n v="2.81"/>
    <n v="2.7977926019315857"/>
    <n v="2.81"/>
  </r>
  <r>
    <s v="200205.IB"/>
    <s v="200205Z9.IB"/>
    <s v="20国开05(增9)"/>
    <x v="875"/>
    <d v="2020-05-11T00:00:00"/>
    <n v="170"/>
    <x v="2"/>
    <s v=""/>
    <s v="国家开发银行"/>
    <n v="2.9037000000000002"/>
    <n v="2.02"/>
    <m/>
    <n v="1.63"/>
    <n v="8.3634000000000004"/>
    <n v="2.8751000000000002"/>
    <n v="2.9383748929861064"/>
    <n v="2.9449999999999998"/>
  </r>
  <r>
    <s v="200205.IB"/>
    <s v="200205Z10.IB"/>
    <s v="20国开05(增10)"/>
    <x v="849"/>
    <d v="2020-05-15T00:00:00"/>
    <n v="172.5"/>
    <x v="2"/>
    <s v=""/>
    <s v="国家开发银行"/>
    <n v="2.9830000000000001"/>
    <n v="2.57"/>
    <m/>
    <n v="1.75"/>
    <n v="8.3415999999999997"/>
    <n v="3.02"/>
    <n v="3.0177655126114895"/>
    <n v="3.02"/>
  </r>
  <r>
    <s v="200205.IB"/>
    <s v="200205Z11.IB"/>
    <s v="20国开05(增11)"/>
    <x v="851"/>
    <d v="2020-05-21T00:00:00"/>
    <n v="170"/>
    <x v="2"/>
    <s v=""/>
    <s v="国家开发银行"/>
    <n v="3.0173000000000001"/>
    <n v="2.48"/>
    <m/>
    <n v="4.3600000000000003"/>
    <n v="8.3183000000000007"/>
    <n v="3.0175000000000001"/>
    <n v="3.0521628926583557"/>
    <n v="3.0525000000000002"/>
  </r>
  <r>
    <s v="200205.IB"/>
    <s v="200205Z12.IB"/>
    <s v="20国开05(增12)"/>
    <x v="853"/>
    <d v="2020-05-29T00:00:00"/>
    <n v="172.3"/>
    <x v="2"/>
    <s v=""/>
    <s v="国家开发银行"/>
    <n v="3.0061"/>
    <n v="2.74"/>
    <m/>
    <n v="1.06"/>
    <n v="8.2996999999999996"/>
    <n v="2.9775"/>
    <n v="3.0410410219646495"/>
    <n v="3.0449999999999999"/>
  </r>
  <r>
    <s v="200205.IB"/>
    <s v="200205Z13.IB"/>
    <s v="20国开05(增13)"/>
    <x v="855"/>
    <d v="2020-06-04T00:00:00"/>
    <n v="180"/>
    <x v="2"/>
    <s v=""/>
    <s v="国家开发银行"/>
    <n v="3.0215000000000001"/>
    <n v="3.09"/>
    <m/>
    <n v="1.69"/>
    <n v="8.2736999999999998"/>
    <n v="3.0125000000000002"/>
    <n v="3.0565508236943568"/>
    <n v="3.0649999999999999"/>
  </r>
  <r>
    <s v="200205.IB"/>
    <s v="200205Z14.IB"/>
    <s v="20国开05(增14)"/>
    <x v="857"/>
    <d v="2020-06-12T00:00:00"/>
    <n v="192"/>
    <x v="2"/>
    <s v=""/>
    <s v="国家开发银行"/>
    <n v="3.0871"/>
    <n v="2.21"/>
    <m/>
    <n v="2.4700000000000002"/>
    <n v="8.2486999999999995"/>
    <n v="3.13"/>
    <n v="3.1222570550510991"/>
    <n v="3.1225000000000001"/>
  </r>
  <r>
    <s v="200210.IB"/>
    <s v="200210.IB"/>
    <s v="20国开10"/>
    <x v="859"/>
    <d v="2020-06-18T00:00:00"/>
    <n v="190"/>
    <x v="2"/>
    <s v=""/>
    <s v="国家开发银行"/>
    <n v="3.09"/>
    <n v="2.33"/>
    <m/>
    <n v="3.79"/>
    <n v="8.4835999999999991"/>
    <n v="3.1"/>
    <n v="3.1252"/>
    <n v="3.145"/>
  </r>
  <r>
    <s v="200210.IB"/>
    <s v="200210Z.IB"/>
    <s v="20国开10(增发)"/>
    <x v="861"/>
    <d v="2020-06-30T00:00:00"/>
    <n v="171"/>
    <x v="2"/>
    <s v=""/>
    <s v="国家开发银行"/>
    <n v="3.2831999999999999"/>
    <n v="3.62"/>
    <m/>
    <n v="7.06"/>
    <n v="8.4711999999999996"/>
    <n v="3.1549999999999998"/>
    <n v="3.3174336386816505"/>
    <n v="3.21"/>
  </r>
  <r>
    <s v="190307.IB"/>
    <s v="190307Z6.IB"/>
    <s v="19进出07(增6)"/>
    <x v="879"/>
    <d v="2020-01-06T00:00:00"/>
    <n v="40"/>
    <x v="8"/>
    <s v="366D"/>
    <s v="中国进出口银行"/>
    <n v="2.2913999999999999"/>
    <n v="4.4000000000000004"/>
    <m/>
    <n v="4.29"/>
    <n v="0.80110000000000003"/>
    <n v="2.4205999999999999"/>
    <n v="2.3912626888028958"/>
    <n v="2.42"/>
  </r>
  <r>
    <s v="190307.IB"/>
    <s v="190307Z7.IB"/>
    <s v="19进出07(增7)"/>
    <x v="863"/>
    <d v="2020-01-13T00:00:00"/>
    <n v="50"/>
    <x v="8"/>
    <s v="366D"/>
    <s v="中国进出口银行"/>
    <n v="2.2547000000000001"/>
    <n v="3.92"/>
    <m/>
    <n v="1.3"/>
    <n v="0.78569999999999995"/>
    <n v="2.35"/>
    <n v="2.356520033091511"/>
    <n v="2.36"/>
  </r>
  <r>
    <s v="190307.IB"/>
    <s v="190307Z8.IB"/>
    <s v="19进出07(增8)"/>
    <x v="833"/>
    <d v="2020-01-17T00:00:00"/>
    <n v="50"/>
    <x v="8"/>
    <s v="366D"/>
    <s v="中国进出口银行"/>
    <n v="2.2448999999999999"/>
    <n v="3.97"/>
    <m/>
    <n v="3.33"/>
    <n v="0.76729999999999998"/>
    <n v="2.3757000000000001"/>
    <n v="2.3491616968591162"/>
    <n v="2.375"/>
  </r>
  <r>
    <s v="190307.IB"/>
    <s v="190307Z9.IB"/>
    <s v="19进出07(增9)"/>
    <x v="834"/>
    <d v="2020-01-22T00:00:00"/>
    <n v="40"/>
    <x v="8"/>
    <s v="366D"/>
    <s v="中国进出口银行"/>
    <n v="2.2006000000000001"/>
    <n v="3.72"/>
    <m/>
    <n v="1.01"/>
    <n v="0.75409999999999999"/>
    <n v="2.35"/>
    <n v="2.3066867258984223"/>
    <n v="2.355"/>
  </r>
  <r>
    <s v="200301.IB"/>
    <s v="200301.IB"/>
    <s v="20进出01"/>
    <x v="835"/>
    <d v="2020-02-10T00:00:00"/>
    <n v="30"/>
    <x v="8"/>
    <s v="366D"/>
    <s v="中国进出口银行"/>
    <n v="1.61"/>
    <n v="12.35"/>
    <m/>
    <n v="1.3"/>
    <n v="0.98"/>
    <n v="2.1145"/>
    <n v="1.6916326530612247"/>
    <n v="2.11"/>
  </r>
  <r>
    <s v="200301.IB"/>
    <s v="200301Z.IB"/>
    <s v="20进出01(增发)"/>
    <x v="836"/>
    <d v="2020-02-17T00:00:00"/>
    <n v="40"/>
    <x v="8"/>
    <s v="366D"/>
    <s v="中国进出口银行"/>
    <n v="1.7036"/>
    <n v="4.71"/>
    <m/>
    <n v="2.08"/>
    <n v="0.97250000000000003"/>
    <n v="1.9987999999999999"/>
    <n v="1.7858622107969151"/>
    <n v="2"/>
  </r>
  <r>
    <s v="200304.IB"/>
    <s v="200304.IB"/>
    <s v="20进出04"/>
    <x v="837"/>
    <d v="2020-02-24T00:00:00"/>
    <n v="40"/>
    <x v="8"/>
    <s v="366D"/>
    <s v="中国进出口银行"/>
    <n v="1.95"/>
    <n v="3.75"/>
    <m/>
    <n v="2"/>
    <n v="0.98029999999999995"/>
    <n v="2"/>
    <n v="2.0316076711210855"/>
    <n v="2.0499999999999998"/>
  </r>
  <r>
    <s v="200301.IB"/>
    <s v="200301Z2.IB"/>
    <s v="20进出01(增2)"/>
    <x v="880"/>
    <d v="2020-02-24T00:00:00"/>
    <n v="30"/>
    <x v="8"/>
    <s v="366D"/>
    <s v="中国进出口银行"/>
    <n v="1.7798"/>
    <n v="7.62"/>
    <m/>
    <n v="4.17"/>
    <n v="0.95120000000000005"/>
    <n v="2.0173000000000001"/>
    <n v="1.8639042893187554"/>
    <n v="2.02"/>
  </r>
  <r>
    <s v="200304.IB"/>
    <s v="200304Z.IB"/>
    <s v="20进出04(增发)"/>
    <x v="881"/>
    <d v="2020-03-02T00:00:00"/>
    <n v="40"/>
    <x v="8"/>
    <s v="366D"/>
    <s v="中国进出口银行"/>
    <n v="2.0608"/>
    <n v="3.2"/>
    <m/>
    <n v="1.64"/>
    <n v="0.96950000000000003"/>
    <n v="2.0503"/>
    <n v="2.1433167612171222"/>
    <n v="2.04"/>
  </r>
  <r>
    <s v="200304.IB"/>
    <s v="200304Z2.IB"/>
    <s v="20进出04(增2)"/>
    <x v="882"/>
    <d v="2020-03-09T00:00:00"/>
    <n v="30"/>
    <x v="8"/>
    <s v="366D"/>
    <s v="中国进出口银行"/>
    <n v="1.9714"/>
    <n v="5.08"/>
    <m/>
    <n v="1.18"/>
    <n v="0.9506"/>
    <n v="2.1385000000000001"/>
    <n v="2.055557374289922"/>
    <n v="2.12"/>
  </r>
  <r>
    <s v="200304.IB"/>
    <s v="200304Z3.IB"/>
    <s v="20进出04(增3)"/>
    <x v="883"/>
    <d v="2020-03-16T00:00:00"/>
    <n v="30"/>
    <x v="8"/>
    <s v="366D"/>
    <s v="中国进出口银行"/>
    <n v="1.9239999999999999"/>
    <n v="6.1"/>
    <m/>
    <n v="30"/>
    <n v="0.93240000000000001"/>
    <n v="2.0844"/>
    <n v="2.0098000858000855"/>
    <n v="2.08"/>
  </r>
  <r>
    <s v="200304.IB"/>
    <s v="200304Z4.IB"/>
    <s v="20进出04(增4)"/>
    <x v="884"/>
    <d v="2020-03-23T00:00:00"/>
    <n v="30"/>
    <x v="8"/>
    <s v="366D"/>
    <s v="中国进出口银行"/>
    <n v="1.7462"/>
    <n v="7.19"/>
    <m/>
    <n v="2.2000000000000002"/>
    <n v="0.91479999999999995"/>
    <n v="2.0381999999999998"/>
    <n v="1.8336508089199826"/>
    <n v="1.98"/>
  </r>
  <r>
    <s v="200306.IB"/>
    <s v="200306.IB"/>
    <s v="20进出06"/>
    <x v="885"/>
    <d v="2020-03-30T00:00:00"/>
    <n v="30"/>
    <x v="8"/>
    <s v="365D"/>
    <s v="中国进出口银行"/>
    <n v="1.63"/>
    <n v="4.8600000000000003"/>
    <m/>
    <n v="1"/>
    <n v="0.98170000000000002"/>
    <n v="1.7995000000000001"/>
    <n v="1.7114912906183151"/>
    <n v="1.8"/>
  </r>
  <r>
    <s v="200306.IB"/>
    <s v="200306Z.IB"/>
    <s v="20进出06(增发)"/>
    <x v="886"/>
    <d v="2020-04-07T00:00:00"/>
    <n v="30"/>
    <x v="8"/>
    <s v="365D"/>
    <s v="中国进出口银行"/>
    <n v="1.5316000000000001"/>
    <n v="4.9000000000000004"/>
    <m/>
    <n v="2.2200000000000002"/>
    <n v="0.97289999999999999"/>
    <n v="1.7068000000000001"/>
    <n v="1.6138283893514236"/>
    <n v="1.7"/>
  </r>
  <r>
    <s v="200306.IB"/>
    <s v="200306Z2.IB"/>
    <s v="20进出06(增2)"/>
    <x v="887"/>
    <d v="2020-04-13T00:00:00"/>
    <n v="40"/>
    <x v="8"/>
    <s v="365D"/>
    <s v="中国进出口银行"/>
    <n v="1.0960000000000001"/>
    <n v="3.46"/>
    <m/>
    <n v="5"/>
    <n v="0.95779999999999998"/>
    <n v="1.3009999999999999"/>
    <n v="1.179524744205471"/>
    <n v="1.32"/>
  </r>
  <r>
    <s v="200306.IB"/>
    <s v="200306Z3.IB"/>
    <s v="20进出06(增3)"/>
    <x v="888"/>
    <d v="2020-04-20T00:00:00"/>
    <n v="50"/>
    <x v="8"/>
    <s v="365D"/>
    <s v="中国进出口银行"/>
    <n v="1.0266999999999999"/>
    <n v="4.08"/>
    <m/>
    <n v="2.41"/>
    <n v="0.93969999999999998"/>
    <n v="1.2412000000000001"/>
    <n v="1.1118335532616792"/>
    <n v="1.21"/>
  </r>
  <r>
    <s v="200306.IB"/>
    <s v="200306Z4.IB"/>
    <s v="20进出06(增4)"/>
    <x v="889"/>
    <d v="2020-04-27T00:00:00"/>
    <n v="50"/>
    <x v="8"/>
    <s v="365D"/>
    <s v="中国进出口银行"/>
    <n v="0.9113"/>
    <n v="4.16"/>
    <m/>
    <n v="3.13"/>
    <n v="0.92159999999999997"/>
    <n v="1.1399999999999999"/>
    <n v="0.99810555555555558"/>
    <n v="1.1200000000000001"/>
  </r>
  <r>
    <s v="200306.IB"/>
    <s v="200306Z5.IB"/>
    <s v="20进出06(增5)"/>
    <x v="847"/>
    <d v="2020-05-06T00:00:00"/>
    <n v="50"/>
    <x v="8"/>
    <s v="365D"/>
    <s v="中国进出口银行"/>
    <n v="0.97640000000000005"/>
    <n v="3.44"/>
    <m/>
    <n v="4.5599999999999996"/>
    <n v="0.90490000000000004"/>
    <n v="1.23"/>
    <n v="1.0648075588462813"/>
    <n v="1.24"/>
  </r>
  <r>
    <s v="200306.IB"/>
    <s v="200306Z6.IB"/>
    <s v="20进出06(增6)"/>
    <x v="875"/>
    <d v="2020-05-11T00:00:00"/>
    <n v="50"/>
    <x v="8"/>
    <s v="365D"/>
    <s v="中国进出口银行"/>
    <n v="1.0119"/>
    <n v="3.62"/>
    <m/>
    <n v="1.2"/>
    <n v="0.88570000000000004"/>
    <n v="1.24"/>
    <n v="1.1022240374844756"/>
    <n v="1.27"/>
  </r>
  <r>
    <s v="200306.IB"/>
    <s v="200306Z7.IB"/>
    <s v="20进出06(增7)"/>
    <x v="890"/>
    <d v="2020-05-18T00:00:00"/>
    <n v="74.5"/>
    <x v="8"/>
    <s v="365D"/>
    <s v="中国进出口银行"/>
    <n v="1.2324999999999999"/>
    <n v="2.6"/>
    <m/>
    <n v="2.4"/>
    <n v="0.86399999999999999"/>
    <n v="1.3559000000000001"/>
    <n v="1.3250925925925925"/>
    <n v="1.34"/>
  </r>
  <r>
    <s v="200306.IB"/>
    <s v="200306Z8.IB"/>
    <s v="20进出06(增8)"/>
    <x v="891"/>
    <d v="2020-05-25T00:00:00"/>
    <n v="87.1"/>
    <x v="8"/>
    <s v="365D"/>
    <s v="中国进出口银行"/>
    <n v="1.3567"/>
    <n v="2.14"/>
    <m/>
    <n v="2.62"/>
    <n v="0.84430000000000005"/>
    <n v="1.4656"/>
    <n v="1.4514530498637925"/>
    <n v="1.46"/>
  </r>
  <r>
    <s v="200306.IB"/>
    <s v="200306Z9.IB"/>
    <s v="20进出06(增9)"/>
    <x v="892"/>
    <d v="2020-06-01T00:00:00"/>
    <n v="73.7"/>
    <x v="8"/>
    <s v="365D"/>
    <s v="中国进出口银行"/>
    <n v="1.6002000000000001"/>
    <n v="3.69"/>
    <m/>
    <n v="6.96"/>
    <n v="0.82379999999999998"/>
    <n v="1.7"/>
    <n v="1.6973109492595291"/>
    <n v="1.68"/>
  </r>
  <r>
    <s v="200308.IB"/>
    <s v="200308.IB"/>
    <s v="20进出08"/>
    <x v="876"/>
    <d v="2020-06-08T00:00:00"/>
    <n v="80"/>
    <x v="8"/>
    <s v="365D"/>
    <s v="中国进出口银行"/>
    <n v="2.25"/>
    <n v="2.35"/>
    <m/>
    <n v="1.71"/>
    <n v="0.97729999999999995"/>
    <n v="2.1735000000000002"/>
    <n v="2.3318581807019338"/>
    <n v="2.25"/>
  </r>
  <r>
    <s v="200308.IB"/>
    <s v="200308Z.IB"/>
    <s v="20进出08(增发)"/>
    <x v="893"/>
    <d v="2020-06-15T00:00:00"/>
    <n v="0"/>
    <x v="8"/>
    <s v="365D"/>
    <s v="中国进出口银行"/>
    <n v="2.1585999999999999"/>
    <n v="3.51"/>
    <m/>
    <n v="3.94"/>
    <n v="0.96779999999999999"/>
    <n v="2.2599999999999998"/>
    <n v="2.2412617069642486"/>
    <n v="2.2200000000000002"/>
  </r>
  <r>
    <s v="200308.IB"/>
    <s v="200308Z2.IB"/>
    <s v="20进出08(增2)"/>
    <x v="894"/>
    <d v="2020-06-22T00:00:00"/>
    <n v="0"/>
    <x v="8"/>
    <s v="365D"/>
    <s v="中国进出口银行"/>
    <n v="2.2643"/>
    <n v="1.98"/>
    <m/>
    <n v="2.2799999999999998"/>
    <n v="0.95169999999999999"/>
    <n v="2.2601"/>
    <n v="2.3483601029736261"/>
    <n v="2.34"/>
  </r>
  <r>
    <s v="190309.IB"/>
    <s v="190309Z.IB"/>
    <s v="19进出09(增发)"/>
    <x v="880"/>
    <d v="2020-02-24T00:00:00"/>
    <n v="30"/>
    <x v="9"/>
    <s v=""/>
    <s v="中国进出口银行"/>
    <n v="2.4495"/>
    <n v="4.26"/>
    <m/>
    <n v="1.06"/>
    <n v="1.7641"/>
    <n v="2.4830999999999999"/>
    <n v="2.4948489031234056"/>
    <n v="2.5"/>
  </r>
  <r>
    <s v="190309.IB"/>
    <s v="190309Z2.IB"/>
    <s v="19进出09(增2)"/>
    <x v="881"/>
    <d v="2020-03-02T00:00:00"/>
    <n v="40"/>
    <x v="9"/>
    <s v=""/>
    <s v="中国进出口银行"/>
    <n v="2.4079999999999999"/>
    <n v="4.1399999999999997"/>
    <m/>
    <n v="1.21"/>
    <n v="1.7456"/>
    <n v="2.4904999999999999"/>
    <n v="2.4538295142071491"/>
    <n v="2.4750000000000001"/>
  </r>
  <r>
    <s v="190309.IB"/>
    <s v="190309Z3.IB"/>
    <s v="19进出09(增3)"/>
    <x v="882"/>
    <d v="2020-03-09T00:00:00"/>
    <n v="40"/>
    <x v="9"/>
    <s v=""/>
    <s v="中国进出口银行"/>
    <n v="2.3199999999999998"/>
    <n v="4.33"/>
    <m/>
    <n v="1.03"/>
    <n v="1.7283999999999999"/>
    <n v="2.42"/>
    <n v="2.3662855820411939"/>
    <n v="2.4"/>
  </r>
  <r>
    <s v="190309.IB"/>
    <s v="190309Z4.IB"/>
    <s v="19进出09(增4)"/>
    <x v="883"/>
    <d v="2020-03-16T00:00:00"/>
    <n v="40"/>
    <x v="9"/>
    <s v=""/>
    <s v="中国进出口银行"/>
    <n v="2.3111000000000002"/>
    <n v="3.36"/>
    <m/>
    <n v="7.37"/>
    <n v="1.7107000000000001"/>
    <n v="2.3393000000000002"/>
    <n v="2.3578644823756361"/>
    <n v="2.34"/>
  </r>
  <r>
    <s v="190309.IB"/>
    <s v="190309Z5.IB"/>
    <s v="19进出09(增5)"/>
    <x v="884"/>
    <d v="2020-03-23T00:00:00"/>
    <n v="40"/>
    <x v="9"/>
    <s v=""/>
    <s v="中国进出口银行"/>
    <n v="2.2786"/>
    <n v="4.5199999999999996"/>
    <m/>
    <n v="35"/>
    <n v="1.6916"/>
    <n v="2.38"/>
    <n v="2.325892504138094"/>
    <n v="2.37"/>
  </r>
  <r>
    <s v="190309.IB"/>
    <s v="190309Z6.IB"/>
    <s v="19进出09(增6)"/>
    <x v="885"/>
    <d v="2020-03-30T00:00:00"/>
    <n v="40"/>
    <x v="9"/>
    <s v=""/>
    <s v="中国进出口银行"/>
    <n v="2.1044999999999998"/>
    <n v="4.6399999999999997"/>
    <m/>
    <n v="1.79"/>
    <n v="1.6752"/>
    <n v="2.2200000000000002"/>
    <n v="2.1522554918815664"/>
    <n v="2.2000000000000002"/>
  </r>
  <r>
    <s v="200302.IB"/>
    <s v="200302.IB"/>
    <s v="20进出02"/>
    <x v="886"/>
    <d v="2020-04-07T00:00:00"/>
    <n v="30"/>
    <x v="9"/>
    <s v=""/>
    <s v="中国进出口银行"/>
    <n v="2.0499999999999998"/>
    <n v="4.8899999999999997"/>
    <m/>
    <n v="7.56"/>
    <n v="1.9436"/>
    <n v="2.12"/>
    <n v="2.0911607326610411"/>
    <n v="2.13"/>
  </r>
  <r>
    <s v="200302.IB"/>
    <s v="200302Z.IB"/>
    <s v="20进出02(增发)"/>
    <x v="887"/>
    <d v="2020-04-13T00:00:00"/>
    <n v="30"/>
    <x v="9"/>
    <s v=""/>
    <s v="中国进出口银行"/>
    <n v="1.6283000000000001"/>
    <n v="4.3899999999999997"/>
    <m/>
    <n v="1.4"/>
    <n v="1.9388000000000001"/>
    <n v="1.7804"/>
    <n v="1.6695626366824841"/>
    <n v="1.8"/>
  </r>
  <r>
    <s v="200302.IB"/>
    <s v="200302Z2.IB"/>
    <s v="20进出02(增2)"/>
    <x v="847"/>
    <d v="2020-05-06T00:00:00"/>
    <n v="40"/>
    <x v="9"/>
    <s v=""/>
    <s v="中国进出口银行"/>
    <n v="1.4817"/>
    <n v="3.82"/>
    <m/>
    <n v="1.01"/>
    <n v="1.8878999999999999"/>
    <n v="1.57"/>
    <n v="1.5240751258011547"/>
    <n v="1.58"/>
  </r>
  <r>
    <s v="200302.IB"/>
    <s v="200302Z3.IB"/>
    <s v="20进出02(增3)"/>
    <x v="848"/>
    <d v="2020-05-11T00:00:00"/>
    <n v="40"/>
    <x v="9"/>
    <s v=""/>
    <s v="中国进出口银行"/>
    <n v="1.6096999999999999"/>
    <n v="3.05"/>
    <m/>
    <n v="1.55"/>
    <n v="1.8652"/>
    <n v="1.6124000000000001"/>
    <n v="1.6525908428050611"/>
    <n v="1.62"/>
  </r>
  <r>
    <s v="200302.IB"/>
    <s v="200302Z4.IB"/>
    <s v="20进出02(增4)"/>
    <x v="890"/>
    <d v="2020-05-18T00:00:00"/>
    <n v="30"/>
    <x v="9"/>
    <s v=""/>
    <s v="中国进出口银行"/>
    <n v="1.6478999999999999"/>
    <n v="3.41"/>
    <m/>
    <n v="3.36"/>
    <n v="1.8449"/>
    <n v="1.6983999999999999"/>
    <n v="1.6912627838907257"/>
    <n v="1.68"/>
  </r>
  <r>
    <s v="200302.IB"/>
    <s v="200302Z5.IB"/>
    <s v="20进出02(增5)"/>
    <x v="891"/>
    <d v="2020-05-25T00:00:00"/>
    <n v="30"/>
    <x v="9"/>
    <s v=""/>
    <s v="中国进出口银行"/>
    <n v="1.7961"/>
    <n v="2.34"/>
    <m/>
    <n v="5"/>
    <n v="1.8238000000000001"/>
    <n v="1.77"/>
    <n v="1.8399644588222392"/>
    <n v="1.79"/>
  </r>
  <r>
    <s v="200302.IB"/>
    <s v="200302Z6.IB"/>
    <s v="20进出02(增6)"/>
    <x v="892"/>
    <d v="2020-06-01T00:00:00"/>
    <n v="30"/>
    <x v="9"/>
    <s v=""/>
    <s v="中国进出口银行"/>
    <n v="2.1259000000000001"/>
    <n v="2.33"/>
    <m/>
    <n v="1.72"/>
    <n v="1.7986"/>
    <n v="2.1299000000000001"/>
    <n v="2.1703790392527522"/>
    <n v="2.13"/>
  </r>
  <r>
    <s v="200302.IB"/>
    <s v="200302Z7.IB"/>
    <s v="20进出02(增7)"/>
    <x v="876"/>
    <d v="2020-06-08T00:00:00"/>
    <n v="30"/>
    <x v="9"/>
    <s v=""/>
    <s v="中国进出口银行"/>
    <n v="2.5678999999999998"/>
    <n v="2.38"/>
    <m/>
    <n v="1.07"/>
    <n v="1.7717000000000001"/>
    <n v="2.4500000000000002"/>
    <n v="2.6130543715075913"/>
    <n v="2.5099999999999998"/>
  </r>
  <r>
    <s v="200302.IB"/>
    <s v="200302Z8.IB"/>
    <s v="20进出02(增8)"/>
    <x v="893"/>
    <d v="2020-06-15T00:00:00"/>
    <n v="0"/>
    <x v="9"/>
    <s v=""/>
    <s v="中国进出口银行"/>
    <n v="2.4578000000000002"/>
    <n v="3.12"/>
    <m/>
    <n v="3.75"/>
    <n v="1.7551000000000001"/>
    <n v="2.52"/>
    <n v="2.5033814483505217"/>
    <n v="2.5"/>
  </r>
  <r>
    <s v="200302.IB"/>
    <s v="200302Z9.IB"/>
    <s v="20进出02(增9)"/>
    <x v="894"/>
    <d v="2020-06-22T00:00:00"/>
    <n v="0"/>
    <x v="9"/>
    <s v=""/>
    <s v="中国进出口银行"/>
    <n v="2.5312000000000001"/>
    <n v="2.73"/>
    <m/>
    <n v="1"/>
    <n v="1.7379"/>
    <n v="2.57"/>
    <n v="2.5772325680418899"/>
    <n v="2.58"/>
  </r>
  <r>
    <s v="170305.IB"/>
    <s v="170305Z4.IB"/>
    <s v="17进出05(增4)"/>
    <x v="879"/>
    <d v="2020-01-06T00:00:00"/>
    <n v="50"/>
    <x v="3"/>
    <s v=""/>
    <s v="中国进出口银行"/>
    <n v="2.0017"/>
    <n v="4.01"/>
    <m/>
    <n v="7.9"/>
    <n v="0.2661"/>
    <n v="2.1775000000000002"/>
    <n v="2.3023388575723414"/>
    <n v="2.1775000000000002"/>
  </r>
  <r>
    <s v="190308.IB"/>
    <s v="190308Z8.IB"/>
    <s v="19进出08(增8)"/>
    <x v="863"/>
    <d v="2020-01-13T00:00:00"/>
    <n v="52.9"/>
    <x v="3"/>
    <s v=""/>
    <s v="中国进出口银行"/>
    <n v="2.8995000000000002"/>
    <n v="3.03"/>
    <m/>
    <n v="1.96"/>
    <n v="2.6496"/>
    <n v="2.9102999999999999"/>
    <n v="2.9296932367149759"/>
    <n v="2.9249999999999998"/>
  </r>
  <r>
    <s v="190308.IB"/>
    <s v="190308Z9.IB"/>
    <s v="19进出08(增9)"/>
    <x v="833"/>
    <d v="2020-01-17T00:00:00"/>
    <n v="53.6"/>
    <x v="3"/>
    <s v=""/>
    <s v="中国进出口银行"/>
    <n v="2.9226000000000001"/>
    <n v="2.89"/>
    <m/>
    <n v="1.39"/>
    <n v="2.63"/>
    <n v="2.9527999999999999"/>
    <n v="2.9530182509505702"/>
    <n v="2.96"/>
  </r>
  <r>
    <s v="190308.IB"/>
    <s v="190308Z10.IB"/>
    <s v="19进出08(增10)"/>
    <x v="834"/>
    <d v="2020-01-22T00:00:00"/>
    <n v="56.4"/>
    <x v="3"/>
    <s v=""/>
    <s v="中国进出口银行"/>
    <n v="2.8925000000000001"/>
    <n v="3.19"/>
    <m/>
    <n v="1.1399999999999999"/>
    <n v="2.6177000000000001"/>
    <n v="2.9289000000000001"/>
    <n v="2.9230611796615351"/>
    <n v="2.93"/>
  </r>
  <r>
    <s v="190308.IB"/>
    <s v="190308Z11.IB"/>
    <s v="19进出08(增11)"/>
    <x v="836"/>
    <d v="2020-02-17T00:00:00"/>
    <n v="57.5"/>
    <x v="3"/>
    <s v=""/>
    <s v="中国进出口银行"/>
    <n v="2.6031"/>
    <n v="3.1"/>
    <m/>
    <n v="3.89"/>
    <n v="2.5642999999999998"/>
    <n v="2.6452"/>
    <n v="2.6342975977849705"/>
    <n v="2.64"/>
  </r>
  <r>
    <s v="190308.IB"/>
    <s v="190308Z12.IB"/>
    <s v="19进出08(增12)"/>
    <x v="837"/>
    <d v="2020-02-24T00:00:00"/>
    <n v="50"/>
    <x v="3"/>
    <s v=""/>
    <s v="中国进出口银行"/>
    <n v="2.6456"/>
    <n v="4.12"/>
    <m/>
    <n v="3.08"/>
    <n v="2.544"/>
    <n v="2.6591"/>
    <n v="2.6770465408805033"/>
    <n v="2.65"/>
  </r>
  <r>
    <s v="190308.IB"/>
    <s v="190308Z13.IB"/>
    <s v="19进出08(增13)"/>
    <x v="878"/>
    <d v="2020-03-02T00:00:00"/>
    <n v="40"/>
    <x v="3"/>
    <s v=""/>
    <s v="中国进出口银行"/>
    <n v="2.6189"/>
    <n v="5.03"/>
    <m/>
    <n v="1.65"/>
    <n v="2.5266000000000002"/>
    <n v="2.6751999999999998"/>
    <n v="2.6505631045674027"/>
    <n v="2.67"/>
  </r>
  <r>
    <s v="190308.IB"/>
    <s v="190308Z14.IB"/>
    <s v="19进出08(增14)"/>
    <x v="866"/>
    <d v="2020-03-09T00:00:00"/>
    <n v="40"/>
    <x v="3"/>
    <s v=""/>
    <s v="中国进出口银行"/>
    <n v="2.5103"/>
    <n v="5.49"/>
    <m/>
    <n v="3.21"/>
    <n v="2.5102000000000002"/>
    <n v="2.5703"/>
    <n v="2.5421699705202774"/>
    <n v="2.57"/>
  </r>
  <r>
    <s v="190308.IB"/>
    <s v="190308Z15.IB"/>
    <s v="19进出08(增15)"/>
    <x v="867"/>
    <d v="2020-03-16T00:00:00"/>
    <n v="40"/>
    <x v="3"/>
    <s v=""/>
    <s v="中国进出口银行"/>
    <n v="2.4121999999999999"/>
    <n v="5.09"/>
    <m/>
    <n v="2.5"/>
    <n v="2.4935"/>
    <n v="2.5038999999999998"/>
    <n v="2.4442834168838981"/>
    <n v="2.4950000000000001"/>
  </r>
  <r>
    <s v="190308.IB"/>
    <s v="190308Z16.IB"/>
    <s v="19进出08(增16)"/>
    <x v="868"/>
    <d v="2020-03-23T00:00:00"/>
    <n v="40"/>
    <x v="3"/>
    <s v=""/>
    <s v="中国进出口银行"/>
    <n v="2.4542000000000002"/>
    <n v="5.56"/>
    <m/>
    <n v="1.46"/>
    <n v="2.4742000000000002"/>
    <n v="2.5322"/>
    <n v="2.4865336836149061"/>
    <n v="2.5249999999999999"/>
  </r>
  <r>
    <s v="190308.IB"/>
    <s v="190308Z17.IB"/>
    <s v="19进出08(增17)"/>
    <x v="869"/>
    <d v="2020-03-30T00:00:00"/>
    <n v="40"/>
    <x v="3"/>
    <s v=""/>
    <s v="中国进出口银行"/>
    <n v="2.2364000000000002"/>
    <n v="5.63"/>
    <m/>
    <n v="2.23"/>
    <n v="2.4611000000000001"/>
    <n v="2.39"/>
    <n v="2.2689057900938607"/>
    <n v="2.33"/>
  </r>
  <r>
    <s v="200303.IB"/>
    <s v="200303.IB"/>
    <s v="20进出03"/>
    <x v="870"/>
    <d v="2020-04-07T00:00:00"/>
    <n v="40"/>
    <x v="3"/>
    <s v=""/>
    <s v="中国进出口银行"/>
    <n v="2.17"/>
    <n v="4.2300000000000004"/>
    <m/>
    <n v="1.57"/>
    <n v="2.8784000000000001"/>
    <n v="2.2298"/>
    <n v="2.1977932184546969"/>
    <n v="2.2000000000000002"/>
  </r>
  <r>
    <s v="200303.IB"/>
    <s v="200303Z.IB"/>
    <s v="20进出03(增发)"/>
    <x v="871"/>
    <d v="2020-04-13T00:00:00"/>
    <n v="40"/>
    <x v="3"/>
    <s v=""/>
    <s v="中国进出口银行"/>
    <n v="1.7485999999999999"/>
    <n v="4.57"/>
    <m/>
    <n v="1.88"/>
    <n v="2.8786999999999998"/>
    <n v="1.9065000000000001"/>
    <n v="1.7763903220203563"/>
    <n v="1.87"/>
  </r>
  <r>
    <s v="200303.IB"/>
    <s v="200303Z2.IB"/>
    <s v="20进出03(增2)"/>
    <x v="872"/>
    <d v="2020-04-20T00:00:00"/>
    <n v="64.900000000000006"/>
    <x v="3"/>
    <s v=""/>
    <s v="中国进出口银行"/>
    <n v="1.7810999999999999"/>
    <n v="4.43"/>
    <m/>
    <n v="4.24"/>
    <n v="2.8597999999999999"/>
    <n v="1.8703000000000001"/>
    <n v="1.8090739841946988"/>
    <n v="1.84"/>
  </r>
  <r>
    <s v="200303.IB"/>
    <s v="200303Z3.IB"/>
    <s v="20进出03(增3)"/>
    <x v="873"/>
    <d v="2020-04-27T00:00:00"/>
    <n v="40"/>
    <x v="3"/>
    <s v=""/>
    <s v="中国进出口银行"/>
    <n v="1.6469"/>
    <n v="5.62"/>
    <m/>
    <n v="1.48"/>
    <n v="2.8437999999999999"/>
    <n v="1.7854000000000001"/>
    <n v="1.6750313735143119"/>
    <n v="1.75"/>
  </r>
  <r>
    <s v="200303.IB"/>
    <s v="200303Z4.IB"/>
    <s v="20进出03(增4)"/>
    <x v="875"/>
    <d v="2020-05-11T00:00:00"/>
    <n v="44"/>
    <x v="3"/>
    <s v=""/>
    <s v="中国进出口银行"/>
    <n v="1.7962"/>
    <n v="2.87"/>
    <m/>
    <n v="1.86"/>
    <n v="2.8029999999999999"/>
    <n v="1.7986"/>
    <n v="1.8247408490902604"/>
    <n v="1.82"/>
  </r>
  <r>
    <s v="200303.IB"/>
    <s v="200303Z5.IB"/>
    <s v="20进出03(增5)"/>
    <x v="850"/>
    <d v="2020-05-18T00:00:00"/>
    <n v="42"/>
    <x v="3"/>
    <s v=""/>
    <s v="中国进出口银行"/>
    <n v="1.9692000000000001"/>
    <n v="4.1500000000000004"/>
    <m/>
    <n v="3.22"/>
    <n v="2.7797000000000001"/>
    <n v="2.0002"/>
    <n v="1.9979800841817463"/>
    <n v="2.0099999999999998"/>
  </r>
  <r>
    <s v="200303.IB"/>
    <s v="200303Z6.IB"/>
    <s v="20进出03(增6)"/>
    <x v="852"/>
    <d v="2020-05-25T00:00:00"/>
    <n v="48"/>
    <x v="3"/>
    <s v=""/>
    <s v="中国进出口银行"/>
    <n v="2.0586000000000002"/>
    <n v="2.4700000000000002"/>
    <m/>
    <n v="1.64"/>
    <n v="2.7587000000000002"/>
    <n v="2.0750999999999999"/>
    <n v="2.0875991662739697"/>
    <n v="2.0674999999999999"/>
  </r>
  <r>
    <s v="200303.IB"/>
    <s v="200303Z7.IB"/>
    <s v="20进出03(增7)"/>
    <x v="854"/>
    <d v="2020-06-01T00:00:00"/>
    <n v="30"/>
    <x v="3"/>
    <s v=""/>
    <s v="中国进出口银行"/>
    <n v="2.3033999999999999"/>
    <n v="3.86"/>
    <m/>
    <n v="2.2799999999999998"/>
    <n v="2.7328999999999999"/>
    <n v="2.3298999999999999"/>
    <n v="2.3326729335138499"/>
    <n v="2.3199999999999998"/>
  </r>
  <r>
    <s v="200303.IB"/>
    <s v="200303Z8.IB"/>
    <s v="20进出03(增8)"/>
    <x v="856"/>
    <d v="2020-06-08T00:00:00"/>
    <n v="30"/>
    <x v="3"/>
    <s v=""/>
    <s v="中国进出口银行"/>
    <n v="2.6208999999999998"/>
    <n v="3.52"/>
    <m/>
    <n v="2.14"/>
    <n v="2.7038000000000002"/>
    <n v="2.6196000000000002"/>
    <n v="2.6504879872771654"/>
    <n v="2.65"/>
  </r>
  <r>
    <s v="200303.IB"/>
    <s v="200303Z9.IB"/>
    <s v="20进出03(增9)"/>
    <x v="858"/>
    <d v="2020-06-12T00:00:00"/>
    <n v="73.5"/>
    <x v="3"/>
    <s v=""/>
    <s v="中国进出口银行"/>
    <n v="2.6766000000000001"/>
    <n v="1.97"/>
    <m/>
    <n v="1.49"/>
    <n v="2.6840000000000002"/>
    <n v="2.71"/>
    <n v="2.706406259314456"/>
    <n v="2.69"/>
  </r>
  <r>
    <s v="200303.IB"/>
    <s v="200303Z10.IB"/>
    <s v="20进出03(增10)"/>
    <x v="860"/>
    <d v="2020-06-19T00:00:00"/>
    <n v="66.5"/>
    <x v="3"/>
    <s v=""/>
    <s v="中国进出口银行"/>
    <n v="2.7639"/>
    <n v="1.86"/>
    <m/>
    <n v="1"/>
    <n v="2.6617999999999999"/>
    <n v="2.7494999999999998"/>
    <n v="2.7939548501014353"/>
    <n v="2.75"/>
  </r>
  <r>
    <s v="200303.IB"/>
    <s v="200303Z11.IB"/>
    <s v="20进出03(增11)"/>
    <x v="861"/>
    <d v="2020-06-24T00:00:00"/>
    <n v="60"/>
    <x v="3"/>
    <s v=""/>
    <s v="中国进出口银行"/>
    <n v="2.9619"/>
    <n v="4.99"/>
    <m/>
    <n v="1.46"/>
    <n v="2.6478000000000002"/>
    <n v="2.87"/>
    <n v="2.992113762368759"/>
    <n v="2.96"/>
  </r>
  <r>
    <s v="180303.IB"/>
    <s v="180303Z18.IB"/>
    <s v="18进出03(增18)"/>
    <x v="879"/>
    <d v="2020-01-06T00:00:00"/>
    <n v="56"/>
    <x v="1"/>
    <s v=""/>
    <s v="中国进出口银行"/>
    <n v="2.919"/>
    <n v="2.85"/>
    <m/>
    <n v="96"/>
    <n v="2.7261000000000002"/>
    <n v="2.9521999999999999"/>
    <n v="2.9666871721506913"/>
    <n v="2.9521999999999999"/>
  </r>
  <r>
    <s v="190305.IB"/>
    <s v="190305Z42.IB"/>
    <s v="19进出05(增42)"/>
    <x v="879"/>
    <d v="2020-01-06T00:00:00"/>
    <n v="54.5"/>
    <x v="1"/>
    <s v=""/>
    <s v="中国进出口银行"/>
    <n v="3.2486999999999999"/>
    <n v="3.46"/>
    <m/>
    <n v="2.02"/>
    <n v="3.6779000000000002"/>
    <n v="3.2725"/>
    <n v="3.2840462573751323"/>
    <n v="3.31"/>
  </r>
  <r>
    <s v="190305.IB"/>
    <s v="190305Z43.IB"/>
    <s v="19进出05(增43)"/>
    <x v="863"/>
    <d v="2020-01-13T00:00:00"/>
    <n v="50"/>
    <x v="1"/>
    <s v=""/>
    <s v="中国进出口银行"/>
    <n v="3.2231000000000001"/>
    <n v="4.24"/>
    <m/>
    <n v="1.98"/>
    <n v="3.6633"/>
    <n v="3.2749999999999999"/>
    <n v="3.2585871290912567"/>
    <n v="3.2749999999999999"/>
  </r>
  <r>
    <s v="190305.IB"/>
    <s v="190305Z44.IB"/>
    <s v="19进出05(增44)"/>
    <x v="833"/>
    <d v="2020-01-17T00:00:00"/>
    <n v="59"/>
    <x v="1"/>
    <s v=""/>
    <s v="中国进出口银行"/>
    <n v="3.2006999999999999"/>
    <n v="4.38"/>
    <m/>
    <n v="23"/>
    <n v="3.6453000000000002"/>
    <n v="3.2549999999999999"/>
    <n v="3.2363623597509119"/>
    <n v="3.2549999999999999"/>
  </r>
  <r>
    <s v="190305.IB"/>
    <s v="190305Z45.IB"/>
    <s v="19进出05(增45)"/>
    <x v="835"/>
    <d v="2020-02-10T00:00:00"/>
    <n v="56.4"/>
    <x v="1"/>
    <s v=""/>
    <s v="中国进出口银行"/>
    <n v="2.9659"/>
    <n v="6.26"/>
    <m/>
    <n v="2.97"/>
    <n v="3.5994000000000002"/>
    <n v="3.04"/>
    <n v="3.0020171306328831"/>
    <n v="3.02"/>
  </r>
  <r>
    <s v="190305.IB"/>
    <s v="190305Z46.IB"/>
    <s v="19进出05(增46)"/>
    <x v="836"/>
    <d v="2020-02-17T00:00:00"/>
    <n v="58.3"/>
    <x v="1"/>
    <s v=""/>
    <s v="中国进出口银行"/>
    <n v="2.9089"/>
    <n v="3.71"/>
    <m/>
    <n v="30.3"/>
    <n v="3.7004999999999999"/>
    <n v="2.9527000000000001"/>
    <n v="2.9440303877854346"/>
    <n v="2.9449999999999998"/>
  </r>
  <r>
    <s v="190305.IB"/>
    <s v="190305Z47.IB"/>
    <s v="19进出05(增47)"/>
    <x v="837"/>
    <d v="2020-02-24T00:00:00"/>
    <n v="74"/>
    <x v="1"/>
    <s v=""/>
    <s v="中国进出口银行"/>
    <n v="2.9561000000000002"/>
    <n v="4.29"/>
    <m/>
    <n v="3.12"/>
    <n v="3.6796000000000002"/>
    <n v="2.9802"/>
    <n v="2.9914299271659965"/>
    <n v="2.9975000000000001"/>
  </r>
  <r>
    <s v="200305.IB"/>
    <s v="200305.IB"/>
    <s v="20进出05"/>
    <x v="878"/>
    <d v="2020-03-02T00:00:00"/>
    <n v="80.8"/>
    <x v="1"/>
    <s v=""/>
    <s v="中国进出口银行"/>
    <n v="2.93"/>
    <n v="3.33"/>
    <m/>
    <n v="1.45"/>
    <n v="4.5896999999999997"/>
    <n v="2.9350000000000001"/>
    <n v="2.9583242913480188"/>
    <n v="2.99"/>
  </r>
  <r>
    <s v="200305.IB"/>
    <s v="200305Z.IB"/>
    <s v="20进出05(增发)"/>
    <x v="866"/>
    <d v="2020-03-09T00:00:00"/>
    <n v="74.099999999999994"/>
    <x v="1"/>
    <s v=""/>
    <s v="中国进出口银行"/>
    <n v="2.8570000000000002"/>
    <n v="3.69"/>
    <m/>
    <n v="2.34"/>
    <n v="4.5834999999999999"/>
    <n v="2.88"/>
    <n v="2.8853626049961822"/>
    <n v="2.8849999999999998"/>
  </r>
  <r>
    <s v="200305.IB"/>
    <s v="200305Z2.IB"/>
    <s v="20进出05(增2)"/>
    <x v="867"/>
    <d v="2020-03-16T00:00:00"/>
    <n v="61"/>
    <x v="1"/>
    <s v=""/>
    <s v="中国进出口银行"/>
    <n v="2.7707000000000002"/>
    <n v="3.84"/>
    <m/>
    <n v="1.02"/>
    <n v="4.5663999999999998"/>
    <n v="2.8300999999999998"/>
    <n v="2.7991688156972669"/>
    <n v="2.82"/>
  </r>
  <r>
    <s v="200305.IB"/>
    <s v="200305Z3.IB"/>
    <s v="20进出05(增3)"/>
    <x v="868"/>
    <d v="2020-03-23T00:00:00"/>
    <n v="72.099999999999994"/>
    <x v="1"/>
    <s v=""/>
    <s v="中国进出口银行"/>
    <n v="2.8589000000000002"/>
    <n v="3.56"/>
    <m/>
    <n v="19.41"/>
    <n v="4.5452000000000004"/>
    <n v="2.89"/>
    <n v="2.8875016016896948"/>
    <n v="2.89"/>
  </r>
  <r>
    <s v="200305.IB"/>
    <s v="200305Z4.IB"/>
    <s v="20进出05(增4)"/>
    <x v="869"/>
    <d v="2020-03-30T00:00:00"/>
    <n v="78"/>
    <x v="1"/>
    <s v=""/>
    <s v="中国进出口银行"/>
    <n v="2.6846000000000001"/>
    <n v="4.68"/>
    <m/>
    <n v="7.93"/>
    <n v="4.5355999999999996"/>
    <n v="2.7850000000000001"/>
    <n v="2.7132621395184762"/>
    <n v="2.72"/>
  </r>
  <r>
    <s v="200305.IB"/>
    <s v="200305Z5.IB"/>
    <s v="20进出05(增5)"/>
    <x v="870"/>
    <d v="2020-04-07T00:00:00"/>
    <n v="64"/>
    <x v="1"/>
    <s v=""/>
    <s v="中国进出口银行"/>
    <n v="2.5556000000000001"/>
    <n v="4.57"/>
    <m/>
    <n v="1.68"/>
    <n v="4.5213999999999999"/>
    <n v="2.6202000000000001"/>
    <n v="2.5843521564117311"/>
    <n v="2.6150000000000002"/>
  </r>
  <r>
    <s v="200305.IB"/>
    <s v="200305Z6.IB"/>
    <s v="20进出05(增6)"/>
    <x v="871"/>
    <d v="2020-04-13T00:00:00"/>
    <n v="50"/>
    <x v="1"/>
    <s v=""/>
    <s v="中国进出口银行"/>
    <n v="2.2086000000000001"/>
    <n v="4.8499999999999996"/>
    <m/>
    <n v="1"/>
    <n v="4.5198999999999998"/>
    <n v="2.3052000000000001"/>
    <n v="2.237361698267661"/>
    <n v="2.3199999999999998"/>
  </r>
  <r>
    <s v="200305.IB"/>
    <s v="200305Z7.IB"/>
    <s v="20进出05(增7)"/>
    <x v="872"/>
    <d v="2020-04-20T00:00:00"/>
    <n v="50.9"/>
    <x v="1"/>
    <s v=""/>
    <s v="中国进出口银行"/>
    <n v="2.2179000000000002"/>
    <n v="4.88"/>
    <m/>
    <n v="15.11"/>
    <n v="4.5008999999999997"/>
    <n v="2.3115999999999999"/>
    <n v="2.2467831122664359"/>
    <n v="2.2850000000000001"/>
  </r>
  <r>
    <s v="200305.IB"/>
    <s v="200305Z8.IB"/>
    <s v="20进出05(增8)"/>
    <x v="873"/>
    <d v="2020-04-27T00:00:00"/>
    <n v="54"/>
    <x v="1"/>
    <s v=""/>
    <s v="中国进出口银行"/>
    <n v="2.1842999999999999"/>
    <n v="3.96"/>
    <m/>
    <n v="2.89"/>
    <n v="4.4855"/>
    <n v="2.2749999999999999"/>
    <n v="2.2132822762233864"/>
    <n v="2.2400000000000002"/>
  </r>
  <r>
    <s v="200305.IB"/>
    <s v="200305Z9.IB"/>
    <s v="20进出05(增9)"/>
    <x v="875"/>
    <d v="2020-05-11T00:00:00"/>
    <n v="40"/>
    <x v="1"/>
    <s v=""/>
    <s v="中国进出口银行"/>
    <n v="2.2572000000000001"/>
    <n v="4.46"/>
    <m/>
    <n v="1.65"/>
    <n v="4.4436"/>
    <n v="2.2953999999999999"/>
    <n v="2.2864555585561259"/>
    <n v="2.31"/>
  </r>
  <r>
    <s v="200305.IB"/>
    <s v="200305Z10.IB"/>
    <s v="20进出05(增10)"/>
    <x v="850"/>
    <d v="2020-05-18T00:00:00"/>
    <n v="40"/>
    <x v="1"/>
    <s v=""/>
    <s v="中国进出口银行"/>
    <n v="2.4537"/>
    <n v="4.45"/>
    <m/>
    <n v="5.32"/>
    <n v="4.4180999999999999"/>
    <n v="2.5"/>
    <n v="2.483124413209298"/>
    <n v="2.5"/>
  </r>
  <r>
    <s v="200305.IB"/>
    <s v="200305Z11.IB"/>
    <s v="20进出05(增11)"/>
    <x v="852"/>
    <d v="2020-05-25T00:00:00"/>
    <n v="40"/>
    <x v="1"/>
    <s v=""/>
    <s v="中国进出口银行"/>
    <n v="2.4864000000000002"/>
    <n v="3.34"/>
    <m/>
    <n v="1.1399999999999999"/>
    <n v="4.3944000000000001"/>
    <n v="2.5451999999999999"/>
    <n v="2.5159831057709816"/>
    <n v="2.5350000000000001"/>
  </r>
  <r>
    <s v="200305.IB"/>
    <s v="200305Z12.IB"/>
    <s v="20进出05(增12)"/>
    <x v="854"/>
    <d v="2020-06-01T00:00:00"/>
    <n v="50"/>
    <x v="1"/>
    <s v=""/>
    <s v="中国进出口银行"/>
    <n v="2.6968000000000001"/>
    <n v="3.56"/>
    <m/>
    <n v="66"/>
    <n v="4.3677000000000001"/>
    <n v="2.7501000000000002"/>
    <n v="2.7265639489891704"/>
    <n v="2.72"/>
  </r>
  <r>
    <s v="200305.IB"/>
    <s v="200305Z13.IB"/>
    <s v="20进出05(增13)"/>
    <x v="856"/>
    <d v="2020-06-08T00:00:00"/>
    <n v="50"/>
    <x v="1"/>
    <s v=""/>
    <s v="中国进出口银行"/>
    <n v="2.9089999999999998"/>
    <n v="2.6"/>
    <m/>
    <n v="2.77"/>
    <n v="4.3365"/>
    <n v="2.92"/>
    <n v="2.9389780929320879"/>
    <n v="2.93"/>
  </r>
  <r>
    <s v="200305.IB"/>
    <s v="200305Z14.IB"/>
    <s v="20进出05(增14)"/>
    <x v="858"/>
    <d v="2020-06-12T00:00:00"/>
    <n v="80"/>
    <x v="1"/>
    <s v=""/>
    <s v="中国进出口银行"/>
    <n v="2.9714999999999998"/>
    <n v="2.31"/>
    <m/>
    <n v="4.4400000000000004"/>
    <n v="4.3169000000000004"/>
    <n v="2.98"/>
    <n v="3.0016142023211096"/>
    <n v="3.0015999999999998"/>
  </r>
  <r>
    <s v="200305.IB"/>
    <s v="200305Z15.IB"/>
    <s v="20进出05(增15)"/>
    <x v="860"/>
    <d v="2020-06-19T00:00:00"/>
    <n v="75.599999999999994"/>
    <x v="1"/>
    <s v=""/>
    <s v="中国进出口银行"/>
    <n v="3.0958999999999999"/>
    <n v="1.83"/>
    <m/>
    <n v="6.83"/>
    <n v="4.2899000000000003"/>
    <n v="3.0899000000000001"/>
    <n v="3.1262037366838387"/>
    <n v="3.0350000000000001"/>
  </r>
  <r>
    <s v="200305.IB"/>
    <s v="200305Z16.IB"/>
    <s v="20进出05(增16)"/>
    <x v="861"/>
    <d v="2020-06-24T00:00:00"/>
    <n v="60"/>
    <x v="1"/>
    <s v=""/>
    <s v="中国进出口银行"/>
    <n v="3.2368999999999999"/>
    <n v="9.01"/>
    <m/>
    <n v="8.9"/>
    <n v="4.2756999999999996"/>
    <n v="3.1899000000000002"/>
    <n v="3.2673043782304649"/>
    <n v="3.26"/>
  </r>
  <r>
    <s v="200307.IB"/>
    <s v="200307.IB"/>
    <s v="20进出07"/>
    <x v="880"/>
    <d v="2020-02-24T00:00:00"/>
    <n v="46"/>
    <x v="0"/>
    <s v=""/>
    <s v="中国进出口银行"/>
    <n v="3.26"/>
    <n v="4.17"/>
    <m/>
    <n v="1.22"/>
    <n v="6.1687000000000003"/>
    <n v="3.2909000000000002"/>
    <n v="3.2810741323131292"/>
    <n v="3.29"/>
  </r>
  <r>
    <s v="200307.IB"/>
    <s v="200307Z.IB"/>
    <s v="20进出07(增发)"/>
    <x v="881"/>
    <d v="2020-03-02T00:00:00"/>
    <n v="51.2"/>
    <x v="0"/>
    <s v=""/>
    <s v="中国进出口银行"/>
    <n v="3.1938"/>
    <n v="3.16"/>
    <m/>
    <n v="2.0299999999999998"/>
    <n v="6.1627999999999998"/>
    <n v="3.2347999999999999"/>
    <n v="3.2148943077821768"/>
    <n v="3.2250000000000001"/>
  </r>
  <r>
    <s v="200307.IB"/>
    <s v="200307Z2.IB"/>
    <s v="20进出07(增2)"/>
    <x v="882"/>
    <d v="2020-03-09T00:00:00"/>
    <n v="58.5"/>
    <x v="0"/>
    <s v=""/>
    <s v="中国进出口银行"/>
    <n v="3.1549999999999998"/>
    <n v="3.73"/>
    <m/>
    <n v="6.42"/>
    <n v="6.1475"/>
    <n v="3.21"/>
    <n v="3.176146807645384"/>
    <n v="3.1924999999999999"/>
  </r>
  <r>
    <s v="200307.IB"/>
    <s v="200307Z3.IB"/>
    <s v="20进出07(增3)"/>
    <x v="883"/>
    <d v="2020-03-16T00:00:00"/>
    <n v="47.7"/>
    <x v="0"/>
    <s v=""/>
    <s v="中国进出口银行"/>
    <n v="3.1549999999999998"/>
    <n v="3.55"/>
    <m/>
    <n v="8.65"/>
    <n v="6.1291000000000002"/>
    <n v="3.16"/>
    <n v="3.1762102918862474"/>
    <n v="3.1619999999999999"/>
  </r>
  <r>
    <s v="200307.IB"/>
    <s v="200307Z4.IB"/>
    <s v="20进出07(增4)"/>
    <x v="884"/>
    <d v="2020-03-23T00:00:00"/>
    <n v="43.9"/>
    <x v="0"/>
    <s v=""/>
    <s v="中国进出口银行"/>
    <n v="3.194"/>
    <n v="3.49"/>
    <m/>
    <n v="7.81"/>
    <n v="6.1071999999999997"/>
    <n v="3.22"/>
    <n v="3.2152863505370708"/>
    <n v="3.2149999999999999"/>
  </r>
  <r>
    <s v="200307.IB"/>
    <s v="200307Z5.IB"/>
    <s v="20进出07(增5)"/>
    <x v="885"/>
    <d v="2020-03-30T00:00:00"/>
    <n v="47"/>
    <x v="0"/>
    <s v=""/>
    <s v="中国进出口银行"/>
    <n v="3.0964999999999998"/>
    <n v="4.7300000000000004"/>
    <m/>
    <n v="2.14"/>
    <n v="6.0936000000000003"/>
    <n v="3.17"/>
    <n v="3.1178338584744649"/>
    <n v="3.16"/>
  </r>
  <r>
    <s v="200307.IB"/>
    <s v="200307Z6.IB"/>
    <s v="20进出07(增6)"/>
    <x v="886"/>
    <d v="2020-04-07T00:00:00"/>
    <n v="63.2"/>
    <x v="0"/>
    <s v=""/>
    <s v="中国进出口银行"/>
    <n v="3.0295999999999998"/>
    <n v="4.0199999999999996"/>
    <m/>
    <n v="5.6"/>
    <n v="6.0823"/>
    <n v="3.0501"/>
    <n v="3.0509734935797312"/>
    <n v="3.06"/>
  </r>
  <r>
    <s v="200307.IB"/>
    <s v="200307Z7.IB"/>
    <s v="20进出07(增7)"/>
    <x v="887"/>
    <d v="2020-04-13T00:00:00"/>
    <n v="49"/>
    <x v="0"/>
    <s v=""/>
    <s v="中国进出口银行"/>
    <n v="2.7871000000000001"/>
    <n v="2.62"/>
    <m/>
    <n v="1.22"/>
    <n v="6.0843999999999996"/>
    <n v="2.8001999999999998"/>
    <n v="2.8084661166261258"/>
    <n v="2.82"/>
  </r>
  <r>
    <s v="200307.IB"/>
    <s v="200307Z8.IB"/>
    <s v="20进出07(增8)"/>
    <x v="888"/>
    <d v="2020-04-20T00:00:00"/>
    <n v="61.2"/>
    <x v="0"/>
    <s v=""/>
    <s v="中国进出口银行"/>
    <n v="2.7098"/>
    <n v="3.91"/>
    <m/>
    <n v="1.85"/>
    <n v="6.0682"/>
    <n v="2.7652000000000001"/>
    <n v="2.7312231567845489"/>
    <n v="2.7349999999999999"/>
  </r>
  <r>
    <s v="200307.IB"/>
    <s v="200307Z9.IB"/>
    <s v="20进出07(增9)"/>
    <x v="889"/>
    <d v="2020-04-27T00:00:00"/>
    <n v="46.3"/>
    <x v="0"/>
    <s v=""/>
    <s v="中国进出口银行"/>
    <n v="2.6515"/>
    <n v="4.37"/>
    <m/>
    <n v="7.33"/>
    <n v="6.0568999999999997"/>
    <n v="2.7101999999999999"/>
    <n v="2.6729631247007544"/>
    <n v="2.7"/>
  </r>
  <r>
    <s v="200307.IB"/>
    <s v="200307Z10.IB"/>
    <s v="20进出07(增10)"/>
    <x v="847"/>
    <d v="2020-05-06T00:00:00"/>
    <n v="65"/>
    <x v="0"/>
    <s v=""/>
    <s v="中国进出口银行"/>
    <n v="2.6621999999999999"/>
    <n v="3.45"/>
    <m/>
    <n v="1.66"/>
    <n v="6.0401999999999996"/>
    <n v="2.68"/>
    <n v="2.6837224661435051"/>
    <n v="2.69"/>
  </r>
  <r>
    <s v="200307.IB"/>
    <s v="200307Z11.IB"/>
    <s v="20进出07(增11)"/>
    <x v="848"/>
    <d v="2020-05-11T00:00:00"/>
    <n v="40"/>
    <x v="0"/>
    <s v=""/>
    <s v="中国进出口银行"/>
    <n v="2.8414999999999999"/>
    <n v="2.41"/>
    <m/>
    <n v="1.1000000000000001"/>
    <n v="6.0068000000000001"/>
    <n v="2.76"/>
    <n v="2.863142138909236"/>
    <n v="2.82"/>
  </r>
  <r>
    <s v="200307.IB"/>
    <s v="200307Z12.IB"/>
    <s v="20进出07(增12)"/>
    <x v="890"/>
    <d v="2020-05-18T00:00:00"/>
    <n v="30"/>
    <x v="0"/>
    <s v=""/>
    <s v="中国进出口银行"/>
    <n v="2.9773999999999998"/>
    <n v="3.17"/>
    <m/>
    <n v="1.05"/>
    <n v="5.9770000000000003"/>
    <n v="3.04"/>
    <n v="2.9991500418270034"/>
    <n v="3"/>
  </r>
  <r>
    <s v="200307.IB"/>
    <s v="200307Z13.IB"/>
    <s v="20进出07(增13)"/>
    <x v="891"/>
    <d v="2020-05-25T00:00:00"/>
    <n v="30"/>
    <x v="0"/>
    <s v=""/>
    <s v="中国进出口银行"/>
    <n v="2.9769000000000001"/>
    <n v="3.93"/>
    <m/>
    <n v="1.57"/>
    <n v="5.9588000000000001"/>
    <n v="3.06"/>
    <n v="2.9987164731153926"/>
    <n v="3.01"/>
  </r>
  <r>
    <s v="200307.IB"/>
    <s v="200307Z14.IB"/>
    <s v="20进出07(增14)"/>
    <x v="892"/>
    <d v="2020-06-01T00:00:00"/>
    <n v="30"/>
    <x v="0"/>
    <s v=""/>
    <s v="中国进出口银行"/>
    <n v="3.0754999999999999"/>
    <n v="4.58"/>
    <m/>
    <n v="1.31"/>
    <n v="5.9279000000000002"/>
    <n v="3.12"/>
    <n v="3.0974301945039557"/>
    <n v="3.12"/>
  </r>
  <r>
    <s v="200307.IB"/>
    <s v="200307Z15.IB"/>
    <s v="20进出07(增15)"/>
    <x v="876"/>
    <d v="2020-06-08T00:00:00"/>
    <n v="30"/>
    <x v="0"/>
    <s v=""/>
    <s v="中国进出口银行"/>
    <n v="3.3671000000000002"/>
    <n v="3.95"/>
    <m/>
    <n v="15"/>
    <n v="5.8887"/>
    <n v="3.3801000000000001"/>
    <n v="3.3891761798019937"/>
    <n v="3.41"/>
  </r>
  <r>
    <s v="200307.IB"/>
    <s v="200307Z16.IB"/>
    <s v="20进出07(增16)"/>
    <x v="893"/>
    <d v="2020-06-15T00:00:00"/>
    <n v="0"/>
    <x v="0"/>
    <s v=""/>
    <s v="中国进出口银行"/>
    <n v="3.2458999999999998"/>
    <n v="3.55"/>
    <m/>
    <n v="3.62"/>
    <n v="5.8788999999999998"/>
    <n v="3.31"/>
    <n v="3.2680129803194471"/>
    <n v="3.28"/>
  </r>
  <r>
    <s v="200307.IB"/>
    <s v="200307Z17.IB"/>
    <s v="20进出07(增17)"/>
    <x v="894"/>
    <d v="2020-06-22T00:00:00"/>
    <n v="0"/>
    <x v="0"/>
    <s v=""/>
    <s v="中国进出口银行"/>
    <n v="3.3580999999999999"/>
    <n v="2.96"/>
    <m/>
    <n v="1.53"/>
    <n v="5.8567"/>
    <n v="3.37"/>
    <n v="3.3802968002458722"/>
    <n v="3.37"/>
  </r>
  <r>
    <s v="190310.IB"/>
    <s v="190310Z30.IB"/>
    <s v="19进出10(增30)"/>
    <x v="879"/>
    <d v="2020-01-06T00:00:00"/>
    <n v="41.9"/>
    <x v="2"/>
    <s v=""/>
    <s v="中国进出口银行"/>
    <n v="3.6591"/>
    <n v="4.37"/>
    <m/>
    <n v="12.78"/>
    <n v="7.5900999999999996"/>
    <n v="3.71"/>
    <n v="3.6828151025678184"/>
    <n v="3.7149999999999999"/>
  </r>
  <r>
    <s v="190310.IB"/>
    <s v="190310Z31.IB"/>
    <s v="19进出10(增31)"/>
    <x v="863"/>
    <d v="2020-01-13T00:00:00"/>
    <n v="54"/>
    <x v="2"/>
    <s v=""/>
    <s v="中国进出口银行"/>
    <n v="3.6377000000000002"/>
    <n v="3.96"/>
    <m/>
    <n v="1.86"/>
    <n v="7.5778999999999996"/>
    <n v="3.69"/>
    <n v="3.661453282571689"/>
    <n v="3.6924999999999999"/>
  </r>
  <r>
    <s v="190310.IB"/>
    <s v="190310Z32.IB"/>
    <s v="19进出10(增32)"/>
    <x v="833"/>
    <d v="2020-01-17T00:00:00"/>
    <n v="70"/>
    <x v="2"/>
    <s v=""/>
    <s v="中国进出口银行"/>
    <n v="3.6225999999999998"/>
    <n v="3.73"/>
    <m/>
    <n v="3.23"/>
    <n v="7.5636999999999999"/>
    <n v="3.6524999999999999"/>
    <n v="3.6463978767005565"/>
    <n v="3.6549999999999998"/>
  </r>
  <r>
    <s v="190310.IB"/>
    <s v="190310Z33.IB"/>
    <s v="19进出10(增33)"/>
    <x v="834"/>
    <d v="2020-01-22T00:00:00"/>
    <n v="53"/>
    <x v="2"/>
    <s v=""/>
    <s v="中国进出口银行"/>
    <n v="3.5480999999999998"/>
    <n v="3.24"/>
    <m/>
    <n v="2.09"/>
    <n v="7.5602"/>
    <n v="3.6074999999999999"/>
    <n v="3.5719088939446046"/>
    <n v="3.585"/>
  </r>
  <r>
    <s v="150308.IB"/>
    <s v="150308Z16.IB"/>
    <s v="15进出08(增16)"/>
    <x v="834"/>
    <d v="2020-02-03T00:00:00"/>
    <n v="50"/>
    <x v="2"/>
    <s v=""/>
    <s v="中国进出口银行"/>
    <n v="3.2233999999999998"/>
    <n v="3.53"/>
    <m/>
    <n v="3.79"/>
    <n v="4.4962999999999997"/>
    <n v="3.2810999999999999"/>
    <n v="3.2634329159531168"/>
    <n v="3.2810999999999999"/>
  </r>
  <r>
    <s v="170303.IB"/>
    <s v="170303Z26.IB"/>
    <s v="17进出03(增26)"/>
    <x v="834"/>
    <d v="2020-02-03T00:00:00"/>
    <n v="30"/>
    <x v="2"/>
    <s v=""/>
    <s v="中国进出口银行"/>
    <n v="3.4535999999999998"/>
    <n v="4.53"/>
    <m/>
    <n v="8.2799999999999994"/>
    <n v="5.9547999999999996"/>
    <n v="3.5051999999999999"/>
    <n v="3.4838277154564383"/>
    <n v="3.5051999999999999"/>
  </r>
  <r>
    <s v="190310.IB"/>
    <s v="190310Z34.IB"/>
    <s v="19进出10(增34)"/>
    <x v="835"/>
    <d v="2020-02-10T00:00:00"/>
    <n v="55.5"/>
    <x v="2"/>
    <s v=""/>
    <s v="中国进出口银行"/>
    <n v="3.3500999999999999"/>
    <n v="5.74"/>
    <m/>
    <n v="15.58"/>
    <n v="7.5439999999999996"/>
    <n v="3.39"/>
    <n v="3.3739600212089078"/>
    <n v="3.39"/>
  </r>
  <r>
    <s v="190310.IB"/>
    <s v="190310Z35.IB"/>
    <s v="19进出10(增35)"/>
    <x v="836"/>
    <d v="2020-02-17T00:00:00"/>
    <n v="63.3"/>
    <x v="2"/>
    <s v=""/>
    <s v="中国进出口银行"/>
    <n v="3.3597999999999999"/>
    <n v="3.68"/>
    <m/>
    <n v="14.94"/>
    <n v="7.5282999999999998"/>
    <n v="3.3849999999999998"/>
    <n v="3.3837097804285161"/>
    <n v="3.38"/>
  </r>
  <r>
    <s v="190310.IB"/>
    <s v="190310Z36.IB"/>
    <s v="19进出10(增36)"/>
    <x v="837"/>
    <d v="2020-02-24T00:00:00"/>
    <n v="72.8"/>
    <x v="2"/>
    <s v=""/>
    <s v="中国进出口银行"/>
    <n v="3.3881999999999999"/>
    <n v="4.07"/>
    <m/>
    <n v="20.190000000000001"/>
    <n v="7.5052000000000003"/>
    <n v="3.4"/>
    <n v="3.412183371529073"/>
    <n v="3.4075000000000002"/>
  </r>
  <r>
    <s v="190310.IB"/>
    <s v="190310Z37.IB"/>
    <s v="19进出10(增37)"/>
    <x v="878"/>
    <d v="2020-03-02T00:00:00"/>
    <n v="77.7"/>
    <x v="2"/>
    <s v=""/>
    <s v="中国进出口银行"/>
    <n v="3.3167"/>
    <n v="3.98"/>
    <m/>
    <n v="1.3"/>
    <n v="7.4981"/>
    <n v="3.3451"/>
    <n v="3.3407060815406568"/>
    <n v="3.34"/>
  </r>
  <r>
    <s v="190310.IB"/>
    <s v="190310Z38.IB"/>
    <s v="19进出10(增38)"/>
    <x v="866"/>
    <d v="2020-03-09T00:00:00"/>
    <n v="65.3"/>
    <x v="2"/>
    <s v=""/>
    <s v="中国进出口银行"/>
    <n v="3.2454999999999998"/>
    <n v="3.31"/>
    <m/>
    <n v="1.2"/>
    <n v="7.4874000000000001"/>
    <n v="3.27"/>
    <n v="3.2695403878515905"/>
    <n v="3.2774999999999999"/>
  </r>
  <r>
    <s v="190310.IB"/>
    <s v="190310Z39.IB"/>
    <s v="19进出10(增39)"/>
    <x v="867"/>
    <d v="2020-03-16T00:00:00"/>
    <n v="80.400000000000006"/>
    <x v="2"/>
    <s v=""/>
    <s v="中国进出口银行"/>
    <n v="3.1646999999999998"/>
    <n v="3.34"/>
    <m/>
    <n v="3.74"/>
    <n v="7.4770000000000003"/>
    <n v="3.1949999999999998"/>
    <n v="3.1887738264009626"/>
    <n v="3.1949999999999998"/>
  </r>
  <r>
    <s v="200310.IB"/>
    <s v="200310.IB"/>
    <s v="20进出10"/>
    <x v="868"/>
    <d v="2020-03-23T00:00:00"/>
    <n v="74"/>
    <x v="2"/>
    <s v=""/>
    <s v="中国进出口银行"/>
    <n v="3.23"/>
    <n v="4.3899999999999997"/>
    <m/>
    <n v="1.39"/>
    <n v="8.4323999999999995"/>
    <n v="3.2850000000000001"/>
    <n v="3.2513462359470613"/>
    <n v="3.2850000000000001"/>
  </r>
  <r>
    <s v="200310.IB"/>
    <s v="200310Z.IB"/>
    <s v="20进出10(增发)"/>
    <x v="869"/>
    <d v="2020-03-30T00:00:00"/>
    <n v="85.4"/>
    <x v="2"/>
    <s v=""/>
    <s v="中国进出口银行"/>
    <n v="3.1720999999999999"/>
    <n v="3.52"/>
    <m/>
    <n v="8"/>
    <n v="8.4276999999999997"/>
    <n v="3.2052"/>
    <n v="3.1934581404179077"/>
    <n v="3.2"/>
  </r>
  <r>
    <s v="200310.IB"/>
    <s v="200310Z2.IB"/>
    <s v="20进出10(增2)"/>
    <x v="870"/>
    <d v="2020-04-07T00:00:00"/>
    <n v="70"/>
    <x v="2"/>
    <s v=""/>
    <s v="中国进出口银行"/>
    <n v="3.133"/>
    <n v="3.33"/>
    <m/>
    <n v="1.44"/>
    <n v="8.4133999999999993"/>
    <n v="3.1475"/>
    <n v="3.1543944421993486"/>
    <n v="3.16"/>
  </r>
  <r>
    <s v="200310.IB"/>
    <s v="200310Z3.IB"/>
    <s v="20进出10(增3)"/>
    <x v="871"/>
    <d v="2020-04-13T00:00:00"/>
    <n v="69.7"/>
    <x v="2"/>
    <s v=""/>
    <s v="中国进出口银行"/>
    <n v="2.9983"/>
    <n v="4.17"/>
    <m/>
    <n v="11.08"/>
    <n v="8.4133999999999993"/>
    <n v="3.0325000000000002"/>
    <n v="3.0196944421993486"/>
    <n v="3.0474999999999999"/>
  </r>
  <r>
    <s v="200310.IB"/>
    <s v="200310Z4.IB"/>
    <s v="20进出10(增4)"/>
    <x v="872"/>
    <d v="2020-04-20T00:00:00"/>
    <n v="80"/>
    <x v="2"/>
    <s v=""/>
    <s v="中国进出口银行"/>
    <n v="2.9584999999999999"/>
    <n v="4.8600000000000003"/>
    <m/>
    <n v="2.62"/>
    <n v="8.4008000000000003"/>
    <n v="3.0301"/>
    <n v="2.9799265308065896"/>
    <n v="2.9975000000000001"/>
  </r>
  <r>
    <s v="200310.IB"/>
    <s v="200310Z5.IB"/>
    <s v="20进出10(增5)"/>
    <x v="873"/>
    <d v="2020-04-27T00:00:00"/>
    <n v="60"/>
    <x v="2"/>
    <s v=""/>
    <s v="中国进出口银行"/>
    <n v="2.9908000000000001"/>
    <n v="3.81"/>
    <m/>
    <n v="2.38"/>
    <n v="8.3818000000000001"/>
    <n v="3.0251000000000001"/>
    <n v="3.0122751008136679"/>
    <n v="3.0249999999999999"/>
  </r>
  <r>
    <s v="200310.IB"/>
    <s v="200310Z6.IB"/>
    <s v="20进出10(增6)"/>
    <x v="875"/>
    <d v="2020-05-11T00:00:00"/>
    <n v="71.400000000000006"/>
    <x v="2"/>
    <s v=""/>
    <s v="中国进出口银行"/>
    <n v="3.0360999999999998"/>
    <n v="2.7"/>
    <m/>
    <n v="1.48"/>
    <n v="8.3279999999999994"/>
    <n v="3.0470000000000002"/>
    <n v="3.0577138328530258"/>
    <n v="3.06"/>
  </r>
  <r>
    <s v="200310.IB"/>
    <s v="200310Z7.IB"/>
    <s v="20进出10(增7)"/>
    <x v="850"/>
    <d v="2020-05-18T00:00:00"/>
    <n v="63"/>
    <x v="2"/>
    <s v=""/>
    <s v="中国进出口银行"/>
    <n v="3.2035"/>
    <n v="3.41"/>
    <m/>
    <n v="1"/>
    <n v="8.2943999999999996"/>
    <n v="3.22"/>
    <n v="3.2252013888888889"/>
    <n v="3.24"/>
  </r>
  <r>
    <s v="200310.IB"/>
    <s v="200310Z8.IB"/>
    <s v="20进出10(增8)"/>
    <x v="852"/>
    <d v="2020-05-25T00:00:00"/>
    <n v="83.6"/>
    <x v="2"/>
    <s v=""/>
    <s v="中国进出口银行"/>
    <n v="3.2012"/>
    <n v="3.59"/>
    <m/>
    <n v="1.58"/>
    <n v="8.2728999999999999"/>
    <n v="3.25"/>
    <n v="3.2229577874747672"/>
    <n v="3.23"/>
  </r>
  <r>
    <s v="200310.IB"/>
    <s v="200310Z9.IB"/>
    <s v="20进出10(增9)"/>
    <x v="854"/>
    <d v="2020-06-01T00:00:00"/>
    <n v="90"/>
    <x v="2"/>
    <s v=""/>
    <s v="中国进出口银行"/>
    <n v="3.2374000000000001"/>
    <n v="3.78"/>
    <m/>
    <n v="19.54"/>
    <n v="8.2492999999999999"/>
    <n v="3.28"/>
    <n v="3.2592200332149397"/>
    <n v="3.27"/>
  </r>
  <r>
    <s v="200310.IB"/>
    <s v="200310Z10.IB"/>
    <s v="20进出10(增10)"/>
    <x v="856"/>
    <d v="2020-06-08T00:00:00"/>
    <n v="83"/>
    <x v="2"/>
    <s v=""/>
    <s v="中国进出口银行"/>
    <n v="3.3714"/>
    <n v="3.06"/>
    <m/>
    <n v="19.38"/>
    <n v="8.2114999999999991"/>
    <n v="3.38"/>
    <n v="3.3933204773792851"/>
    <n v="3.4"/>
  </r>
  <r>
    <s v="200310.IB"/>
    <s v="200310Z11.IB"/>
    <s v="20进出10(增11)"/>
    <x v="858"/>
    <d v="2020-06-12T00:00:00"/>
    <n v="50"/>
    <x v="2"/>
    <s v=""/>
    <s v="中国进出口银行"/>
    <n v="3.3561999999999999"/>
    <n v="3.7"/>
    <m/>
    <n v="1.45"/>
    <n v="8.2003000000000004"/>
    <n v="3.41"/>
    <n v="3.3781504164481784"/>
    <n v="3.3782000000000001"/>
  </r>
  <r>
    <s v="200310.IB"/>
    <s v="200310Z12.IB"/>
    <s v="20进出10(增12)"/>
    <x v="860"/>
    <d v="2020-06-19T00:00:00"/>
    <n v="60"/>
    <x v="2"/>
    <s v=""/>
    <s v="中国进出口银行"/>
    <n v="3.3935"/>
    <n v="2.33"/>
    <m/>
    <n v="4.63"/>
    <n v="8.1731999999999996"/>
    <n v="3.42"/>
    <n v="3.4155231977683158"/>
    <n v="3.4"/>
  </r>
  <r>
    <s v="200310.IB"/>
    <s v="200310Z13.IB"/>
    <s v="20进出10(增13)"/>
    <x v="861"/>
    <d v="2020-06-24T00:00:00"/>
    <n v="50"/>
    <x v="2"/>
    <s v=""/>
    <s v="中国进出口银行"/>
    <n v="3.4584000000000001"/>
    <n v="6.42"/>
    <m/>
    <n v="1.93"/>
    <n v="8.1549999999999994"/>
    <n v="3.43"/>
    <n v="3.4804723482526061"/>
    <n v="3.47"/>
  </r>
  <r>
    <s v="200401.IB"/>
    <s v="200401.IB"/>
    <s v="20农发01"/>
    <x v="895"/>
    <d v="2020-01-10T00:00:00"/>
    <n v="60"/>
    <x v="8"/>
    <s v="366D"/>
    <s v="中国农业发展银行"/>
    <n v="2.37"/>
    <n v="2.15"/>
    <m/>
    <n v="24.5"/>
    <n v="0.97589999999999999"/>
    <n v="2.4820000000000002"/>
    <n v="2.4622225637872734"/>
    <n v="2.48"/>
  </r>
  <r>
    <s v="200401.IB"/>
    <s v="200401Z.IB"/>
    <s v="20农发01(增发)"/>
    <x v="896"/>
    <d v="2020-01-17T00:00:00"/>
    <n v="60"/>
    <x v="8"/>
    <s v="366D"/>
    <s v="中国农业发展银行"/>
    <n v="2.3536000000000001"/>
    <n v="2.58"/>
    <m/>
    <n v="1.61"/>
    <n v="0.96289999999999998"/>
    <n v="2.4491000000000001"/>
    <n v="2.4470676498078721"/>
    <n v="2.46"/>
  </r>
  <r>
    <s v="200401.IB"/>
    <s v="200401Z2.IB"/>
    <s v="20农发01(增2)"/>
    <x v="897"/>
    <d v="2020-02-07T00:00:00"/>
    <n v="50"/>
    <x v="8"/>
    <s v="366D"/>
    <s v="中国农业发展银行"/>
    <n v="1.8833"/>
    <n v="13.41"/>
    <m/>
    <n v="5.94"/>
    <n v="0.91139999999999999"/>
    <n v="2.1246"/>
    <n v="1.9820491770901909"/>
    <n v="2.12"/>
  </r>
  <r>
    <s v="200401.IB"/>
    <s v="200401Z3.IB"/>
    <s v="20农发01(增3)"/>
    <x v="898"/>
    <d v="2020-02-14T00:00:00"/>
    <n v="30"/>
    <x v="8"/>
    <s v="366D"/>
    <s v="中国农业发展银行"/>
    <n v="1.7"/>
    <n v="5.51"/>
    <m/>
    <n v="1.39"/>
    <n v="0.89370000000000005"/>
    <n v="1.9798"/>
    <n v="1.8007049345417925"/>
    <n v="2"/>
  </r>
  <r>
    <s v="200401.IB"/>
    <s v="200401Z4.IB"/>
    <s v="20农发01(增4)"/>
    <x v="899"/>
    <d v="2020-02-21T00:00:00"/>
    <n v="30"/>
    <x v="8"/>
    <s v="366D"/>
    <s v="中国农业发展银行"/>
    <n v="1.8506"/>
    <n v="16.04"/>
    <m/>
    <n v="2.29"/>
    <n v="0.87539999999999996"/>
    <n v="2"/>
    <n v="1.9534101439342015"/>
    <n v="2"/>
  </r>
  <r>
    <s v="200401.IB"/>
    <s v="200401Z5.IB"/>
    <s v="20农发01(增5)"/>
    <x v="900"/>
    <d v="2020-03-02T00:00:00"/>
    <n v="30"/>
    <x v="8"/>
    <s v="366D"/>
    <s v="中国农业发展银行"/>
    <n v="1.9565999999999999"/>
    <n v="5.83"/>
    <m/>
    <n v="1.08"/>
    <n v="0.85570000000000002"/>
    <n v="2.1259000000000001"/>
    <n v="2.0617770480308519"/>
    <n v="2.15"/>
  </r>
  <r>
    <s v="200401.IB"/>
    <s v="200401Z6.IB"/>
    <s v="20农发01(增6)"/>
    <x v="901"/>
    <d v="2020-03-06T00:00:00"/>
    <n v="30"/>
    <x v="8"/>
    <s v="366D"/>
    <s v="中国农业发展银行"/>
    <n v="1.9483999999999999"/>
    <n v="13.22"/>
    <m/>
    <n v="1.71"/>
    <n v="0.83720000000000006"/>
    <n v="2.1589"/>
    <n v="2.0559011944577161"/>
    <n v="2.145"/>
  </r>
  <r>
    <s v="200401.IB"/>
    <s v="200401Z7.IB"/>
    <s v="20农发01(增7)"/>
    <x v="902"/>
    <d v="2020-03-13T00:00:00"/>
    <n v="30"/>
    <x v="8"/>
    <s v="366D"/>
    <s v="中国农业发展银行"/>
    <n v="1.8522000000000001"/>
    <n v="15.36"/>
    <m/>
    <n v="1.52"/>
    <n v="0.81910000000000005"/>
    <n v="2.0589"/>
    <n v="1.9620766939323648"/>
    <n v="2.09"/>
  </r>
  <r>
    <s v="200401.IB"/>
    <s v="200401Z8.IB"/>
    <s v="20农发01(增8)"/>
    <x v="903"/>
    <d v="2020-03-20T00:00:00"/>
    <n v="20"/>
    <x v="8"/>
    <s v="366D"/>
    <s v="中国农业发展银行"/>
    <n v="1.8013999999999999"/>
    <n v="8.1300000000000008"/>
    <m/>
    <n v="6.25"/>
    <n v="0.80089999999999995"/>
    <n v="2.0750000000000002"/>
    <n v="1.9137735797228117"/>
    <n v="2.0449999999999999"/>
  </r>
  <r>
    <s v="200401.IB"/>
    <s v="200401Z9.IB"/>
    <s v="20农发01(增9)"/>
    <x v="904"/>
    <d v="2020-03-27T00:00:00"/>
    <n v="20"/>
    <x v="8"/>
    <s v="366D"/>
    <s v="中国农业发展银行"/>
    <n v="1.5858000000000001"/>
    <n v="7.14"/>
    <m/>
    <n v="5"/>
    <n v="0.78339999999999999"/>
    <n v="1.9085000000000001"/>
    <n v="1.7006838396732193"/>
    <n v="1.88"/>
  </r>
  <r>
    <s v="200401.IB"/>
    <s v="200401Z10.IB"/>
    <s v="20农发01(增10)"/>
    <x v="905"/>
    <d v="2020-04-03T00:00:00"/>
    <n v="20"/>
    <x v="8"/>
    <s v="366D"/>
    <s v="中国农业发展银行"/>
    <n v="1.4072"/>
    <n v="12.6"/>
    <m/>
    <n v="1.42"/>
    <n v="0.76549999999999996"/>
    <n v="1.8086"/>
    <n v="1.5247702155453953"/>
    <n v="1.76"/>
  </r>
  <r>
    <s v="200401.IB"/>
    <s v="200401Z11.IB"/>
    <s v="20农发01(增11)"/>
    <x v="906"/>
    <d v="2020-04-10T00:00:00"/>
    <n v="20"/>
    <x v="8"/>
    <s v="366D"/>
    <s v="中国农业发展银行"/>
    <n v="0.9849"/>
    <n v="7.14"/>
    <m/>
    <n v="1.1100000000000001"/>
    <n v="0.75019999999999998"/>
    <n v="1.353"/>
    <n v="1.1048680085310583"/>
    <n v="1.1599999999999999"/>
  </r>
  <r>
    <s v="200403.IB"/>
    <s v="200403.IB"/>
    <s v="20农发03"/>
    <x v="907"/>
    <d v="2020-04-17T00:00:00"/>
    <n v="50"/>
    <x v="8"/>
    <s v="365D"/>
    <s v="中国农业发展银行"/>
    <n v="1.08"/>
    <n v="4.45"/>
    <m/>
    <n v="3"/>
    <n v="0.98780000000000001"/>
    <n v="1.294"/>
    <n v="1.171111561044746"/>
    <n v="1.3"/>
  </r>
  <r>
    <s v="200403.IB"/>
    <s v="200403Z.IB"/>
    <s v="20农发03(增发)"/>
    <x v="908"/>
    <d v="2020-04-24T00:00:00"/>
    <n v="70"/>
    <x v="8"/>
    <s v="365D"/>
    <s v="中国农业发展银行"/>
    <n v="0.97760000000000002"/>
    <n v="3.46"/>
    <m/>
    <n v="2.13"/>
    <n v="0.9748"/>
    <n v="1.2197"/>
    <n v="1.0699266311038163"/>
    <n v="1.2"/>
  </r>
  <r>
    <s v="200403.IB"/>
    <s v="200403Z2.IB"/>
    <s v="20农发03(增2)"/>
    <x v="909"/>
    <d v="2020-05-06T00:00:00"/>
    <n v="70"/>
    <x v="8"/>
    <s v="365D"/>
    <s v="中国农业发展银行"/>
    <n v="0.97960000000000003"/>
    <n v="2.88"/>
    <m/>
    <n v="18"/>
    <n v="0.95569999999999999"/>
    <n v="1.22"/>
    <n v="1.0737718112378363"/>
    <n v="1.23"/>
  </r>
  <r>
    <s v="200403.IB"/>
    <s v="200403Z3.IB"/>
    <s v="20农发03(增3)"/>
    <x v="910"/>
    <d v="2020-05-08T00:00:00"/>
    <n v="50"/>
    <x v="8"/>
    <s v="365D"/>
    <s v="中国农业发展银行"/>
    <n v="1.0923"/>
    <n v="3.2"/>
    <m/>
    <n v="1.1399999999999999"/>
    <n v="0.93679999999999997"/>
    <n v="1.2339"/>
    <n v="1.1883717335610591"/>
    <n v="1.25"/>
  </r>
  <r>
    <s v="200403.IB"/>
    <s v="200403Z4.IB"/>
    <s v="20农发03(增4)"/>
    <x v="911"/>
    <d v="2020-05-15T00:00:00"/>
    <n v="70"/>
    <x v="8"/>
    <s v="365D"/>
    <s v="中国农业发展银行"/>
    <n v="1.2990999999999999"/>
    <n v="3"/>
    <m/>
    <n v="1.85"/>
    <n v="0.91679999999999995"/>
    <n v="1.36"/>
    <n v="1.3972675392670157"/>
    <n v="1.42"/>
  </r>
  <r>
    <s v="200403.IB"/>
    <s v="200403Z5.IB"/>
    <s v="20农发03(增5)"/>
    <x v="912"/>
    <d v="2020-05-22T00:00:00"/>
    <n v="70"/>
    <x v="8"/>
    <s v="365D"/>
    <s v="中国农业发展银行"/>
    <n v="1.3804000000000001"/>
    <n v="2.13"/>
    <m/>
    <n v="38.33"/>
    <n v="0.89739999999999998"/>
    <n v="1.48"/>
    <n v="1.4806897258747493"/>
    <n v="1.48"/>
  </r>
  <r>
    <s v="200403.IB"/>
    <s v="200403Z6.IB"/>
    <s v="20农发03(增6)"/>
    <x v="913"/>
    <d v="2020-06-01T00:00:00"/>
    <n v="70"/>
    <x v="8"/>
    <s v="365D"/>
    <s v="中国农业发展银行"/>
    <n v="1.6113"/>
    <n v="5.6"/>
    <m/>
    <n v="10.14"/>
    <n v="0.877"/>
    <n v="1.6084000000000001"/>
    <n v="1.7139225769669326"/>
    <n v="1.73"/>
  </r>
  <r>
    <s v="200403.IB"/>
    <s v="200403Z7.IB"/>
    <s v="20农发03(增7)"/>
    <x v="914"/>
    <d v="2020-06-05T00:00:00"/>
    <n v="50"/>
    <x v="8"/>
    <s v="365D"/>
    <s v="中国农业发展银行"/>
    <n v="1.8766"/>
    <n v="5.96"/>
    <m/>
    <n v="1.18"/>
    <n v="0.85599999999999998"/>
    <n v="1.8975"/>
    <n v="1.9817401869158879"/>
    <n v="2.0499999999999998"/>
  </r>
  <r>
    <s v="200403.IB"/>
    <s v="200403Z8.IB"/>
    <s v="20农发03(增8)"/>
    <x v="915"/>
    <d v="2020-06-12T00:00:00"/>
    <n v="40"/>
    <x v="8"/>
    <s v="365D"/>
    <s v="中国农业发展银行"/>
    <n v="2.1076999999999999"/>
    <n v="3.89"/>
    <m/>
    <n v="1.64"/>
    <n v="0.83620000000000005"/>
    <n v="2.2400000000000002"/>
    <n v="2.2153297536474525"/>
    <n v="2.23"/>
  </r>
  <r>
    <s v="200403.IB"/>
    <s v="200403Z9.IB"/>
    <s v="20农发03(增9)"/>
    <x v="916"/>
    <d v="2020-06-19T00:00:00"/>
    <n v="70"/>
    <x v="8"/>
    <s v="365D"/>
    <s v="中国农业发展银行"/>
    <n v="2.2706"/>
    <n v="3.11"/>
    <m/>
    <n v="2.73"/>
    <n v="0.81159999999999999"/>
    <n v="2.2961"/>
    <n v="2.381492065056678"/>
    <n v="2.34"/>
  </r>
  <r>
    <s v="200403.IB"/>
    <s v="200403Z10.IB"/>
    <s v="20农发03(增10)"/>
    <x v="917"/>
    <d v="2020-06-29T00:00:00"/>
    <n v="70"/>
    <x v="8"/>
    <s v="365D"/>
    <s v="中国农业发展银行"/>
    <n v="2.2252999999999998"/>
    <n v="5.08"/>
    <m/>
    <n v="2.4"/>
    <n v="0.80059999999999998"/>
    <n v="2.4156"/>
    <n v="2.3377156882338244"/>
    <n v="2.34"/>
  </r>
  <r>
    <s v="091918001.IB"/>
    <s v="091918001Z24.IB"/>
    <s v="19农发清发01(增发24)"/>
    <x v="832"/>
    <d v="2020-01-09T00:00:00"/>
    <n v="40"/>
    <x v="9"/>
    <s v=""/>
    <s v="中国农业发展银行"/>
    <n v="2.6930999999999998"/>
    <n v="3.69"/>
    <m/>
    <n v="4.0599999999999996"/>
    <n v="1.3637999999999999"/>
    <n v="2.7706"/>
    <n v="2.7590920809502859"/>
    <n v="2.78"/>
  </r>
  <r>
    <s v="091918001.IB"/>
    <s v="091918001Z25.IB"/>
    <s v="19农发清发01(增发25)"/>
    <x v="877"/>
    <d v="2020-01-16T00:00:00"/>
    <n v="40"/>
    <x v="9"/>
    <s v=""/>
    <s v="中国农业发展银行"/>
    <n v="2.6873"/>
    <n v="3.28"/>
    <m/>
    <n v="1.35"/>
    <n v="1.3452"/>
    <n v="2.7675000000000001"/>
    <n v="2.7542045495093666"/>
    <n v="2.7749999999999999"/>
  </r>
  <r>
    <s v="091918001.IB"/>
    <s v="091918001Z26.IB"/>
    <s v="19农发清发01(增发26)"/>
    <x v="864"/>
    <d v="2020-02-13T00:00:00"/>
    <n v="50"/>
    <x v="9"/>
    <s v=""/>
    <s v="中国农业发展银行"/>
    <n v="2.2951000000000001"/>
    <n v="4.72"/>
    <m/>
    <n v="1.53"/>
    <n v="1.2755000000000001"/>
    <n v="2.4647999999999999"/>
    <n v="2.3656605644845161"/>
    <n v="2.4"/>
  </r>
  <r>
    <s v="091918001.IB"/>
    <s v="091918001Z27.IB"/>
    <s v="19农发清发01(增发27)"/>
    <x v="865"/>
    <d v="2020-02-20T00:00:00"/>
    <n v="50"/>
    <x v="9"/>
    <s v=""/>
    <s v="中国农业发展银行"/>
    <n v="2.2833000000000001"/>
    <n v="2.99"/>
    <m/>
    <n v="3.48"/>
    <n v="1.2569999999999999"/>
    <n v="2.3849999999999998"/>
    <n v="2.3548990453460621"/>
    <n v="2.3849999999999998"/>
  </r>
  <r>
    <s v="091918001.IB"/>
    <s v="091918001Z28.IB"/>
    <s v="19农发清发01(增发28)"/>
    <x v="838"/>
    <d v="2020-02-27T00:00:00"/>
    <n v="50"/>
    <x v="9"/>
    <s v=""/>
    <s v="中国农业发展银行"/>
    <n v="2.3300999999999998"/>
    <n v="3.23"/>
    <m/>
    <n v="3.92"/>
    <n v="1.2377"/>
    <n v="2.42"/>
    <n v="2.402815520723923"/>
    <n v="2.42"/>
  </r>
  <r>
    <s v="091918001.IB"/>
    <s v="091918001Z29.IB"/>
    <s v="19农发清发01(增发29)"/>
    <x v="839"/>
    <d v="2020-03-05T00:00:00"/>
    <n v="50"/>
    <x v="9"/>
    <s v=""/>
    <s v="中国农业发展银行"/>
    <n v="2.2946"/>
    <n v="4.12"/>
    <m/>
    <n v="7.91"/>
    <n v="1.2196"/>
    <n v="2.3898999999999999"/>
    <n v="2.3683946867825516"/>
    <n v="2.39"/>
  </r>
  <r>
    <s v="092018001.IB"/>
    <s v="092018001.IB"/>
    <s v="20农发清发01"/>
    <x v="840"/>
    <d v="2020-03-12T00:00:00"/>
    <n v="30"/>
    <x v="9"/>
    <s v=""/>
    <s v="中国农业发展银行"/>
    <n v="2.25"/>
    <n v="4.62"/>
    <m/>
    <n v="3.24"/>
    <n v="1.9323999999999999"/>
    <n v="2.3294999999999999"/>
    <n v="2.2965742082384599"/>
    <n v="2.4"/>
  </r>
  <r>
    <s v="092018001.IB"/>
    <s v="092018001Z01.IB"/>
    <s v="20农发清发01(增发1)"/>
    <x v="841"/>
    <d v="2020-03-19T00:00:00"/>
    <n v="40"/>
    <x v="9"/>
    <s v=""/>
    <s v="中国农业发展银行"/>
    <n v="2.3873000000000002"/>
    <n v="3.03"/>
    <m/>
    <n v="1.17"/>
    <n v="1.9185000000000001"/>
    <n v="2.3932000000000002"/>
    <n v="2.4342116497263491"/>
    <n v="2.41"/>
  </r>
  <r>
    <s v="092018001.IB"/>
    <s v="092018001Z02.IB"/>
    <s v="20农发清发01(增发2)"/>
    <x v="842"/>
    <d v="2020-03-26T00:00:00"/>
    <n v="30"/>
    <x v="9"/>
    <s v=""/>
    <s v="中国农业发展银行"/>
    <n v="2.2002000000000002"/>
    <n v="6.04"/>
    <m/>
    <n v="5.27"/>
    <n v="1.9012"/>
    <n v="2.3498999999999999"/>
    <n v="2.2475385230380813"/>
    <n v="2.33"/>
  </r>
  <r>
    <s v="092018001.IB"/>
    <s v="092018001Z03.IB"/>
    <s v="20农发清发01(增发3)"/>
    <x v="843"/>
    <d v="2020-04-02T00:00:00"/>
    <n v="30"/>
    <x v="9"/>
    <s v=""/>
    <s v="中国农业发展银行"/>
    <n v="2.0951"/>
    <n v="4.93"/>
    <m/>
    <n v="22"/>
    <n v="1.8841000000000001"/>
    <n v="2.2646999999999999"/>
    <n v="2.1428681651716999"/>
    <n v="2.2400000000000002"/>
  </r>
  <r>
    <s v="092018001.IB"/>
    <s v="092018001Z04.IB"/>
    <s v="20农发清发01(增发4)"/>
    <x v="844"/>
    <d v="2020-04-09T00:00:00"/>
    <n v="40"/>
    <x v="9"/>
    <s v=""/>
    <s v="中国农业发展银行"/>
    <n v="1.6595"/>
    <n v="4.21"/>
    <m/>
    <n v="4.4400000000000004"/>
    <n v="1.8726"/>
    <n v="2.1699000000000002"/>
    <n v="1.7075615187439923"/>
    <n v="1.9"/>
  </r>
  <r>
    <s v="092018001.IB"/>
    <s v="092018001Z05.IB"/>
    <s v="20农发清发01(增发5)"/>
    <x v="845"/>
    <d v="2020-04-16T00:00:00"/>
    <n v="50"/>
    <x v="9"/>
    <s v=""/>
    <s v="中国农业发展银行"/>
    <n v="1.6446000000000001"/>
    <n v="3.78"/>
    <m/>
    <n v="8.7799999999999994"/>
    <n v="1.8557999999999999"/>
    <n v="1.7857000000000001"/>
    <n v="1.6930966052376335"/>
    <n v="1.72"/>
  </r>
  <r>
    <s v="092018001.IB"/>
    <s v="092018001Z06.IB"/>
    <s v="20农发清发01(增发6)"/>
    <x v="846"/>
    <d v="2020-04-23T00:00:00"/>
    <n v="40"/>
    <x v="9"/>
    <s v=""/>
    <s v="中国农业发展银行"/>
    <n v="1.5434000000000001"/>
    <n v="6.41"/>
    <m/>
    <n v="1.01"/>
    <n v="1.8380000000000001"/>
    <n v="1.6808000000000001"/>
    <n v="1.5923662676822634"/>
    <n v="1.665"/>
  </r>
  <r>
    <s v="092018001.IB"/>
    <s v="092018001Z07.IB"/>
    <s v="20农发清发01(增发7)"/>
    <x v="874"/>
    <d v="2020-05-06T00:00:00"/>
    <n v="60"/>
    <x v="9"/>
    <s v=""/>
    <s v="中国农业发展银行"/>
    <n v="1.4972000000000001"/>
    <n v="2.37"/>
    <m/>
    <n v="1"/>
    <n v="1.8199000000000001"/>
    <n v="1.6209"/>
    <n v="1.5466532666630035"/>
    <n v="1.62"/>
  </r>
  <r>
    <s v="092018001.IB"/>
    <s v="092018001Z08.IB"/>
    <s v="20农发清发01(增发8)"/>
    <x v="849"/>
    <d v="2020-05-14T00:00:00"/>
    <n v="60"/>
    <x v="9"/>
    <s v=""/>
    <s v="中国农业发展银行"/>
    <n v="1.8487"/>
    <n v="1.89"/>
    <m/>
    <n v="1.32"/>
    <n v="1.7781"/>
    <n v="1.7789999999999999"/>
    <n v="1.899315825881559"/>
    <n v="1.76"/>
  </r>
  <r>
    <s v="092018001.IB"/>
    <s v="092018001Z09.IB"/>
    <s v="20农发清发01(增发9)"/>
    <x v="851"/>
    <d v="2020-05-21T00:00:00"/>
    <n v="60"/>
    <x v="9"/>
    <s v=""/>
    <s v="中国农业发展银行"/>
    <n v="1.8574999999999999"/>
    <n v="1.92"/>
    <m/>
    <n v="6.29"/>
    <n v="1.758"/>
    <n v="1.8406"/>
    <n v="1.9086945392491468"/>
    <n v="1.88"/>
  </r>
  <r>
    <s v="092018001.IB"/>
    <s v="092018001Z10.IB"/>
    <s v="20农发清发01(增发10)"/>
    <x v="853"/>
    <d v="2020-05-28T00:00:00"/>
    <n v="60"/>
    <x v="9"/>
    <s v=""/>
    <s v="中国农业发展银行"/>
    <n v="2.0377999999999998"/>
    <n v="3.05"/>
    <m/>
    <n v="2.2000000000000002"/>
    <n v="1.7363999999999999"/>
    <n v="1.9255"/>
    <n v="2.0896313752591569"/>
    <n v="2.0499999999999998"/>
  </r>
  <r>
    <s v="092018001.IB"/>
    <s v="092018001Z11.IB"/>
    <s v="20农发清发01(增发11)"/>
    <x v="855"/>
    <d v="2020-06-04T00:00:00"/>
    <n v="30"/>
    <x v="9"/>
    <s v=""/>
    <s v="中国农业发展银行"/>
    <n v="2.4036"/>
    <n v="2"/>
    <m/>
    <n v="3.25"/>
    <n v="1.7114"/>
    <n v="2.1800999999999999"/>
    <n v="2.4561885240154258"/>
    <n v="2.38"/>
  </r>
  <r>
    <s v="092018001.IB"/>
    <s v="092018001Z12.IB"/>
    <s v="20农发清发01(增发12)"/>
    <x v="857"/>
    <d v="2020-06-11T00:00:00"/>
    <n v="20"/>
    <x v="9"/>
    <s v=""/>
    <s v="中国农业发展银行"/>
    <n v="2.5089999999999999"/>
    <n v="6.01"/>
    <m/>
    <n v="18.329999999999998"/>
    <n v="1.6904999999999999"/>
    <n v="2.6196000000000002"/>
    <n v="2.5622386867790592"/>
    <n v="2.6"/>
  </r>
  <r>
    <s v="092018001.IB"/>
    <s v="092018001Z13.IB"/>
    <s v="20农发清发01(增发13)"/>
    <x v="859"/>
    <d v="2020-06-18T00:00:00"/>
    <n v="30"/>
    <x v="9"/>
    <s v=""/>
    <s v="中国农业发展银行"/>
    <n v="2.4832999999999998"/>
    <n v="3.8"/>
    <m/>
    <n v="1.07"/>
    <n v="1.6664000000000001"/>
    <n v="2.4796999999999998"/>
    <n v="2.5373086413826211"/>
    <n v="2.4796999999999998"/>
  </r>
  <r>
    <s v="092018001.IB"/>
    <s v="092018001Z14.IB"/>
    <s v="20农发清发01(增发14)"/>
    <x v="861"/>
    <d v="2020-06-29T00:00:00"/>
    <n v="40"/>
    <x v="9"/>
    <s v=""/>
    <s v="中国农业发展银行"/>
    <n v="2.7336999999999998"/>
    <n v="5.92"/>
    <m/>
    <n v="2.33"/>
    <n v="1.6544000000000001"/>
    <n v="2.6606999999999998"/>
    <n v="2.7881003868471952"/>
    <n v="2.79"/>
  </r>
  <r>
    <s v="190407.IB"/>
    <s v="190407Z21.IB"/>
    <s v="19农发07(增21)"/>
    <x v="918"/>
    <d v="2020-01-08T00:00:00"/>
    <n v="60"/>
    <x v="3"/>
    <s v=""/>
    <s v="中国农业发展银行"/>
    <n v="2.8517000000000001"/>
    <n v="3.97"/>
    <m/>
    <n v="2.89"/>
    <n v="2.3687"/>
    <n v="2.93"/>
    <n v="2.8896955249715033"/>
    <n v="2.915"/>
  </r>
  <r>
    <s v="190407.IB"/>
    <s v="190407Z22.IB"/>
    <s v="19农发07(增22)"/>
    <x v="919"/>
    <d v="2020-01-15T00:00:00"/>
    <n v="60"/>
    <x v="3"/>
    <s v=""/>
    <s v="中国农业发展银行"/>
    <n v="2.8913000000000002"/>
    <n v="6.48"/>
    <m/>
    <n v="1.69"/>
    <n v="2.3494999999999999"/>
    <n v="2.9350000000000001"/>
    <n v="2.9296060225579912"/>
    <n v="2.94"/>
  </r>
  <r>
    <s v="190407.IB"/>
    <s v="190407Z23.IB"/>
    <s v="19农发07(增23)"/>
    <x v="920"/>
    <d v="2020-02-12T00:00:00"/>
    <n v="40"/>
    <x v="3"/>
    <s v=""/>
    <s v="中国农业发展银行"/>
    <n v="2.5608"/>
    <n v="5.57"/>
    <m/>
    <n v="1.03"/>
    <n v="2.2824"/>
    <n v="2.6934999999999998"/>
    <n v="2.6002321766561516"/>
    <n v="2.64"/>
  </r>
  <r>
    <s v="190407.IB"/>
    <s v="190407Z24.IB"/>
    <s v="19农发07(增24)"/>
    <x v="921"/>
    <d v="2020-02-19T00:00:00"/>
    <n v="40"/>
    <x v="3"/>
    <s v=""/>
    <s v="中国农业发展银行"/>
    <n v="2.5114000000000001"/>
    <n v="5.0999999999999996"/>
    <m/>
    <n v="1"/>
    <n v="2.2645"/>
    <n v="2.5972"/>
    <n v="2.551143872819607"/>
    <n v="2.6"/>
  </r>
  <r>
    <s v="190407.IB"/>
    <s v="190407Z25.IB"/>
    <s v="19农发07(增25)"/>
    <x v="922"/>
    <d v="2020-02-26T00:00:00"/>
    <n v="40"/>
    <x v="3"/>
    <s v=""/>
    <s v="中国农业发展银行"/>
    <n v="2.5844"/>
    <n v="5.5"/>
    <m/>
    <n v="3.26"/>
    <n v="2.2448000000000001"/>
    <n v="2.6572"/>
    <n v="2.6244926585887383"/>
    <n v="2.65"/>
  </r>
  <r>
    <s v="190407.IB"/>
    <s v="190407Z26.IB"/>
    <s v="19农发07(增26)"/>
    <x v="923"/>
    <d v="2020-03-04T00:00:00"/>
    <n v="40"/>
    <x v="3"/>
    <s v=""/>
    <s v="中国农业发展银行"/>
    <n v="2.4996999999999998"/>
    <n v="4.68"/>
    <m/>
    <n v="7"/>
    <n v="2.2279"/>
    <n v="2.5832999999999999"/>
    <n v="2.54009678621123"/>
    <n v="2.57"/>
  </r>
  <r>
    <s v="190407.IB"/>
    <s v="190407Z27.IB"/>
    <s v="19农发07(增27)"/>
    <x v="924"/>
    <d v="2020-03-11T00:00:00"/>
    <n v="40"/>
    <x v="3"/>
    <s v=""/>
    <s v="中国农业发展银行"/>
    <n v="2.3243"/>
    <n v="5.78"/>
    <m/>
    <n v="1.71"/>
    <n v="2.2132000000000001"/>
    <n v="2.5213999999999999"/>
    <n v="2.3649651003072476"/>
    <n v="2.4300000000000002"/>
  </r>
  <r>
    <s v="190407.IB"/>
    <s v="190407Z28.IB"/>
    <s v="19农发07(增28)"/>
    <x v="925"/>
    <d v="2020-03-18T00:00:00"/>
    <n v="30"/>
    <x v="3"/>
    <s v=""/>
    <s v="中国农业发展银行"/>
    <n v="2.4302000000000001"/>
    <n v="6.54"/>
    <m/>
    <n v="3.66"/>
    <n v="2.1920999999999999"/>
    <n v="2.4900000000000002"/>
    <n v="2.4712565211441087"/>
    <n v="2.52"/>
  </r>
  <r>
    <s v="190407.IB"/>
    <s v="190407Z29.IB"/>
    <s v="19农发07(增29)"/>
    <x v="926"/>
    <d v="2020-03-25T00:00:00"/>
    <n v="30"/>
    <x v="3"/>
    <s v=""/>
    <s v="中国农业发展银行"/>
    <n v="2.3426"/>
    <n v="6.53"/>
    <m/>
    <n v="2.76"/>
    <n v="2.1753999999999998"/>
    <n v="2.4912000000000001"/>
    <n v="2.3839717017559989"/>
    <n v="2.4350000000000001"/>
  </r>
  <r>
    <s v="200402.IB"/>
    <s v="200402.IB"/>
    <s v="20农发02"/>
    <x v="927"/>
    <d v="2020-04-01T00:00:00"/>
    <n v="40"/>
    <x v="3"/>
    <s v=""/>
    <s v="中国农业发展银行"/>
    <n v="2.2000000000000002"/>
    <n v="5.3"/>
    <m/>
    <n v="1.41"/>
    <n v="2.8721999999999999"/>
    <n v="2.3127"/>
    <n v="2.2313348652600795"/>
    <n v="2.2949999999999999"/>
  </r>
  <r>
    <s v="200402.IB"/>
    <s v="200402Z.IB"/>
    <s v="20农发02(增发)"/>
    <x v="906"/>
    <d v="2020-04-10T00:00:00"/>
    <n v="30"/>
    <x v="3"/>
    <s v=""/>
    <s v="中国农业发展银行"/>
    <n v="1.7353000000000001"/>
    <n v="4.99"/>
    <m/>
    <n v="3.33"/>
    <n v="2.8637999999999999"/>
    <n v="2.0002"/>
    <n v="1.7667267756128222"/>
    <n v="1.87"/>
  </r>
  <r>
    <s v="200402.IB"/>
    <s v="200402Z2.IB"/>
    <s v="20农发02(增2)"/>
    <x v="928"/>
    <d v="2020-04-15T00:00:00"/>
    <n v="60"/>
    <x v="3"/>
    <s v=""/>
    <s v="中国农业发展银行"/>
    <n v="1.8651"/>
    <n v="3.05"/>
    <m/>
    <n v="26.25"/>
    <n v="2.8487"/>
    <n v="1.8909"/>
    <n v="1.8966933583739951"/>
    <n v="1.91"/>
  </r>
  <r>
    <s v="200402.IB"/>
    <s v="200402Z3.IB"/>
    <s v="20农发02(增3)"/>
    <x v="929"/>
    <d v="2020-04-22T00:00:00"/>
    <n v="70"/>
    <x v="3"/>
    <s v=""/>
    <s v="中国农业发展银行"/>
    <n v="1.7727999999999999"/>
    <n v="3.39"/>
    <m/>
    <n v="2.1800000000000002"/>
    <n v="2.8317999999999999"/>
    <n v="1.831"/>
    <n v="1.8045819055018009"/>
    <n v="1.85"/>
  </r>
  <r>
    <s v="091918002.IB"/>
    <s v="091918002Z02.IB"/>
    <s v="19农发清发02(增发2)"/>
    <x v="846"/>
    <d v="2020-04-23T00:00:00"/>
    <n v="20"/>
    <x v="3"/>
    <s v=""/>
    <s v="中国农业发展银行"/>
    <n v="1.649"/>
    <n v="10.029999999999999"/>
    <m/>
    <n v="20"/>
    <n v="2.2494999999999998"/>
    <n v="1.7641"/>
    <n v="1.6890088908646366"/>
    <n v="1.7641"/>
  </r>
  <r>
    <s v="200402.IB"/>
    <s v="200402Z4.IB"/>
    <s v="20农发02(增4)"/>
    <x v="930"/>
    <d v="2020-04-29T00:00:00"/>
    <n v="70"/>
    <x v="3"/>
    <s v=""/>
    <s v="中国农业发展银行"/>
    <n v="1.7005999999999999"/>
    <n v="3.23"/>
    <m/>
    <n v="1.1000000000000001"/>
    <n v="2.8144"/>
    <n v="1.7629999999999999"/>
    <n v="1.7325783968163728"/>
    <n v="1.8049999999999999"/>
  </r>
  <r>
    <s v="200402.IB"/>
    <s v="200402Z5.IB"/>
    <s v="20农发02(增5)"/>
    <x v="910"/>
    <d v="2020-05-08T00:00:00"/>
    <n v="50"/>
    <x v="3"/>
    <s v=""/>
    <s v="中国农业发展银行"/>
    <n v="1.7898000000000001"/>
    <n v="2.67"/>
    <m/>
    <n v="5.52"/>
    <n v="2.7892000000000001"/>
    <n v="1.79"/>
    <n v="1.8220673167933459"/>
    <n v="1.82"/>
  </r>
  <r>
    <s v="200402.IB"/>
    <s v="200402Z6.IB"/>
    <s v="20农发02(增6)"/>
    <x v="931"/>
    <d v="2020-05-13T00:00:00"/>
    <n v="70"/>
    <x v="3"/>
    <s v=""/>
    <s v="中国农业发展银行"/>
    <n v="2.0022000000000002"/>
    <n v="2.02"/>
    <m/>
    <n v="1"/>
    <n v="2.7696999999999998"/>
    <n v="1.9450000000000001"/>
    <n v="2.034694493988519"/>
    <n v="2.02"/>
  </r>
  <r>
    <s v="200402.IB"/>
    <s v="200402Z7.IB"/>
    <s v="20农发02(增7)"/>
    <x v="932"/>
    <d v="2020-05-20T00:00:00"/>
    <n v="70"/>
    <x v="3"/>
    <s v=""/>
    <s v="中国农业发展银行"/>
    <n v="1.998"/>
    <n v="2.76"/>
    <m/>
    <n v="9.08"/>
    <n v="2.7511000000000001"/>
    <n v="1.96"/>
    <n v="2.0307141870524519"/>
    <n v="2.0299999999999998"/>
  </r>
  <r>
    <s v="200402.IB"/>
    <s v="200402Z8.IB"/>
    <s v="20农发02(增8)"/>
    <x v="933"/>
    <d v="2020-05-27T00:00:00"/>
    <n v="70"/>
    <x v="3"/>
    <s v=""/>
    <s v="中国农业发展银行"/>
    <n v="2.0847000000000002"/>
    <n v="2.09"/>
    <m/>
    <n v="1.27"/>
    <n v="2.7299000000000002"/>
    <n v="2.0604"/>
    <n v="2.1176682405948939"/>
    <n v="2.1"/>
  </r>
  <r>
    <s v="200402.IB"/>
    <s v="200402Z9.IB"/>
    <s v="20农发02(增9)"/>
    <x v="934"/>
    <d v="2020-06-03T00:00:00"/>
    <n v="67"/>
    <x v="3"/>
    <s v=""/>
    <s v="中国农业发展银行"/>
    <n v="2.3650000000000002"/>
    <n v="2.71"/>
    <m/>
    <n v="2.91"/>
    <n v="2.7037"/>
    <n v="2.3496000000000001"/>
    <n v="2.3982877168324892"/>
    <n v="2.38"/>
  </r>
  <r>
    <s v="200402.IB"/>
    <s v="200402Z10.IB"/>
    <s v="20农发02(增10)"/>
    <x v="935"/>
    <d v="2020-06-10T00:00:00"/>
    <n v="53.3"/>
    <x v="3"/>
    <s v=""/>
    <s v="中国农业发展银行"/>
    <n v="2.7084999999999999"/>
    <n v="4.4400000000000004"/>
    <m/>
    <n v="1.21"/>
    <n v="2.6757"/>
    <n v="2.7784"/>
    <n v="2.7421360578540193"/>
    <n v="2.76"/>
  </r>
  <r>
    <s v="200402.IB"/>
    <s v="200402Z11.IB"/>
    <s v="20农发02(增11)"/>
    <x v="936"/>
    <d v="2020-06-17T00:00:00"/>
    <n v="60"/>
    <x v="3"/>
    <s v=""/>
    <s v="中国农业发展银行"/>
    <n v="2.5684"/>
    <n v="2.85"/>
    <m/>
    <n v="4.82"/>
    <n v="2.6515"/>
    <n v="2.645"/>
    <n v="2.6023430511031491"/>
    <n v="2.61"/>
  </r>
  <r>
    <s v="200402.IB"/>
    <s v="200402Z12.IB"/>
    <s v="20农发02(增12)"/>
    <x v="937"/>
    <d v="2020-06-24T00:00:00"/>
    <n v="71.2"/>
    <x v="3"/>
    <s v=""/>
    <s v="中国农业发展银行"/>
    <n v="2.8165"/>
    <n v="2.11"/>
    <m/>
    <n v="1.8"/>
    <n v="2.6315"/>
    <n v="2.7808999999999999"/>
    <n v="2.850701026030781"/>
    <n v="2.83"/>
  </r>
  <r>
    <s v="190409.IB"/>
    <s v="190409Z17.IB"/>
    <s v="19农发09(增17)"/>
    <x v="918"/>
    <d v="2020-01-08T00:00:00"/>
    <n v="60"/>
    <x v="1"/>
    <s v=""/>
    <s v="中国农业发展银行"/>
    <n v="3.2313999999999998"/>
    <n v="4.57"/>
    <m/>
    <n v="1.06"/>
    <n v="4.1619999999999999"/>
    <n v="3.31"/>
    <n v="3.2650376741950984"/>
    <n v="3.2949999999999999"/>
  </r>
  <r>
    <s v="190409.IB"/>
    <s v="190409Z18.IB"/>
    <s v="19农发09(增18)"/>
    <x v="919"/>
    <d v="2020-01-15T00:00:00"/>
    <n v="60"/>
    <x v="1"/>
    <s v=""/>
    <s v="中国农业发展银行"/>
    <n v="3.2103999999999999"/>
    <n v="4.62"/>
    <m/>
    <n v="5.26"/>
    <n v="4.1448"/>
    <n v="3.2650000000000001"/>
    <n v="3.2441772630766259"/>
    <n v="3.27"/>
  </r>
  <r>
    <s v="190409.IB"/>
    <s v="190409Z19.IB"/>
    <s v="19农发09(增19)"/>
    <x v="920"/>
    <d v="2020-02-12T00:00:00"/>
    <n v="60"/>
    <x v="1"/>
    <s v=""/>
    <s v="中国农业发展银行"/>
    <n v="2.8752"/>
    <n v="4.66"/>
    <m/>
    <n v="1"/>
    <n v="4.0862999999999996"/>
    <n v="2.9849999999999999"/>
    <n v="2.9094608227491863"/>
    <n v="2.94"/>
  </r>
  <r>
    <s v="190409.IB"/>
    <s v="190409Z20.IB"/>
    <s v="19农发09(增20)"/>
    <x v="921"/>
    <d v="2020-02-19T00:00:00"/>
    <n v="60"/>
    <x v="1"/>
    <s v=""/>
    <s v="中国农业发展银行"/>
    <n v="2.9567000000000001"/>
    <n v="3.89"/>
    <m/>
    <n v="12.5"/>
    <n v="4.0647000000000002"/>
    <n v="2.9803999999999999"/>
    <n v="2.9911428863138734"/>
    <n v="3"/>
  </r>
  <r>
    <s v="190409.IB"/>
    <s v="190409Z21.IB"/>
    <s v="19农发09(增21)"/>
    <x v="922"/>
    <d v="2020-02-26T00:00:00"/>
    <n v="60"/>
    <x v="1"/>
    <s v=""/>
    <s v="中国农业发展银行"/>
    <n v="2.9367999999999999"/>
    <n v="3.86"/>
    <m/>
    <n v="21.42"/>
    <n v="4.0476999999999999"/>
    <n v="3.0038"/>
    <n v="2.9713875435432469"/>
    <n v="2.98"/>
  </r>
  <r>
    <s v="190409.IB"/>
    <s v="190409Z22.IB"/>
    <s v="19农发09(增22)"/>
    <x v="923"/>
    <d v="2020-03-04T00:00:00"/>
    <n v="60"/>
    <x v="1"/>
    <s v=""/>
    <s v="中国农业发展银行"/>
    <n v="2.8542999999999998"/>
    <n v="3.83"/>
    <m/>
    <n v="1.62"/>
    <n v="4.0323000000000002"/>
    <n v="2.8904999999999998"/>
    <n v="2.8890196389157552"/>
    <n v="2.91"/>
  </r>
  <r>
    <s v="190409.IB"/>
    <s v="190409Z23.IB"/>
    <s v="19农发09(增23)"/>
    <x v="924"/>
    <d v="2020-03-11T00:00:00"/>
    <n v="60"/>
    <x v="1"/>
    <s v=""/>
    <s v="中国农业发展银行"/>
    <n v="2.6172"/>
    <n v="3.89"/>
    <m/>
    <n v="2.48"/>
    <n v="4.0235000000000003"/>
    <n v="2.8252999999999999"/>
    <n v="2.6519955759910525"/>
    <n v="2.69"/>
  </r>
  <r>
    <s v="190409.IB"/>
    <s v="190409Z24.IB"/>
    <s v="19农发09(增24)"/>
    <x v="925"/>
    <d v="2020-03-18T00:00:00"/>
    <n v="70"/>
    <x v="1"/>
    <s v=""/>
    <s v="中国农业发展银行"/>
    <n v="2.8170999999999999"/>
    <n v="3.73"/>
    <m/>
    <n v="5.63"/>
    <n v="3.9971999999999999"/>
    <n v="2.8504"/>
    <n v="2.8521245171620135"/>
    <n v="2.86"/>
  </r>
  <r>
    <s v="190409.IB"/>
    <s v="190409Z25.IB"/>
    <s v="19农发09(增25)"/>
    <x v="926"/>
    <d v="2020-03-25T00:00:00"/>
    <n v="70"/>
    <x v="1"/>
    <s v=""/>
    <s v="中国农业发展银行"/>
    <n v="2.7698999999999998"/>
    <n v="3.87"/>
    <m/>
    <n v="1.71"/>
    <n v="3.9809000000000001"/>
    <n v="2.8702000000000001"/>
    <n v="2.8050679268507119"/>
    <n v="2.835"/>
  </r>
  <r>
    <s v="190409.IB"/>
    <s v="190409Z26.IB"/>
    <s v="19农发09(增26)"/>
    <x v="927"/>
    <d v="2020-04-01T00:00:00"/>
    <n v="73"/>
    <x v="1"/>
    <s v=""/>
    <s v="中国农业发展银行"/>
    <n v="2.6040000000000001"/>
    <n v="4.4400000000000004"/>
    <m/>
    <n v="1.32"/>
    <n v="3.9678"/>
    <n v="2.7202000000000002"/>
    <n v="2.6392840364937751"/>
    <n v="2.69"/>
  </r>
  <r>
    <s v="190409.IB"/>
    <s v="190409Z27.IB"/>
    <s v="19农发09(增27)"/>
    <x v="906"/>
    <d v="2020-04-10T00:00:00"/>
    <n v="60"/>
    <x v="1"/>
    <s v=""/>
    <s v="中国农业发展银行"/>
    <n v="2.1836000000000002"/>
    <n v="4.17"/>
    <m/>
    <n v="1.36"/>
    <n v="3.9659"/>
    <n v="2.3307000000000002"/>
    <n v="2.2189009405179156"/>
    <n v="2.2999999999999998"/>
  </r>
  <r>
    <s v="190409.IB"/>
    <s v="190409Z28.IB"/>
    <s v="19农发09(增28)"/>
    <x v="928"/>
    <d v="2020-04-15T00:00:00"/>
    <n v="80"/>
    <x v="1"/>
    <s v=""/>
    <s v="中国农业发展银行"/>
    <n v="2.2507000000000001"/>
    <n v="3.3"/>
    <m/>
    <n v="1.58"/>
    <n v="3.9477000000000002"/>
    <n v="2.2825000000000002"/>
    <n v="2.2861636877168987"/>
    <n v="2.3199999999999998"/>
  </r>
  <r>
    <s v="200405.IB"/>
    <s v="200405.IB"/>
    <s v="20农发05"/>
    <x v="929"/>
    <d v="2020-04-22T00:00:00"/>
    <n v="60.2"/>
    <x v="1"/>
    <s v=""/>
    <s v="中国农业发展银行"/>
    <n v="2.25"/>
    <n v="3.73"/>
    <m/>
    <n v="2.8"/>
    <n v="4.6801000000000004"/>
    <n v="2.2808999999999999"/>
    <n v="2.2799138907288308"/>
    <n v="2.31"/>
  </r>
  <r>
    <s v="200405.IB"/>
    <s v="200405Z.IB"/>
    <s v="20农发05(增发)"/>
    <x v="930"/>
    <d v="2020-04-29T00:00:00"/>
    <n v="70"/>
    <x v="1"/>
    <s v=""/>
    <s v="中国农业发展银行"/>
    <n v="2.2056"/>
    <n v="3.18"/>
    <m/>
    <n v="1.36"/>
    <n v="4.665"/>
    <n v="2.2490999999999999"/>
    <n v="2.235610718113612"/>
    <n v="2.29"/>
  </r>
  <r>
    <s v="200405.IB"/>
    <s v="200405Z2.IB"/>
    <s v="20农发05(增2)"/>
    <x v="910"/>
    <d v="2020-05-08T00:00:00"/>
    <n v="60"/>
    <x v="1"/>
    <s v=""/>
    <s v="中国农业发展银行"/>
    <n v="2.2570000000000001"/>
    <n v="2.31"/>
    <m/>
    <n v="1.81"/>
    <n v="4.6397000000000004"/>
    <n v="2.2601"/>
    <n v="2.287174364721857"/>
    <n v="2.2799999999999998"/>
  </r>
  <r>
    <s v="200405.IB"/>
    <s v="200405Z3.IB"/>
    <s v="20农发05(增3)"/>
    <x v="931"/>
    <d v="2020-05-13T00:00:00"/>
    <n v="80"/>
    <x v="1"/>
    <s v=""/>
    <s v="中国农业发展银行"/>
    <n v="2.4790000000000001"/>
    <n v="2.2799999999999998"/>
    <m/>
    <n v="5.33"/>
    <n v="4.6153000000000004"/>
    <n v="2.35"/>
    <n v="2.50933388945464"/>
    <n v="2.4500000000000002"/>
  </r>
  <r>
    <s v="200405.IB"/>
    <s v="200405Z4.IB"/>
    <s v="20农发05(增4)"/>
    <x v="932"/>
    <d v="2020-05-20T00:00:00"/>
    <n v="84"/>
    <x v="1"/>
    <s v=""/>
    <s v="中国农业发展银行"/>
    <n v="2.4618000000000002"/>
    <n v="2.65"/>
    <m/>
    <n v="1.72"/>
    <n v="4.5965999999999996"/>
    <n v="2.44"/>
    <n v="2.4922572945220383"/>
    <n v="2.4950000000000001"/>
  </r>
  <r>
    <s v="200405.IB"/>
    <s v="200405Z5.IB"/>
    <s v="20农发05(增5)"/>
    <x v="933"/>
    <d v="2020-05-27T00:00:00"/>
    <n v="80"/>
    <x v="1"/>
    <s v=""/>
    <s v="中国农业发展银行"/>
    <n v="2.5724999999999998"/>
    <n v="1.76"/>
    <m/>
    <n v="2.0299999999999998"/>
    <n v="4.5739000000000001"/>
    <n v="2.4700000000000002"/>
    <n v="2.6031084523054719"/>
    <n v="2.5299999999999998"/>
  </r>
  <r>
    <s v="200405.IB"/>
    <s v="200405Z6.IB"/>
    <s v="20农发05(增6)"/>
    <x v="934"/>
    <d v="2020-06-03T00:00:00"/>
    <n v="67.5"/>
    <x v="1"/>
    <s v=""/>
    <s v="中国农业发展银行"/>
    <n v="2.7038000000000002"/>
    <n v="2.93"/>
    <m/>
    <n v="4.74"/>
    <n v="4.5480999999999998"/>
    <n v="2.7042999999999999"/>
    <n v="2.7345820848266311"/>
    <n v="2.73"/>
  </r>
  <r>
    <s v="200405.IB"/>
    <s v="200405Z7.IB"/>
    <s v="20农发05(增7)"/>
    <x v="935"/>
    <d v="2020-06-10T00:00:00"/>
    <n v="60"/>
    <x v="1"/>
    <s v=""/>
    <s v="中国农业发展银行"/>
    <n v="2.9769999999999999"/>
    <n v="4.7"/>
    <m/>
    <n v="1.0900000000000001"/>
    <n v="4.5164999999999997"/>
    <n v="3.02"/>
    <n v="3.007997453780582"/>
    <n v="3.02"/>
  </r>
  <r>
    <s v="200405.IB"/>
    <s v="200405Z8.IB"/>
    <s v="20农发05(增8)"/>
    <x v="936"/>
    <d v="2020-06-17T00:00:00"/>
    <n v="63.1"/>
    <x v="1"/>
    <s v=""/>
    <s v="中国农业发展银行"/>
    <n v="2.8820000000000001"/>
    <n v="2.61"/>
    <m/>
    <n v="1.23"/>
    <n v="4.4886999999999997"/>
    <n v="2.9388999999999998"/>
    <n v="2.91"/>
    <n v="2.91"/>
  </r>
  <r>
    <s v="200405.IB"/>
    <s v="200405Z9.IB"/>
    <s v="20农发05(增9)"/>
    <x v="937"/>
    <d v="2020-06-24T00:00:00"/>
    <n v="70"/>
    <x v="1"/>
    <s v=""/>
    <s v="中国农业发展银行"/>
    <n v="3.1478000000000002"/>
    <n v="2.19"/>
    <m/>
    <n v="1.1000000000000001"/>
    <n v="4.4671000000000003"/>
    <n v="3.0987"/>
    <n v="3.1791402431107429"/>
    <n v="3.17"/>
  </r>
  <r>
    <s v="180408.IB"/>
    <s v="180408Z16.IB"/>
    <s v="18农发08(增16)"/>
    <x v="917"/>
    <d v="2020-06-29T00:00:00"/>
    <n v="28.6"/>
    <x v="1"/>
    <s v=""/>
    <s v="中国农业发展银行"/>
    <n v="2.7982"/>
    <n v="13.4"/>
    <m/>
    <n v="6.48"/>
    <n v="2.92"/>
    <n v="2.8664000000000001"/>
    <n v="2.846145205479452"/>
    <n v="2.86"/>
  </r>
  <r>
    <s v="190408.IB"/>
    <s v="190408Z19.IB"/>
    <s v="19农发08(增19)"/>
    <x v="895"/>
    <d v="2020-01-10T00:00:00"/>
    <n v="60"/>
    <x v="0"/>
    <s v=""/>
    <s v="中国农业发展银行"/>
    <n v="3.4510000000000001"/>
    <n v="3.88"/>
    <m/>
    <n v="1.73"/>
    <n v="5.6387"/>
    <n v="3.5125000000000002"/>
    <n v="3.484695710004079"/>
    <n v="3.5049999999999999"/>
  </r>
  <r>
    <s v="190408.IB"/>
    <s v="190408Z20.IB"/>
    <s v="19农发08(增20)"/>
    <x v="896"/>
    <d v="2020-01-17T00:00:00"/>
    <n v="60"/>
    <x v="0"/>
    <s v=""/>
    <s v="中国农业发展银行"/>
    <n v="3.4331"/>
    <n v="3.31"/>
    <m/>
    <n v="1.27"/>
    <n v="5.6228999999999996"/>
    <n v="3.4849999999999999"/>
    <n v="3.4668903928577781"/>
    <n v="3.4750000000000001"/>
  </r>
  <r>
    <s v="190408.IB"/>
    <s v="190408Z21.IB"/>
    <s v="19农发08(增21)"/>
    <x v="898"/>
    <d v="2020-02-14T00:00:00"/>
    <n v="50"/>
    <x v="0"/>
    <s v=""/>
    <s v="中国农业发展银行"/>
    <n v="3.1968000000000001"/>
    <n v="4.0199999999999996"/>
    <m/>
    <n v="1.53"/>
    <n v="5.5660999999999996"/>
    <n v="3.23"/>
    <n v="3.2309352113688221"/>
    <n v="3.25"/>
  </r>
  <r>
    <s v="190408.IB"/>
    <s v="190408Z22.IB"/>
    <s v="19农发08(增22)"/>
    <x v="899"/>
    <d v="2020-02-21T00:00:00"/>
    <n v="50"/>
    <x v="0"/>
    <s v=""/>
    <s v="中国农业发展银行"/>
    <n v="3.2248999999999999"/>
    <n v="3.76"/>
    <m/>
    <n v="1.47"/>
    <n v="5.5472000000000001"/>
    <n v="3.2507999999999999"/>
    <n v="3.2591515142774732"/>
    <n v="3.25"/>
  </r>
  <r>
    <s v="190408.IB"/>
    <s v="190408Z23.IB"/>
    <s v="19农发08(增23)"/>
    <x v="900"/>
    <d v="2020-03-02T00:00:00"/>
    <n v="55.9"/>
    <x v="0"/>
    <s v=""/>
    <s v="中国农业发展银行"/>
    <n v="3.2042000000000002"/>
    <n v="3.52"/>
    <m/>
    <n v="5.0599999999999996"/>
    <n v="5.5305999999999997"/>
    <n v="3.2351000000000001"/>
    <n v="3.2385543196036597"/>
    <n v="3.24"/>
  </r>
  <r>
    <s v="190408.IB"/>
    <s v="190408Z24.IB"/>
    <s v="19农发08(增24)"/>
    <x v="901"/>
    <d v="2020-03-06T00:00:00"/>
    <n v="54"/>
    <x v="0"/>
    <s v=""/>
    <s v="中国农业发展银行"/>
    <n v="3.1135999999999999"/>
    <n v="3.11"/>
    <m/>
    <n v="1.37"/>
    <n v="5.5180999999999996"/>
    <n v="3.1850000000000001"/>
    <n v="3.1480321414979793"/>
    <n v="3.145"/>
  </r>
  <r>
    <s v="190408.IB"/>
    <s v="190408Z25.IB"/>
    <s v="19农发08(增25)"/>
    <x v="902"/>
    <d v="2020-03-13T00:00:00"/>
    <n v="53.3"/>
    <x v="0"/>
    <s v=""/>
    <s v="中国农业发展银行"/>
    <n v="3.0691000000000002"/>
    <n v="4.3099999999999996"/>
    <m/>
    <n v="4"/>
    <n v="5.5027999999999997"/>
    <n v="3.0933999999999999"/>
    <n v="3.1036278767173076"/>
    <n v="3.1150000000000002"/>
  </r>
  <r>
    <s v="190408.IB"/>
    <s v="190408Z26.IB"/>
    <s v="19农发08(增26)"/>
    <x v="903"/>
    <d v="2020-03-20T00:00:00"/>
    <n v="55.2"/>
    <x v="0"/>
    <s v=""/>
    <s v="中国农业发展银行"/>
    <n v="3.1488999999999998"/>
    <n v="3.31"/>
    <m/>
    <n v="5.6"/>
    <n v="5.4786000000000001"/>
    <n v="3.17"/>
    <n v="3.1835803928010802"/>
    <n v="3.18"/>
  </r>
  <r>
    <s v="190408.IB"/>
    <s v="190408Z27.IB"/>
    <s v="19农发08(增27)"/>
    <x v="904"/>
    <d v="2020-03-27T00:00:00"/>
    <n v="51"/>
    <x v="0"/>
    <s v=""/>
    <s v="中国农业发展银行"/>
    <n v="3.0884999999999998"/>
    <n v="3.92"/>
    <m/>
    <n v="1.58"/>
    <n v="5.4645000000000001"/>
    <n v="3.1501999999999999"/>
    <n v="3.1232698783054258"/>
    <n v="3.15"/>
  </r>
  <r>
    <s v="190408.IB"/>
    <s v="190408Z28.IB"/>
    <s v="19农发08(增28)"/>
    <x v="905"/>
    <d v="2020-04-03T00:00:00"/>
    <n v="50"/>
    <x v="0"/>
    <s v=""/>
    <s v="中国农业发展银行"/>
    <n v="2.9243999999999999"/>
    <n v="5.75"/>
    <m/>
    <n v="1.67"/>
    <n v="5.4566999999999997"/>
    <n v="3.0352000000000001"/>
    <n v="2.9592195795993916"/>
    <n v="2.9849999999999999"/>
  </r>
  <r>
    <s v="190408.IB"/>
    <s v="190408Z29.IB"/>
    <s v="19农发08(增29)"/>
    <x v="906"/>
    <d v="2020-04-10T00:00:00"/>
    <n v="40"/>
    <x v="0"/>
    <s v=""/>
    <s v="中国农业发展银行"/>
    <n v="2.6695000000000002"/>
    <n v="6.34"/>
    <m/>
    <n v="1.86"/>
    <n v="5.4546000000000001"/>
    <n v="2.8252999999999999"/>
    <n v="2.7043329850034836"/>
    <n v="2.8"/>
  </r>
  <r>
    <s v="190408.IB"/>
    <s v="190408Z30.IB"/>
    <s v="19农发08(增30)"/>
    <x v="907"/>
    <d v="2020-04-17T00:00:00"/>
    <n v="57"/>
    <x v="0"/>
    <s v=""/>
    <s v="中国农业发展银行"/>
    <n v="2.6463999999999999"/>
    <n v="3.21"/>
    <m/>
    <n v="2.0299999999999998"/>
    <n v="5.4409999999999998"/>
    <n v="2.7452999999999999"/>
    <n v="2.6813200514611282"/>
    <n v="2.7"/>
  </r>
  <r>
    <s v="190408.IB"/>
    <s v="190408Z31.IB"/>
    <s v="19农发08(增31)"/>
    <x v="908"/>
    <d v="2020-04-24T00:00:00"/>
    <n v="51"/>
    <x v="0"/>
    <s v=""/>
    <s v="中国农业发展银行"/>
    <n v="2.6046"/>
    <n v="4.09"/>
    <m/>
    <n v="1.1399999999999999"/>
    <n v="5.4257999999999997"/>
    <n v="2.72"/>
    <n v="2.6396178775480115"/>
    <n v="2.66"/>
  </r>
  <r>
    <s v="190408.IB"/>
    <s v="190408Z32.IB"/>
    <s v="19农发08(增32)"/>
    <x v="909"/>
    <d v="2020-05-06T00:00:00"/>
    <n v="62.6"/>
    <x v="0"/>
    <s v=""/>
    <s v="中国农业发展银行"/>
    <n v="2.5487000000000002"/>
    <n v="3.22"/>
    <m/>
    <n v="2.57"/>
    <n v="5.4118000000000004"/>
    <n v="2.6291000000000002"/>
    <n v="2.5838084666839132"/>
    <n v="2.6150000000000002"/>
  </r>
  <r>
    <s v="190408.IB"/>
    <s v="190408Z33.IB"/>
    <s v="19农发08(增33)"/>
    <x v="910"/>
    <d v="2020-05-08T00:00:00"/>
    <n v="50"/>
    <x v="0"/>
    <s v=""/>
    <s v="中国农业发展银行"/>
    <n v="2.6537000000000002"/>
    <n v="3.24"/>
    <m/>
    <n v="7.4"/>
    <n v="5.3857999999999997"/>
    <n v="2.63"/>
    <n v="2.6889779531360247"/>
    <n v="2.67"/>
  </r>
  <r>
    <s v="092018002.IB"/>
    <s v="092018002.IB"/>
    <s v="20农发清发02"/>
    <x v="849"/>
    <d v="2020-05-14T00:00:00"/>
    <n v="20"/>
    <x v="0"/>
    <s v=""/>
    <s v="中国农业发展银行"/>
    <n v="2.87"/>
    <n v="10.25"/>
    <m/>
    <n v="5"/>
    <n v="6.2446999999999999"/>
    <n v="3.0074000000000001"/>
    <n v="2.9004258010793156"/>
    <n v="3"/>
  </r>
  <r>
    <s v="092018002.IB"/>
    <s v="092018002Z01.IB"/>
    <s v="20农发清发02(增发1)"/>
    <x v="851"/>
    <d v="2020-05-21T00:00:00"/>
    <n v="20"/>
    <x v="0"/>
    <s v=""/>
    <s v="中国农业发展银行"/>
    <n v="3.0495999999999999"/>
    <n v="2.5"/>
    <m/>
    <n v="1.17"/>
    <n v="6.2294"/>
    <n v="3.089"/>
    <n v="3.0801005297460429"/>
    <n v="3.09"/>
  </r>
  <r>
    <s v="092018002.IB"/>
    <s v="092018002Z02.IB"/>
    <s v="20农发清发02(增发2)"/>
    <x v="853"/>
    <d v="2020-05-28T00:00:00"/>
    <n v="20"/>
    <x v="0"/>
    <s v=""/>
    <s v="中国农业发展银行"/>
    <n v="3.0589"/>
    <n v="8.0299999999999994"/>
    <m/>
    <n v="1"/>
    <n v="6.2058999999999997"/>
    <n v="3.1088"/>
    <n v="3.0895160266842843"/>
    <n v="3.1"/>
  </r>
  <r>
    <s v="092018002.IB"/>
    <s v="092018002Z03.IB"/>
    <s v="20农发清发02(增发3)"/>
    <x v="855"/>
    <d v="2020-06-04T00:00:00"/>
    <n v="30"/>
    <x v="0"/>
    <s v=""/>
    <s v="中国农业发展银行"/>
    <n v="3.3353999999999999"/>
    <n v="2.0099999999999998"/>
    <m/>
    <n v="1"/>
    <n v="6.1788999999999996"/>
    <n v="3.1894"/>
    <n v="3.3661498098367022"/>
    <n v="3.24"/>
  </r>
  <r>
    <s v="092018002.IB"/>
    <s v="092018002Z04.IB"/>
    <s v="20农发清发02(增发4)"/>
    <x v="857"/>
    <d v="2020-06-11T00:00:00"/>
    <n v="24.1"/>
    <x v="0"/>
    <s v=""/>
    <s v="中国农业发展银行"/>
    <n v="3.3090000000000002"/>
    <n v="4.8"/>
    <m/>
    <n v="3.67"/>
    <n v="6.1539999999999999"/>
    <n v="3.3898000000000001"/>
    <n v="3.3398742281442964"/>
    <n v="3.3898000000000001"/>
  </r>
  <r>
    <s v="092018002.IB"/>
    <s v="092018002Z05.IB"/>
    <s v="20农发清发02(增发5)"/>
    <x v="859"/>
    <d v="2020-06-18T00:00:00"/>
    <n v="40"/>
    <x v="0"/>
    <s v=""/>
    <s v="中国农业发展银行"/>
    <n v="3.4165000000000001"/>
    <n v="2.09"/>
    <m/>
    <n v="8"/>
    <n v="6.1261000000000001"/>
    <n v="3.2671999999999999"/>
    <n v="3.4475148381515157"/>
    <n v="3.2671999999999999"/>
  </r>
  <r>
    <s v="092018002.IB"/>
    <s v="092018002Z06.IB"/>
    <s v="20农发清发02(增发6)"/>
    <x v="861"/>
    <d v="2020-06-29T00:00:00"/>
    <n v="29"/>
    <x v="0"/>
    <s v=""/>
    <s v="中国农业发展银行"/>
    <n v="3.4127999999999998"/>
    <n v="9.44"/>
    <m/>
    <n v="3.24"/>
    <n v="6.1127000000000002"/>
    <n v="3.4247999999999998"/>
    <n v="3.4438828275557443"/>
    <n v="3.45"/>
  </r>
  <r>
    <s v="190406.IB"/>
    <s v="190406Z21.IB"/>
    <s v="19农发06(增21)"/>
    <x v="895"/>
    <d v="2020-01-10T00:00:00"/>
    <n v="80"/>
    <x v="2"/>
    <s v=""/>
    <s v="中国农业发展银行"/>
    <n v="3.6292"/>
    <n v="3.88"/>
    <m/>
    <n v="1.19"/>
    <n v="7.7496999999999998"/>
    <n v="3.6974999999999998"/>
    <n v="3.653717078080442"/>
    <n v="3.69"/>
  </r>
  <r>
    <s v="190406.IB"/>
    <s v="190406Z22.IB"/>
    <s v="19农发06(增22)"/>
    <x v="896"/>
    <d v="2020-01-17T00:00:00"/>
    <n v="80"/>
    <x v="2"/>
    <s v=""/>
    <s v="中国农业发展银行"/>
    <n v="3.6179000000000001"/>
    <n v="2.82"/>
    <m/>
    <n v="7.39"/>
    <n v="7.7369000000000003"/>
    <n v="3.6575000000000002"/>
    <n v="3.6424576393646033"/>
    <n v="3.6524999999999999"/>
  </r>
  <r>
    <s v="190406.IB"/>
    <s v="190406Z23.IB"/>
    <s v="19农发06(增23)"/>
    <x v="897"/>
    <d v="2020-02-07T00:00:00"/>
    <n v="50"/>
    <x v="2"/>
    <s v=""/>
    <s v="中国农业发展银行"/>
    <n v="3.3351000000000002"/>
    <n v="10.36"/>
    <m/>
    <n v="5.18"/>
    <n v="7.7206000000000001"/>
    <n v="3.3849999999999998"/>
    <n v="3.3597094863093542"/>
    <n v="3.39"/>
  </r>
  <r>
    <s v="190406.IB"/>
    <s v="190406Z24.IB"/>
    <s v="19农发06(增24)"/>
    <x v="898"/>
    <d v="2020-02-14T00:00:00"/>
    <n v="80.5"/>
    <x v="2"/>
    <s v=""/>
    <s v="中国农业发展银行"/>
    <n v="3.331"/>
    <n v="3.57"/>
    <m/>
    <n v="1.47"/>
    <n v="7.7031000000000001"/>
    <n v="3.37"/>
    <n v="3.3556653944515844"/>
    <n v="3.37"/>
  </r>
  <r>
    <s v="190406.IB"/>
    <s v="190406Z25.IB"/>
    <s v="19农发06(增25)"/>
    <x v="899"/>
    <d v="2020-02-21T00:00:00"/>
    <n v="82"/>
    <x v="2"/>
    <s v=""/>
    <s v="中国农业发展银行"/>
    <n v="3.3515000000000001"/>
    <n v="4.0999999999999996"/>
    <m/>
    <n v="3.26"/>
    <n v="7.6818"/>
    <n v="3.3849999999999998"/>
    <n v="3.3762337863521572"/>
    <n v="3.3824999999999998"/>
  </r>
  <r>
    <s v="190406.IB"/>
    <s v="190406Z26.IB"/>
    <s v="19农发06(增26)"/>
    <x v="900"/>
    <d v="2020-03-02T00:00:00"/>
    <n v="88.6"/>
    <x v="2"/>
    <s v=""/>
    <s v="中国农业发展银行"/>
    <n v="3.3088000000000002"/>
    <n v="4.18"/>
    <m/>
    <n v="383"/>
    <n v="7.6715"/>
    <n v="3.3450000000000002"/>
    <n v="3.3335669947207198"/>
    <n v="3.34"/>
  </r>
  <r>
    <s v="190406.IB"/>
    <s v="190406Z27.IB"/>
    <s v="19农发06(增27)"/>
    <x v="901"/>
    <d v="2020-03-06T00:00:00"/>
    <n v="82"/>
    <x v="2"/>
    <s v=""/>
    <s v="中国农业发展银行"/>
    <n v="3.2286000000000001"/>
    <n v="5.01"/>
    <m/>
    <n v="15.88"/>
    <n v="7.6635999999999997"/>
    <n v="3.3050000000000002"/>
    <n v="3.2533925257059346"/>
    <n v="3.2675000000000001"/>
  </r>
  <r>
    <s v="190406.IB"/>
    <s v="190406Z28.IB"/>
    <s v="19农发06(增28)"/>
    <x v="902"/>
    <d v="2020-03-13T00:00:00"/>
    <n v="90"/>
    <x v="2"/>
    <s v=""/>
    <s v="中国农业发展银行"/>
    <n v="3.1594000000000002"/>
    <n v="5.37"/>
    <m/>
    <n v="15.95"/>
    <n v="7.6536999999999997"/>
    <n v="3.2075999999999998"/>
    <n v="3.1842245946405008"/>
    <n v="3.2"/>
  </r>
  <r>
    <s v="190406.IB"/>
    <s v="190406Z29.IB"/>
    <s v="19农发06(增29)"/>
    <x v="903"/>
    <d v="2020-03-20T00:00:00"/>
    <n v="98"/>
    <x v="2"/>
    <s v=""/>
    <s v="中国农业发展银行"/>
    <n v="3.226"/>
    <n v="4.3499999999999996"/>
    <m/>
    <n v="3.89"/>
    <n v="7.6219000000000001"/>
    <n v="3.28"/>
    <n v="3.2509281675172859"/>
    <n v="3.2650000000000001"/>
  </r>
  <r>
    <s v="190406.IB"/>
    <s v="190406Z30.IB"/>
    <s v="19农发06(增30)"/>
    <x v="904"/>
    <d v="2020-03-27T00:00:00"/>
    <n v="99"/>
    <x v="2"/>
    <s v=""/>
    <s v="中国农业发展银行"/>
    <n v="3.1934"/>
    <n v="3.98"/>
    <m/>
    <n v="6.3"/>
    <n v="7.6127000000000002"/>
    <n v="3.2351000000000001"/>
    <n v="3.2183582933781709"/>
    <n v="3.2374999999999998"/>
  </r>
  <r>
    <s v="190406.IB"/>
    <s v="190406Z31.IB"/>
    <s v="19农发06(增31)"/>
    <x v="905"/>
    <d v="2020-04-03T00:00:00"/>
    <n v="100"/>
    <x v="2"/>
    <s v=""/>
    <s v="中国农业发展银行"/>
    <n v="3.0972"/>
    <n v="4.26"/>
    <m/>
    <n v="2.91"/>
    <n v="7.6066000000000003"/>
    <n v="3.165"/>
    <n v="3.1221783083112036"/>
    <n v="3.14"/>
  </r>
  <r>
    <s v="190406.IB"/>
    <s v="190406Z32.IB"/>
    <s v="19农发06(增32)"/>
    <x v="906"/>
    <d v="2020-04-10T00:00:00"/>
    <n v="80"/>
    <x v="2"/>
    <s v=""/>
    <s v="中国农业发展银行"/>
    <n v="2.9821"/>
    <n v="4.78"/>
    <m/>
    <n v="6.69"/>
    <n v="7.6059000000000001"/>
    <n v="3.0851999999999999"/>
    <n v="3.0070806071602307"/>
    <n v="3.03"/>
  </r>
  <r>
    <s v="200404.IB"/>
    <s v="200404.IB"/>
    <s v="20农发04"/>
    <x v="907"/>
    <d v="2020-04-17T00:00:00"/>
    <n v="100"/>
    <x v="2"/>
    <s v=""/>
    <s v="中国农业发展银行"/>
    <n v="2.96"/>
    <n v="3.94"/>
    <m/>
    <n v="1.2"/>
    <n v="8.5396000000000001"/>
    <n v="3.0326"/>
    <n v="2.9822492856808283"/>
    <n v="3.0150000000000001"/>
  </r>
  <r>
    <s v="200404.IB"/>
    <s v="200404Z.IB"/>
    <s v="20农发04(增发)"/>
    <x v="908"/>
    <d v="2020-04-24T00:00:00"/>
    <n v="100"/>
    <x v="2"/>
    <s v=""/>
    <s v="中国农业发展银行"/>
    <n v="2.9630000000000001"/>
    <n v="2.95"/>
    <m/>
    <n v="1.45"/>
    <n v="8.5292999999999992"/>
    <n v="3.04"/>
    <n v="2.985276153963397"/>
    <n v="3.02"/>
  </r>
  <r>
    <s v="200404.IB"/>
    <s v="200404Z2.IB"/>
    <s v="20农发04(增2)"/>
    <x v="909"/>
    <d v="2020-05-06T00:00:00"/>
    <n v="110"/>
    <x v="2"/>
    <s v=""/>
    <s v="中国农业发展银行"/>
    <n v="2.9485000000000001"/>
    <n v="2.98"/>
    <m/>
    <n v="2.83"/>
    <n v="8.5134000000000007"/>
    <n v="2.99"/>
    <n v="2.9708177578875654"/>
    <n v="2.9849999999999999"/>
  </r>
  <r>
    <s v="200404.IB"/>
    <s v="200404Z3.IB"/>
    <s v="20农发04(增3)"/>
    <x v="910"/>
    <d v="2020-05-08T00:00:00"/>
    <n v="90"/>
    <x v="2"/>
    <s v=""/>
    <s v="中国农业发展银行"/>
    <n v="2.9963000000000002"/>
    <n v="2.83"/>
    <m/>
    <n v="1.1000000000000001"/>
    <n v="8.4870999999999999"/>
    <n v="2.9849999999999999"/>
    <n v="3.0186869166146271"/>
    <n v="3.02"/>
  </r>
  <r>
    <s v="200404.IB"/>
    <s v="200404Z4.IB"/>
    <s v="20农发04(增4)"/>
    <x v="911"/>
    <d v="2020-05-15T00:00:00"/>
    <n v="107.1"/>
    <x v="2"/>
    <s v=""/>
    <s v="中国农业发展银行"/>
    <n v="3.1796000000000002"/>
    <n v="2.2999999999999998"/>
    <m/>
    <n v="2.89"/>
    <n v="8.4429999999999996"/>
    <n v="3.19"/>
    <n v="3.202103849342651"/>
    <n v="3.2050000000000001"/>
  </r>
  <r>
    <s v="200404.IB"/>
    <s v="200404Z5.IB"/>
    <s v="20农发04(增5)"/>
    <x v="912"/>
    <d v="2020-05-22T00:00:00"/>
    <n v="105.5"/>
    <x v="2"/>
    <s v=""/>
    <s v="中国农业发展银行"/>
    <n v="3.1976"/>
    <n v="2.64"/>
    <m/>
    <n v="2.42"/>
    <n v="8.4207999999999998"/>
    <n v="3.2599"/>
    <n v="3.2201631768953067"/>
    <n v="3.23"/>
  </r>
  <r>
    <s v="200404.IB"/>
    <s v="200404Z6.IB"/>
    <s v="20农发04(增6)"/>
    <x v="913"/>
    <d v="2020-06-01T00:00:00"/>
    <n v="110"/>
    <x v="2"/>
    <s v=""/>
    <s v="中国农业发展银行"/>
    <n v="3.2528000000000001"/>
    <n v="4.43"/>
    <m/>
    <n v="1.1399999999999999"/>
    <n v="8.3965999999999994"/>
    <n v="3.26"/>
    <n v="3.2754282066550746"/>
    <n v="3.28"/>
  </r>
  <r>
    <s v="200404.IB"/>
    <s v="200404Z7.IB"/>
    <s v="20农发04(增7)"/>
    <x v="914"/>
    <d v="2020-06-05T00:00:00"/>
    <n v="100"/>
    <x v="2"/>
    <s v=""/>
    <s v="中国农业发展银行"/>
    <n v="3.3723000000000001"/>
    <n v="4.88"/>
    <m/>
    <n v="1.27"/>
    <n v="8.3618000000000006"/>
    <n v="3.3561999999999999"/>
    <n v="3.3950223803487289"/>
    <n v="3.4"/>
  </r>
  <r>
    <s v="200404.IB"/>
    <s v="200404Z8.IB"/>
    <s v="20农发04(增8)"/>
    <x v="915"/>
    <d v="2020-06-12T00:00:00"/>
    <n v="60"/>
    <x v="2"/>
    <s v=""/>
    <s v="中国农业发展银行"/>
    <n v="3.3626"/>
    <n v="4.07"/>
    <m/>
    <n v="1.79"/>
    <n v="8.3431999999999995"/>
    <n v="3.3999000000000001"/>
    <n v="3.3853730367245181"/>
    <n v="3.41"/>
  </r>
  <r>
    <s v="200404.IB"/>
    <s v="200404Z9.IB"/>
    <s v="20农发04(增9)"/>
    <x v="916"/>
    <d v="2020-06-19T00:00:00"/>
    <n v="90"/>
    <x v="2"/>
    <s v=""/>
    <s v="中国农业发展银行"/>
    <n v="3.3763999999999998"/>
    <n v="3.11"/>
    <m/>
    <n v="3.56"/>
    <n v="8.3179999999999996"/>
    <n v="3.37"/>
    <n v="3.3992420293339745"/>
    <n v="3.39"/>
  </r>
  <r>
    <s v="150405.IB"/>
    <s v="150405Z13.IB"/>
    <s v="15农发05(增13)"/>
    <x v="916"/>
    <d v="2020-06-19T00:00:00"/>
    <n v="20"/>
    <x v="2"/>
    <s v=""/>
    <s v="中国农业发展银行"/>
    <n v="3.0587"/>
    <n v="5.33"/>
    <m/>
    <n v="1"/>
    <n v="4.2012999999999998"/>
    <n v="3.0796999999999999"/>
    <n v="3.1039240973032158"/>
    <n v="3.0796999999999999"/>
  </r>
  <r>
    <s v="200404.IB"/>
    <s v="200404Z10.IB"/>
    <s v="20农发04(增10)"/>
    <x v="917"/>
    <d v="2020-06-29T00:00:00"/>
    <n v="100"/>
    <x v="2"/>
    <s v=""/>
    <s v="中国农业发展银行"/>
    <n v="3.4073000000000002"/>
    <n v="4.51"/>
    <m/>
    <n v="1.44"/>
    <n v="8.2988999999999997"/>
    <n v="3.4599000000000002"/>
    <n v="3.4301946004892216"/>
    <n v="3.42"/>
  </r>
  <r>
    <s v="200001.IB"/>
    <s v="200001.IB"/>
    <s v="20附息国债01"/>
    <x v="895"/>
    <d v="2020-01-09T00:00:00"/>
    <n v="210"/>
    <x v="8"/>
    <s v="366D"/>
    <s v="中华人民共和国财政部"/>
    <n v="2.25"/>
    <n v="3.52"/>
    <n v="2.2999999999999998"/>
    <n v="6.01"/>
    <n v="0.97750000000000004"/>
    <n v="2.4272"/>
    <n v="2.3511508951406648"/>
    <n v="2.35"/>
  </r>
  <r>
    <s v="200001.IB"/>
    <s v="200001X.IB"/>
    <s v="20附息国债01(续发)"/>
    <x v="899"/>
    <d v="2020-02-20T00:00:00"/>
    <n v="260"/>
    <x v="8"/>
    <s v="366D"/>
    <s v="中华人民共和国财政部"/>
    <n v="1.8567"/>
    <n v="2.5"/>
    <n v="1.9440999999999999"/>
    <n v="8.59"/>
    <n v="0.87280000000000002"/>
    <n v="1.9602999999999999"/>
    <n v="2.0013868927589367"/>
    <n v="1.96"/>
  </r>
  <r>
    <s v="200001.IB"/>
    <s v="200001X2.IB"/>
    <s v="20附息国债01(续2)"/>
    <x v="903"/>
    <d v="2020-03-19T00:00:00"/>
    <n v="430"/>
    <x v="8"/>
    <s v="366D"/>
    <s v="中华人民共和国财政部"/>
    <n v="1.8783000000000001"/>
    <n v="2.52"/>
    <n v="1.9406000000000001"/>
    <n v="1.44"/>
    <n v="0.79869999999999997"/>
    <n v="1.9376"/>
    <n v="2.0032017278076877"/>
    <n v="1.92"/>
  </r>
  <r>
    <s v="200001.IB"/>
    <s v="200001X3.IB"/>
    <s v="20附息国债01(续3)"/>
    <x v="907"/>
    <d v="2020-04-16T00:00:00"/>
    <n v="500"/>
    <x v="8"/>
    <s v="366D"/>
    <s v="中华人民共和国财政部"/>
    <n v="1.1333"/>
    <n v="2.2000000000000002"/>
    <n v="1.1991000000000001"/>
    <n v="8.6300000000000008"/>
    <n v="0.72860000000000003"/>
    <n v="1.1688000000000001"/>
    <n v="1.2677247598133408"/>
    <n v="1.1599999999999999"/>
  </r>
  <r>
    <s v="200001.IB"/>
    <s v="200001X4.IB"/>
    <s v="20附息国债01(续4)"/>
    <x v="912"/>
    <d v="2020-05-21T00:00:00"/>
    <n v="650.5"/>
    <x v="8"/>
    <s v="366D"/>
    <s v="中华人民共和国财政部"/>
    <n v="1.2899"/>
    <n v="1.82"/>
    <n v="1.4105000000000001"/>
    <n v="1.04"/>
    <n v="0.63380000000000003"/>
    <n v="1.2242"/>
    <n v="1.4893892395077313"/>
    <n v="1.26"/>
  </r>
  <r>
    <s v="200001.IB"/>
    <s v="200001X5.IB"/>
    <s v="20附息国债01(续5)"/>
    <x v="916"/>
    <d v="2020-06-18T00:00:00"/>
    <n v="481"/>
    <x v="8"/>
    <s v="366D"/>
    <s v="中华人民共和国财政部"/>
    <n v="2.1095999999999999"/>
    <n v="2.17"/>
    <n v="2.1917"/>
    <n v="2.54"/>
    <n v="0.5534"/>
    <n v="1.9795"/>
    <n v="2.2820505601734729"/>
    <n v="2.1"/>
  </r>
  <r>
    <s v="190014.IB"/>
    <s v="190014X2.IB"/>
    <s v="19附息国债14(续2)"/>
    <x v="896"/>
    <d v="2020-01-16T00:00:00"/>
    <n v="210"/>
    <x v="9"/>
    <s v=""/>
    <s v="中华人民共和国财政部"/>
    <n v="2.3952"/>
    <n v="2.99"/>
    <n v="2.4401000000000002"/>
    <n v="1.84"/>
    <n v="1.7609999999999999"/>
    <n v="2.4739"/>
    <n v="2.4684929585462805"/>
    <n v="2.4700000000000002"/>
  </r>
  <r>
    <s v="200002.IB"/>
    <s v="200002.IB"/>
    <s v="20附息国债02"/>
    <x v="898"/>
    <d v="2020-02-13T00:00:00"/>
    <n v="210"/>
    <x v="9"/>
    <s v=""/>
    <s v="中华人民共和国财政部"/>
    <n v="2.2000000000000002"/>
    <n v="2.95"/>
    <n v="2.25"/>
    <n v="1.91"/>
    <n v="1.9340999999999999"/>
    <n v="2.3155000000000001"/>
    <n v="2.2758518173827622"/>
    <n v="2.2999999999999998"/>
  </r>
  <r>
    <s v="200002.IB"/>
    <s v="200002X.IB"/>
    <s v="20附息国债02(续发)"/>
    <x v="902"/>
    <d v="2020-03-12T00:00:00"/>
    <n v="430"/>
    <x v="9"/>
    <s v=""/>
    <s v="中华人民共和国财政部"/>
    <n v="2.1025999999999998"/>
    <n v="2.39"/>
    <n v="2.1553"/>
    <n v="3.17"/>
    <n v="1.8649"/>
    <n v="2.1695000000000002"/>
    <n v="2.1821110890664377"/>
    <n v="2.16"/>
  </r>
  <r>
    <s v="200002.IB"/>
    <s v="200002X2.IB"/>
    <s v="20附息国债02(续2)"/>
    <x v="906"/>
    <d v="2020-04-09T00:00:00"/>
    <n v="509"/>
    <x v="9"/>
    <s v=""/>
    <s v="中华人民共和国财政部"/>
    <n v="1.5475000000000001"/>
    <n v="3.15"/>
    <n v="1.5713999999999999"/>
    <n v="1.1399999999999999"/>
    <n v="1.8012999999999999"/>
    <n v="1.64"/>
    <n v="1.5991577305279518"/>
    <n v="1.6"/>
  </r>
  <r>
    <s v="200002.IB"/>
    <s v="200002X3.IB"/>
    <s v="20附息国债02(续3)"/>
    <x v="911"/>
    <d v="2020-05-14T00:00:00"/>
    <n v="650"/>
    <x v="9"/>
    <s v=""/>
    <s v="中华人民共和国财政部"/>
    <n v="1.4670000000000001"/>
    <n v="2.36"/>
    <n v="1.5086999999999999"/>
    <n v="3.86"/>
    <n v="1.7071000000000001"/>
    <n v="1.4661"/>
    <n v="1.5379894382285748"/>
    <n v="1.48"/>
  </r>
  <r>
    <s v="200002.IB"/>
    <s v="200002X4.IB"/>
    <s v="20附息国债02(续4)"/>
    <x v="915"/>
    <d v="2020-06-11T00:00:00"/>
    <n v="482.8"/>
    <x v="9"/>
    <s v=""/>
    <s v="中华人民共和国财政部"/>
    <n v="2.1694"/>
    <n v="2.63"/>
    <n v="2.2061999999999999"/>
    <n v="1.36"/>
    <n v="1.6201000000000001"/>
    <n v="2.17"/>
    <n v="2.2370622924510832"/>
    <n v="2.2000000000000002"/>
  </r>
  <r>
    <s v="190011.IB"/>
    <s v="190011X5.IB"/>
    <s v="19附息国债11(续5)"/>
    <x v="895"/>
    <d v="2020-01-09T00:00:00"/>
    <n v="220"/>
    <x v="3"/>
    <s v=""/>
    <s v="中华人民共和国财政部"/>
    <n v="2.5348999999999999"/>
    <n v="3.65"/>
    <n v="2.5750000000000002"/>
    <n v="1.1100000000000001"/>
    <n v="2.4392999999999998"/>
    <n v="2.6301000000000001"/>
    <n v="2.5954976837617352"/>
    <n v="2.63"/>
  </r>
  <r>
    <s v="190011.IB"/>
    <s v="190011X6.IB"/>
    <s v="19附息国债11(续6)"/>
    <x v="897"/>
    <d v="2020-02-06T00:00:00"/>
    <n v="220"/>
    <x v="3"/>
    <s v=""/>
    <s v="中华人民共和国财政部"/>
    <n v="2.3248000000000002"/>
    <n v="2.62"/>
    <n v="2.371"/>
    <n v="1.35"/>
    <n v="2.3698000000000001"/>
    <n v="2.3803999999999998"/>
    <n v="2.3920988269052241"/>
    <n v="2.39"/>
  </r>
  <r>
    <s v="200003.IB"/>
    <s v="200003.IB"/>
    <s v="20附息国债03"/>
    <x v="901"/>
    <d v="2020-03-05T00:00:00"/>
    <n v="430"/>
    <x v="3"/>
    <s v=""/>
    <s v="中华人民共和国财政部"/>
    <n v="2.2400000000000002"/>
    <n v="3.04"/>
    <n v="2.29"/>
    <n v="4.5599999999999996"/>
    <n v="2.8692000000000002"/>
    <n v="2.3399000000000001"/>
    <n v="2.3074264603373762"/>
    <n v="2.3199999999999998"/>
  </r>
  <r>
    <s v="200003.IB"/>
    <s v="200003X.IB"/>
    <s v="20附息国债03(续发)"/>
    <x v="905"/>
    <d v="2020-04-02T00:00:00"/>
    <n v="480"/>
    <x v="3"/>
    <s v=""/>
    <s v="中华人民共和国财政部"/>
    <n v="1.9283999999999999"/>
    <n v="2.33"/>
    <n v="1.9594"/>
    <n v="2.4900000000000002"/>
    <n v="2.8056000000000001"/>
    <n v="2.0002"/>
    <n v="1.977221499857428"/>
    <n v="1.97"/>
  </r>
  <r>
    <s v="200003.IB"/>
    <s v="200003X2.IB"/>
    <s v="20附息国债03(续2)"/>
    <x v="910"/>
    <d v="2020-05-07T00:00:00"/>
    <n v="670"/>
    <x v="3"/>
    <s v=""/>
    <s v="中华人民共和国财政部"/>
    <n v="1.4416"/>
    <n v="2.2999999999999998"/>
    <n v="1.4741"/>
    <n v="1.19"/>
    <n v="2.7252999999999998"/>
    <n v="1.4246000000000001"/>
    <n v="1.4924466040435915"/>
    <n v="1.4750000000000001"/>
  </r>
  <r>
    <s v="200003.IB"/>
    <s v="200003X3.IB"/>
    <s v="20附息国债03(续3)"/>
    <x v="914"/>
    <d v="2020-06-04T00:00:00"/>
    <n v="500"/>
    <x v="3"/>
    <s v=""/>
    <s v="中华人民共和国财政部"/>
    <n v="2.2879"/>
    <n v="1.95"/>
    <n v="2.3856999999999999"/>
    <n v="11.52"/>
    <n v="2.6288999999999998"/>
    <n v="2.0299999999999998"/>
    <n v="2.4047193617102209"/>
    <n v="2.2999999999999998"/>
  </r>
  <r>
    <s v="190013.IB"/>
    <s v="190013X3.IB"/>
    <s v="19附息国债13(续3)"/>
    <x v="896"/>
    <d v="2020-01-16T00:00:00"/>
    <n v="220"/>
    <x v="1"/>
    <s v=""/>
    <s v="中华人民共和国财政部"/>
    <n v="2.7686999999999999"/>
    <n v="3.44"/>
    <n v="2.8336000000000001"/>
    <n v="1.4"/>
    <n v="4.3525"/>
    <n v="2.8675000000000002"/>
    <n v="2.7916753015508329"/>
    <n v="2.8624999999999998"/>
  </r>
  <r>
    <s v="190013.IB"/>
    <s v="190013X4.IB"/>
    <s v="19附息国债13(续4)"/>
    <x v="898"/>
    <d v="2020-02-13T00:00:00"/>
    <n v="220"/>
    <x v="1"/>
    <s v=""/>
    <s v="中华人民共和国财政部"/>
    <n v="2.4965000000000002"/>
    <n v="3.59"/>
    <n v="2.5400999999999998"/>
    <n v="2.59"/>
    <n v="4.2922000000000002"/>
    <n v="2.5649999999999999"/>
    <n v="2.5197980755789575"/>
    <n v="2.5750000000000002"/>
  </r>
  <r>
    <s v="190013.IB"/>
    <s v="190013X5.IB"/>
    <s v="19附息国债13(续5)"/>
    <x v="902"/>
    <d v="2020-03-12T00:00:00"/>
    <n v="430"/>
    <x v="1"/>
    <s v=""/>
    <s v="中华人民共和国财政部"/>
    <n v="2.3582999999999998"/>
    <n v="2.73"/>
    <n v="2.3856000000000002"/>
    <n v="1.04"/>
    <n v="4.2257999999999996"/>
    <n v="2.4049999999999998"/>
    <n v="2.3819641582658901"/>
    <n v="2.41"/>
  </r>
  <r>
    <s v="200005.IB"/>
    <s v="200005.IB"/>
    <s v="20附息国债05"/>
    <x v="906"/>
    <d v="2020-04-09T00:00:00"/>
    <n v="573.9"/>
    <x v="1"/>
    <s v=""/>
    <s v="中华人民共和国财政部"/>
    <n v="1.99"/>
    <n v="2.86"/>
    <n v="2.02"/>
    <n v="8.4600000000000009"/>
    <n v="4.7103000000000002"/>
    <n v="2.0644"/>
    <n v="2.0112300702715324"/>
    <n v="2.0099999999999998"/>
  </r>
  <r>
    <s v="200005.IB"/>
    <s v="200005X.IB"/>
    <s v="20附息国债05(续发)"/>
    <x v="911"/>
    <d v="2020-05-14T00:00:00"/>
    <n v="690"/>
    <x v="1"/>
    <s v=""/>
    <s v="中华人民共和国财政部"/>
    <n v="1.9766999999999999"/>
    <n v="2.34"/>
    <n v="2.0070999999999999"/>
    <n v="2.1"/>
    <n v="4.6215000000000002"/>
    <n v="2.0049999999999999"/>
    <n v="1.9983379963215406"/>
    <n v="1.9975000000000001"/>
  </r>
  <r>
    <s v="200005.IB"/>
    <s v="200005X2.IB"/>
    <s v="20附息国债05(续2)"/>
    <x v="915"/>
    <d v="2020-06-11T00:00:00"/>
    <n v="540.5"/>
    <x v="1"/>
    <s v=""/>
    <s v="中华人民共和国财政部"/>
    <n v="2.4426000000000001"/>
    <n v="2.2599999999999998"/>
    <n v="2.4769000000000001"/>
    <n v="1.01"/>
    <n v="4.5232999999999999"/>
    <n v="2.48"/>
    <n v="2.4647077531890433"/>
    <n v="2.4649999999999999"/>
  </r>
  <r>
    <s v="2000001.IB"/>
    <s v="2000001.IB"/>
    <s v="20抗疫国债01"/>
    <x v="860"/>
    <d v="2020-06-19T00:00:00"/>
    <n v="500"/>
    <x v="1"/>
    <s v=""/>
    <s v="中华人民共和国财政部"/>
    <n v="2.41"/>
    <n v="2.5"/>
    <m/>
    <n v="0"/>
    <n v="4.6468999999999996"/>
    <n v="2.62"/>
    <n v="2.5421999999999998"/>
    <n v="2.63"/>
  </r>
  <r>
    <s v="190016.IB"/>
    <s v="190016X.IB"/>
    <s v="19附息国债16(续发)"/>
    <x v="895"/>
    <d v="2020-01-09T00:00:00"/>
    <n v="220"/>
    <x v="0"/>
    <s v=""/>
    <s v="中华人民共和国财政部"/>
    <n v="2.9464999999999999"/>
    <n v="3.37"/>
    <n v="3.0295999999999998"/>
    <n v="2.34"/>
    <n v="6.1177999999999999"/>
    <n v="3.0649999999999999"/>
    <n v="2.9628457452025239"/>
    <n v="3.06"/>
  </r>
  <r>
    <s v="190016.IB"/>
    <s v="190016X2.IB"/>
    <s v="19附息国债16(续2)"/>
    <x v="897"/>
    <d v="2020-02-06T00:00:00"/>
    <n v="220"/>
    <x v="0"/>
    <s v=""/>
    <s v="中华人民共和国财政部"/>
    <n v="2.7305999999999999"/>
    <n v="3.14"/>
    <n v="2.7783000000000002"/>
    <n v="1.17"/>
    <n v="6.0651999999999999"/>
    <n v="2.78"/>
    <n v="2.7470875024731254"/>
    <n v="2.81"/>
  </r>
  <r>
    <s v="190016.IB"/>
    <s v="190016X3.IB"/>
    <s v="19附息国债16(续3)"/>
    <x v="901"/>
    <d v="2020-03-05T00:00:00"/>
    <n v="430"/>
    <x v="0"/>
    <s v=""/>
    <s v="中华人民共和国财政部"/>
    <n v="2.6627000000000001"/>
    <n v="3.72"/>
    <n v="2.6949999999999998"/>
    <n v="2.31"/>
    <n v="5.9976000000000003"/>
    <n v="2.7650000000000001"/>
    <n v="2.679373336001067"/>
    <n v="2.7149999999999999"/>
  </r>
  <r>
    <s v="190016.IB"/>
    <s v="190016X4.IB"/>
    <s v="19附息国债16(续4)"/>
    <x v="905"/>
    <d v="2020-04-02T00:00:00"/>
    <n v="480.9"/>
    <x v="0"/>
    <s v=""/>
    <s v="中华人民共和国财政部"/>
    <n v="2.4771999999999998"/>
    <n v="2.86"/>
    <n v="2.5038999999999998"/>
    <n v="2.95"/>
    <n v="5.9368999999999996"/>
    <n v="2.5552000000000001"/>
    <n v="2.4940438073742186"/>
    <n v="2.5099999999999998"/>
  </r>
  <r>
    <s v="190016.IB"/>
    <s v="190016X5.IB"/>
    <s v="19附息国债16(续5)"/>
    <x v="910"/>
    <d v="2020-05-07T00:00:00"/>
    <n v="670"/>
    <x v="0"/>
    <s v=""/>
    <s v="中华人民共和国财政部"/>
    <n v="2.3096000000000001"/>
    <n v="2.48"/>
    <n v="2.3399000000000001"/>
    <n v="2.38"/>
    <n v="5.8562000000000003"/>
    <n v="2.29"/>
    <n v="2.3266759195382671"/>
    <n v="2.335"/>
  </r>
  <r>
    <s v="200008.IB"/>
    <s v="200008.IB"/>
    <s v="20附息国债08"/>
    <x v="914"/>
    <d v="2020-06-04T00:00:00"/>
    <n v="500"/>
    <x v="0"/>
    <s v=""/>
    <s v="中华人民共和国财政部"/>
    <n v="2.85"/>
    <n v="2.3199999999999998"/>
    <n v="2.9"/>
    <n v="1.99"/>
    <n v="6.2628000000000004"/>
    <n v="2.72"/>
    <n v="2.865967298971706"/>
    <n v="2.85"/>
  </r>
  <r>
    <s v="2000002.IB"/>
    <s v="2000002.IB"/>
    <s v="20抗疫国债02"/>
    <x v="860"/>
    <d v="2020-06-19T00:00:00"/>
    <n v="500"/>
    <x v="0"/>
    <s v=""/>
    <s v="中华人民共和国财政部"/>
    <n v="2.71"/>
    <n v="2.76"/>
    <m/>
    <n v="0"/>
    <n v="6.2851999999999997"/>
    <n v="2.93"/>
    <n v="2.7259103926684909"/>
    <n v="2.915"/>
  </r>
  <r>
    <s v="190015.IB"/>
    <s v="190015X2.IB"/>
    <s v="19附息国债15(续2)"/>
    <x v="896"/>
    <d v="2020-01-16T00:00:00"/>
    <n v="220"/>
    <x v="2"/>
    <s v=""/>
    <s v="中华人民共和国财政部"/>
    <n v="3.0383"/>
    <n v="4.0999999999999996"/>
    <n v="3.0707"/>
    <n v="1.81"/>
    <n v="8.3854000000000006"/>
    <n v="3.0975000000000001"/>
    <n v="3.0502254895413459"/>
    <n v="3.0825"/>
  </r>
  <r>
    <s v="190015.IB"/>
    <s v="190015X3.IB"/>
    <s v="19附息国债15(续3)"/>
    <x v="899"/>
    <d v="2020-02-20T00:00:00"/>
    <n v="320"/>
    <x v="2"/>
    <s v=""/>
    <s v="中华人民共和国财政部"/>
    <n v="2.8290000000000002"/>
    <n v="2.68"/>
    <n v="2.851"/>
    <n v="1.44"/>
    <n v="8.3140999999999998"/>
    <n v="2.8624999999999998"/>
    <n v="2.8410277600702423"/>
    <n v="2.8624999999999998"/>
  </r>
  <r>
    <s v="190015.IB"/>
    <s v="190015X4.IB"/>
    <s v="19附息国债15(续4)"/>
    <x v="903"/>
    <d v="2020-03-19T00:00:00"/>
    <n v="430"/>
    <x v="2"/>
    <s v=""/>
    <s v="中华人民共和国财政部"/>
    <n v="2.6766999999999999"/>
    <n v="3.13"/>
    <n v="2.7126999999999999"/>
    <n v="20.059999999999999"/>
    <n v="8.2561999999999998"/>
    <n v="2.71"/>
    <n v="2.688812109687265"/>
    <n v="2.7174999999999998"/>
  </r>
  <r>
    <s v="190015.IB"/>
    <s v="190015X5.IB"/>
    <s v="19附息国债15(续5)"/>
    <x v="907"/>
    <d v="2020-04-16T00:00:00"/>
    <n v="560"/>
    <x v="2"/>
    <s v=""/>
    <s v="中华人民共和国财政部"/>
    <n v="2.5003000000000002"/>
    <n v="2.94"/>
    <n v="2.5204"/>
    <n v="1.25"/>
    <n v="8.1994000000000007"/>
    <n v="2.5474999999999999"/>
    <n v="2.512496014342513"/>
    <n v="2.5325000000000002"/>
  </r>
  <r>
    <s v="200006.IB"/>
    <s v="200006.IB"/>
    <s v="20附息国债06"/>
    <x v="912"/>
    <d v="2020-05-21T00:00:00"/>
    <n v="690.9"/>
    <x v="2"/>
    <s v=""/>
    <s v="中华人民共和国财政部"/>
    <n v="2.68"/>
    <n v="2.36"/>
    <n v="2.71"/>
    <n v="1.17"/>
    <n v="8.7207000000000008"/>
    <n v="2.7075"/>
    <n v="2.6914669693946589"/>
    <n v="2.6974999999999998"/>
  </r>
  <r>
    <s v="200006.IB"/>
    <s v="200006X.IB"/>
    <s v="20附息国债06(续发)"/>
    <x v="913"/>
    <d v="2020-05-28T00:00:00"/>
    <n v="500"/>
    <x v="2"/>
    <s v=""/>
    <s v="中华人民共和国财政部"/>
    <n v="2.7378"/>
    <n v="2.58"/>
    <n v="2.7711999999999999"/>
    <n v="1.73"/>
    <n v="8.6975999999999996"/>
    <n v="2.74"/>
    <n v="2.7492974245768949"/>
    <n v="2.77"/>
  </r>
  <r>
    <s v="200006.IB"/>
    <s v="200006X2.IB"/>
    <s v="20附息国债06(续2)"/>
    <x v="916"/>
    <d v="2020-06-18T00:00:00"/>
    <n v="540"/>
    <x v="2"/>
    <s v=""/>
    <s v="中华人民共和国财政部"/>
    <n v="2.8481999999999998"/>
    <n v="2.54"/>
    <n v="2.8820000000000001"/>
    <n v="3.61"/>
    <n v="8.6280999999999999"/>
    <n v="2.84"/>
    <n v="2.8597900372040193"/>
    <n v="2.855"/>
  </r>
  <r>
    <s v="2000003.IB"/>
    <s v="2000003.IB"/>
    <s v="20抗疫国债03"/>
    <x v="861"/>
    <d v="2020-06-24T00:00:00"/>
    <n v="700"/>
    <x v="2"/>
    <s v=""/>
    <s v="中华人民共和国财政部"/>
    <n v="2.77"/>
    <n v="2.34"/>
    <n v="2.92"/>
    <n v="2.16"/>
    <n v="8.6727000000000007"/>
    <n v="2.915"/>
    <n v="2.9316"/>
    <n v="2.94"/>
  </r>
  <r>
    <s v="200004.IB"/>
    <s v="200004.IB"/>
    <s v="20附息国债04"/>
    <x v="883"/>
    <d v="2020-03-16T00:00:00"/>
    <n v="370"/>
    <x v="6"/>
    <s v=""/>
    <s v="中华人民共和国财政部"/>
    <n v="3.39"/>
    <n v="1.46"/>
    <m/>
    <n v="1.07"/>
    <n v="18.8658"/>
    <n v="3.2187999999999999"/>
    <n v="3.3953005968472052"/>
    <n v="3.2450000000000001"/>
  </r>
  <r>
    <s v="200004.IB"/>
    <s v="200004X.IB"/>
    <s v="20附息国债04(续发)"/>
    <x v="887"/>
    <d v="2020-04-13T00:00:00"/>
    <n v="457.2"/>
    <x v="6"/>
    <s v=""/>
    <s v="中华人民共和国财政部"/>
    <n v="3.2879999999999998"/>
    <n v="3.11"/>
    <m/>
    <n v="1.1100000000000001"/>
    <n v="18.814699999999998"/>
    <n v="3.22"/>
    <n v="3.2933149930639338"/>
    <n v="3.26"/>
  </r>
  <r>
    <s v="200004.IB"/>
    <s v="200004X2.IB"/>
    <s v="20附息国债04(续2)"/>
    <x v="890"/>
    <d v="2020-05-18T00:00:00"/>
    <n v="563"/>
    <x v="6"/>
    <s v=""/>
    <s v="中华人民共和国财政部"/>
    <n v="3.5110999999999999"/>
    <n v="2.84"/>
    <m/>
    <n v="4.46"/>
    <n v="18.452400000000001"/>
    <n v="3.4874999999999998"/>
    <n v="3.5165193492445428"/>
    <n v="3.5"/>
  </r>
  <r>
    <s v="200004.IB"/>
    <s v="200004X3.IB"/>
    <s v="20附息国债04(续3)"/>
    <x v="894"/>
    <d v="2020-06-22T00:00:00"/>
    <n v="501"/>
    <x v="6"/>
    <s v=""/>
    <s v="中华人民共和国财政部"/>
    <n v="3.6173000000000002"/>
    <n v="2.29"/>
    <m/>
    <n v="1.75"/>
    <n v="18.259799999999998"/>
    <n v="3.58"/>
    <n v="3.6227765112432779"/>
    <n v="3.6124999999999998"/>
  </r>
  <r>
    <s v="200007.IB"/>
    <s v="200007.IB"/>
    <s v="20附息国债07"/>
    <x v="891"/>
    <d v="2020-05-25T00:00:00"/>
    <n v="587.70000000000005"/>
    <x v="7"/>
    <s v=""/>
    <s v="中华人民共和国财政部"/>
    <n v="3.73"/>
    <n v="1.8"/>
    <m/>
    <n v="3.26"/>
    <n v="22.614799999999999"/>
    <n v="3.58"/>
    <n v="3.7344218830146629"/>
    <n v="3.6"/>
  </r>
  <r>
    <s v="200402.IB"/>
    <s v="200402Z13.IB"/>
    <s v="20农发02(增13)"/>
    <x v="938"/>
    <d v="2020-07-01T00:00:00"/>
    <n v="61.7"/>
    <x v="3"/>
    <s v=""/>
    <s v="中国农业发展银行"/>
    <n v="2.7557"/>
    <n v="6.74"/>
    <m/>
    <n v="13.65"/>
    <n v="2.6137000000000001"/>
    <n v="2.8178000000000001"/>
    <n v="2.7901339442170103"/>
    <n v="2.79"/>
  </r>
  <r>
    <s v="200405.IB"/>
    <s v="200405Z10.IB"/>
    <s v="20农发05(增10)"/>
    <x v="938"/>
    <d v="2020-07-01T00:00:00"/>
    <n v="65.099999999999994"/>
    <x v="1"/>
    <s v=""/>
    <s v="中国农业发展银行"/>
    <n v="3.0716000000000001"/>
    <n v="8.81"/>
    <m/>
    <n v="3.41"/>
    <n v="4.4507000000000003"/>
    <n v="3.1145999999999998"/>
    <n v="3.1030557260655627"/>
    <n v="3.1"/>
  </r>
  <r>
    <s v="2000003.IB"/>
    <s v="2000003X.IB"/>
    <s v="20抗疫国债03(续发)"/>
    <x v="939"/>
    <d v="2020-07-01T00:00:00"/>
    <n v="700"/>
    <x v="2"/>
    <s v=""/>
    <s v="中华人民共和国财政部"/>
    <n v="2.7890999999999999"/>
    <n v="2.63"/>
    <n v="2.9085000000000001"/>
    <n v="4.1100000000000003"/>
    <n v="8.6496999999999993"/>
    <n v="2.8502999999999998"/>
    <n v="2.92"/>
    <n v="2.9249999999999998"/>
  </r>
  <r>
    <s v="2000001.IB"/>
    <s v="2000001X.IB"/>
    <s v="20抗疫国债01(续发)"/>
    <x v="939"/>
    <d v="2020-07-01T00:00:00"/>
    <n v="500"/>
    <x v="1"/>
    <s v=""/>
    <s v="中华人民共和国财政部"/>
    <n v="2.4453999999999998"/>
    <n v="2.96"/>
    <n v="2.5964"/>
    <n v="3.29"/>
    <n v="4.6163999999999996"/>
    <n v="2.5099999999999998"/>
    <n v="2.6179999999999999"/>
    <n v="2.63"/>
  </r>
  <r>
    <s v="092018002.IB"/>
    <s v="092018002Z07.IB"/>
    <s v="20农发清发02(增发7)"/>
    <x v="939"/>
    <d v="2020-07-02T00:00:00"/>
    <n v="30"/>
    <x v="0"/>
    <s v=""/>
    <s v="中国农业发展银行"/>
    <n v="3.3262"/>
    <n v="10.38"/>
    <m/>
    <n v="1.41"/>
    <n v="6.0961999999999996"/>
    <n v="3.3997999999999999"/>
    <n v="3.3573669564646829"/>
    <n v="3.39"/>
  </r>
  <r>
    <s v="200211.IB"/>
    <s v="200211Z7.IB"/>
    <s v="20国开11(增7)"/>
    <x v="939"/>
    <d v="2020-07-02T00:00:00"/>
    <n v="70"/>
    <x v="8"/>
    <s v="365D"/>
    <s v="国家开发银行"/>
    <n v="2.0802999999999998"/>
    <n v="6.57"/>
    <m/>
    <n v="1.0900000000000001"/>
    <n v="0.8629"/>
    <n v="2.21"/>
    <n v="2.1845994553250665"/>
    <n v="2.2000000000000002"/>
  </r>
  <r>
    <s v="200202.IB"/>
    <s v="200202Z12.IB"/>
    <s v="20国开02(增12)"/>
    <x v="939"/>
    <d v="2020-07-02T00:00:00"/>
    <n v="40"/>
    <x v="3"/>
    <s v=""/>
    <s v="国家开发银行"/>
    <n v="2.6233"/>
    <n v="13.82"/>
    <m/>
    <n v="2.21"/>
    <n v="2.6444999999999999"/>
    <n v="2.7"/>
    <n v="2.6762400642843636"/>
    <n v="2.69"/>
  </r>
  <r>
    <s v="092018001.IB"/>
    <s v="092018001Z15.IB"/>
    <s v="20农发清发01(增发15)"/>
    <x v="939"/>
    <d v="2020-07-02T00:00:00"/>
    <n v="40"/>
    <x v="9"/>
    <s v=""/>
    <s v="中国农业发展银行"/>
    <n v="2.5116999999999998"/>
    <n v="7.19"/>
    <m/>
    <n v="2.58"/>
    <n v="1.63"/>
    <n v="2.5895000000000001"/>
    <n v="2.5669147239263803"/>
    <n v="2.59"/>
  </r>
  <r>
    <s v="200204.IB"/>
    <s v="200204Z22.IB"/>
    <s v="20国开04(增22)"/>
    <x v="939"/>
    <d v="2020-07-02T00:00:00"/>
    <n v="30"/>
    <x v="0"/>
    <s v=""/>
    <s v="国家开发银行"/>
    <n v="3.2370000000000001"/>
    <n v="14.33"/>
    <m/>
    <n v="2.21"/>
    <n v="5.6955"/>
    <n v="3.31"/>
    <n v="3.2791385304187517"/>
    <n v="3.29"/>
  </r>
  <r>
    <s v="200009.IB"/>
    <s v="200009.IB"/>
    <s v="20附息国债09"/>
    <x v="940"/>
    <d v="2020-07-02T00:00:00"/>
    <n v="480"/>
    <x v="3"/>
    <s v=""/>
    <s v="中华人民共和国财政部"/>
    <n v="2.36"/>
    <n v="2.66"/>
    <n v="2.4"/>
    <n v="2.16"/>
    <n v="2.8628999999999998"/>
    <n v="2.35"/>
    <n v="2.4174648084110517"/>
    <n v="2.36"/>
  </r>
  <r>
    <s v="2000002.IB"/>
    <s v="2000002X.IB"/>
    <s v="20抗疫国债02(续发)"/>
    <x v="940"/>
    <d v="2020-07-02T00:00:00"/>
    <n v="500"/>
    <x v="0"/>
    <s v=""/>
    <s v="中华人民共和国财政部"/>
    <n v="2.7254"/>
    <n v="3.18"/>
    <n v="2.6004999999999998"/>
    <n v="1.06"/>
    <n v="6.2545999999999999"/>
    <n v="2.8805999999999998"/>
    <n v="2.7413882326607619"/>
    <n v="2.8650000000000002"/>
  </r>
  <r>
    <s v="200404.IB"/>
    <s v="200404Z11.IB"/>
    <s v="20农发04(增11)"/>
    <x v="940"/>
    <d v="2020-07-06T00:00:00"/>
    <n v="64"/>
    <x v="2"/>
    <s v=""/>
    <s v="中国农业发展银行"/>
    <n v="3.3763999999999998"/>
    <n v="6.62"/>
    <m/>
    <n v="1.9"/>
    <n v="8.2902000000000005"/>
    <n v="3.39"/>
    <n v="3.3993186268123807"/>
    <n v="3.41"/>
  </r>
  <r>
    <s v="180408.IB"/>
    <s v="180408Z17.IB"/>
    <s v="18农发08(增17)"/>
    <x v="940"/>
    <d v="2020-07-06T00:00:00"/>
    <n v="20"/>
    <x v="1"/>
    <s v=""/>
    <s v="中国农业发展银行"/>
    <n v="2.7292999999999998"/>
    <n v="11.09"/>
    <m/>
    <n v="2.17"/>
    <n v="2.78"/>
    <n v="2.82"/>
    <n v="2.7796597122302158"/>
    <n v="2.8"/>
  </r>
  <r>
    <s v="180411.IB"/>
    <s v="180411Z29.IB"/>
    <s v="18农发11(增29)"/>
    <x v="940"/>
    <d v="2020-07-06T00:00:00"/>
    <n v="60"/>
    <x v="0"/>
    <s v=""/>
    <s v="中国农业发展银行"/>
    <n v="3.1646999999999998"/>
    <n v="7.19"/>
    <m/>
    <n v="3.8"/>
    <n v="4.82"/>
    <n v="3.2401"/>
    <n v="3.2041190871369292"/>
    <n v="3.2"/>
  </r>
  <r>
    <s v="200406.IB"/>
    <s v="200406.IB"/>
    <s v="20农发06"/>
    <x v="940"/>
    <d v="2020-07-06T00:00:00"/>
    <n v="60"/>
    <x v="8"/>
    <s v="365D"/>
    <s v="中国农业发展银行"/>
    <n v="2.11"/>
    <n v="4.55"/>
    <m/>
    <n v="2.31"/>
    <n v="1"/>
    <n v="2.2599999999999998"/>
    <n v="2.1999999999999997"/>
    <n v="2.2599999999999998"/>
  </r>
  <r>
    <s v="200310.IB"/>
    <s v="200310Z14.IB"/>
    <s v="20进出10(增14)"/>
    <x v="941"/>
    <d v="2020-07-03T00:00:00"/>
    <n v="50"/>
    <x v="2"/>
    <s v=""/>
    <s v="中国进出口银行"/>
    <n v="3.3993000000000002"/>
    <n v="5.38"/>
    <m/>
    <n v="2.39"/>
    <n v="8.1303999999999998"/>
    <n v="3.4125000000000001"/>
    <n v="3.4214391321460202"/>
    <n v="3.42"/>
  </r>
  <r>
    <s v="200206.IB"/>
    <s v="200206Z9.IB"/>
    <s v="20国开06(增9)"/>
    <x v="941"/>
    <d v="2020-07-06T00:00:00"/>
    <n v="60"/>
    <x v="8"/>
    <s v="365D"/>
    <s v="国家开发银行"/>
    <n v="2.1114999999999999"/>
    <n v="6.05"/>
    <m/>
    <n v="1.63"/>
    <n v="0.78069999999999995"/>
    <n v="2.2212999999999998"/>
    <n v="2.2267811579351862"/>
    <n v="2.2200000000000002"/>
  </r>
  <r>
    <s v="2000003.IB"/>
    <s v="2000003X2.IB"/>
    <s v="20抗疫国债03(续2)"/>
    <x v="941"/>
    <d v="2020-07-03T00:00:00"/>
    <n v="700"/>
    <x v="2"/>
    <s v=""/>
    <s v="中华人民共和国财政部"/>
    <n v="2.7826"/>
    <n v="2.71"/>
    <n v="2.8765000000000001"/>
    <n v="2.3199999999999998"/>
    <n v="8.6411999999999995"/>
    <n v="2.9"/>
    <n v="2.8881000000000001"/>
    <n v="2.9"/>
  </r>
  <r>
    <s v="200303.IB"/>
    <s v="200303Z12.IB"/>
    <s v="20进出03(增12)"/>
    <x v="941"/>
    <d v="2020-07-03T00:00:00"/>
    <n v="50"/>
    <x v="3"/>
    <s v=""/>
    <s v="中国进出口银行"/>
    <n v="2.746"/>
    <n v="5.96"/>
    <m/>
    <n v="1.8"/>
    <n v="2.6248"/>
    <n v="2.77"/>
    <n v="2.7764785126485827"/>
    <n v="2.77"/>
  </r>
  <r>
    <s v="200210.IB"/>
    <s v="200210Z2.IB"/>
    <s v="20国开10(增2)"/>
    <x v="941"/>
    <d v="2020-07-06T00:00:00"/>
    <n v="170"/>
    <x v="2"/>
    <s v=""/>
    <s v="国家开发银行"/>
    <n v="3.0794000000000001"/>
    <n v="5.25"/>
    <m/>
    <n v="1.1200000000000001"/>
    <n v="8.4529999999999994"/>
    <n v="3.1150000000000002"/>
    <n v="3.1137073465041998"/>
    <n v="3.1150000000000002"/>
  </r>
  <r>
    <s v="200208.IB"/>
    <s v="200208Z2.IB"/>
    <s v="20国开08(增2)"/>
    <x v="941"/>
    <d v="2020-07-06T00:00:00"/>
    <n v="100"/>
    <x v="1"/>
    <s v=""/>
    <s v="国家开发银行"/>
    <n v="2.8877000000000002"/>
    <n v="7.32"/>
    <m/>
    <n v="2.73"/>
    <n v="4.5659999999999998"/>
    <n v="2.97"/>
    <n v="2.9402624178712222"/>
    <n v="2.9449999999999998"/>
  </r>
  <r>
    <s v="200305.IB"/>
    <s v="200305Z17.IB"/>
    <s v="20进出05(增17)"/>
    <x v="941"/>
    <d v="2020-07-03T00:00:00"/>
    <n v="50"/>
    <x v="1"/>
    <s v=""/>
    <s v="中国进出口银行"/>
    <n v="3.0577999999999999"/>
    <n v="7.57"/>
    <m/>
    <n v="136"/>
    <n v="4.2537000000000003"/>
    <n v="3.08"/>
    <n v="3.0883616286997202"/>
    <n v="3.08"/>
  </r>
  <r>
    <s v="200308.IB"/>
    <s v="200308Z3.IB"/>
    <s v="20进出08(增3)"/>
    <x v="942"/>
    <d v="2020-07-06T00:00:00"/>
    <n v="70"/>
    <x v="8"/>
    <s v="365D"/>
    <s v="中国进出口银行"/>
    <n v="2.1497999999999999"/>
    <n v="3.16"/>
    <m/>
    <n v="2"/>
    <n v="0.91569999999999996"/>
    <n v="2.1703999999999999"/>
    <n v="2.2371648574860763"/>
    <n v="2.1703999999999999"/>
  </r>
  <r>
    <s v="200302.IB"/>
    <s v="200302Z10.IB"/>
    <s v="20进出02(增10)"/>
    <x v="942"/>
    <d v="2020-07-06T00:00:00"/>
    <n v="40"/>
    <x v="9"/>
    <s v=""/>
    <s v="中国进出口银行"/>
    <n v="2.4691999999999998"/>
    <n v="4.49"/>
    <m/>
    <n v="1.27"/>
    <n v="1.7021999999999999"/>
    <n v="2.4701"/>
    <n v="2.5161980025848898"/>
    <n v="2.48"/>
  </r>
  <r>
    <s v="200402.IB"/>
    <s v="200402Z14.IB"/>
    <s v="20农发02(增14)"/>
    <x v="943"/>
    <d v="2020-07-08T00:00:00"/>
    <n v="70"/>
    <x v="3"/>
    <s v=""/>
    <s v="中国农业发展银行"/>
    <n v="2.9474999999999998"/>
    <n v="6.39"/>
    <m/>
    <n v="4.1900000000000004"/>
    <n v="2.5880999999999998"/>
    <n v="2.77"/>
    <n v="2.9822745450330355"/>
    <n v="2.95"/>
  </r>
  <r>
    <s v="200405.IB"/>
    <s v="200405Z11.IB"/>
    <s v="20农发05(增11)"/>
    <x v="943"/>
    <d v="2020-07-08T00:00:00"/>
    <n v="70"/>
    <x v="1"/>
    <s v=""/>
    <s v="中国农业发展银行"/>
    <n v="3.2473999999999998"/>
    <n v="8.91"/>
    <m/>
    <n v="4.74"/>
    <n v="4.4192"/>
    <n v="3.1006"/>
    <n v="3.2790799420709629"/>
    <n v="3.25"/>
  </r>
  <r>
    <s v="092018001.IB"/>
    <s v="092018001Z16.IB"/>
    <s v="20农发清发01(增发16)"/>
    <x v="944"/>
    <d v="2020-07-09T00:00:00"/>
    <n v="30"/>
    <x v="9"/>
    <s v=""/>
    <s v="中国农业发展银行"/>
    <n v="2.6701999999999999"/>
    <n v="6.81"/>
    <m/>
    <n v="1.06"/>
    <n v="1.6054999999999999"/>
    <n v="2.6394000000000002"/>
    <n v="2.7262573030208657"/>
    <n v="2.7"/>
  </r>
  <r>
    <s v="092018002.IB"/>
    <s v="092018002Z08.IB"/>
    <s v="20农发清发02(增发8)"/>
    <x v="944"/>
    <d v="2020-07-09T00:00:00"/>
    <n v="21.3"/>
    <x v="0"/>
    <s v=""/>
    <s v="中国农业发展银行"/>
    <n v="3.4178000000000002"/>
    <n v="9.2899999999999991"/>
    <m/>
    <n v="2.4300000000000002"/>
    <n v="6.0532000000000004"/>
    <n v="3.4098000000000002"/>
    <n v="3.4491883565717307"/>
    <n v="3.41"/>
  </r>
  <r>
    <s v="200208.IB"/>
    <s v="200208Z3.IB"/>
    <s v="20国开08(增3)"/>
    <x v="944"/>
    <d v="2020-07-10T00:00:00"/>
    <n v="70"/>
    <x v="1"/>
    <s v=""/>
    <s v="国家开发银行"/>
    <n v="3.1511999999999998"/>
    <n v="10.02"/>
    <m/>
    <n v="1.0900000000000001"/>
    <n v="4.5224000000000002"/>
    <n v="3.16"/>
    <n v="3.2042691668140808"/>
    <n v="3.2"/>
  </r>
  <r>
    <s v="200202.IB"/>
    <s v="200202Z13.IB"/>
    <s v="20国开02(增13)"/>
    <x v="944"/>
    <d v="2020-07-10T00:00:00"/>
    <n v="76.099999999999994"/>
    <x v="3"/>
    <s v=""/>
    <s v="国家开发银行"/>
    <n v="2.8626999999999998"/>
    <n v="8.75"/>
    <m/>
    <n v="2"/>
    <n v="2.6116999999999999"/>
    <n v="2.87"/>
    <n v="2.9163049316537117"/>
    <n v="2.91"/>
  </r>
  <r>
    <s v="200209.IB"/>
    <s v="200209.IB"/>
    <s v="20国开09"/>
    <x v="944"/>
    <d v="2020-07-10T00:00:00"/>
    <n v="42"/>
    <x v="0"/>
    <s v=""/>
    <s v="国家开发银行"/>
    <n v="3.39"/>
    <n v="10.92"/>
    <m/>
    <n v="1.49"/>
    <n v="5.6748000000000003"/>
    <n v="3.38"/>
    <n v="3.4323000000000001"/>
    <n v="3.41"/>
  </r>
  <r>
    <s v="2000003.IB"/>
    <s v="2000003X3.IB"/>
    <s v="20抗疫国债03(续3)"/>
    <x v="944"/>
    <d v="2020-07-08T00:00:00"/>
    <n v="700"/>
    <x v="2"/>
    <s v=""/>
    <s v="中华人民共和国财政部"/>
    <n v="2.9336000000000002"/>
    <n v="2.48"/>
    <n v="3.0209999999999999"/>
    <n v="5.76"/>
    <n v="8.6096000000000004"/>
    <n v="3.0249999999999999"/>
    <n v="3.0326"/>
    <n v="3.06"/>
  </r>
  <r>
    <s v="180411.IB"/>
    <s v="180411Z30.IB"/>
    <s v="18农发11(增30)"/>
    <x v="945"/>
    <d v="2020-07-10T00:00:00"/>
    <n v="52.7"/>
    <x v="0"/>
    <s v=""/>
    <s v="中国农业发展银行"/>
    <n v="3.399"/>
    <n v="5.49"/>
    <m/>
    <n v="1.25"/>
    <n v="4.6361999999999997"/>
    <n v="3.38"/>
    <n v="3.439981838574695"/>
    <n v="3.45"/>
  </r>
  <r>
    <s v="2000001.IB"/>
    <s v="2000001X2.IB"/>
    <s v="20抗疫国债01(续2)"/>
    <x v="945"/>
    <d v="2020-07-09T00:00:00"/>
    <n v="500"/>
    <x v="1"/>
    <s v=""/>
    <s v="中华人民共和国财政部"/>
    <n v="2.6783000000000001"/>
    <n v="2.77"/>
    <n v="2.7252999999999998"/>
    <n v="1.1499999999999999"/>
    <n v="4.5789999999999997"/>
    <n v="2.81"/>
    <n v="2.7471000000000001"/>
    <n v="2.81"/>
  </r>
  <r>
    <s v="170415.IB"/>
    <s v="170415Z26.IB"/>
    <s v="17农发15(增26)"/>
    <x v="945"/>
    <d v="2020-07-10T00:00:00"/>
    <n v="21"/>
    <x v="2"/>
    <s v=""/>
    <s v="中国农业发展银行"/>
    <n v="3.4403999999999999"/>
    <n v="9.15"/>
    <m/>
    <n v="2.27"/>
    <n v="5.9024999999999999"/>
    <n v="3.4392"/>
    <n v="3.4725897501058873"/>
    <n v="3.49"/>
  </r>
  <r>
    <s v="200406.IB"/>
    <s v="200406Z.IB"/>
    <s v="20农发06(增发)"/>
    <x v="945"/>
    <d v="2020-07-10T00:00:00"/>
    <n v="60"/>
    <x v="8"/>
    <s v="365D"/>
    <s v="中国农业发展银行"/>
    <n v="2.3818000000000001"/>
    <n v="3.74"/>
    <m/>
    <n v="1.67"/>
    <n v="0.96519999999999995"/>
    <n v="2.3584999999999998"/>
    <n v="2.4750449233319523"/>
    <n v="2.4"/>
  </r>
  <r>
    <s v="200002.IB"/>
    <s v="200002X5.IB"/>
    <s v="20附息国债02(续5)"/>
    <x v="945"/>
    <d v="2020-07-09T00:00:00"/>
    <n v="200"/>
    <x v="9"/>
    <s v=""/>
    <s v="中华人民共和国财政部"/>
    <n v="2.2976999999999999"/>
    <n v="3.19"/>
    <n v="2.3660000000000001"/>
    <n v="5.52"/>
    <n v="1.5398000000000001"/>
    <n v="2.34"/>
    <n v="2.3301717495778673"/>
    <n v="2.34"/>
  </r>
  <r>
    <s v="200404.IB"/>
    <s v="200404Z12.IB"/>
    <s v="20农发04(增12)"/>
    <x v="945"/>
    <d v="2020-07-10T00:00:00"/>
    <n v="60"/>
    <x v="2"/>
    <s v=""/>
    <s v="中国农业发展银行"/>
    <n v="3.6175999999999999"/>
    <n v="5.84"/>
    <m/>
    <n v="1.17"/>
    <n v="8.2174999999999994"/>
    <n v="3.58"/>
    <n v="3.6407213872832371"/>
    <n v="3.6349999999999998"/>
  </r>
  <r>
    <s v="180408.IB"/>
    <s v="180408Z18.IB"/>
    <s v="18农发08(增18)"/>
    <x v="945"/>
    <d v="2020-07-10T00:00:00"/>
    <n v="20.3"/>
    <x v="1"/>
    <s v=""/>
    <s v="中国农业发展银行"/>
    <n v="3.0009999999999999"/>
    <n v="9.8800000000000008"/>
    <m/>
    <n v="1.35"/>
    <n v="2.6663000000000001"/>
    <n v="2.9462999999999999"/>
    <n v="3.0535072197427144"/>
    <n v="3.07"/>
  </r>
  <r>
    <s v="200303.IB"/>
    <s v="200303Z13.IB"/>
    <s v="20进出03(增13)"/>
    <x v="946"/>
    <d v="2020-07-10T00:00:00"/>
    <n v="50"/>
    <x v="3"/>
    <s v=""/>
    <s v="中国进出口银行"/>
    <n v="3.1404000000000001"/>
    <n v="5.42"/>
    <m/>
    <n v="1"/>
    <n v="2.5954999999999999"/>
    <n v="3.03"/>
    <n v="3.1712225775380465"/>
    <n v="3.15"/>
  </r>
  <r>
    <s v="200310.IB"/>
    <s v="200310Z15.IB"/>
    <s v="20进出10(增15)"/>
    <x v="946"/>
    <d v="2020-07-10T00:00:00"/>
    <n v="50"/>
    <x v="2"/>
    <s v=""/>
    <s v="中国进出口银行"/>
    <n v="3.7189999999999999"/>
    <n v="5.73"/>
    <m/>
    <n v="1.26"/>
    <n v="8.0722000000000005"/>
    <n v="3.63"/>
    <n v="3.7412987537474294"/>
    <n v="3.65"/>
  </r>
  <r>
    <s v="200210.IB"/>
    <s v="200210Z3.IB"/>
    <s v="20国开10(增3)"/>
    <x v="946"/>
    <d v="2020-07-14T00:00:00"/>
    <n v="172"/>
    <x v="2"/>
    <s v=""/>
    <s v="国家开发银行"/>
    <n v="3.3952"/>
    <n v="3.79"/>
    <m/>
    <n v="1.4"/>
    <n v="8.3994"/>
    <n v="3.36"/>
    <n v="3.4297262756863587"/>
    <n v="3.4049999999999998"/>
  </r>
  <r>
    <s v="200305.IB"/>
    <s v="200305Z18.IB"/>
    <s v="20进出05(增18)"/>
    <x v="946"/>
    <d v="2020-07-10T00:00:00"/>
    <n v="50"/>
    <x v="1"/>
    <s v=""/>
    <s v="中国进出口银行"/>
    <n v="3.4418000000000002"/>
    <n v="6.66"/>
    <m/>
    <n v="10.92"/>
    <n v="4.2168000000000001"/>
    <n v="3.3597999999999999"/>
    <n v="3.4726290646936069"/>
    <n v="3.45"/>
  </r>
  <r>
    <s v="2000003.IB"/>
    <s v="2000003X4.IB"/>
    <s v="20抗疫国债03(续4)"/>
    <x v="946"/>
    <d v="2020-07-10T00:00:00"/>
    <n v="700"/>
    <x v="2"/>
    <s v=""/>
    <s v="中华人民共和国财政部"/>
    <n v="2.9780000000000002"/>
    <n v="2.2400000000000002"/>
    <n v="3.0655999999999999"/>
    <n v="4.5599999999999996"/>
    <n v="8.6064000000000007"/>
    <n v="3.1"/>
    <n v="3.0771999999999999"/>
    <n v="3.14"/>
  </r>
  <r>
    <s v="200212.IB"/>
    <s v="200212.IB"/>
    <s v="20国开12"/>
    <x v="946"/>
    <d v="2020-07-14T00:00:00"/>
    <n v="69"/>
    <x v="1"/>
    <s v=""/>
    <s v="国家开发银行"/>
    <n v="3.34"/>
    <n v="9.5"/>
    <m/>
    <n v="3.45"/>
    <n v="4.5316000000000001"/>
    <n v="3.2797999999999998"/>
    <n v="3.3929999999999998"/>
    <n v="3.32"/>
  </r>
  <r>
    <s v="200211.IB"/>
    <s v="200211Z8.IB"/>
    <s v="20国开11(增8)"/>
    <x v="946"/>
    <d v="2020-07-14T00:00:00"/>
    <n v="74.5"/>
    <x v="8"/>
    <s v="365D"/>
    <s v="国家开发银行"/>
    <n v="2.4034"/>
    <n v="4.92"/>
    <m/>
    <n v="1.94"/>
    <n v="0.84550000000000003"/>
    <n v="2.4"/>
    <n v="2.5098458900059137"/>
    <n v="2.4500000000000002"/>
  </r>
  <r>
    <s v="209931.IB"/>
    <s v="209931.IB"/>
    <s v="20贴现国债31"/>
    <x v="947"/>
    <d v="2020-07-13T00:00:00"/>
    <n v="100"/>
    <x v="10"/>
    <s v="91D"/>
    <s v="中华人民共和国财政部"/>
    <n v="1.9127000000000001"/>
    <n v="3.32"/>
    <n v="1.9913000000000001"/>
    <n v="6.73"/>
    <n v="0.24929999999999999"/>
    <n v="1.9821"/>
    <n v="1.9913000000000001"/>
    <n v="2.0499999999999998"/>
  </r>
  <r>
    <s v="200308.IB"/>
    <s v="200308Z4.IB"/>
    <s v="20进出08(增4)"/>
    <x v="947"/>
    <d v="2020-07-13T00:00:00"/>
    <n v="70"/>
    <x v="8"/>
    <s v="365D"/>
    <s v="中国进出口银行"/>
    <n v="2.4897999999999998"/>
    <n v="3.8"/>
    <m/>
    <n v="3.75"/>
    <n v="0.89459999999999995"/>
    <n v="2.5"/>
    <n v="2.5792254415381173"/>
    <n v="2.5299999999999998"/>
  </r>
  <r>
    <s v="200302.IB"/>
    <s v="200302Z11.IB"/>
    <s v="20进出02(增11)"/>
    <x v="947"/>
    <d v="2020-07-13T00:00:00"/>
    <n v="40"/>
    <x v="9"/>
    <s v=""/>
    <s v="中国进出口银行"/>
    <n v="2.8706"/>
    <n v="5.03"/>
    <m/>
    <n v="1.33"/>
    <n v="1.6768000000000001"/>
    <n v="2.87"/>
    <n v="2.9183099236641223"/>
    <n v="2.9182999999999999"/>
  </r>
  <r>
    <s v="200004.IB"/>
    <s v="200004X4.IB"/>
    <s v="20附息国债04(续4)"/>
    <x v="947"/>
    <d v="2020-07-13T00:00:00"/>
    <n v="200"/>
    <x v="6"/>
    <s v=""/>
    <s v="中华人民共和国财政部"/>
    <n v="3.75"/>
    <n v="3.68"/>
    <m/>
    <n v="2.97"/>
    <n v="17.981999999999999"/>
    <n v="3.7650000000000001"/>
    <n v="3.7555611166722276"/>
    <n v="3.7450000000000001"/>
  </r>
  <r>
    <s v="200402.IB"/>
    <s v="200402Z15.IB"/>
    <s v="20农发02(增15)"/>
    <x v="948"/>
    <d v="2020-07-15T00:00:00"/>
    <n v="66"/>
    <x v="3"/>
    <s v=""/>
    <s v="中国农业发展银行"/>
    <n v="3.2544"/>
    <n v="9.25"/>
    <m/>
    <n v="1.1200000000000001"/>
    <n v="2.5787"/>
    <n v="3.19"/>
    <n v="3.2892999999999999"/>
    <n v="3.25"/>
  </r>
  <r>
    <s v="200405.IB"/>
    <s v="200405Z12.IB"/>
    <s v="20农发05(增12)"/>
    <x v="948"/>
    <d v="2020-07-15T00:00:00"/>
    <n v="66"/>
    <x v="1"/>
    <s v=""/>
    <s v="中国农业发展银行"/>
    <n v="3.5301999999999998"/>
    <n v="9.9"/>
    <m/>
    <n v="1.54"/>
    <n v="4.4082999999999997"/>
    <n v="3.4649999999999999"/>
    <n v="3.5619999999999998"/>
    <n v="3.54"/>
  </r>
  <r>
    <s v="2000001.IB"/>
    <s v="2000001X3.IB"/>
    <s v="20抗疫国债01(续3)"/>
    <x v="949"/>
    <d v="2020-07-15T00:00:00"/>
    <n v="500"/>
    <x v="1"/>
    <s v=""/>
    <s v="中华人民共和国财政部"/>
    <n v="2.6928999999999998"/>
    <n v="2.59"/>
    <n v="2.7372000000000001"/>
    <n v="1.22"/>
    <n v="4.5688000000000004"/>
    <n v="2.9"/>
    <n v="2.7591000000000001"/>
    <n v="2.85"/>
  </r>
  <r>
    <s v="092018001.IB"/>
    <s v="092018001Z17.IB"/>
    <s v="20农发清发01(增发17)"/>
    <x v="949"/>
    <d v="2020-07-16T00:00:00"/>
    <n v="30"/>
    <x v="9"/>
    <s v=""/>
    <s v="中国农业发展银行"/>
    <n v="2.8835000000000002"/>
    <n v="6.61"/>
    <m/>
    <n v="4.05"/>
    <n v="1.5936999999999999"/>
    <n v="2.9609000000000001"/>
    <n v="2.94"/>
    <n v="2.95"/>
  </r>
  <r>
    <s v="092018002.IB"/>
    <s v="092018002Z09.IB"/>
    <s v="20农发清发02(增发9)"/>
    <x v="949"/>
    <d v="2020-07-16T00:00:00"/>
    <n v="30"/>
    <x v="0"/>
    <s v=""/>
    <s v="中国农业发展银行"/>
    <n v="3.6446000000000001"/>
    <n v="6.19"/>
    <m/>
    <n v="1.72"/>
    <n v="6.0380000000000003"/>
    <n v="3.6665999999999999"/>
    <n v="3.6760999999999999"/>
    <n v="3.63"/>
  </r>
  <r>
    <s v="200202.IB"/>
    <s v="200202Z14.IB"/>
    <s v="20国开02(增14)"/>
    <x v="949"/>
    <d v="2020-07-16T00:00:00"/>
    <n v="60"/>
    <x v="3"/>
    <s v=""/>
    <s v="国家开发银行"/>
    <n v="3.1331000000000002"/>
    <n v="7.79"/>
    <m/>
    <n v="2.13"/>
    <n v="2.6004"/>
    <n v="3.22"/>
    <n v="3.1869000000000001"/>
    <n v="3.18"/>
  </r>
  <r>
    <s v="200208.IB"/>
    <s v="200208Z4.IB"/>
    <s v="20国开08(增4)"/>
    <x v="949"/>
    <d v="2020-07-16T00:00:00"/>
    <n v="60"/>
    <x v="1"/>
    <s v=""/>
    <s v="国家开发银行"/>
    <n v="3.3786999999999998"/>
    <n v="9.74"/>
    <m/>
    <n v="1.1599999999999999"/>
    <n v="4.5091999999999999"/>
    <n v="3.4597000000000002"/>
    <n v="3.4319000000000002"/>
    <n v="3.4350000000000001"/>
  </r>
  <r>
    <s v="200209.IB"/>
    <s v="200209Z.IB"/>
    <s v="20国开09(增发)"/>
    <x v="949"/>
    <d v="2020-07-16T00:00:00"/>
    <n v="30"/>
    <x v="0"/>
    <s v=""/>
    <s v="国家开发银行"/>
    <n v="3.6461999999999999"/>
    <n v="9.9700000000000006"/>
    <m/>
    <n v="51"/>
    <n v="6.1051000000000002"/>
    <n v="3.7147999999999999"/>
    <n v="3.6855000000000002"/>
    <n v="3.65"/>
  </r>
  <r>
    <s v="018014.IB"/>
    <s v="018014Z.SH"/>
    <s v="国开2005(增发)"/>
    <x v="950"/>
    <d v="2020-07-17T00:00:00"/>
    <n v="20"/>
    <x v="0"/>
    <s v=""/>
    <s v="国家开发银行"/>
    <n v="3.6217999999999999"/>
    <n v="6.71"/>
    <n v="0"/>
    <n v="2.33"/>
    <n v="6.9"/>
    <n v="3.4992999999999999"/>
    <n v="3.6565826086956519"/>
    <n v="3.62"/>
  </r>
  <r>
    <s v="018015.SH"/>
    <s v="018015.SH"/>
    <s v="国开2006"/>
    <x v="950"/>
    <d v="2020-07-17T00:00:00"/>
    <n v="20"/>
    <x v="5"/>
    <s v=""/>
    <s v="国家开发银行"/>
    <n v="0"/>
    <n v="6.11"/>
    <n v="0"/>
    <n v="5.6"/>
    <n v="20"/>
    <n v="3.8978999999999999"/>
    <n v="4.0119999999999996"/>
    <n v="4"/>
  </r>
  <r>
    <s v="200010.IB"/>
    <s v="200010.IB"/>
    <s v="20附息国债10"/>
    <x v="950"/>
    <d v="2020-07-16T00:00:00"/>
    <n v="300"/>
    <x v="8"/>
    <s v="365D"/>
    <s v="中华人民共和国财政部"/>
    <n v="0"/>
    <n v="2.1"/>
    <n v="2.2200000000000002"/>
    <n v="1.06"/>
    <n v="1"/>
    <n v="2.198"/>
    <n v="2.27"/>
    <n v="2.25"/>
  </r>
  <r>
    <s v="2000004.IB"/>
    <s v="2000004.IB"/>
    <s v="20抗疫国债04"/>
    <x v="950"/>
    <d v="2020-07-16T00:00:00"/>
    <n v="700"/>
    <x v="2"/>
    <s v=""/>
    <s v="中华人民共和国财政部"/>
    <n v="0"/>
    <n v="2.4300000000000002"/>
    <n v="2.95"/>
    <n v="2.41"/>
    <n v="8.5960999999999999"/>
    <n v="3.0750000000000002"/>
    <n v="2.9615999999999998"/>
    <n v="3.05"/>
  </r>
  <r>
    <s v="200406.IB"/>
    <s v="200406Z2.IB"/>
    <s v="20农发06(增2)"/>
    <x v="950"/>
    <d v="2020-07-17T00:00:00"/>
    <n v="60"/>
    <x v="8"/>
    <s v="365D"/>
    <s v="中国农业发展银行"/>
    <n v="2.4712000000000001"/>
    <n v="4.25"/>
    <n v="0"/>
    <n v="1.34"/>
    <n v="0.95409999999999995"/>
    <n v="2.5689000000000002"/>
    <n v="2.5655000000000001"/>
    <n v="2.57"/>
  </r>
  <r>
    <s v="200404.IB"/>
    <s v="200404Z13.IB"/>
    <s v="20农发04(增13)"/>
    <x v="950"/>
    <d v="2020-07-17T00:00:00"/>
    <n v="60"/>
    <x v="2"/>
    <s v=""/>
    <s v="中国农业发展银行"/>
    <n v="3.726"/>
    <n v="5.4"/>
    <n v="0"/>
    <n v="1.21"/>
    <n v="8.1998999999999995"/>
    <n v="3.77"/>
    <n v="3.7492000000000001"/>
    <n v="3.75"/>
  </r>
  <r>
    <s v="170415.IB"/>
    <s v="170415Z27.IB"/>
    <s v="17农发15(增27)"/>
    <x v="950"/>
    <d v="2020-07-17T00:00:00"/>
    <n v="20"/>
    <x v="2"/>
    <s v=""/>
    <s v="中国农业发展银行"/>
    <n v="3.6070000000000002"/>
    <n v="8.19"/>
    <n v="0"/>
    <n v="1.1499999999999999"/>
    <n v="5.8827999999999996"/>
    <n v="3.6501999999999999"/>
    <n v="3.639297545386551"/>
    <n v="3.65"/>
  </r>
  <r>
    <s v="200303.IB"/>
    <s v="200303Z14.IB"/>
    <s v="20进出03(增14)"/>
    <x v="951"/>
    <d v="2020-07-17T00:00:00"/>
    <n v="50"/>
    <x v="3"/>
    <s v=""/>
    <s v="中国进出口银行"/>
    <n v="3.1160000000000001"/>
    <n v="5.74"/>
    <n v="0"/>
    <n v="1.0900000000000001"/>
    <n v="2.5823999999999998"/>
    <n v="3.1789999999999998"/>
    <n v="3.1469999999999998"/>
    <n v="3.15"/>
  </r>
  <r>
    <s v="200305Z19.IB"/>
    <s v="200305Z19.IB"/>
    <s v="20进出05(增19)"/>
    <x v="951"/>
    <d v="2020-07-17T00:00:00"/>
    <n v="50"/>
    <x v="1"/>
    <s v=""/>
    <s v="中国进出口银行"/>
    <n v="3.3898999999999999"/>
    <n v="5.68"/>
    <n v="0"/>
    <n v="3.24"/>
    <n v="4.2045000000000003"/>
    <n v="3.45"/>
    <n v="3.4207999999999998"/>
    <n v="3.41"/>
  </r>
  <r>
    <s v="200310Z16.IB"/>
    <s v="200310Z16.IB"/>
    <s v="20进出10(增16)"/>
    <x v="951"/>
    <d v="2020-07-17T00:00:00"/>
    <n v="50"/>
    <x v="2"/>
    <s v=""/>
    <s v="中国进出口银行"/>
    <n v="3.7174999999999998"/>
    <n v="4.96"/>
    <n v="0"/>
    <n v="1.22"/>
    <n v="8.0561000000000007"/>
    <n v="3.7399"/>
    <n v="3.7397999999999998"/>
    <n v="3.73"/>
  </r>
  <r>
    <s v="200211Z9.IB"/>
    <s v="200211Z9.IB"/>
    <s v="20国开11(增9)"/>
    <x v="951"/>
    <d v="2020-07-20T00:00:00"/>
    <n v="70"/>
    <x v="8"/>
    <s v="365D"/>
    <s v="国家开发银行"/>
    <n v="2.4634"/>
    <n v="4.24"/>
    <n v="0"/>
    <n v="2.0099999999999998"/>
    <n v="0.82620000000000005"/>
    <n v="2.5299999999999998"/>
    <n v="2.5722999999999998"/>
    <n v="2.54"/>
  </r>
  <r>
    <s v="200212.IB"/>
    <s v="200212Z.IB"/>
    <s v="20国开12(增发)"/>
    <x v="951"/>
    <d v="2020-07-20T00:00:00"/>
    <n v="50"/>
    <x v="1"/>
    <s v=""/>
    <s v="国家开发银行"/>
    <n v="3.2812999999999999"/>
    <n v="7.83"/>
    <n v="0"/>
    <n v="3.34"/>
    <n v="4.5313999999999997"/>
    <n v="3.37"/>
    <n v="3.3342999999999998"/>
    <n v="3.335"/>
  </r>
  <r>
    <s v="200210.IB"/>
    <s v="200210Z4.IB"/>
    <s v="20国开10(增4)"/>
    <x v="951"/>
    <d v="2020-07-20T00:00:00"/>
    <n v="170"/>
    <x v="2"/>
    <s v=""/>
    <s v="国家开发银行"/>
    <n v="3.4018000000000002"/>
    <n v="2.89"/>
    <n v="0"/>
    <n v="11.52"/>
    <n v="8.3694000000000006"/>
    <n v="3.4399000000000002"/>
    <n v="3.4365000000000001"/>
    <n v="3.4125000000000001"/>
  </r>
  <r>
    <s v="200308.IB"/>
    <s v="200308Z5.IB"/>
    <s v="20进出08(增5)"/>
    <x v="952"/>
    <d v="2020-07-20T00:00:00"/>
    <n v="70"/>
    <x v="8"/>
    <s v="365D"/>
    <s v="中国进出口银行"/>
    <n v="2.5228999999999999"/>
    <n v="2.63"/>
    <n v="0"/>
    <n v="7.14"/>
    <n v="0.87580000000000002"/>
    <n v="2.56"/>
    <n v="2.6141999999999999"/>
    <n v="2.6"/>
  </r>
  <r>
    <s v="200302Z12.IB"/>
    <s v="200302Z12.IB"/>
    <s v="20进出02(增12)"/>
    <x v="952"/>
    <d v="2020-07-20T00:00:00"/>
    <n v="40"/>
    <x v="9"/>
    <s v=""/>
    <s v="中国进出口银行"/>
    <n v="2.8546"/>
    <n v="3.73"/>
    <n v="0"/>
    <n v="1.85"/>
    <n v="1.6579999999999999"/>
    <n v="2.8786999999999998"/>
    <n v="2.9028999999999998"/>
    <n v="2.88"/>
  </r>
  <r>
    <s v="209932.IB"/>
    <s v="209932.IB"/>
    <s v="20贴现国债32"/>
    <x v="952"/>
    <d v="2020-07-20T00:00:00"/>
    <n v="100"/>
    <x v="10"/>
    <s v="91D"/>
    <s v="中华人民共和国财政部"/>
    <n v="1.9568000000000001"/>
    <n v="3.61"/>
    <n v="1.9913000000000001"/>
    <n v="9.84"/>
    <n v="0.24929999999999999"/>
    <n v="2.0242"/>
    <n v="1.9913000000000001"/>
    <n v="1.93"/>
  </r>
  <r>
    <s v="209933.IB"/>
    <s v="209933.IB"/>
    <s v="20贴现国债33"/>
    <x v="952"/>
    <d v="2020-07-20T00:00:00"/>
    <n v="100"/>
    <x v="11"/>
    <s v="182D"/>
    <s v="中华人民共和国财政部"/>
    <n v="2.0888"/>
    <n v="2.2400000000000002"/>
    <n v="2.2101000000000002"/>
    <n v="1.02"/>
    <n v="0.49859999999999999"/>
    <n v="2.0619000000000001"/>
    <n v="2.2101000000000002"/>
    <n v="2.0499999999999998"/>
  </r>
  <r>
    <s v="200402.IB"/>
    <s v="200402Z16.IB"/>
    <s v="20农发02(增16)"/>
    <x v="953"/>
    <d v="2020-07-22T00:00:00"/>
    <n v="70"/>
    <x v="3"/>
    <s v=""/>
    <s v="中国农业发展银行"/>
    <n v="3.0926"/>
    <n v="5.16"/>
    <n v="0"/>
    <n v="4.07"/>
    <n v="2.5615999999999999"/>
    <n v="3.13"/>
    <n v="3.1276999999999999"/>
    <n v="3.13"/>
  </r>
  <r>
    <s v="200405.IB"/>
    <s v="200405Z13.IB"/>
    <s v="20农发05(增13)"/>
    <x v="953"/>
    <d v="2020-07-22T00:00:00"/>
    <n v="70"/>
    <x v="1"/>
    <s v=""/>
    <s v="中国农业发展银行"/>
    <n v="3.3740999999999999"/>
    <n v="5.25"/>
    <n v="0"/>
    <n v="1.1499999999999999"/>
    <n v="4.3926999999999996"/>
    <n v="3.4049999999999998"/>
    <n v="3.4060000000000001"/>
    <n v="3.41"/>
  </r>
  <r>
    <s v="2000004.IB"/>
    <s v="2000004X.IB"/>
    <s v="20抗疫国债04(续发)"/>
    <x v="954"/>
    <d v="2020-07-22T00:00:00"/>
    <n v="700"/>
    <x v="2"/>
    <s v=""/>
    <s v="中华人民共和国财政部"/>
    <n v="2.7829999999999999"/>
    <n v="2.4900000000000002"/>
    <n v="2.8411"/>
    <n v="2.4500000000000002"/>
    <n v="8.6158999999999999"/>
    <n v="3.02"/>
    <n v="2.8527"/>
    <n v="3"/>
  </r>
  <r>
    <s v="092018001.IB"/>
    <s v="092018001Z18.IB"/>
    <s v="20农发清发01(增发18)"/>
    <x v="954"/>
    <d v="2020-07-23T00:00:00"/>
    <n v="30"/>
    <x v="9"/>
    <s v=""/>
    <s v="中国农业发展银行"/>
    <n v="2.7345000000000002"/>
    <n v="6.01"/>
    <n v="0"/>
    <n v="1.04"/>
    <n v="1.5763"/>
    <n v="2.879"/>
    <n v="2.7915999999999999"/>
    <n v="2.81"/>
  </r>
  <r>
    <s v="092018002.IB"/>
    <s v="092018002Z10.IB"/>
    <s v="20农发清发02(增发10)"/>
    <x v="954"/>
    <d v="2020-07-23T00:00:00"/>
    <n v="30"/>
    <x v="0"/>
    <s v=""/>
    <s v="中国农业发展银行"/>
    <n v="3.4699"/>
    <n v="6.67"/>
    <n v="0"/>
    <n v="3.85"/>
    <n v="6.0263"/>
    <n v="3.5808"/>
    <n v="3.5013999999999998"/>
    <n v="3.48"/>
  </r>
  <r>
    <s v="200202.IB"/>
    <s v="200202Z15.IB"/>
    <s v="20国开02(增15)"/>
    <x v="954"/>
    <d v="2020-07-24T00:00:00"/>
    <n v="55"/>
    <x v="3"/>
    <s v=""/>
    <s v="国家开发银行"/>
    <n v="2.8611"/>
    <n v="7.1"/>
    <n v="0"/>
    <n v="5.42"/>
    <n v="2.5874000000000001"/>
    <n v="3.0038999999999998"/>
    <n v="2.9152"/>
    <n v="2.92"/>
  </r>
  <r>
    <s v="200208.IB"/>
    <s v="200208Z5.IB"/>
    <s v="20国开08(增5)"/>
    <x v="954"/>
    <d v="2020-07-24T00:00:00"/>
    <n v="41"/>
    <x v="1"/>
    <s v=""/>
    <s v="国家开发银行"/>
    <n v="3.097"/>
    <n v="11.62"/>
    <n v="0"/>
    <n v="1.2"/>
    <n v="4.5018000000000002"/>
    <n v="3.2401"/>
    <n v="3.1503000000000001"/>
    <n v="3.17"/>
  </r>
  <r>
    <s v="200209.IB"/>
    <s v="200209Z2.IB"/>
    <s v="20国开09(增2)"/>
    <x v="954"/>
    <d v="2020-07-24T00:00:00"/>
    <n v="21"/>
    <x v="0"/>
    <s v=""/>
    <s v="国家开发银行"/>
    <n v="3.411"/>
    <n v="11.66"/>
    <n v="0"/>
    <n v="1.68"/>
    <n v="6.0984999999999996"/>
    <n v="3.57"/>
    <n v="3.4504000000000001"/>
    <n v="3.4849999999999999"/>
  </r>
  <r>
    <s v="200406.IB"/>
    <s v="200406Z3.IB"/>
    <s v="20农发06(增3)"/>
    <x v="955"/>
    <d v="2020-07-24T00:00:00"/>
    <n v="70"/>
    <x v="8"/>
    <s v="365D"/>
    <s v="中国农业发展银行"/>
    <n v="2.4455"/>
    <n v="3.61"/>
    <n v="0"/>
    <n v="2.4700000000000002"/>
    <n v="0.93340000000000001"/>
    <n v="2.5499999999999998"/>
    <n v="2.5417000000000001"/>
    <n v="2.56"/>
  </r>
  <r>
    <s v="160405.IB"/>
    <s v="160405Z19.IB"/>
    <s v="16农发05(增19)"/>
    <x v="955"/>
    <d v="2020-07-24T00:00:00"/>
    <n v="70"/>
    <x v="2"/>
    <s v=""/>
    <s v="中国农业发展银行"/>
    <n v="3.3008000000000002"/>
    <n v="6.08"/>
    <n v="0"/>
    <n v="4.8499999999999996"/>
    <n v="4.8349000000000002"/>
    <n v="3.37"/>
    <n v="3.3400976069825643"/>
    <n v="3.36"/>
  </r>
  <r>
    <s v="200404.IB"/>
    <s v="200404Z14.IB"/>
    <s v="20农发04(增14)"/>
    <x v="955"/>
    <d v="2020-07-24T00:00:00"/>
    <n v="60"/>
    <x v="2"/>
    <s v=""/>
    <s v="中国农业发展银行"/>
    <n v="3.5819000000000001"/>
    <n v="4.29"/>
    <n v="0"/>
    <n v="2.0699999999999998"/>
    <n v="8.2039000000000009"/>
    <n v="3.62"/>
    <n v="3.6051000000000002"/>
    <n v="3.61"/>
  </r>
  <r>
    <s v="170415.IB"/>
    <s v="170415Z28.IB"/>
    <s v="17农发15(增28)"/>
    <x v="955"/>
    <d v="2020-07-24T00:00:00"/>
    <n v="20"/>
    <x v="2"/>
    <s v=""/>
    <s v="中国农业发展银行"/>
    <n v="3.3788"/>
    <n v="9.18"/>
    <n v="0"/>
    <n v="1.05"/>
    <n v="5.8817000000000004"/>
    <n v="3.52"/>
    <n v="3.4111035856980125"/>
    <n v="3.47"/>
  </r>
  <r>
    <s v="130321.IB"/>
    <s v="130321Z.IB"/>
    <s v="13进出21(增发)"/>
    <x v="956"/>
    <d v="2020-07-24T00:00:00"/>
    <n v="50"/>
    <x v="2"/>
    <s v=""/>
    <s v="中国进出口银行"/>
    <n v="2.9956999999999998"/>
    <n v="4.88"/>
    <n v="0"/>
    <n v="1.54"/>
    <n v="2.7549999999999999"/>
    <n v="3.0709"/>
    <n v="3.0610357531760433"/>
    <n v="3.04"/>
  </r>
  <r>
    <s v="150314.IB"/>
    <s v="150314Z17.IB"/>
    <s v="15进出14(增17)"/>
    <x v="956"/>
    <d v="2020-07-27T00:00:00"/>
    <n v="50"/>
    <x v="2"/>
    <s v=""/>
    <s v="中国进出口银行"/>
    <n v="3.2591999999999999"/>
    <n v="7.05"/>
    <n v="0"/>
    <n v="24.33"/>
    <n v="4.4740000000000002"/>
    <n v="3.38"/>
    <n v="3.2994324541797049"/>
    <n v="3.25"/>
  </r>
  <r>
    <s v="200310.IB"/>
    <s v="200310Z17.IB"/>
    <s v="20进出10(增17)"/>
    <x v="956"/>
    <d v="2020-07-24T00:00:00"/>
    <n v="50"/>
    <x v="2"/>
    <s v=""/>
    <s v="中国进出口银行"/>
    <n v="3.6038999999999999"/>
    <n v="4.6100000000000003"/>
    <n v="0"/>
    <n v="7.9"/>
    <n v="8.0518999999999998"/>
    <n v="3.5998999999999999"/>
    <n v="3.6262549721183817"/>
    <n v="3.6"/>
  </r>
  <r>
    <s v="2000004.IB"/>
    <s v="2000004X2.IB"/>
    <s v="20抗疫国债04(续2)"/>
    <x v="956"/>
    <d v="2020-07-24T00:00:00"/>
    <n v="700"/>
    <x v="2"/>
    <s v=""/>
    <s v="中华人民共和国财政部"/>
    <n v="2.7732999999999999"/>
    <n v="2.2200000000000002"/>
    <n v="2.8347000000000002"/>
    <n v="1.0900000000000001"/>
    <n v="8.609"/>
    <n v="2.98"/>
    <n v="2.7849157509582994"/>
    <n v="3"/>
  </r>
  <r>
    <s v="200211.IB"/>
    <s v="200211Z10.IB"/>
    <s v="20国开11(增10)"/>
    <x v="956"/>
    <d v="2020-07-28T00:00:00"/>
    <n v="71.2"/>
    <x v="8"/>
    <s v="365D"/>
    <s v="国家开发银行"/>
    <n v="2.4285000000000001"/>
    <n v="4.8"/>
    <n v="0"/>
    <n v="1.0900000000000001"/>
    <n v="0.80500000000000005"/>
    <n v="2.5175000000000001"/>
    <n v="2.5403012422360249"/>
    <n v="2.5499999999999998"/>
  </r>
  <r>
    <s v="200212.IB"/>
    <s v="200212Z2.IB"/>
    <s v="20国开12(增2)"/>
    <x v="956"/>
    <d v="2020-07-28T00:00:00"/>
    <n v="61"/>
    <x v="1"/>
    <s v=""/>
    <s v="国家开发银行"/>
    <n v="3.1206999999999998"/>
    <n v="7.17"/>
    <n v="0"/>
    <n v="8.74"/>
    <n v="4.5208000000000004"/>
    <n v="3.1400999999999999"/>
    <n v="3.1737879490355687"/>
    <n v="3.15"/>
  </r>
  <r>
    <s v="200210.IB"/>
    <s v="200210Z5.IB"/>
    <s v="20国开10(增5)"/>
    <x v="956"/>
    <d v="2020-07-28T00:00:00"/>
    <n v="171"/>
    <x v="2"/>
    <s v=""/>
    <s v="国家开发银行"/>
    <n v="3.3517999999999999"/>
    <n v="3.23"/>
    <n v="0"/>
    <n v="1.29"/>
    <n v="8.3564000000000007"/>
    <n v="3.33"/>
    <n v="3.3865039394954763"/>
    <n v="3.38"/>
  </r>
  <r>
    <s v="200309.IB"/>
    <s v="200309.IB"/>
    <s v="20进出09"/>
    <x v="957"/>
    <d v="2020-07-27T00:00:00"/>
    <n v="70"/>
    <x v="8"/>
    <s v="365D"/>
    <s v="中国进出口银行"/>
    <n v="0"/>
    <n v="3.42"/>
    <n v="0"/>
    <n v="3.35"/>
    <n v="0.85750000000000004"/>
    <n v="2.5499999999999998"/>
    <n v="2.6233"/>
    <n v="2.5499999999999998"/>
  </r>
  <r>
    <s v="200302.IB"/>
    <s v="200302Z13.IB"/>
    <s v="20进出02(增13)"/>
    <x v="957"/>
    <d v="2020-07-27T00:00:00"/>
    <n v="40"/>
    <x v="9"/>
    <s v=""/>
    <s v="中国进出口银行"/>
    <n v="2.8134999999999999"/>
    <n v="4.24"/>
    <n v="0"/>
    <n v="1.38"/>
    <n v="1.6376999999999999"/>
    <n v="2.8138000000000001"/>
    <n v="2.8623489955425292"/>
    <n v="2.82"/>
  </r>
  <r>
    <s v="209934.IB"/>
    <s v="209934.IB"/>
    <s v="20贴现国债34"/>
    <x v="957"/>
    <d v="2020-07-27T00:00:00"/>
    <n v="100"/>
    <x v="10"/>
    <s v="91D"/>
    <s v="中华人民共和国财政部"/>
    <n v="1.9034"/>
    <n v="3.18"/>
    <n v="1.9346000000000001"/>
    <n v="1.49"/>
    <n v="0.24929999999999999"/>
    <n v="1.9641999999999999"/>
    <n v="1.9346000000000001"/>
    <n v="1.96"/>
  </r>
  <r>
    <s v="200402.IB"/>
    <s v="200402Z17.IB"/>
    <s v="20农发02(增17)"/>
    <x v="958"/>
    <d v="2020-07-29T00:00:00"/>
    <n v="60"/>
    <x v="3"/>
    <s v=""/>
    <s v="中国农业发展银行"/>
    <n v="2.9794"/>
    <n v="4.68"/>
    <n v="0"/>
    <n v="1.36"/>
    <n v="2.5379"/>
    <n v="2.99"/>
    <n v="3.0146999999999999"/>
    <n v="3.02"/>
  </r>
  <r>
    <s v="200405.IB"/>
    <s v="200405Z14.IB"/>
    <s v="20农发05(增14)"/>
    <x v="958"/>
    <d v="2020-07-29T00:00:00"/>
    <n v="60"/>
    <x v="1"/>
    <s v=""/>
    <s v="中国农业发展银行"/>
    <n v="3.2086999999999999"/>
    <n v="5.79"/>
    <n v="0"/>
    <n v="2.2599999999999998"/>
    <n v="4.3741000000000003"/>
    <n v="3.22"/>
    <n v="3.2406000000000001"/>
    <n v="3.2349999999999999"/>
  </r>
  <r>
    <s v="170415.IB"/>
    <s v="170415Z29.IB"/>
    <s v="17农发15(增29)"/>
    <x v="958"/>
    <d v="2020-07-29T00:00:00"/>
    <n v="30"/>
    <x v="2"/>
    <s v=""/>
    <s v="中国农业发展银行"/>
    <n v="3.3279000000000001"/>
    <n v="7.47"/>
    <n v="0"/>
    <n v="2.25"/>
    <n v="5.8752000000000004"/>
    <n v="3.4003000000000001"/>
    <n v="3.3602393246187363"/>
    <n v="3.4"/>
  </r>
  <r>
    <s v="2000004.IB"/>
    <s v="2000004X3.IB"/>
    <s v="20抗疫国债04(续3)"/>
    <x v="959"/>
    <d v="2020-07-29T00:00:00"/>
    <n v="700"/>
    <x v="2"/>
    <s v=""/>
    <s v="中华人民共和国财政部"/>
    <n v="2.7972000000000001"/>
    <n v="2.17"/>
    <n v="2.8820999999999999"/>
    <n v="4.75"/>
    <n v="8.5922999999999998"/>
    <n v="2.99"/>
    <n v="2.8936999999999999"/>
    <n v="3.03"/>
  </r>
  <r>
    <s v="091918002.IB"/>
    <s v="091918002Z03.IB"/>
    <s v="19农发清发02(增发3)"/>
    <x v="959"/>
    <d v="2020-07-30T00:00:00"/>
    <n v="20"/>
    <x v="3"/>
    <s v=""/>
    <s v="中国农业发展银行"/>
    <n v="2.7968999999999999"/>
    <n v="11"/>
    <n v="0"/>
    <n v="1.02"/>
    <n v="1.9633"/>
    <n v="2.9184999999999999"/>
    <n v="2.8426999999999998"/>
    <n v="2.89"/>
  </r>
  <r>
    <s v="092018002.IB"/>
    <s v="092018002Z11.IB"/>
    <s v="20农发清发02(增发11)"/>
    <x v="959"/>
    <d v="2020-07-30T00:00:00"/>
    <n v="30"/>
    <x v="0"/>
    <s v=""/>
    <s v="中国农业发展银行"/>
    <n v="3.3679000000000001"/>
    <n v="6.27"/>
    <n v="0"/>
    <n v="1.38"/>
    <n v="6.0183"/>
    <n v="3.4"/>
    <n v="3.3995000000000002"/>
    <n v="3.43"/>
  </r>
  <r>
    <s v="200211.IB"/>
    <s v="200211Z11.IB"/>
    <s v="20国开11(增11)"/>
    <x v="959"/>
    <d v="2020-07-30T00:00:00"/>
    <n v="60"/>
    <x v="8"/>
    <s v="365D"/>
    <s v="国家开发银行"/>
    <n v="2.4834000000000001"/>
    <n v="6.35"/>
    <n v="0"/>
    <n v="2.0299999999999998"/>
    <n v="0.79159999999999997"/>
    <n v="2.5400999999999998"/>
    <n v="2.5966999999999998"/>
    <n v="2.6"/>
  </r>
  <r>
    <s v="200208.IB"/>
    <s v="200208Z6.IB"/>
    <s v="20国开08(增6)"/>
    <x v="959"/>
    <d v="2020-07-30T00:00:00"/>
    <n v="50"/>
    <x v="1"/>
    <s v=""/>
    <s v="国家开发银行"/>
    <n v="3.1261000000000001"/>
    <n v="8.4600000000000009"/>
    <n v="0"/>
    <n v="32.29"/>
    <n v="4.4831000000000003"/>
    <n v="3.1291000000000002"/>
    <n v="3.1796000000000002"/>
    <n v="3.18"/>
  </r>
  <r>
    <s v="200209.IB"/>
    <s v="200209Z3.IB"/>
    <s v="20国开09(增3)"/>
    <x v="959"/>
    <d v="2020-07-30T00:00:00"/>
    <n v="20"/>
    <x v="0"/>
    <s v=""/>
    <s v="国家开发银行"/>
    <n v="3.3414000000000001"/>
    <n v="11.05"/>
    <n v="0"/>
    <n v="4.17"/>
    <n v="6.0895999999999999"/>
    <n v="3.39"/>
    <n v="3.3807999999999998"/>
    <n v="3.4"/>
  </r>
  <r>
    <s v="1902001.IB"/>
    <s v="1902001Z.IB"/>
    <s v="19国开绿债01(增发)"/>
    <x v="960"/>
    <d v="2020-08-06T00:00:00"/>
    <n v="100"/>
    <x v="3"/>
    <s v=""/>
    <s v="国家开发银行"/>
    <n v="2.4984000000000002"/>
    <n v="15.52"/>
    <n v="0"/>
    <n v="1.28"/>
    <n v="2.1707000000000001"/>
    <n v="2.9241000000000001"/>
    <n v="2.5628953240890038"/>
    <n v="2.94"/>
  </r>
  <r>
    <s v="200406.IB"/>
    <s v="200406Z4.IB"/>
    <s v="20农发06(增4)"/>
    <x v="960"/>
    <d v="2020-08-03T00:00:00"/>
    <n v="60"/>
    <x v="8"/>
    <s v="365D"/>
    <s v="中国农业发展银行"/>
    <n v="2.5291999999999999"/>
    <n v="3.65"/>
    <n v="0"/>
    <n v="1.78"/>
    <n v="0.91449999999999998"/>
    <n v="2.6046999999999998"/>
    <n v="2.6276144341170036"/>
    <n v="2.6175000000000002"/>
  </r>
  <r>
    <s v="170404.IB"/>
    <s v="170404Z31.IB"/>
    <s v="17农发04(增31)"/>
    <x v="960"/>
    <d v="2020-08-03T00:00:00"/>
    <n v="60"/>
    <x v="12"/>
    <s v=""/>
    <s v="中国农业发展银行"/>
    <n v="3.1282000000000001"/>
    <n v="4.43"/>
    <n v="0"/>
    <n v="2.2000000000000002"/>
    <n v="3.1267"/>
    <n v="3.1551999999999998"/>
    <n v="3.1601826014648031"/>
    <n v="3.18"/>
  </r>
  <r>
    <s v="160405.IB"/>
    <s v="160405Z20.IB"/>
    <s v="16农发05(增20)"/>
    <x v="960"/>
    <d v="2020-08-03T00:00:00"/>
    <n v="100"/>
    <x v="13"/>
    <s v=""/>
    <s v="中国农业发展银行"/>
    <n v="3.2683"/>
    <n v="4.22"/>
    <n v="0"/>
    <n v="3.29"/>
    <n v="4.8167"/>
    <n v="3.3"/>
    <n v="3.2890611019992941"/>
    <n v="3.33"/>
  </r>
  <r>
    <s v="200404.IB"/>
    <s v="200404Z15.IB"/>
    <s v="20农发04(增15)"/>
    <x v="960"/>
    <d v="2020-08-03T00:00:00"/>
    <n v="60"/>
    <x v="2"/>
    <s v=""/>
    <s v="中国农业发展银行"/>
    <n v="3.6231"/>
    <n v="4.04"/>
    <n v="0"/>
    <n v="1.25"/>
    <n v="8.1769999999999996"/>
    <n v="3.61"/>
    <n v="3.6463359055888467"/>
    <n v="3.64"/>
  </r>
  <r>
    <s v="150314.IB"/>
    <s v="150314Z18.IB"/>
    <s v="15进出14(增18)"/>
    <x v="961"/>
    <d v="2020-08-03T00:00:00"/>
    <n v="50"/>
    <x v="2"/>
    <s v=""/>
    <s v="中国进出口银行"/>
    <n v="3.2728999999999999"/>
    <n v="5.88"/>
    <n v="0"/>
    <n v="1.03"/>
    <n v="4.4550000000000001"/>
    <n v="3.3201000000000001"/>
    <n v="3.3133040404040401"/>
    <n v="3.4049999999999998"/>
  </r>
  <r>
    <s v="200310.IB"/>
    <s v="200310Z18.IB"/>
    <s v="20进出10(增18)"/>
    <x v="961"/>
    <d v="2020-08-03T00:00:00"/>
    <n v="40"/>
    <x v="2"/>
    <s v=""/>
    <s v="中国进出口银行"/>
    <n v="3.6566999999999998"/>
    <n v="4.4000000000000004"/>
    <n v="0"/>
    <n v="7.74"/>
    <n v="8.0242000000000004"/>
    <n v="3.6499000000000001"/>
    <n v="3.6791321427681263"/>
    <n v="3.67"/>
  </r>
  <r>
    <s v="130321.IB"/>
    <s v="130321Z2.IB"/>
    <s v="13进出21(增2)"/>
    <x v="961"/>
    <d v="2020-08-03T00:00:00"/>
    <n v="60"/>
    <x v="2"/>
    <s v=""/>
    <s v="中国进出口银行"/>
    <n v="3.0554999999999999"/>
    <n v="3.22"/>
    <n v="0"/>
    <n v="2.5"/>
    <n v="2.7363"/>
    <n v="3.1004"/>
    <n v="3.1212822607170265"/>
    <n v="3.23"/>
  </r>
  <r>
    <s v="2000004.IB"/>
    <s v="2000004X4.IB"/>
    <s v="20抗疫国债04(续4)"/>
    <x v="961"/>
    <d v="2020-07-31T00:00:00"/>
    <n v="700"/>
    <x v="2"/>
    <s v=""/>
    <s v="中华人民共和国财政部"/>
    <n v="2.8500999999999999"/>
    <n v="2.15"/>
    <n v="2.9622000000000002"/>
    <n v="6.08"/>
    <n v="8.5838000000000001"/>
    <n v="3.05"/>
    <n v="2.9738000000000002"/>
    <n v="3.03"/>
  </r>
  <r>
    <s v="200212.IB"/>
    <s v="200212Z3.IB"/>
    <s v="20国开12(增3)"/>
    <x v="961"/>
    <d v="2020-08-03T00:00:00"/>
    <n v="50"/>
    <x v="1"/>
    <s v=""/>
    <s v="国家开发银行"/>
    <n v="3.2113999999999998"/>
    <n v="6.84"/>
    <n v="0"/>
    <n v="1.63"/>
    <n v="4.4974999999999996"/>
    <n v="3.2301000000000002"/>
    <n v="3.264762979433018"/>
    <n v="3.26"/>
  </r>
  <r>
    <s v="200210.IB"/>
    <s v="200210Z6.IB"/>
    <s v="20国开10(增6)"/>
    <x v="961"/>
    <d v="2020-08-03T00:00:00"/>
    <n v="170"/>
    <x v="2"/>
    <s v=""/>
    <s v="国家开发银行"/>
    <n v="3.4171999999999998"/>
    <n v="3.3"/>
    <n v="0"/>
    <n v="2.25"/>
    <n v="8.3310999999999993"/>
    <n v="3.42"/>
    <n v="3.4520093289001452"/>
    <n v="3.4449999999999998"/>
  </r>
  <r>
    <s v="200220.IB"/>
    <s v="200220.IB"/>
    <s v="20国开20"/>
    <x v="961"/>
    <d v="2020-08-03T00:00:00"/>
    <n v="30"/>
    <x v="5"/>
    <s v=""/>
    <s v="国家开发银行"/>
    <n v="3.9"/>
    <n v="9.4"/>
    <n v="0"/>
    <n v="1.52"/>
    <n v="13.5"/>
    <n v="3.9327999999999999"/>
    <n v="3.9"/>
    <n v="3.83"/>
  </r>
  <r>
    <s v="108610.SZ"/>
    <s v="108610.SZ"/>
    <s v="国开2008"/>
    <x v="962"/>
    <d v="2020-08-03T00:00:00"/>
    <n v="30"/>
    <x v="1"/>
    <s v=""/>
    <s v="国家开发银行"/>
    <n v="2.99"/>
    <n v="6.77"/>
    <n v="0"/>
    <n v="5.5"/>
    <n v="4.6435000000000004"/>
    <n v="3.2551000000000001"/>
    <n v="3.0416851512867451"/>
    <n v="3.27"/>
  </r>
  <r>
    <s v="108611.SZ"/>
    <s v="108611.SZ"/>
    <s v="国开2009"/>
    <x v="962"/>
    <d v="2020-08-03T00:00:00"/>
    <n v="20"/>
    <x v="0"/>
    <s v=""/>
    <s v="国家开发银行"/>
    <n v="3.25"/>
    <n v="7.39"/>
    <n v="0"/>
    <n v="7.5"/>
    <n v="6.0491000000000001"/>
    <n v="3.44"/>
    <n v="3.2896753236018581"/>
    <n v="3.46"/>
  </r>
  <r>
    <s v="200309.IB"/>
    <s v="200309Z.IB"/>
    <s v="20进出09(增发)"/>
    <x v="962"/>
    <d v="2020-08-03T00:00:00"/>
    <n v="60"/>
    <x v="8"/>
    <s v="365D"/>
    <s v="中国进出口银行"/>
    <n v="2.5794999999999999"/>
    <n v="3.75"/>
    <n v="0"/>
    <n v="1.06"/>
    <n v="0.9667"/>
    <n v="2.6175000000000002"/>
    <n v="2.6623000000000001"/>
    <n v="2.65"/>
  </r>
  <r>
    <s v="200302.IB"/>
    <s v="200302Z14.IB"/>
    <s v="20进出02(增14)"/>
    <x v="962"/>
    <d v="2020-08-03T00:00:00"/>
    <n v="50"/>
    <x v="9"/>
    <s v=""/>
    <s v="中国进出口银行"/>
    <n v="2.8841000000000001"/>
    <n v="3.32"/>
    <n v="0"/>
    <n v="2.36"/>
    <n v="1.6209"/>
    <n v="2.87"/>
    <n v="2.9335"/>
    <n v="2.91"/>
  </r>
  <r>
    <s v="209935.IB"/>
    <s v="209935.IB"/>
    <s v="20贴现国债35"/>
    <x v="962"/>
    <d v="2020-08-03T00:00:00"/>
    <n v="200"/>
    <x v="10"/>
    <s v="91D"/>
    <s v="中华人民共和国财政部"/>
    <n v="1.9361999999999999"/>
    <n v="2"/>
    <n v="0"/>
    <n v="1.91"/>
    <n v="0.24929999999999999"/>
    <n v="1.9799"/>
    <n v="1.9994000000000001"/>
    <n v="1.98"/>
  </r>
  <r>
    <s v="200407.IB"/>
    <s v="200407.IB"/>
    <s v="20农发07"/>
    <x v="963"/>
    <d v="2020-08-05T00:00:00"/>
    <n v="40"/>
    <x v="3"/>
    <s v=""/>
    <s v="中国农业发展银行"/>
    <n v="0"/>
    <n v="5.54"/>
    <n v="0"/>
    <n v="4.0999999999999996"/>
    <n v="2.5253999999999999"/>
    <n v="3.09"/>
    <n v="3.0956000000000001"/>
    <n v="3.09"/>
  </r>
  <r>
    <s v="200405.IB"/>
    <s v="200405Z15.IB"/>
    <s v="20农发05(增15)"/>
    <x v="963"/>
    <d v="2020-08-05T00:00:00"/>
    <n v="60"/>
    <x v="1"/>
    <s v=""/>
    <s v="中国农业发展银行"/>
    <n v="3.3218000000000001"/>
    <n v="4.07"/>
    <n v="0"/>
    <n v="1"/>
    <n v="4.3586999999999998"/>
    <n v="3.34"/>
    <n v="3.3538999999999999"/>
    <n v="3.36"/>
  </r>
  <r>
    <s v="170405.IB"/>
    <s v="170405Z30.IB"/>
    <s v="17农发05(增30)"/>
    <x v="963"/>
    <d v="2020-08-05T00:00:00"/>
    <n v="30"/>
    <x v="2"/>
    <s v=""/>
    <s v="中国农业发展银行"/>
    <n v="3.4331999999999998"/>
    <n v="5.93"/>
    <n v="0"/>
    <n v="8.5299999999999994"/>
    <n v="5.5217999999999998"/>
    <n v="3.4538000000000002"/>
    <n v="3.4676090695063202"/>
    <n v="3.46"/>
  </r>
  <r>
    <s v="200207.IB"/>
    <s v="200207.IB"/>
    <s v="20国开07"/>
    <x v="964"/>
    <d v="2020-08-07T00:00:00"/>
    <n v="55"/>
    <x v="3"/>
    <s v=""/>
    <s v="国家开发银行"/>
    <n v="0"/>
    <n v="4.96"/>
    <n v="0"/>
    <n v="2.94"/>
    <n v="2.5495999999999999"/>
    <n v="3.0263"/>
    <n v="3.0548999999999999"/>
    <n v="3.02"/>
  </r>
  <r>
    <s v="200208.IB"/>
    <s v="200208Z7.IB"/>
    <s v="20国开08(增7)"/>
    <x v="964"/>
    <d v="2020-08-07T00:00:00"/>
    <n v="51.5"/>
    <x v="1"/>
    <s v=""/>
    <s v="国家开发银行"/>
    <n v="3.2136999999999998"/>
    <n v="6.56"/>
    <n v="0"/>
    <n v="1.35"/>
    <n v="4.4630999999999998"/>
    <n v="3.27"/>
    <n v="3.2674742824494185"/>
    <n v="3.27"/>
  </r>
  <r>
    <s v="200209.IB"/>
    <s v="200209Z4.IB"/>
    <s v="20国开09(增4)"/>
    <x v="964"/>
    <d v="2020-08-07T00:00:00"/>
    <n v="21"/>
    <x v="0"/>
    <s v=""/>
    <s v="国家开发银行"/>
    <n v="3.3925999999999998"/>
    <n v="12.6"/>
    <n v="0"/>
    <n v="6.44"/>
    <n v="6.0704000000000002"/>
    <n v="3.46"/>
    <n v="3.4321361096468106"/>
    <n v="3.44"/>
  </r>
  <r>
    <s v="092018001.IB"/>
    <s v="092018001Z19.IB"/>
    <s v="20农发清发01(增发19)"/>
    <x v="964"/>
    <d v="2020-08-06T00:00:00"/>
    <n v="40"/>
    <x v="9"/>
    <s v=""/>
    <s v="中国农业发展银行"/>
    <n v="2.8542999999999998"/>
    <n v="5.08"/>
    <n v="0"/>
    <n v="2.57"/>
    <n v="1.5387"/>
    <n v="2.9034"/>
    <n v="2.9127909339052445"/>
    <n v="2.91"/>
  </r>
  <r>
    <s v="092018002.IB"/>
    <s v="092018002Z12.IB"/>
    <s v="20农发清发02(增发12)"/>
    <x v="964"/>
    <d v="2020-08-06T00:00:00"/>
    <n v="40"/>
    <x v="0"/>
    <s v=""/>
    <s v="中国农业发展银行"/>
    <n v="3.4093"/>
    <n v="5.12"/>
    <n v="0"/>
    <n v="1.72"/>
    <n v="5.9978999999999996"/>
    <n v="3.4710000000000001"/>
    <n v="3.4409777538805248"/>
    <n v="3.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数据透视表3" cacheId="0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B5:F9" firstHeaderRow="0" firstDataRow="1" firstDataCol="1" rowPageCount="3" colPageCount="1"/>
  <pivotFields count="19">
    <pivotField axis="axisPage" multipleItemSelectionAllowed="1" showAll="0">
      <items count="72">
        <item h="1" x="37"/>
        <item h="1" x="41"/>
        <item h="1" x="38"/>
        <item h="1" x="46"/>
        <item h="1" x="32"/>
        <item h="1" x="33"/>
        <item h="1" x="24"/>
        <item h="1" x="5"/>
        <item h="1" x="27"/>
        <item h="1" x="53"/>
        <item h="1" x="55"/>
        <item h="1" x="51"/>
        <item h="1" x="61"/>
        <item h="1" x="58"/>
        <item h="1" x="8"/>
        <item h="1" x="12"/>
        <item h="1" x="4"/>
        <item h="1" x="14"/>
        <item h="1" x="28"/>
        <item h="1" x="17"/>
        <item h="1" x="25"/>
        <item h="1" x="22"/>
        <item h="1" x="31"/>
        <item h="1" x="47"/>
        <item h="1" x="39"/>
        <item h="1" x="45"/>
        <item h="1" x="42"/>
        <item h="1" x="50"/>
        <item h="1" x="52"/>
        <item h="1" x="54"/>
        <item h="1" x="64"/>
        <item h="1" x="56"/>
        <item h="1" x="62"/>
        <item h="1" x="65"/>
        <item h="1" x="59"/>
        <item h="1" x="0"/>
        <item h="1" x="6"/>
        <item h="1" x="9"/>
        <item h="1" x="13"/>
        <item h="1" x="15"/>
        <item h="1" x="2"/>
        <item h="1" x="3"/>
        <item h="1" x="1"/>
        <item h="1" x="7"/>
        <item h="1" x="10"/>
        <item h="1" x="18"/>
        <item h="1" x="23"/>
        <item h="1" x="26"/>
        <item h="1" x="19"/>
        <item h="1" x="29"/>
        <item h="1" x="20"/>
        <item h="1" x="30"/>
        <item h="1" x="21"/>
        <item h="1" x="34"/>
        <item h="1" x="35"/>
        <item h="1" x="40"/>
        <item h="1" x="36"/>
        <item h="1" x="48"/>
        <item h="1" x="43"/>
        <item h="1" x="70"/>
        <item h="1" x="69"/>
        <item h="1" x="11"/>
        <item h="1" x="16"/>
        <item h="1" x="49"/>
        <item h="1" x="57"/>
        <item h="1" x="60"/>
        <item h="1" x="44"/>
        <item x="63"/>
        <item h="1" x="66"/>
        <item h="1" x="67"/>
        <item h="1" x="68"/>
        <item t="default"/>
      </items>
    </pivotField>
    <pivotField showAll="0"/>
    <pivotField showAll="0"/>
    <pivotField axis="axisRow" showAll="0" sortType="ascending">
      <items count="113">
        <item x="30"/>
        <item x="47"/>
        <item x="86"/>
        <item x="0"/>
        <item x="63"/>
        <item x="31"/>
        <item x="87"/>
        <item x="45"/>
        <item x="64"/>
        <item x="1"/>
        <item x="2"/>
        <item x="65"/>
        <item x="3"/>
        <item x="88"/>
        <item x="32"/>
        <item x="66"/>
        <item x="4"/>
        <item x="89"/>
        <item x="33"/>
        <item x="67"/>
        <item x="5"/>
        <item x="48"/>
        <item x="90"/>
        <item x="6"/>
        <item x="68"/>
        <item x="46"/>
        <item x="49"/>
        <item x="91"/>
        <item x="7"/>
        <item x="69"/>
        <item x="34"/>
        <item x="50"/>
        <item x="92"/>
        <item x="8"/>
        <item x="70"/>
        <item x="35"/>
        <item x="51"/>
        <item x="93"/>
        <item x="9"/>
        <item x="71"/>
        <item x="36"/>
        <item x="52"/>
        <item x="94"/>
        <item x="10"/>
        <item x="72"/>
        <item x="37"/>
        <item x="53"/>
        <item x="95"/>
        <item x="11"/>
        <item x="73"/>
        <item x="38"/>
        <item x="54"/>
        <item x="12"/>
        <item x="74"/>
        <item x="39"/>
        <item x="55"/>
        <item x="96"/>
        <item x="13"/>
        <item x="75"/>
        <item x="40"/>
        <item x="56"/>
        <item x="97"/>
        <item x="14"/>
        <item x="76"/>
        <item x="41"/>
        <item x="57"/>
        <item x="98"/>
        <item x="42"/>
        <item x="77"/>
        <item x="15"/>
        <item x="78"/>
        <item x="43"/>
        <item x="16"/>
        <item x="99"/>
        <item x="17"/>
        <item x="79"/>
        <item x="18"/>
        <item x="58"/>
        <item x="100"/>
        <item x="19"/>
        <item x="80"/>
        <item x="20"/>
        <item x="59"/>
        <item x="101"/>
        <item x="21"/>
        <item x="81"/>
        <item x="22"/>
        <item x="60"/>
        <item x="102"/>
        <item x="23"/>
        <item x="82"/>
        <item x="24"/>
        <item x="44"/>
        <item x="103"/>
        <item x="25"/>
        <item x="83"/>
        <item x="26"/>
        <item x="61"/>
        <item x="104"/>
        <item x="27"/>
        <item x="84"/>
        <item x="28"/>
        <item x="62"/>
        <item x="105"/>
        <item x="29"/>
        <item x="85"/>
        <item x="106"/>
        <item x="107"/>
        <item x="108"/>
        <item x="109"/>
        <item x="110"/>
        <item x="111"/>
        <item t="default"/>
      </items>
    </pivotField>
    <pivotField showAll="0"/>
    <pivotField showAll="0"/>
    <pivotField axis="axisPage" showAll="0">
      <items count="10">
        <item x="0"/>
        <item x="5"/>
        <item x="1"/>
        <item x="2"/>
        <item x="3"/>
        <item x="4"/>
        <item x="6"/>
        <item x="7"/>
        <item x="8"/>
        <item t="default"/>
      </items>
    </pivotField>
    <pivotField showAll="0"/>
    <pivotField axis="axisPage" showAll="0">
      <items count="6">
        <item x="0"/>
        <item x="1"/>
        <item x="2"/>
        <item x="3"/>
        <item x="4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3"/>
  </rowFields>
  <rowItems count="4">
    <i>
      <x v="104"/>
    </i>
    <i>
      <x v="107"/>
    </i>
    <i>
      <x v="10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8" item="3" hier="-1"/>
    <pageField fld="6" item="5" hier="-1"/>
    <pageField fld="0" hier="-1"/>
  </pageFields>
  <dataFields count="4">
    <dataField name="求和项:加权利率" fld="9" baseField="3" baseItem="0"/>
    <dataField name="求和项:全场倍数" fld="10" baseField="3" baseItem="0" numFmtId="182"/>
    <dataField name="求和项:综收较估值" fld="17" baseField="3" baseItem="0"/>
    <dataField name="求和项:综收较二级" fld="18" baseField="3" baseItem="0"/>
  </dataFields>
  <formats count="5">
    <format dxfId="6">
      <pivotArea outline="0" collapsedLevelsAreSubtotals="1" fieldPosition="0"/>
    </format>
    <format dxfId="5">
      <pivotArea dataOnly="0" labelOnly="1" outline="0" fieldPosition="0">
        <references count="1">
          <reference field="0" count="0"/>
        </references>
      </pivotArea>
    </format>
    <format dxfId="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数据透视表6" cacheId="1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F3:G9" firstHeaderRow="1" firstDataRow="1" firstDataCol="1" rowPageCount="1" colPageCount="1"/>
  <pivotFields count="17">
    <pivotField showAll="0"/>
    <pivotField showAll="0"/>
    <pivotField showAll="0"/>
    <pivotField axis="axisPage" numFmtId="177" multipleItemSelectionAllowed="1" showAll="0">
      <items count="96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62"/>
        <item h="1" x="879"/>
        <item h="1" x="918"/>
        <item h="1" x="832"/>
        <item h="1" x="895"/>
        <item h="1" x="863"/>
        <item h="1" x="919"/>
        <item h="1" x="877"/>
        <item h="1" x="896"/>
        <item h="1" x="833"/>
        <item h="1" x="834"/>
        <item h="1" x="897"/>
        <item h="1" x="835"/>
        <item h="1" x="920"/>
        <item h="1" x="864"/>
        <item h="1" x="898"/>
        <item h="1" x="836"/>
        <item h="1" x="921"/>
        <item h="1" x="865"/>
        <item h="1" x="899"/>
        <item h="1" x="837"/>
        <item h="1" x="880"/>
        <item h="1" x="922"/>
        <item h="1" x="838"/>
        <item h="1" x="900"/>
        <item h="1" x="878"/>
        <item h="1" x="881"/>
        <item h="1" x="923"/>
        <item h="1" x="839"/>
        <item h="1" x="901"/>
        <item h="1" x="866"/>
        <item h="1" x="882"/>
        <item h="1" x="924"/>
        <item h="1" x="840"/>
        <item h="1" x="902"/>
        <item h="1" x="867"/>
        <item h="1" x="883"/>
        <item h="1" x="925"/>
        <item h="1" x="841"/>
        <item h="1" x="903"/>
        <item h="1" x="868"/>
        <item h="1" x="884"/>
        <item h="1" x="926"/>
        <item h="1" x="842"/>
        <item h="1" x="904"/>
        <item h="1" x="869"/>
        <item h="1" x="885"/>
        <item h="1" x="927"/>
        <item h="1" x="843"/>
        <item h="1" x="905"/>
        <item h="1" x="870"/>
        <item h="1" x="886"/>
        <item h="1" x="844"/>
        <item h="1" x="906"/>
        <item h="1" x="871"/>
        <item h="1" x="887"/>
        <item h="1" x="928"/>
        <item h="1" x="845"/>
        <item h="1" x="907"/>
        <item h="1" x="872"/>
        <item h="1" x="888"/>
        <item h="1" x="929"/>
        <item h="1" x="846"/>
        <item h="1" x="908"/>
        <item h="1" x="873"/>
        <item h="1" x="889"/>
        <item h="1" x="930"/>
        <item h="1" x="874"/>
        <item h="1" x="909"/>
        <item h="1" x="847"/>
        <item h="1" x="910"/>
        <item h="1" x="875"/>
        <item h="1" x="848"/>
        <item h="1" x="931"/>
        <item h="1" x="849"/>
        <item h="1" x="911"/>
        <item h="1" x="850"/>
        <item h="1" x="890"/>
        <item h="1" x="932"/>
        <item h="1" x="851"/>
        <item h="1" x="912"/>
        <item h="1" x="852"/>
        <item h="1" x="891"/>
        <item h="1" x="933"/>
        <item h="1" x="853"/>
        <item h="1" x="913"/>
        <item h="1" x="854"/>
        <item h="1" x="892"/>
        <item h="1" x="934"/>
        <item h="1" x="855"/>
        <item h="1" x="914"/>
        <item h="1" x="856"/>
        <item h="1" x="876"/>
        <item h="1" x="935"/>
        <item h="1" x="857"/>
        <item h="1" x="915"/>
        <item h="1" x="858"/>
        <item h="1" x="893"/>
        <item h="1" x="936"/>
        <item h="1" x="859"/>
        <item h="1" x="916"/>
        <item h="1" x="860"/>
        <item h="1" x="894"/>
        <item h="1" x="937"/>
        <item h="1" x="861"/>
        <item h="1" x="917"/>
        <item h="1" x="938"/>
        <item h="1"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h="1" x="963"/>
        <item h="1" x="964"/>
        <item t="default"/>
      </items>
    </pivotField>
    <pivotField numFmtId="177" showAll="0"/>
    <pivotField dataField="1" numFmtId="176" showAll="0"/>
    <pivotField axis="axisRow" numFmtId="176" showAll="0">
      <items count="15">
        <item h="1" x="10"/>
        <item h="1" x="11"/>
        <item h="1" x="8"/>
        <item h="1" x="9"/>
        <item x="3"/>
        <item x="12"/>
        <item x="1"/>
        <item x="13"/>
        <item x="0"/>
        <item h="1" x="2"/>
        <item h="1" x="4"/>
        <item h="1" x="5"/>
        <item h="1" x="6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numFmtId="178" showAll="0"/>
    <pivotField numFmtId="178" showAll="0"/>
    <pivotField numFmtId="180" showAll="0"/>
    <pivotField showAll="0"/>
  </pivotFields>
  <rowFields count="1">
    <field x="6"/>
  </rowFields>
  <rowItems count="6"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3" hier="-1"/>
  </pageFields>
  <dataFields count="1">
    <dataField name="求和项:发行规模(亿)" fld="5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数据透视表7" cacheId="1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K4:L23" firstHeaderRow="1" firstDataRow="1" firstDataCol="1" rowPageCount="1" colPageCount="1"/>
  <pivotFields count="17">
    <pivotField showAll="0"/>
    <pivotField showAll="0"/>
    <pivotField showAll="0"/>
    <pivotField axis="axisRow" numFmtId="177" multipleItemSelectionAllowed="1" showAll="0">
      <items count="9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62"/>
        <item x="879"/>
        <item x="918"/>
        <item x="832"/>
        <item x="895"/>
        <item x="863"/>
        <item x="919"/>
        <item x="877"/>
        <item x="896"/>
        <item x="833"/>
        <item x="834"/>
        <item x="897"/>
        <item x="835"/>
        <item x="920"/>
        <item x="864"/>
        <item x="898"/>
        <item x="836"/>
        <item x="921"/>
        <item x="865"/>
        <item x="899"/>
        <item x="837"/>
        <item x="880"/>
        <item x="922"/>
        <item x="838"/>
        <item x="900"/>
        <item x="878"/>
        <item x="881"/>
        <item x="923"/>
        <item x="839"/>
        <item x="901"/>
        <item x="866"/>
        <item x="882"/>
        <item x="924"/>
        <item x="840"/>
        <item x="902"/>
        <item x="867"/>
        <item x="883"/>
        <item x="925"/>
        <item x="841"/>
        <item x="903"/>
        <item x="868"/>
        <item x="884"/>
        <item x="926"/>
        <item x="842"/>
        <item x="904"/>
        <item x="869"/>
        <item x="885"/>
        <item x="927"/>
        <item x="843"/>
        <item x="905"/>
        <item x="870"/>
        <item x="886"/>
        <item x="844"/>
        <item x="906"/>
        <item x="871"/>
        <item x="887"/>
        <item x="928"/>
        <item x="845"/>
        <item x="907"/>
        <item x="872"/>
        <item x="888"/>
        <item x="929"/>
        <item x="846"/>
        <item x="908"/>
        <item x="873"/>
        <item x="889"/>
        <item x="930"/>
        <item x="874"/>
        <item x="909"/>
        <item x="847"/>
        <item x="910"/>
        <item x="875"/>
        <item x="848"/>
        <item x="931"/>
        <item x="849"/>
        <item x="911"/>
        <item x="850"/>
        <item x="890"/>
        <item x="932"/>
        <item x="851"/>
        <item x="912"/>
        <item x="852"/>
        <item x="891"/>
        <item x="933"/>
        <item x="853"/>
        <item x="913"/>
        <item x="854"/>
        <item x="892"/>
        <item x="934"/>
        <item x="855"/>
        <item x="914"/>
        <item x="856"/>
        <item x="876"/>
        <item x="935"/>
        <item x="857"/>
        <item x="915"/>
        <item x="858"/>
        <item x="893"/>
        <item x="936"/>
        <item x="859"/>
        <item x="916"/>
        <item x="860"/>
        <item x="894"/>
        <item x="937"/>
        <item x="861"/>
        <item x="91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t="default"/>
      </items>
    </pivotField>
    <pivotField numFmtId="177" showAll="0"/>
    <pivotField dataField="1" numFmtId="176" showAll="0"/>
    <pivotField axis="axisPage" numFmtId="176" multipleItemSelectionAllowed="1" showAll="0">
      <items count="15">
        <item h="1" x="10"/>
        <item h="1" x="11"/>
        <item h="1" x="8"/>
        <item h="1" x="9"/>
        <item x="3"/>
        <item x="12"/>
        <item x="1"/>
        <item x="13"/>
        <item x="0"/>
        <item h="1" x="2"/>
        <item h="1" x="4"/>
        <item h="1" x="5"/>
        <item h="1" x="6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numFmtId="178" showAll="0"/>
    <pivotField numFmtId="178" showAll="0"/>
    <pivotField numFmtId="180" showAll="0"/>
    <pivotField showAll="0"/>
  </pivotFields>
  <rowFields count="1">
    <field x="3"/>
  </rowFields>
  <rowItems count="19">
    <i>
      <x v="940"/>
    </i>
    <i>
      <x v="941"/>
    </i>
    <i>
      <x v="943"/>
    </i>
    <i>
      <x v="944"/>
    </i>
    <i>
      <x v="945"/>
    </i>
    <i>
      <x v="946"/>
    </i>
    <i>
      <x v="948"/>
    </i>
    <i>
      <x v="949"/>
    </i>
    <i>
      <x v="950"/>
    </i>
    <i>
      <x v="951"/>
    </i>
    <i>
      <x v="953"/>
    </i>
    <i>
      <x v="954"/>
    </i>
    <i>
      <x v="956"/>
    </i>
    <i>
      <x v="958"/>
    </i>
    <i>
      <x v="959"/>
    </i>
    <i>
      <x v="960"/>
    </i>
    <i>
      <x v="961"/>
    </i>
    <i>
      <x v="962"/>
    </i>
    <i t="grand">
      <x/>
    </i>
  </rowItems>
  <colItems count="1">
    <i/>
  </colItems>
  <pageFields count="1">
    <pageField fld="6" hier="-1"/>
  </pageFields>
  <dataFields count="1">
    <dataField name="求和项:发行规模(亿)" fld="5" baseField="0" baseItem="0"/>
  </dataFields>
  <pivotTableStyleInfo name="PivotStyleMedium4" showRowHeaders="1" showColHeaders="1" showRowStripes="0" showColStripes="0" showLastColumn="1"/>
  <filters count="1">
    <filter fld="3" type="lastMonth" evalOrder="-1" id="7">
      <autoFilter ref="A1">
        <filterColumn colId="0">
          <dynamicFilter type="lastMonth" val="44013" maxVal="4404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S441"/>
  <sheetViews>
    <sheetView workbookViewId="0">
      <selection activeCell="D153" sqref="D153"/>
    </sheetView>
  </sheetViews>
  <sheetFormatPr defaultColWidth="9" defaultRowHeight="15.75" x14ac:dyDescent="0.25"/>
  <cols>
    <col min="1" max="1" width="15.75" style="1" customWidth="1"/>
    <col min="2" max="2" width="15.75" style="9" customWidth="1"/>
    <col min="3" max="3" width="20.75" style="1" customWidth="1"/>
    <col min="4" max="5" width="10.75" style="1" customWidth="1"/>
    <col min="6" max="6" width="17.75" style="1" customWidth="1"/>
    <col min="7" max="7" width="12.75" style="1" customWidth="1"/>
    <col min="8" max="8" width="10.75" style="1" customWidth="1"/>
    <col min="9" max="9" width="20.75" style="1" customWidth="1"/>
    <col min="10" max="10" width="13" style="1" bestFit="1" customWidth="1"/>
    <col min="11" max="13" width="10.75" style="1" customWidth="1"/>
    <col min="14" max="15" width="9" style="1"/>
    <col min="16" max="16" width="9" style="15"/>
    <col min="17" max="19" width="11.625" style="1" bestFit="1" customWidth="1"/>
    <col min="20" max="16384" width="9" style="1"/>
  </cols>
  <sheetData>
    <row r="1" spans="1:19" x14ac:dyDescent="0.25">
      <c r="A1" s="2" t="s">
        <v>0</v>
      </c>
      <c r="B1" s="11" t="s">
        <v>895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11" t="s">
        <v>8</v>
      </c>
      <c r="K1" s="2" t="s">
        <v>9</v>
      </c>
      <c r="L1" s="2" t="s">
        <v>10</v>
      </c>
      <c r="M1" s="2" t="s">
        <v>11</v>
      </c>
      <c r="N1" s="16" t="s">
        <v>905</v>
      </c>
      <c r="O1" s="12" t="s">
        <v>906</v>
      </c>
      <c r="P1" s="14" t="s">
        <v>907</v>
      </c>
      <c r="Q1" s="12" t="s">
        <v>908</v>
      </c>
      <c r="R1" s="12" t="s">
        <v>909</v>
      </c>
      <c r="S1" s="12" t="s">
        <v>910</v>
      </c>
    </row>
    <row r="2" spans="1:19" hidden="1" x14ac:dyDescent="0.25">
      <c r="A2" s="3" t="s">
        <v>462</v>
      </c>
      <c r="B2" s="7">
        <v>108607</v>
      </c>
      <c r="C2" s="3" t="s">
        <v>463</v>
      </c>
      <c r="D2" s="5">
        <v>43922</v>
      </c>
      <c r="E2" s="5">
        <v>43924</v>
      </c>
      <c r="F2" s="4">
        <v>30</v>
      </c>
      <c r="G2" s="4">
        <v>0.48770000000000002</v>
      </c>
      <c r="H2" s="3" t="s">
        <v>464</v>
      </c>
      <c r="I2" s="3" t="s">
        <v>15</v>
      </c>
      <c r="J2" s="4">
        <v>1.3728</v>
      </c>
      <c r="K2" s="4">
        <v>4.8099999999999996</v>
      </c>
      <c r="L2" s="4"/>
      <c r="M2" s="4">
        <v>6.88</v>
      </c>
      <c r="N2" s="13">
        <f>[1]!b_anal_modidura_cnbd(B2,E2,1)</f>
        <v>0.48409999999999997</v>
      </c>
      <c r="O2" s="13">
        <f>[1]!b_anal_yield_cnbd(B2,D2-1,1)</f>
        <v>0</v>
      </c>
      <c r="P2" s="1"/>
    </row>
    <row r="3" spans="1:19" hidden="1" x14ac:dyDescent="0.25">
      <c r="A3" s="3" t="s">
        <v>557</v>
      </c>
      <c r="B3" s="7">
        <v>108609</v>
      </c>
      <c r="C3" s="3" t="s">
        <v>558</v>
      </c>
      <c r="D3" s="5">
        <v>43936</v>
      </c>
      <c r="E3" s="5">
        <v>43938</v>
      </c>
      <c r="F3" s="4">
        <v>30</v>
      </c>
      <c r="G3" s="4">
        <v>0.48770000000000002</v>
      </c>
      <c r="H3" s="3" t="s">
        <v>464</v>
      </c>
      <c r="I3" s="3" t="s">
        <v>15</v>
      </c>
      <c r="J3" s="4">
        <v>1.0407999999999999</v>
      </c>
      <c r="K3" s="4">
        <v>4.3499999999999996</v>
      </c>
      <c r="L3" s="4"/>
      <c r="M3" s="4">
        <v>2.31</v>
      </c>
      <c r="N3" s="13">
        <f>[1]!b_anal_modidura_cnbd(B3,E3+1,1)</f>
        <v>0</v>
      </c>
      <c r="O3" s="13">
        <f>[1]!b_anal_yield_cnbd(B3,D3-1,1)</f>
        <v>0</v>
      </c>
      <c r="P3" s="1"/>
    </row>
    <row r="4" spans="1:19" hidden="1" x14ac:dyDescent="0.25">
      <c r="A4" s="3" t="s">
        <v>495</v>
      </c>
      <c r="B4" s="7">
        <v>207701</v>
      </c>
      <c r="C4" s="3" t="s">
        <v>496</v>
      </c>
      <c r="D4" s="5">
        <v>43928</v>
      </c>
      <c r="E4" s="5">
        <v>43930</v>
      </c>
      <c r="F4" s="4">
        <v>30</v>
      </c>
      <c r="G4" s="4">
        <v>0.49859999999999999</v>
      </c>
      <c r="H4" s="3" t="s">
        <v>38</v>
      </c>
      <c r="I4" s="3" t="s">
        <v>15</v>
      </c>
      <c r="J4" s="4">
        <v>1.1618999999999999</v>
      </c>
      <c r="K4" s="4">
        <v>5.78</v>
      </c>
      <c r="L4" s="4"/>
      <c r="M4" s="4">
        <v>3.89</v>
      </c>
      <c r="N4" s="13">
        <f>[1]!b_anal_modidura_cnbd(B4,E4,1)</f>
        <v>0.49580000000000002</v>
      </c>
      <c r="O4" s="13">
        <f>[1]!b_anal_yield_cnbd(B4,D4-1,1)</f>
        <v>0</v>
      </c>
      <c r="P4" s="1"/>
    </row>
    <row r="5" spans="1:19" hidden="1" x14ac:dyDescent="0.25">
      <c r="A5" s="3" t="s">
        <v>581</v>
      </c>
      <c r="B5" s="7">
        <v>207702</v>
      </c>
      <c r="C5" s="3" t="s">
        <v>582</v>
      </c>
      <c r="D5" s="5">
        <v>43942</v>
      </c>
      <c r="E5" s="5">
        <v>43944</v>
      </c>
      <c r="F5" s="4">
        <v>30</v>
      </c>
      <c r="G5" s="4">
        <v>0.49859999999999999</v>
      </c>
      <c r="H5" s="3" t="s">
        <v>38</v>
      </c>
      <c r="I5" s="3" t="s">
        <v>15</v>
      </c>
      <c r="J5" s="4">
        <v>0.89639999999999997</v>
      </c>
      <c r="K5" s="4">
        <v>3.22</v>
      </c>
      <c r="L5" s="4"/>
      <c r="M5" s="4">
        <v>1.68</v>
      </c>
      <c r="N5" s="13">
        <f>[1]!b_anal_modidura_cnbd(B5,E5,1)</f>
        <v>0.49609999999999999</v>
      </c>
      <c r="O5" s="13">
        <f>[1]!b_anal_yield_cnbd(B5,D5-1,1)</f>
        <v>0</v>
      </c>
      <c r="P5" s="1"/>
    </row>
    <row r="6" spans="1:19" hidden="1" x14ac:dyDescent="0.25">
      <c r="A6" s="3" t="s">
        <v>622</v>
      </c>
      <c r="B6" s="7">
        <v>207703</v>
      </c>
      <c r="C6" s="3" t="s">
        <v>623</v>
      </c>
      <c r="D6" s="5">
        <v>43949</v>
      </c>
      <c r="E6" s="5">
        <v>43951</v>
      </c>
      <c r="F6" s="4">
        <v>30</v>
      </c>
      <c r="G6" s="4">
        <v>0.49859999999999999</v>
      </c>
      <c r="H6" s="3" t="s">
        <v>38</v>
      </c>
      <c r="I6" s="3" t="s">
        <v>15</v>
      </c>
      <c r="J6" s="4">
        <v>0.93689999999999996</v>
      </c>
      <c r="K6" s="4">
        <v>3.42</v>
      </c>
      <c r="L6" s="4"/>
      <c r="M6" s="4">
        <v>1.58</v>
      </c>
      <c r="N6" s="13">
        <f>[1]!b_anal_modidura_cnbd(B6,E6,1)</f>
        <v>0.496</v>
      </c>
      <c r="O6" s="13">
        <f>[1]!b_anal_yield_cnbd(B6,D6-1,1)</f>
        <v>0</v>
      </c>
      <c r="P6" s="1"/>
    </row>
    <row r="7" spans="1:19" hidden="1" x14ac:dyDescent="0.25">
      <c r="A7" s="3" t="s">
        <v>662</v>
      </c>
      <c r="B7" s="7">
        <v>207704</v>
      </c>
      <c r="C7" s="3" t="s">
        <v>663</v>
      </c>
      <c r="D7" s="5">
        <v>43958</v>
      </c>
      <c r="E7" s="5">
        <v>43962</v>
      </c>
      <c r="F7" s="4">
        <v>30</v>
      </c>
      <c r="G7" s="4">
        <v>0.49859999999999999</v>
      </c>
      <c r="H7" s="3" t="s">
        <v>38</v>
      </c>
      <c r="I7" s="3" t="s">
        <v>15</v>
      </c>
      <c r="J7" s="4">
        <v>1.1597999999999999</v>
      </c>
      <c r="K7" s="4">
        <v>2.0099999999999998</v>
      </c>
      <c r="L7" s="4"/>
      <c r="M7" s="4">
        <v>5</v>
      </c>
      <c r="N7" s="13">
        <f>[1]!b_anal_modidura_cnbd(B7,E7,1)</f>
        <v>0.49580000000000002</v>
      </c>
      <c r="O7" s="13">
        <f>[1]!b_anal_yield_cnbd(B7,D7-1,1)</f>
        <v>0</v>
      </c>
      <c r="P7" s="1"/>
    </row>
    <row r="8" spans="1:19" hidden="1" x14ac:dyDescent="0.25">
      <c r="A8" s="3" t="s">
        <v>715</v>
      </c>
      <c r="B8" s="7">
        <v>207705</v>
      </c>
      <c r="C8" s="3" t="s">
        <v>716</v>
      </c>
      <c r="D8" s="5">
        <v>43965</v>
      </c>
      <c r="E8" s="5">
        <v>43970</v>
      </c>
      <c r="F8" s="4">
        <v>30</v>
      </c>
      <c r="G8" s="4">
        <v>0.49859999999999999</v>
      </c>
      <c r="H8" s="3" t="s">
        <v>38</v>
      </c>
      <c r="I8" s="3" t="s">
        <v>15</v>
      </c>
      <c r="J8" s="4">
        <v>1.2512000000000001</v>
      </c>
      <c r="K8" s="4">
        <v>3.9</v>
      </c>
      <c r="L8" s="4"/>
      <c r="M8" s="4">
        <v>2</v>
      </c>
      <c r="N8" s="13">
        <f>[1]!b_anal_modidura_cnbd(B8,E8,1)</f>
        <v>0.49540000000000001</v>
      </c>
      <c r="O8" s="13">
        <f>[1]!b_anal_yield_cnbd(B8,D8-1,1)</f>
        <v>0</v>
      </c>
      <c r="P8" s="1"/>
    </row>
    <row r="9" spans="1:19" hidden="1" x14ac:dyDescent="0.25">
      <c r="A9" s="3" t="s">
        <v>769</v>
      </c>
      <c r="B9" s="7">
        <v>207706</v>
      </c>
      <c r="C9" s="3" t="s">
        <v>770</v>
      </c>
      <c r="D9" s="5">
        <v>43972</v>
      </c>
      <c r="E9" s="5">
        <v>43976</v>
      </c>
      <c r="F9" s="4">
        <v>30</v>
      </c>
      <c r="G9" s="4">
        <v>0.49859999999999999</v>
      </c>
      <c r="H9" s="3" t="s">
        <v>38</v>
      </c>
      <c r="I9" s="3" t="s">
        <v>15</v>
      </c>
      <c r="J9" s="4">
        <v>1.3019000000000001</v>
      </c>
      <c r="K9" s="4">
        <v>3.72</v>
      </c>
      <c r="L9" s="4"/>
      <c r="M9" s="4">
        <v>1.8</v>
      </c>
      <c r="N9" s="13">
        <f>[1]!b_anal_modidura_cnbd(B9,E9,1)</f>
        <v>0.49530000000000002</v>
      </c>
      <c r="O9" s="13">
        <f>[1]!b_anal_yield_cnbd(B9,D9-1,1)</f>
        <v>0</v>
      </c>
      <c r="P9" s="1"/>
    </row>
    <row r="10" spans="1:19" hidden="1" x14ac:dyDescent="0.25">
      <c r="A10" s="3" t="s">
        <v>809</v>
      </c>
      <c r="B10" s="7">
        <v>207707</v>
      </c>
      <c r="C10" s="3" t="s">
        <v>810</v>
      </c>
      <c r="D10" s="5">
        <v>43979</v>
      </c>
      <c r="E10" s="5">
        <v>43984</v>
      </c>
      <c r="F10" s="4">
        <v>30</v>
      </c>
      <c r="G10" s="4">
        <v>0.49859999999999999</v>
      </c>
      <c r="H10" s="3" t="s">
        <v>38</v>
      </c>
      <c r="I10" s="3" t="s">
        <v>15</v>
      </c>
      <c r="J10" s="4">
        <v>1.6478999999999999</v>
      </c>
      <c r="K10" s="4">
        <v>4.5599999999999996</v>
      </c>
      <c r="L10" s="4"/>
      <c r="M10" s="4">
        <v>1.96</v>
      </c>
      <c r="N10" s="13">
        <f>[1]!b_anal_modidura_cnbd(B10,E10,1)</f>
        <v>0.49459999999999998</v>
      </c>
      <c r="O10" s="13">
        <f>[1]!b_anal_yield_cnbd(B10,D10-1,1)</f>
        <v>0</v>
      </c>
      <c r="P10" s="1"/>
    </row>
    <row r="11" spans="1:19" hidden="1" x14ac:dyDescent="0.25">
      <c r="A11" s="3" t="s">
        <v>46</v>
      </c>
      <c r="B11" s="7">
        <v>200201</v>
      </c>
      <c r="C11" s="3" t="s">
        <v>47</v>
      </c>
      <c r="D11" s="5">
        <v>43837</v>
      </c>
      <c r="E11" s="5">
        <v>43844</v>
      </c>
      <c r="F11" s="4">
        <v>114.2</v>
      </c>
      <c r="G11" s="4">
        <v>1</v>
      </c>
      <c r="H11" s="3" t="s">
        <v>25</v>
      </c>
      <c r="I11" s="3" t="s">
        <v>15</v>
      </c>
      <c r="J11" s="10">
        <f>[1]!b_info_couponrate(A11)</f>
        <v>2.39</v>
      </c>
      <c r="K11" s="4">
        <v>2.72</v>
      </c>
      <c r="L11" s="4"/>
      <c r="M11" s="4">
        <v>2.0499999999999998</v>
      </c>
      <c r="N11" s="13">
        <f>[1]!b_anal_modidura_cnbd(B11,E11,1)</f>
        <v>0.97619999999999996</v>
      </c>
      <c r="O11" s="13">
        <v>2.5716000000000001</v>
      </c>
      <c r="P11" s="15">
        <f>0.09/N11+J11</f>
        <v>2.4821942224953903</v>
      </c>
      <c r="Q11" s="1">
        <v>2.57</v>
      </c>
      <c r="R11" s="15">
        <f t="shared" ref="R11:R36" si="0">(P11-O11)*100</f>
        <v>-8.9405777504609762</v>
      </c>
    </row>
    <row r="12" spans="1:19" hidden="1" x14ac:dyDescent="0.25">
      <c r="A12" s="3" t="s">
        <v>113</v>
      </c>
      <c r="B12" s="7">
        <v>200201</v>
      </c>
      <c r="C12" s="3" t="s">
        <v>114</v>
      </c>
      <c r="D12" s="5">
        <v>43846</v>
      </c>
      <c r="E12" s="5">
        <v>43850</v>
      </c>
      <c r="F12" s="4">
        <v>80</v>
      </c>
      <c r="G12" s="4">
        <v>1</v>
      </c>
      <c r="H12" s="3" t="s">
        <v>25</v>
      </c>
      <c r="I12" s="3" t="s">
        <v>15</v>
      </c>
      <c r="J12" s="4">
        <v>2.3673999999999999</v>
      </c>
      <c r="K12" s="4">
        <v>2.5</v>
      </c>
      <c r="L12" s="4"/>
      <c r="M12" s="4">
        <v>24</v>
      </c>
      <c r="N12" s="13">
        <f>[1]!b_anal_modidura_cnbd(B12,D12,1)</f>
        <v>0.97089999999999999</v>
      </c>
      <c r="O12" s="13">
        <f>[1]!b_anal_yield_cnbd(B12,D12-1,1)</f>
        <v>2.4417</v>
      </c>
      <c r="P12" s="15">
        <f t="shared" ref="P12:P36" si="1">0.09/N12+J12</f>
        <v>2.4600974971675766</v>
      </c>
      <c r="Q12" s="1">
        <v>2.4500000000000002</v>
      </c>
      <c r="R12" s="15">
        <f t="shared" si="0"/>
        <v>1.839749716757666</v>
      </c>
    </row>
    <row r="13" spans="1:19" hidden="1" x14ac:dyDescent="0.25">
      <c r="A13" s="3" t="s">
        <v>119</v>
      </c>
      <c r="B13" s="7">
        <v>200201</v>
      </c>
      <c r="C13" s="3" t="s">
        <v>120</v>
      </c>
      <c r="D13" s="5">
        <v>43851</v>
      </c>
      <c r="E13" s="5">
        <v>43864</v>
      </c>
      <c r="F13" s="4">
        <v>50</v>
      </c>
      <c r="G13" s="4">
        <v>1</v>
      </c>
      <c r="H13" s="3" t="s">
        <v>25</v>
      </c>
      <c r="I13" s="3" t="s">
        <v>15</v>
      </c>
      <c r="J13" s="4">
        <v>2.3134999999999999</v>
      </c>
      <c r="K13" s="4">
        <v>4.18</v>
      </c>
      <c r="L13" s="4"/>
      <c r="M13" s="4">
        <v>1.05</v>
      </c>
      <c r="N13" s="13">
        <f>[1]!b_anal_modidura_cnbd(B13,D13,1)</f>
        <v>0.95799999999999996</v>
      </c>
      <c r="O13" s="13">
        <f>[1]!b_anal_yield_cnbd(B13,D13-1,1)</f>
        <v>2.3997999999999999</v>
      </c>
      <c r="P13" s="15">
        <f t="shared" si="1"/>
        <v>2.4074457202505219</v>
      </c>
      <c r="Q13" s="1">
        <v>2.42</v>
      </c>
      <c r="R13" s="15">
        <f t="shared" si="0"/>
        <v>0.76457202505220145</v>
      </c>
    </row>
    <row r="14" spans="1:19" hidden="1" x14ac:dyDescent="0.25">
      <c r="A14" s="3" t="s">
        <v>150</v>
      </c>
      <c r="B14" s="7">
        <v>200212</v>
      </c>
      <c r="C14" s="3" t="s">
        <v>151</v>
      </c>
      <c r="D14" s="5">
        <v>43867</v>
      </c>
      <c r="E14" s="5">
        <v>43873</v>
      </c>
      <c r="F14" s="4">
        <v>135</v>
      </c>
      <c r="G14" s="4">
        <v>1</v>
      </c>
      <c r="H14" s="3" t="s">
        <v>25</v>
      </c>
      <c r="I14" s="3" t="s">
        <v>15</v>
      </c>
      <c r="J14" s="10">
        <f>[1]!b_info_couponrate(A14)</f>
        <v>1.65</v>
      </c>
      <c r="K14" s="4">
        <v>11.85</v>
      </c>
      <c r="L14" s="4"/>
      <c r="M14" s="4">
        <v>1.1200000000000001</v>
      </c>
      <c r="N14" s="13">
        <v>1</v>
      </c>
      <c r="O14" s="13">
        <v>2.0958000000000001</v>
      </c>
      <c r="P14" s="15">
        <f t="shared" si="1"/>
        <v>1.74</v>
      </c>
      <c r="Q14" s="1">
        <v>2.09</v>
      </c>
      <c r="R14" s="15">
        <f t="shared" si="0"/>
        <v>-35.580000000000013</v>
      </c>
    </row>
    <row r="15" spans="1:19" hidden="1" x14ac:dyDescent="0.25">
      <c r="A15" s="3" t="s">
        <v>190</v>
      </c>
      <c r="B15" s="7">
        <v>200201</v>
      </c>
      <c r="C15" s="3" t="s">
        <v>191</v>
      </c>
      <c r="D15" s="5">
        <v>43874</v>
      </c>
      <c r="E15" s="5">
        <v>43878</v>
      </c>
      <c r="F15" s="4">
        <v>50</v>
      </c>
      <c r="G15" s="4">
        <v>1</v>
      </c>
      <c r="H15" s="3" t="s">
        <v>25</v>
      </c>
      <c r="I15" s="3" t="s">
        <v>15</v>
      </c>
      <c r="J15" s="4">
        <v>1.8056000000000001</v>
      </c>
      <c r="K15" s="4">
        <v>4.0599999999999996</v>
      </c>
      <c r="L15" s="4"/>
      <c r="M15" s="4">
        <v>1.36</v>
      </c>
      <c r="N15" s="13">
        <f>[1]!b_anal_modidura_cnbd(B15,D15,1)</f>
        <v>0.90159999999999996</v>
      </c>
      <c r="O15" s="13">
        <f>[1]!b_anal_yield_cnbd(B15,D15-1,1)</f>
        <v>1.9893000000000001</v>
      </c>
      <c r="P15" s="15">
        <f t="shared" si="1"/>
        <v>1.9054225377107366</v>
      </c>
      <c r="Q15" s="1">
        <v>1.98</v>
      </c>
      <c r="R15" s="15">
        <f t="shared" si="0"/>
        <v>-8.3877462289263516</v>
      </c>
    </row>
    <row r="16" spans="1:19" hidden="1" x14ac:dyDescent="0.25">
      <c r="A16" s="3" t="s">
        <v>222</v>
      </c>
      <c r="B16" s="7">
        <v>200201</v>
      </c>
      <c r="C16" s="3" t="s">
        <v>223</v>
      </c>
      <c r="D16" s="5">
        <v>43881</v>
      </c>
      <c r="E16" s="5">
        <v>43886</v>
      </c>
      <c r="F16" s="4">
        <v>73</v>
      </c>
      <c r="G16" s="4">
        <v>1</v>
      </c>
      <c r="H16" s="3" t="s">
        <v>25</v>
      </c>
      <c r="I16" s="3" t="s">
        <v>15</v>
      </c>
      <c r="J16" s="4">
        <v>1.9985999999999999</v>
      </c>
      <c r="K16" s="4">
        <v>2.59</v>
      </c>
      <c r="L16" s="4"/>
      <c r="M16" s="4">
        <v>1.58</v>
      </c>
      <c r="N16" s="13">
        <f>[1]!b_anal_modidura_cnbd(B16,D16,1)</f>
        <v>0.8821</v>
      </c>
      <c r="O16" s="13">
        <f>[1]!b_anal_yield_cnbd(B16,D16-1,1)</f>
        <v>2.0507</v>
      </c>
      <c r="P16" s="15">
        <f t="shared" si="1"/>
        <v>2.100629248384537</v>
      </c>
      <c r="Q16" s="1">
        <v>2.11</v>
      </c>
      <c r="R16" s="15">
        <f t="shared" si="0"/>
        <v>4.992924838453705</v>
      </c>
    </row>
    <row r="17" spans="1:18" hidden="1" x14ac:dyDescent="0.25">
      <c r="A17" s="3" t="s">
        <v>244</v>
      </c>
      <c r="B17" s="7">
        <v>200201</v>
      </c>
      <c r="C17" s="3" t="s">
        <v>245</v>
      </c>
      <c r="D17" s="5">
        <v>43886</v>
      </c>
      <c r="E17" s="5">
        <v>43888</v>
      </c>
      <c r="F17" s="4">
        <v>70</v>
      </c>
      <c r="G17" s="4">
        <v>1</v>
      </c>
      <c r="H17" s="3" t="s">
        <v>25</v>
      </c>
      <c r="I17" s="3" t="s">
        <v>15</v>
      </c>
      <c r="J17" s="4">
        <v>2.0455000000000001</v>
      </c>
      <c r="K17" s="4">
        <v>2.82</v>
      </c>
      <c r="L17" s="4"/>
      <c r="M17" s="4">
        <v>1.1100000000000001</v>
      </c>
      <c r="N17" s="13">
        <f>[1]!b_anal_modidura_cnbd(B17,D17,1)</f>
        <v>0.86890000000000001</v>
      </c>
      <c r="O17" s="13">
        <f>[1]!b_anal_yield_cnbd(B17,D17-1,1)</f>
        <v>2.1145999999999998</v>
      </c>
      <c r="P17" s="15">
        <f t="shared" si="1"/>
        <v>2.1490792381171597</v>
      </c>
      <c r="Q17" s="1">
        <v>2.12</v>
      </c>
      <c r="R17" s="15">
        <f t="shared" si="0"/>
        <v>3.4479238117159916</v>
      </c>
    </row>
    <row r="18" spans="1:18" hidden="1" x14ac:dyDescent="0.25">
      <c r="A18" s="3" t="s">
        <v>279</v>
      </c>
      <c r="B18" s="7">
        <v>200201</v>
      </c>
      <c r="C18" s="3" t="s">
        <v>280</v>
      </c>
      <c r="D18" s="5">
        <v>43893</v>
      </c>
      <c r="E18" s="5">
        <v>43896</v>
      </c>
      <c r="F18" s="4">
        <v>80.099999999999994</v>
      </c>
      <c r="G18" s="4">
        <v>1</v>
      </c>
      <c r="H18" s="3" t="s">
        <v>25</v>
      </c>
      <c r="I18" s="3" t="s">
        <v>15</v>
      </c>
      <c r="J18" s="4">
        <v>2.0386000000000002</v>
      </c>
      <c r="K18" s="4">
        <v>5.16</v>
      </c>
      <c r="L18" s="4"/>
      <c r="M18" s="4">
        <v>3.28</v>
      </c>
      <c r="N18" s="13">
        <f>[1]!b_anal_modidura_cnbd(B18,D18,1)</f>
        <v>0.85029999999999994</v>
      </c>
      <c r="O18" s="13">
        <f>[1]!b_anal_yield_cnbd(B18,D18-1,1)</f>
        <v>2.1400999999999999</v>
      </c>
      <c r="P18" s="15">
        <f t="shared" si="1"/>
        <v>2.1444449958838061</v>
      </c>
      <c r="Q18" s="1">
        <v>2.15</v>
      </c>
      <c r="R18" s="15">
        <f t="shared" si="0"/>
        <v>0.4344995883806213</v>
      </c>
    </row>
    <row r="19" spans="1:18" hidden="1" x14ac:dyDescent="0.25">
      <c r="A19" s="3" t="s">
        <v>327</v>
      </c>
      <c r="B19" s="7">
        <v>200201</v>
      </c>
      <c r="C19" s="3" t="s">
        <v>328</v>
      </c>
      <c r="D19" s="5">
        <v>43900</v>
      </c>
      <c r="E19" s="5">
        <v>43902</v>
      </c>
      <c r="F19" s="4">
        <v>50</v>
      </c>
      <c r="G19" s="4">
        <v>1</v>
      </c>
      <c r="H19" s="3" t="s">
        <v>25</v>
      </c>
      <c r="I19" s="3" t="s">
        <v>15</v>
      </c>
      <c r="J19" s="4">
        <v>1.8385</v>
      </c>
      <c r="K19" s="4">
        <v>5.66</v>
      </c>
      <c r="L19" s="4"/>
      <c r="M19" s="4">
        <v>2.98</v>
      </c>
      <c r="N19" s="13">
        <f>[1]!b_anal_modidura_cnbd(B19,D19,1)</f>
        <v>0.83250000000000002</v>
      </c>
      <c r="O19" s="13">
        <f>[1]!b_anal_yield_cnbd(B19,D19-1,1)</f>
        <v>1.9914000000000001</v>
      </c>
      <c r="P19" s="15">
        <f t="shared" si="1"/>
        <v>1.9466081081081081</v>
      </c>
      <c r="Q19" s="1">
        <v>2.02</v>
      </c>
      <c r="R19" s="15">
        <f t="shared" si="0"/>
        <v>-4.4791891891891922</v>
      </c>
    </row>
    <row r="20" spans="1:18" hidden="1" x14ac:dyDescent="0.25">
      <c r="A20" s="3" t="s">
        <v>371</v>
      </c>
      <c r="B20" s="7">
        <v>200201</v>
      </c>
      <c r="C20" s="3" t="s">
        <v>372</v>
      </c>
      <c r="D20" s="5">
        <v>43907</v>
      </c>
      <c r="E20" s="5">
        <v>43910</v>
      </c>
      <c r="F20" s="4">
        <v>70.5</v>
      </c>
      <c r="G20" s="4">
        <v>1</v>
      </c>
      <c r="H20" s="3" t="s">
        <v>25</v>
      </c>
      <c r="I20" s="3" t="s">
        <v>15</v>
      </c>
      <c r="J20" s="4">
        <v>1.8875</v>
      </c>
      <c r="K20" s="4">
        <v>4.9400000000000004</v>
      </c>
      <c r="L20" s="4"/>
      <c r="M20" s="4">
        <v>6.15</v>
      </c>
      <c r="N20" s="13">
        <f>[1]!b_anal_modidura_cnbd(B20,D20,1)</f>
        <v>0.81420000000000003</v>
      </c>
      <c r="O20" s="13">
        <f>[1]!b_anal_yield_cnbd(B20,D20-1,1)</f>
        <v>2.0512999999999999</v>
      </c>
      <c r="P20" s="15">
        <f t="shared" si="1"/>
        <v>1.9980379513633013</v>
      </c>
      <c r="Q20" s="1">
        <v>2.0499999999999998</v>
      </c>
      <c r="R20" s="15">
        <f t="shared" si="0"/>
        <v>-5.3262048636698589</v>
      </c>
    </row>
    <row r="21" spans="1:18" hidden="1" x14ac:dyDescent="0.25">
      <c r="A21" s="3" t="s">
        <v>410</v>
      </c>
      <c r="B21" s="7">
        <v>200201</v>
      </c>
      <c r="C21" s="3" t="s">
        <v>411</v>
      </c>
      <c r="D21" s="5">
        <v>43914</v>
      </c>
      <c r="E21" s="5">
        <v>43916</v>
      </c>
      <c r="F21" s="4">
        <v>60</v>
      </c>
      <c r="G21" s="4">
        <v>1</v>
      </c>
      <c r="H21" s="3" t="s">
        <v>25</v>
      </c>
      <c r="I21" s="3" t="s">
        <v>15</v>
      </c>
      <c r="J21" s="4">
        <v>1.7383</v>
      </c>
      <c r="K21" s="4">
        <v>4.4000000000000004</v>
      </c>
      <c r="L21" s="4"/>
      <c r="M21" s="4">
        <v>1.23</v>
      </c>
      <c r="N21" s="13">
        <f>[1]!b_anal_modidura_cnbd(B21,D21,1)</f>
        <v>0.79659999999999997</v>
      </c>
      <c r="O21" s="13">
        <f>[1]!b_anal_yield_cnbd(B21,D21-1,1)</f>
        <v>1.9136</v>
      </c>
      <c r="P21" s="15">
        <f t="shared" si="1"/>
        <v>1.851280165704243</v>
      </c>
      <c r="Q21" s="1">
        <v>1.9</v>
      </c>
      <c r="R21" s="15">
        <f t="shared" si="0"/>
        <v>-6.2319834295756937</v>
      </c>
    </row>
    <row r="22" spans="1:18" hidden="1" x14ac:dyDescent="0.25">
      <c r="A22" s="3" t="s">
        <v>446</v>
      </c>
      <c r="B22" s="7">
        <v>200201</v>
      </c>
      <c r="C22" s="3" t="s">
        <v>447</v>
      </c>
      <c r="D22" s="5">
        <v>43921</v>
      </c>
      <c r="E22" s="5">
        <v>43924</v>
      </c>
      <c r="F22" s="4">
        <v>80</v>
      </c>
      <c r="G22" s="4">
        <v>1</v>
      </c>
      <c r="H22" s="3" t="s">
        <v>25</v>
      </c>
      <c r="I22" s="3" t="s">
        <v>15</v>
      </c>
      <c r="J22" s="4">
        <v>1.6072</v>
      </c>
      <c r="K22" s="4">
        <v>4.63</v>
      </c>
      <c r="L22" s="4"/>
      <c r="M22" s="4">
        <v>1.54</v>
      </c>
      <c r="N22" s="13">
        <f>[1]!b_anal_modidura_cnbd(B22,D22,1)</f>
        <v>0.77890000000000004</v>
      </c>
      <c r="O22" s="13">
        <f>[1]!b_anal_yield_cnbd(B22,D22-1,1)</f>
        <v>1.7885</v>
      </c>
      <c r="P22" s="15">
        <f t="shared" si="1"/>
        <v>1.722747567081782</v>
      </c>
      <c r="Q22" s="1">
        <v>1.7849999999999999</v>
      </c>
      <c r="R22" s="15">
        <f t="shared" si="0"/>
        <v>-6.5752432918217973</v>
      </c>
    </row>
    <row r="23" spans="1:18" hidden="1" x14ac:dyDescent="0.25">
      <c r="A23" s="3" t="s">
        <v>491</v>
      </c>
      <c r="B23" s="7">
        <v>200201</v>
      </c>
      <c r="C23" s="3" t="s">
        <v>492</v>
      </c>
      <c r="D23" s="5">
        <v>43928</v>
      </c>
      <c r="E23" s="5">
        <v>43930</v>
      </c>
      <c r="F23" s="4">
        <v>60</v>
      </c>
      <c r="G23" s="4">
        <v>1</v>
      </c>
      <c r="H23" s="3" t="s">
        <v>25</v>
      </c>
      <c r="I23" s="3" t="s">
        <v>15</v>
      </c>
      <c r="J23" s="4">
        <v>1.2632000000000001</v>
      </c>
      <c r="K23" s="4">
        <v>4.43</v>
      </c>
      <c r="L23" s="4"/>
      <c r="M23" s="4">
        <v>8.4600000000000009</v>
      </c>
      <c r="N23" s="13">
        <f>[1]!b_anal_modidura_cnbd(B23,D23,1)</f>
        <v>0.76270000000000004</v>
      </c>
      <c r="O23" s="13">
        <f>[1]!b_anal_yield_cnbd(B23,D23-4,1)</f>
        <v>1.6789000000000001</v>
      </c>
      <c r="P23" s="15">
        <f t="shared" si="1"/>
        <v>1.3812018355841091</v>
      </c>
      <c r="Q23" s="1">
        <v>1.45</v>
      </c>
      <c r="R23" s="15">
        <f t="shared" si="0"/>
        <v>-29.769816441589093</v>
      </c>
    </row>
    <row r="24" spans="1:18" hidden="1" x14ac:dyDescent="0.25">
      <c r="A24" s="3" t="s">
        <v>545</v>
      </c>
      <c r="B24" s="7">
        <v>200206</v>
      </c>
      <c r="C24" s="3" t="s">
        <v>546</v>
      </c>
      <c r="D24" s="5">
        <v>43935</v>
      </c>
      <c r="E24" s="5">
        <v>43938</v>
      </c>
      <c r="F24" s="4">
        <v>110</v>
      </c>
      <c r="G24" s="4">
        <v>1</v>
      </c>
      <c r="H24" s="3" t="s">
        <v>266</v>
      </c>
      <c r="I24" s="3" t="s">
        <v>15</v>
      </c>
      <c r="J24" s="10">
        <f>[1]!b_info_couponrate(A24)</f>
        <v>1.1100000000000001</v>
      </c>
      <c r="K24" s="4">
        <v>4.53</v>
      </c>
      <c r="L24" s="4"/>
      <c r="M24" s="4">
        <v>2.78</v>
      </c>
      <c r="N24" s="13">
        <v>0.74680000000000002</v>
      </c>
      <c r="O24" s="13">
        <v>1.3030999999999999</v>
      </c>
      <c r="P24" s="15">
        <f t="shared" si="1"/>
        <v>1.2305141938939477</v>
      </c>
      <c r="Q24" s="1">
        <v>1.28</v>
      </c>
      <c r="R24" s="15">
        <f t="shared" si="0"/>
        <v>-7.2585806106052253</v>
      </c>
    </row>
    <row r="25" spans="1:18" hidden="1" x14ac:dyDescent="0.25">
      <c r="A25" s="3" t="s">
        <v>588</v>
      </c>
      <c r="B25" s="7">
        <v>200201</v>
      </c>
      <c r="C25" s="3" t="s">
        <v>589</v>
      </c>
      <c r="D25" s="5">
        <v>43942</v>
      </c>
      <c r="E25" s="5">
        <v>43944</v>
      </c>
      <c r="F25" s="4">
        <v>60</v>
      </c>
      <c r="G25" s="4">
        <v>1</v>
      </c>
      <c r="H25" s="3" t="s">
        <v>25</v>
      </c>
      <c r="I25" s="3" t="s">
        <v>15</v>
      </c>
      <c r="J25" s="4">
        <v>0.97440000000000004</v>
      </c>
      <c r="K25" s="4">
        <v>4.09</v>
      </c>
      <c r="L25" s="4"/>
      <c r="M25" s="4">
        <v>3.46</v>
      </c>
      <c r="N25" s="13">
        <f>[1]!b_anal_modidura_cnbd(B25,D25,1)</f>
        <v>0.72599999999999998</v>
      </c>
      <c r="O25" s="13">
        <f>[1]!b_anal_yield_cnbd(B25,D25-1,1)</f>
        <v>1.1745000000000001</v>
      </c>
      <c r="P25" s="15">
        <f t="shared" si="1"/>
        <v>1.0983669421487603</v>
      </c>
      <c r="Q25" s="1">
        <v>1.18</v>
      </c>
      <c r="R25" s="15">
        <f t="shared" si="0"/>
        <v>-7.6133057851239805</v>
      </c>
    </row>
    <row r="26" spans="1:18" hidden="1" x14ac:dyDescent="0.25">
      <c r="A26" s="3" t="s">
        <v>640</v>
      </c>
      <c r="B26" s="7">
        <v>200206</v>
      </c>
      <c r="C26" s="3" t="s">
        <v>641</v>
      </c>
      <c r="D26" s="5">
        <v>43951</v>
      </c>
      <c r="E26" s="5">
        <v>43959</v>
      </c>
      <c r="F26" s="4">
        <v>84.1</v>
      </c>
      <c r="G26" s="4">
        <v>1</v>
      </c>
      <c r="H26" s="3" t="s">
        <v>266</v>
      </c>
      <c r="I26" s="3" t="s">
        <v>15</v>
      </c>
      <c r="J26" s="4">
        <v>1.0278</v>
      </c>
      <c r="K26" s="4">
        <v>3.04</v>
      </c>
      <c r="L26" s="4"/>
      <c r="M26" s="4">
        <v>6.67</v>
      </c>
      <c r="N26" s="13">
        <f>[1]!b_anal_modidura_cnbd(B26,D26,1)</f>
        <v>0.95340000000000003</v>
      </c>
      <c r="O26" s="13">
        <f>[1]!b_anal_yield_cnbd(B26,D26-1,1)</f>
        <v>1.22</v>
      </c>
      <c r="P26" s="15">
        <f t="shared" si="1"/>
        <v>1.1221989930774072</v>
      </c>
      <c r="Q26" s="1">
        <v>1.22</v>
      </c>
      <c r="R26" s="15">
        <f t="shared" si="0"/>
        <v>-9.7801006922592748</v>
      </c>
    </row>
    <row r="27" spans="1:18" hidden="1" x14ac:dyDescent="0.25">
      <c r="A27" s="3" t="s">
        <v>686</v>
      </c>
      <c r="B27" s="7">
        <v>200206</v>
      </c>
      <c r="C27" s="3" t="s">
        <v>687</v>
      </c>
      <c r="D27" s="5">
        <v>43959</v>
      </c>
      <c r="E27" s="5">
        <v>43963</v>
      </c>
      <c r="F27" s="4">
        <v>50</v>
      </c>
      <c r="G27" s="4">
        <v>1</v>
      </c>
      <c r="H27" s="3" t="s">
        <v>266</v>
      </c>
      <c r="I27" s="3" t="s">
        <v>15</v>
      </c>
      <c r="J27" s="4">
        <v>1.2785</v>
      </c>
      <c r="K27" s="4">
        <v>4.3099999999999996</v>
      </c>
      <c r="L27" s="4"/>
      <c r="M27" s="4">
        <v>2.08</v>
      </c>
      <c r="N27" s="13">
        <f>[1]!b_anal_modidura_cnbd(B27,D27,1)</f>
        <v>0.93020000000000003</v>
      </c>
      <c r="O27" s="13">
        <f>[1]!b_anal_yield_cnbd(B27,D27-1,1)</f>
        <v>1.2649999999999999</v>
      </c>
      <c r="P27" s="15">
        <f t="shared" si="1"/>
        <v>1.3752533863685228</v>
      </c>
      <c r="Q27" s="1">
        <v>1.4</v>
      </c>
      <c r="R27" s="15">
        <f t="shared" si="0"/>
        <v>11.02533863685229</v>
      </c>
    </row>
    <row r="28" spans="1:18" hidden="1" x14ac:dyDescent="0.25">
      <c r="A28" s="3" t="s">
        <v>703</v>
      </c>
      <c r="B28" s="7">
        <v>200206</v>
      </c>
      <c r="C28" s="3" t="s">
        <v>704</v>
      </c>
      <c r="D28" s="5">
        <v>43963</v>
      </c>
      <c r="E28" s="5">
        <v>43966</v>
      </c>
      <c r="F28" s="4">
        <v>70.099999999999994</v>
      </c>
      <c r="G28" s="4">
        <v>1</v>
      </c>
      <c r="H28" s="3" t="s">
        <v>266</v>
      </c>
      <c r="I28" s="3" t="s">
        <v>15</v>
      </c>
      <c r="J28" s="4">
        <v>1.3338000000000001</v>
      </c>
      <c r="K28" s="4">
        <v>3.45</v>
      </c>
      <c r="L28" s="4"/>
      <c r="M28" s="4">
        <v>1.26</v>
      </c>
      <c r="N28" s="13">
        <f>[1]!b_anal_modidura_cnbd(B28,D28,1)</f>
        <v>0.91920000000000002</v>
      </c>
      <c r="O28" s="13">
        <f>[1]!b_anal_yield_cnbd(B28,D28-1,1)</f>
        <v>1.4</v>
      </c>
      <c r="P28" s="15">
        <f t="shared" si="1"/>
        <v>1.4317112271540471</v>
      </c>
      <c r="Q28" s="1">
        <v>1.42</v>
      </c>
      <c r="R28" s="15">
        <f t="shared" si="0"/>
        <v>3.1711227154047172</v>
      </c>
    </row>
    <row r="29" spans="1:18" hidden="1" x14ac:dyDescent="0.25">
      <c r="A29" s="3" t="s">
        <v>717</v>
      </c>
      <c r="B29" s="7">
        <v>200211</v>
      </c>
      <c r="C29" s="3" t="s">
        <v>718</v>
      </c>
      <c r="D29" s="5">
        <v>43965</v>
      </c>
      <c r="E29" s="5">
        <v>43970</v>
      </c>
      <c r="F29" s="4">
        <v>71</v>
      </c>
      <c r="G29" s="4">
        <v>1</v>
      </c>
      <c r="H29" s="3" t="s">
        <v>266</v>
      </c>
      <c r="I29" s="3" t="s">
        <v>15</v>
      </c>
      <c r="J29" s="10">
        <f>[1]!b_info_couponrate(A29)</f>
        <v>1.3</v>
      </c>
      <c r="K29" s="4">
        <v>3.37</v>
      </c>
      <c r="L29" s="4"/>
      <c r="M29" s="4">
        <v>4.29</v>
      </c>
      <c r="N29" s="13">
        <f>[1]!b_anal_modidura_cnbd(B29,E29,1)</f>
        <v>0.9859</v>
      </c>
      <c r="O29" s="13">
        <v>1.399</v>
      </c>
      <c r="P29" s="15">
        <f t="shared" si="1"/>
        <v>1.3912871487980525</v>
      </c>
      <c r="Q29" s="1">
        <v>1.42</v>
      </c>
      <c r="R29" s="15">
        <f t="shared" si="0"/>
        <v>-0.77128512019475348</v>
      </c>
    </row>
    <row r="30" spans="1:18" hidden="1" x14ac:dyDescent="0.25">
      <c r="A30" s="3" t="s">
        <v>743</v>
      </c>
      <c r="B30" s="7">
        <v>200206</v>
      </c>
      <c r="C30" s="3" t="s">
        <v>744</v>
      </c>
      <c r="D30" s="5">
        <v>43970</v>
      </c>
      <c r="E30" s="5">
        <v>43972</v>
      </c>
      <c r="F30" s="4">
        <v>60</v>
      </c>
      <c r="G30" s="4">
        <v>1</v>
      </c>
      <c r="H30" s="3" t="s">
        <v>266</v>
      </c>
      <c r="I30" s="3" t="s">
        <v>15</v>
      </c>
      <c r="J30" s="4">
        <v>1.3355999999999999</v>
      </c>
      <c r="K30" s="4">
        <v>3.07</v>
      </c>
      <c r="L30" s="4"/>
      <c r="M30" s="4">
        <v>1.79</v>
      </c>
      <c r="N30" s="13">
        <f>[1]!b_anal_modidura_cnbd(B30,D30,1)</f>
        <v>0.90069999999999995</v>
      </c>
      <c r="O30" s="13">
        <f>[1]!b_anal_yield_cnbd(B30,D30-1,1)</f>
        <v>1.4</v>
      </c>
      <c r="P30" s="15">
        <f t="shared" si="1"/>
        <v>1.435522282669035</v>
      </c>
      <c r="Q30" s="1">
        <v>1.45</v>
      </c>
      <c r="R30" s="15">
        <f t="shared" si="0"/>
        <v>3.5522282669035121</v>
      </c>
    </row>
    <row r="31" spans="1:18" hidden="1" x14ac:dyDescent="0.25">
      <c r="A31" s="3" t="s">
        <v>759</v>
      </c>
      <c r="B31" s="7">
        <v>200211</v>
      </c>
      <c r="C31" s="3" t="s">
        <v>760</v>
      </c>
      <c r="D31" s="5">
        <v>43972</v>
      </c>
      <c r="E31" s="5">
        <v>43976</v>
      </c>
      <c r="F31" s="4">
        <v>50</v>
      </c>
      <c r="G31" s="4">
        <v>1</v>
      </c>
      <c r="H31" s="3" t="s">
        <v>266</v>
      </c>
      <c r="I31" s="3" t="s">
        <v>15</v>
      </c>
      <c r="J31" s="4">
        <v>1.3629</v>
      </c>
      <c r="K31" s="4">
        <v>3.49</v>
      </c>
      <c r="L31" s="4"/>
      <c r="M31" s="4">
        <v>1.25</v>
      </c>
      <c r="N31" s="13">
        <f>[1]!b_anal_modidura_cnbd(B31,D31,1)</f>
        <v>0.98019999999999996</v>
      </c>
      <c r="O31" s="13">
        <f>[1]!b_anal_yield_cnbd(B31,D31-1,1)</f>
        <v>1.4905999999999999</v>
      </c>
      <c r="P31" s="15">
        <f t="shared" si="1"/>
        <v>1.45471799632728</v>
      </c>
      <c r="Q31" s="1">
        <v>1.48</v>
      </c>
      <c r="R31" s="15">
        <f t="shared" si="0"/>
        <v>-3.5882003672719875</v>
      </c>
    </row>
    <row r="32" spans="1:18" hidden="1" x14ac:dyDescent="0.25">
      <c r="A32" s="3" t="s">
        <v>789</v>
      </c>
      <c r="B32" s="7">
        <v>200206</v>
      </c>
      <c r="C32" s="3" t="s">
        <v>790</v>
      </c>
      <c r="D32" s="5">
        <v>43977</v>
      </c>
      <c r="E32" s="5">
        <v>43980</v>
      </c>
      <c r="F32" s="4">
        <v>60.1</v>
      </c>
      <c r="G32" s="4">
        <v>1</v>
      </c>
      <c r="H32" s="3" t="s">
        <v>266</v>
      </c>
      <c r="I32" s="3" t="s">
        <v>15</v>
      </c>
      <c r="J32" s="4">
        <v>1.5981000000000001</v>
      </c>
      <c r="K32" s="4">
        <v>2.75</v>
      </c>
      <c r="L32" s="4"/>
      <c r="M32" s="4">
        <v>60</v>
      </c>
      <c r="N32" s="13">
        <f>[1]!b_anal_modidura_cnbd(B32,D32,1)</f>
        <v>0.88029999999999997</v>
      </c>
      <c r="O32" s="13">
        <f>[1]!b_anal_yield_cnbd(B32,D32-1,1)</f>
        <v>1.4550000000000001</v>
      </c>
      <c r="P32" s="15">
        <f t="shared" si="1"/>
        <v>1.7003378734522323</v>
      </c>
      <c r="Q32" s="1">
        <v>1.65</v>
      </c>
      <c r="R32" s="15">
        <f t="shared" si="0"/>
        <v>24.533787345223224</v>
      </c>
    </row>
    <row r="33" spans="1:18" hidden="1" x14ac:dyDescent="0.25">
      <c r="A33" s="3" t="s">
        <v>805</v>
      </c>
      <c r="B33" s="7">
        <v>200211</v>
      </c>
      <c r="C33" s="3" t="s">
        <v>806</v>
      </c>
      <c r="D33" s="5">
        <v>43979</v>
      </c>
      <c r="E33" s="5">
        <v>43984</v>
      </c>
      <c r="F33" s="4">
        <v>70.5</v>
      </c>
      <c r="G33" s="4">
        <v>1</v>
      </c>
      <c r="H33" s="3" t="s">
        <v>266</v>
      </c>
      <c r="I33" s="3" t="s">
        <v>15</v>
      </c>
      <c r="J33" s="4">
        <v>1.5841000000000001</v>
      </c>
      <c r="K33" s="4">
        <v>4.24</v>
      </c>
      <c r="L33" s="4"/>
      <c r="M33" s="4">
        <v>2.4</v>
      </c>
      <c r="N33" s="13">
        <f>[1]!b_anal_modidura_cnbd(B33,D33,1)</f>
        <v>0.95940000000000003</v>
      </c>
      <c r="O33" s="13">
        <f>[1]!b_anal_yield_cnbd(B33,D33-1,1)</f>
        <v>1.6</v>
      </c>
      <c r="P33" s="15">
        <f t="shared" si="1"/>
        <v>1.6779086303939963</v>
      </c>
      <c r="Q33" s="1">
        <v>1.7</v>
      </c>
      <c r="R33" s="15">
        <f t="shared" si="0"/>
        <v>7.7908630393996203</v>
      </c>
    </row>
    <row r="34" spans="1:18" hidden="1" x14ac:dyDescent="0.25">
      <c r="A34" s="3" t="s">
        <v>834</v>
      </c>
      <c r="B34" s="7">
        <v>200206</v>
      </c>
      <c r="C34" s="3" t="s">
        <v>835</v>
      </c>
      <c r="D34" s="5">
        <v>43984</v>
      </c>
      <c r="E34" s="5">
        <v>43986</v>
      </c>
      <c r="F34" s="4">
        <v>60</v>
      </c>
      <c r="G34" s="4">
        <v>1</v>
      </c>
      <c r="H34" s="3" t="s">
        <v>266</v>
      </c>
      <c r="I34" s="3" t="s">
        <v>15</v>
      </c>
      <c r="J34" s="4">
        <v>1.8512999999999999</v>
      </c>
      <c r="K34" s="4">
        <v>2.59</v>
      </c>
      <c r="L34" s="4"/>
      <c r="M34" s="4">
        <v>1.03</v>
      </c>
      <c r="N34" s="13">
        <f>[1]!b_anal_modidura_cnbd(B34,D34,1)</f>
        <v>0.85970000000000002</v>
      </c>
      <c r="O34" s="13">
        <f>[1]!b_anal_yield_cnbd(B34,D34-1,1)</f>
        <v>1.67</v>
      </c>
      <c r="P34" s="15">
        <f t="shared" si="1"/>
        <v>1.9559876817494475</v>
      </c>
      <c r="Q34" s="1">
        <v>1.7</v>
      </c>
      <c r="R34" s="15">
        <f t="shared" si="0"/>
        <v>28.598768174944755</v>
      </c>
    </row>
    <row r="35" spans="1:18" hidden="1" x14ac:dyDescent="0.25">
      <c r="A35" s="3" t="s">
        <v>854</v>
      </c>
      <c r="B35" s="7">
        <v>200211</v>
      </c>
      <c r="C35" s="3" t="s">
        <v>855</v>
      </c>
      <c r="D35" s="5">
        <v>43986</v>
      </c>
      <c r="E35" s="5">
        <v>43990</v>
      </c>
      <c r="F35" s="4">
        <v>50</v>
      </c>
      <c r="G35" s="4">
        <v>1</v>
      </c>
      <c r="H35" s="3" t="s">
        <v>266</v>
      </c>
      <c r="I35" s="3" t="s">
        <v>15</v>
      </c>
      <c r="J35" s="4">
        <v>2.0983000000000001</v>
      </c>
      <c r="K35" s="4">
        <v>3.18</v>
      </c>
      <c r="L35" s="4"/>
      <c r="M35" s="4">
        <v>1.21</v>
      </c>
      <c r="N35" s="13">
        <f>[1]!b_anal_modidura_cnbd(B35,D35,1)</f>
        <v>0.93689999999999996</v>
      </c>
      <c r="O35" s="13">
        <f>[1]!b_anal_yield_cnbd(B35,D35-1,1)</f>
        <v>2.0209999999999999</v>
      </c>
      <c r="P35" s="15">
        <f t="shared" si="1"/>
        <v>2.1943614793467821</v>
      </c>
      <c r="Q35" s="1">
        <v>2.12</v>
      </c>
      <c r="R35" s="15">
        <f t="shared" si="0"/>
        <v>17.336147934678216</v>
      </c>
    </row>
    <row r="36" spans="1:18" hidden="1" x14ac:dyDescent="0.25">
      <c r="A36" s="3" t="s">
        <v>893</v>
      </c>
      <c r="B36" s="7">
        <v>200206</v>
      </c>
      <c r="C36" s="3" t="s">
        <v>894</v>
      </c>
      <c r="D36" s="5">
        <v>43991</v>
      </c>
      <c r="E36" s="5">
        <v>43994</v>
      </c>
      <c r="F36" s="4">
        <v>75.099999999999994</v>
      </c>
      <c r="G36" s="4">
        <v>1</v>
      </c>
      <c r="H36" s="3" t="s">
        <v>266</v>
      </c>
      <c r="I36" s="3" t="s">
        <v>15</v>
      </c>
      <c r="J36" s="4">
        <v>2.1168</v>
      </c>
      <c r="K36" s="4">
        <v>3.46</v>
      </c>
      <c r="L36" s="4"/>
      <c r="M36" s="4">
        <v>1.71</v>
      </c>
      <c r="N36" s="13">
        <f>[1]!b_anal_modidura_cnbd(B36,D36,1)</f>
        <v>0.83879999999999999</v>
      </c>
      <c r="O36" s="13">
        <f>[1]!b_anal_yield_cnbd(B36,D36-1,1)</f>
        <v>2.2799999999999998</v>
      </c>
      <c r="P36" s="15">
        <f t="shared" si="1"/>
        <v>2.224096137339056</v>
      </c>
      <c r="Q36" s="1">
        <v>2.2000000000000002</v>
      </c>
      <c r="R36" s="15">
        <f t="shared" si="0"/>
        <v>-5.5903862660943826</v>
      </c>
    </row>
    <row r="37" spans="1:18" hidden="1" x14ac:dyDescent="0.25">
      <c r="A37" s="3" t="s">
        <v>18</v>
      </c>
      <c r="B37" s="7">
        <v>190214</v>
      </c>
      <c r="C37" s="3" t="s">
        <v>19</v>
      </c>
      <c r="D37" s="5">
        <v>43832</v>
      </c>
      <c r="E37" s="5">
        <v>43836</v>
      </c>
      <c r="F37" s="4">
        <v>80</v>
      </c>
      <c r="G37" s="4">
        <v>3</v>
      </c>
      <c r="H37" s="3" t="s">
        <v>12</v>
      </c>
      <c r="I37" s="3" t="s">
        <v>15</v>
      </c>
      <c r="J37" s="4">
        <v>2.8403999999999998</v>
      </c>
      <c r="K37" s="4">
        <v>3.47</v>
      </c>
      <c r="L37" s="4"/>
      <c r="M37" s="4">
        <v>1.27</v>
      </c>
      <c r="N37" s="13">
        <f>[1]!b_anal_modidura_cnbd(B37,D37,1)</f>
        <v>2.6484999999999999</v>
      </c>
      <c r="O37" s="13">
        <f>[1]!b_anal_yield_cnbd(B37,D37-2,1)</f>
        <v>2.89</v>
      </c>
      <c r="P37" s="1"/>
    </row>
    <row r="38" spans="1:18" hidden="1" x14ac:dyDescent="0.25">
      <c r="A38" s="3" t="s">
        <v>65</v>
      </c>
      <c r="B38" s="7">
        <v>190214</v>
      </c>
      <c r="C38" s="3" t="s">
        <v>66</v>
      </c>
      <c r="D38" s="5">
        <v>43839</v>
      </c>
      <c r="E38" s="5">
        <v>43844</v>
      </c>
      <c r="F38" s="4">
        <v>107.3</v>
      </c>
      <c r="G38" s="4">
        <v>3</v>
      </c>
      <c r="H38" s="3" t="s">
        <v>12</v>
      </c>
      <c r="I38" s="3" t="s">
        <v>15</v>
      </c>
      <c r="J38" s="4">
        <v>2.8751000000000002</v>
      </c>
      <c r="K38" s="4">
        <v>2.99</v>
      </c>
      <c r="L38" s="4"/>
      <c r="M38" s="4">
        <v>1.1399999999999999</v>
      </c>
      <c r="N38" s="13">
        <f>[1]!b_anal_modidura_cnbd(B38,D38,1)</f>
        <v>2.6295000000000002</v>
      </c>
      <c r="O38" s="13">
        <f>[1]!b_anal_yield_cnbd(B38,D38-1,1)</f>
        <v>2.9350999999999998</v>
      </c>
      <c r="P38" s="1"/>
    </row>
    <row r="39" spans="1:18" hidden="1" x14ac:dyDescent="0.25">
      <c r="A39" s="3" t="s">
        <v>89</v>
      </c>
      <c r="B39" s="7">
        <v>108605</v>
      </c>
      <c r="C39" s="3" t="s">
        <v>90</v>
      </c>
      <c r="D39" s="5">
        <v>43845</v>
      </c>
      <c r="E39" s="5">
        <v>43847</v>
      </c>
      <c r="F39" s="4">
        <v>50</v>
      </c>
      <c r="G39" s="4">
        <v>3</v>
      </c>
      <c r="H39" s="3" t="s">
        <v>12</v>
      </c>
      <c r="I39" s="3" t="s">
        <v>15</v>
      </c>
      <c r="J39" s="4">
        <v>2.8359000000000001</v>
      </c>
      <c r="K39" s="4">
        <v>4.67</v>
      </c>
      <c r="L39" s="4"/>
      <c r="M39" s="4"/>
      <c r="N39" s="13">
        <f>[1]!b_anal_modidura_cnbd(B39,D39,1)</f>
        <v>2.7040999999999999</v>
      </c>
      <c r="O39" s="13">
        <f>[1]!b_anal_yield_cnbd(B39,D39-1,1)</f>
        <v>2.8805999999999998</v>
      </c>
      <c r="P39" s="1"/>
    </row>
    <row r="40" spans="1:18" hidden="1" x14ac:dyDescent="0.25">
      <c r="A40" s="3" t="s">
        <v>115</v>
      </c>
      <c r="B40" s="7">
        <v>190214</v>
      </c>
      <c r="C40" s="3" t="s">
        <v>116</v>
      </c>
      <c r="D40" s="5">
        <v>43846</v>
      </c>
      <c r="E40" s="5">
        <v>43850</v>
      </c>
      <c r="F40" s="4">
        <v>80</v>
      </c>
      <c r="G40" s="4">
        <v>3</v>
      </c>
      <c r="H40" s="3" t="s">
        <v>12</v>
      </c>
      <c r="I40" s="3" t="s">
        <v>15</v>
      </c>
      <c r="J40" s="4">
        <v>2.8929999999999998</v>
      </c>
      <c r="K40" s="4">
        <v>3.41</v>
      </c>
      <c r="L40" s="4"/>
      <c r="M40" s="4">
        <v>5.92</v>
      </c>
      <c r="N40" s="13">
        <f>[1]!b_anal_modidura_cnbd(B40,D40,1)</f>
        <v>2.6103000000000001</v>
      </c>
      <c r="O40" s="13">
        <f>[1]!b_anal_yield_cnbd(B40,D40-1,1)</f>
        <v>2.9550000000000001</v>
      </c>
      <c r="P40" s="1"/>
    </row>
    <row r="41" spans="1:18" hidden="1" x14ac:dyDescent="0.25">
      <c r="A41" s="3" t="s">
        <v>123</v>
      </c>
      <c r="B41" s="7">
        <v>190214</v>
      </c>
      <c r="C41" s="3" t="s">
        <v>124</v>
      </c>
      <c r="D41" s="5">
        <v>43851</v>
      </c>
      <c r="E41" s="5">
        <v>43864</v>
      </c>
      <c r="F41" s="4">
        <v>60</v>
      </c>
      <c r="G41" s="4">
        <v>3</v>
      </c>
      <c r="H41" s="3" t="s">
        <v>12</v>
      </c>
      <c r="I41" s="3" t="s">
        <v>15</v>
      </c>
      <c r="J41" s="4">
        <v>2.8454999999999999</v>
      </c>
      <c r="K41" s="4">
        <v>4.43</v>
      </c>
      <c r="L41" s="4"/>
      <c r="M41" s="4">
        <v>3.47</v>
      </c>
      <c r="N41" s="13">
        <f>[1]!b_anal_modidura_cnbd(B41,D41,1)</f>
        <v>2.5977000000000001</v>
      </c>
      <c r="O41" s="13">
        <f>[1]!b_anal_yield_cnbd(B41,D41-1,1)</f>
        <v>2.93</v>
      </c>
      <c r="P41" s="1"/>
    </row>
    <row r="42" spans="1:18" hidden="1" x14ac:dyDescent="0.25">
      <c r="A42" s="3" t="s">
        <v>166</v>
      </c>
      <c r="B42" s="7">
        <v>190214</v>
      </c>
      <c r="C42" s="3" t="s">
        <v>167</v>
      </c>
      <c r="D42" s="5">
        <v>43872</v>
      </c>
      <c r="E42" s="5">
        <v>43874</v>
      </c>
      <c r="F42" s="4">
        <v>80</v>
      </c>
      <c r="G42" s="4">
        <v>3</v>
      </c>
      <c r="H42" s="3" t="s">
        <v>12</v>
      </c>
      <c r="I42" s="3" t="s">
        <v>15</v>
      </c>
      <c r="J42" s="4">
        <v>2.5709</v>
      </c>
      <c r="K42" s="4">
        <v>3.62</v>
      </c>
      <c r="L42" s="4"/>
      <c r="M42" s="4">
        <v>7.25</v>
      </c>
      <c r="N42" s="13">
        <f>[1]!b_anal_modidura_cnbd(B42,D42,1)</f>
        <v>2.5491000000000001</v>
      </c>
      <c r="O42" s="13">
        <f>[1]!b_anal_yield_cnbd(B42,D42-1,1)</f>
        <v>2.65</v>
      </c>
      <c r="P42" s="1"/>
    </row>
    <row r="43" spans="1:18" hidden="1" x14ac:dyDescent="0.25">
      <c r="A43" s="3" t="s">
        <v>204</v>
      </c>
      <c r="B43" s="7">
        <v>190214</v>
      </c>
      <c r="C43" s="3" t="s">
        <v>205</v>
      </c>
      <c r="D43" s="5">
        <v>43879</v>
      </c>
      <c r="E43" s="5">
        <v>43882</v>
      </c>
      <c r="F43" s="4">
        <v>99.1</v>
      </c>
      <c r="G43" s="4">
        <v>3</v>
      </c>
      <c r="H43" s="3" t="s">
        <v>12</v>
      </c>
      <c r="I43" s="3" t="s">
        <v>15</v>
      </c>
      <c r="J43" s="4">
        <v>2.5811999999999999</v>
      </c>
      <c r="K43" s="4">
        <v>3.39</v>
      </c>
      <c r="L43" s="4"/>
      <c r="M43" s="4">
        <v>2.5499999999999998</v>
      </c>
      <c r="N43" s="13">
        <f>[1]!b_anal_modidura_cnbd(B43,D43,1)</f>
        <v>2.5305</v>
      </c>
      <c r="O43" s="13">
        <f>[1]!b_anal_yield_cnbd(B43,D43-4,1)</f>
        <v>2.64</v>
      </c>
      <c r="P43" s="1"/>
    </row>
    <row r="44" spans="1:18" hidden="1" x14ac:dyDescent="0.25">
      <c r="A44" s="3" t="s">
        <v>248</v>
      </c>
      <c r="B44" s="7">
        <v>190214</v>
      </c>
      <c r="C44" s="3" t="s">
        <v>249</v>
      </c>
      <c r="D44" s="5">
        <v>43886</v>
      </c>
      <c r="E44" s="5">
        <v>43888</v>
      </c>
      <c r="F44" s="4">
        <v>80</v>
      </c>
      <c r="G44" s="4">
        <v>3</v>
      </c>
      <c r="H44" s="3" t="s">
        <v>12</v>
      </c>
      <c r="I44" s="3" t="s">
        <v>15</v>
      </c>
      <c r="J44" s="4">
        <v>2.5861000000000001</v>
      </c>
      <c r="K44" s="4">
        <v>4.09</v>
      </c>
      <c r="L44" s="4"/>
      <c r="M44" s="4">
        <v>3.17</v>
      </c>
      <c r="N44" s="13">
        <f>[1]!b_anal_modidura_cnbd(B44,D44,1)</f>
        <v>2.5116000000000001</v>
      </c>
      <c r="O44" s="13">
        <f>[1]!b_anal_yield_cnbd(B44,D44-1,1)</f>
        <v>2.6577999999999999</v>
      </c>
      <c r="P44" s="1"/>
    </row>
    <row r="45" spans="1:18" hidden="1" x14ac:dyDescent="0.25">
      <c r="A45" s="3" t="s">
        <v>281</v>
      </c>
      <c r="B45" s="7">
        <v>190214</v>
      </c>
      <c r="C45" s="3" t="s">
        <v>282</v>
      </c>
      <c r="D45" s="5">
        <v>43893</v>
      </c>
      <c r="E45" s="5">
        <v>43896</v>
      </c>
      <c r="F45" s="4">
        <v>100.1</v>
      </c>
      <c r="G45" s="4">
        <v>3</v>
      </c>
      <c r="H45" s="3" t="s">
        <v>12</v>
      </c>
      <c r="I45" s="3" t="s">
        <v>15</v>
      </c>
      <c r="J45" s="4">
        <v>2.5141</v>
      </c>
      <c r="K45" s="4">
        <v>3.88</v>
      </c>
      <c r="L45" s="4"/>
      <c r="M45" s="4">
        <v>1.84</v>
      </c>
      <c r="N45" s="13">
        <f>[1]!b_anal_modidura_cnbd(B45,D45,1)</f>
        <v>2.4950999999999999</v>
      </c>
      <c r="O45" s="13">
        <f>[1]!b_anal_yield_cnbd(B45,D45-1,1)</f>
        <v>2.5950000000000002</v>
      </c>
      <c r="P45" s="1"/>
    </row>
    <row r="46" spans="1:18" hidden="1" x14ac:dyDescent="0.25">
      <c r="A46" s="3" t="s">
        <v>301</v>
      </c>
      <c r="B46" s="7">
        <v>180203</v>
      </c>
      <c r="C46" s="3" t="s">
        <v>302</v>
      </c>
      <c r="D46" s="5">
        <v>43895</v>
      </c>
      <c r="E46" s="5">
        <v>43900</v>
      </c>
      <c r="F46" s="4">
        <v>40</v>
      </c>
      <c r="G46" s="4">
        <v>3</v>
      </c>
      <c r="H46" s="3" t="s">
        <v>12</v>
      </c>
      <c r="I46" s="3" t="s">
        <v>15</v>
      </c>
      <c r="J46" s="4">
        <v>1.9045000000000001</v>
      </c>
      <c r="K46" s="4">
        <v>7.43</v>
      </c>
      <c r="L46" s="4"/>
      <c r="M46" s="4">
        <v>2.93</v>
      </c>
      <c r="N46" s="13">
        <f>[1]!b_anal_modidura_cnbd(B46,D46,1)</f>
        <v>0.94689999999999996</v>
      </c>
      <c r="O46" s="13">
        <f>[1]!b_anal_yield_cnbd(B46,D46-1,1)</f>
        <v>2.1804000000000001</v>
      </c>
      <c r="P46" s="1"/>
    </row>
    <row r="47" spans="1:18" hidden="1" x14ac:dyDescent="0.25">
      <c r="A47" s="3" t="s">
        <v>323</v>
      </c>
      <c r="B47" s="7">
        <v>190214</v>
      </c>
      <c r="C47" s="3" t="s">
        <v>324</v>
      </c>
      <c r="D47" s="5">
        <v>43900</v>
      </c>
      <c r="E47" s="5">
        <v>43902</v>
      </c>
      <c r="F47" s="4">
        <v>70</v>
      </c>
      <c r="G47" s="4">
        <v>3</v>
      </c>
      <c r="H47" s="3" t="s">
        <v>12</v>
      </c>
      <c r="I47" s="3" t="s">
        <v>15</v>
      </c>
      <c r="J47" s="4">
        <v>2.2940999999999998</v>
      </c>
      <c r="K47" s="4">
        <v>4.57</v>
      </c>
      <c r="L47" s="4"/>
      <c r="M47" s="4">
        <v>1.24</v>
      </c>
      <c r="N47" s="13">
        <f>[1]!b_anal_modidura_cnbd(B47,D47,1)</f>
        <v>2.4792999999999998</v>
      </c>
      <c r="O47" s="13">
        <f>[1]!b_anal_yield_cnbd(B47,D47-1,1)</f>
        <v>2.4</v>
      </c>
      <c r="P47" s="1"/>
    </row>
    <row r="48" spans="1:18" hidden="1" x14ac:dyDescent="0.25">
      <c r="A48" s="3" t="s">
        <v>349</v>
      </c>
      <c r="B48" s="7">
        <v>180203</v>
      </c>
      <c r="C48" s="3" t="s">
        <v>350</v>
      </c>
      <c r="D48" s="5">
        <v>43902</v>
      </c>
      <c r="E48" s="5">
        <v>43906</v>
      </c>
      <c r="F48" s="4">
        <v>40</v>
      </c>
      <c r="G48" s="4">
        <v>3</v>
      </c>
      <c r="H48" s="3" t="s">
        <v>12</v>
      </c>
      <c r="I48" s="3" t="s">
        <v>15</v>
      </c>
      <c r="J48" s="4">
        <v>1.8049999999999999</v>
      </c>
      <c r="K48" s="4">
        <v>6.03</v>
      </c>
      <c r="L48" s="4"/>
      <c r="M48" s="4">
        <v>1.53</v>
      </c>
      <c r="N48" s="13">
        <f>[1]!b_anal_modidura_cnbd(B48,D48,1)</f>
        <v>0.97150000000000003</v>
      </c>
      <c r="O48" s="13">
        <f>[1]!b_anal_yield_cnbd(B48,D48-1,1)</f>
        <v>2.0268999999999999</v>
      </c>
      <c r="P48" s="1"/>
    </row>
    <row r="49" spans="1:16" hidden="1" x14ac:dyDescent="0.25">
      <c r="A49" s="3" t="s">
        <v>367</v>
      </c>
      <c r="B49" s="7">
        <v>190214</v>
      </c>
      <c r="C49" s="3" t="s">
        <v>368</v>
      </c>
      <c r="D49" s="5">
        <v>43907</v>
      </c>
      <c r="E49" s="5">
        <v>43910</v>
      </c>
      <c r="F49" s="4">
        <v>106.7</v>
      </c>
      <c r="G49" s="4">
        <v>3</v>
      </c>
      <c r="H49" s="3" t="s">
        <v>12</v>
      </c>
      <c r="I49" s="3" t="s">
        <v>15</v>
      </c>
      <c r="J49" s="4">
        <v>2.4333</v>
      </c>
      <c r="K49" s="4">
        <v>4.62</v>
      </c>
      <c r="L49" s="4"/>
      <c r="M49" s="4">
        <v>16.95</v>
      </c>
      <c r="N49" s="13">
        <f>[1]!b_anal_modidura_cnbd(B49,D49,1)</f>
        <v>2.4592000000000001</v>
      </c>
      <c r="O49" s="13">
        <f>[1]!b_anal_yield_cnbd(B49,D49-1,1)</f>
        <v>2.52</v>
      </c>
      <c r="P49" s="1"/>
    </row>
    <row r="50" spans="1:16" hidden="1" x14ac:dyDescent="0.25">
      <c r="A50" s="3" t="s">
        <v>384</v>
      </c>
      <c r="B50" s="7">
        <v>180203</v>
      </c>
      <c r="C50" s="3" t="s">
        <v>385</v>
      </c>
      <c r="D50" s="5">
        <v>43909</v>
      </c>
      <c r="E50" s="5">
        <v>43914</v>
      </c>
      <c r="F50" s="4">
        <v>40</v>
      </c>
      <c r="G50" s="4">
        <v>3</v>
      </c>
      <c r="H50" s="3" t="s">
        <v>12</v>
      </c>
      <c r="I50" s="3" t="s">
        <v>15</v>
      </c>
      <c r="J50" s="4">
        <v>1.7432000000000001</v>
      </c>
      <c r="K50" s="4">
        <v>6.4</v>
      </c>
      <c r="L50" s="4"/>
      <c r="M50" s="4">
        <v>4.57</v>
      </c>
      <c r="N50" s="13">
        <f>[1]!b_anal_modidura_cnbd(B50,D50,1)</f>
        <v>0.95379999999999998</v>
      </c>
      <c r="O50" s="13">
        <f>[1]!b_anal_yield_cnbd(B50,D50-1,1)</f>
        <v>2.06</v>
      </c>
      <c r="P50" s="1"/>
    </row>
    <row r="51" spans="1:16" hidden="1" x14ac:dyDescent="0.25">
      <c r="A51" s="3" t="s">
        <v>412</v>
      </c>
      <c r="B51" s="7">
        <v>190214</v>
      </c>
      <c r="C51" s="3" t="s">
        <v>413</v>
      </c>
      <c r="D51" s="5">
        <v>43914</v>
      </c>
      <c r="E51" s="5">
        <v>43916</v>
      </c>
      <c r="F51" s="4">
        <v>80</v>
      </c>
      <c r="G51" s="4">
        <v>3</v>
      </c>
      <c r="H51" s="3" t="s">
        <v>12</v>
      </c>
      <c r="I51" s="3" t="s">
        <v>15</v>
      </c>
      <c r="J51" s="4">
        <v>2.2938000000000001</v>
      </c>
      <c r="K51" s="4">
        <v>4.6100000000000003</v>
      </c>
      <c r="L51" s="4"/>
      <c r="M51" s="4">
        <v>3.3</v>
      </c>
      <c r="N51" s="13">
        <f>[1]!b_anal_modidura_cnbd(B51,D51,1)</f>
        <v>2.4445999999999999</v>
      </c>
      <c r="O51" s="13">
        <f>[1]!b_anal_yield_cnbd(B51,D51-1,1)</f>
        <v>2.4205999999999999</v>
      </c>
      <c r="P51" s="1"/>
    </row>
    <row r="52" spans="1:16" hidden="1" x14ac:dyDescent="0.25">
      <c r="A52" s="3" t="s">
        <v>422</v>
      </c>
      <c r="B52" s="7">
        <v>180203</v>
      </c>
      <c r="C52" s="3" t="s">
        <v>423</v>
      </c>
      <c r="D52" s="5">
        <v>43916</v>
      </c>
      <c r="E52" s="5">
        <v>43920</v>
      </c>
      <c r="F52" s="4">
        <v>50</v>
      </c>
      <c r="G52" s="4">
        <v>3</v>
      </c>
      <c r="H52" s="3" t="s">
        <v>12</v>
      </c>
      <c r="I52" s="3" t="s">
        <v>15</v>
      </c>
      <c r="J52" s="4">
        <v>1.5539000000000001</v>
      </c>
      <c r="K52" s="4">
        <v>4.9800000000000004</v>
      </c>
      <c r="L52" s="4"/>
      <c r="M52" s="4">
        <v>1.62</v>
      </c>
      <c r="N52" s="13">
        <f>[1]!b_anal_modidura_cnbd(B52,D52,1)</f>
        <v>0.93689999999999996</v>
      </c>
      <c r="O52" s="13">
        <f>[1]!b_anal_yield_cnbd(B52,D52-1,1)</f>
        <v>1.9167000000000001</v>
      </c>
      <c r="P52" s="1"/>
    </row>
    <row r="53" spans="1:16" hidden="1" x14ac:dyDescent="0.25">
      <c r="A53" s="3" t="s">
        <v>448</v>
      </c>
      <c r="B53" s="7">
        <v>190214</v>
      </c>
      <c r="C53" s="3" t="s">
        <v>449</v>
      </c>
      <c r="D53" s="5">
        <v>43921</v>
      </c>
      <c r="E53" s="5">
        <v>43924</v>
      </c>
      <c r="F53" s="4">
        <v>99.2</v>
      </c>
      <c r="G53" s="4">
        <v>3</v>
      </c>
      <c r="H53" s="3" t="s">
        <v>12</v>
      </c>
      <c r="I53" s="3" t="s">
        <v>15</v>
      </c>
      <c r="J53" s="4">
        <v>2.1341000000000001</v>
      </c>
      <c r="K53" s="4">
        <v>5.82</v>
      </c>
      <c r="L53" s="4"/>
      <c r="M53" s="4">
        <v>3.96</v>
      </c>
      <c r="N53" s="13">
        <f>[1]!b_anal_modidura_cnbd(B53,D53,1)</f>
        <v>2.4297</v>
      </c>
      <c r="O53" s="13">
        <f>[1]!b_anal_yield_cnbd(B53,D53-1,1)</f>
        <v>2.2707000000000002</v>
      </c>
      <c r="P53" s="1"/>
    </row>
    <row r="54" spans="1:16" hidden="1" x14ac:dyDescent="0.25">
      <c r="A54" s="3" t="s">
        <v>471</v>
      </c>
      <c r="B54" s="7">
        <v>180203</v>
      </c>
      <c r="C54" s="3" t="s">
        <v>472</v>
      </c>
      <c r="D54" s="5">
        <v>43923</v>
      </c>
      <c r="E54" s="5">
        <v>43929</v>
      </c>
      <c r="F54" s="4">
        <v>50</v>
      </c>
      <c r="G54" s="4">
        <v>3</v>
      </c>
      <c r="H54" s="3" t="s">
        <v>12</v>
      </c>
      <c r="I54" s="3" t="s">
        <v>15</v>
      </c>
      <c r="J54" s="4">
        <v>1.4242999999999999</v>
      </c>
      <c r="K54" s="4">
        <v>4.43</v>
      </c>
      <c r="L54" s="4"/>
      <c r="M54" s="4">
        <v>2.2000000000000002</v>
      </c>
      <c r="N54" s="13">
        <f>[1]!b_anal_modidura_cnbd(B54,D54,1)</f>
        <v>0.91959999999999997</v>
      </c>
      <c r="O54" s="13">
        <f>[1]!b_anal_yield_cnbd(B54,D54-1,1)</f>
        <v>1.7250000000000001</v>
      </c>
      <c r="P54" s="1"/>
    </row>
    <row r="55" spans="1:16" hidden="1" x14ac:dyDescent="0.25">
      <c r="A55" s="3" t="s">
        <v>493</v>
      </c>
      <c r="B55" s="7">
        <v>200202</v>
      </c>
      <c r="C55" s="3" t="s">
        <v>494</v>
      </c>
      <c r="D55" s="5">
        <v>43928</v>
      </c>
      <c r="E55" s="5">
        <v>43930</v>
      </c>
      <c r="F55" s="4">
        <v>80</v>
      </c>
      <c r="G55" s="4">
        <v>3</v>
      </c>
      <c r="H55" s="3" t="s">
        <v>12</v>
      </c>
      <c r="I55" s="3" t="s">
        <v>15</v>
      </c>
      <c r="J55" s="10">
        <f>[1]!b_info_couponrate(A55)</f>
        <v>1.86</v>
      </c>
      <c r="K55" s="4">
        <v>4.8899999999999997</v>
      </c>
      <c r="L55" s="4"/>
      <c r="M55" s="4">
        <v>25</v>
      </c>
      <c r="N55" s="13">
        <f>[1]!b_anal_modidura_cnbd(B55,E55,1)</f>
        <v>2.8917999999999999</v>
      </c>
      <c r="O55" s="13">
        <f>[1]!b_anal_yield_cnbd(B55,D55-1,1)</f>
        <v>0</v>
      </c>
      <c r="P55" s="1"/>
    </row>
    <row r="56" spans="1:16" hidden="1" x14ac:dyDescent="0.25">
      <c r="A56" s="3" t="s">
        <v>513</v>
      </c>
      <c r="B56" s="7">
        <v>180203</v>
      </c>
      <c r="C56" s="3" t="s">
        <v>514</v>
      </c>
      <c r="D56" s="5">
        <v>43930</v>
      </c>
      <c r="E56" s="5">
        <v>43934</v>
      </c>
      <c r="F56" s="4">
        <v>50</v>
      </c>
      <c r="G56" s="4">
        <v>3</v>
      </c>
      <c r="H56" s="3" t="s">
        <v>12</v>
      </c>
      <c r="I56" s="3" t="s">
        <v>15</v>
      </c>
      <c r="J56" s="4">
        <v>0.98129999999999995</v>
      </c>
      <c r="K56" s="4">
        <v>4.2300000000000004</v>
      </c>
      <c r="L56" s="4"/>
      <c r="M56" s="4">
        <v>4.25</v>
      </c>
      <c r="N56" s="13">
        <f>[1]!b_anal_modidura_cnbd(B56,D56,1)</f>
        <v>0.90459999999999996</v>
      </c>
      <c r="O56" s="13">
        <f>[1]!b_anal_yield_cnbd(B56,D56-1,1)</f>
        <v>1.2498</v>
      </c>
      <c r="P56" s="1"/>
    </row>
    <row r="57" spans="1:16" hidden="1" x14ac:dyDescent="0.25">
      <c r="A57" s="3" t="s">
        <v>543</v>
      </c>
      <c r="B57" s="7">
        <v>200202</v>
      </c>
      <c r="C57" s="3" t="s">
        <v>544</v>
      </c>
      <c r="D57" s="5">
        <v>43935</v>
      </c>
      <c r="E57" s="5">
        <v>43938</v>
      </c>
      <c r="F57" s="4">
        <v>112.4</v>
      </c>
      <c r="G57" s="4">
        <v>3</v>
      </c>
      <c r="H57" s="3" t="s">
        <v>12</v>
      </c>
      <c r="I57" s="3" t="s">
        <v>15</v>
      </c>
      <c r="J57" s="4">
        <v>1.7698</v>
      </c>
      <c r="K57" s="4">
        <v>6.23</v>
      </c>
      <c r="L57" s="4"/>
      <c r="M57" s="4">
        <v>1.78</v>
      </c>
      <c r="N57" s="13">
        <f>[1]!b_anal_modidura_cnbd(B57,D57,1)</f>
        <v>2.8776999999999999</v>
      </c>
      <c r="O57" s="13">
        <f>[1]!b_anal_yield_cnbd(B57,D57-1,1)</f>
        <v>1.91</v>
      </c>
      <c r="P57" s="1"/>
    </row>
    <row r="58" spans="1:16" hidden="1" x14ac:dyDescent="0.25">
      <c r="A58" s="3" t="s">
        <v>561</v>
      </c>
      <c r="B58" s="7">
        <v>180203</v>
      </c>
      <c r="C58" s="3" t="s">
        <v>562</v>
      </c>
      <c r="D58" s="5">
        <v>43937</v>
      </c>
      <c r="E58" s="5">
        <v>43942</v>
      </c>
      <c r="F58" s="4">
        <v>40</v>
      </c>
      <c r="G58" s="4">
        <v>3</v>
      </c>
      <c r="H58" s="3" t="s">
        <v>12</v>
      </c>
      <c r="I58" s="3" t="s">
        <v>15</v>
      </c>
      <c r="J58" s="4">
        <v>0.90649999999999997</v>
      </c>
      <c r="K58" s="4">
        <v>5.58</v>
      </c>
      <c r="L58" s="4"/>
      <c r="M58" s="4">
        <v>2.1</v>
      </c>
      <c r="N58" s="13">
        <f>[1]!b_anal_modidura_cnbd(B58,D58,1)</f>
        <v>0.8861</v>
      </c>
      <c r="O58" s="13">
        <f>[1]!b_anal_yield_cnbd(B58,D58-1,1)</f>
        <v>1.2745</v>
      </c>
      <c r="P58" s="1"/>
    </row>
    <row r="59" spans="1:16" hidden="1" x14ac:dyDescent="0.25">
      <c r="A59" s="3" t="s">
        <v>590</v>
      </c>
      <c r="B59" s="7">
        <v>200202</v>
      </c>
      <c r="C59" s="3" t="s">
        <v>591</v>
      </c>
      <c r="D59" s="5">
        <v>43942</v>
      </c>
      <c r="E59" s="5">
        <v>43944</v>
      </c>
      <c r="F59" s="4">
        <v>90</v>
      </c>
      <c r="G59" s="4">
        <v>3</v>
      </c>
      <c r="H59" s="3" t="s">
        <v>12</v>
      </c>
      <c r="I59" s="3" t="s">
        <v>15</v>
      </c>
      <c r="J59" s="4">
        <v>1.6961999999999999</v>
      </c>
      <c r="K59" s="4">
        <v>3.51</v>
      </c>
      <c r="L59" s="4"/>
      <c r="M59" s="4">
        <v>7.68</v>
      </c>
      <c r="N59" s="13">
        <f>[1]!b_anal_modidura_cnbd(B59,D59,1)</f>
        <v>2.8618999999999999</v>
      </c>
      <c r="O59" s="13">
        <f>[1]!b_anal_yield_cnbd(B59,D59-1,1)</f>
        <v>1.79</v>
      </c>
      <c r="P59" s="1"/>
    </row>
    <row r="60" spans="1:16" hidden="1" x14ac:dyDescent="0.25">
      <c r="A60" s="3" t="s">
        <v>606</v>
      </c>
      <c r="B60" s="7">
        <v>180203</v>
      </c>
      <c r="C60" s="3" t="s">
        <v>607</v>
      </c>
      <c r="D60" s="5">
        <v>43944</v>
      </c>
      <c r="E60" s="5">
        <v>43948</v>
      </c>
      <c r="F60" s="4">
        <v>60</v>
      </c>
      <c r="G60" s="4">
        <v>3</v>
      </c>
      <c r="H60" s="3" t="s">
        <v>12</v>
      </c>
      <c r="I60" s="3" t="s">
        <v>15</v>
      </c>
      <c r="J60" s="4">
        <v>0.84519999999999995</v>
      </c>
      <c r="K60" s="4">
        <v>4.22</v>
      </c>
      <c r="L60" s="4"/>
      <c r="M60" s="4">
        <v>2.04</v>
      </c>
      <c r="N60" s="13">
        <f>[1]!b_anal_modidura_cnbd(B60,D60,1)</f>
        <v>0.86809999999999998</v>
      </c>
      <c r="O60" s="13">
        <f>[1]!b_anal_yield_cnbd(B60,D60-1,1)</f>
        <v>1.1724000000000001</v>
      </c>
      <c r="P60" s="1"/>
    </row>
    <row r="61" spans="1:16" hidden="1" x14ac:dyDescent="0.25">
      <c r="A61" s="3" t="s">
        <v>620</v>
      </c>
      <c r="B61" s="7">
        <v>180203</v>
      </c>
      <c r="C61" s="3" t="s">
        <v>621</v>
      </c>
      <c r="D61" s="5">
        <v>43949</v>
      </c>
      <c r="E61" s="5">
        <v>43951</v>
      </c>
      <c r="F61" s="4">
        <v>60</v>
      </c>
      <c r="G61" s="4">
        <v>3</v>
      </c>
      <c r="H61" s="3" t="s">
        <v>12</v>
      </c>
      <c r="I61" s="3" t="s">
        <v>15</v>
      </c>
      <c r="J61" s="4">
        <v>0.87590000000000001</v>
      </c>
      <c r="K61" s="4">
        <v>3.35</v>
      </c>
      <c r="L61" s="4"/>
      <c r="M61" s="4">
        <v>2.73</v>
      </c>
      <c r="N61" s="13">
        <f>[1]!b_anal_modidura_cnbd(B61,D61,1)</f>
        <v>0.85399999999999998</v>
      </c>
      <c r="O61" s="13">
        <f>[1]!b_anal_yield_cnbd(B61,D61-1,1)</f>
        <v>1.17</v>
      </c>
      <c r="P61" s="1"/>
    </row>
    <row r="62" spans="1:16" hidden="1" x14ac:dyDescent="0.25">
      <c r="A62" s="3" t="s">
        <v>646</v>
      </c>
      <c r="B62" s="7">
        <v>200202</v>
      </c>
      <c r="C62" s="3" t="s">
        <v>647</v>
      </c>
      <c r="D62" s="5">
        <v>43951</v>
      </c>
      <c r="E62" s="5">
        <v>43959</v>
      </c>
      <c r="F62" s="4">
        <v>105.8</v>
      </c>
      <c r="G62" s="4">
        <v>3</v>
      </c>
      <c r="H62" s="3" t="s">
        <v>12</v>
      </c>
      <c r="I62" s="3" t="s">
        <v>15</v>
      </c>
      <c r="J62" s="4">
        <v>1.6255999999999999</v>
      </c>
      <c r="K62" s="4">
        <v>4.58</v>
      </c>
      <c r="L62" s="4"/>
      <c r="M62" s="4">
        <v>1.93</v>
      </c>
      <c r="N62" s="13">
        <f>[1]!b_anal_modidura_cnbd(B62,D62,1)</f>
        <v>2.8384</v>
      </c>
      <c r="O62" s="13">
        <f>[1]!b_anal_yield_cnbd(B62,D62-1,1)</f>
        <v>1.7450000000000001</v>
      </c>
      <c r="P62" s="1"/>
    </row>
    <row r="63" spans="1:16" hidden="1" x14ac:dyDescent="0.25">
      <c r="A63" s="3" t="s">
        <v>668</v>
      </c>
      <c r="B63" s="7">
        <v>180203</v>
      </c>
      <c r="C63" s="3" t="s">
        <v>669</v>
      </c>
      <c r="D63" s="5">
        <v>43958</v>
      </c>
      <c r="E63" s="5">
        <v>43962</v>
      </c>
      <c r="F63" s="4">
        <v>60</v>
      </c>
      <c r="G63" s="4">
        <v>3</v>
      </c>
      <c r="H63" s="3" t="s">
        <v>12</v>
      </c>
      <c r="I63" s="3" t="s">
        <v>15</v>
      </c>
      <c r="J63" s="4">
        <v>1.0605</v>
      </c>
      <c r="K63" s="4">
        <v>3.01</v>
      </c>
      <c r="L63" s="4"/>
      <c r="M63" s="4">
        <v>2.35</v>
      </c>
      <c r="N63" s="13">
        <f>[1]!b_anal_modidura_cnbd(B63,D63,1)</f>
        <v>0.82950000000000002</v>
      </c>
      <c r="O63" s="13">
        <f>[1]!b_anal_yield_cnbd(B63,D63-1,1)</f>
        <v>1.23</v>
      </c>
      <c r="P63" s="1"/>
    </row>
    <row r="64" spans="1:16" hidden="1" x14ac:dyDescent="0.25">
      <c r="A64" s="3" t="s">
        <v>684</v>
      </c>
      <c r="B64" s="7">
        <v>200202</v>
      </c>
      <c r="C64" s="3" t="s">
        <v>685</v>
      </c>
      <c r="D64" s="5">
        <v>43959</v>
      </c>
      <c r="E64" s="5">
        <v>43963</v>
      </c>
      <c r="F64" s="4">
        <v>70</v>
      </c>
      <c r="G64" s="4">
        <v>3</v>
      </c>
      <c r="H64" s="3" t="s">
        <v>12</v>
      </c>
      <c r="I64" s="3" t="s">
        <v>15</v>
      </c>
      <c r="J64" s="4">
        <v>1.8126</v>
      </c>
      <c r="K64" s="4">
        <v>3.72</v>
      </c>
      <c r="L64" s="4"/>
      <c r="M64" s="4">
        <v>2.14</v>
      </c>
      <c r="N64" s="13">
        <f>[1]!b_anal_modidura_cnbd(B64,D64,1)</f>
        <v>2.8134999999999999</v>
      </c>
      <c r="O64" s="13">
        <f>[1]!b_anal_yield_cnbd(B64,D64-1,1)</f>
        <v>1.87</v>
      </c>
      <c r="P64" s="1"/>
    </row>
    <row r="65" spans="1:16" hidden="1" x14ac:dyDescent="0.25">
      <c r="A65" s="3" t="s">
        <v>696</v>
      </c>
      <c r="B65" s="7">
        <v>200202</v>
      </c>
      <c r="C65" s="3" t="s">
        <v>697</v>
      </c>
      <c r="D65" s="5">
        <v>43963</v>
      </c>
      <c r="E65" s="5">
        <v>43966</v>
      </c>
      <c r="F65" s="4">
        <v>81.3</v>
      </c>
      <c r="G65" s="4">
        <v>3</v>
      </c>
      <c r="H65" s="3" t="s">
        <v>12</v>
      </c>
      <c r="I65" s="3" t="s">
        <v>15</v>
      </c>
      <c r="J65" s="4">
        <v>1.85</v>
      </c>
      <c r="K65" s="4">
        <v>6.23</v>
      </c>
      <c r="L65" s="4"/>
      <c r="M65" s="4">
        <v>10</v>
      </c>
      <c r="N65" s="13">
        <f>[1]!b_anal_modidura_cnbd(B65,D65,1)</f>
        <v>2.8007</v>
      </c>
      <c r="O65" s="13">
        <f>[1]!b_anal_yield_cnbd(B65,D65-1,1)</f>
        <v>1.98</v>
      </c>
      <c r="P65" s="1"/>
    </row>
    <row r="66" spans="1:16" hidden="1" x14ac:dyDescent="0.25">
      <c r="A66" s="3" t="s">
        <v>745</v>
      </c>
      <c r="B66" s="7">
        <v>200202</v>
      </c>
      <c r="C66" s="3" t="s">
        <v>746</v>
      </c>
      <c r="D66" s="5">
        <v>43970</v>
      </c>
      <c r="E66" s="5">
        <v>43972</v>
      </c>
      <c r="F66" s="4">
        <v>70</v>
      </c>
      <c r="G66" s="4">
        <v>3</v>
      </c>
      <c r="H66" s="3" t="s">
        <v>12</v>
      </c>
      <c r="I66" s="3" t="s">
        <v>15</v>
      </c>
      <c r="J66" s="4">
        <v>1.9039999999999999</v>
      </c>
      <c r="K66" s="4">
        <v>2.76</v>
      </c>
      <c r="L66" s="4"/>
      <c r="M66" s="4">
        <v>3.22</v>
      </c>
      <c r="N66" s="13">
        <f>[1]!b_anal_modidura_cnbd(B66,D66,1)</f>
        <v>2.7812999999999999</v>
      </c>
      <c r="O66" s="13">
        <f>[1]!b_anal_yield_cnbd(B66,D66-1,1)</f>
        <v>1.92</v>
      </c>
      <c r="P66" s="1"/>
    </row>
    <row r="67" spans="1:16" hidden="1" x14ac:dyDescent="0.25">
      <c r="A67" s="3" t="s">
        <v>791</v>
      </c>
      <c r="B67" s="7">
        <v>200202</v>
      </c>
      <c r="C67" s="3" t="s">
        <v>792</v>
      </c>
      <c r="D67" s="5">
        <v>43977</v>
      </c>
      <c r="E67" s="5">
        <v>43980</v>
      </c>
      <c r="F67" s="4">
        <v>85.3</v>
      </c>
      <c r="G67" s="4">
        <v>3</v>
      </c>
      <c r="H67" s="3" t="s">
        <v>12</v>
      </c>
      <c r="I67" s="3" t="s">
        <v>15</v>
      </c>
      <c r="J67" s="4">
        <v>2.0607000000000002</v>
      </c>
      <c r="K67" s="4">
        <v>3.27</v>
      </c>
      <c r="L67" s="4"/>
      <c r="M67" s="4">
        <v>2.25</v>
      </c>
      <c r="N67" s="13">
        <f>[1]!b_anal_modidura_cnbd(B67,D67,1)</f>
        <v>2.7570000000000001</v>
      </c>
      <c r="O67" s="13">
        <f>[1]!b_anal_yield_cnbd(B67,D67-1,1)</f>
        <v>2.0198999999999998</v>
      </c>
      <c r="P67" s="1"/>
    </row>
    <row r="68" spans="1:16" hidden="1" x14ac:dyDescent="0.25">
      <c r="A68" s="3" t="s">
        <v>838</v>
      </c>
      <c r="B68" s="7">
        <v>200202</v>
      </c>
      <c r="C68" s="3" t="s">
        <v>839</v>
      </c>
      <c r="D68" s="5">
        <v>43984</v>
      </c>
      <c r="E68" s="5">
        <v>43986</v>
      </c>
      <c r="F68" s="4">
        <v>50</v>
      </c>
      <c r="G68" s="4">
        <v>3</v>
      </c>
      <c r="H68" s="3" t="s">
        <v>12</v>
      </c>
      <c r="I68" s="3" t="s">
        <v>15</v>
      </c>
      <c r="J68" s="4">
        <v>2.3938999999999999</v>
      </c>
      <c r="K68" s="4">
        <v>2.57</v>
      </c>
      <c r="L68" s="4"/>
      <c r="M68" s="4">
        <v>2</v>
      </c>
      <c r="N68" s="13">
        <f>[1]!b_anal_modidura_cnbd(B68,D68,1)</f>
        <v>2.7298</v>
      </c>
      <c r="O68" s="13">
        <f>[1]!b_anal_yield_cnbd(B68,D68-1,1)</f>
        <v>2.21</v>
      </c>
      <c r="P68" s="1"/>
    </row>
    <row r="69" spans="1:16" hidden="1" x14ac:dyDescent="0.25">
      <c r="A69" s="3" t="s">
        <v>869</v>
      </c>
      <c r="B69" s="7">
        <v>200217</v>
      </c>
      <c r="C69" s="3" t="s">
        <v>870</v>
      </c>
      <c r="D69" s="5">
        <v>43987</v>
      </c>
      <c r="E69" s="5">
        <v>43991</v>
      </c>
      <c r="F69" s="4">
        <v>30</v>
      </c>
      <c r="G69" s="4">
        <v>3</v>
      </c>
      <c r="H69" s="3" t="s">
        <v>12</v>
      </c>
      <c r="I69" s="3" t="s">
        <v>15</v>
      </c>
      <c r="J69" s="10">
        <f>[1]!b_info_couponrate(A69)</f>
        <v>2.85</v>
      </c>
      <c r="K69" s="4">
        <v>3.46</v>
      </c>
      <c r="L69" s="4"/>
      <c r="M69" s="4">
        <v>2.85</v>
      </c>
      <c r="N69" s="13">
        <f>[1]!b_anal_modidura_cnbd(B69,E69+1,1)</f>
        <v>0</v>
      </c>
      <c r="O69" s="13">
        <f>[1]!b_anal_yield_cnbd(B69,D69-1,1)</f>
        <v>0</v>
      </c>
      <c r="P69" s="1"/>
    </row>
    <row r="70" spans="1:16" hidden="1" x14ac:dyDescent="0.25">
      <c r="A70" s="3" t="s">
        <v>891</v>
      </c>
      <c r="B70" s="7">
        <v>200202</v>
      </c>
      <c r="C70" s="3" t="s">
        <v>892</v>
      </c>
      <c r="D70" s="5">
        <v>43991</v>
      </c>
      <c r="E70" s="5">
        <v>43994</v>
      </c>
      <c r="F70" s="4">
        <v>86.4</v>
      </c>
      <c r="G70" s="4">
        <v>3</v>
      </c>
      <c r="H70" s="3" t="s">
        <v>12</v>
      </c>
      <c r="I70" s="3" t="s">
        <v>15</v>
      </c>
      <c r="J70" s="4">
        <v>2.5217999999999998</v>
      </c>
      <c r="K70" s="4">
        <v>3.94</v>
      </c>
      <c r="L70" s="4"/>
      <c r="M70" s="4">
        <v>16.920000000000002</v>
      </c>
      <c r="N70" s="13">
        <f>[1]!b_anal_modidura_cnbd(B70,D70,1)</f>
        <v>2.7079</v>
      </c>
      <c r="O70" s="13">
        <f>[1]!b_anal_yield_cnbd(B70,D70-1,1)</f>
        <v>2.64</v>
      </c>
      <c r="P70" s="1"/>
    </row>
    <row r="71" spans="1:16" hidden="1" x14ac:dyDescent="0.25">
      <c r="A71" s="3" t="s">
        <v>16</v>
      </c>
      <c r="B71" s="7">
        <v>190208</v>
      </c>
      <c r="C71" s="3" t="s">
        <v>17</v>
      </c>
      <c r="D71" s="5">
        <v>43832</v>
      </c>
      <c r="E71" s="5">
        <v>43836</v>
      </c>
      <c r="F71" s="4">
        <v>80</v>
      </c>
      <c r="G71" s="4">
        <v>5</v>
      </c>
      <c r="H71" s="3" t="s">
        <v>12</v>
      </c>
      <c r="I71" s="3" t="s">
        <v>15</v>
      </c>
      <c r="J71" s="4">
        <v>3.2214999999999998</v>
      </c>
      <c r="K71" s="4">
        <v>4.8899999999999997</v>
      </c>
      <c r="L71" s="4"/>
      <c r="M71" s="4">
        <v>1.27</v>
      </c>
      <c r="N71" s="13">
        <f>[1]!b_anal_modidura_cnbd(B71,D71,1)</f>
        <v>4.0449000000000002</v>
      </c>
      <c r="O71" s="13">
        <f>[1]!b_anal_yield_cnbd(B71,D71-2,1)</f>
        <v>3.2700999999999998</v>
      </c>
      <c r="P71" s="1"/>
    </row>
    <row r="72" spans="1:16" hidden="1" x14ac:dyDescent="0.25">
      <c r="A72" s="3" t="s">
        <v>44</v>
      </c>
      <c r="B72" s="7">
        <v>200203</v>
      </c>
      <c r="C72" s="3" t="s">
        <v>45</v>
      </c>
      <c r="D72" s="5">
        <v>43837</v>
      </c>
      <c r="E72" s="5">
        <v>43840</v>
      </c>
      <c r="F72" s="4">
        <v>101</v>
      </c>
      <c r="G72" s="4">
        <v>5</v>
      </c>
      <c r="H72" s="3" t="s">
        <v>12</v>
      </c>
      <c r="I72" s="3" t="s">
        <v>15</v>
      </c>
      <c r="J72" s="10">
        <f>[1]!b_info_couponrate(A72)</f>
        <v>3.23</v>
      </c>
      <c r="K72" s="4">
        <v>4.4800000000000004</v>
      </c>
      <c r="L72" s="4"/>
      <c r="M72" s="4">
        <v>1.93</v>
      </c>
      <c r="N72" s="13">
        <f>[1]!b_anal_modidura_cnbd(B72,E72,1)</f>
        <v>4.5484999999999998</v>
      </c>
      <c r="O72" s="13">
        <f>[1]!b_anal_yield_cnbd(B72,D72-3,1)</f>
        <v>0</v>
      </c>
      <c r="P72" s="1"/>
    </row>
    <row r="73" spans="1:16" hidden="1" x14ac:dyDescent="0.25">
      <c r="A73" s="3" t="s">
        <v>81</v>
      </c>
      <c r="B73" s="7">
        <v>200203</v>
      </c>
      <c r="C73" s="3" t="s">
        <v>82</v>
      </c>
      <c r="D73" s="5">
        <v>43844</v>
      </c>
      <c r="E73" s="5">
        <v>43846</v>
      </c>
      <c r="F73" s="4">
        <v>100</v>
      </c>
      <c r="G73" s="4">
        <v>5</v>
      </c>
      <c r="H73" s="3" t="s">
        <v>12</v>
      </c>
      <c r="I73" s="3" t="s">
        <v>15</v>
      </c>
      <c r="J73" s="4">
        <v>3.2061999999999999</v>
      </c>
      <c r="K73" s="4">
        <v>3.03</v>
      </c>
      <c r="L73" s="4"/>
      <c r="M73" s="4">
        <v>2.2400000000000002</v>
      </c>
      <c r="N73" s="13">
        <f>[1]!b_anal_modidura_cnbd(B73,D73,1)</f>
        <v>4.5370999999999997</v>
      </c>
      <c r="O73" s="13">
        <f>[1]!b_anal_yield_cnbd(B73,D73-1,1)</f>
        <v>3.2637999999999998</v>
      </c>
      <c r="P73" s="1"/>
    </row>
    <row r="74" spans="1:16" hidden="1" x14ac:dyDescent="0.25">
      <c r="A74" s="6" t="s">
        <v>904</v>
      </c>
      <c r="B74" s="6" t="s">
        <v>904</v>
      </c>
      <c r="C74" s="3" t="s">
        <v>131</v>
      </c>
      <c r="D74" s="5">
        <v>43851</v>
      </c>
      <c r="E74" s="5">
        <v>43864</v>
      </c>
      <c r="F74" s="4">
        <v>40</v>
      </c>
      <c r="G74" s="4">
        <v>5</v>
      </c>
      <c r="H74" s="3" t="s">
        <v>12</v>
      </c>
      <c r="I74" s="3" t="s">
        <v>15</v>
      </c>
      <c r="J74" s="10">
        <f>[1]!b_info_couponrate(A74)</f>
        <v>3.14</v>
      </c>
      <c r="K74" s="4">
        <v>5.93</v>
      </c>
      <c r="L74" s="4"/>
      <c r="M74" s="4"/>
      <c r="N74" s="13">
        <f>[1]!b_anal_modidura_cnbd(B74,E74+1,1)</f>
        <v>4.5651000000000002</v>
      </c>
      <c r="O74" s="13">
        <f>[1]!b_anal_yield_cnbd(B74,D74-1,1)</f>
        <v>0</v>
      </c>
      <c r="P74" s="1"/>
    </row>
    <row r="75" spans="1:16" hidden="1" x14ac:dyDescent="0.25">
      <c r="A75" s="3" t="s">
        <v>180</v>
      </c>
      <c r="B75" s="7">
        <v>200203</v>
      </c>
      <c r="C75" s="3" t="s">
        <v>181</v>
      </c>
      <c r="D75" s="5">
        <v>43874</v>
      </c>
      <c r="E75" s="5">
        <v>43878</v>
      </c>
      <c r="F75" s="4">
        <v>90</v>
      </c>
      <c r="G75" s="4">
        <v>5</v>
      </c>
      <c r="H75" s="3" t="s">
        <v>12</v>
      </c>
      <c r="I75" s="3" t="s">
        <v>15</v>
      </c>
      <c r="J75" s="4">
        <v>2.8774000000000002</v>
      </c>
      <c r="K75" s="4">
        <v>3.65</v>
      </c>
      <c r="L75" s="4"/>
      <c r="M75" s="4">
        <v>2.1800000000000002</v>
      </c>
      <c r="N75" s="13">
        <f>[1]!b_anal_modidura_cnbd(B75,D75,1)</f>
        <v>4.4741</v>
      </c>
      <c r="O75" s="13">
        <f>[1]!b_anal_yield_cnbd(B75,D75-1,1)</f>
        <v>2.95</v>
      </c>
      <c r="P75" s="1"/>
    </row>
    <row r="76" spans="1:16" hidden="1" x14ac:dyDescent="0.25">
      <c r="A76" s="3" t="s">
        <v>218</v>
      </c>
      <c r="B76" s="7">
        <v>200203</v>
      </c>
      <c r="C76" s="3" t="s">
        <v>219</v>
      </c>
      <c r="D76" s="5">
        <v>43881</v>
      </c>
      <c r="E76" s="5">
        <v>43886</v>
      </c>
      <c r="F76" s="4">
        <v>113</v>
      </c>
      <c r="G76" s="4">
        <v>5</v>
      </c>
      <c r="H76" s="3" t="s">
        <v>12</v>
      </c>
      <c r="I76" s="3" t="s">
        <v>15</v>
      </c>
      <c r="J76" s="4">
        <v>2.9710000000000001</v>
      </c>
      <c r="K76" s="4">
        <v>3.46</v>
      </c>
      <c r="L76" s="4"/>
      <c r="M76" s="4">
        <v>10</v>
      </c>
      <c r="N76" s="13">
        <f>[1]!b_anal_modidura_cnbd(B76,D76,1)</f>
        <v>4.452</v>
      </c>
      <c r="O76" s="13">
        <f>[1]!b_anal_yield_cnbd(B76,D76-1,1)</f>
        <v>2.9725000000000001</v>
      </c>
      <c r="P76" s="1"/>
    </row>
    <row r="77" spans="1:16" hidden="1" x14ac:dyDescent="0.25">
      <c r="A77" s="3" t="s">
        <v>262</v>
      </c>
      <c r="B77" s="7">
        <v>200203</v>
      </c>
      <c r="C77" s="3" t="s">
        <v>263</v>
      </c>
      <c r="D77" s="5">
        <v>43888</v>
      </c>
      <c r="E77" s="5">
        <v>43892</v>
      </c>
      <c r="F77" s="4">
        <v>90</v>
      </c>
      <c r="G77" s="4">
        <v>5</v>
      </c>
      <c r="H77" s="3" t="s">
        <v>12</v>
      </c>
      <c r="I77" s="3" t="s">
        <v>15</v>
      </c>
      <c r="J77" s="4">
        <v>2.84</v>
      </c>
      <c r="K77" s="4">
        <v>4.8899999999999997</v>
      </c>
      <c r="L77" s="4"/>
      <c r="M77" s="4">
        <v>1.1100000000000001</v>
      </c>
      <c r="N77" s="13">
        <f>[1]!b_anal_modidura_cnbd(B77,D77,1)</f>
        <v>4.4404000000000003</v>
      </c>
      <c r="O77" s="13">
        <f>[1]!b_anal_yield_cnbd(B77,D77-1,1)</f>
        <v>2.94</v>
      </c>
      <c r="P77" s="1"/>
    </row>
    <row r="78" spans="1:16" hidden="1" x14ac:dyDescent="0.25">
      <c r="A78" s="3" t="s">
        <v>299</v>
      </c>
      <c r="B78" s="7">
        <v>200203</v>
      </c>
      <c r="C78" s="3" t="s">
        <v>300</v>
      </c>
      <c r="D78" s="5">
        <v>43895</v>
      </c>
      <c r="E78" s="5">
        <v>43900</v>
      </c>
      <c r="F78" s="4">
        <v>100</v>
      </c>
      <c r="G78" s="4">
        <v>5</v>
      </c>
      <c r="H78" s="3" t="s">
        <v>12</v>
      </c>
      <c r="I78" s="3" t="s">
        <v>15</v>
      </c>
      <c r="J78" s="4">
        <v>2.7301000000000002</v>
      </c>
      <c r="K78" s="4">
        <v>3.86</v>
      </c>
      <c r="L78" s="4"/>
      <c r="M78" s="4">
        <v>8.91</v>
      </c>
      <c r="N78" s="13">
        <f>[1]!b_anal_modidura_cnbd(B78,D78,1)</f>
        <v>4.4260000000000002</v>
      </c>
      <c r="O78" s="13">
        <f>[1]!b_anal_yield_cnbd(B78,D78-1,1)</f>
        <v>2.8050000000000002</v>
      </c>
      <c r="P78" s="1"/>
    </row>
    <row r="79" spans="1:16" hidden="1" x14ac:dyDescent="0.25">
      <c r="A79" s="3" t="s">
        <v>347</v>
      </c>
      <c r="B79" s="7">
        <v>200203</v>
      </c>
      <c r="C79" s="3" t="s">
        <v>348</v>
      </c>
      <c r="D79" s="5">
        <v>43902</v>
      </c>
      <c r="E79" s="5">
        <v>43906</v>
      </c>
      <c r="F79" s="4">
        <v>80</v>
      </c>
      <c r="G79" s="4">
        <v>5</v>
      </c>
      <c r="H79" s="3" t="s">
        <v>12</v>
      </c>
      <c r="I79" s="3" t="s">
        <v>15</v>
      </c>
      <c r="J79" s="4">
        <v>2.7223999999999999</v>
      </c>
      <c r="K79" s="4">
        <v>3.24</v>
      </c>
      <c r="L79" s="4"/>
      <c r="M79" s="4">
        <v>2.09</v>
      </c>
      <c r="N79" s="13">
        <f>[1]!b_anal_modidura_cnbd(B79,D79,1)</f>
        <v>4.4074</v>
      </c>
      <c r="O79" s="13">
        <f>[1]!b_anal_yield_cnbd(B79,D79-1,1)</f>
        <v>2.78</v>
      </c>
      <c r="P79" s="1"/>
    </row>
    <row r="80" spans="1:16" hidden="1" x14ac:dyDescent="0.25">
      <c r="A80" s="3" t="s">
        <v>386</v>
      </c>
      <c r="B80" s="7">
        <v>200203</v>
      </c>
      <c r="C80" s="3" t="s">
        <v>387</v>
      </c>
      <c r="D80" s="5">
        <v>43909</v>
      </c>
      <c r="E80" s="5">
        <v>43914</v>
      </c>
      <c r="F80" s="4">
        <v>106</v>
      </c>
      <c r="G80" s="4">
        <v>5</v>
      </c>
      <c r="H80" s="3" t="s">
        <v>12</v>
      </c>
      <c r="I80" s="3" t="s">
        <v>15</v>
      </c>
      <c r="J80" s="4">
        <v>2.7713999999999999</v>
      </c>
      <c r="K80" s="4">
        <v>4.2</v>
      </c>
      <c r="L80" s="4"/>
      <c r="M80" s="4">
        <v>1.02</v>
      </c>
      <c r="N80" s="13">
        <f>[1]!b_anal_modidura_cnbd(B80,D80,1)</f>
        <v>4.3859000000000004</v>
      </c>
      <c r="O80" s="13">
        <f>[1]!b_anal_yield_cnbd(B80,D80-1,1)</f>
        <v>2.83</v>
      </c>
      <c r="P80" s="1"/>
    </row>
    <row r="81" spans="1:16" hidden="1" x14ac:dyDescent="0.25">
      <c r="A81" s="3" t="s">
        <v>430</v>
      </c>
      <c r="B81" s="7">
        <v>200203</v>
      </c>
      <c r="C81" s="3" t="s">
        <v>431</v>
      </c>
      <c r="D81" s="5">
        <v>43916</v>
      </c>
      <c r="E81" s="5">
        <v>43920</v>
      </c>
      <c r="F81" s="4">
        <v>80</v>
      </c>
      <c r="G81" s="4">
        <v>5</v>
      </c>
      <c r="H81" s="3" t="s">
        <v>12</v>
      </c>
      <c r="I81" s="3" t="s">
        <v>15</v>
      </c>
      <c r="J81" s="4">
        <v>2.5596999999999999</v>
      </c>
      <c r="K81" s="4">
        <v>4.0999999999999996</v>
      </c>
      <c r="L81" s="4"/>
      <c r="M81" s="4">
        <v>2.57</v>
      </c>
      <c r="N81" s="13">
        <f>[1]!b_anal_modidura_cnbd(B81,D81,1)</f>
        <v>4.3776999999999999</v>
      </c>
      <c r="O81" s="13">
        <f>[1]!b_anal_yield_cnbd(B81,D81-1,1)</f>
        <v>2.7149999999999999</v>
      </c>
      <c r="P81" s="1"/>
    </row>
    <row r="82" spans="1:16" hidden="1" x14ac:dyDescent="0.25">
      <c r="A82" s="3" t="s">
        <v>475</v>
      </c>
      <c r="B82" s="7">
        <v>200203</v>
      </c>
      <c r="C82" s="3" t="s">
        <v>476</v>
      </c>
      <c r="D82" s="5">
        <v>43923</v>
      </c>
      <c r="E82" s="5">
        <v>43929</v>
      </c>
      <c r="F82" s="4">
        <v>97.5</v>
      </c>
      <c r="G82" s="4">
        <v>5</v>
      </c>
      <c r="H82" s="3" t="s">
        <v>12</v>
      </c>
      <c r="I82" s="3" t="s">
        <v>15</v>
      </c>
      <c r="J82" s="4">
        <v>2.4590000000000001</v>
      </c>
      <c r="K82" s="4">
        <v>4.66</v>
      </c>
      <c r="L82" s="4"/>
      <c r="M82" s="4">
        <v>1</v>
      </c>
      <c r="N82" s="13">
        <f>[1]!b_anal_modidura_cnbd(B82,D82,1)</f>
        <v>4.3638000000000003</v>
      </c>
      <c r="O82" s="13">
        <f>[1]!b_anal_yield_cnbd(B82,D82-1,1)</f>
        <v>2.5299999999999998</v>
      </c>
      <c r="P82" s="1"/>
    </row>
    <row r="83" spans="1:16" hidden="1" x14ac:dyDescent="0.25">
      <c r="A83" s="3" t="s">
        <v>517</v>
      </c>
      <c r="B83" s="7">
        <v>200203</v>
      </c>
      <c r="C83" s="3" t="s">
        <v>518</v>
      </c>
      <c r="D83" s="5">
        <v>43930</v>
      </c>
      <c r="E83" s="5">
        <v>43934</v>
      </c>
      <c r="F83" s="4">
        <v>80</v>
      </c>
      <c r="G83" s="4">
        <v>5</v>
      </c>
      <c r="H83" s="3" t="s">
        <v>12</v>
      </c>
      <c r="I83" s="3" t="s">
        <v>15</v>
      </c>
      <c r="J83" s="4">
        <v>2.1074999999999999</v>
      </c>
      <c r="K83" s="4">
        <v>4.4800000000000004</v>
      </c>
      <c r="L83" s="4"/>
      <c r="M83" s="4">
        <v>1.36</v>
      </c>
      <c r="N83" s="13">
        <f>[1]!b_anal_modidura_cnbd(B83,D83,1)</f>
        <v>4.3619000000000003</v>
      </c>
      <c r="O83" s="13">
        <f>[1]!b_anal_yield_cnbd(B83,D83-1,1)</f>
        <v>2.1903000000000001</v>
      </c>
      <c r="P83" s="1"/>
    </row>
    <row r="84" spans="1:16" hidden="1" x14ac:dyDescent="0.25">
      <c r="A84" s="3" t="s">
        <v>569</v>
      </c>
      <c r="B84" s="7">
        <v>200203</v>
      </c>
      <c r="C84" s="3" t="s">
        <v>570</v>
      </c>
      <c r="D84" s="5">
        <v>43937</v>
      </c>
      <c r="E84" s="5">
        <v>43942</v>
      </c>
      <c r="F84" s="4">
        <v>102.1</v>
      </c>
      <c r="G84" s="4">
        <v>5</v>
      </c>
      <c r="H84" s="3" t="s">
        <v>12</v>
      </c>
      <c r="I84" s="3" t="s">
        <v>15</v>
      </c>
      <c r="J84" s="4">
        <v>2.1093000000000002</v>
      </c>
      <c r="K84" s="4">
        <v>4.82</v>
      </c>
      <c r="L84" s="4"/>
      <c r="M84" s="4">
        <v>1.05</v>
      </c>
      <c r="N84" s="13">
        <f>[1]!b_anal_modidura_cnbd(B84,D84,1)</f>
        <v>4.3434999999999997</v>
      </c>
      <c r="O84" s="13">
        <f>[1]!b_anal_yield_cnbd(B84,D84-1,1)</f>
        <v>2.2178</v>
      </c>
      <c r="P84" s="1"/>
    </row>
    <row r="85" spans="1:16" hidden="1" x14ac:dyDescent="0.25">
      <c r="A85" s="3" t="s">
        <v>602</v>
      </c>
      <c r="B85" s="7">
        <v>200203</v>
      </c>
      <c r="C85" s="3" t="s">
        <v>603</v>
      </c>
      <c r="D85" s="5">
        <v>43944</v>
      </c>
      <c r="E85" s="5">
        <v>43948</v>
      </c>
      <c r="F85" s="4">
        <v>90</v>
      </c>
      <c r="G85" s="4">
        <v>5</v>
      </c>
      <c r="H85" s="3" t="s">
        <v>12</v>
      </c>
      <c r="I85" s="3" t="s">
        <v>15</v>
      </c>
      <c r="J85" s="4">
        <v>2.0299</v>
      </c>
      <c r="K85" s="4">
        <v>3.06</v>
      </c>
      <c r="L85" s="4"/>
      <c r="M85" s="4">
        <v>125</v>
      </c>
      <c r="N85" s="13">
        <f>[1]!b_anal_modidura_cnbd(B85,D85,1)</f>
        <v>4.3293999999999997</v>
      </c>
      <c r="O85" s="13">
        <f>[1]!b_anal_yield_cnbd(B85,D85-1,1)</f>
        <v>2.15</v>
      </c>
      <c r="P85" s="1"/>
    </row>
    <row r="86" spans="1:16" hidden="1" x14ac:dyDescent="0.25">
      <c r="A86" s="3" t="s">
        <v>642</v>
      </c>
      <c r="B86" s="7">
        <v>200203</v>
      </c>
      <c r="C86" s="3" t="s">
        <v>643</v>
      </c>
      <c r="D86" s="5">
        <v>43951</v>
      </c>
      <c r="E86" s="5">
        <v>43959</v>
      </c>
      <c r="F86" s="4">
        <v>109.9</v>
      </c>
      <c r="G86" s="4">
        <v>5</v>
      </c>
      <c r="H86" s="3" t="s">
        <v>12</v>
      </c>
      <c r="I86" s="3" t="s">
        <v>15</v>
      </c>
      <c r="J86" s="4">
        <v>2.0265</v>
      </c>
      <c r="K86" s="4">
        <v>2.92</v>
      </c>
      <c r="L86" s="4"/>
      <c r="M86" s="4">
        <v>1.06</v>
      </c>
      <c r="N86" s="13">
        <f>[1]!b_anal_modidura_cnbd(B86,D86,1)</f>
        <v>4.3113999999999999</v>
      </c>
      <c r="O86" s="13">
        <f>[1]!b_anal_yield_cnbd(B86,D86-1,1)</f>
        <v>2.09</v>
      </c>
      <c r="P86" s="1"/>
    </row>
    <row r="87" spans="1:16" hidden="1" x14ac:dyDescent="0.25">
      <c r="A87" s="3" t="s">
        <v>680</v>
      </c>
      <c r="B87" s="7">
        <v>200203</v>
      </c>
      <c r="C87" s="3" t="s">
        <v>681</v>
      </c>
      <c r="D87" s="5">
        <v>43959</v>
      </c>
      <c r="E87" s="5">
        <v>43963</v>
      </c>
      <c r="F87" s="4">
        <v>130</v>
      </c>
      <c r="G87" s="4">
        <v>5</v>
      </c>
      <c r="H87" s="3" t="s">
        <v>12</v>
      </c>
      <c r="I87" s="3" t="s">
        <v>15</v>
      </c>
      <c r="J87" s="4">
        <v>2.2258</v>
      </c>
      <c r="K87" s="4">
        <v>3.99</v>
      </c>
      <c r="L87" s="4"/>
      <c r="M87" s="4">
        <v>5.66</v>
      </c>
      <c r="N87" s="13">
        <f>[1]!b_anal_modidura_cnbd(B87,D87,1)</f>
        <v>4.2812999999999999</v>
      </c>
      <c r="O87" s="13">
        <f>[1]!b_anal_yield_cnbd(B87,D87-1,1)</f>
        <v>2.2905000000000002</v>
      </c>
      <c r="P87" s="1"/>
    </row>
    <row r="88" spans="1:16" hidden="1" x14ac:dyDescent="0.25">
      <c r="A88" s="3" t="s">
        <v>719</v>
      </c>
      <c r="B88" s="7">
        <v>200203</v>
      </c>
      <c r="C88" s="3" t="s">
        <v>720</v>
      </c>
      <c r="D88" s="5">
        <v>43965</v>
      </c>
      <c r="E88" s="5">
        <v>43970</v>
      </c>
      <c r="F88" s="4">
        <v>142.1</v>
      </c>
      <c r="G88" s="4">
        <v>5</v>
      </c>
      <c r="H88" s="3" t="s">
        <v>12</v>
      </c>
      <c r="I88" s="3" t="s">
        <v>15</v>
      </c>
      <c r="J88" s="4">
        <v>2.2713999999999999</v>
      </c>
      <c r="K88" s="4">
        <v>3.83</v>
      </c>
      <c r="L88" s="4"/>
      <c r="M88" s="4">
        <v>1.21</v>
      </c>
      <c r="N88" s="13">
        <f>[1]!b_anal_modidura_cnbd(B88,D88,1)</f>
        <v>4.2645</v>
      </c>
      <c r="O88" s="13">
        <f>[1]!b_anal_yield_cnbd(B88,D88-1,1)</f>
        <v>2.3420999999999998</v>
      </c>
      <c r="P88" s="1"/>
    </row>
    <row r="89" spans="1:16" hidden="1" x14ac:dyDescent="0.25">
      <c r="A89" s="3" t="s">
        <v>765</v>
      </c>
      <c r="B89" s="7">
        <v>200203</v>
      </c>
      <c r="C89" s="3" t="s">
        <v>766</v>
      </c>
      <c r="D89" s="5">
        <v>43972</v>
      </c>
      <c r="E89" s="5">
        <v>43976</v>
      </c>
      <c r="F89" s="4">
        <v>130</v>
      </c>
      <c r="G89" s="4">
        <v>5</v>
      </c>
      <c r="H89" s="3" t="s">
        <v>12</v>
      </c>
      <c r="I89" s="3" t="s">
        <v>15</v>
      </c>
      <c r="J89" s="4">
        <v>2.3429000000000002</v>
      </c>
      <c r="K89" s="4">
        <v>1.72</v>
      </c>
      <c r="L89" s="4"/>
      <c r="M89" s="4">
        <v>1.39</v>
      </c>
      <c r="N89" s="13">
        <f>[1]!b_anal_modidura_cnbd(B89,D89,1)</f>
        <v>4.2408999999999999</v>
      </c>
      <c r="O89" s="13">
        <f>[1]!b_anal_yield_cnbd(B89,D89-1,1)</f>
        <v>2.3679999999999999</v>
      </c>
      <c r="P89" s="1"/>
    </row>
    <row r="90" spans="1:16" hidden="1" x14ac:dyDescent="0.25">
      <c r="A90" s="3" t="s">
        <v>813</v>
      </c>
      <c r="B90" s="7">
        <v>200203</v>
      </c>
      <c r="C90" s="3" t="s">
        <v>814</v>
      </c>
      <c r="D90" s="5">
        <v>43979</v>
      </c>
      <c r="E90" s="5">
        <v>43984</v>
      </c>
      <c r="F90" s="4">
        <v>150</v>
      </c>
      <c r="G90" s="4">
        <v>5</v>
      </c>
      <c r="H90" s="3" t="s">
        <v>12</v>
      </c>
      <c r="I90" s="3" t="s">
        <v>15</v>
      </c>
      <c r="J90" s="4">
        <v>2.5002</v>
      </c>
      <c r="K90" s="4">
        <v>3.32</v>
      </c>
      <c r="L90" s="4"/>
      <c r="M90" s="4">
        <v>3.27</v>
      </c>
      <c r="N90" s="13">
        <f>[1]!b_anal_modidura_cnbd(B90,D90,1)</f>
        <v>4.2153</v>
      </c>
      <c r="O90" s="13">
        <f>[1]!b_anal_yield_cnbd(B90,D90-1,1)</f>
        <v>2.5550000000000002</v>
      </c>
      <c r="P90" s="1"/>
    </row>
    <row r="91" spans="1:16" hidden="1" x14ac:dyDescent="0.25">
      <c r="A91" s="3" t="s">
        <v>852</v>
      </c>
      <c r="B91" s="7">
        <v>200203</v>
      </c>
      <c r="C91" s="3" t="s">
        <v>853</v>
      </c>
      <c r="D91" s="5">
        <v>43986</v>
      </c>
      <c r="E91" s="5">
        <v>43990</v>
      </c>
      <c r="F91" s="4">
        <v>110</v>
      </c>
      <c r="G91" s="4">
        <v>5</v>
      </c>
      <c r="H91" s="3" t="s">
        <v>12</v>
      </c>
      <c r="I91" s="3" t="s">
        <v>15</v>
      </c>
      <c r="J91" s="4">
        <v>2.7957000000000001</v>
      </c>
      <c r="K91" s="4">
        <v>3.14</v>
      </c>
      <c r="L91" s="4"/>
      <c r="M91" s="4">
        <v>2.99</v>
      </c>
      <c r="N91" s="13">
        <f>[1]!b_anal_modidura_cnbd(B91,D91,1)</f>
        <v>4.1811999999999996</v>
      </c>
      <c r="O91" s="13">
        <f>[1]!b_anal_yield_cnbd(B91,D91-1,1)</f>
        <v>2.7503000000000002</v>
      </c>
      <c r="P91" s="1"/>
    </row>
    <row r="92" spans="1:16" hidden="1" x14ac:dyDescent="0.25">
      <c r="A92" s="3" t="s">
        <v>873</v>
      </c>
      <c r="B92" s="7">
        <v>200218</v>
      </c>
      <c r="C92" s="3" t="s">
        <v>874</v>
      </c>
      <c r="D92" s="5">
        <v>43987</v>
      </c>
      <c r="E92" s="5">
        <v>43991</v>
      </c>
      <c r="F92" s="4">
        <v>20</v>
      </c>
      <c r="G92" s="4">
        <v>5</v>
      </c>
      <c r="H92" s="3" t="s">
        <v>12</v>
      </c>
      <c r="I92" s="3" t="s">
        <v>15</v>
      </c>
      <c r="J92" s="10">
        <f>[1]!b_info_couponrate(A92)</f>
        <v>3.1</v>
      </c>
      <c r="K92" s="4">
        <v>3.54</v>
      </c>
      <c r="L92" s="4"/>
      <c r="M92" s="4">
        <v>1.1599999999999999</v>
      </c>
      <c r="N92" s="13">
        <f>[1]!b_anal_modidura_cnbd(B92,E92+1,1)</f>
        <v>0</v>
      </c>
      <c r="O92" s="13">
        <f>[1]!b_anal_yield_cnbd(B92,D92-1,1)</f>
        <v>0</v>
      </c>
      <c r="P92" s="1"/>
    </row>
    <row r="93" spans="1:16" hidden="1" x14ac:dyDescent="0.25">
      <c r="A93" s="3" t="s">
        <v>13</v>
      </c>
      <c r="B93" s="7">
        <v>190209</v>
      </c>
      <c r="C93" s="3" t="s">
        <v>14</v>
      </c>
      <c r="D93" s="5">
        <v>43832</v>
      </c>
      <c r="E93" s="5">
        <v>43836</v>
      </c>
      <c r="F93" s="4">
        <v>40</v>
      </c>
      <c r="G93" s="4">
        <v>7</v>
      </c>
      <c r="H93" s="3" t="s">
        <v>12</v>
      </c>
      <c r="I93" s="3" t="s">
        <v>15</v>
      </c>
      <c r="J93" s="4">
        <v>3.4693000000000001</v>
      </c>
      <c r="K93" s="4">
        <v>5.05</v>
      </c>
      <c r="L93" s="4"/>
      <c r="M93" s="4">
        <v>1.37</v>
      </c>
      <c r="N93" s="13">
        <f>[1]!b_anal_modidura_cnbd(B93,D93,1)</f>
        <v>5.7373000000000003</v>
      </c>
      <c r="O93" s="13">
        <f>[1]!b_anal_yield_cnbd(B93,D93-2,1)</f>
        <v>3.49</v>
      </c>
      <c r="P93" s="1"/>
    </row>
    <row r="94" spans="1:16" hidden="1" x14ac:dyDescent="0.25">
      <c r="A94" s="3" t="s">
        <v>63</v>
      </c>
      <c r="B94" s="7">
        <v>200204</v>
      </c>
      <c r="C94" s="3" t="s">
        <v>64</v>
      </c>
      <c r="D94" s="5">
        <v>43839</v>
      </c>
      <c r="E94" s="5">
        <v>43844</v>
      </c>
      <c r="F94" s="4">
        <v>54.3</v>
      </c>
      <c r="G94" s="4">
        <v>7</v>
      </c>
      <c r="H94" s="3" t="s">
        <v>12</v>
      </c>
      <c r="I94" s="3" t="s">
        <v>15</v>
      </c>
      <c r="J94" s="10">
        <f>[1]!b_info_couponrate(A94)</f>
        <v>3.43</v>
      </c>
      <c r="K94" s="4">
        <v>4.75</v>
      </c>
      <c r="L94" s="4"/>
      <c r="M94" s="4">
        <v>1.44</v>
      </c>
      <c r="N94" s="13">
        <f>[1]!b_anal_modidura_cnbd(B94,E94,1)</f>
        <v>6.1246</v>
      </c>
      <c r="O94" s="13">
        <f>[1]!b_anal_yield_cnbd(B94,D94-1,1)</f>
        <v>0</v>
      </c>
      <c r="P94" s="1"/>
    </row>
    <row r="95" spans="1:16" hidden="1" x14ac:dyDescent="0.25">
      <c r="A95" s="3" t="s">
        <v>99</v>
      </c>
      <c r="B95" s="7">
        <v>108606</v>
      </c>
      <c r="C95" s="3" t="s">
        <v>100</v>
      </c>
      <c r="D95" s="5">
        <v>43845</v>
      </c>
      <c r="E95" s="5">
        <v>43847</v>
      </c>
      <c r="F95" s="4">
        <v>20</v>
      </c>
      <c r="G95" s="4">
        <v>7</v>
      </c>
      <c r="H95" s="3" t="s">
        <v>12</v>
      </c>
      <c r="I95" s="3" t="s">
        <v>15</v>
      </c>
      <c r="J95" s="10">
        <f>[1]!b_info_couponrate(A95)</f>
        <v>3.46</v>
      </c>
      <c r="K95" s="4">
        <v>6.05</v>
      </c>
      <c r="L95" s="4"/>
      <c r="M95" s="4"/>
      <c r="N95" s="13">
        <f>[1]!b_anal_modidura_cnbd(B95,E95+2,1)</f>
        <v>6.1184000000000003</v>
      </c>
      <c r="O95" s="13">
        <f>[1]!b_anal_yield_cnbd(B95,D95-1,1)</f>
        <v>0</v>
      </c>
      <c r="P95" s="1"/>
    </row>
    <row r="96" spans="1:16" hidden="1" x14ac:dyDescent="0.25">
      <c r="A96" s="3" t="s">
        <v>107</v>
      </c>
      <c r="B96" s="7">
        <v>200204</v>
      </c>
      <c r="C96" s="3" t="s">
        <v>108</v>
      </c>
      <c r="D96" s="5">
        <v>43846</v>
      </c>
      <c r="E96" s="5">
        <v>43850</v>
      </c>
      <c r="F96" s="4">
        <v>50</v>
      </c>
      <c r="G96" s="4">
        <v>7</v>
      </c>
      <c r="H96" s="3" t="s">
        <v>12</v>
      </c>
      <c r="I96" s="3" t="s">
        <v>15</v>
      </c>
      <c r="J96" s="4">
        <v>3.4291999999999998</v>
      </c>
      <c r="K96" s="4">
        <v>3.17</v>
      </c>
      <c r="L96" s="4"/>
      <c r="M96" s="4">
        <v>12.5</v>
      </c>
      <c r="N96" s="13">
        <f>[1]!b_anal_modidura_cnbd(B96,D96,1)</f>
        <v>6.1219999999999999</v>
      </c>
      <c r="O96" s="13">
        <f>[1]!b_anal_yield_cnbd(B96,D96-1,1)</f>
        <v>3.4916</v>
      </c>
      <c r="P96" s="1"/>
    </row>
    <row r="97" spans="1:16" hidden="1" x14ac:dyDescent="0.25">
      <c r="A97" s="3" t="s">
        <v>132</v>
      </c>
      <c r="B97" s="3" t="s">
        <v>132</v>
      </c>
      <c r="C97" s="3" t="s">
        <v>133</v>
      </c>
      <c r="D97" s="5">
        <v>43851</v>
      </c>
      <c r="E97" s="5">
        <v>43864</v>
      </c>
      <c r="F97" s="4">
        <v>20</v>
      </c>
      <c r="G97" s="4">
        <v>7</v>
      </c>
      <c r="H97" s="3" t="s">
        <v>12</v>
      </c>
      <c r="I97" s="3" t="s">
        <v>15</v>
      </c>
      <c r="J97" s="10">
        <f>[1]!b_info_couponrate(A97)</f>
        <v>3.39</v>
      </c>
      <c r="K97" s="4">
        <v>6.49</v>
      </c>
      <c r="L97" s="4"/>
      <c r="M97" s="4"/>
      <c r="N97" s="13">
        <f>[1]!b_anal_modidura_cnbd(B97,E97+1,1)</f>
        <v>6.1510999999999996</v>
      </c>
      <c r="O97" s="13">
        <f>[1]!b_anal_yield_cnbd(B97,D97-1,1)</f>
        <v>0</v>
      </c>
      <c r="P97" s="1"/>
    </row>
    <row r="98" spans="1:16" hidden="1" x14ac:dyDescent="0.25">
      <c r="A98" s="3" t="s">
        <v>168</v>
      </c>
      <c r="B98" s="7">
        <v>200204</v>
      </c>
      <c r="C98" s="3" t="s">
        <v>169</v>
      </c>
      <c r="D98" s="5">
        <v>43872</v>
      </c>
      <c r="E98" s="5">
        <v>43874</v>
      </c>
      <c r="F98" s="4">
        <v>70</v>
      </c>
      <c r="G98" s="4">
        <v>7</v>
      </c>
      <c r="H98" s="3" t="s">
        <v>12</v>
      </c>
      <c r="I98" s="3" t="s">
        <v>15</v>
      </c>
      <c r="J98" s="4">
        <v>3.1522000000000001</v>
      </c>
      <c r="K98" s="4">
        <v>2.83</v>
      </c>
      <c r="L98" s="4"/>
      <c r="M98" s="4">
        <v>1.17</v>
      </c>
      <c r="N98" s="13">
        <f>[1]!b_anal_modidura_cnbd(B98,D98,1)</f>
        <v>6.0755999999999997</v>
      </c>
      <c r="O98" s="13">
        <f>[1]!b_anal_yield_cnbd(B98,D98-1,1)</f>
        <v>3.1657000000000002</v>
      </c>
      <c r="P98" s="1"/>
    </row>
    <row r="99" spans="1:16" hidden="1" x14ac:dyDescent="0.25">
      <c r="A99" s="3" t="s">
        <v>200</v>
      </c>
      <c r="B99" s="7">
        <v>200204</v>
      </c>
      <c r="C99" s="3" t="s">
        <v>201</v>
      </c>
      <c r="D99" s="5">
        <v>43879</v>
      </c>
      <c r="E99" s="5">
        <v>43882</v>
      </c>
      <c r="F99" s="4">
        <v>81</v>
      </c>
      <c r="G99" s="4">
        <v>7</v>
      </c>
      <c r="H99" s="3" t="s">
        <v>12</v>
      </c>
      <c r="I99" s="3" t="s">
        <v>15</v>
      </c>
      <c r="J99" s="4">
        <v>3.1634000000000002</v>
      </c>
      <c r="K99" s="4">
        <v>3.52</v>
      </c>
      <c r="L99" s="4"/>
      <c r="M99" s="4">
        <v>3.68</v>
      </c>
      <c r="N99" s="13">
        <f>[1]!b_anal_modidura_cnbd(B99,D99,1)</f>
        <v>6.0556000000000001</v>
      </c>
      <c r="O99" s="13">
        <f>[1]!b_anal_yield_cnbd(B99,D99-4,1)</f>
        <v>3.1951999999999998</v>
      </c>
      <c r="P99" s="1"/>
    </row>
    <row r="100" spans="1:16" hidden="1" x14ac:dyDescent="0.25">
      <c r="A100" s="3" t="s">
        <v>242</v>
      </c>
      <c r="B100" s="7">
        <v>200204</v>
      </c>
      <c r="C100" s="3" t="s">
        <v>243</v>
      </c>
      <c r="D100" s="5">
        <v>43886</v>
      </c>
      <c r="E100" s="5">
        <v>43888</v>
      </c>
      <c r="F100" s="4">
        <v>70</v>
      </c>
      <c r="G100" s="4">
        <v>7</v>
      </c>
      <c r="H100" s="3" t="s">
        <v>12</v>
      </c>
      <c r="I100" s="3" t="s">
        <v>15</v>
      </c>
      <c r="J100" s="4">
        <v>3.1718999999999999</v>
      </c>
      <c r="K100" s="4">
        <v>3.49</v>
      </c>
      <c r="L100" s="4"/>
      <c r="M100" s="4">
        <v>3.35</v>
      </c>
      <c r="N100" s="13">
        <f>[1]!b_anal_modidura_cnbd(B100,D100,1)</f>
        <v>6.0370999999999997</v>
      </c>
      <c r="O100" s="13">
        <f>[1]!b_anal_yield_cnbd(B100,D100-1,1)</f>
        <v>3.2031000000000001</v>
      </c>
      <c r="P100" s="1"/>
    </row>
    <row r="101" spans="1:16" hidden="1" x14ac:dyDescent="0.25">
      <c r="A101" s="3" t="s">
        <v>285</v>
      </c>
      <c r="B101" s="7">
        <v>200204</v>
      </c>
      <c r="C101" s="3" t="s">
        <v>286</v>
      </c>
      <c r="D101" s="5">
        <v>43893</v>
      </c>
      <c r="E101" s="5">
        <v>43896</v>
      </c>
      <c r="F101" s="4">
        <v>62</v>
      </c>
      <c r="G101" s="4">
        <v>7</v>
      </c>
      <c r="H101" s="3" t="s">
        <v>12</v>
      </c>
      <c r="I101" s="3" t="s">
        <v>15</v>
      </c>
      <c r="J101" s="4">
        <v>3.1539000000000001</v>
      </c>
      <c r="K101" s="4">
        <v>4.63</v>
      </c>
      <c r="L101" s="4"/>
      <c r="M101" s="4">
        <v>1.26</v>
      </c>
      <c r="N101" s="13">
        <f>[1]!b_anal_modidura_cnbd(B101,D101,1)</f>
        <v>6.0198</v>
      </c>
      <c r="O101" s="13">
        <f>[1]!b_anal_yield_cnbd(B101,D101-1,1)</f>
        <v>3.2</v>
      </c>
      <c r="P101" s="1"/>
    </row>
    <row r="102" spans="1:16" hidden="1" x14ac:dyDescent="0.25">
      <c r="A102" s="3" t="s">
        <v>329</v>
      </c>
      <c r="B102" s="7">
        <v>200204</v>
      </c>
      <c r="C102" s="3" t="s">
        <v>330</v>
      </c>
      <c r="D102" s="5">
        <v>43900</v>
      </c>
      <c r="E102" s="5">
        <v>43902</v>
      </c>
      <c r="F102" s="4">
        <v>50</v>
      </c>
      <c r="G102" s="4">
        <v>7</v>
      </c>
      <c r="H102" s="3" t="s">
        <v>12</v>
      </c>
      <c r="I102" s="3" t="s">
        <v>15</v>
      </c>
      <c r="J102" s="4">
        <v>2.9582999999999999</v>
      </c>
      <c r="K102" s="4">
        <v>6.18</v>
      </c>
      <c r="L102" s="4"/>
      <c r="M102" s="4">
        <v>1.38</v>
      </c>
      <c r="N102" s="13">
        <f>[1]!b_anal_modidura_cnbd(B102,D102,1)</f>
        <v>6.0125999999999999</v>
      </c>
      <c r="O102" s="13">
        <f>[1]!b_anal_yield_cnbd(B102,D102-1,1)</f>
        <v>3.02</v>
      </c>
      <c r="P102" s="1"/>
    </row>
    <row r="103" spans="1:16" hidden="1" x14ac:dyDescent="0.25">
      <c r="A103" s="3" t="s">
        <v>369</v>
      </c>
      <c r="B103" s="7">
        <v>200204</v>
      </c>
      <c r="C103" s="3" t="s">
        <v>370</v>
      </c>
      <c r="D103" s="5">
        <v>43907</v>
      </c>
      <c r="E103" s="5">
        <v>43910</v>
      </c>
      <c r="F103" s="4">
        <v>60</v>
      </c>
      <c r="G103" s="4">
        <v>7</v>
      </c>
      <c r="H103" s="3" t="s">
        <v>12</v>
      </c>
      <c r="I103" s="3" t="s">
        <v>15</v>
      </c>
      <c r="J103" s="4">
        <v>3.0661</v>
      </c>
      <c r="K103" s="4">
        <v>4.6100000000000003</v>
      </c>
      <c r="L103" s="4"/>
      <c r="M103" s="4">
        <v>14</v>
      </c>
      <c r="N103" s="13">
        <f>[1]!b_anal_modidura_cnbd(B103,D103,1)</f>
        <v>5.9875999999999996</v>
      </c>
      <c r="O103" s="13">
        <f>[1]!b_anal_yield_cnbd(B103,D103-1,1)</f>
        <v>3.1006999999999998</v>
      </c>
      <c r="P103" s="1"/>
    </row>
    <row r="104" spans="1:16" hidden="1" x14ac:dyDescent="0.25">
      <c r="A104" s="3" t="s">
        <v>414</v>
      </c>
      <c r="B104" s="7">
        <v>200204</v>
      </c>
      <c r="C104" s="3" t="s">
        <v>415</v>
      </c>
      <c r="D104" s="5">
        <v>43914</v>
      </c>
      <c r="E104" s="5">
        <v>43916</v>
      </c>
      <c r="F104" s="4">
        <v>30</v>
      </c>
      <c r="G104" s="4">
        <v>7</v>
      </c>
      <c r="H104" s="3" t="s">
        <v>12</v>
      </c>
      <c r="I104" s="3" t="s">
        <v>15</v>
      </c>
      <c r="J104" s="4">
        <v>3.0451000000000001</v>
      </c>
      <c r="K104" s="4">
        <v>7.73</v>
      </c>
      <c r="L104" s="4"/>
      <c r="M104" s="4">
        <v>25</v>
      </c>
      <c r="N104" s="13">
        <f>[1]!b_anal_modidura_cnbd(B104,D104,1)</f>
        <v>5.9709000000000003</v>
      </c>
      <c r="O104" s="13">
        <f>[1]!b_anal_yield_cnbd(B104,D104-1,1)</f>
        <v>3.1375000000000002</v>
      </c>
      <c r="P104" s="1"/>
    </row>
    <row r="105" spans="1:16" hidden="1" x14ac:dyDescent="0.25">
      <c r="A105" s="3" t="s">
        <v>450</v>
      </c>
      <c r="B105" s="7">
        <v>200204</v>
      </c>
      <c r="C105" s="3" t="s">
        <v>451</v>
      </c>
      <c r="D105" s="5">
        <v>43921</v>
      </c>
      <c r="E105" s="5">
        <v>43924</v>
      </c>
      <c r="F105" s="4">
        <v>41</v>
      </c>
      <c r="G105" s="4">
        <v>7</v>
      </c>
      <c r="H105" s="3" t="s">
        <v>12</v>
      </c>
      <c r="I105" s="3" t="s">
        <v>15</v>
      </c>
      <c r="J105" s="4">
        <v>2.9876999999999998</v>
      </c>
      <c r="K105" s="4">
        <v>9</v>
      </c>
      <c r="L105" s="4"/>
      <c r="M105" s="4">
        <v>1.47</v>
      </c>
      <c r="N105" s="13">
        <f>[1]!b_anal_modidura_cnbd(B105,D105,1)</f>
        <v>5.9593999999999996</v>
      </c>
      <c r="O105" s="13">
        <f>[1]!b_anal_yield_cnbd(B105,D105-1,1)</f>
        <v>3.08</v>
      </c>
      <c r="P105" s="1"/>
    </row>
    <row r="106" spans="1:16" hidden="1" x14ac:dyDescent="0.25">
      <c r="A106" s="3" t="s">
        <v>497</v>
      </c>
      <c r="B106" s="7">
        <v>200204</v>
      </c>
      <c r="C106" s="3" t="s">
        <v>498</v>
      </c>
      <c r="D106" s="5">
        <v>43928</v>
      </c>
      <c r="E106" s="5">
        <v>43930</v>
      </c>
      <c r="F106" s="4">
        <v>30</v>
      </c>
      <c r="G106" s="4">
        <v>7</v>
      </c>
      <c r="H106" s="3" t="s">
        <v>12</v>
      </c>
      <c r="I106" s="3" t="s">
        <v>15</v>
      </c>
      <c r="J106" s="4">
        <v>2.7826</v>
      </c>
      <c r="K106" s="4">
        <v>8.74</v>
      </c>
      <c r="L106" s="4"/>
      <c r="M106" s="4">
        <v>7.06</v>
      </c>
      <c r="N106" s="13">
        <f>[1]!b_anal_modidura_cnbd(B106,D106,1)</f>
        <v>5.9581999999999997</v>
      </c>
      <c r="O106" s="13">
        <f>[1]!b_anal_yield_cnbd(B106,D106-4,1)</f>
        <v>3.0106999999999999</v>
      </c>
      <c r="P106" s="1"/>
    </row>
    <row r="107" spans="1:16" hidden="1" x14ac:dyDescent="0.25">
      <c r="A107" s="3" t="s">
        <v>541</v>
      </c>
      <c r="B107" s="7">
        <v>200204</v>
      </c>
      <c r="C107" s="3" t="s">
        <v>542</v>
      </c>
      <c r="D107" s="5">
        <v>43935</v>
      </c>
      <c r="E107" s="5">
        <v>43938</v>
      </c>
      <c r="F107" s="4">
        <v>31.5</v>
      </c>
      <c r="G107" s="4">
        <v>7</v>
      </c>
      <c r="H107" s="3" t="s">
        <v>12</v>
      </c>
      <c r="I107" s="3" t="s">
        <v>15</v>
      </c>
      <c r="J107" s="4">
        <v>2.601</v>
      </c>
      <c r="K107" s="4">
        <v>10</v>
      </c>
      <c r="L107" s="4"/>
      <c r="M107" s="4">
        <v>1.4</v>
      </c>
      <c r="N107" s="13">
        <f>[1]!b_anal_modidura_cnbd(B107,D107,1)</f>
        <v>5.9466000000000001</v>
      </c>
      <c r="O107" s="13">
        <f>[1]!b_anal_yield_cnbd(B107,D107-1,1)</f>
        <v>2.7589000000000001</v>
      </c>
      <c r="P107" s="1"/>
    </row>
    <row r="108" spans="1:16" hidden="1" x14ac:dyDescent="0.25">
      <c r="A108" s="3" t="s">
        <v>584</v>
      </c>
      <c r="B108" s="7">
        <v>200204</v>
      </c>
      <c r="C108" s="3" t="s">
        <v>585</v>
      </c>
      <c r="D108" s="5">
        <v>43942</v>
      </c>
      <c r="E108" s="5">
        <v>43944</v>
      </c>
      <c r="F108" s="4">
        <v>30</v>
      </c>
      <c r="G108" s="4">
        <v>7</v>
      </c>
      <c r="H108" s="3" t="s">
        <v>12</v>
      </c>
      <c r="I108" s="3" t="s">
        <v>15</v>
      </c>
      <c r="J108" s="4">
        <v>2.6558999999999999</v>
      </c>
      <c r="K108" s="4">
        <v>5.72</v>
      </c>
      <c r="L108" s="4"/>
      <c r="M108" s="4">
        <v>2.65</v>
      </c>
      <c r="N108" s="13">
        <f>[1]!b_anal_modidura_cnbd(B108,D108,1)</f>
        <v>5.9298000000000002</v>
      </c>
      <c r="O108" s="13">
        <f>[1]!b_anal_yield_cnbd(B108,D108-1,1)</f>
        <v>2.7349999999999999</v>
      </c>
      <c r="P108" s="1"/>
    </row>
    <row r="109" spans="1:16" hidden="1" x14ac:dyDescent="0.25">
      <c r="A109" s="3" t="s">
        <v>628</v>
      </c>
      <c r="B109" s="7">
        <v>200204</v>
      </c>
      <c r="C109" s="3" t="s">
        <v>629</v>
      </c>
      <c r="D109" s="5">
        <v>43949</v>
      </c>
      <c r="E109" s="5">
        <v>43951</v>
      </c>
      <c r="F109" s="4">
        <v>41</v>
      </c>
      <c r="G109" s="4">
        <v>7</v>
      </c>
      <c r="H109" s="3" t="s">
        <v>12</v>
      </c>
      <c r="I109" s="3" t="s">
        <v>15</v>
      </c>
      <c r="J109" s="4">
        <v>2.5305</v>
      </c>
      <c r="K109" s="4">
        <v>4.82</v>
      </c>
      <c r="L109" s="4"/>
      <c r="M109" s="4">
        <v>1</v>
      </c>
      <c r="N109" s="13">
        <f>[1]!b_anal_modidura_cnbd(B109,D109,1)</f>
        <v>5.9196</v>
      </c>
      <c r="O109" s="13">
        <f>[1]!b_anal_yield_cnbd(B109,D109-1,1)</f>
        <v>2.63</v>
      </c>
      <c r="P109" s="1"/>
    </row>
    <row r="110" spans="1:16" hidden="1" x14ac:dyDescent="0.25">
      <c r="A110" s="3" t="s">
        <v>664</v>
      </c>
      <c r="B110" s="7">
        <v>200204</v>
      </c>
      <c r="C110" s="3" t="s">
        <v>665</v>
      </c>
      <c r="D110" s="5">
        <v>43958</v>
      </c>
      <c r="E110" s="5">
        <v>43962</v>
      </c>
      <c r="F110" s="4">
        <v>30</v>
      </c>
      <c r="G110" s="4">
        <v>7</v>
      </c>
      <c r="H110" s="3" t="s">
        <v>12</v>
      </c>
      <c r="I110" s="3" t="s">
        <v>15</v>
      </c>
      <c r="J110" s="4">
        <v>2.6778</v>
      </c>
      <c r="K110" s="4">
        <v>3.17</v>
      </c>
      <c r="L110" s="4"/>
      <c r="M110" s="4">
        <v>1.89</v>
      </c>
      <c r="N110" s="13">
        <f>[1]!b_anal_modidura_cnbd(B110,D110,1)</f>
        <v>5.8876999999999997</v>
      </c>
      <c r="O110" s="13">
        <f>[1]!b_anal_yield_cnbd(B110,D110-1,1)</f>
        <v>2.6425000000000001</v>
      </c>
      <c r="P110" s="1"/>
    </row>
    <row r="111" spans="1:16" hidden="1" x14ac:dyDescent="0.25">
      <c r="A111" s="3" t="s">
        <v>721</v>
      </c>
      <c r="B111" s="7">
        <v>200204</v>
      </c>
      <c r="C111" s="3" t="s">
        <v>722</v>
      </c>
      <c r="D111" s="5">
        <v>43965</v>
      </c>
      <c r="E111" s="5">
        <v>43970</v>
      </c>
      <c r="F111" s="4">
        <v>32</v>
      </c>
      <c r="G111" s="4">
        <v>7</v>
      </c>
      <c r="H111" s="3" t="s">
        <v>12</v>
      </c>
      <c r="I111" s="3" t="s">
        <v>15</v>
      </c>
      <c r="J111" s="4">
        <v>2.8927999999999998</v>
      </c>
      <c r="K111" s="4">
        <v>5.37</v>
      </c>
      <c r="L111" s="4"/>
      <c r="M111" s="4">
        <v>1.8</v>
      </c>
      <c r="N111" s="13">
        <f>[1]!b_anal_modidura_cnbd(B111,D111,1)</f>
        <v>5.8498999999999999</v>
      </c>
      <c r="O111" s="13">
        <f>[1]!b_anal_yield_cnbd(B111,D111-1,1)</f>
        <v>2.9502000000000002</v>
      </c>
      <c r="P111" s="1"/>
    </row>
    <row r="112" spans="1:16" hidden="1" x14ac:dyDescent="0.25">
      <c r="A112" s="3" t="s">
        <v>763</v>
      </c>
      <c r="B112" s="7">
        <v>200204</v>
      </c>
      <c r="C112" s="3" t="s">
        <v>764</v>
      </c>
      <c r="D112" s="5">
        <v>43972</v>
      </c>
      <c r="E112" s="5">
        <v>43976</v>
      </c>
      <c r="F112" s="4">
        <v>30</v>
      </c>
      <c r="G112" s="4">
        <v>7</v>
      </c>
      <c r="H112" s="3" t="s">
        <v>12</v>
      </c>
      <c r="I112" s="3" t="s">
        <v>15</v>
      </c>
      <c r="J112" s="4">
        <v>2.891</v>
      </c>
      <c r="K112" s="4">
        <v>4.3499999999999996</v>
      </c>
      <c r="L112" s="4"/>
      <c r="M112" s="4">
        <v>2.4300000000000002</v>
      </c>
      <c r="N112" s="13">
        <f>[1]!b_anal_modidura_cnbd(B112,D112,1)</f>
        <v>5.8296999999999999</v>
      </c>
      <c r="O112" s="13">
        <f>[1]!b_anal_yield_cnbd(B112,D112-1,1)</f>
        <v>2.97</v>
      </c>
      <c r="P112" s="1"/>
    </row>
    <row r="113" spans="1:16" hidden="1" x14ac:dyDescent="0.25">
      <c r="A113" s="3" t="s">
        <v>818</v>
      </c>
      <c r="B113" s="7">
        <v>200204</v>
      </c>
      <c r="C113" s="3" t="s">
        <v>819</v>
      </c>
      <c r="D113" s="5">
        <v>43979</v>
      </c>
      <c r="E113" s="5">
        <v>43984</v>
      </c>
      <c r="F113" s="4">
        <v>32</v>
      </c>
      <c r="G113" s="4">
        <v>7</v>
      </c>
      <c r="H113" s="3" t="s">
        <v>12</v>
      </c>
      <c r="I113" s="3" t="s">
        <v>15</v>
      </c>
      <c r="J113" s="4">
        <v>3.0011000000000001</v>
      </c>
      <c r="K113" s="4">
        <v>5.24</v>
      </c>
      <c r="L113" s="4"/>
      <c r="M113" s="4">
        <v>3.17</v>
      </c>
      <c r="N113" s="13">
        <f>[1]!b_anal_modidura_cnbd(B113,D113,1)</f>
        <v>5.8064</v>
      </c>
      <c r="O113" s="13">
        <f>[1]!b_anal_yield_cnbd(B113,D113-1,1)</f>
        <v>3.0350000000000001</v>
      </c>
      <c r="P113" s="1"/>
    </row>
    <row r="114" spans="1:16" hidden="1" x14ac:dyDescent="0.25">
      <c r="A114" s="3" t="s">
        <v>861</v>
      </c>
      <c r="B114" s="7">
        <v>200204</v>
      </c>
      <c r="C114" s="3" t="s">
        <v>862</v>
      </c>
      <c r="D114" s="5">
        <v>43986</v>
      </c>
      <c r="E114" s="5">
        <v>43990</v>
      </c>
      <c r="F114" s="4">
        <v>40</v>
      </c>
      <c r="G114" s="4">
        <v>7</v>
      </c>
      <c r="H114" s="3" t="s">
        <v>12</v>
      </c>
      <c r="I114" s="3" t="s">
        <v>15</v>
      </c>
      <c r="J114" s="4">
        <v>3.2515999999999998</v>
      </c>
      <c r="K114" s="4">
        <v>5.69</v>
      </c>
      <c r="L114" s="4"/>
      <c r="M114" s="4">
        <v>30</v>
      </c>
      <c r="N114" s="13">
        <f>[1]!b_anal_modidura_cnbd(B114,D114,1)</f>
        <v>5.7648999999999999</v>
      </c>
      <c r="O114" s="13">
        <f>[1]!b_anal_yield_cnbd(B114,D114-1,1)</f>
        <v>3.25</v>
      </c>
      <c r="P114" s="1"/>
    </row>
    <row r="115" spans="1:16" hidden="1" x14ac:dyDescent="0.25">
      <c r="A115" s="3" t="s">
        <v>49</v>
      </c>
      <c r="B115" s="7">
        <v>190215</v>
      </c>
      <c r="C115" s="3" t="s">
        <v>50</v>
      </c>
      <c r="D115" s="5">
        <v>43837</v>
      </c>
      <c r="E115" s="5">
        <v>43840</v>
      </c>
      <c r="F115" s="4">
        <v>152.19999999999999</v>
      </c>
      <c r="G115" s="4">
        <v>10</v>
      </c>
      <c r="H115" s="3" t="s">
        <v>12</v>
      </c>
      <c r="I115" s="3" t="s">
        <v>15</v>
      </c>
      <c r="J115" s="4">
        <v>3.5394000000000001</v>
      </c>
      <c r="K115" s="4">
        <v>2.98</v>
      </c>
      <c r="L115" s="4"/>
      <c r="M115" s="4">
        <v>4.01</v>
      </c>
      <c r="N115" s="13">
        <f>[1]!b_anal_modidura_cnbd(B115,D115,1)</f>
        <v>8.0306999999999995</v>
      </c>
      <c r="O115" s="13">
        <f>[1]!b_anal_yield_cnbd(B115,D115-1,1)</f>
        <v>3.5724999999999998</v>
      </c>
      <c r="P115" s="1"/>
    </row>
    <row r="116" spans="1:16" hidden="1" x14ac:dyDescent="0.25">
      <c r="A116" s="3" t="s">
        <v>83</v>
      </c>
      <c r="B116" s="7">
        <v>190215</v>
      </c>
      <c r="C116" s="3" t="s">
        <v>84</v>
      </c>
      <c r="D116" s="5">
        <v>43844</v>
      </c>
      <c r="E116" s="5">
        <v>43846</v>
      </c>
      <c r="F116" s="4">
        <v>150</v>
      </c>
      <c r="G116" s="4">
        <v>10</v>
      </c>
      <c r="H116" s="3" t="s">
        <v>12</v>
      </c>
      <c r="I116" s="3" t="s">
        <v>15</v>
      </c>
      <c r="J116" s="4">
        <v>3.4969000000000001</v>
      </c>
      <c r="K116" s="4">
        <v>2.95</v>
      </c>
      <c r="L116" s="4"/>
      <c r="M116" s="4">
        <v>2.08</v>
      </c>
      <c r="N116" s="13">
        <f>[1]!b_anal_modidura_cnbd(B116,D116,1)</f>
        <v>8.0173000000000005</v>
      </c>
      <c r="O116" s="13">
        <f>[1]!b_anal_yield_cnbd(B116,D116-1,1)</f>
        <v>3.5325000000000002</v>
      </c>
      <c r="P116" s="1"/>
    </row>
    <row r="117" spans="1:16" hidden="1" x14ac:dyDescent="0.25">
      <c r="A117" s="3" t="s">
        <v>127</v>
      </c>
      <c r="B117" s="7">
        <v>190215</v>
      </c>
      <c r="C117" s="3" t="s">
        <v>128</v>
      </c>
      <c r="D117" s="5">
        <v>43851</v>
      </c>
      <c r="E117" s="5">
        <v>43864</v>
      </c>
      <c r="F117" s="4">
        <v>130</v>
      </c>
      <c r="G117" s="4">
        <v>10</v>
      </c>
      <c r="H117" s="3" t="s">
        <v>12</v>
      </c>
      <c r="I117" s="3" t="s">
        <v>15</v>
      </c>
      <c r="J117" s="4">
        <v>3.4451000000000001</v>
      </c>
      <c r="K117" s="4">
        <v>2.85</v>
      </c>
      <c r="L117" s="4"/>
      <c r="M117" s="4">
        <v>2.04</v>
      </c>
      <c r="N117" s="13">
        <f>[1]!b_anal_modidura_cnbd(B117,D117,1)</f>
        <v>8.0088000000000008</v>
      </c>
      <c r="O117" s="13">
        <f>[1]!b_anal_yield_cnbd(B117,D117-1,1)</f>
        <v>3.5175000000000001</v>
      </c>
      <c r="P117" s="1"/>
    </row>
    <row r="118" spans="1:16" hidden="1" x14ac:dyDescent="0.25">
      <c r="A118" s="3" t="s">
        <v>146</v>
      </c>
      <c r="B118" s="7">
        <v>190215</v>
      </c>
      <c r="C118" s="3" t="s">
        <v>147</v>
      </c>
      <c r="D118" s="5">
        <v>43867</v>
      </c>
      <c r="E118" s="5">
        <v>43873</v>
      </c>
      <c r="F118" s="4">
        <v>87.5</v>
      </c>
      <c r="G118" s="4">
        <v>10</v>
      </c>
      <c r="H118" s="3" t="s">
        <v>12</v>
      </c>
      <c r="I118" s="3" t="s">
        <v>15</v>
      </c>
      <c r="J118" s="4">
        <v>3.2040000000000002</v>
      </c>
      <c r="K118" s="4">
        <v>6.95</v>
      </c>
      <c r="L118" s="4"/>
      <c r="M118" s="4">
        <v>16.149999999999999</v>
      </c>
      <c r="N118" s="13">
        <f>[1]!b_anal_modidura_cnbd(B118,D118,1)</f>
        <v>7.9976000000000003</v>
      </c>
      <c r="O118" s="13">
        <f>[1]!b_anal_yield_cnbd(B118,D118-1,1)</f>
        <v>3.2574999999999998</v>
      </c>
      <c r="P118" s="1"/>
    </row>
    <row r="119" spans="1:16" hidden="1" x14ac:dyDescent="0.25">
      <c r="A119" s="3" t="s">
        <v>192</v>
      </c>
      <c r="B119" s="7">
        <v>190215</v>
      </c>
      <c r="C119" s="3" t="s">
        <v>193</v>
      </c>
      <c r="D119" s="5">
        <v>43874</v>
      </c>
      <c r="E119" s="5">
        <v>43878</v>
      </c>
      <c r="F119" s="4">
        <v>160</v>
      </c>
      <c r="G119" s="4">
        <v>10</v>
      </c>
      <c r="H119" s="3" t="s">
        <v>12</v>
      </c>
      <c r="I119" s="3" t="s">
        <v>15</v>
      </c>
      <c r="J119" s="4">
        <v>3.2094</v>
      </c>
      <c r="K119" s="4">
        <v>2.69</v>
      </c>
      <c r="L119" s="4"/>
      <c r="M119" s="4">
        <v>3.65</v>
      </c>
      <c r="N119" s="13">
        <f>[1]!b_anal_modidura_cnbd(B119,D119,1)</f>
        <v>7.9802999999999997</v>
      </c>
      <c r="O119" s="13">
        <f>[1]!b_anal_yield_cnbd(B119,D119-1,1)</f>
        <v>3.2574999999999998</v>
      </c>
      <c r="P119" s="1"/>
    </row>
    <row r="120" spans="1:16" hidden="1" x14ac:dyDescent="0.25">
      <c r="A120" s="3" t="s">
        <v>226</v>
      </c>
      <c r="B120" s="7">
        <v>190215</v>
      </c>
      <c r="C120" s="3" t="s">
        <v>227</v>
      </c>
      <c r="D120" s="5">
        <v>43881</v>
      </c>
      <c r="E120" s="5">
        <v>43886</v>
      </c>
      <c r="F120" s="4">
        <v>175.1</v>
      </c>
      <c r="G120" s="4">
        <v>10</v>
      </c>
      <c r="H120" s="3" t="s">
        <v>12</v>
      </c>
      <c r="I120" s="3" t="s">
        <v>15</v>
      </c>
      <c r="J120" s="4">
        <v>3.2669000000000001</v>
      </c>
      <c r="K120" s="4">
        <v>3.12</v>
      </c>
      <c r="L120" s="4"/>
      <c r="M120" s="4">
        <v>3.25</v>
      </c>
      <c r="N120" s="13">
        <f>[1]!b_anal_modidura_cnbd(B120,D120,1)</f>
        <v>7.9560000000000004</v>
      </c>
      <c r="O120" s="13">
        <f>[1]!b_anal_yield_cnbd(B120,D120-1,1)</f>
        <v>3.2825000000000002</v>
      </c>
      <c r="P120" s="1"/>
    </row>
    <row r="121" spans="1:16" hidden="1" x14ac:dyDescent="0.25">
      <c r="A121" s="3" t="s">
        <v>258</v>
      </c>
      <c r="B121" s="7">
        <v>190215</v>
      </c>
      <c r="C121" s="3" t="s">
        <v>259</v>
      </c>
      <c r="D121" s="5">
        <v>43888</v>
      </c>
      <c r="E121" s="5">
        <v>43892</v>
      </c>
      <c r="F121" s="4">
        <v>170</v>
      </c>
      <c r="G121" s="4">
        <v>10</v>
      </c>
      <c r="H121" s="3" t="s">
        <v>12</v>
      </c>
      <c r="I121" s="3" t="s">
        <v>15</v>
      </c>
      <c r="J121" s="4">
        <v>3.1953999999999998</v>
      </c>
      <c r="K121" s="4">
        <v>3.84</v>
      </c>
      <c r="L121" s="4"/>
      <c r="M121" s="4">
        <v>29.79</v>
      </c>
      <c r="N121" s="13">
        <f>[1]!b_anal_modidura_cnbd(B121,D121,1)</f>
        <v>7.9478</v>
      </c>
      <c r="O121" s="13">
        <f>[1]!b_anal_yield_cnbd(B121,D121-1,1)</f>
        <v>3.24</v>
      </c>
      <c r="P121" s="1"/>
    </row>
    <row r="122" spans="1:16" hidden="1" x14ac:dyDescent="0.25">
      <c r="A122" s="3" t="s">
        <v>303</v>
      </c>
      <c r="B122" s="7">
        <v>200205</v>
      </c>
      <c r="C122" s="3" t="s">
        <v>304</v>
      </c>
      <c r="D122" s="5">
        <v>43895</v>
      </c>
      <c r="E122" s="5">
        <v>43900</v>
      </c>
      <c r="F122" s="4">
        <v>170</v>
      </c>
      <c r="G122" s="4">
        <v>10</v>
      </c>
      <c r="H122" s="3" t="s">
        <v>12</v>
      </c>
      <c r="I122" s="3" t="s">
        <v>15</v>
      </c>
      <c r="J122" s="10">
        <f>[1]!b_info_couponrate(A122)</f>
        <v>3.07</v>
      </c>
      <c r="K122" s="4">
        <v>4.01</v>
      </c>
      <c r="L122" s="4"/>
      <c r="M122" s="4">
        <v>3.94</v>
      </c>
      <c r="N122" s="13">
        <f>[1]!b_anal_modidura_cnbd(B122,E122,1)</f>
        <v>8.4948999999999995</v>
      </c>
      <c r="O122" s="13">
        <f>[1]!b_anal_yield_cnbd(B122,D122-1,1)</f>
        <v>0</v>
      </c>
      <c r="P122" s="1"/>
    </row>
    <row r="123" spans="1:16" hidden="1" x14ac:dyDescent="0.25">
      <c r="A123" s="3" t="s">
        <v>343</v>
      </c>
      <c r="B123" s="7">
        <v>200205</v>
      </c>
      <c r="C123" s="3" t="s">
        <v>344</v>
      </c>
      <c r="D123" s="5">
        <v>43902</v>
      </c>
      <c r="E123" s="5">
        <v>43906</v>
      </c>
      <c r="F123" s="4">
        <v>170</v>
      </c>
      <c r="G123" s="4">
        <v>10</v>
      </c>
      <c r="H123" s="3" t="s">
        <v>12</v>
      </c>
      <c r="I123" s="3" t="s">
        <v>15</v>
      </c>
      <c r="J123" s="4">
        <v>2.9820000000000002</v>
      </c>
      <c r="K123" s="4">
        <v>3.2</v>
      </c>
      <c r="L123" s="4"/>
      <c r="M123" s="4">
        <v>1.63</v>
      </c>
      <c r="N123" s="13">
        <f>[1]!b_anal_modidura_cnbd(B123,D123,1)</f>
        <v>8.4994999999999994</v>
      </c>
      <c r="O123" s="13">
        <f>[1]!b_anal_yield_cnbd(B123,D123-1,1)</f>
        <v>3.0893999999999999</v>
      </c>
      <c r="P123" s="1"/>
    </row>
    <row r="124" spans="1:16" hidden="1" x14ac:dyDescent="0.25">
      <c r="A124" s="3" t="s">
        <v>394</v>
      </c>
      <c r="B124" s="7">
        <v>200205</v>
      </c>
      <c r="C124" s="3" t="s">
        <v>395</v>
      </c>
      <c r="D124" s="5">
        <v>43909</v>
      </c>
      <c r="E124" s="5">
        <v>43914</v>
      </c>
      <c r="F124" s="4">
        <v>175.5</v>
      </c>
      <c r="G124" s="4">
        <v>10</v>
      </c>
      <c r="H124" s="3" t="s">
        <v>12</v>
      </c>
      <c r="I124" s="3" t="s">
        <v>15</v>
      </c>
      <c r="J124" s="4">
        <v>3.0459999999999998</v>
      </c>
      <c r="K124" s="4">
        <v>3.48</v>
      </c>
      <c r="L124" s="4"/>
      <c r="M124" s="4">
        <v>9.57</v>
      </c>
      <c r="N124" s="13">
        <f>[1]!b_anal_modidura_cnbd(B124,D124,1)</f>
        <v>8.4742999999999995</v>
      </c>
      <c r="O124" s="13">
        <f>[1]!b_anal_yield_cnbd(B124,D124-1,1)</f>
        <v>3.0649999999999999</v>
      </c>
      <c r="P124" s="1"/>
    </row>
    <row r="125" spans="1:16" hidden="1" x14ac:dyDescent="0.25">
      <c r="A125" s="3" t="s">
        <v>426</v>
      </c>
      <c r="B125" s="7">
        <v>200205</v>
      </c>
      <c r="C125" s="3" t="s">
        <v>427</v>
      </c>
      <c r="D125" s="5">
        <v>43916</v>
      </c>
      <c r="E125" s="5">
        <v>43920</v>
      </c>
      <c r="F125" s="4">
        <v>150</v>
      </c>
      <c r="G125" s="4">
        <v>10</v>
      </c>
      <c r="H125" s="3" t="s">
        <v>12</v>
      </c>
      <c r="I125" s="3" t="s">
        <v>15</v>
      </c>
      <c r="J125" s="4">
        <v>2.9485000000000001</v>
      </c>
      <c r="K125" s="4">
        <v>4.4800000000000004</v>
      </c>
      <c r="L125" s="4"/>
      <c r="M125" s="4">
        <v>1.42</v>
      </c>
      <c r="N125" s="13">
        <f>[1]!b_anal_modidura_cnbd(B125,D125,1)</f>
        <v>8.4687000000000001</v>
      </c>
      <c r="O125" s="13">
        <f>[1]!b_anal_yield_cnbd(B125,D125-1,1)</f>
        <v>3.03</v>
      </c>
      <c r="P125" s="1"/>
    </row>
    <row r="126" spans="1:16" hidden="1" x14ac:dyDescent="0.25">
      <c r="A126" s="3" t="s">
        <v>473</v>
      </c>
      <c r="B126" s="7">
        <v>200205</v>
      </c>
      <c r="C126" s="3" t="s">
        <v>474</v>
      </c>
      <c r="D126" s="5">
        <v>43923</v>
      </c>
      <c r="E126" s="5">
        <v>43929</v>
      </c>
      <c r="F126" s="4">
        <v>157.1</v>
      </c>
      <c r="G126" s="4">
        <v>10</v>
      </c>
      <c r="H126" s="3" t="s">
        <v>12</v>
      </c>
      <c r="I126" s="3" t="s">
        <v>15</v>
      </c>
      <c r="J126" s="4">
        <v>2.8917000000000002</v>
      </c>
      <c r="K126" s="4">
        <v>3.67</v>
      </c>
      <c r="L126" s="4"/>
      <c r="M126" s="4">
        <v>1.65</v>
      </c>
      <c r="N126" s="13">
        <f>[1]!b_anal_modidura_cnbd(B126,D126,1)</f>
        <v>8.4568999999999992</v>
      </c>
      <c r="O126" s="13">
        <f>[1]!b_anal_yield_cnbd(B126,D126-1,1)</f>
        <v>2.92</v>
      </c>
      <c r="P126" s="1"/>
    </row>
    <row r="127" spans="1:16" hidden="1" x14ac:dyDescent="0.25">
      <c r="A127" s="3" t="s">
        <v>519</v>
      </c>
      <c r="B127" s="7">
        <v>200205</v>
      </c>
      <c r="C127" s="3" t="s">
        <v>520</v>
      </c>
      <c r="D127" s="5">
        <v>43930</v>
      </c>
      <c r="E127" s="5">
        <v>43934</v>
      </c>
      <c r="F127" s="4">
        <v>150</v>
      </c>
      <c r="G127" s="4">
        <v>10</v>
      </c>
      <c r="H127" s="3" t="s">
        <v>12</v>
      </c>
      <c r="I127" s="3" t="s">
        <v>15</v>
      </c>
      <c r="J127" s="4">
        <v>2.7757999999999998</v>
      </c>
      <c r="K127" s="4">
        <v>3.78</v>
      </c>
      <c r="L127" s="4"/>
      <c r="M127" s="4">
        <v>4.3</v>
      </c>
      <c r="N127" s="13">
        <f>[1]!b_anal_modidura_cnbd(B127,D127,1)</f>
        <v>8.4521999999999995</v>
      </c>
      <c r="O127" s="13">
        <f>[1]!b_anal_yield_cnbd(B127,D127-1,1)</f>
        <v>2.8351000000000002</v>
      </c>
      <c r="P127" s="1"/>
    </row>
    <row r="128" spans="1:16" hidden="1" x14ac:dyDescent="0.25">
      <c r="A128" s="3" t="s">
        <v>565</v>
      </c>
      <c r="B128" s="7">
        <v>200205</v>
      </c>
      <c r="C128" s="3" t="s">
        <v>566</v>
      </c>
      <c r="D128" s="5">
        <v>43937</v>
      </c>
      <c r="E128" s="5">
        <v>43942</v>
      </c>
      <c r="F128" s="4">
        <v>158</v>
      </c>
      <c r="G128" s="4">
        <v>10</v>
      </c>
      <c r="H128" s="3" t="s">
        <v>12</v>
      </c>
      <c r="I128" s="3" t="s">
        <v>15</v>
      </c>
      <c r="J128" s="4">
        <v>2.7645</v>
      </c>
      <c r="K128" s="4">
        <v>4.03</v>
      </c>
      <c r="L128" s="4"/>
      <c r="M128" s="4">
        <v>5.28</v>
      </c>
      <c r="N128" s="13">
        <f>[1]!b_anal_modidura_cnbd(B128,D128,1)</f>
        <v>8.4385999999999992</v>
      </c>
      <c r="O128" s="13">
        <f>[1]!b_anal_yield_cnbd(B128,D128-1,1)</f>
        <v>2.8401000000000001</v>
      </c>
      <c r="P128" s="1"/>
    </row>
    <row r="129" spans="1:16" hidden="1" x14ac:dyDescent="0.25">
      <c r="A129" s="3" t="s">
        <v>600</v>
      </c>
      <c r="B129" s="7">
        <v>200205</v>
      </c>
      <c r="C129" s="3" t="s">
        <v>601</v>
      </c>
      <c r="D129" s="5">
        <v>43944</v>
      </c>
      <c r="E129" s="5">
        <v>43948</v>
      </c>
      <c r="F129" s="4">
        <v>170</v>
      </c>
      <c r="G129" s="4">
        <v>10</v>
      </c>
      <c r="H129" s="3" t="s">
        <v>12</v>
      </c>
      <c r="I129" s="3" t="s">
        <v>15</v>
      </c>
      <c r="J129" s="4">
        <v>2.7513999999999998</v>
      </c>
      <c r="K129" s="4">
        <v>3.31</v>
      </c>
      <c r="L129" s="4"/>
      <c r="M129" s="4">
        <v>8.1</v>
      </c>
      <c r="N129" s="13">
        <f>[1]!b_anal_modidura_cnbd(B129,D129,1)</f>
        <v>8.4199000000000002</v>
      </c>
      <c r="O129" s="13">
        <f>[1]!b_anal_yield_cnbd(B129,D129-1,1)</f>
        <v>2.8325</v>
      </c>
      <c r="P129" s="1"/>
    </row>
    <row r="130" spans="1:16" hidden="1" x14ac:dyDescent="0.25">
      <c r="A130" s="3" t="s">
        <v>624</v>
      </c>
      <c r="B130" s="7">
        <v>200205</v>
      </c>
      <c r="C130" s="3" t="s">
        <v>625</v>
      </c>
      <c r="D130" s="5">
        <v>43949</v>
      </c>
      <c r="E130" s="5">
        <v>43951</v>
      </c>
      <c r="F130" s="4">
        <v>175.5</v>
      </c>
      <c r="G130" s="4">
        <v>10</v>
      </c>
      <c r="H130" s="3" t="s">
        <v>12</v>
      </c>
      <c r="I130" s="3" t="s">
        <v>15</v>
      </c>
      <c r="J130" s="4">
        <v>2.7633000000000001</v>
      </c>
      <c r="K130" s="4">
        <v>2.52</v>
      </c>
      <c r="L130" s="4"/>
      <c r="M130" s="4">
        <v>195.5</v>
      </c>
      <c r="N130" s="13">
        <f>[1]!b_anal_modidura_cnbd(B130,D130,1)</f>
        <v>8.4076000000000004</v>
      </c>
      <c r="O130" s="13">
        <f>[1]!b_anal_yield_cnbd(B130,D130-1,1)</f>
        <v>2.81</v>
      </c>
      <c r="P130" s="1"/>
    </row>
    <row r="131" spans="1:16" hidden="1" x14ac:dyDescent="0.25">
      <c r="A131" s="3" t="s">
        <v>676</v>
      </c>
      <c r="B131" s="7">
        <v>200205</v>
      </c>
      <c r="C131" s="3" t="s">
        <v>677</v>
      </c>
      <c r="D131" s="5">
        <v>43958</v>
      </c>
      <c r="E131" s="5">
        <v>43962</v>
      </c>
      <c r="F131" s="4">
        <v>170</v>
      </c>
      <c r="G131" s="4">
        <v>10</v>
      </c>
      <c r="H131" s="3" t="s">
        <v>12</v>
      </c>
      <c r="I131" s="3" t="s">
        <v>15</v>
      </c>
      <c r="J131" s="4">
        <v>2.9037000000000002</v>
      </c>
      <c r="K131" s="4">
        <v>2.02</v>
      </c>
      <c r="L131" s="4"/>
      <c r="M131" s="4">
        <v>1.63</v>
      </c>
      <c r="N131" s="13">
        <f>[1]!b_anal_modidura_cnbd(B131,D131,1)</f>
        <v>8.3634000000000004</v>
      </c>
      <c r="O131" s="13">
        <f>[1]!b_anal_yield_cnbd(B131,D131-1,1)</f>
        <v>2.8751000000000002</v>
      </c>
      <c r="P131" s="1"/>
    </row>
    <row r="132" spans="1:16" hidden="1" x14ac:dyDescent="0.25">
      <c r="A132" s="3" t="s">
        <v>700</v>
      </c>
      <c r="B132" s="7">
        <v>200205</v>
      </c>
      <c r="C132" s="3" t="s">
        <v>701</v>
      </c>
      <c r="D132" s="5">
        <v>43963</v>
      </c>
      <c r="E132" s="5">
        <v>43966</v>
      </c>
      <c r="F132" s="4">
        <v>172.5</v>
      </c>
      <c r="G132" s="4">
        <v>10</v>
      </c>
      <c r="H132" s="3" t="s">
        <v>12</v>
      </c>
      <c r="I132" s="3" t="s">
        <v>15</v>
      </c>
      <c r="J132" s="4">
        <v>2.9830000000000001</v>
      </c>
      <c r="K132" s="4">
        <v>2.57</v>
      </c>
      <c r="L132" s="4"/>
      <c r="M132" s="4">
        <v>1.75</v>
      </c>
      <c r="N132" s="13">
        <f>[1]!b_anal_modidura_cnbd(B132,D132,1)</f>
        <v>8.3415999999999997</v>
      </c>
      <c r="O132" s="13">
        <f>[1]!b_anal_yield_cnbd(B132,D132-1,1)</f>
        <v>3.02</v>
      </c>
      <c r="P132" s="1"/>
    </row>
    <row r="133" spans="1:16" hidden="1" x14ac:dyDescent="0.25">
      <c r="A133" s="3" t="s">
        <v>747</v>
      </c>
      <c r="B133" s="7">
        <v>200205</v>
      </c>
      <c r="C133" s="3" t="s">
        <v>748</v>
      </c>
      <c r="D133" s="5">
        <v>43970</v>
      </c>
      <c r="E133" s="5">
        <v>43972</v>
      </c>
      <c r="F133" s="4">
        <v>170</v>
      </c>
      <c r="G133" s="4">
        <v>10</v>
      </c>
      <c r="H133" s="3" t="s">
        <v>12</v>
      </c>
      <c r="I133" s="3" t="s">
        <v>15</v>
      </c>
      <c r="J133" s="4">
        <v>3.0173000000000001</v>
      </c>
      <c r="K133" s="4">
        <v>2.48</v>
      </c>
      <c r="L133" s="4"/>
      <c r="M133" s="4">
        <v>4.3600000000000003</v>
      </c>
      <c r="N133" s="13">
        <f>[1]!b_anal_modidura_cnbd(B133,D133,1)</f>
        <v>8.3183000000000007</v>
      </c>
      <c r="O133" s="13">
        <f>[1]!b_anal_yield_cnbd(B133,D133-1,1)</f>
        <v>3.0175000000000001</v>
      </c>
      <c r="P133" s="1"/>
    </row>
    <row r="134" spans="1:16" hidden="1" x14ac:dyDescent="0.25">
      <c r="A134" s="3" t="s">
        <v>797</v>
      </c>
      <c r="B134" s="7">
        <v>200205</v>
      </c>
      <c r="C134" s="3" t="s">
        <v>798</v>
      </c>
      <c r="D134" s="5">
        <v>43977</v>
      </c>
      <c r="E134" s="5">
        <v>43980</v>
      </c>
      <c r="F134" s="4">
        <v>172.3</v>
      </c>
      <c r="G134" s="4">
        <v>10</v>
      </c>
      <c r="H134" s="3" t="s">
        <v>12</v>
      </c>
      <c r="I134" s="3" t="s">
        <v>15</v>
      </c>
      <c r="J134" s="4">
        <v>3.0061</v>
      </c>
      <c r="K134" s="4">
        <v>2.74</v>
      </c>
      <c r="L134" s="4"/>
      <c r="M134" s="4">
        <v>1.06</v>
      </c>
      <c r="N134" s="13">
        <f>[1]!b_anal_modidura_cnbd(B134,D134,1)</f>
        <v>8.2996999999999996</v>
      </c>
      <c r="O134" s="13">
        <f>[1]!b_anal_yield_cnbd(B134,D134-1,1)</f>
        <v>2.9775</v>
      </c>
      <c r="P134" s="1"/>
    </row>
    <row r="135" spans="1:16" hidden="1" x14ac:dyDescent="0.25">
      <c r="A135" s="3" t="s">
        <v>840</v>
      </c>
      <c r="B135" s="7">
        <v>200205</v>
      </c>
      <c r="C135" s="3" t="s">
        <v>841</v>
      </c>
      <c r="D135" s="5">
        <v>43984</v>
      </c>
      <c r="E135" s="5">
        <v>43986</v>
      </c>
      <c r="F135" s="4">
        <v>180</v>
      </c>
      <c r="G135" s="4">
        <v>10</v>
      </c>
      <c r="H135" s="3" t="s">
        <v>12</v>
      </c>
      <c r="I135" s="3" t="s">
        <v>15</v>
      </c>
      <c r="J135" s="4">
        <v>3.0215000000000001</v>
      </c>
      <c r="K135" s="4">
        <v>3.09</v>
      </c>
      <c r="L135" s="4"/>
      <c r="M135" s="4">
        <v>1.69</v>
      </c>
      <c r="N135" s="13">
        <f>[1]!b_anal_modidura_cnbd(B135,D135,1)</f>
        <v>8.2736999999999998</v>
      </c>
      <c r="O135" s="13">
        <f>[1]!b_anal_yield_cnbd(B135,D135-1,1)</f>
        <v>3.0125000000000002</v>
      </c>
      <c r="P135" s="1"/>
    </row>
    <row r="136" spans="1:16" hidden="1" x14ac:dyDescent="0.25">
      <c r="A136" s="3" t="s">
        <v>887</v>
      </c>
      <c r="B136" s="7">
        <v>200205</v>
      </c>
      <c r="C136" s="3" t="s">
        <v>888</v>
      </c>
      <c r="D136" s="5">
        <v>43991</v>
      </c>
      <c r="E136" s="5">
        <v>43994</v>
      </c>
      <c r="F136" s="4">
        <v>192</v>
      </c>
      <c r="G136" s="4">
        <v>10</v>
      </c>
      <c r="H136" s="3" t="s">
        <v>12</v>
      </c>
      <c r="I136" s="3" t="s">
        <v>15</v>
      </c>
      <c r="J136" s="4">
        <v>3.0871</v>
      </c>
      <c r="K136" s="4">
        <v>2.21</v>
      </c>
      <c r="L136" s="4"/>
      <c r="M136" s="4">
        <v>2.4700000000000002</v>
      </c>
      <c r="N136" s="13">
        <f>[1]!b_anal_modidura_cnbd(B136,D136,1)</f>
        <v>8.2486999999999995</v>
      </c>
      <c r="O136" s="13">
        <f>[1]!b_anal_yield_cnbd(B136,D136-1,1)</f>
        <v>3.13</v>
      </c>
      <c r="P136" s="1"/>
    </row>
    <row r="137" spans="1:16" x14ac:dyDescent="0.25">
      <c r="A137" s="3" t="s">
        <v>858</v>
      </c>
      <c r="B137" s="7">
        <v>200366</v>
      </c>
      <c r="C137" s="3" t="s">
        <v>859</v>
      </c>
      <c r="D137" s="5">
        <v>43986</v>
      </c>
      <c r="E137" s="5">
        <v>43990</v>
      </c>
      <c r="F137" s="4">
        <v>50</v>
      </c>
      <c r="G137" s="4">
        <v>0.25</v>
      </c>
      <c r="H137" s="3" t="s">
        <v>860</v>
      </c>
      <c r="I137" s="3" t="s">
        <v>22</v>
      </c>
      <c r="J137" s="4">
        <v>1.8815</v>
      </c>
      <c r="K137" s="4">
        <v>2.2400000000000002</v>
      </c>
      <c r="L137" s="4"/>
      <c r="M137" s="4">
        <v>2.92</v>
      </c>
      <c r="N137" s="13">
        <f>[1]!b_anal_modidura_cnbd(B137,E137+1,1)</f>
        <v>0</v>
      </c>
      <c r="O137" s="13">
        <f>[1]!b_anal_yield_cnbd(B137,D137-1,1)</f>
        <v>0</v>
      </c>
      <c r="P137" s="1"/>
    </row>
    <row r="138" spans="1:16" x14ac:dyDescent="0.25">
      <c r="A138" s="3" t="s">
        <v>815</v>
      </c>
      <c r="B138" s="7">
        <v>200366</v>
      </c>
      <c r="C138" s="3" t="s">
        <v>816</v>
      </c>
      <c r="D138" s="5">
        <v>43979</v>
      </c>
      <c r="E138" s="5">
        <v>43983</v>
      </c>
      <c r="F138" s="4">
        <v>50</v>
      </c>
      <c r="G138" s="4">
        <v>0.5</v>
      </c>
      <c r="H138" s="3" t="s">
        <v>817</v>
      </c>
      <c r="I138" s="3" t="s">
        <v>22</v>
      </c>
      <c r="J138" s="4">
        <v>1.5578000000000001</v>
      </c>
      <c r="K138" s="4">
        <v>3.33</v>
      </c>
      <c r="L138" s="4"/>
      <c r="M138" s="4">
        <v>1.92</v>
      </c>
      <c r="N138" s="13">
        <f>[1]!b_anal_modidura_cnbd(B138,E138+1,1)</f>
        <v>0</v>
      </c>
      <c r="O138" s="13">
        <f>[1]!b_anal_yield_cnbd(B138,D138-1,1)</f>
        <v>0</v>
      </c>
      <c r="P138" s="1"/>
    </row>
    <row r="139" spans="1:16" x14ac:dyDescent="0.25">
      <c r="A139" s="3" t="s">
        <v>23</v>
      </c>
      <c r="B139" s="7">
        <v>190307</v>
      </c>
      <c r="C139" s="3" t="s">
        <v>24</v>
      </c>
      <c r="D139" s="5">
        <v>43833</v>
      </c>
      <c r="E139" s="5">
        <v>43836</v>
      </c>
      <c r="F139" s="4">
        <v>40</v>
      </c>
      <c r="G139" s="4">
        <v>1</v>
      </c>
      <c r="H139" s="3" t="s">
        <v>25</v>
      </c>
      <c r="I139" s="3" t="s">
        <v>22</v>
      </c>
      <c r="J139" s="4">
        <v>2.2913999999999999</v>
      </c>
      <c r="K139" s="4">
        <v>4.4000000000000004</v>
      </c>
      <c r="L139" s="4"/>
      <c r="M139" s="4">
        <v>4.29</v>
      </c>
      <c r="N139" s="13">
        <f>[1]!b_anal_modidura_cnbd(B139,D139,1)</f>
        <v>0.80110000000000003</v>
      </c>
      <c r="O139" s="13">
        <f>[1]!b_anal_yield_cnbd(B139,D139-1,1)</f>
        <v>2.4205999999999999</v>
      </c>
      <c r="P139" s="1"/>
    </row>
    <row r="140" spans="1:16" x14ac:dyDescent="0.25">
      <c r="A140" s="3" t="s">
        <v>71</v>
      </c>
      <c r="B140" s="7">
        <v>190307</v>
      </c>
      <c r="C140" s="3" t="s">
        <v>72</v>
      </c>
      <c r="D140" s="5">
        <v>43839</v>
      </c>
      <c r="E140" s="5">
        <v>43843</v>
      </c>
      <c r="F140" s="4">
        <v>50</v>
      </c>
      <c r="G140" s="4">
        <v>1</v>
      </c>
      <c r="H140" s="3" t="s">
        <v>25</v>
      </c>
      <c r="I140" s="3" t="s">
        <v>22</v>
      </c>
      <c r="J140" s="4">
        <v>2.2547000000000001</v>
      </c>
      <c r="K140" s="4">
        <v>3.92</v>
      </c>
      <c r="L140" s="4"/>
      <c r="M140" s="4">
        <v>1.3</v>
      </c>
      <c r="N140" s="13">
        <f>[1]!b_anal_modidura_cnbd(B140,D140,1)</f>
        <v>0.78569999999999995</v>
      </c>
      <c r="O140" s="13">
        <f>[1]!b_anal_yield_cnbd(B140,D140-1,1)</f>
        <v>2.35</v>
      </c>
      <c r="P140" s="1"/>
    </row>
    <row r="141" spans="1:16" x14ac:dyDescent="0.25">
      <c r="A141" s="3" t="s">
        <v>105</v>
      </c>
      <c r="B141" s="7">
        <v>190307</v>
      </c>
      <c r="C141" s="3" t="s">
        <v>106</v>
      </c>
      <c r="D141" s="5">
        <v>43846</v>
      </c>
      <c r="E141" s="5">
        <v>43847</v>
      </c>
      <c r="F141" s="4">
        <v>50</v>
      </c>
      <c r="G141" s="4">
        <v>1</v>
      </c>
      <c r="H141" s="3" t="s">
        <v>25</v>
      </c>
      <c r="I141" s="3" t="s">
        <v>22</v>
      </c>
      <c r="J141" s="4">
        <v>2.2448999999999999</v>
      </c>
      <c r="K141" s="4">
        <v>3.97</v>
      </c>
      <c r="L141" s="4"/>
      <c r="M141" s="4">
        <v>3.33</v>
      </c>
      <c r="N141" s="13">
        <f>[1]!b_anal_modidura_cnbd(B141,D141,1)</f>
        <v>0.76729999999999998</v>
      </c>
      <c r="O141" s="13">
        <f>[1]!b_anal_yield_cnbd(B141,D141-1,1)</f>
        <v>2.3757000000000001</v>
      </c>
      <c r="P141" s="1"/>
    </row>
    <row r="142" spans="1:16" x14ac:dyDescent="0.25">
      <c r="A142" s="3" t="s">
        <v>121</v>
      </c>
      <c r="B142" s="7">
        <v>190307</v>
      </c>
      <c r="C142" s="3" t="s">
        <v>122</v>
      </c>
      <c r="D142" s="5">
        <v>43851</v>
      </c>
      <c r="E142" s="5">
        <v>43852</v>
      </c>
      <c r="F142" s="4">
        <v>40</v>
      </c>
      <c r="G142" s="4">
        <v>1</v>
      </c>
      <c r="H142" s="3" t="s">
        <v>25</v>
      </c>
      <c r="I142" s="3" t="s">
        <v>22</v>
      </c>
      <c r="J142" s="4">
        <v>2.2006000000000001</v>
      </c>
      <c r="K142" s="4">
        <v>3.72</v>
      </c>
      <c r="L142" s="4"/>
      <c r="M142" s="4">
        <v>1.01</v>
      </c>
      <c r="N142" s="13">
        <f>[1]!b_anal_modidura_cnbd(B142,D142,1)</f>
        <v>0.75409999999999999</v>
      </c>
      <c r="O142" s="13">
        <f>[1]!b_anal_yield_cnbd(B142,D142-1,1)</f>
        <v>2.35</v>
      </c>
      <c r="P142" s="1"/>
    </row>
    <row r="143" spans="1:16" x14ac:dyDescent="0.25">
      <c r="A143" s="3" t="s">
        <v>154</v>
      </c>
      <c r="B143" s="7">
        <v>200301</v>
      </c>
      <c r="C143" s="3" t="s">
        <v>155</v>
      </c>
      <c r="D143" s="5">
        <v>43867</v>
      </c>
      <c r="E143" s="5">
        <v>43871</v>
      </c>
      <c r="F143" s="4">
        <v>30</v>
      </c>
      <c r="G143" s="4">
        <v>1</v>
      </c>
      <c r="H143" s="3" t="s">
        <v>25</v>
      </c>
      <c r="I143" s="3" t="s">
        <v>22</v>
      </c>
      <c r="J143" s="10">
        <f>[1]!b_info_couponrate(A143)</f>
        <v>1.61</v>
      </c>
      <c r="K143" s="4">
        <v>12.35</v>
      </c>
      <c r="L143" s="4"/>
      <c r="M143" s="4">
        <v>1.3</v>
      </c>
      <c r="N143" s="13">
        <f>[1]!b_anal_modidura_cnbd(B143,E143,1)</f>
        <v>0.98</v>
      </c>
      <c r="O143" s="13">
        <f>[1]!b_anal_yield_cnbd(B143,D143-1,1)</f>
        <v>0</v>
      </c>
      <c r="P143" s="1"/>
    </row>
    <row r="144" spans="1:16" x14ac:dyDescent="0.25">
      <c r="A144" s="3" t="s">
        <v>182</v>
      </c>
      <c r="B144" s="7">
        <v>200301</v>
      </c>
      <c r="C144" s="3" t="s">
        <v>183</v>
      </c>
      <c r="D144" s="5">
        <v>43874</v>
      </c>
      <c r="E144" s="5">
        <v>43878</v>
      </c>
      <c r="F144" s="4">
        <v>40</v>
      </c>
      <c r="G144" s="4">
        <v>1</v>
      </c>
      <c r="H144" s="3" t="s">
        <v>25</v>
      </c>
      <c r="I144" s="3" t="s">
        <v>22</v>
      </c>
      <c r="J144" s="4">
        <v>1.7036</v>
      </c>
      <c r="K144" s="4">
        <v>4.71</v>
      </c>
      <c r="L144" s="4"/>
      <c r="M144" s="4">
        <v>2.08</v>
      </c>
      <c r="N144" s="13">
        <f>[1]!b_anal_modidura_cnbd(B144,D144,1)</f>
        <v>0.97250000000000003</v>
      </c>
      <c r="O144" s="13">
        <f>[1]!b_anal_yield_cnbd(B144,D144-1,1)</f>
        <v>1.9987999999999999</v>
      </c>
      <c r="P144" s="1"/>
    </row>
    <row r="145" spans="1:16" x14ac:dyDescent="0.25">
      <c r="A145" s="3" t="s">
        <v>216</v>
      </c>
      <c r="B145" s="7">
        <v>200304</v>
      </c>
      <c r="C145" s="3" t="s">
        <v>217</v>
      </c>
      <c r="D145" s="5">
        <v>43881</v>
      </c>
      <c r="E145" s="5">
        <v>43885</v>
      </c>
      <c r="F145" s="4">
        <v>40</v>
      </c>
      <c r="G145" s="4">
        <v>1</v>
      </c>
      <c r="H145" s="3" t="s">
        <v>25</v>
      </c>
      <c r="I145" s="3" t="s">
        <v>22</v>
      </c>
      <c r="J145" s="10">
        <f>[1]!b_info_couponrate(A145)</f>
        <v>1.95</v>
      </c>
      <c r="K145" s="4">
        <v>3.75</v>
      </c>
      <c r="L145" s="4"/>
      <c r="M145" s="4">
        <v>2</v>
      </c>
      <c r="N145" s="13">
        <f>[1]!b_anal_modidura_cnbd(B145,E145,1)</f>
        <v>0.98029999999999995</v>
      </c>
      <c r="O145" s="13">
        <f>[1]!b_anal_yield_cnbd(B145,D145-1,1)</f>
        <v>0</v>
      </c>
      <c r="P145" s="1"/>
    </row>
    <row r="146" spans="1:16" x14ac:dyDescent="0.25">
      <c r="A146" s="3" t="s">
        <v>236</v>
      </c>
      <c r="B146" s="7">
        <v>200301</v>
      </c>
      <c r="C146" s="3" t="s">
        <v>237</v>
      </c>
      <c r="D146" s="5">
        <v>43882</v>
      </c>
      <c r="E146" s="5">
        <v>43885</v>
      </c>
      <c r="F146" s="4">
        <v>30</v>
      </c>
      <c r="G146" s="4">
        <v>1</v>
      </c>
      <c r="H146" s="3" t="s">
        <v>25</v>
      </c>
      <c r="I146" s="3" t="s">
        <v>22</v>
      </c>
      <c r="J146" s="4">
        <v>1.7798</v>
      </c>
      <c r="K146" s="4">
        <v>7.62</v>
      </c>
      <c r="L146" s="4"/>
      <c r="M146" s="4">
        <v>4.17</v>
      </c>
      <c r="N146" s="13">
        <f>[1]!b_anal_modidura_cnbd(B146,D146,1)</f>
        <v>0.95120000000000005</v>
      </c>
      <c r="O146" s="13">
        <f>[1]!b_anal_yield_cnbd(B146,D146-1,1)</f>
        <v>2.0173000000000001</v>
      </c>
      <c r="P146" s="1"/>
    </row>
    <row r="147" spans="1:16" x14ac:dyDescent="0.25">
      <c r="A147" s="3" t="s">
        <v>269</v>
      </c>
      <c r="B147" s="7">
        <v>200304</v>
      </c>
      <c r="C147" s="3" t="s">
        <v>270</v>
      </c>
      <c r="D147" s="5">
        <v>43889</v>
      </c>
      <c r="E147" s="5">
        <v>43892</v>
      </c>
      <c r="F147" s="4">
        <v>40</v>
      </c>
      <c r="G147" s="4">
        <v>1</v>
      </c>
      <c r="H147" s="3" t="s">
        <v>25</v>
      </c>
      <c r="I147" s="3" t="s">
        <v>22</v>
      </c>
      <c r="J147" s="4">
        <v>2.0608</v>
      </c>
      <c r="K147" s="4">
        <v>3.2</v>
      </c>
      <c r="L147" s="4"/>
      <c r="M147" s="4">
        <v>1.64</v>
      </c>
      <c r="N147" s="13">
        <f>[1]!b_anal_modidura_cnbd(B147,D147,1)</f>
        <v>0.96950000000000003</v>
      </c>
      <c r="O147" s="13">
        <f>[1]!b_anal_yield_cnbd(B147,D147-1,1)</f>
        <v>2.0503</v>
      </c>
      <c r="P147" s="1"/>
    </row>
    <row r="148" spans="1:16" x14ac:dyDescent="0.25">
      <c r="A148" s="3" t="s">
        <v>317</v>
      </c>
      <c r="B148" s="7">
        <v>200304</v>
      </c>
      <c r="C148" s="3" t="s">
        <v>318</v>
      </c>
      <c r="D148" s="5">
        <v>43896</v>
      </c>
      <c r="E148" s="5">
        <v>43899</v>
      </c>
      <c r="F148" s="4">
        <v>30</v>
      </c>
      <c r="G148" s="4">
        <v>1</v>
      </c>
      <c r="H148" s="3" t="s">
        <v>25</v>
      </c>
      <c r="I148" s="3" t="s">
        <v>22</v>
      </c>
      <c r="J148" s="4">
        <v>1.9714</v>
      </c>
      <c r="K148" s="4">
        <v>5.08</v>
      </c>
      <c r="L148" s="4"/>
      <c r="M148" s="4">
        <v>1.18</v>
      </c>
      <c r="N148" s="13">
        <f>[1]!b_anal_modidura_cnbd(B148,D148,1)</f>
        <v>0.9506</v>
      </c>
      <c r="O148" s="13">
        <f>[1]!b_anal_yield_cnbd(B148,D148-1,1)</f>
        <v>2.1385000000000001</v>
      </c>
      <c r="P148" s="1"/>
    </row>
    <row r="149" spans="1:16" x14ac:dyDescent="0.25">
      <c r="A149" s="3" t="s">
        <v>361</v>
      </c>
      <c r="B149" s="7">
        <v>200304</v>
      </c>
      <c r="C149" s="3" t="s">
        <v>362</v>
      </c>
      <c r="D149" s="5">
        <v>43903</v>
      </c>
      <c r="E149" s="5">
        <v>43906</v>
      </c>
      <c r="F149" s="4">
        <v>30</v>
      </c>
      <c r="G149" s="4">
        <v>1</v>
      </c>
      <c r="H149" s="3" t="s">
        <v>25</v>
      </c>
      <c r="I149" s="3" t="s">
        <v>22</v>
      </c>
      <c r="J149" s="4">
        <v>1.9239999999999999</v>
      </c>
      <c r="K149" s="4">
        <v>6.1</v>
      </c>
      <c r="L149" s="4"/>
      <c r="M149" s="4">
        <v>30</v>
      </c>
      <c r="N149" s="13">
        <f>[1]!b_anal_modidura_cnbd(B149,D149,1)</f>
        <v>0.93240000000000001</v>
      </c>
      <c r="O149" s="13">
        <f>[1]!b_anal_yield_cnbd(B149,D149-1,1)</f>
        <v>2.0844</v>
      </c>
      <c r="P149" s="1"/>
    </row>
    <row r="150" spans="1:16" x14ac:dyDescent="0.25">
      <c r="A150" s="3" t="s">
        <v>402</v>
      </c>
      <c r="B150" s="7">
        <v>200304</v>
      </c>
      <c r="C150" s="3" t="s">
        <v>403</v>
      </c>
      <c r="D150" s="5">
        <v>43910</v>
      </c>
      <c r="E150" s="5">
        <v>43913</v>
      </c>
      <c r="F150" s="4">
        <v>30</v>
      </c>
      <c r="G150" s="4">
        <v>1</v>
      </c>
      <c r="H150" s="3" t="s">
        <v>25</v>
      </c>
      <c r="I150" s="3" t="s">
        <v>22</v>
      </c>
      <c r="J150" s="4">
        <v>1.7462</v>
      </c>
      <c r="K150" s="4">
        <v>7.19</v>
      </c>
      <c r="L150" s="4"/>
      <c r="M150" s="4">
        <v>2.2000000000000002</v>
      </c>
      <c r="N150" s="13">
        <f>[1]!b_anal_modidura_cnbd(B150,D150,1)</f>
        <v>0.91479999999999995</v>
      </c>
      <c r="O150" s="13">
        <f>[1]!b_anal_yield_cnbd(B150,D150-1,1)</f>
        <v>2.0381999999999998</v>
      </c>
      <c r="P150" s="1"/>
    </row>
    <row r="151" spans="1:16" x14ac:dyDescent="0.25">
      <c r="A151" s="3" t="s">
        <v>434</v>
      </c>
      <c r="B151" s="7">
        <v>200306</v>
      </c>
      <c r="C151" s="3" t="s">
        <v>435</v>
      </c>
      <c r="D151" s="5">
        <v>43917</v>
      </c>
      <c r="E151" s="5">
        <v>43920</v>
      </c>
      <c r="F151" s="4">
        <v>30</v>
      </c>
      <c r="G151" s="4">
        <v>1</v>
      </c>
      <c r="H151" s="3" t="s">
        <v>266</v>
      </c>
      <c r="I151" s="3" t="s">
        <v>22</v>
      </c>
      <c r="J151" s="10">
        <f>[1]!b_info_couponrate(A151)</f>
        <v>1.63</v>
      </c>
      <c r="K151" s="4">
        <v>4.8600000000000003</v>
      </c>
      <c r="L151" s="4"/>
      <c r="M151" s="4">
        <v>1</v>
      </c>
      <c r="N151" s="13">
        <f>[1]!b_anal_modidura_cnbd(B151,E151,1)</f>
        <v>0.98170000000000002</v>
      </c>
      <c r="O151" s="13">
        <f>[1]!b_anal_yield_cnbd(B151,D151-1,1)</f>
        <v>0</v>
      </c>
      <c r="P151" s="1"/>
    </row>
    <row r="152" spans="1:16" x14ac:dyDescent="0.25">
      <c r="A152" s="3" t="s">
        <v>487</v>
      </c>
      <c r="B152" s="7">
        <v>200306</v>
      </c>
      <c r="C152" s="3" t="s">
        <v>488</v>
      </c>
      <c r="D152" s="5">
        <v>43924</v>
      </c>
      <c r="E152" s="5">
        <v>43928</v>
      </c>
      <c r="F152" s="4">
        <v>30</v>
      </c>
      <c r="G152" s="4">
        <v>1</v>
      </c>
      <c r="H152" s="3" t="s">
        <v>266</v>
      </c>
      <c r="I152" s="3" t="s">
        <v>22</v>
      </c>
      <c r="J152" s="4">
        <v>1.5316000000000001</v>
      </c>
      <c r="K152" s="4">
        <v>4.9000000000000004</v>
      </c>
      <c r="L152" s="4"/>
      <c r="M152" s="4">
        <v>2.2200000000000002</v>
      </c>
      <c r="N152" s="13">
        <f>[1]!b_anal_modidura_cnbd(B152,D152,1)</f>
        <v>0.97289999999999999</v>
      </c>
      <c r="O152" s="13">
        <f>[1]!b_anal_yield_cnbd(B152,D152-1,1)</f>
        <v>1.7068000000000001</v>
      </c>
      <c r="P152" s="1"/>
    </row>
    <row r="153" spans="1:16" x14ac:dyDescent="0.25">
      <c r="A153" s="3" t="s">
        <v>525</v>
      </c>
      <c r="B153" s="7">
        <v>200306</v>
      </c>
      <c r="C153" s="3" t="s">
        <v>526</v>
      </c>
      <c r="D153" s="5">
        <v>43931</v>
      </c>
      <c r="E153" s="5">
        <v>43934</v>
      </c>
      <c r="F153" s="4">
        <v>40</v>
      </c>
      <c r="G153" s="4">
        <v>1</v>
      </c>
      <c r="H153" s="3" t="s">
        <v>266</v>
      </c>
      <c r="I153" s="3" t="s">
        <v>22</v>
      </c>
      <c r="J153" s="4">
        <v>1.0960000000000001</v>
      </c>
      <c r="K153" s="4">
        <v>3.46</v>
      </c>
      <c r="L153" s="4"/>
      <c r="M153" s="4">
        <v>5</v>
      </c>
      <c r="N153" s="13">
        <f>[1]!b_anal_modidura_cnbd(B153,D153,1)</f>
        <v>0.95779999999999998</v>
      </c>
      <c r="O153" s="13">
        <f>[1]!b_anal_yield_cnbd(B153,D153-1,1)</f>
        <v>1.3009999999999999</v>
      </c>
      <c r="P153" s="1"/>
    </row>
    <row r="154" spans="1:16" x14ac:dyDescent="0.25">
      <c r="A154" s="3" t="s">
        <v>571</v>
      </c>
      <c r="B154" s="7">
        <v>200306</v>
      </c>
      <c r="C154" s="3" t="s">
        <v>572</v>
      </c>
      <c r="D154" s="5">
        <v>43938</v>
      </c>
      <c r="E154" s="5">
        <v>43941</v>
      </c>
      <c r="F154" s="4">
        <v>50</v>
      </c>
      <c r="G154" s="4">
        <v>1</v>
      </c>
      <c r="H154" s="3" t="s">
        <v>266</v>
      </c>
      <c r="I154" s="3" t="s">
        <v>22</v>
      </c>
      <c r="J154" s="4">
        <v>1.0266999999999999</v>
      </c>
      <c r="K154" s="4">
        <v>4.08</v>
      </c>
      <c r="L154" s="4"/>
      <c r="M154" s="4">
        <v>2.41</v>
      </c>
      <c r="N154" s="13">
        <f>[1]!b_anal_modidura_cnbd(B154,D154,1)</f>
        <v>0.93969999999999998</v>
      </c>
      <c r="O154" s="13">
        <f>[1]!b_anal_yield_cnbd(B154,D154-1,1)</f>
        <v>1.2412000000000001</v>
      </c>
      <c r="P154" s="1"/>
    </row>
    <row r="155" spans="1:16" x14ac:dyDescent="0.25">
      <c r="A155" s="3" t="s">
        <v>612</v>
      </c>
      <c r="B155" s="7">
        <v>200306</v>
      </c>
      <c r="C155" s="3" t="s">
        <v>613</v>
      </c>
      <c r="D155" s="5">
        <v>43945</v>
      </c>
      <c r="E155" s="5">
        <v>43948</v>
      </c>
      <c r="F155" s="4">
        <v>50</v>
      </c>
      <c r="G155" s="4">
        <v>1</v>
      </c>
      <c r="H155" s="3" t="s">
        <v>266</v>
      </c>
      <c r="I155" s="3" t="s">
        <v>22</v>
      </c>
      <c r="J155" s="4">
        <v>0.9113</v>
      </c>
      <c r="K155" s="4">
        <v>4.16</v>
      </c>
      <c r="L155" s="4"/>
      <c r="M155" s="4">
        <v>3.13</v>
      </c>
      <c r="N155" s="13">
        <f>[1]!b_anal_modidura_cnbd(B155,D155,1)</f>
        <v>0.92159999999999997</v>
      </c>
      <c r="O155" s="13">
        <f>[1]!b_anal_yield_cnbd(B155,D155-1,1)</f>
        <v>1.1399999999999999</v>
      </c>
      <c r="P155" s="1"/>
    </row>
    <row r="156" spans="1:16" x14ac:dyDescent="0.25">
      <c r="A156" s="3" t="s">
        <v>638</v>
      </c>
      <c r="B156" s="7">
        <v>200306</v>
      </c>
      <c r="C156" s="3" t="s">
        <v>639</v>
      </c>
      <c r="D156" s="5">
        <v>43951</v>
      </c>
      <c r="E156" s="5">
        <v>43957</v>
      </c>
      <c r="F156" s="4">
        <v>50</v>
      </c>
      <c r="G156" s="4">
        <v>1</v>
      </c>
      <c r="H156" s="3" t="s">
        <v>266</v>
      </c>
      <c r="I156" s="3" t="s">
        <v>22</v>
      </c>
      <c r="J156" s="4">
        <v>0.97640000000000005</v>
      </c>
      <c r="K156" s="4">
        <v>3.44</v>
      </c>
      <c r="L156" s="4"/>
      <c r="M156" s="4">
        <v>4.5599999999999996</v>
      </c>
      <c r="N156" s="13">
        <f>[1]!b_anal_modidura_cnbd(B156,D156,1)</f>
        <v>0.90490000000000004</v>
      </c>
      <c r="O156" s="13">
        <f>[1]!b_anal_yield_cnbd(B156,D156-1,1)</f>
        <v>1.23</v>
      </c>
      <c r="P156" s="1"/>
    </row>
    <row r="157" spans="1:16" x14ac:dyDescent="0.25">
      <c r="A157" s="3" t="s">
        <v>674</v>
      </c>
      <c r="B157" s="7">
        <v>200306</v>
      </c>
      <c r="C157" s="3" t="s">
        <v>675</v>
      </c>
      <c r="D157" s="5">
        <v>43958</v>
      </c>
      <c r="E157" s="5">
        <v>43962</v>
      </c>
      <c r="F157" s="4">
        <v>50</v>
      </c>
      <c r="G157" s="4">
        <v>1</v>
      </c>
      <c r="H157" s="3" t="s">
        <v>266</v>
      </c>
      <c r="I157" s="3" t="s">
        <v>22</v>
      </c>
      <c r="J157" s="4">
        <v>1.0119</v>
      </c>
      <c r="K157" s="4">
        <v>3.62</v>
      </c>
      <c r="L157" s="4"/>
      <c r="M157" s="4">
        <v>1.2</v>
      </c>
      <c r="N157" s="13">
        <f>[1]!b_anal_modidura_cnbd(B157,D157,1)</f>
        <v>0.88570000000000004</v>
      </c>
      <c r="O157" s="13">
        <f>[1]!b_anal_yield_cnbd(B157,D157-1,1)</f>
        <v>1.24</v>
      </c>
      <c r="P157" s="1"/>
    </row>
    <row r="158" spans="1:16" x14ac:dyDescent="0.25">
      <c r="A158" s="3" t="s">
        <v>735</v>
      </c>
      <c r="B158" s="7">
        <v>200306</v>
      </c>
      <c r="C158" s="3" t="s">
        <v>736</v>
      </c>
      <c r="D158" s="5">
        <v>43966</v>
      </c>
      <c r="E158" s="5">
        <v>43969</v>
      </c>
      <c r="F158" s="4">
        <v>74.5</v>
      </c>
      <c r="G158" s="4">
        <v>1</v>
      </c>
      <c r="H158" s="3" t="s">
        <v>266</v>
      </c>
      <c r="I158" s="3" t="s">
        <v>22</v>
      </c>
      <c r="J158" s="4">
        <v>1.2324999999999999</v>
      </c>
      <c r="K158" s="4">
        <v>2.6</v>
      </c>
      <c r="L158" s="4"/>
      <c r="M158" s="4">
        <v>2.4</v>
      </c>
      <c r="N158" s="13">
        <f>[1]!b_anal_modidura_cnbd(B158,D158,1)</f>
        <v>0.86399999999999999</v>
      </c>
      <c r="O158" s="13">
        <f>[1]!b_anal_yield_cnbd(B158,D158-1,1)</f>
        <v>1.3559000000000001</v>
      </c>
      <c r="P158" s="1"/>
    </row>
    <row r="159" spans="1:16" x14ac:dyDescent="0.25">
      <c r="A159" s="3" t="s">
        <v>777</v>
      </c>
      <c r="B159" s="7">
        <v>200306</v>
      </c>
      <c r="C159" s="3" t="s">
        <v>778</v>
      </c>
      <c r="D159" s="5">
        <v>43973</v>
      </c>
      <c r="E159" s="5">
        <v>43976</v>
      </c>
      <c r="F159" s="4">
        <v>87.1</v>
      </c>
      <c r="G159" s="4">
        <v>1</v>
      </c>
      <c r="H159" s="3" t="s">
        <v>266</v>
      </c>
      <c r="I159" s="3" t="s">
        <v>22</v>
      </c>
      <c r="J159" s="4">
        <v>1.3567</v>
      </c>
      <c r="K159" s="4">
        <v>2.14</v>
      </c>
      <c r="L159" s="4"/>
      <c r="M159" s="4">
        <v>2.62</v>
      </c>
      <c r="N159" s="13">
        <f>[1]!b_anal_modidura_cnbd(B159,D159,1)</f>
        <v>0.84430000000000005</v>
      </c>
      <c r="O159" s="13">
        <f>[1]!b_anal_yield_cnbd(B159,D159-1,1)</f>
        <v>1.4656</v>
      </c>
      <c r="P159" s="1"/>
    </row>
    <row r="160" spans="1:16" x14ac:dyDescent="0.25">
      <c r="A160" s="3" t="s">
        <v>822</v>
      </c>
      <c r="B160" s="7">
        <v>200306</v>
      </c>
      <c r="C160" s="3" t="s">
        <v>823</v>
      </c>
      <c r="D160" s="5">
        <v>43980</v>
      </c>
      <c r="E160" s="5">
        <v>43983</v>
      </c>
      <c r="F160" s="4">
        <v>73.7</v>
      </c>
      <c r="G160" s="4">
        <v>1</v>
      </c>
      <c r="H160" s="3" t="s">
        <v>266</v>
      </c>
      <c r="I160" s="3" t="s">
        <v>22</v>
      </c>
      <c r="J160" s="4">
        <v>1.6002000000000001</v>
      </c>
      <c r="K160" s="4">
        <v>3.69</v>
      </c>
      <c r="L160" s="4"/>
      <c r="M160" s="4">
        <v>6.96</v>
      </c>
      <c r="N160" s="13">
        <f>[1]!b_anal_modidura_cnbd(B160,D160,1)</f>
        <v>0.82379999999999998</v>
      </c>
      <c r="O160" s="13">
        <f>[1]!b_anal_yield_cnbd(B160,D160-1,1)</f>
        <v>1.7</v>
      </c>
      <c r="P160" s="1"/>
    </row>
    <row r="161" spans="1:16" x14ac:dyDescent="0.25">
      <c r="A161" s="3" t="s">
        <v>879</v>
      </c>
      <c r="B161" s="7">
        <v>200308</v>
      </c>
      <c r="C161" s="3" t="s">
        <v>880</v>
      </c>
      <c r="D161" s="5">
        <v>43987</v>
      </c>
      <c r="E161" s="5">
        <v>43990</v>
      </c>
      <c r="F161" s="4">
        <v>80</v>
      </c>
      <c r="G161" s="4">
        <v>1</v>
      </c>
      <c r="H161" s="3" t="s">
        <v>266</v>
      </c>
      <c r="I161" s="3" t="s">
        <v>22</v>
      </c>
      <c r="J161" s="10">
        <f>[1]!b_info_couponrate(A161)</f>
        <v>2.25</v>
      </c>
      <c r="K161" s="4">
        <v>2.35</v>
      </c>
      <c r="L161" s="4"/>
      <c r="M161" s="4">
        <v>1.71</v>
      </c>
      <c r="N161" s="13">
        <f>[1]!b_anal_modidura_cnbd(B161,E161,1)</f>
        <v>0.97729999999999995</v>
      </c>
      <c r="O161" s="13">
        <f>[1]!b_anal_yield_cnbd(B161,D161-1,1)</f>
        <v>0</v>
      </c>
      <c r="P161" s="1"/>
    </row>
    <row r="162" spans="1:16" x14ac:dyDescent="0.25">
      <c r="A162" s="3" t="s">
        <v>234</v>
      </c>
      <c r="B162" s="7">
        <v>190309</v>
      </c>
      <c r="C162" s="3" t="s">
        <v>235</v>
      </c>
      <c r="D162" s="5">
        <v>43882</v>
      </c>
      <c r="E162" s="5">
        <v>43885</v>
      </c>
      <c r="F162" s="4">
        <v>30</v>
      </c>
      <c r="G162" s="4">
        <v>2</v>
      </c>
      <c r="H162" s="3" t="s">
        <v>12</v>
      </c>
      <c r="I162" s="3" t="s">
        <v>22</v>
      </c>
      <c r="J162" s="4">
        <v>2.4495</v>
      </c>
      <c r="K162" s="4">
        <v>4.26</v>
      </c>
      <c r="L162" s="4"/>
      <c r="M162" s="4">
        <v>1.06</v>
      </c>
      <c r="N162" s="13">
        <f>[1]!b_anal_modidura_cnbd(B162,D162,1)</f>
        <v>1.7641</v>
      </c>
      <c r="O162" s="13">
        <f>[1]!b_anal_yield_cnbd(B162,D162-1,1)</f>
        <v>2.4830999999999999</v>
      </c>
      <c r="P162" s="1"/>
    </row>
    <row r="163" spans="1:16" x14ac:dyDescent="0.25">
      <c r="A163" s="3" t="s">
        <v>273</v>
      </c>
      <c r="B163" s="7">
        <v>190309</v>
      </c>
      <c r="C163" s="3" t="s">
        <v>274</v>
      </c>
      <c r="D163" s="5">
        <v>43889</v>
      </c>
      <c r="E163" s="5">
        <v>43892</v>
      </c>
      <c r="F163" s="4">
        <v>40</v>
      </c>
      <c r="G163" s="4">
        <v>2</v>
      </c>
      <c r="H163" s="3" t="s">
        <v>12</v>
      </c>
      <c r="I163" s="3" t="s">
        <v>22</v>
      </c>
      <c r="J163" s="4">
        <v>2.4079999999999999</v>
      </c>
      <c r="K163" s="4">
        <v>4.1399999999999997</v>
      </c>
      <c r="L163" s="4"/>
      <c r="M163" s="4">
        <v>1.21</v>
      </c>
      <c r="N163" s="13">
        <f>[1]!b_anal_modidura_cnbd(B163,D163,1)</f>
        <v>1.7456</v>
      </c>
      <c r="O163" s="13">
        <f>[1]!b_anal_yield_cnbd(B163,D163-1,1)</f>
        <v>2.4904999999999999</v>
      </c>
      <c r="P163" s="1"/>
    </row>
    <row r="164" spans="1:16" x14ac:dyDescent="0.25">
      <c r="A164" s="3" t="s">
        <v>311</v>
      </c>
      <c r="B164" s="7">
        <v>190309</v>
      </c>
      <c r="C164" s="3" t="s">
        <v>312</v>
      </c>
      <c r="D164" s="5">
        <v>43896</v>
      </c>
      <c r="E164" s="5">
        <v>43899</v>
      </c>
      <c r="F164" s="4">
        <v>40</v>
      </c>
      <c r="G164" s="4">
        <v>2</v>
      </c>
      <c r="H164" s="3" t="s">
        <v>12</v>
      </c>
      <c r="I164" s="3" t="s">
        <v>22</v>
      </c>
      <c r="J164" s="4">
        <v>2.3199999999999998</v>
      </c>
      <c r="K164" s="4">
        <v>4.33</v>
      </c>
      <c r="L164" s="4"/>
      <c r="M164" s="4">
        <v>1.03</v>
      </c>
      <c r="N164" s="13">
        <f>[1]!b_anal_modidura_cnbd(B164,D164,1)</f>
        <v>1.7283999999999999</v>
      </c>
      <c r="O164" s="13">
        <f>[1]!b_anal_yield_cnbd(B164,D164-1,1)</f>
        <v>2.42</v>
      </c>
      <c r="P164" s="1"/>
    </row>
    <row r="165" spans="1:16" x14ac:dyDescent="0.25">
      <c r="A165" s="3" t="s">
        <v>359</v>
      </c>
      <c r="B165" s="7">
        <v>190309</v>
      </c>
      <c r="C165" s="3" t="s">
        <v>360</v>
      </c>
      <c r="D165" s="5">
        <v>43903</v>
      </c>
      <c r="E165" s="5">
        <v>43906</v>
      </c>
      <c r="F165" s="4">
        <v>40</v>
      </c>
      <c r="G165" s="4">
        <v>2</v>
      </c>
      <c r="H165" s="3" t="s">
        <v>12</v>
      </c>
      <c r="I165" s="3" t="s">
        <v>22</v>
      </c>
      <c r="J165" s="4">
        <v>2.3111000000000002</v>
      </c>
      <c r="K165" s="4">
        <v>3.36</v>
      </c>
      <c r="L165" s="4"/>
      <c r="M165" s="4">
        <v>7.37</v>
      </c>
      <c r="N165" s="13">
        <f>[1]!b_anal_modidura_cnbd(B165,D165,1)</f>
        <v>1.7107000000000001</v>
      </c>
      <c r="O165" s="13">
        <f>[1]!b_anal_yield_cnbd(B165,D165-1,1)</f>
        <v>2.3393000000000002</v>
      </c>
      <c r="P165" s="1"/>
    </row>
    <row r="166" spans="1:16" x14ac:dyDescent="0.25">
      <c r="A166" s="3" t="s">
        <v>400</v>
      </c>
      <c r="B166" s="7">
        <v>190309</v>
      </c>
      <c r="C166" s="3" t="s">
        <v>401</v>
      </c>
      <c r="D166" s="5">
        <v>43910</v>
      </c>
      <c r="E166" s="5">
        <v>43913</v>
      </c>
      <c r="F166" s="4">
        <v>40</v>
      </c>
      <c r="G166" s="4">
        <v>2</v>
      </c>
      <c r="H166" s="3" t="s">
        <v>12</v>
      </c>
      <c r="I166" s="3" t="s">
        <v>22</v>
      </c>
      <c r="J166" s="4">
        <v>2.2786</v>
      </c>
      <c r="K166" s="4">
        <v>4.5199999999999996</v>
      </c>
      <c r="L166" s="4"/>
      <c r="M166" s="4">
        <v>35</v>
      </c>
      <c r="N166" s="13">
        <f>[1]!b_anal_modidura_cnbd(B166,D166,1)</f>
        <v>1.6916</v>
      </c>
      <c r="O166" s="13">
        <f>[1]!b_anal_yield_cnbd(B166,D166-1,1)</f>
        <v>2.38</v>
      </c>
      <c r="P166" s="1"/>
    </row>
    <row r="167" spans="1:16" x14ac:dyDescent="0.25">
      <c r="A167" s="3" t="s">
        <v>440</v>
      </c>
      <c r="B167" s="7">
        <v>190309</v>
      </c>
      <c r="C167" s="3" t="s">
        <v>441</v>
      </c>
      <c r="D167" s="5">
        <v>43917</v>
      </c>
      <c r="E167" s="5">
        <v>43920</v>
      </c>
      <c r="F167" s="4">
        <v>40</v>
      </c>
      <c r="G167" s="4">
        <v>2</v>
      </c>
      <c r="H167" s="3" t="s">
        <v>12</v>
      </c>
      <c r="I167" s="3" t="s">
        <v>22</v>
      </c>
      <c r="J167" s="4">
        <v>2.1044999999999998</v>
      </c>
      <c r="K167" s="4">
        <v>4.6399999999999997</v>
      </c>
      <c r="L167" s="4"/>
      <c r="M167" s="4">
        <v>1.79</v>
      </c>
      <c r="N167" s="13">
        <f>[1]!b_anal_modidura_cnbd(B167,D167,1)</f>
        <v>1.6752</v>
      </c>
      <c r="O167" s="13">
        <f>[1]!b_anal_yield_cnbd(B167,D167-1,1)</f>
        <v>2.2200000000000002</v>
      </c>
      <c r="P167" s="1"/>
    </row>
    <row r="168" spans="1:16" x14ac:dyDescent="0.25">
      <c r="A168" s="3" t="s">
        <v>483</v>
      </c>
      <c r="B168" s="7">
        <v>200302</v>
      </c>
      <c r="C168" s="3" t="s">
        <v>484</v>
      </c>
      <c r="D168" s="5">
        <v>43924</v>
      </c>
      <c r="E168" s="5">
        <v>43928</v>
      </c>
      <c r="F168" s="4">
        <v>30</v>
      </c>
      <c r="G168" s="4">
        <v>2</v>
      </c>
      <c r="H168" s="3" t="s">
        <v>12</v>
      </c>
      <c r="I168" s="3" t="s">
        <v>22</v>
      </c>
      <c r="J168" s="10">
        <f>[1]!b_info_couponrate(A168)</f>
        <v>2.0499999999999998</v>
      </c>
      <c r="K168" s="4">
        <v>4.8899999999999997</v>
      </c>
      <c r="L168" s="4"/>
      <c r="M168" s="4">
        <v>7.56</v>
      </c>
      <c r="N168" s="13">
        <f>[1]!b_anal_modidura_cnbd(B168,E168,1)</f>
        <v>1.9436</v>
      </c>
      <c r="O168" s="13">
        <f>[1]!b_anal_yield_cnbd(B168,D168-1,1)</f>
        <v>0</v>
      </c>
      <c r="P168" s="1"/>
    </row>
    <row r="169" spans="1:16" x14ac:dyDescent="0.25">
      <c r="A169" s="3" t="s">
        <v>527</v>
      </c>
      <c r="B169" s="7">
        <v>200302</v>
      </c>
      <c r="C169" s="3" t="s">
        <v>528</v>
      </c>
      <c r="D169" s="5">
        <v>43931</v>
      </c>
      <c r="E169" s="5">
        <v>43934</v>
      </c>
      <c r="F169" s="4">
        <v>30</v>
      </c>
      <c r="G169" s="4">
        <v>2</v>
      </c>
      <c r="H169" s="3" t="s">
        <v>12</v>
      </c>
      <c r="I169" s="3" t="s">
        <v>22</v>
      </c>
      <c r="J169" s="4">
        <v>1.6283000000000001</v>
      </c>
      <c r="K169" s="4">
        <v>4.3899999999999997</v>
      </c>
      <c r="L169" s="4"/>
      <c r="M169" s="4">
        <v>1.4</v>
      </c>
      <c r="N169" s="13">
        <f>[1]!b_anal_modidura_cnbd(B169,D169,1)</f>
        <v>1.9388000000000001</v>
      </c>
      <c r="O169" s="13">
        <f>[1]!b_anal_yield_cnbd(B169,D169-1,1)</f>
        <v>1.7804</v>
      </c>
      <c r="P169" s="1"/>
    </row>
    <row r="170" spans="1:16" x14ac:dyDescent="0.25">
      <c r="A170" s="3" t="s">
        <v>636</v>
      </c>
      <c r="B170" s="7">
        <v>200302</v>
      </c>
      <c r="C170" s="3" t="s">
        <v>637</v>
      </c>
      <c r="D170" s="5">
        <v>43951</v>
      </c>
      <c r="E170" s="5">
        <v>43957</v>
      </c>
      <c r="F170" s="4">
        <v>40</v>
      </c>
      <c r="G170" s="4">
        <v>2</v>
      </c>
      <c r="H170" s="3" t="s">
        <v>12</v>
      </c>
      <c r="I170" s="3" t="s">
        <v>22</v>
      </c>
      <c r="J170" s="4">
        <v>1.4817</v>
      </c>
      <c r="K170" s="4">
        <v>3.82</v>
      </c>
      <c r="L170" s="4"/>
      <c r="M170" s="4">
        <v>1.01</v>
      </c>
      <c r="N170" s="13">
        <f>[1]!b_anal_modidura_cnbd(B170,D170,1)</f>
        <v>1.8878999999999999</v>
      </c>
      <c r="O170" s="13">
        <f>[1]!b_anal_yield_cnbd(B170,D170-1,1)</f>
        <v>1.57</v>
      </c>
      <c r="P170" s="1"/>
    </row>
    <row r="171" spans="1:16" x14ac:dyDescent="0.25">
      <c r="A171" s="3" t="s">
        <v>690</v>
      </c>
      <c r="B171" s="7">
        <v>200302</v>
      </c>
      <c r="C171" s="3" t="s">
        <v>691</v>
      </c>
      <c r="D171" s="5">
        <v>43959</v>
      </c>
      <c r="E171" s="5">
        <v>43962</v>
      </c>
      <c r="F171" s="4">
        <v>40</v>
      </c>
      <c r="G171" s="4">
        <v>2</v>
      </c>
      <c r="H171" s="3" t="s">
        <v>12</v>
      </c>
      <c r="I171" s="3" t="s">
        <v>22</v>
      </c>
      <c r="J171" s="4">
        <v>1.6096999999999999</v>
      </c>
      <c r="K171" s="4">
        <v>3.05</v>
      </c>
      <c r="L171" s="4"/>
      <c r="M171" s="4">
        <v>1.55</v>
      </c>
      <c r="N171" s="13">
        <f>[1]!b_anal_modidura_cnbd(B171,D171,1)</f>
        <v>1.8652</v>
      </c>
      <c r="O171" s="13">
        <f>[1]!b_anal_yield_cnbd(B171,D171-1,1)</f>
        <v>1.6124000000000001</v>
      </c>
      <c r="P171" s="1"/>
    </row>
    <row r="172" spans="1:16" x14ac:dyDescent="0.25">
      <c r="A172" s="3" t="s">
        <v>731</v>
      </c>
      <c r="B172" s="7">
        <v>200302</v>
      </c>
      <c r="C172" s="3" t="s">
        <v>732</v>
      </c>
      <c r="D172" s="5">
        <v>43966</v>
      </c>
      <c r="E172" s="5">
        <v>43969</v>
      </c>
      <c r="F172" s="4">
        <v>30</v>
      </c>
      <c r="G172" s="4">
        <v>2</v>
      </c>
      <c r="H172" s="3" t="s">
        <v>12</v>
      </c>
      <c r="I172" s="3" t="s">
        <v>22</v>
      </c>
      <c r="J172" s="4">
        <v>1.6478999999999999</v>
      </c>
      <c r="K172" s="4">
        <v>3.41</v>
      </c>
      <c r="L172" s="4"/>
      <c r="M172" s="4">
        <v>3.36</v>
      </c>
      <c r="N172" s="13">
        <f>[1]!b_anal_modidura_cnbd(B172,D172,1)</f>
        <v>1.8449</v>
      </c>
      <c r="O172" s="13">
        <f>[1]!b_anal_yield_cnbd(B172,D172-1,1)</f>
        <v>1.6983999999999999</v>
      </c>
      <c r="P172" s="1"/>
    </row>
    <row r="173" spans="1:16" x14ac:dyDescent="0.25">
      <c r="A173" s="3" t="s">
        <v>779</v>
      </c>
      <c r="B173" s="7">
        <v>200302</v>
      </c>
      <c r="C173" s="3" t="s">
        <v>780</v>
      </c>
      <c r="D173" s="5">
        <v>43973</v>
      </c>
      <c r="E173" s="5">
        <v>43976</v>
      </c>
      <c r="F173" s="4">
        <v>30</v>
      </c>
      <c r="G173" s="4">
        <v>2</v>
      </c>
      <c r="H173" s="3" t="s">
        <v>12</v>
      </c>
      <c r="I173" s="3" t="s">
        <v>22</v>
      </c>
      <c r="J173" s="4">
        <v>1.7961</v>
      </c>
      <c r="K173" s="4">
        <v>2.34</v>
      </c>
      <c r="L173" s="4"/>
      <c r="M173" s="4">
        <v>5</v>
      </c>
      <c r="N173" s="13">
        <f>[1]!b_anal_modidura_cnbd(B173,D173,1)</f>
        <v>1.8238000000000001</v>
      </c>
      <c r="O173" s="13">
        <f>[1]!b_anal_yield_cnbd(B173,D173-1,1)</f>
        <v>1.77</v>
      </c>
      <c r="P173" s="1"/>
    </row>
    <row r="174" spans="1:16" x14ac:dyDescent="0.25">
      <c r="A174" s="3" t="s">
        <v>828</v>
      </c>
      <c r="B174" s="7">
        <v>200302</v>
      </c>
      <c r="C174" s="3" t="s">
        <v>829</v>
      </c>
      <c r="D174" s="5">
        <v>43980</v>
      </c>
      <c r="E174" s="5">
        <v>43983</v>
      </c>
      <c r="F174" s="4">
        <v>30</v>
      </c>
      <c r="G174" s="4">
        <v>2</v>
      </c>
      <c r="H174" s="3" t="s">
        <v>12</v>
      </c>
      <c r="I174" s="3" t="s">
        <v>22</v>
      </c>
      <c r="J174" s="4">
        <v>2.1259000000000001</v>
      </c>
      <c r="K174" s="4">
        <v>2.33</v>
      </c>
      <c r="L174" s="4"/>
      <c r="M174" s="4">
        <v>1.72</v>
      </c>
      <c r="N174" s="13">
        <f>[1]!b_anal_modidura_cnbd(B174,D174,1)</f>
        <v>1.7986</v>
      </c>
      <c r="O174" s="13">
        <f>[1]!b_anal_yield_cnbd(B174,D174-1,1)</f>
        <v>2.1299000000000001</v>
      </c>
      <c r="P174" s="1"/>
    </row>
    <row r="175" spans="1:16" x14ac:dyDescent="0.25">
      <c r="A175" s="3" t="s">
        <v>875</v>
      </c>
      <c r="B175" s="7">
        <v>200302</v>
      </c>
      <c r="C175" s="3" t="s">
        <v>876</v>
      </c>
      <c r="D175" s="5">
        <v>43987</v>
      </c>
      <c r="E175" s="5">
        <v>43990</v>
      </c>
      <c r="F175" s="4">
        <v>30</v>
      </c>
      <c r="G175" s="4">
        <v>2</v>
      </c>
      <c r="H175" s="3" t="s">
        <v>12</v>
      </c>
      <c r="I175" s="3" t="s">
        <v>22</v>
      </c>
      <c r="J175" s="4">
        <v>2.5678999999999998</v>
      </c>
      <c r="K175" s="4">
        <v>2.38</v>
      </c>
      <c r="L175" s="4"/>
      <c r="M175" s="4">
        <v>1.07</v>
      </c>
      <c r="N175" s="13">
        <f>[1]!b_anal_modidura_cnbd(B175,D175,1)</f>
        <v>1.7717000000000001</v>
      </c>
      <c r="O175" s="13">
        <f>[1]!b_anal_yield_cnbd(B175,D175-1,1)</f>
        <v>2.4500000000000002</v>
      </c>
      <c r="P175" s="1"/>
    </row>
    <row r="176" spans="1:16" x14ac:dyDescent="0.25">
      <c r="A176" s="3" t="s">
        <v>26</v>
      </c>
      <c r="B176" s="7">
        <v>170305</v>
      </c>
      <c r="C176" s="3" t="s">
        <v>27</v>
      </c>
      <c r="D176" s="5">
        <v>43833</v>
      </c>
      <c r="E176" s="5">
        <v>43836</v>
      </c>
      <c r="F176" s="4">
        <v>50</v>
      </c>
      <c r="G176" s="4">
        <v>3</v>
      </c>
      <c r="H176" s="3" t="s">
        <v>12</v>
      </c>
      <c r="I176" s="3" t="s">
        <v>22</v>
      </c>
      <c r="J176" s="4">
        <v>2.0017</v>
      </c>
      <c r="K176" s="4">
        <v>4.01</v>
      </c>
      <c r="L176" s="4"/>
      <c r="M176" s="4">
        <v>7.9</v>
      </c>
      <c r="N176" s="13">
        <f>[1]!b_anal_modidura_cnbd(B176,D176,1)</f>
        <v>0.2661</v>
      </c>
      <c r="O176" s="13">
        <f>[1]!b_anal_yield_cnbd(B176,D176-1,1)</f>
        <v>2.1775000000000002</v>
      </c>
      <c r="P176" s="1"/>
    </row>
    <row r="177" spans="1:16" x14ac:dyDescent="0.25">
      <c r="A177" s="3" t="s">
        <v>67</v>
      </c>
      <c r="B177" s="7">
        <v>190308</v>
      </c>
      <c r="C177" s="3" t="s">
        <v>68</v>
      </c>
      <c r="D177" s="5">
        <v>43839</v>
      </c>
      <c r="E177" s="5">
        <v>43843</v>
      </c>
      <c r="F177" s="4">
        <v>52.9</v>
      </c>
      <c r="G177" s="4">
        <v>3</v>
      </c>
      <c r="H177" s="3" t="s">
        <v>12</v>
      </c>
      <c r="I177" s="3" t="s">
        <v>22</v>
      </c>
      <c r="J177" s="4">
        <v>2.8995000000000002</v>
      </c>
      <c r="K177" s="4">
        <v>3.03</v>
      </c>
      <c r="L177" s="4"/>
      <c r="M177" s="4">
        <v>1.96</v>
      </c>
      <c r="N177" s="13">
        <f>[1]!b_anal_modidura_cnbd(B177,D177,1)</f>
        <v>2.6496</v>
      </c>
      <c r="O177" s="13">
        <f>[1]!b_anal_yield_cnbd(B177,D177-1,1)</f>
        <v>2.9102999999999999</v>
      </c>
      <c r="P177" s="1"/>
    </row>
    <row r="178" spans="1:16" x14ac:dyDescent="0.25">
      <c r="A178" s="3" t="s">
        <v>103</v>
      </c>
      <c r="B178" s="7">
        <v>190308</v>
      </c>
      <c r="C178" s="3" t="s">
        <v>104</v>
      </c>
      <c r="D178" s="5">
        <v>43846</v>
      </c>
      <c r="E178" s="5">
        <v>43847</v>
      </c>
      <c r="F178" s="4">
        <v>53.6</v>
      </c>
      <c r="G178" s="4">
        <v>3</v>
      </c>
      <c r="H178" s="3" t="s">
        <v>12</v>
      </c>
      <c r="I178" s="3" t="s">
        <v>22</v>
      </c>
      <c r="J178" s="4">
        <v>2.9226000000000001</v>
      </c>
      <c r="K178" s="4">
        <v>2.89</v>
      </c>
      <c r="L178" s="4"/>
      <c r="M178" s="4">
        <v>1.39</v>
      </c>
      <c r="N178" s="13">
        <f>[1]!b_anal_modidura_cnbd(B178,D178,1)</f>
        <v>2.63</v>
      </c>
      <c r="O178" s="13">
        <f>[1]!b_anal_yield_cnbd(B178,D178-1,1)</f>
        <v>2.9527999999999999</v>
      </c>
      <c r="P178" s="1"/>
    </row>
    <row r="179" spans="1:16" x14ac:dyDescent="0.25">
      <c r="A179" s="3" t="s">
        <v>125</v>
      </c>
      <c r="B179" s="7">
        <v>190308</v>
      </c>
      <c r="C179" s="3" t="s">
        <v>126</v>
      </c>
      <c r="D179" s="5">
        <v>43851</v>
      </c>
      <c r="E179" s="5">
        <v>43852</v>
      </c>
      <c r="F179" s="4">
        <v>56.4</v>
      </c>
      <c r="G179" s="4">
        <v>3</v>
      </c>
      <c r="H179" s="3" t="s">
        <v>12</v>
      </c>
      <c r="I179" s="3" t="s">
        <v>22</v>
      </c>
      <c r="J179" s="4">
        <v>2.8925000000000001</v>
      </c>
      <c r="K179" s="4">
        <v>3.19</v>
      </c>
      <c r="L179" s="4"/>
      <c r="M179" s="4">
        <v>1.1399999999999999</v>
      </c>
      <c r="N179" s="13">
        <f>[1]!b_anal_modidura_cnbd(B179,D179,1)</f>
        <v>2.6177000000000001</v>
      </c>
      <c r="O179" s="13">
        <f>[1]!b_anal_yield_cnbd(B179,D179-1,1)</f>
        <v>2.9289000000000001</v>
      </c>
      <c r="P179" s="1"/>
    </row>
    <row r="180" spans="1:16" x14ac:dyDescent="0.25">
      <c r="A180" s="3" t="s">
        <v>186</v>
      </c>
      <c r="B180" s="7">
        <v>190308</v>
      </c>
      <c r="C180" s="3" t="s">
        <v>187</v>
      </c>
      <c r="D180" s="5">
        <v>43874</v>
      </c>
      <c r="E180" s="5">
        <v>43878</v>
      </c>
      <c r="F180" s="4">
        <v>57.5</v>
      </c>
      <c r="G180" s="4">
        <v>3</v>
      </c>
      <c r="H180" s="3" t="s">
        <v>12</v>
      </c>
      <c r="I180" s="3" t="s">
        <v>22</v>
      </c>
      <c r="J180" s="4">
        <v>2.6031</v>
      </c>
      <c r="K180" s="4">
        <v>3.1</v>
      </c>
      <c r="L180" s="4"/>
      <c r="M180" s="4">
        <v>3.89</v>
      </c>
      <c r="N180" s="13">
        <f>[1]!b_anal_modidura_cnbd(B180,D180,1)</f>
        <v>2.5642999999999998</v>
      </c>
      <c r="O180" s="13">
        <f>[1]!b_anal_yield_cnbd(B180,D180-1,1)</f>
        <v>2.6452</v>
      </c>
      <c r="P180" s="1"/>
    </row>
    <row r="181" spans="1:16" x14ac:dyDescent="0.25">
      <c r="A181" s="3" t="s">
        <v>220</v>
      </c>
      <c r="B181" s="7">
        <v>190308</v>
      </c>
      <c r="C181" s="3" t="s">
        <v>221</v>
      </c>
      <c r="D181" s="5">
        <v>43881</v>
      </c>
      <c r="E181" s="5">
        <v>43885</v>
      </c>
      <c r="F181" s="4">
        <v>50</v>
      </c>
      <c r="G181" s="4">
        <v>3</v>
      </c>
      <c r="H181" s="3" t="s">
        <v>12</v>
      </c>
      <c r="I181" s="3" t="s">
        <v>22</v>
      </c>
      <c r="J181" s="4">
        <v>2.6456</v>
      </c>
      <c r="K181" s="4">
        <v>4.12</v>
      </c>
      <c r="L181" s="4"/>
      <c r="M181" s="4">
        <v>3.08</v>
      </c>
      <c r="N181" s="13">
        <f>[1]!b_anal_modidura_cnbd(B181,D181,1)</f>
        <v>2.544</v>
      </c>
      <c r="O181" s="13">
        <f>[1]!b_anal_yield_cnbd(B181,D181-1,1)</f>
        <v>2.6591</v>
      </c>
      <c r="P181" s="1"/>
    </row>
    <row r="182" spans="1:16" x14ac:dyDescent="0.25">
      <c r="A182" s="3" t="s">
        <v>260</v>
      </c>
      <c r="B182" s="7">
        <v>190308</v>
      </c>
      <c r="C182" s="3" t="s">
        <v>261</v>
      </c>
      <c r="D182" s="5">
        <v>43888</v>
      </c>
      <c r="E182" s="5">
        <v>43892</v>
      </c>
      <c r="F182" s="4">
        <v>40</v>
      </c>
      <c r="G182" s="4">
        <v>3</v>
      </c>
      <c r="H182" s="3" t="s">
        <v>12</v>
      </c>
      <c r="I182" s="3" t="s">
        <v>22</v>
      </c>
      <c r="J182" s="4">
        <v>2.6189</v>
      </c>
      <c r="K182" s="4">
        <v>5.03</v>
      </c>
      <c r="L182" s="4"/>
      <c r="M182" s="4">
        <v>1.65</v>
      </c>
      <c r="N182" s="13">
        <f>[1]!b_anal_modidura_cnbd(B182,D182,1)</f>
        <v>2.5266000000000002</v>
      </c>
      <c r="O182" s="13">
        <f>[1]!b_anal_yield_cnbd(B182,D182-1,1)</f>
        <v>2.6751999999999998</v>
      </c>
      <c r="P182" s="1"/>
    </row>
    <row r="183" spans="1:16" x14ac:dyDescent="0.25">
      <c r="A183" s="3" t="s">
        <v>305</v>
      </c>
      <c r="B183" s="7">
        <v>190308</v>
      </c>
      <c r="C183" s="3" t="s">
        <v>306</v>
      </c>
      <c r="D183" s="5">
        <v>43895</v>
      </c>
      <c r="E183" s="5">
        <v>43899</v>
      </c>
      <c r="F183" s="4">
        <v>40</v>
      </c>
      <c r="G183" s="4">
        <v>3</v>
      </c>
      <c r="H183" s="3" t="s">
        <v>12</v>
      </c>
      <c r="I183" s="3" t="s">
        <v>22</v>
      </c>
      <c r="J183" s="4">
        <v>2.5103</v>
      </c>
      <c r="K183" s="4">
        <v>5.49</v>
      </c>
      <c r="L183" s="4"/>
      <c r="M183" s="4">
        <v>3.21</v>
      </c>
      <c r="N183" s="13">
        <f>[1]!b_anal_modidura_cnbd(B183,D183,1)</f>
        <v>2.5102000000000002</v>
      </c>
      <c r="O183" s="13">
        <f>[1]!b_anal_yield_cnbd(B183,D183-1,1)</f>
        <v>2.5703</v>
      </c>
      <c r="P183" s="1"/>
    </row>
    <row r="184" spans="1:16" x14ac:dyDescent="0.25">
      <c r="A184" s="3" t="s">
        <v>345</v>
      </c>
      <c r="B184" s="7">
        <v>190308</v>
      </c>
      <c r="C184" s="3" t="s">
        <v>346</v>
      </c>
      <c r="D184" s="5">
        <v>43902</v>
      </c>
      <c r="E184" s="5">
        <v>43906</v>
      </c>
      <c r="F184" s="4">
        <v>40</v>
      </c>
      <c r="G184" s="4">
        <v>3</v>
      </c>
      <c r="H184" s="3" t="s">
        <v>12</v>
      </c>
      <c r="I184" s="3" t="s">
        <v>22</v>
      </c>
      <c r="J184" s="4">
        <v>2.4121999999999999</v>
      </c>
      <c r="K184" s="4">
        <v>5.09</v>
      </c>
      <c r="L184" s="4"/>
      <c r="M184" s="4">
        <v>2.5</v>
      </c>
      <c r="N184" s="13">
        <f>[1]!b_anal_modidura_cnbd(B184,D184,1)</f>
        <v>2.4935</v>
      </c>
      <c r="O184" s="13">
        <f>[1]!b_anal_yield_cnbd(B184,D184-1,1)</f>
        <v>2.5038999999999998</v>
      </c>
      <c r="P184" s="1"/>
    </row>
    <row r="185" spans="1:16" x14ac:dyDescent="0.25">
      <c r="A185" s="3" t="s">
        <v>390</v>
      </c>
      <c r="B185" s="7">
        <v>190308</v>
      </c>
      <c r="C185" s="3" t="s">
        <v>391</v>
      </c>
      <c r="D185" s="5">
        <v>43909</v>
      </c>
      <c r="E185" s="5">
        <v>43913</v>
      </c>
      <c r="F185" s="4">
        <v>40</v>
      </c>
      <c r="G185" s="4">
        <v>3</v>
      </c>
      <c r="H185" s="3" t="s">
        <v>12</v>
      </c>
      <c r="I185" s="3" t="s">
        <v>22</v>
      </c>
      <c r="J185" s="4">
        <v>2.4542000000000002</v>
      </c>
      <c r="K185" s="4">
        <v>5.56</v>
      </c>
      <c r="L185" s="4"/>
      <c r="M185" s="4">
        <v>1.46</v>
      </c>
      <c r="N185" s="13">
        <f>[1]!b_anal_modidura_cnbd(B185,D185,1)</f>
        <v>2.4742000000000002</v>
      </c>
      <c r="O185" s="13">
        <f>[1]!b_anal_yield_cnbd(B185,D185-1,1)</f>
        <v>2.5322</v>
      </c>
      <c r="P185" s="1"/>
    </row>
    <row r="186" spans="1:16" x14ac:dyDescent="0.25">
      <c r="A186" s="3" t="s">
        <v>432</v>
      </c>
      <c r="B186" s="7">
        <v>190308</v>
      </c>
      <c r="C186" s="3" t="s">
        <v>433</v>
      </c>
      <c r="D186" s="5">
        <v>43916</v>
      </c>
      <c r="E186" s="5">
        <v>43920</v>
      </c>
      <c r="F186" s="4">
        <v>40</v>
      </c>
      <c r="G186" s="4">
        <v>3</v>
      </c>
      <c r="H186" s="3" t="s">
        <v>12</v>
      </c>
      <c r="I186" s="3" t="s">
        <v>22</v>
      </c>
      <c r="J186" s="4">
        <v>2.2364000000000002</v>
      </c>
      <c r="K186" s="4">
        <v>5.63</v>
      </c>
      <c r="L186" s="4"/>
      <c r="M186" s="4">
        <v>2.23</v>
      </c>
      <c r="N186" s="13">
        <f>[1]!b_anal_modidura_cnbd(B186,D186,1)</f>
        <v>2.4611000000000001</v>
      </c>
      <c r="O186" s="13">
        <f>[1]!b_anal_yield_cnbd(B186,D186-1,1)</f>
        <v>2.39</v>
      </c>
      <c r="P186" s="1"/>
    </row>
    <row r="187" spans="1:16" x14ac:dyDescent="0.25">
      <c r="A187" s="3" t="s">
        <v>477</v>
      </c>
      <c r="B187" s="7">
        <v>200303</v>
      </c>
      <c r="C187" s="3" t="s">
        <v>478</v>
      </c>
      <c r="D187" s="5">
        <v>43923</v>
      </c>
      <c r="E187" s="5">
        <v>43928</v>
      </c>
      <c r="F187" s="4">
        <v>40</v>
      </c>
      <c r="G187" s="4">
        <v>3</v>
      </c>
      <c r="H187" s="3" t="s">
        <v>12</v>
      </c>
      <c r="I187" s="3" t="s">
        <v>22</v>
      </c>
      <c r="J187" s="10">
        <f>[1]!b_info_couponrate(A187)</f>
        <v>2.17</v>
      </c>
      <c r="K187" s="4">
        <v>4.2300000000000004</v>
      </c>
      <c r="L187" s="4"/>
      <c r="M187" s="4">
        <v>1.57</v>
      </c>
      <c r="N187" s="13">
        <f>[1]!b_anal_modidura_cnbd(B187,E187,1)</f>
        <v>2.8784000000000001</v>
      </c>
      <c r="O187" s="13">
        <f>[1]!b_anal_yield_cnbd(B187,D187-1,1)</f>
        <v>0</v>
      </c>
      <c r="P187" s="1"/>
    </row>
    <row r="188" spans="1:16" x14ac:dyDescent="0.25">
      <c r="A188" s="3" t="s">
        <v>521</v>
      </c>
      <c r="B188" s="7">
        <v>200303</v>
      </c>
      <c r="C188" s="3" t="s">
        <v>522</v>
      </c>
      <c r="D188" s="5">
        <v>43930</v>
      </c>
      <c r="E188" s="5">
        <v>43934</v>
      </c>
      <c r="F188" s="4">
        <v>40</v>
      </c>
      <c r="G188" s="4">
        <v>3</v>
      </c>
      <c r="H188" s="3" t="s">
        <v>12</v>
      </c>
      <c r="I188" s="3" t="s">
        <v>22</v>
      </c>
      <c r="J188" s="4">
        <v>1.7485999999999999</v>
      </c>
      <c r="K188" s="4">
        <v>4.57</v>
      </c>
      <c r="L188" s="4"/>
      <c r="M188" s="4">
        <v>1.88</v>
      </c>
      <c r="N188" s="13">
        <f>[1]!b_anal_modidura_cnbd(B188,D188,1)</f>
        <v>2.8786999999999998</v>
      </c>
      <c r="O188" s="13">
        <f>[1]!b_anal_yield_cnbd(B188,D188-1,1)</f>
        <v>1.9065000000000001</v>
      </c>
      <c r="P188" s="1"/>
    </row>
    <row r="189" spans="1:16" x14ac:dyDescent="0.25">
      <c r="A189" s="3" t="s">
        <v>563</v>
      </c>
      <c r="B189" s="7">
        <v>200303</v>
      </c>
      <c r="C189" s="3" t="s">
        <v>564</v>
      </c>
      <c r="D189" s="5">
        <v>43937</v>
      </c>
      <c r="E189" s="5">
        <v>43941</v>
      </c>
      <c r="F189" s="4">
        <v>64.900000000000006</v>
      </c>
      <c r="G189" s="4">
        <v>3</v>
      </c>
      <c r="H189" s="3" t="s">
        <v>12</v>
      </c>
      <c r="I189" s="3" t="s">
        <v>22</v>
      </c>
      <c r="J189" s="4">
        <v>1.7810999999999999</v>
      </c>
      <c r="K189" s="4">
        <v>4.43</v>
      </c>
      <c r="L189" s="4"/>
      <c r="M189" s="4">
        <v>4.24</v>
      </c>
      <c r="N189" s="13">
        <f>[1]!b_anal_modidura_cnbd(B189,D189,1)</f>
        <v>2.8597999999999999</v>
      </c>
      <c r="O189" s="13">
        <f>[1]!b_anal_yield_cnbd(B189,D189-1,1)</f>
        <v>1.8703000000000001</v>
      </c>
      <c r="P189" s="1"/>
    </row>
    <row r="190" spans="1:16" x14ac:dyDescent="0.25">
      <c r="A190" s="3" t="s">
        <v>608</v>
      </c>
      <c r="B190" s="7">
        <v>200303</v>
      </c>
      <c r="C190" s="3" t="s">
        <v>609</v>
      </c>
      <c r="D190" s="5">
        <v>43944</v>
      </c>
      <c r="E190" s="5">
        <v>43948</v>
      </c>
      <c r="F190" s="4">
        <v>40</v>
      </c>
      <c r="G190" s="4">
        <v>3</v>
      </c>
      <c r="H190" s="3" t="s">
        <v>12</v>
      </c>
      <c r="I190" s="3" t="s">
        <v>22</v>
      </c>
      <c r="J190" s="4">
        <v>1.6469</v>
      </c>
      <c r="K190" s="4">
        <v>5.62</v>
      </c>
      <c r="L190" s="4"/>
      <c r="M190" s="4">
        <v>1.48</v>
      </c>
      <c r="N190" s="13">
        <f>[1]!b_anal_modidura_cnbd(B190,D190,1)</f>
        <v>2.8437999999999999</v>
      </c>
      <c r="O190" s="13">
        <f>[1]!b_anal_yield_cnbd(B190,D190-1,1)</f>
        <v>1.7854000000000001</v>
      </c>
      <c r="P190" s="1"/>
    </row>
    <row r="191" spans="1:16" x14ac:dyDescent="0.25">
      <c r="A191" s="3" t="s">
        <v>670</v>
      </c>
      <c r="B191" s="7">
        <v>200303</v>
      </c>
      <c r="C191" s="3" t="s">
        <v>671</v>
      </c>
      <c r="D191" s="5">
        <v>43958</v>
      </c>
      <c r="E191" s="5">
        <v>43962</v>
      </c>
      <c r="F191" s="4">
        <v>44</v>
      </c>
      <c r="G191" s="4">
        <v>3</v>
      </c>
      <c r="H191" s="3" t="s">
        <v>12</v>
      </c>
      <c r="I191" s="3" t="s">
        <v>22</v>
      </c>
      <c r="J191" s="4">
        <v>1.7962</v>
      </c>
      <c r="K191" s="4">
        <v>2.87</v>
      </c>
      <c r="L191" s="4"/>
      <c r="M191" s="4">
        <v>1.86</v>
      </c>
      <c r="N191" s="13">
        <f>[1]!b_anal_modidura_cnbd(B191,D191,1)</f>
        <v>2.8029999999999999</v>
      </c>
      <c r="O191" s="13">
        <f>[1]!b_anal_yield_cnbd(B191,D191-1,1)</f>
        <v>1.7986</v>
      </c>
      <c r="P191" s="1"/>
    </row>
    <row r="192" spans="1:16" x14ac:dyDescent="0.25">
      <c r="A192" s="3" t="s">
        <v>723</v>
      </c>
      <c r="B192" s="7">
        <v>200303</v>
      </c>
      <c r="C192" s="3" t="s">
        <v>724</v>
      </c>
      <c r="D192" s="5">
        <v>43965</v>
      </c>
      <c r="E192" s="5">
        <v>43969</v>
      </c>
      <c r="F192" s="4">
        <v>42</v>
      </c>
      <c r="G192" s="4">
        <v>3</v>
      </c>
      <c r="H192" s="3" t="s">
        <v>12</v>
      </c>
      <c r="I192" s="3" t="s">
        <v>22</v>
      </c>
      <c r="J192" s="4">
        <v>1.9692000000000001</v>
      </c>
      <c r="K192" s="4">
        <v>4.1500000000000004</v>
      </c>
      <c r="L192" s="4"/>
      <c r="M192" s="4">
        <v>3.22</v>
      </c>
      <c r="N192" s="13">
        <f>[1]!b_anal_modidura_cnbd(B192,D192,1)</f>
        <v>2.7797000000000001</v>
      </c>
      <c r="O192" s="13">
        <f>[1]!b_anal_yield_cnbd(B192,D192-1,1)</f>
        <v>2.0002</v>
      </c>
      <c r="P192" s="1"/>
    </row>
    <row r="193" spans="1:16" x14ac:dyDescent="0.25">
      <c r="A193" s="3" t="s">
        <v>771</v>
      </c>
      <c r="B193" s="7">
        <v>200303</v>
      </c>
      <c r="C193" s="3" t="s">
        <v>772</v>
      </c>
      <c r="D193" s="5">
        <v>43972</v>
      </c>
      <c r="E193" s="5">
        <v>43976</v>
      </c>
      <c r="F193" s="4">
        <v>48</v>
      </c>
      <c r="G193" s="4">
        <v>3</v>
      </c>
      <c r="H193" s="3" t="s">
        <v>12</v>
      </c>
      <c r="I193" s="3" t="s">
        <v>22</v>
      </c>
      <c r="J193" s="4">
        <v>2.0586000000000002</v>
      </c>
      <c r="K193" s="4">
        <v>2.4700000000000002</v>
      </c>
      <c r="L193" s="4"/>
      <c r="M193" s="4">
        <v>1.64</v>
      </c>
      <c r="N193" s="13">
        <f>[1]!b_anal_modidura_cnbd(B193,D193,1)</f>
        <v>2.7587000000000002</v>
      </c>
      <c r="O193" s="13">
        <f>[1]!b_anal_yield_cnbd(B193,D193-1,1)</f>
        <v>2.0750999999999999</v>
      </c>
      <c r="P193" s="1"/>
    </row>
    <row r="194" spans="1:16" x14ac:dyDescent="0.25">
      <c r="A194" s="3" t="s">
        <v>807</v>
      </c>
      <c r="B194" s="7">
        <v>200303</v>
      </c>
      <c r="C194" s="3" t="s">
        <v>808</v>
      </c>
      <c r="D194" s="5">
        <v>43979</v>
      </c>
      <c r="E194" s="5">
        <v>43983</v>
      </c>
      <c r="F194" s="4">
        <v>30</v>
      </c>
      <c r="G194" s="4">
        <v>3</v>
      </c>
      <c r="H194" s="3" t="s">
        <v>12</v>
      </c>
      <c r="I194" s="3" t="s">
        <v>22</v>
      </c>
      <c r="J194" s="4">
        <v>2.3033999999999999</v>
      </c>
      <c r="K194" s="4">
        <v>3.86</v>
      </c>
      <c r="L194" s="4"/>
      <c r="M194" s="4">
        <v>2.2799999999999998</v>
      </c>
      <c r="N194" s="13">
        <f>[1]!b_anal_modidura_cnbd(B194,D194,1)</f>
        <v>2.7328999999999999</v>
      </c>
      <c r="O194" s="13">
        <f>[1]!b_anal_yield_cnbd(B194,D194-1,1)</f>
        <v>2.3298999999999999</v>
      </c>
      <c r="P194" s="1"/>
    </row>
    <row r="195" spans="1:16" x14ac:dyDescent="0.25">
      <c r="A195" s="3" t="s">
        <v>865</v>
      </c>
      <c r="B195" s="7">
        <v>200303</v>
      </c>
      <c r="C195" s="3" t="s">
        <v>866</v>
      </c>
      <c r="D195" s="5">
        <v>43986</v>
      </c>
      <c r="E195" s="5">
        <v>43990</v>
      </c>
      <c r="F195" s="4">
        <v>30</v>
      </c>
      <c r="G195" s="4">
        <v>3</v>
      </c>
      <c r="H195" s="3" t="s">
        <v>12</v>
      </c>
      <c r="I195" s="3" t="s">
        <v>22</v>
      </c>
      <c r="J195" s="4">
        <v>2.6208999999999998</v>
      </c>
      <c r="K195" s="4">
        <v>3.52</v>
      </c>
      <c r="L195" s="4"/>
      <c r="M195" s="4">
        <v>2.14</v>
      </c>
      <c r="N195" s="13">
        <f>[1]!b_anal_modidura_cnbd(B195,D195,1)</f>
        <v>2.7038000000000002</v>
      </c>
      <c r="O195" s="13">
        <f>[1]!b_anal_yield_cnbd(B195,D195-1,1)</f>
        <v>2.6196000000000002</v>
      </c>
      <c r="P195" s="1"/>
    </row>
    <row r="196" spans="1:16" x14ac:dyDescent="0.25">
      <c r="A196" s="3" t="s">
        <v>20</v>
      </c>
      <c r="B196" s="7">
        <v>180303</v>
      </c>
      <c r="C196" s="3" t="s">
        <v>21</v>
      </c>
      <c r="D196" s="5">
        <v>43833</v>
      </c>
      <c r="E196" s="5">
        <v>43836</v>
      </c>
      <c r="F196" s="4">
        <v>56</v>
      </c>
      <c r="G196" s="4">
        <v>5</v>
      </c>
      <c r="H196" s="3" t="s">
        <v>12</v>
      </c>
      <c r="I196" s="3" t="s">
        <v>22</v>
      </c>
      <c r="J196" s="4">
        <v>2.919</v>
      </c>
      <c r="K196" s="4">
        <v>2.85</v>
      </c>
      <c r="L196" s="4"/>
      <c r="M196" s="4">
        <v>96</v>
      </c>
      <c r="N196" s="13">
        <f>[1]!b_anal_modidura_cnbd(B196,D196,1)</f>
        <v>2.7261000000000002</v>
      </c>
      <c r="O196" s="13">
        <f>[1]!b_anal_yield_cnbd(B196,D196-1,1)</f>
        <v>2.9521999999999999</v>
      </c>
      <c r="P196" s="1"/>
    </row>
    <row r="197" spans="1:16" x14ac:dyDescent="0.25">
      <c r="A197" s="3" t="s">
        <v>34</v>
      </c>
      <c r="B197" s="7">
        <v>190305</v>
      </c>
      <c r="C197" s="3" t="s">
        <v>35</v>
      </c>
      <c r="D197" s="5">
        <v>43833</v>
      </c>
      <c r="E197" s="5">
        <v>43836</v>
      </c>
      <c r="F197" s="4">
        <v>54.5</v>
      </c>
      <c r="G197" s="4">
        <v>5</v>
      </c>
      <c r="H197" s="3" t="s">
        <v>12</v>
      </c>
      <c r="I197" s="3" t="s">
        <v>22</v>
      </c>
      <c r="J197" s="4">
        <v>3.2486999999999999</v>
      </c>
      <c r="K197" s="4">
        <v>3.46</v>
      </c>
      <c r="L197" s="4"/>
      <c r="M197" s="4">
        <v>2.02</v>
      </c>
      <c r="N197" s="13">
        <f>[1]!b_anal_modidura_cnbd(B197,D197,1)</f>
        <v>3.6779000000000002</v>
      </c>
      <c r="O197" s="13">
        <f>[1]!b_anal_yield_cnbd(B197,D197-1,1)</f>
        <v>3.2725</v>
      </c>
      <c r="P197" s="1"/>
    </row>
    <row r="198" spans="1:16" x14ac:dyDescent="0.25">
      <c r="A198" s="3" t="s">
        <v>69</v>
      </c>
      <c r="B198" s="7">
        <v>190305</v>
      </c>
      <c r="C198" s="3" t="s">
        <v>70</v>
      </c>
      <c r="D198" s="5">
        <v>43839</v>
      </c>
      <c r="E198" s="5">
        <v>43843</v>
      </c>
      <c r="F198" s="4">
        <v>50</v>
      </c>
      <c r="G198" s="4">
        <v>5</v>
      </c>
      <c r="H198" s="3" t="s">
        <v>12</v>
      </c>
      <c r="I198" s="3" t="s">
        <v>22</v>
      </c>
      <c r="J198" s="4">
        <v>3.2231000000000001</v>
      </c>
      <c r="K198" s="4">
        <v>4.24</v>
      </c>
      <c r="L198" s="4"/>
      <c r="M198" s="4">
        <v>1.98</v>
      </c>
      <c r="N198" s="13">
        <f>[1]!b_anal_modidura_cnbd(B198,D198,1)</f>
        <v>3.6633</v>
      </c>
      <c r="O198" s="13">
        <f>[1]!b_anal_yield_cnbd(B198,D198-1,1)</f>
        <v>3.2749999999999999</v>
      </c>
      <c r="P198" s="1"/>
    </row>
    <row r="199" spans="1:16" x14ac:dyDescent="0.25">
      <c r="A199" s="3" t="s">
        <v>109</v>
      </c>
      <c r="B199" s="7">
        <v>190305</v>
      </c>
      <c r="C199" s="3" t="s">
        <v>110</v>
      </c>
      <c r="D199" s="5">
        <v>43846</v>
      </c>
      <c r="E199" s="5">
        <v>43847</v>
      </c>
      <c r="F199" s="4">
        <v>59</v>
      </c>
      <c r="G199" s="4">
        <v>5</v>
      </c>
      <c r="H199" s="3" t="s">
        <v>12</v>
      </c>
      <c r="I199" s="3" t="s">
        <v>22</v>
      </c>
      <c r="J199" s="4">
        <v>3.2006999999999999</v>
      </c>
      <c r="K199" s="4">
        <v>4.38</v>
      </c>
      <c r="L199" s="4"/>
      <c r="M199" s="4">
        <v>23</v>
      </c>
      <c r="N199" s="13">
        <f>[1]!b_anal_modidura_cnbd(B199,D199,1)</f>
        <v>3.6453000000000002</v>
      </c>
      <c r="O199" s="13">
        <f>[1]!b_anal_yield_cnbd(B199,D199-1,1)</f>
        <v>3.2549999999999999</v>
      </c>
      <c r="P199" s="1"/>
    </row>
    <row r="200" spans="1:16" x14ac:dyDescent="0.25">
      <c r="A200" s="3" t="s">
        <v>152</v>
      </c>
      <c r="B200" s="7">
        <v>190305</v>
      </c>
      <c r="C200" s="3" t="s">
        <v>153</v>
      </c>
      <c r="D200" s="5">
        <v>43867</v>
      </c>
      <c r="E200" s="5">
        <v>43871</v>
      </c>
      <c r="F200" s="4">
        <v>56.4</v>
      </c>
      <c r="G200" s="4">
        <v>5</v>
      </c>
      <c r="H200" s="3" t="s">
        <v>12</v>
      </c>
      <c r="I200" s="3" t="s">
        <v>22</v>
      </c>
      <c r="J200" s="4">
        <v>2.9659</v>
      </c>
      <c r="K200" s="4">
        <v>6.26</v>
      </c>
      <c r="L200" s="4"/>
      <c r="M200" s="4">
        <v>2.97</v>
      </c>
      <c r="N200" s="13">
        <f>[1]!b_anal_modidura_cnbd(B200,D200,1)</f>
        <v>3.5994000000000002</v>
      </c>
      <c r="O200" s="13">
        <f>[1]!b_anal_yield_cnbd(B200,D200-1,1)</f>
        <v>3.04</v>
      </c>
      <c r="P200" s="1"/>
    </row>
    <row r="201" spans="1:16" x14ac:dyDescent="0.25">
      <c r="A201" s="3" t="s">
        <v>184</v>
      </c>
      <c r="B201" s="7">
        <v>190305</v>
      </c>
      <c r="C201" s="3" t="s">
        <v>185</v>
      </c>
      <c r="D201" s="5">
        <v>43874</v>
      </c>
      <c r="E201" s="5">
        <v>43878</v>
      </c>
      <c r="F201" s="4">
        <v>58.3</v>
      </c>
      <c r="G201" s="4">
        <v>5</v>
      </c>
      <c r="H201" s="3" t="s">
        <v>12</v>
      </c>
      <c r="I201" s="3" t="s">
        <v>22</v>
      </c>
      <c r="J201" s="4">
        <v>2.9089</v>
      </c>
      <c r="K201" s="4">
        <v>3.71</v>
      </c>
      <c r="L201" s="4"/>
      <c r="M201" s="4">
        <v>30.3</v>
      </c>
      <c r="N201" s="13">
        <f>[1]!b_anal_modidura_cnbd(B201,D201,1)</f>
        <v>3.7004999999999999</v>
      </c>
      <c r="O201" s="13">
        <f>[1]!b_anal_yield_cnbd(B201,D201-1,1)</f>
        <v>2.9527000000000001</v>
      </c>
      <c r="P201" s="1"/>
    </row>
    <row r="202" spans="1:16" x14ac:dyDescent="0.25">
      <c r="A202" s="3" t="s">
        <v>228</v>
      </c>
      <c r="B202" s="7">
        <v>190305</v>
      </c>
      <c r="C202" s="3" t="s">
        <v>229</v>
      </c>
      <c r="D202" s="5">
        <v>43881</v>
      </c>
      <c r="E202" s="5">
        <v>43885</v>
      </c>
      <c r="F202" s="4">
        <v>74</v>
      </c>
      <c r="G202" s="4">
        <v>5</v>
      </c>
      <c r="H202" s="3" t="s">
        <v>12</v>
      </c>
      <c r="I202" s="3" t="s">
        <v>22</v>
      </c>
      <c r="J202" s="4">
        <v>2.9561000000000002</v>
      </c>
      <c r="K202" s="4">
        <v>4.29</v>
      </c>
      <c r="L202" s="4"/>
      <c r="M202" s="4">
        <v>3.12</v>
      </c>
      <c r="N202" s="13">
        <f>[1]!b_anal_modidura_cnbd(B202,D202,1)</f>
        <v>3.6796000000000002</v>
      </c>
      <c r="O202" s="13">
        <f>[1]!b_anal_yield_cnbd(B202,D202-1,1)</f>
        <v>2.9802</v>
      </c>
      <c r="P202" s="1"/>
    </row>
    <row r="203" spans="1:16" x14ac:dyDescent="0.25">
      <c r="A203" s="3" t="s">
        <v>264</v>
      </c>
      <c r="B203" s="7">
        <v>200305</v>
      </c>
      <c r="C203" s="3" t="s">
        <v>265</v>
      </c>
      <c r="D203" s="5">
        <v>43888</v>
      </c>
      <c r="E203" s="5">
        <v>43892</v>
      </c>
      <c r="F203" s="4">
        <v>80.8</v>
      </c>
      <c r="G203" s="4">
        <v>5</v>
      </c>
      <c r="H203" s="3" t="s">
        <v>12</v>
      </c>
      <c r="I203" s="3" t="s">
        <v>22</v>
      </c>
      <c r="J203" s="10">
        <f>[1]!b_info_couponrate(A203)</f>
        <v>2.93</v>
      </c>
      <c r="K203" s="4">
        <v>3.33</v>
      </c>
      <c r="L203" s="4"/>
      <c r="M203" s="4">
        <v>1.45</v>
      </c>
      <c r="N203" s="13">
        <f>[1]!b_anal_modidura_cnbd(B203,E203,1)</f>
        <v>4.5896999999999997</v>
      </c>
      <c r="O203" s="13">
        <f>[1]!b_anal_yield_cnbd(B203,D203-1,1)</f>
        <v>0</v>
      </c>
      <c r="P203" s="1"/>
    </row>
    <row r="204" spans="1:16" x14ac:dyDescent="0.25">
      <c r="A204" s="3" t="s">
        <v>297</v>
      </c>
      <c r="B204" s="7">
        <v>200305</v>
      </c>
      <c r="C204" s="3" t="s">
        <v>298</v>
      </c>
      <c r="D204" s="5">
        <v>43895</v>
      </c>
      <c r="E204" s="5">
        <v>43899</v>
      </c>
      <c r="F204" s="4">
        <v>74.099999999999994</v>
      </c>
      <c r="G204" s="4">
        <v>5</v>
      </c>
      <c r="H204" s="3" t="s">
        <v>12</v>
      </c>
      <c r="I204" s="3" t="s">
        <v>22</v>
      </c>
      <c r="J204" s="4">
        <v>2.8570000000000002</v>
      </c>
      <c r="K204" s="4">
        <v>3.69</v>
      </c>
      <c r="L204" s="4"/>
      <c r="M204" s="4">
        <v>2.34</v>
      </c>
      <c r="N204" s="13">
        <f>[1]!b_anal_modidura_cnbd(B204,D204,1)</f>
        <v>4.5834999999999999</v>
      </c>
      <c r="O204" s="13">
        <f>[1]!b_anal_yield_cnbd(B204,D204-1,1)</f>
        <v>2.88</v>
      </c>
      <c r="P204" s="1"/>
    </row>
    <row r="205" spans="1:16" x14ac:dyDescent="0.25">
      <c r="A205" s="3" t="s">
        <v>341</v>
      </c>
      <c r="B205" s="7">
        <v>200305</v>
      </c>
      <c r="C205" s="3" t="s">
        <v>342</v>
      </c>
      <c r="D205" s="5">
        <v>43902</v>
      </c>
      <c r="E205" s="5">
        <v>43906</v>
      </c>
      <c r="F205" s="4">
        <v>61</v>
      </c>
      <c r="G205" s="4">
        <v>5</v>
      </c>
      <c r="H205" s="3" t="s">
        <v>12</v>
      </c>
      <c r="I205" s="3" t="s">
        <v>22</v>
      </c>
      <c r="J205" s="4">
        <v>2.7707000000000002</v>
      </c>
      <c r="K205" s="4">
        <v>3.84</v>
      </c>
      <c r="L205" s="4"/>
      <c r="M205" s="4">
        <v>1.02</v>
      </c>
      <c r="N205" s="13">
        <f>[1]!b_anal_modidura_cnbd(B205,D205,1)</f>
        <v>4.5663999999999998</v>
      </c>
      <c r="O205" s="13">
        <f>[1]!b_anal_yield_cnbd(B205,D205-1,1)</f>
        <v>2.8300999999999998</v>
      </c>
      <c r="P205" s="1"/>
    </row>
    <row r="206" spans="1:16" x14ac:dyDescent="0.25">
      <c r="A206" s="3" t="s">
        <v>392</v>
      </c>
      <c r="B206" s="7">
        <v>200305</v>
      </c>
      <c r="C206" s="3" t="s">
        <v>393</v>
      </c>
      <c r="D206" s="5">
        <v>43909</v>
      </c>
      <c r="E206" s="5">
        <v>43913</v>
      </c>
      <c r="F206" s="4">
        <v>72.099999999999994</v>
      </c>
      <c r="G206" s="4">
        <v>5</v>
      </c>
      <c r="H206" s="3" t="s">
        <v>12</v>
      </c>
      <c r="I206" s="3" t="s">
        <v>22</v>
      </c>
      <c r="J206" s="4">
        <v>2.8589000000000002</v>
      </c>
      <c r="K206" s="4">
        <v>3.56</v>
      </c>
      <c r="L206" s="4"/>
      <c r="M206" s="4">
        <v>19.41</v>
      </c>
      <c r="N206" s="13">
        <f>[1]!b_anal_modidura_cnbd(B206,D206,1)</f>
        <v>4.5452000000000004</v>
      </c>
      <c r="O206" s="13">
        <f>[1]!b_anal_yield_cnbd(B206,D206-1,1)</f>
        <v>2.89</v>
      </c>
      <c r="P206" s="1"/>
    </row>
    <row r="207" spans="1:16" x14ac:dyDescent="0.25">
      <c r="A207" s="3" t="s">
        <v>424</v>
      </c>
      <c r="B207" s="7">
        <v>200305</v>
      </c>
      <c r="C207" s="3" t="s">
        <v>425</v>
      </c>
      <c r="D207" s="5">
        <v>43916</v>
      </c>
      <c r="E207" s="5">
        <v>43920</v>
      </c>
      <c r="F207" s="4">
        <v>78</v>
      </c>
      <c r="G207" s="4">
        <v>5</v>
      </c>
      <c r="H207" s="3" t="s">
        <v>12</v>
      </c>
      <c r="I207" s="3" t="s">
        <v>22</v>
      </c>
      <c r="J207" s="4">
        <v>2.6846000000000001</v>
      </c>
      <c r="K207" s="4">
        <v>4.68</v>
      </c>
      <c r="L207" s="4"/>
      <c r="M207" s="4">
        <v>7.93</v>
      </c>
      <c r="N207" s="13">
        <f>[1]!b_anal_modidura_cnbd(B207,D207,1)</f>
        <v>4.5355999999999996</v>
      </c>
      <c r="O207" s="13">
        <f>[1]!b_anal_yield_cnbd(B207,D207-1,1)</f>
        <v>2.7850000000000001</v>
      </c>
      <c r="P207" s="1"/>
    </row>
    <row r="208" spans="1:16" x14ac:dyDescent="0.25">
      <c r="A208" s="3" t="s">
        <v>467</v>
      </c>
      <c r="B208" s="7">
        <v>200305</v>
      </c>
      <c r="C208" s="3" t="s">
        <v>468</v>
      </c>
      <c r="D208" s="5">
        <v>43923</v>
      </c>
      <c r="E208" s="5">
        <v>43928</v>
      </c>
      <c r="F208" s="4">
        <v>64</v>
      </c>
      <c r="G208" s="4">
        <v>5</v>
      </c>
      <c r="H208" s="3" t="s">
        <v>12</v>
      </c>
      <c r="I208" s="3" t="s">
        <v>22</v>
      </c>
      <c r="J208" s="4">
        <v>2.5556000000000001</v>
      </c>
      <c r="K208" s="4">
        <v>4.57</v>
      </c>
      <c r="L208" s="4"/>
      <c r="M208" s="4">
        <v>1.68</v>
      </c>
      <c r="N208" s="13">
        <f>[1]!b_anal_modidura_cnbd(B208,D208,1)</f>
        <v>4.5213999999999999</v>
      </c>
      <c r="O208" s="13">
        <f>[1]!b_anal_yield_cnbd(B208,D208-1,1)</f>
        <v>2.6202000000000001</v>
      </c>
      <c r="P208" s="1"/>
    </row>
    <row r="209" spans="1:16" x14ac:dyDescent="0.25">
      <c r="A209" s="3" t="s">
        <v>523</v>
      </c>
      <c r="B209" s="7">
        <v>200305</v>
      </c>
      <c r="C209" s="3" t="s">
        <v>524</v>
      </c>
      <c r="D209" s="5">
        <v>43930</v>
      </c>
      <c r="E209" s="5">
        <v>43934</v>
      </c>
      <c r="F209" s="4">
        <v>50</v>
      </c>
      <c r="G209" s="4">
        <v>5</v>
      </c>
      <c r="H209" s="3" t="s">
        <v>12</v>
      </c>
      <c r="I209" s="3" t="s">
        <v>22</v>
      </c>
      <c r="J209" s="4">
        <v>2.2086000000000001</v>
      </c>
      <c r="K209" s="4">
        <v>4.8499999999999996</v>
      </c>
      <c r="L209" s="4"/>
      <c r="M209" s="4">
        <v>1</v>
      </c>
      <c r="N209" s="13">
        <f>[1]!b_anal_modidura_cnbd(B209,D209,1)</f>
        <v>4.5198999999999998</v>
      </c>
      <c r="O209" s="13">
        <f>[1]!b_anal_yield_cnbd(B209,D209-1,1)</f>
        <v>2.3052000000000001</v>
      </c>
      <c r="P209" s="1"/>
    </row>
    <row r="210" spans="1:16" x14ac:dyDescent="0.25">
      <c r="A210" s="3" t="s">
        <v>559</v>
      </c>
      <c r="B210" s="7">
        <v>200305</v>
      </c>
      <c r="C210" s="3" t="s">
        <v>560</v>
      </c>
      <c r="D210" s="5">
        <v>43937</v>
      </c>
      <c r="E210" s="5">
        <v>43941</v>
      </c>
      <c r="F210" s="4">
        <v>50.9</v>
      </c>
      <c r="G210" s="4">
        <v>5</v>
      </c>
      <c r="H210" s="3" t="s">
        <v>12</v>
      </c>
      <c r="I210" s="3" t="s">
        <v>22</v>
      </c>
      <c r="J210" s="4">
        <v>2.2179000000000002</v>
      </c>
      <c r="K210" s="4">
        <v>4.88</v>
      </c>
      <c r="L210" s="4"/>
      <c r="M210" s="4">
        <v>15.11</v>
      </c>
      <c r="N210" s="13">
        <f>[1]!b_anal_modidura_cnbd(B210,D210,1)</f>
        <v>4.5008999999999997</v>
      </c>
      <c r="O210" s="13">
        <f>[1]!b_anal_yield_cnbd(B210,D210-1,1)</f>
        <v>2.3115999999999999</v>
      </c>
      <c r="P210" s="1"/>
    </row>
    <row r="211" spans="1:16" x14ac:dyDescent="0.25">
      <c r="A211" s="3" t="s">
        <v>604</v>
      </c>
      <c r="B211" s="7">
        <v>200305</v>
      </c>
      <c r="C211" s="3" t="s">
        <v>605</v>
      </c>
      <c r="D211" s="5">
        <v>43944</v>
      </c>
      <c r="E211" s="5">
        <v>43948</v>
      </c>
      <c r="F211" s="4">
        <v>54</v>
      </c>
      <c r="G211" s="4">
        <v>5</v>
      </c>
      <c r="H211" s="3" t="s">
        <v>12</v>
      </c>
      <c r="I211" s="3" t="s">
        <v>22</v>
      </c>
      <c r="J211" s="4">
        <v>2.1842999999999999</v>
      </c>
      <c r="K211" s="4">
        <v>3.96</v>
      </c>
      <c r="L211" s="4"/>
      <c r="M211" s="4">
        <v>2.89</v>
      </c>
      <c r="N211" s="13">
        <f>[1]!b_anal_modidura_cnbd(B211,D211,1)</f>
        <v>4.4855</v>
      </c>
      <c r="O211" s="13">
        <f>[1]!b_anal_yield_cnbd(B211,D211-1,1)</f>
        <v>2.2749999999999999</v>
      </c>
      <c r="P211" s="1"/>
    </row>
    <row r="212" spans="1:16" x14ac:dyDescent="0.25">
      <c r="A212" s="3" t="s">
        <v>672</v>
      </c>
      <c r="B212" s="7">
        <v>200305</v>
      </c>
      <c r="C212" s="3" t="s">
        <v>673</v>
      </c>
      <c r="D212" s="5">
        <v>43958</v>
      </c>
      <c r="E212" s="5">
        <v>43962</v>
      </c>
      <c r="F212" s="4">
        <v>40</v>
      </c>
      <c r="G212" s="4">
        <v>5</v>
      </c>
      <c r="H212" s="3" t="s">
        <v>12</v>
      </c>
      <c r="I212" s="3" t="s">
        <v>22</v>
      </c>
      <c r="J212" s="4">
        <v>2.2572000000000001</v>
      </c>
      <c r="K212" s="4">
        <v>4.46</v>
      </c>
      <c r="L212" s="4"/>
      <c r="M212" s="4">
        <v>1.65</v>
      </c>
      <c r="N212" s="13">
        <f>[1]!b_anal_modidura_cnbd(B212,D212,1)</f>
        <v>4.4436</v>
      </c>
      <c r="O212" s="13">
        <f>[1]!b_anal_yield_cnbd(B212,D212-1,1)</f>
        <v>2.2953999999999999</v>
      </c>
      <c r="P212" s="1"/>
    </row>
    <row r="213" spans="1:16" x14ac:dyDescent="0.25">
      <c r="A213" s="3" t="s">
        <v>713</v>
      </c>
      <c r="B213" s="7">
        <v>200305</v>
      </c>
      <c r="C213" s="3" t="s">
        <v>714</v>
      </c>
      <c r="D213" s="5">
        <v>43965</v>
      </c>
      <c r="E213" s="5">
        <v>43969</v>
      </c>
      <c r="F213" s="4">
        <v>40</v>
      </c>
      <c r="G213" s="4">
        <v>5</v>
      </c>
      <c r="H213" s="3" t="s">
        <v>12</v>
      </c>
      <c r="I213" s="3" t="s">
        <v>22</v>
      </c>
      <c r="J213" s="4">
        <v>2.4537</v>
      </c>
      <c r="K213" s="4">
        <v>4.45</v>
      </c>
      <c r="L213" s="4"/>
      <c r="M213" s="4">
        <v>5.32</v>
      </c>
      <c r="N213" s="13">
        <f>[1]!b_anal_modidura_cnbd(B213,D213,1)</f>
        <v>4.4180999999999999</v>
      </c>
      <c r="O213" s="13">
        <f>[1]!b_anal_yield_cnbd(B213,D213-1,1)</f>
        <v>2.5</v>
      </c>
      <c r="P213" s="1"/>
    </row>
    <row r="214" spans="1:16" x14ac:dyDescent="0.25">
      <c r="A214" s="3" t="s">
        <v>767</v>
      </c>
      <c r="B214" s="7">
        <v>200305</v>
      </c>
      <c r="C214" s="3" t="s">
        <v>768</v>
      </c>
      <c r="D214" s="5">
        <v>43972</v>
      </c>
      <c r="E214" s="5">
        <v>43976</v>
      </c>
      <c r="F214" s="4">
        <v>40</v>
      </c>
      <c r="G214" s="4">
        <v>5</v>
      </c>
      <c r="H214" s="3" t="s">
        <v>12</v>
      </c>
      <c r="I214" s="3" t="s">
        <v>22</v>
      </c>
      <c r="J214" s="4">
        <v>2.4864000000000002</v>
      </c>
      <c r="K214" s="4">
        <v>3.34</v>
      </c>
      <c r="L214" s="4"/>
      <c r="M214" s="4">
        <v>1.1399999999999999</v>
      </c>
      <c r="N214" s="13">
        <f>[1]!b_anal_modidura_cnbd(B214,D214,1)</f>
        <v>4.3944000000000001</v>
      </c>
      <c r="O214" s="13">
        <f>[1]!b_anal_yield_cnbd(B214,D214-1,1)</f>
        <v>2.5451999999999999</v>
      </c>
      <c r="P214" s="1"/>
    </row>
    <row r="215" spans="1:16" x14ac:dyDescent="0.25">
      <c r="A215" s="3" t="s">
        <v>811</v>
      </c>
      <c r="B215" s="7">
        <v>200305</v>
      </c>
      <c r="C215" s="3" t="s">
        <v>812</v>
      </c>
      <c r="D215" s="5">
        <v>43979</v>
      </c>
      <c r="E215" s="5">
        <v>43983</v>
      </c>
      <c r="F215" s="4">
        <v>50</v>
      </c>
      <c r="G215" s="4">
        <v>5</v>
      </c>
      <c r="H215" s="3" t="s">
        <v>12</v>
      </c>
      <c r="I215" s="3" t="s">
        <v>22</v>
      </c>
      <c r="J215" s="4">
        <v>2.6968000000000001</v>
      </c>
      <c r="K215" s="4">
        <v>3.56</v>
      </c>
      <c r="L215" s="4"/>
      <c r="M215" s="4">
        <v>66</v>
      </c>
      <c r="N215" s="13">
        <f>[1]!b_anal_modidura_cnbd(B215,D215,1)</f>
        <v>4.3677000000000001</v>
      </c>
      <c r="O215" s="13">
        <f>[1]!b_anal_yield_cnbd(B215,D215-1,1)</f>
        <v>2.7501000000000002</v>
      </c>
      <c r="P215" s="1"/>
    </row>
    <row r="216" spans="1:16" x14ac:dyDescent="0.25">
      <c r="A216" s="3" t="s">
        <v>863</v>
      </c>
      <c r="B216" s="7">
        <v>200305</v>
      </c>
      <c r="C216" s="3" t="s">
        <v>864</v>
      </c>
      <c r="D216" s="5">
        <v>43986</v>
      </c>
      <c r="E216" s="5">
        <v>43990</v>
      </c>
      <c r="F216" s="4">
        <v>50</v>
      </c>
      <c r="G216" s="4">
        <v>5</v>
      </c>
      <c r="H216" s="3" t="s">
        <v>12</v>
      </c>
      <c r="I216" s="3" t="s">
        <v>22</v>
      </c>
      <c r="J216" s="4">
        <v>2.9089999999999998</v>
      </c>
      <c r="K216" s="4">
        <v>2.6</v>
      </c>
      <c r="L216" s="4"/>
      <c r="M216" s="4">
        <v>2.77</v>
      </c>
      <c r="N216" s="13">
        <f>[1]!b_anal_modidura_cnbd(B216,D216,1)</f>
        <v>4.3365</v>
      </c>
      <c r="O216" s="13">
        <f>[1]!b_anal_yield_cnbd(B216,D216-1,1)</f>
        <v>2.92</v>
      </c>
      <c r="P216" s="1"/>
    </row>
    <row r="217" spans="1:16" x14ac:dyDescent="0.25">
      <c r="A217" s="3" t="s">
        <v>232</v>
      </c>
      <c r="B217" s="7">
        <v>200307</v>
      </c>
      <c r="C217" s="3" t="s">
        <v>233</v>
      </c>
      <c r="D217" s="5">
        <v>43882</v>
      </c>
      <c r="E217" s="5">
        <v>43885</v>
      </c>
      <c r="F217" s="4">
        <v>46</v>
      </c>
      <c r="G217" s="4">
        <v>7</v>
      </c>
      <c r="H217" s="3" t="s">
        <v>12</v>
      </c>
      <c r="I217" s="3" t="s">
        <v>22</v>
      </c>
      <c r="J217" s="10">
        <f>[1]!b_info_couponrate(A217)</f>
        <v>3.26</v>
      </c>
      <c r="K217" s="4">
        <v>4.17</v>
      </c>
      <c r="L217" s="4"/>
      <c r="M217" s="4">
        <v>1.22</v>
      </c>
      <c r="N217" s="13">
        <f>[1]!b_anal_modidura_cnbd(B217,E217,1)</f>
        <v>6.1687000000000003</v>
      </c>
      <c r="O217" s="13">
        <f>[1]!b_anal_yield_cnbd(B217,D217-1,1)</f>
        <v>0</v>
      </c>
      <c r="P217" s="1"/>
    </row>
    <row r="218" spans="1:16" x14ac:dyDescent="0.25">
      <c r="A218" s="3" t="s">
        <v>271</v>
      </c>
      <c r="B218" s="7">
        <v>200307</v>
      </c>
      <c r="C218" s="3" t="s">
        <v>272</v>
      </c>
      <c r="D218" s="5">
        <v>43889</v>
      </c>
      <c r="E218" s="5">
        <v>43892</v>
      </c>
      <c r="F218" s="4">
        <v>51.2</v>
      </c>
      <c r="G218" s="4">
        <v>7</v>
      </c>
      <c r="H218" s="3" t="s">
        <v>12</v>
      </c>
      <c r="I218" s="3" t="s">
        <v>22</v>
      </c>
      <c r="J218" s="4">
        <v>3.1938</v>
      </c>
      <c r="K218" s="4">
        <v>3.16</v>
      </c>
      <c r="L218" s="4"/>
      <c r="M218" s="4">
        <v>2.0299999999999998</v>
      </c>
      <c r="N218" s="13">
        <f>[1]!b_anal_modidura_cnbd(B218,D218,1)</f>
        <v>6.1627999999999998</v>
      </c>
      <c r="O218" s="13">
        <f>[1]!b_anal_yield_cnbd(B218,D218-1,1)</f>
        <v>3.2347999999999999</v>
      </c>
      <c r="P218" s="1"/>
    </row>
    <row r="219" spans="1:16" x14ac:dyDescent="0.25">
      <c r="A219" s="3" t="s">
        <v>315</v>
      </c>
      <c r="B219" s="7">
        <v>200307</v>
      </c>
      <c r="C219" s="3" t="s">
        <v>316</v>
      </c>
      <c r="D219" s="5">
        <v>43896</v>
      </c>
      <c r="E219" s="5">
        <v>43899</v>
      </c>
      <c r="F219" s="4">
        <v>58.5</v>
      </c>
      <c r="G219" s="4">
        <v>7</v>
      </c>
      <c r="H219" s="3" t="s">
        <v>12</v>
      </c>
      <c r="I219" s="3" t="s">
        <v>22</v>
      </c>
      <c r="J219" s="4">
        <v>3.1549999999999998</v>
      </c>
      <c r="K219" s="4">
        <v>3.73</v>
      </c>
      <c r="L219" s="4"/>
      <c r="M219" s="4">
        <v>6.42</v>
      </c>
      <c r="N219" s="13">
        <f>[1]!b_anal_modidura_cnbd(B219,D219,1)</f>
        <v>6.1475</v>
      </c>
      <c r="O219" s="13">
        <f>[1]!b_anal_yield_cnbd(B219,D219-1,1)</f>
        <v>3.21</v>
      </c>
      <c r="P219" s="1"/>
    </row>
    <row r="220" spans="1:16" x14ac:dyDescent="0.25">
      <c r="A220" s="3" t="s">
        <v>353</v>
      </c>
      <c r="B220" s="7">
        <v>200307</v>
      </c>
      <c r="C220" s="3" t="s">
        <v>354</v>
      </c>
      <c r="D220" s="5">
        <v>43903</v>
      </c>
      <c r="E220" s="5">
        <v>43906</v>
      </c>
      <c r="F220" s="4">
        <v>47.7</v>
      </c>
      <c r="G220" s="4">
        <v>7</v>
      </c>
      <c r="H220" s="3" t="s">
        <v>12</v>
      </c>
      <c r="I220" s="3" t="s">
        <v>22</v>
      </c>
      <c r="J220" s="4">
        <v>3.1549999999999998</v>
      </c>
      <c r="K220" s="4">
        <v>3.55</v>
      </c>
      <c r="L220" s="4"/>
      <c r="M220" s="4">
        <v>8.65</v>
      </c>
      <c r="N220" s="13">
        <f>[1]!b_anal_modidura_cnbd(B220,D220,1)</f>
        <v>6.1291000000000002</v>
      </c>
      <c r="O220" s="13">
        <f>[1]!b_anal_yield_cnbd(B220,D220-1,1)</f>
        <v>3.16</v>
      </c>
      <c r="P220" s="1"/>
    </row>
    <row r="221" spans="1:16" x14ac:dyDescent="0.25">
      <c r="A221" s="3" t="s">
        <v>398</v>
      </c>
      <c r="B221" s="7">
        <v>200307</v>
      </c>
      <c r="C221" s="3" t="s">
        <v>399</v>
      </c>
      <c r="D221" s="5">
        <v>43910</v>
      </c>
      <c r="E221" s="5">
        <v>43913</v>
      </c>
      <c r="F221" s="4">
        <v>43.9</v>
      </c>
      <c r="G221" s="4">
        <v>7</v>
      </c>
      <c r="H221" s="3" t="s">
        <v>12</v>
      </c>
      <c r="I221" s="3" t="s">
        <v>22</v>
      </c>
      <c r="J221" s="4">
        <v>3.194</v>
      </c>
      <c r="K221" s="4">
        <v>3.49</v>
      </c>
      <c r="L221" s="4"/>
      <c r="M221" s="4">
        <v>7.81</v>
      </c>
      <c r="N221" s="13">
        <f>[1]!b_anal_modidura_cnbd(B221,D221,1)</f>
        <v>6.1071999999999997</v>
      </c>
      <c r="O221" s="13">
        <f>[1]!b_anal_yield_cnbd(B221,D221-1,1)</f>
        <v>3.22</v>
      </c>
      <c r="P221" s="1"/>
    </row>
    <row r="222" spans="1:16" x14ac:dyDescent="0.25">
      <c r="A222" s="3" t="s">
        <v>436</v>
      </c>
      <c r="B222" s="7">
        <v>200307</v>
      </c>
      <c r="C222" s="3" t="s">
        <v>437</v>
      </c>
      <c r="D222" s="5">
        <v>43917</v>
      </c>
      <c r="E222" s="5">
        <v>43920</v>
      </c>
      <c r="F222" s="4">
        <v>47</v>
      </c>
      <c r="G222" s="4">
        <v>7</v>
      </c>
      <c r="H222" s="3" t="s">
        <v>12</v>
      </c>
      <c r="I222" s="3" t="s">
        <v>22</v>
      </c>
      <c r="J222" s="4">
        <v>3.0964999999999998</v>
      </c>
      <c r="K222" s="4">
        <v>4.7300000000000004</v>
      </c>
      <c r="L222" s="4"/>
      <c r="M222" s="4">
        <v>2.14</v>
      </c>
      <c r="N222" s="13">
        <f>[1]!b_anal_modidura_cnbd(B222,D222,1)</f>
        <v>6.0936000000000003</v>
      </c>
      <c r="O222" s="13">
        <f>[1]!b_anal_yield_cnbd(B222,D222-1,1)</f>
        <v>3.17</v>
      </c>
      <c r="P222" s="1"/>
    </row>
    <row r="223" spans="1:16" x14ac:dyDescent="0.25">
      <c r="A223" s="3" t="s">
        <v>479</v>
      </c>
      <c r="B223" s="7">
        <v>200307</v>
      </c>
      <c r="C223" s="3" t="s">
        <v>480</v>
      </c>
      <c r="D223" s="5">
        <v>43924</v>
      </c>
      <c r="E223" s="5">
        <v>43928</v>
      </c>
      <c r="F223" s="4">
        <v>63.2</v>
      </c>
      <c r="G223" s="4">
        <v>7</v>
      </c>
      <c r="H223" s="3" t="s">
        <v>12</v>
      </c>
      <c r="I223" s="3" t="s">
        <v>22</v>
      </c>
      <c r="J223" s="4">
        <v>3.0295999999999998</v>
      </c>
      <c r="K223" s="4">
        <v>4.0199999999999996</v>
      </c>
      <c r="L223" s="4"/>
      <c r="M223" s="4">
        <v>5.6</v>
      </c>
      <c r="N223" s="13">
        <f>[1]!b_anal_modidura_cnbd(B223,D223,1)</f>
        <v>6.0823</v>
      </c>
      <c r="O223" s="13">
        <f>[1]!b_anal_yield_cnbd(B223,D223-1,1)</f>
        <v>3.0501</v>
      </c>
      <c r="P223" s="1"/>
    </row>
    <row r="224" spans="1:16" x14ac:dyDescent="0.25">
      <c r="A224" s="3" t="s">
        <v>533</v>
      </c>
      <c r="B224" s="7">
        <v>200307</v>
      </c>
      <c r="C224" s="3" t="s">
        <v>534</v>
      </c>
      <c r="D224" s="5">
        <v>43931</v>
      </c>
      <c r="E224" s="5">
        <v>43934</v>
      </c>
      <c r="F224" s="4">
        <v>49</v>
      </c>
      <c r="G224" s="4">
        <v>7</v>
      </c>
      <c r="H224" s="3" t="s">
        <v>12</v>
      </c>
      <c r="I224" s="3" t="s">
        <v>22</v>
      </c>
      <c r="J224" s="4">
        <v>2.7871000000000001</v>
      </c>
      <c r="K224" s="4">
        <v>2.62</v>
      </c>
      <c r="L224" s="4"/>
      <c r="M224" s="4">
        <v>1.22</v>
      </c>
      <c r="N224" s="13">
        <f>[1]!b_anal_modidura_cnbd(B224,D224,1)</f>
        <v>6.0843999999999996</v>
      </c>
      <c r="O224" s="13">
        <f>[1]!b_anal_yield_cnbd(B224,D224-1,1)</f>
        <v>2.8001999999999998</v>
      </c>
      <c r="P224" s="1"/>
    </row>
    <row r="225" spans="1:16" x14ac:dyDescent="0.25">
      <c r="A225" s="3" t="s">
        <v>575</v>
      </c>
      <c r="B225" s="7">
        <v>200307</v>
      </c>
      <c r="C225" s="3" t="s">
        <v>576</v>
      </c>
      <c r="D225" s="5">
        <v>43938</v>
      </c>
      <c r="E225" s="5">
        <v>43941</v>
      </c>
      <c r="F225" s="4">
        <v>61.2</v>
      </c>
      <c r="G225" s="4">
        <v>7</v>
      </c>
      <c r="H225" s="3" t="s">
        <v>12</v>
      </c>
      <c r="I225" s="3" t="s">
        <v>22</v>
      </c>
      <c r="J225" s="4">
        <v>2.7098</v>
      </c>
      <c r="K225" s="4">
        <v>3.91</v>
      </c>
      <c r="L225" s="4"/>
      <c r="M225" s="4">
        <v>1.85</v>
      </c>
      <c r="N225" s="13">
        <f>[1]!b_anal_modidura_cnbd(B225,D225,1)</f>
        <v>6.0682</v>
      </c>
      <c r="O225" s="13">
        <f>[1]!b_anal_yield_cnbd(B225,D225-1,1)</f>
        <v>2.7652000000000001</v>
      </c>
      <c r="P225" s="1"/>
    </row>
    <row r="226" spans="1:16" x14ac:dyDescent="0.25">
      <c r="A226" s="3" t="s">
        <v>610</v>
      </c>
      <c r="B226" s="7">
        <v>200307</v>
      </c>
      <c r="C226" s="3" t="s">
        <v>611</v>
      </c>
      <c r="D226" s="5">
        <v>43945</v>
      </c>
      <c r="E226" s="5">
        <v>43948</v>
      </c>
      <c r="F226" s="4">
        <v>46.3</v>
      </c>
      <c r="G226" s="4">
        <v>7</v>
      </c>
      <c r="H226" s="3" t="s">
        <v>12</v>
      </c>
      <c r="I226" s="3" t="s">
        <v>22</v>
      </c>
      <c r="J226" s="4">
        <v>2.6515</v>
      </c>
      <c r="K226" s="4">
        <v>4.37</v>
      </c>
      <c r="L226" s="4"/>
      <c r="M226" s="4">
        <v>7.33</v>
      </c>
      <c r="N226" s="13">
        <f>[1]!b_anal_modidura_cnbd(B226,D226,1)</f>
        <v>6.0568999999999997</v>
      </c>
      <c r="O226" s="13">
        <f>[1]!b_anal_yield_cnbd(B226,D226-1,1)</f>
        <v>2.7101999999999999</v>
      </c>
      <c r="P226" s="1"/>
    </row>
    <row r="227" spans="1:16" x14ac:dyDescent="0.25">
      <c r="A227" s="3" t="s">
        <v>644</v>
      </c>
      <c r="B227" s="7">
        <v>200307</v>
      </c>
      <c r="C227" s="3" t="s">
        <v>645</v>
      </c>
      <c r="D227" s="5">
        <v>43951</v>
      </c>
      <c r="E227" s="5">
        <v>43957</v>
      </c>
      <c r="F227" s="4">
        <v>65</v>
      </c>
      <c r="G227" s="4">
        <v>7</v>
      </c>
      <c r="H227" s="3" t="s">
        <v>12</v>
      </c>
      <c r="I227" s="3" t="s">
        <v>22</v>
      </c>
      <c r="J227" s="4">
        <v>2.6621999999999999</v>
      </c>
      <c r="K227" s="4">
        <v>3.45</v>
      </c>
      <c r="L227" s="4"/>
      <c r="M227" s="4">
        <v>1.66</v>
      </c>
      <c r="N227" s="13">
        <f>[1]!b_anal_modidura_cnbd(B227,D227,1)</f>
        <v>6.0401999999999996</v>
      </c>
      <c r="O227" s="13">
        <f>[1]!b_anal_yield_cnbd(B227,D227-1,1)</f>
        <v>2.68</v>
      </c>
      <c r="P227" s="1"/>
    </row>
    <row r="228" spans="1:16" x14ac:dyDescent="0.25">
      <c r="A228" s="3" t="s">
        <v>682</v>
      </c>
      <c r="B228" s="7">
        <v>200307</v>
      </c>
      <c r="C228" s="3" t="s">
        <v>683</v>
      </c>
      <c r="D228" s="5">
        <v>43959</v>
      </c>
      <c r="E228" s="5">
        <v>43962</v>
      </c>
      <c r="F228" s="4">
        <v>40</v>
      </c>
      <c r="G228" s="4">
        <v>7</v>
      </c>
      <c r="H228" s="3" t="s">
        <v>12</v>
      </c>
      <c r="I228" s="3" t="s">
        <v>22</v>
      </c>
      <c r="J228" s="4">
        <v>2.8414999999999999</v>
      </c>
      <c r="K228" s="4">
        <v>2.41</v>
      </c>
      <c r="L228" s="4"/>
      <c r="M228" s="4">
        <v>1.1000000000000001</v>
      </c>
      <c r="N228" s="13">
        <f>[1]!b_anal_modidura_cnbd(B228,D228,1)</f>
        <v>6.0068000000000001</v>
      </c>
      <c r="O228" s="13">
        <f>[1]!b_anal_yield_cnbd(B228,D228-1,1)</f>
        <v>2.76</v>
      </c>
      <c r="P228" s="1"/>
    </row>
    <row r="229" spans="1:16" x14ac:dyDescent="0.25">
      <c r="A229" s="3" t="s">
        <v>733</v>
      </c>
      <c r="B229" s="7">
        <v>200307</v>
      </c>
      <c r="C229" s="3" t="s">
        <v>734</v>
      </c>
      <c r="D229" s="5">
        <v>43966</v>
      </c>
      <c r="E229" s="5">
        <v>43969</v>
      </c>
      <c r="F229" s="4">
        <v>30</v>
      </c>
      <c r="G229" s="4">
        <v>7</v>
      </c>
      <c r="H229" s="3" t="s">
        <v>12</v>
      </c>
      <c r="I229" s="3" t="s">
        <v>22</v>
      </c>
      <c r="J229" s="4">
        <v>2.9773999999999998</v>
      </c>
      <c r="K229" s="4">
        <v>3.17</v>
      </c>
      <c r="L229" s="4"/>
      <c r="M229" s="4">
        <v>1.05</v>
      </c>
      <c r="N229" s="13">
        <f>[1]!b_anal_modidura_cnbd(B229,D229,1)</f>
        <v>5.9770000000000003</v>
      </c>
      <c r="O229" s="13">
        <f>[1]!b_anal_yield_cnbd(B229,D229-1,1)</f>
        <v>3.04</v>
      </c>
      <c r="P229" s="1"/>
    </row>
    <row r="230" spans="1:16" x14ac:dyDescent="0.25">
      <c r="A230" s="3" t="s">
        <v>773</v>
      </c>
      <c r="B230" s="7">
        <v>200307</v>
      </c>
      <c r="C230" s="3" t="s">
        <v>774</v>
      </c>
      <c r="D230" s="5">
        <v>43973</v>
      </c>
      <c r="E230" s="5">
        <v>43976</v>
      </c>
      <c r="F230" s="4">
        <v>30</v>
      </c>
      <c r="G230" s="4">
        <v>7</v>
      </c>
      <c r="H230" s="3" t="s">
        <v>12</v>
      </c>
      <c r="I230" s="3" t="s">
        <v>22</v>
      </c>
      <c r="J230" s="4">
        <v>2.9769000000000001</v>
      </c>
      <c r="K230" s="4">
        <v>3.93</v>
      </c>
      <c r="L230" s="4"/>
      <c r="M230" s="4">
        <v>1.57</v>
      </c>
      <c r="N230" s="13">
        <f>[1]!b_anal_modidura_cnbd(B230,D230,1)</f>
        <v>5.9588000000000001</v>
      </c>
      <c r="O230" s="13">
        <f>[1]!b_anal_yield_cnbd(B230,D230-1,1)</f>
        <v>3.06</v>
      </c>
      <c r="P230" s="1"/>
    </row>
    <row r="231" spans="1:16" x14ac:dyDescent="0.25">
      <c r="A231" s="3" t="s">
        <v>824</v>
      </c>
      <c r="B231" s="7">
        <v>200307</v>
      </c>
      <c r="C231" s="3" t="s">
        <v>825</v>
      </c>
      <c r="D231" s="5">
        <v>43980</v>
      </c>
      <c r="E231" s="5">
        <v>43983</v>
      </c>
      <c r="F231" s="4">
        <v>30</v>
      </c>
      <c r="G231" s="4">
        <v>7</v>
      </c>
      <c r="H231" s="3" t="s">
        <v>12</v>
      </c>
      <c r="I231" s="3" t="s">
        <v>22</v>
      </c>
      <c r="J231" s="4">
        <v>3.0754999999999999</v>
      </c>
      <c r="K231" s="4">
        <v>4.58</v>
      </c>
      <c r="L231" s="4"/>
      <c r="M231" s="4">
        <v>1.31</v>
      </c>
      <c r="N231" s="13">
        <f>[1]!b_anal_modidura_cnbd(B231,D231,1)</f>
        <v>5.9279000000000002</v>
      </c>
      <c r="O231" s="13">
        <f>[1]!b_anal_yield_cnbd(B231,D231-1,1)</f>
        <v>3.12</v>
      </c>
      <c r="P231" s="1"/>
    </row>
    <row r="232" spans="1:16" x14ac:dyDescent="0.25">
      <c r="A232" s="3" t="s">
        <v>871</v>
      </c>
      <c r="B232" s="7">
        <v>200307</v>
      </c>
      <c r="C232" s="3" t="s">
        <v>872</v>
      </c>
      <c r="D232" s="5">
        <v>43987</v>
      </c>
      <c r="E232" s="5">
        <v>43990</v>
      </c>
      <c r="F232" s="4">
        <v>30</v>
      </c>
      <c r="G232" s="4">
        <v>7</v>
      </c>
      <c r="H232" s="3" t="s">
        <v>12</v>
      </c>
      <c r="I232" s="3" t="s">
        <v>22</v>
      </c>
      <c r="J232" s="4">
        <v>3.3671000000000002</v>
      </c>
      <c r="K232" s="4">
        <v>3.95</v>
      </c>
      <c r="L232" s="4"/>
      <c r="M232" s="4">
        <v>15</v>
      </c>
      <c r="N232" s="13">
        <f>[1]!b_anal_modidura_cnbd(B232,D232,1)</f>
        <v>5.8887</v>
      </c>
      <c r="O232" s="13">
        <f>[1]!b_anal_yield_cnbd(B232,D232-1,1)</f>
        <v>3.3801000000000001</v>
      </c>
      <c r="P232" s="1"/>
    </row>
    <row r="233" spans="1:16" x14ac:dyDescent="0.25">
      <c r="A233" s="3" t="s">
        <v>32</v>
      </c>
      <c r="B233" s="7">
        <v>190310</v>
      </c>
      <c r="C233" s="3" t="s">
        <v>33</v>
      </c>
      <c r="D233" s="5">
        <v>43833</v>
      </c>
      <c r="E233" s="5">
        <v>43836</v>
      </c>
      <c r="F233" s="4">
        <v>41.9</v>
      </c>
      <c r="G233" s="4">
        <v>10</v>
      </c>
      <c r="H233" s="3" t="s">
        <v>12</v>
      </c>
      <c r="I233" s="3" t="s">
        <v>22</v>
      </c>
      <c r="J233" s="4">
        <v>3.6591</v>
      </c>
      <c r="K233" s="4">
        <v>4.37</v>
      </c>
      <c r="L233" s="4"/>
      <c r="M233" s="4">
        <v>12.78</v>
      </c>
      <c r="N233" s="13">
        <f>[1]!b_anal_modidura_cnbd(B233,D233,1)</f>
        <v>7.5900999999999996</v>
      </c>
      <c r="O233" s="13">
        <f>[1]!b_anal_yield_cnbd(B233,D233-1,1)</f>
        <v>3.71</v>
      </c>
      <c r="P233" s="1"/>
    </row>
    <row r="234" spans="1:16" x14ac:dyDescent="0.25">
      <c r="A234" s="3" t="s">
        <v>73</v>
      </c>
      <c r="B234" s="7">
        <v>190310</v>
      </c>
      <c r="C234" s="3" t="s">
        <v>74</v>
      </c>
      <c r="D234" s="5">
        <v>43839</v>
      </c>
      <c r="E234" s="5">
        <v>43843</v>
      </c>
      <c r="F234" s="4">
        <v>54</v>
      </c>
      <c r="G234" s="4">
        <v>10</v>
      </c>
      <c r="H234" s="3" t="s">
        <v>12</v>
      </c>
      <c r="I234" s="3" t="s">
        <v>22</v>
      </c>
      <c r="J234" s="4">
        <v>3.6377000000000002</v>
      </c>
      <c r="K234" s="4">
        <v>3.96</v>
      </c>
      <c r="L234" s="4"/>
      <c r="M234" s="4">
        <v>1.86</v>
      </c>
      <c r="N234" s="13">
        <f>[1]!b_anal_modidura_cnbd(B234,D234,1)</f>
        <v>7.5778999999999996</v>
      </c>
      <c r="O234" s="13">
        <f>[1]!b_anal_yield_cnbd(B234,D234-1,1)</f>
        <v>3.69</v>
      </c>
      <c r="P234" s="1"/>
    </row>
    <row r="235" spans="1:16" x14ac:dyDescent="0.25">
      <c r="A235" s="3" t="s">
        <v>111</v>
      </c>
      <c r="B235" s="7">
        <v>190310</v>
      </c>
      <c r="C235" s="3" t="s">
        <v>112</v>
      </c>
      <c r="D235" s="5">
        <v>43846</v>
      </c>
      <c r="E235" s="5">
        <v>43847</v>
      </c>
      <c r="F235" s="4">
        <v>70</v>
      </c>
      <c r="G235" s="4">
        <v>10</v>
      </c>
      <c r="H235" s="3" t="s">
        <v>12</v>
      </c>
      <c r="I235" s="3" t="s">
        <v>22</v>
      </c>
      <c r="J235" s="4">
        <v>3.6225999999999998</v>
      </c>
      <c r="K235" s="4">
        <v>3.73</v>
      </c>
      <c r="L235" s="4"/>
      <c r="M235" s="4">
        <v>3.23</v>
      </c>
      <c r="N235" s="13">
        <f>[1]!b_anal_modidura_cnbd(B235,D235,1)</f>
        <v>7.5636999999999999</v>
      </c>
      <c r="O235" s="13">
        <f>[1]!b_anal_yield_cnbd(B235,D235-1,1)</f>
        <v>3.6524999999999999</v>
      </c>
      <c r="P235" s="1"/>
    </row>
    <row r="236" spans="1:16" x14ac:dyDescent="0.25">
      <c r="A236" s="3" t="s">
        <v>129</v>
      </c>
      <c r="B236" s="7">
        <v>190310</v>
      </c>
      <c r="C236" s="3" t="s">
        <v>130</v>
      </c>
      <c r="D236" s="5">
        <v>43851</v>
      </c>
      <c r="E236" s="5">
        <v>43852</v>
      </c>
      <c r="F236" s="4">
        <v>53</v>
      </c>
      <c r="G236" s="4">
        <v>10</v>
      </c>
      <c r="H236" s="3" t="s">
        <v>12</v>
      </c>
      <c r="I236" s="3" t="s">
        <v>22</v>
      </c>
      <c r="J236" s="4">
        <v>3.5480999999999998</v>
      </c>
      <c r="K236" s="4">
        <v>3.24</v>
      </c>
      <c r="L236" s="4"/>
      <c r="M236" s="4">
        <v>2.09</v>
      </c>
      <c r="N236" s="13">
        <f>[1]!b_anal_modidura_cnbd(B236,D236,1)</f>
        <v>7.5602</v>
      </c>
      <c r="O236" s="13">
        <f>[1]!b_anal_yield_cnbd(B236,D236-1,1)</f>
        <v>3.6074999999999999</v>
      </c>
      <c r="P236" s="1"/>
    </row>
    <row r="237" spans="1:16" x14ac:dyDescent="0.25">
      <c r="A237" s="3" t="s">
        <v>134</v>
      </c>
      <c r="B237" s="7">
        <v>150308</v>
      </c>
      <c r="C237" s="3" t="s">
        <v>135</v>
      </c>
      <c r="D237" s="5">
        <v>43851</v>
      </c>
      <c r="E237" s="5">
        <v>43864</v>
      </c>
      <c r="F237" s="4">
        <v>50</v>
      </c>
      <c r="G237" s="4">
        <v>10</v>
      </c>
      <c r="H237" s="3" t="s">
        <v>12</v>
      </c>
      <c r="I237" s="3" t="s">
        <v>22</v>
      </c>
      <c r="J237" s="4">
        <v>3.2233999999999998</v>
      </c>
      <c r="K237" s="4">
        <v>3.53</v>
      </c>
      <c r="L237" s="4"/>
      <c r="M237" s="4">
        <v>3.79</v>
      </c>
      <c r="N237" s="13">
        <f>[1]!b_anal_modidura_cnbd(B237,D237,1)</f>
        <v>4.4962999999999997</v>
      </c>
      <c r="O237" s="13">
        <f>[1]!b_anal_yield_cnbd(B237,D237-1,1)</f>
        <v>3.2810999999999999</v>
      </c>
      <c r="P237" s="1"/>
    </row>
    <row r="238" spans="1:16" x14ac:dyDescent="0.25">
      <c r="A238" s="3" t="s">
        <v>136</v>
      </c>
      <c r="B238" s="7">
        <v>170303</v>
      </c>
      <c r="C238" s="3" t="s">
        <v>137</v>
      </c>
      <c r="D238" s="5">
        <v>43851</v>
      </c>
      <c r="E238" s="5">
        <v>43864</v>
      </c>
      <c r="F238" s="4">
        <v>30</v>
      </c>
      <c r="G238" s="4">
        <v>10</v>
      </c>
      <c r="H238" s="3" t="s">
        <v>12</v>
      </c>
      <c r="I238" s="3" t="s">
        <v>22</v>
      </c>
      <c r="J238" s="4">
        <v>3.4535999999999998</v>
      </c>
      <c r="K238" s="4">
        <v>4.53</v>
      </c>
      <c r="L238" s="4"/>
      <c r="M238" s="4">
        <v>8.2799999999999994</v>
      </c>
      <c r="N238" s="13">
        <f>[1]!b_anal_modidura_cnbd(B238,D238,1)</f>
        <v>5.9547999999999996</v>
      </c>
      <c r="O238" s="13">
        <f>[1]!b_anal_yield_cnbd(B238,D238-1,1)</f>
        <v>3.5051999999999999</v>
      </c>
      <c r="P238" s="1"/>
    </row>
    <row r="239" spans="1:16" x14ac:dyDescent="0.25">
      <c r="A239" s="3" t="s">
        <v>148</v>
      </c>
      <c r="B239" s="7">
        <v>190310</v>
      </c>
      <c r="C239" s="3" t="s">
        <v>149</v>
      </c>
      <c r="D239" s="5">
        <v>43867</v>
      </c>
      <c r="E239" s="5">
        <v>43871</v>
      </c>
      <c r="F239" s="4">
        <v>55.5</v>
      </c>
      <c r="G239" s="4">
        <v>10</v>
      </c>
      <c r="H239" s="3" t="s">
        <v>12</v>
      </c>
      <c r="I239" s="3" t="s">
        <v>22</v>
      </c>
      <c r="J239" s="4">
        <v>3.3500999999999999</v>
      </c>
      <c r="K239" s="4">
        <v>5.74</v>
      </c>
      <c r="L239" s="4"/>
      <c r="M239" s="4">
        <v>15.58</v>
      </c>
      <c r="N239" s="13">
        <f>[1]!b_anal_modidura_cnbd(B239,D239,1)</f>
        <v>7.5439999999999996</v>
      </c>
      <c r="O239" s="13">
        <f>[1]!b_anal_yield_cnbd(B239,D239-1,1)</f>
        <v>3.39</v>
      </c>
      <c r="P239" s="1"/>
    </row>
    <row r="240" spans="1:16" x14ac:dyDescent="0.25">
      <c r="A240" s="3" t="s">
        <v>188</v>
      </c>
      <c r="B240" s="7">
        <v>190310</v>
      </c>
      <c r="C240" s="3" t="s">
        <v>189</v>
      </c>
      <c r="D240" s="5">
        <v>43874</v>
      </c>
      <c r="E240" s="5">
        <v>43878</v>
      </c>
      <c r="F240" s="4">
        <v>63.3</v>
      </c>
      <c r="G240" s="4">
        <v>10</v>
      </c>
      <c r="H240" s="3" t="s">
        <v>12</v>
      </c>
      <c r="I240" s="3" t="s">
        <v>22</v>
      </c>
      <c r="J240" s="4">
        <v>3.3597999999999999</v>
      </c>
      <c r="K240" s="4">
        <v>3.68</v>
      </c>
      <c r="L240" s="4"/>
      <c r="M240" s="4">
        <v>14.94</v>
      </c>
      <c r="N240" s="13">
        <f>[1]!b_anal_modidura_cnbd(B240,D240,1)</f>
        <v>7.5282999999999998</v>
      </c>
      <c r="O240" s="13">
        <f>[1]!b_anal_yield_cnbd(B240,D240-1,1)</f>
        <v>3.3849999999999998</v>
      </c>
      <c r="P240" s="1"/>
    </row>
    <row r="241" spans="1:16" x14ac:dyDescent="0.25">
      <c r="A241" s="3" t="s">
        <v>224</v>
      </c>
      <c r="B241" s="7">
        <v>190310</v>
      </c>
      <c r="C241" s="3" t="s">
        <v>225</v>
      </c>
      <c r="D241" s="5">
        <v>43881</v>
      </c>
      <c r="E241" s="5">
        <v>43885</v>
      </c>
      <c r="F241" s="4">
        <v>72.8</v>
      </c>
      <c r="G241" s="4">
        <v>10</v>
      </c>
      <c r="H241" s="3" t="s">
        <v>12</v>
      </c>
      <c r="I241" s="3" t="s">
        <v>22</v>
      </c>
      <c r="J241" s="4">
        <v>3.3881999999999999</v>
      </c>
      <c r="K241" s="4">
        <v>4.07</v>
      </c>
      <c r="L241" s="4"/>
      <c r="M241" s="4">
        <v>20.190000000000001</v>
      </c>
      <c r="N241" s="13">
        <f>[1]!b_anal_modidura_cnbd(B241,D241,1)</f>
        <v>7.5052000000000003</v>
      </c>
      <c r="O241" s="13">
        <f>[1]!b_anal_yield_cnbd(B241,D241-1,1)</f>
        <v>3.4</v>
      </c>
      <c r="P241" s="1"/>
    </row>
    <row r="242" spans="1:16" x14ac:dyDescent="0.25">
      <c r="A242" s="3" t="s">
        <v>256</v>
      </c>
      <c r="B242" s="7">
        <v>190310</v>
      </c>
      <c r="C242" s="3" t="s">
        <v>257</v>
      </c>
      <c r="D242" s="5">
        <v>43888</v>
      </c>
      <c r="E242" s="5">
        <v>43892</v>
      </c>
      <c r="F242" s="4">
        <v>77.7</v>
      </c>
      <c r="G242" s="4">
        <v>10</v>
      </c>
      <c r="H242" s="3" t="s">
        <v>12</v>
      </c>
      <c r="I242" s="3" t="s">
        <v>22</v>
      </c>
      <c r="J242" s="4">
        <v>3.3167</v>
      </c>
      <c r="K242" s="4">
        <v>3.98</v>
      </c>
      <c r="L242" s="4"/>
      <c r="M242" s="4">
        <v>1.3</v>
      </c>
      <c r="N242" s="13">
        <f>[1]!b_anal_modidura_cnbd(B242,D242,1)</f>
        <v>7.4981</v>
      </c>
      <c r="O242" s="13">
        <f>[1]!b_anal_yield_cnbd(B242,D242-1,1)</f>
        <v>3.3451</v>
      </c>
      <c r="P242" s="1"/>
    </row>
    <row r="243" spans="1:16" x14ac:dyDescent="0.25">
      <c r="A243" s="3" t="s">
        <v>307</v>
      </c>
      <c r="B243" s="7">
        <v>190310</v>
      </c>
      <c r="C243" s="3" t="s">
        <v>308</v>
      </c>
      <c r="D243" s="5">
        <v>43895</v>
      </c>
      <c r="E243" s="5">
        <v>43899</v>
      </c>
      <c r="F243" s="4">
        <v>65.3</v>
      </c>
      <c r="G243" s="4">
        <v>10</v>
      </c>
      <c r="H243" s="3" t="s">
        <v>12</v>
      </c>
      <c r="I243" s="3" t="s">
        <v>22</v>
      </c>
      <c r="J243" s="4">
        <v>3.2454999999999998</v>
      </c>
      <c r="K243" s="4">
        <v>3.31</v>
      </c>
      <c r="L243" s="4"/>
      <c r="M243" s="4">
        <v>1.2</v>
      </c>
      <c r="N243" s="13">
        <f>[1]!b_anal_modidura_cnbd(B243,D243,1)</f>
        <v>7.4874000000000001</v>
      </c>
      <c r="O243" s="13">
        <f>[1]!b_anal_yield_cnbd(B243,D243-1,1)</f>
        <v>3.27</v>
      </c>
      <c r="P243" s="1"/>
    </row>
    <row r="244" spans="1:16" x14ac:dyDescent="0.25">
      <c r="A244" s="3" t="s">
        <v>351</v>
      </c>
      <c r="B244" s="7">
        <v>190310</v>
      </c>
      <c r="C244" s="3" t="s">
        <v>352</v>
      </c>
      <c r="D244" s="5">
        <v>43902</v>
      </c>
      <c r="E244" s="5">
        <v>43906</v>
      </c>
      <c r="F244" s="4">
        <v>80.400000000000006</v>
      </c>
      <c r="G244" s="4">
        <v>10</v>
      </c>
      <c r="H244" s="3" t="s">
        <v>12</v>
      </c>
      <c r="I244" s="3" t="s">
        <v>22</v>
      </c>
      <c r="J244" s="4">
        <v>3.1646999999999998</v>
      </c>
      <c r="K244" s="4">
        <v>3.34</v>
      </c>
      <c r="L244" s="4"/>
      <c r="M244" s="4">
        <v>3.74</v>
      </c>
      <c r="N244" s="13">
        <f>[1]!b_anal_modidura_cnbd(B244,D244,1)</f>
        <v>7.4770000000000003</v>
      </c>
      <c r="O244" s="13">
        <f>[1]!b_anal_yield_cnbd(B244,D244-1,1)</f>
        <v>3.1949999999999998</v>
      </c>
      <c r="P244" s="1"/>
    </row>
    <row r="245" spans="1:16" x14ac:dyDescent="0.25">
      <c r="A245" s="3" t="s">
        <v>388</v>
      </c>
      <c r="B245" s="7">
        <v>200310</v>
      </c>
      <c r="C245" s="3" t="s">
        <v>389</v>
      </c>
      <c r="D245" s="5">
        <v>43909</v>
      </c>
      <c r="E245" s="5">
        <v>43913</v>
      </c>
      <c r="F245" s="4">
        <v>74</v>
      </c>
      <c r="G245" s="4">
        <v>10</v>
      </c>
      <c r="H245" s="3" t="s">
        <v>12</v>
      </c>
      <c r="I245" s="3" t="s">
        <v>22</v>
      </c>
      <c r="J245" s="10">
        <f>[1]!b_info_couponrate(A245)</f>
        <v>3.23</v>
      </c>
      <c r="K245" s="4">
        <v>4.3899999999999997</v>
      </c>
      <c r="L245" s="4"/>
      <c r="M245" s="4">
        <v>1.39</v>
      </c>
      <c r="N245" s="13">
        <f>[1]!b_anal_modidura_cnbd(B245,E245,1)</f>
        <v>8.4323999999999995</v>
      </c>
      <c r="O245" s="13">
        <f>[1]!b_anal_yield_cnbd(B245,D245-1,1)</f>
        <v>0</v>
      </c>
      <c r="P245" s="1"/>
    </row>
    <row r="246" spans="1:16" x14ac:dyDescent="0.25">
      <c r="A246" s="3" t="s">
        <v>428</v>
      </c>
      <c r="B246" s="7">
        <v>200310</v>
      </c>
      <c r="C246" s="3" t="s">
        <v>429</v>
      </c>
      <c r="D246" s="5">
        <v>43916</v>
      </c>
      <c r="E246" s="5">
        <v>43920</v>
      </c>
      <c r="F246" s="4">
        <v>85.4</v>
      </c>
      <c r="G246" s="4">
        <v>10</v>
      </c>
      <c r="H246" s="3" t="s">
        <v>12</v>
      </c>
      <c r="I246" s="3" t="s">
        <v>22</v>
      </c>
      <c r="J246" s="4">
        <v>3.1720999999999999</v>
      </c>
      <c r="K246" s="4">
        <v>3.52</v>
      </c>
      <c r="L246" s="4"/>
      <c r="M246" s="4">
        <v>8</v>
      </c>
      <c r="N246" s="13">
        <f>[1]!b_anal_modidura_cnbd(B246,D246,1)</f>
        <v>8.4276999999999997</v>
      </c>
      <c r="O246" s="13">
        <f>[1]!b_anal_yield_cnbd(B246,D246-1,1)</f>
        <v>3.2052</v>
      </c>
      <c r="P246" s="1"/>
    </row>
    <row r="247" spans="1:16" x14ac:dyDescent="0.25">
      <c r="A247" s="3" t="s">
        <v>469</v>
      </c>
      <c r="B247" s="7">
        <v>200310</v>
      </c>
      <c r="C247" s="3" t="s">
        <v>470</v>
      </c>
      <c r="D247" s="5">
        <v>43923</v>
      </c>
      <c r="E247" s="5">
        <v>43928</v>
      </c>
      <c r="F247" s="4">
        <v>70</v>
      </c>
      <c r="G247" s="4">
        <v>10</v>
      </c>
      <c r="H247" s="3" t="s">
        <v>12</v>
      </c>
      <c r="I247" s="3" t="s">
        <v>22</v>
      </c>
      <c r="J247" s="4">
        <v>3.133</v>
      </c>
      <c r="K247" s="4">
        <v>3.33</v>
      </c>
      <c r="L247" s="4"/>
      <c r="M247" s="4">
        <v>1.44</v>
      </c>
      <c r="N247" s="13">
        <f>[1]!b_anal_modidura_cnbd(B247,D247,1)</f>
        <v>8.4133999999999993</v>
      </c>
      <c r="O247" s="13">
        <f>[1]!b_anal_yield_cnbd(B247,D247-1,1)</f>
        <v>3.1475</v>
      </c>
      <c r="P247" s="1"/>
    </row>
    <row r="248" spans="1:16" x14ac:dyDescent="0.25">
      <c r="A248" s="3" t="s">
        <v>515</v>
      </c>
      <c r="B248" s="7">
        <v>200310</v>
      </c>
      <c r="C248" s="3" t="s">
        <v>516</v>
      </c>
      <c r="D248" s="5">
        <v>43930</v>
      </c>
      <c r="E248" s="5">
        <v>43934</v>
      </c>
      <c r="F248" s="4">
        <v>69.7</v>
      </c>
      <c r="G248" s="4">
        <v>10</v>
      </c>
      <c r="H248" s="3" t="s">
        <v>12</v>
      </c>
      <c r="I248" s="3" t="s">
        <v>22</v>
      </c>
      <c r="J248" s="4">
        <v>2.9983</v>
      </c>
      <c r="K248" s="4">
        <v>4.17</v>
      </c>
      <c r="L248" s="4"/>
      <c r="M248" s="4">
        <v>11.08</v>
      </c>
      <c r="N248" s="13">
        <f>[1]!b_anal_modidura_cnbd(B248,D248,1)</f>
        <v>8.4133999999999993</v>
      </c>
      <c r="O248" s="13">
        <f>[1]!b_anal_yield_cnbd(B248,D248-1,1)</f>
        <v>3.0325000000000002</v>
      </c>
      <c r="P248" s="1"/>
    </row>
    <row r="249" spans="1:16" x14ac:dyDescent="0.25">
      <c r="A249" s="3" t="s">
        <v>567</v>
      </c>
      <c r="B249" s="7">
        <v>200310</v>
      </c>
      <c r="C249" s="3" t="s">
        <v>568</v>
      </c>
      <c r="D249" s="5">
        <v>43937</v>
      </c>
      <c r="E249" s="5">
        <v>43941</v>
      </c>
      <c r="F249" s="4">
        <v>80</v>
      </c>
      <c r="G249" s="4">
        <v>10</v>
      </c>
      <c r="H249" s="3" t="s">
        <v>12</v>
      </c>
      <c r="I249" s="3" t="s">
        <v>22</v>
      </c>
      <c r="J249" s="4">
        <v>2.9584999999999999</v>
      </c>
      <c r="K249" s="4">
        <v>4.8600000000000003</v>
      </c>
      <c r="L249" s="4"/>
      <c r="M249" s="4">
        <v>2.62</v>
      </c>
      <c r="N249" s="13">
        <f>[1]!b_anal_modidura_cnbd(B249,D249,1)</f>
        <v>8.4008000000000003</v>
      </c>
      <c r="O249" s="13">
        <f>[1]!b_anal_yield_cnbd(B249,D249-1,1)</f>
        <v>3.0301</v>
      </c>
      <c r="P249" s="1"/>
    </row>
    <row r="250" spans="1:16" x14ac:dyDescent="0.25">
      <c r="A250" s="3" t="s">
        <v>598</v>
      </c>
      <c r="B250" s="7">
        <v>200310</v>
      </c>
      <c r="C250" s="3" t="s">
        <v>599</v>
      </c>
      <c r="D250" s="5">
        <v>43944</v>
      </c>
      <c r="E250" s="5">
        <v>43948</v>
      </c>
      <c r="F250" s="4">
        <v>60</v>
      </c>
      <c r="G250" s="4">
        <v>10</v>
      </c>
      <c r="H250" s="3" t="s">
        <v>12</v>
      </c>
      <c r="I250" s="3" t="s">
        <v>22</v>
      </c>
      <c r="J250" s="4">
        <v>2.9908000000000001</v>
      </c>
      <c r="K250" s="4">
        <v>3.81</v>
      </c>
      <c r="L250" s="4"/>
      <c r="M250" s="4">
        <v>2.38</v>
      </c>
      <c r="N250" s="13">
        <f>[1]!b_anal_modidura_cnbd(B250,D250,1)</f>
        <v>8.3818000000000001</v>
      </c>
      <c r="O250" s="13">
        <f>[1]!b_anal_yield_cnbd(B250,D250-1,1)</f>
        <v>3.0251000000000001</v>
      </c>
      <c r="P250" s="1"/>
    </row>
    <row r="251" spans="1:16" x14ac:dyDescent="0.25">
      <c r="A251" s="3" t="s">
        <v>666</v>
      </c>
      <c r="B251" s="7">
        <v>200310</v>
      </c>
      <c r="C251" s="3" t="s">
        <v>667</v>
      </c>
      <c r="D251" s="5">
        <v>43958</v>
      </c>
      <c r="E251" s="5">
        <v>43962</v>
      </c>
      <c r="F251" s="4">
        <v>71.400000000000006</v>
      </c>
      <c r="G251" s="4">
        <v>10</v>
      </c>
      <c r="H251" s="3" t="s">
        <v>12</v>
      </c>
      <c r="I251" s="3" t="s">
        <v>22</v>
      </c>
      <c r="J251" s="4">
        <v>3.0360999999999998</v>
      </c>
      <c r="K251" s="4">
        <v>2.7</v>
      </c>
      <c r="L251" s="4"/>
      <c r="M251" s="4">
        <v>1.48</v>
      </c>
      <c r="N251" s="13">
        <f>[1]!b_anal_modidura_cnbd(B251,D251,1)</f>
        <v>8.3279999999999994</v>
      </c>
      <c r="O251" s="13">
        <f>[1]!b_anal_yield_cnbd(B251,D251-1,1)</f>
        <v>3.0470000000000002</v>
      </c>
      <c r="P251" s="1"/>
    </row>
    <row r="252" spans="1:16" x14ac:dyDescent="0.25">
      <c r="A252" s="3" t="s">
        <v>725</v>
      </c>
      <c r="B252" s="7">
        <v>200310</v>
      </c>
      <c r="C252" s="3" t="s">
        <v>726</v>
      </c>
      <c r="D252" s="5">
        <v>43965</v>
      </c>
      <c r="E252" s="5">
        <v>43969</v>
      </c>
      <c r="F252" s="4">
        <v>63</v>
      </c>
      <c r="G252" s="4">
        <v>10</v>
      </c>
      <c r="H252" s="3" t="s">
        <v>12</v>
      </c>
      <c r="I252" s="3" t="s">
        <v>22</v>
      </c>
      <c r="J252" s="4">
        <v>3.2035</v>
      </c>
      <c r="K252" s="4">
        <v>3.41</v>
      </c>
      <c r="L252" s="4"/>
      <c r="M252" s="4">
        <v>1</v>
      </c>
      <c r="N252" s="13">
        <f>[1]!b_anal_modidura_cnbd(B252,D252,1)</f>
        <v>8.2943999999999996</v>
      </c>
      <c r="O252" s="13">
        <f>[1]!b_anal_yield_cnbd(B252,D252-1,1)</f>
        <v>3.22</v>
      </c>
      <c r="P252" s="1"/>
    </row>
    <row r="253" spans="1:16" x14ac:dyDescent="0.25">
      <c r="A253" s="3" t="s">
        <v>761</v>
      </c>
      <c r="B253" s="7">
        <v>200310</v>
      </c>
      <c r="C253" s="3" t="s">
        <v>762</v>
      </c>
      <c r="D253" s="5">
        <v>43972</v>
      </c>
      <c r="E253" s="5">
        <v>43976</v>
      </c>
      <c r="F253" s="4">
        <v>83.6</v>
      </c>
      <c r="G253" s="4">
        <v>10</v>
      </c>
      <c r="H253" s="3" t="s">
        <v>12</v>
      </c>
      <c r="I253" s="3" t="s">
        <v>22</v>
      </c>
      <c r="J253" s="4">
        <v>3.2012</v>
      </c>
      <c r="K253" s="4">
        <v>3.59</v>
      </c>
      <c r="L253" s="4"/>
      <c r="M253" s="4">
        <v>1.58</v>
      </c>
      <c r="N253" s="13">
        <f>[1]!b_anal_modidura_cnbd(B253,D253,1)</f>
        <v>8.2728999999999999</v>
      </c>
      <c r="O253" s="13">
        <f>[1]!b_anal_yield_cnbd(B253,D253-1,1)</f>
        <v>3.25</v>
      </c>
      <c r="P253" s="1"/>
    </row>
    <row r="254" spans="1:16" x14ac:dyDescent="0.25">
      <c r="A254" s="3" t="s">
        <v>820</v>
      </c>
      <c r="B254" s="7">
        <v>200310</v>
      </c>
      <c r="C254" s="3" t="s">
        <v>821</v>
      </c>
      <c r="D254" s="5">
        <v>43979</v>
      </c>
      <c r="E254" s="5">
        <v>43983</v>
      </c>
      <c r="F254" s="4">
        <v>90</v>
      </c>
      <c r="G254" s="4">
        <v>10</v>
      </c>
      <c r="H254" s="3" t="s">
        <v>12</v>
      </c>
      <c r="I254" s="3" t="s">
        <v>22</v>
      </c>
      <c r="J254" s="4">
        <v>3.2374000000000001</v>
      </c>
      <c r="K254" s="4">
        <v>3.78</v>
      </c>
      <c r="L254" s="4"/>
      <c r="M254" s="4">
        <v>19.54</v>
      </c>
      <c r="N254" s="13">
        <f>[1]!b_anal_modidura_cnbd(B254,D254,1)</f>
        <v>8.2492999999999999</v>
      </c>
      <c r="O254" s="13">
        <f>[1]!b_anal_yield_cnbd(B254,D254-1,1)</f>
        <v>3.28</v>
      </c>
      <c r="P254" s="1"/>
    </row>
    <row r="255" spans="1:16" x14ac:dyDescent="0.25">
      <c r="A255" s="3" t="s">
        <v>856</v>
      </c>
      <c r="B255" s="7">
        <v>200310</v>
      </c>
      <c r="C255" s="3" t="s">
        <v>857</v>
      </c>
      <c r="D255" s="5">
        <v>43986</v>
      </c>
      <c r="E255" s="5">
        <v>43990</v>
      </c>
      <c r="F255" s="4">
        <v>83</v>
      </c>
      <c r="G255" s="4">
        <v>10</v>
      </c>
      <c r="H255" s="3" t="s">
        <v>12</v>
      </c>
      <c r="I255" s="3" t="s">
        <v>22</v>
      </c>
      <c r="J255" s="4">
        <v>3.3714</v>
      </c>
      <c r="K255" s="4">
        <v>3.06</v>
      </c>
      <c r="L255" s="4"/>
      <c r="M255" s="4">
        <v>19.38</v>
      </c>
      <c r="N255" s="13">
        <f>[1]!b_anal_modidura_cnbd(B255,D255,1)</f>
        <v>8.2114999999999991</v>
      </c>
      <c r="O255" s="13">
        <f>[1]!b_anal_yield_cnbd(B255,D255-1,1)</f>
        <v>3.38</v>
      </c>
      <c r="P255" s="1"/>
    </row>
    <row r="256" spans="1:16" hidden="1" x14ac:dyDescent="0.25">
      <c r="A256" s="3" t="s">
        <v>57</v>
      </c>
      <c r="B256" s="7">
        <v>200401</v>
      </c>
      <c r="C256" s="3" t="s">
        <v>58</v>
      </c>
      <c r="D256" s="5">
        <v>43838</v>
      </c>
      <c r="E256" s="5">
        <v>43840</v>
      </c>
      <c r="F256" s="4">
        <v>60</v>
      </c>
      <c r="G256" s="4">
        <v>1</v>
      </c>
      <c r="H256" s="3" t="s">
        <v>25</v>
      </c>
      <c r="I256" s="3" t="s">
        <v>41</v>
      </c>
      <c r="J256" s="10">
        <f>[1]!b_info_couponrate(A256)</f>
        <v>2.37</v>
      </c>
      <c r="K256" s="4">
        <v>2.15</v>
      </c>
      <c r="L256" s="4"/>
      <c r="M256" s="4">
        <v>24.5</v>
      </c>
      <c r="N256" s="13">
        <f>[1]!b_anal_modidura_cnbd(B256,E256,1)</f>
        <v>0.97589999999999999</v>
      </c>
      <c r="O256" s="13">
        <f>[1]!b_anal_yield_cnbd(B256,D256-1,1)</f>
        <v>0</v>
      </c>
      <c r="P256" s="1"/>
    </row>
    <row r="257" spans="1:16" hidden="1" x14ac:dyDescent="0.25">
      <c r="A257" s="3" t="s">
        <v>101</v>
      </c>
      <c r="B257" s="7">
        <v>200401</v>
      </c>
      <c r="C257" s="3" t="s">
        <v>102</v>
      </c>
      <c r="D257" s="5">
        <v>43845</v>
      </c>
      <c r="E257" s="5">
        <v>43847</v>
      </c>
      <c r="F257" s="4">
        <v>60</v>
      </c>
      <c r="G257" s="4">
        <v>1</v>
      </c>
      <c r="H257" s="3" t="s">
        <v>25</v>
      </c>
      <c r="I257" s="3" t="s">
        <v>41</v>
      </c>
      <c r="J257" s="4">
        <v>2.3536000000000001</v>
      </c>
      <c r="K257" s="4">
        <v>2.58</v>
      </c>
      <c r="L257" s="4"/>
      <c r="M257" s="4">
        <v>1.61</v>
      </c>
      <c r="N257" s="13">
        <f>[1]!b_anal_modidura_cnbd(B257,D257,1)</f>
        <v>0.96289999999999998</v>
      </c>
      <c r="O257" s="13">
        <f>[1]!b_anal_yield_cnbd(B257,D257-1,1)</f>
        <v>2.4491000000000001</v>
      </c>
      <c r="P257" s="1"/>
    </row>
    <row r="258" spans="1:16" hidden="1" x14ac:dyDescent="0.25">
      <c r="A258" s="3" t="s">
        <v>140</v>
      </c>
      <c r="B258" s="7">
        <v>200401</v>
      </c>
      <c r="C258" s="3" t="s">
        <v>141</v>
      </c>
      <c r="D258" s="5">
        <v>43866</v>
      </c>
      <c r="E258" s="5">
        <v>43868</v>
      </c>
      <c r="F258" s="4">
        <v>50</v>
      </c>
      <c r="G258" s="4">
        <v>1</v>
      </c>
      <c r="H258" s="3" t="s">
        <v>25</v>
      </c>
      <c r="I258" s="3" t="s">
        <v>41</v>
      </c>
      <c r="J258" s="4">
        <v>1.8833</v>
      </c>
      <c r="K258" s="4">
        <v>13.41</v>
      </c>
      <c r="L258" s="4"/>
      <c r="M258" s="4">
        <v>5.94</v>
      </c>
      <c r="N258" s="13">
        <f>[1]!b_anal_modidura_cnbd(B258,D258,1)</f>
        <v>0.91139999999999999</v>
      </c>
      <c r="O258" s="13">
        <f>[1]!b_anal_yield_cnbd(B258,D258-1,1)</f>
        <v>2.1246</v>
      </c>
      <c r="P258" s="1"/>
    </row>
    <row r="259" spans="1:16" hidden="1" x14ac:dyDescent="0.25">
      <c r="A259" s="3" t="s">
        <v>172</v>
      </c>
      <c r="B259" s="7">
        <v>200401</v>
      </c>
      <c r="C259" s="3" t="s">
        <v>173</v>
      </c>
      <c r="D259" s="5">
        <v>43873</v>
      </c>
      <c r="E259" s="5">
        <v>43875</v>
      </c>
      <c r="F259" s="4">
        <v>30</v>
      </c>
      <c r="G259" s="4">
        <v>1</v>
      </c>
      <c r="H259" s="3" t="s">
        <v>25</v>
      </c>
      <c r="I259" s="3" t="s">
        <v>41</v>
      </c>
      <c r="J259" s="4">
        <v>1.7</v>
      </c>
      <c r="K259" s="4">
        <v>5.51</v>
      </c>
      <c r="L259" s="4"/>
      <c r="M259" s="4">
        <v>1.39</v>
      </c>
      <c r="N259" s="13">
        <f>[1]!b_anal_modidura_cnbd(B259,D259,1)</f>
        <v>0.89370000000000005</v>
      </c>
      <c r="O259" s="13">
        <f>[1]!b_anal_yield_cnbd(B259,D259-1,1)</f>
        <v>1.9798</v>
      </c>
      <c r="P259" s="1"/>
    </row>
    <row r="260" spans="1:16" hidden="1" x14ac:dyDescent="0.25">
      <c r="A260" s="3" t="s">
        <v>212</v>
      </c>
      <c r="B260" s="7">
        <v>200401</v>
      </c>
      <c r="C260" s="3" t="s">
        <v>213</v>
      </c>
      <c r="D260" s="5">
        <v>43880</v>
      </c>
      <c r="E260" s="5">
        <v>43882</v>
      </c>
      <c r="F260" s="4">
        <v>30</v>
      </c>
      <c r="G260" s="4">
        <v>1</v>
      </c>
      <c r="H260" s="3" t="s">
        <v>25</v>
      </c>
      <c r="I260" s="3" t="s">
        <v>41</v>
      </c>
      <c r="J260" s="4">
        <v>1.8506</v>
      </c>
      <c r="K260" s="4">
        <v>16.04</v>
      </c>
      <c r="L260" s="4"/>
      <c r="M260" s="4">
        <v>2.29</v>
      </c>
      <c r="N260" s="13">
        <f>[1]!b_anal_modidura_cnbd(B260,D260,1)</f>
        <v>0.87539999999999996</v>
      </c>
      <c r="O260" s="13">
        <f>[1]!b_anal_yield_cnbd(B260,D260-1,1)</f>
        <v>2</v>
      </c>
      <c r="P260" s="1"/>
    </row>
    <row r="261" spans="1:16" hidden="1" x14ac:dyDescent="0.25">
      <c r="A261" s="3" t="s">
        <v>254</v>
      </c>
      <c r="B261" s="7">
        <v>200401</v>
      </c>
      <c r="C261" s="3" t="s">
        <v>255</v>
      </c>
      <c r="D261" s="5">
        <v>43887</v>
      </c>
      <c r="E261" s="5">
        <v>43892</v>
      </c>
      <c r="F261" s="4">
        <v>30</v>
      </c>
      <c r="G261" s="4">
        <v>1</v>
      </c>
      <c r="H261" s="3" t="s">
        <v>25</v>
      </c>
      <c r="I261" s="3" t="s">
        <v>41</v>
      </c>
      <c r="J261" s="4">
        <v>1.9565999999999999</v>
      </c>
      <c r="K261" s="4">
        <v>5.83</v>
      </c>
      <c r="L261" s="4"/>
      <c r="M261" s="4">
        <v>1.08</v>
      </c>
      <c r="N261" s="13">
        <f>[1]!b_anal_modidura_cnbd(B261,D261,1)</f>
        <v>0.85570000000000002</v>
      </c>
      <c r="O261" s="13">
        <f>[1]!b_anal_yield_cnbd(B261,D261-1,1)</f>
        <v>2.1259000000000001</v>
      </c>
      <c r="P261" s="1"/>
    </row>
    <row r="262" spans="1:16" hidden="1" x14ac:dyDescent="0.25">
      <c r="A262" s="3" t="s">
        <v>291</v>
      </c>
      <c r="B262" s="7">
        <v>200401</v>
      </c>
      <c r="C262" s="3" t="s">
        <v>292</v>
      </c>
      <c r="D262" s="5">
        <v>43894</v>
      </c>
      <c r="E262" s="5">
        <v>43896</v>
      </c>
      <c r="F262" s="4">
        <v>30</v>
      </c>
      <c r="G262" s="4">
        <v>1</v>
      </c>
      <c r="H262" s="3" t="s">
        <v>25</v>
      </c>
      <c r="I262" s="3" t="s">
        <v>41</v>
      </c>
      <c r="J262" s="4">
        <v>1.9483999999999999</v>
      </c>
      <c r="K262" s="4">
        <v>13.22</v>
      </c>
      <c r="L262" s="4"/>
      <c r="M262" s="4">
        <v>1.71</v>
      </c>
      <c r="N262" s="13">
        <f>[1]!b_anal_modidura_cnbd(B262,D262,1)</f>
        <v>0.83720000000000006</v>
      </c>
      <c r="O262" s="13">
        <f>[1]!b_anal_yield_cnbd(B262,D262-1,1)</f>
        <v>2.1589</v>
      </c>
      <c r="P262" s="1"/>
    </row>
    <row r="263" spans="1:16" hidden="1" x14ac:dyDescent="0.25">
      <c r="A263" s="3" t="s">
        <v>333</v>
      </c>
      <c r="B263" s="7">
        <v>200401</v>
      </c>
      <c r="C263" s="3" t="s">
        <v>334</v>
      </c>
      <c r="D263" s="5">
        <v>43901</v>
      </c>
      <c r="E263" s="5">
        <v>43903</v>
      </c>
      <c r="F263" s="4">
        <v>30</v>
      </c>
      <c r="G263" s="4">
        <v>1</v>
      </c>
      <c r="H263" s="3" t="s">
        <v>25</v>
      </c>
      <c r="I263" s="3" t="s">
        <v>41</v>
      </c>
      <c r="J263" s="4">
        <v>1.8522000000000001</v>
      </c>
      <c r="K263" s="4">
        <v>15.36</v>
      </c>
      <c r="L263" s="4"/>
      <c r="M263" s="4">
        <v>1.52</v>
      </c>
      <c r="N263" s="13">
        <f>[1]!b_anal_modidura_cnbd(B263,D263,1)</f>
        <v>0.81910000000000005</v>
      </c>
      <c r="O263" s="13">
        <f>[1]!b_anal_yield_cnbd(B263,D263-1,1)</f>
        <v>2.0589</v>
      </c>
      <c r="P263" s="1"/>
    </row>
    <row r="264" spans="1:16" hidden="1" x14ac:dyDescent="0.25">
      <c r="A264" s="3" t="s">
        <v>376</v>
      </c>
      <c r="B264" s="7">
        <v>200401</v>
      </c>
      <c r="C264" s="3" t="s">
        <v>377</v>
      </c>
      <c r="D264" s="5">
        <v>43908</v>
      </c>
      <c r="E264" s="5">
        <v>43910</v>
      </c>
      <c r="F264" s="4">
        <v>20</v>
      </c>
      <c r="G264" s="4">
        <v>1</v>
      </c>
      <c r="H264" s="3" t="s">
        <v>25</v>
      </c>
      <c r="I264" s="3" t="s">
        <v>41</v>
      </c>
      <c r="J264" s="4">
        <v>1.8013999999999999</v>
      </c>
      <c r="K264" s="4">
        <v>8.1300000000000008</v>
      </c>
      <c r="L264" s="4"/>
      <c r="M264" s="4">
        <v>6.25</v>
      </c>
      <c r="N264" s="13">
        <f>[1]!b_anal_modidura_cnbd(B264,D264,1)</f>
        <v>0.80089999999999995</v>
      </c>
      <c r="O264" s="13">
        <f>[1]!b_anal_yield_cnbd(B264,D264-1,1)</f>
        <v>2.0750000000000002</v>
      </c>
      <c r="P264" s="1"/>
    </row>
    <row r="265" spans="1:16" hidden="1" x14ac:dyDescent="0.25">
      <c r="A265" s="3" t="s">
        <v>420</v>
      </c>
      <c r="B265" s="7">
        <v>200401</v>
      </c>
      <c r="C265" s="3" t="s">
        <v>421</v>
      </c>
      <c r="D265" s="5">
        <v>43915</v>
      </c>
      <c r="E265" s="5">
        <v>43917</v>
      </c>
      <c r="F265" s="4">
        <v>20</v>
      </c>
      <c r="G265" s="4">
        <v>1</v>
      </c>
      <c r="H265" s="3" t="s">
        <v>25</v>
      </c>
      <c r="I265" s="3" t="s">
        <v>41</v>
      </c>
      <c r="J265" s="4">
        <v>1.5858000000000001</v>
      </c>
      <c r="K265" s="4">
        <v>7.14</v>
      </c>
      <c r="L265" s="4"/>
      <c r="M265" s="4">
        <v>5</v>
      </c>
      <c r="N265" s="13">
        <f>[1]!b_anal_modidura_cnbd(B265,D265,1)</f>
        <v>0.78339999999999999</v>
      </c>
      <c r="O265" s="13">
        <f>[1]!b_anal_yield_cnbd(B265,D265-1,1)</f>
        <v>1.9085000000000001</v>
      </c>
      <c r="P265" s="1"/>
    </row>
    <row r="266" spans="1:16" hidden="1" x14ac:dyDescent="0.25">
      <c r="A266" s="3" t="s">
        <v>454</v>
      </c>
      <c r="B266" s="7">
        <v>200401</v>
      </c>
      <c r="C266" s="3" t="s">
        <v>455</v>
      </c>
      <c r="D266" s="5">
        <v>43922</v>
      </c>
      <c r="E266" s="5">
        <v>43924</v>
      </c>
      <c r="F266" s="4">
        <v>20</v>
      </c>
      <c r="G266" s="4">
        <v>1</v>
      </c>
      <c r="H266" s="3" t="s">
        <v>25</v>
      </c>
      <c r="I266" s="3" t="s">
        <v>41</v>
      </c>
      <c r="J266" s="4">
        <v>1.4072</v>
      </c>
      <c r="K266" s="4">
        <v>12.6</v>
      </c>
      <c r="L266" s="4"/>
      <c r="M266" s="4">
        <v>1.42</v>
      </c>
      <c r="N266" s="13">
        <f>[1]!b_anal_modidura_cnbd(B266,D266,1)</f>
        <v>0.76549999999999996</v>
      </c>
      <c r="O266" s="13">
        <f>[1]!b_anal_yield_cnbd(B266,D266-1,1)</f>
        <v>1.8086</v>
      </c>
      <c r="P266" s="1"/>
    </row>
    <row r="267" spans="1:16" hidden="1" x14ac:dyDescent="0.25">
      <c r="A267" s="3" t="s">
        <v>507</v>
      </c>
      <c r="B267" s="7">
        <v>200401</v>
      </c>
      <c r="C267" s="3" t="s">
        <v>508</v>
      </c>
      <c r="D267" s="5">
        <v>43929</v>
      </c>
      <c r="E267" s="5">
        <v>43931</v>
      </c>
      <c r="F267" s="4">
        <v>20</v>
      </c>
      <c r="G267" s="4">
        <v>1</v>
      </c>
      <c r="H267" s="3" t="s">
        <v>25</v>
      </c>
      <c r="I267" s="3" t="s">
        <v>41</v>
      </c>
      <c r="J267" s="4">
        <v>0.9849</v>
      </c>
      <c r="K267" s="4">
        <v>7.14</v>
      </c>
      <c r="L267" s="4"/>
      <c r="M267" s="4">
        <v>1.1100000000000001</v>
      </c>
      <c r="N267" s="13">
        <f>[1]!b_anal_modidura_cnbd(B267,D267,1)</f>
        <v>0.75019999999999998</v>
      </c>
      <c r="O267" s="13">
        <f>[1]!b_anal_yield_cnbd(B267,D267-1,1)</f>
        <v>1.353</v>
      </c>
      <c r="P267" s="1"/>
    </row>
    <row r="268" spans="1:16" hidden="1" x14ac:dyDescent="0.25">
      <c r="A268" s="3" t="s">
        <v>549</v>
      </c>
      <c r="B268" s="7">
        <v>200403</v>
      </c>
      <c r="C268" s="3" t="s">
        <v>550</v>
      </c>
      <c r="D268" s="5">
        <v>43936</v>
      </c>
      <c r="E268" s="5">
        <v>43938</v>
      </c>
      <c r="F268" s="4">
        <v>50</v>
      </c>
      <c r="G268" s="4">
        <v>1</v>
      </c>
      <c r="H268" s="3" t="s">
        <v>266</v>
      </c>
      <c r="I268" s="3" t="s">
        <v>41</v>
      </c>
      <c r="J268" s="10">
        <f>[1]!b_info_couponrate(A268)</f>
        <v>1.08</v>
      </c>
      <c r="K268" s="4">
        <v>4.45</v>
      </c>
      <c r="L268" s="4"/>
      <c r="M268" s="4">
        <v>3</v>
      </c>
      <c r="N268" s="13">
        <f>[1]!b_anal_modidura_cnbd(B268,E268,1)</f>
        <v>0.98780000000000001</v>
      </c>
      <c r="O268" s="13">
        <f>[1]!b_anal_yield_cnbd(B268,D268-1,1)</f>
        <v>0</v>
      </c>
      <c r="P268" s="1"/>
    </row>
    <row r="269" spans="1:16" hidden="1" x14ac:dyDescent="0.25">
      <c r="A269" s="3" t="s">
        <v>592</v>
      </c>
      <c r="B269" s="7">
        <v>200403</v>
      </c>
      <c r="C269" s="3" t="s">
        <v>593</v>
      </c>
      <c r="D269" s="5">
        <v>43943</v>
      </c>
      <c r="E269" s="5">
        <v>43945</v>
      </c>
      <c r="F269" s="4">
        <v>70</v>
      </c>
      <c r="G269" s="4">
        <v>1</v>
      </c>
      <c r="H269" s="3" t="s">
        <v>266</v>
      </c>
      <c r="I269" s="3" t="s">
        <v>41</v>
      </c>
      <c r="J269" s="4">
        <v>0.97760000000000002</v>
      </c>
      <c r="K269" s="4">
        <v>3.46</v>
      </c>
      <c r="L269" s="4"/>
      <c r="M269" s="4">
        <v>2.13</v>
      </c>
      <c r="N269" s="13">
        <f>[1]!b_anal_modidura_cnbd(B269,D269,1)</f>
        <v>0.9748</v>
      </c>
      <c r="O269" s="13">
        <f>[1]!b_anal_yield_cnbd(B269,D269-1,1)</f>
        <v>1.2197</v>
      </c>
      <c r="P269" s="1"/>
    </row>
    <row r="270" spans="1:16" hidden="1" x14ac:dyDescent="0.25">
      <c r="A270" s="3" t="s">
        <v>632</v>
      </c>
      <c r="B270" s="7">
        <v>200403</v>
      </c>
      <c r="C270" s="3" t="s">
        <v>633</v>
      </c>
      <c r="D270" s="5">
        <v>43950</v>
      </c>
      <c r="E270" s="5">
        <v>43957</v>
      </c>
      <c r="F270" s="4">
        <v>70</v>
      </c>
      <c r="G270" s="4">
        <v>1</v>
      </c>
      <c r="H270" s="3" t="s">
        <v>266</v>
      </c>
      <c r="I270" s="3" t="s">
        <v>41</v>
      </c>
      <c r="J270" s="4">
        <v>0.97960000000000003</v>
      </c>
      <c r="K270" s="4">
        <v>2.88</v>
      </c>
      <c r="L270" s="4"/>
      <c r="M270" s="4">
        <v>18</v>
      </c>
      <c r="N270" s="13">
        <f>[1]!b_anal_modidura_cnbd(B270,D270,1)</f>
        <v>0.95569999999999999</v>
      </c>
      <c r="O270" s="13">
        <f>[1]!b_anal_yield_cnbd(B270,D270-1,1)</f>
        <v>1.22</v>
      </c>
      <c r="P270" s="1"/>
    </row>
    <row r="271" spans="1:16" hidden="1" x14ac:dyDescent="0.25">
      <c r="A271" s="3" t="s">
        <v>648</v>
      </c>
      <c r="B271" s="7">
        <v>200403</v>
      </c>
      <c r="C271" s="3" t="s">
        <v>649</v>
      </c>
      <c r="D271" s="5">
        <v>43957</v>
      </c>
      <c r="E271" s="5">
        <v>43959</v>
      </c>
      <c r="F271" s="4">
        <v>50</v>
      </c>
      <c r="G271" s="4">
        <v>1</v>
      </c>
      <c r="H271" s="3" t="s">
        <v>266</v>
      </c>
      <c r="I271" s="3" t="s">
        <v>41</v>
      </c>
      <c r="J271" s="4">
        <v>1.0923</v>
      </c>
      <c r="K271" s="4">
        <v>3.2</v>
      </c>
      <c r="L271" s="4"/>
      <c r="M271" s="4">
        <v>1.1399999999999999</v>
      </c>
      <c r="N271" s="13">
        <f>[1]!b_anal_modidura_cnbd(B271,D271,1)</f>
        <v>0.93679999999999997</v>
      </c>
      <c r="O271" s="13">
        <f>[1]!b_anal_yield_cnbd(B271,D271-6,1)</f>
        <v>1.2339</v>
      </c>
      <c r="P271" s="1"/>
    </row>
    <row r="272" spans="1:16" hidden="1" x14ac:dyDescent="0.25">
      <c r="A272" s="3" t="s">
        <v>705</v>
      </c>
      <c r="B272" s="7">
        <v>200403</v>
      </c>
      <c r="C272" s="3" t="s">
        <v>706</v>
      </c>
      <c r="D272" s="5">
        <v>43964</v>
      </c>
      <c r="E272" s="5">
        <v>43966</v>
      </c>
      <c r="F272" s="4">
        <v>70</v>
      </c>
      <c r="G272" s="4">
        <v>1</v>
      </c>
      <c r="H272" s="3" t="s">
        <v>266</v>
      </c>
      <c r="I272" s="3" t="s">
        <v>41</v>
      </c>
      <c r="J272" s="4">
        <v>1.2990999999999999</v>
      </c>
      <c r="K272" s="4">
        <v>3</v>
      </c>
      <c r="L272" s="4"/>
      <c r="M272" s="4">
        <v>1.85</v>
      </c>
      <c r="N272" s="13">
        <f>[1]!b_anal_modidura_cnbd(B272,D272,1)</f>
        <v>0.91679999999999995</v>
      </c>
      <c r="O272" s="13">
        <f>[1]!b_anal_yield_cnbd(B272,D272-1,1)</f>
        <v>1.36</v>
      </c>
      <c r="P272" s="1"/>
    </row>
    <row r="273" spans="1:16" hidden="1" x14ac:dyDescent="0.25">
      <c r="A273" s="3" t="s">
        <v>757</v>
      </c>
      <c r="B273" s="7">
        <v>200403</v>
      </c>
      <c r="C273" s="3" t="s">
        <v>758</v>
      </c>
      <c r="D273" s="5">
        <v>43971</v>
      </c>
      <c r="E273" s="5">
        <v>43973</v>
      </c>
      <c r="F273" s="4">
        <v>70</v>
      </c>
      <c r="G273" s="4">
        <v>1</v>
      </c>
      <c r="H273" s="3" t="s">
        <v>266</v>
      </c>
      <c r="I273" s="3" t="s">
        <v>41</v>
      </c>
      <c r="J273" s="4">
        <v>1.3804000000000001</v>
      </c>
      <c r="K273" s="4">
        <v>2.13</v>
      </c>
      <c r="L273" s="4"/>
      <c r="M273" s="4">
        <v>38.33</v>
      </c>
      <c r="N273" s="13">
        <f>[1]!b_anal_modidura_cnbd(B273,D273,1)</f>
        <v>0.89739999999999998</v>
      </c>
      <c r="O273" s="13">
        <f>[1]!b_anal_yield_cnbd(B273,D273-1,1)</f>
        <v>1.48</v>
      </c>
      <c r="P273" s="1"/>
    </row>
    <row r="274" spans="1:16" hidden="1" x14ac:dyDescent="0.25">
      <c r="A274" s="3" t="s">
        <v>799</v>
      </c>
      <c r="B274" s="7">
        <v>200403</v>
      </c>
      <c r="C274" s="3" t="s">
        <v>800</v>
      </c>
      <c r="D274" s="5">
        <v>43978</v>
      </c>
      <c r="E274" s="5">
        <v>43983</v>
      </c>
      <c r="F274" s="4">
        <v>70</v>
      </c>
      <c r="G274" s="4">
        <v>1</v>
      </c>
      <c r="H274" s="3" t="s">
        <v>266</v>
      </c>
      <c r="I274" s="3" t="s">
        <v>41</v>
      </c>
      <c r="J274" s="4">
        <v>1.6113</v>
      </c>
      <c r="K274" s="4">
        <v>5.6</v>
      </c>
      <c r="L274" s="4"/>
      <c r="M274" s="4">
        <v>10.14</v>
      </c>
      <c r="N274" s="13">
        <f>[1]!b_anal_modidura_cnbd(B274,D274,1)</f>
        <v>0.877</v>
      </c>
      <c r="O274" s="13">
        <f>[1]!b_anal_yield_cnbd(B274,D274-1,1)</f>
        <v>1.6084000000000001</v>
      </c>
      <c r="P274" s="1"/>
    </row>
    <row r="275" spans="1:16" hidden="1" x14ac:dyDescent="0.25">
      <c r="A275" s="3" t="s">
        <v>846</v>
      </c>
      <c r="B275" s="7">
        <v>200403</v>
      </c>
      <c r="C275" s="3" t="s">
        <v>847</v>
      </c>
      <c r="D275" s="5">
        <v>43985</v>
      </c>
      <c r="E275" s="5">
        <v>43987</v>
      </c>
      <c r="F275" s="4">
        <v>50</v>
      </c>
      <c r="G275" s="4">
        <v>1</v>
      </c>
      <c r="H275" s="3" t="s">
        <v>266</v>
      </c>
      <c r="I275" s="3" t="s">
        <v>41</v>
      </c>
      <c r="J275" s="4">
        <v>1.8766</v>
      </c>
      <c r="K275" s="4">
        <v>5.96</v>
      </c>
      <c r="L275" s="4"/>
      <c r="M275" s="4">
        <v>1.18</v>
      </c>
      <c r="N275" s="13">
        <f>[1]!b_anal_modidura_cnbd(B275,D275,1)</f>
        <v>0.85599999999999998</v>
      </c>
      <c r="O275" s="13">
        <f>[1]!b_anal_yield_cnbd(B275,D275-1,1)</f>
        <v>1.8975</v>
      </c>
      <c r="P275" s="1"/>
    </row>
    <row r="276" spans="1:16" hidden="1" x14ac:dyDescent="0.25">
      <c r="A276" s="6" t="s">
        <v>896</v>
      </c>
      <c r="B276" s="8" t="s">
        <v>897</v>
      </c>
      <c r="C276" s="3" t="s">
        <v>48</v>
      </c>
      <c r="D276" s="5">
        <v>43837</v>
      </c>
      <c r="E276" s="5">
        <v>43839</v>
      </c>
      <c r="F276" s="4">
        <v>40</v>
      </c>
      <c r="G276" s="4">
        <v>2</v>
      </c>
      <c r="H276" s="3" t="s">
        <v>12</v>
      </c>
      <c r="I276" s="3" t="s">
        <v>41</v>
      </c>
      <c r="J276" s="4">
        <v>2.6930999999999998</v>
      </c>
      <c r="K276" s="4">
        <v>3.69</v>
      </c>
      <c r="L276" s="4"/>
      <c r="M276" s="4">
        <v>4.0599999999999996</v>
      </c>
      <c r="N276" s="13">
        <f>[1]!b_anal_modidura_cnbd(B276,D276,1)</f>
        <v>1.3637999999999999</v>
      </c>
      <c r="O276" s="13">
        <f>[1]!b_anal_yield_cnbd(B276,D276-1,1)</f>
        <v>2.7706</v>
      </c>
      <c r="P276" s="1"/>
    </row>
    <row r="277" spans="1:16" hidden="1" x14ac:dyDescent="0.25">
      <c r="A277" s="3" t="s">
        <v>85</v>
      </c>
      <c r="B277" s="8" t="s">
        <v>897</v>
      </c>
      <c r="C277" s="3" t="s">
        <v>86</v>
      </c>
      <c r="D277" s="5">
        <v>43844</v>
      </c>
      <c r="E277" s="5">
        <v>43846</v>
      </c>
      <c r="F277" s="4">
        <v>40</v>
      </c>
      <c r="G277" s="4">
        <v>2</v>
      </c>
      <c r="H277" s="3" t="s">
        <v>12</v>
      </c>
      <c r="I277" s="3" t="s">
        <v>41</v>
      </c>
      <c r="J277" s="4">
        <v>2.6873</v>
      </c>
      <c r="K277" s="4">
        <v>3.28</v>
      </c>
      <c r="L277" s="4"/>
      <c r="M277" s="4">
        <v>1.35</v>
      </c>
      <c r="N277" s="13">
        <f>[1]!b_anal_modidura_cnbd(B277,D277,1)</f>
        <v>1.3452</v>
      </c>
      <c r="O277" s="13">
        <f>[1]!b_anal_yield_cnbd(B277,D277-1,1)</f>
        <v>2.7675000000000001</v>
      </c>
      <c r="P277" s="1"/>
    </row>
    <row r="278" spans="1:16" hidden="1" x14ac:dyDescent="0.25">
      <c r="A278" s="3" t="s">
        <v>164</v>
      </c>
      <c r="B278" s="8" t="s">
        <v>897</v>
      </c>
      <c r="C278" s="3" t="s">
        <v>165</v>
      </c>
      <c r="D278" s="5">
        <v>43872</v>
      </c>
      <c r="E278" s="5">
        <v>43874</v>
      </c>
      <c r="F278" s="4">
        <v>50</v>
      </c>
      <c r="G278" s="4">
        <v>2</v>
      </c>
      <c r="H278" s="3" t="s">
        <v>12</v>
      </c>
      <c r="I278" s="3" t="s">
        <v>41</v>
      </c>
      <c r="J278" s="4">
        <v>2.2951000000000001</v>
      </c>
      <c r="K278" s="4">
        <v>4.72</v>
      </c>
      <c r="L278" s="4"/>
      <c r="M278" s="4">
        <v>1.53</v>
      </c>
      <c r="N278" s="13">
        <f>[1]!b_anal_modidura_cnbd(B278,D278,1)</f>
        <v>1.2755000000000001</v>
      </c>
      <c r="O278" s="13">
        <f>[1]!b_anal_yield_cnbd(B278,D278-1,1)</f>
        <v>2.4647999999999999</v>
      </c>
      <c r="P278" s="1"/>
    </row>
    <row r="279" spans="1:16" hidden="1" x14ac:dyDescent="0.25">
      <c r="A279" s="3" t="s">
        <v>202</v>
      </c>
      <c r="B279" s="8" t="s">
        <v>897</v>
      </c>
      <c r="C279" s="3" t="s">
        <v>203</v>
      </c>
      <c r="D279" s="5">
        <v>43879</v>
      </c>
      <c r="E279" s="5">
        <v>43881</v>
      </c>
      <c r="F279" s="4">
        <v>50</v>
      </c>
      <c r="G279" s="4">
        <v>2</v>
      </c>
      <c r="H279" s="3" t="s">
        <v>12</v>
      </c>
      <c r="I279" s="3" t="s">
        <v>41</v>
      </c>
      <c r="J279" s="4">
        <v>2.2833000000000001</v>
      </c>
      <c r="K279" s="4">
        <v>2.99</v>
      </c>
      <c r="L279" s="4"/>
      <c r="M279" s="4">
        <v>3.48</v>
      </c>
      <c r="N279" s="13">
        <f>[1]!b_anal_modidura_cnbd(B279,D279,1)</f>
        <v>1.2569999999999999</v>
      </c>
      <c r="O279" s="13">
        <f>[1]!b_anal_yield_cnbd(B279,D279-1,1)</f>
        <v>2.3849999999999998</v>
      </c>
      <c r="P279" s="1"/>
    </row>
    <row r="280" spans="1:16" hidden="1" x14ac:dyDescent="0.25">
      <c r="A280" s="3" t="s">
        <v>246</v>
      </c>
      <c r="B280" s="8" t="s">
        <v>897</v>
      </c>
      <c r="C280" s="3" t="s">
        <v>247</v>
      </c>
      <c r="D280" s="5">
        <v>43886</v>
      </c>
      <c r="E280" s="5">
        <v>43888</v>
      </c>
      <c r="F280" s="4">
        <v>50</v>
      </c>
      <c r="G280" s="4">
        <v>2</v>
      </c>
      <c r="H280" s="3" t="s">
        <v>12</v>
      </c>
      <c r="I280" s="3" t="s">
        <v>41</v>
      </c>
      <c r="J280" s="4">
        <v>2.3300999999999998</v>
      </c>
      <c r="K280" s="4">
        <v>3.23</v>
      </c>
      <c r="L280" s="4"/>
      <c r="M280" s="4">
        <v>3.92</v>
      </c>
      <c r="N280" s="13">
        <f>[1]!b_anal_modidura_cnbd(B280,D280,1)</f>
        <v>1.2377</v>
      </c>
      <c r="O280" s="13">
        <f>[1]!b_anal_yield_cnbd(B280,D280-1,1)</f>
        <v>2.42</v>
      </c>
      <c r="P280" s="1"/>
    </row>
    <row r="281" spans="1:16" hidden="1" x14ac:dyDescent="0.25">
      <c r="A281" s="3" t="s">
        <v>283</v>
      </c>
      <c r="B281" s="8" t="s">
        <v>897</v>
      </c>
      <c r="C281" s="3" t="s">
        <v>284</v>
      </c>
      <c r="D281" s="5">
        <v>43893</v>
      </c>
      <c r="E281" s="5">
        <v>43895</v>
      </c>
      <c r="F281" s="4">
        <v>50</v>
      </c>
      <c r="G281" s="4">
        <v>2</v>
      </c>
      <c r="H281" s="3" t="s">
        <v>12</v>
      </c>
      <c r="I281" s="3" t="s">
        <v>41</v>
      </c>
      <c r="J281" s="4">
        <v>2.2946</v>
      </c>
      <c r="K281" s="4">
        <v>4.12</v>
      </c>
      <c r="L281" s="4"/>
      <c r="M281" s="4">
        <v>7.91</v>
      </c>
      <c r="N281" s="13">
        <f>[1]!b_anal_modidura_cnbd(B281,D281,1)</f>
        <v>1.2196</v>
      </c>
      <c r="O281" s="13">
        <f>[1]!b_anal_yield_cnbd(B281,D281-1,1)</f>
        <v>2.3898999999999999</v>
      </c>
      <c r="P281" s="1"/>
    </row>
    <row r="282" spans="1:16" hidden="1" x14ac:dyDescent="0.25">
      <c r="A282" s="3" t="s">
        <v>325</v>
      </c>
      <c r="B282" s="7">
        <v>92018</v>
      </c>
      <c r="C282" s="3" t="s">
        <v>326</v>
      </c>
      <c r="D282" s="5">
        <v>43900</v>
      </c>
      <c r="E282" s="5">
        <v>43902</v>
      </c>
      <c r="F282" s="4">
        <v>30</v>
      </c>
      <c r="G282" s="4">
        <v>2</v>
      </c>
      <c r="H282" s="3" t="s">
        <v>12</v>
      </c>
      <c r="I282" s="3" t="s">
        <v>41</v>
      </c>
      <c r="J282" s="10">
        <f>[1]!b_info_couponrate(A282)</f>
        <v>2.25</v>
      </c>
      <c r="K282" s="4">
        <v>4.62</v>
      </c>
      <c r="L282" s="4"/>
      <c r="M282" s="4">
        <v>3.24</v>
      </c>
      <c r="N282" s="13">
        <f>[1]!b_anal_modidura_cnbd(B282,E282+1,1)</f>
        <v>0</v>
      </c>
      <c r="O282" s="13">
        <f>[1]!b_anal_yield_cnbd(B282,D282-1,1)</f>
        <v>0</v>
      </c>
      <c r="P282" s="1"/>
    </row>
    <row r="283" spans="1:16" hidden="1" x14ac:dyDescent="0.25">
      <c r="A283" s="6" t="s">
        <v>900</v>
      </c>
      <c r="B283" s="8" t="s">
        <v>901</v>
      </c>
      <c r="C283" s="3" t="s">
        <v>373</v>
      </c>
      <c r="D283" s="5">
        <v>43907</v>
      </c>
      <c r="E283" s="5">
        <v>43909</v>
      </c>
      <c r="F283" s="4">
        <v>40</v>
      </c>
      <c r="G283" s="4">
        <v>2</v>
      </c>
      <c r="H283" s="3" t="s">
        <v>12</v>
      </c>
      <c r="I283" s="3" t="s">
        <v>41</v>
      </c>
      <c r="J283" s="4">
        <v>2.3873000000000002</v>
      </c>
      <c r="K283" s="4">
        <v>3.03</v>
      </c>
      <c r="L283" s="4"/>
      <c r="M283" s="4">
        <v>1.17</v>
      </c>
      <c r="N283" s="13">
        <f>[1]!b_anal_modidura_cnbd(B283,D283,1)</f>
        <v>1.9185000000000001</v>
      </c>
      <c r="O283" s="13">
        <f>[1]!b_anal_yield_cnbd(B283,D283-1,1)</f>
        <v>2.3932000000000002</v>
      </c>
      <c r="P283" s="1"/>
    </row>
    <row r="284" spans="1:16" hidden="1" x14ac:dyDescent="0.25">
      <c r="A284" s="3" t="s">
        <v>408</v>
      </c>
      <c r="B284" s="8" t="s">
        <v>901</v>
      </c>
      <c r="C284" s="3" t="s">
        <v>409</v>
      </c>
      <c r="D284" s="5">
        <v>43914</v>
      </c>
      <c r="E284" s="5">
        <v>43916</v>
      </c>
      <c r="F284" s="4">
        <v>30</v>
      </c>
      <c r="G284" s="4">
        <v>2</v>
      </c>
      <c r="H284" s="3" t="s">
        <v>12</v>
      </c>
      <c r="I284" s="3" t="s">
        <v>41</v>
      </c>
      <c r="J284" s="4">
        <v>2.2002000000000002</v>
      </c>
      <c r="K284" s="4">
        <v>6.04</v>
      </c>
      <c r="L284" s="4"/>
      <c r="M284" s="4">
        <v>5.27</v>
      </c>
      <c r="N284" s="13">
        <f>[1]!b_anal_modidura_cnbd(B284,D284,1)</f>
        <v>1.9012</v>
      </c>
      <c r="O284" s="13">
        <f>[1]!b_anal_yield_cnbd(B284,D284-1,1)</f>
        <v>2.3498999999999999</v>
      </c>
      <c r="P284" s="1"/>
    </row>
    <row r="285" spans="1:16" hidden="1" x14ac:dyDescent="0.25">
      <c r="A285" s="3" t="s">
        <v>452</v>
      </c>
      <c r="B285" s="8" t="s">
        <v>901</v>
      </c>
      <c r="C285" s="3" t="s">
        <v>453</v>
      </c>
      <c r="D285" s="5">
        <v>43921</v>
      </c>
      <c r="E285" s="5">
        <v>43923</v>
      </c>
      <c r="F285" s="4">
        <v>30</v>
      </c>
      <c r="G285" s="4">
        <v>2</v>
      </c>
      <c r="H285" s="3" t="s">
        <v>12</v>
      </c>
      <c r="I285" s="3" t="s">
        <v>41</v>
      </c>
      <c r="J285" s="4">
        <v>2.0951</v>
      </c>
      <c r="K285" s="4">
        <v>4.93</v>
      </c>
      <c r="L285" s="4"/>
      <c r="M285" s="4">
        <v>22</v>
      </c>
      <c r="N285" s="13">
        <f>[1]!b_anal_modidura_cnbd(B285,D285,1)</f>
        <v>1.8841000000000001</v>
      </c>
      <c r="O285" s="13">
        <f>[1]!b_anal_yield_cnbd(B285,D285-1,1)</f>
        <v>2.2646999999999999</v>
      </c>
      <c r="P285" s="1"/>
    </row>
    <row r="286" spans="1:16" hidden="1" x14ac:dyDescent="0.25">
      <c r="A286" s="3" t="s">
        <v>489</v>
      </c>
      <c r="B286" s="8" t="s">
        <v>901</v>
      </c>
      <c r="C286" s="3" t="s">
        <v>490</v>
      </c>
      <c r="D286" s="5">
        <v>43928</v>
      </c>
      <c r="E286" s="5">
        <v>43930</v>
      </c>
      <c r="F286" s="4">
        <v>40</v>
      </c>
      <c r="G286" s="4">
        <v>2</v>
      </c>
      <c r="H286" s="3" t="s">
        <v>12</v>
      </c>
      <c r="I286" s="3" t="s">
        <v>41</v>
      </c>
      <c r="J286" s="4">
        <v>1.6595</v>
      </c>
      <c r="K286" s="4">
        <v>4.21</v>
      </c>
      <c r="L286" s="4"/>
      <c r="M286" s="4">
        <v>4.4400000000000004</v>
      </c>
      <c r="N286" s="13">
        <f>[1]!b_anal_modidura_cnbd(B286,D286,1)</f>
        <v>1.8726</v>
      </c>
      <c r="O286" s="13">
        <f>[1]!b_anal_yield_cnbd(B286,D286-4,1)</f>
        <v>2.1699000000000002</v>
      </c>
      <c r="P286" s="1"/>
    </row>
    <row r="287" spans="1:16" hidden="1" x14ac:dyDescent="0.25">
      <c r="A287" s="3" t="s">
        <v>539</v>
      </c>
      <c r="B287" s="8" t="s">
        <v>901</v>
      </c>
      <c r="C287" s="3" t="s">
        <v>540</v>
      </c>
      <c r="D287" s="5">
        <v>43935</v>
      </c>
      <c r="E287" s="5">
        <v>43937</v>
      </c>
      <c r="F287" s="4">
        <v>50</v>
      </c>
      <c r="G287" s="4">
        <v>2</v>
      </c>
      <c r="H287" s="3" t="s">
        <v>12</v>
      </c>
      <c r="I287" s="3" t="s">
        <v>41</v>
      </c>
      <c r="J287" s="4">
        <v>1.6446000000000001</v>
      </c>
      <c r="K287" s="4">
        <v>3.78</v>
      </c>
      <c r="L287" s="4"/>
      <c r="M287" s="4">
        <v>8.7799999999999994</v>
      </c>
      <c r="N287" s="13">
        <f>[1]!b_anal_modidura_cnbd(B287,D287,1)</f>
        <v>1.8557999999999999</v>
      </c>
      <c r="O287" s="13">
        <f>[1]!b_anal_yield_cnbd(B287,D287-1,1)</f>
        <v>1.7857000000000001</v>
      </c>
      <c r="P287" s="1"/>
    </row>
    <row r="288" spans="1:16" hidden="1" x14ac:dyDescent="0.25">
      <c r="A288" s="3" t="s">
        <v>586</v>
      </c>
      <c r="B288" s="8" t="s">
        <v>901</v>
      </c>
      <c r="C288" s="3" t="s">
        <v>587</v>
      </c>
      <c r="D288" s="5">
        <v>43942</v>
      </c>
      <c r="E288" s="5">
        <v>43944</v>
      </c>
      <c r="F288" s="4">
        <v>40</v>
      </c>
      <c r="G288" s="4">
        <v>2</v>
      </c>
      <c r="H288" s="3" t="s">
        <v>12</v>
      </c>
      <c r="I288" s="3" t="s">
        <v>41</v>
      </c>
      <c r="J288" s="4">
        <v>1.5434000000000001</v>
      </c>
      <c r="K288" s="4">
        <v>6.41</v>
      </c>
      <c r="L288" s="4"/>
      <c r="M288" s="4">
        <v>1.01</v>
      </c>
      <c r="N288" s="13">
        <f>[1]!b_anal_modidura_cnbd(B288,D288,1)</f>
        <v>1.8380000000000001</v>
      </c>
      <c r="O288" s="13">
        <f>[1]!b_anal_yield_cnbd(B288,D288-1,1)</f>
        <v>1.6808000000000001</v>
      </c>
      <c r="P288" s="1"/>
    </row>
    <row r="289" spans="1:16" hidden="1" x14ac:dyDescent="0.25">
      <c r="A289" s="3" t="s">
        <v>626</v>
      </c>
      <c r="B289" s="8" t="s">
        <v>901</v>
      </c>
      <c r="C289" s="3" t="s">
        <v>627</v>
      </c>
      <c r="D289" s="5">
        <v>43949</v>
      </c>
      <c r="E289" s="5">
        <v>43957</v>
      </c>
      <c r="F289" s="4">
        <v>60</v>
      </c>
      <c r="G289" s="4">
        <v>2</v>
      </c>
      <c r="H289" s="3" t="s">
        <v>12</v>
      </c>
      <c r="I289" s="3" t="s">
        <v>41</v>
      </c>
      <c r="J289" s="4">
        <v>1.4972000000000001</v>
      </c>
      <c r="K289" s="4">
        <v>2.37</v>
      </c>
      <c r="L289" s="4"/>
      <c r="M289" s="4">
        <v>1</v>
      </c>
      <c r="N289" s="13">
        <f>[1]!b_anal_modidura_cnbd(B289,D289,1)</f>
        <v>1.8199000000000001</v>
      </c>
      <c r="O289" s="13">
        <f>[1]!b_anal_yield_cnbd(B289,D289-1,1)</f>
        <v>1.6209</v>
      </c>
      <c r="P289" s="1"/>
    </row>
    <row r="290" spans="1:16" hidden="1" x14ac:dyDescent="0.25">
      <c r="A290" s="3" t="s">
        <v>698</v>
      </c>
      <c r="B290" s="8" t="s">
        <v>901</v>
      </c>
      <c r="C290" s="3" t="s">
        <v>699</v>
      </c>
      <c r="D290" s="5">
        <v>43963</v>
      </c>
      <c r="E290" s="5">
        <v>43965</v>
      </c>
      <c r="F290" s="4">
        <v>60</v>
      </c>
      <c r="G290" s="4">
        <v>2</v>
      </c>
      <c r="H290" s="3" t="s">
        <v>12</v>
      </c>
      <c r="I290" s="3" t="s">
        <v>41</v>
      </c>
      <c r="J290" s="4">
        <v>1.8487</v>
      </c>
      <c r="K290" s="4">
        <v>1.89</v>
      </c>
      <c r="L290" s="4"/>
      <c r="M290" s="4">
        <v>1.32</v>
      </c>
      <c r="N290" s="13">
        <f>[1]!b_anal_modidura_cnbd(B290,D290,1)</f>
        <v>1.7781</v>
      </c>
      <c r="O290" s="13">
        <f>[1]!b_anal_yield_cnbd(B290,D290-1,1)</f>
        <v>1.7789999999999999</v>
      </c>
      <c r="P290" s="1"/>
    </row>
    <row r="291" spans="1:16" hidden="1" x14ac:dyDescent="0.25">
      <c r="A291" s="3" t="s">
        <v>741</v>
      </c>
      <c r="B291" s="8" t="s">
        <v>901</v>
      </c>
      <c r="C291" s="3" t="s">
        <v>742</v>
      </c>
      <c r="D291" s="5">
        <v>43970</v>
      </c>
      <c r="E291" s="5">
        <v>43972</v>
      </c>
      <c r="F291" s="4">
        <v>60</v>
      </c>
      <c r="G291" s="4">
        <v>2</v>
      </c>
      <c r="H291" s="3" t="s">
        <v>12</v>
      </c>
      <c r="I291" s="3" t="s">
        <v>41</v>
      </c>
      <c r="J291" s="4">
        <v>1.8574999999999999</v>
      </c>
      <c r="K291" s="4">
        <v>1.92</v>
      </c>
      <c r="L291" s="4"/>
      <c r="M291" s="4">
        <v>6.29</v>
      </c>
      <c r="N291" s="13">
        <f>[1]!b_anal_modidura_cnbd(B291,D291,1)</f>
        <v>1.758</v>
      </c>
      <c r="O291" s="13">
        <f>[1]!b_anal_yield_cnbd(B291,D291-1,1)</f>
        <v>1.8406</v>
      </c>
      <c r="P291" s="1"/>
    </row>
    <row r="292" spans="1:16" hidden="1" x14ac:dyDescent="0.25">
      <c r="A292" s="3" t="s">
        <v>795</v>
      </c>
      <c r="B292" s="8" t="s">
        <v>901</v>
      </c>
      <c r="C292" s="3" t="s">
        <v>796</v>
      </c>
      <c r="D292" s="5">
        <v>43977</v>
      </c>
      <c r="E292" s="5">
        <v>43979</v>
      </c>
      <c r="F292" s="4">
        <v>60</v>
      </c>
      <c r="G292" s="4">
        <v>2</v>
      </c>
      <c r="H292" s="3" t="s">
        <v>12</v>
      </c>
      <c r="I292" s="3" t="s">
        <v>41</v>
      </c>
      <c r="J292" s="4">
        <v>2.0377999999999998</v>
      </c>
      <c r="K292" s="4">
        <v>3.05</v>
      </c>
      <c r="L292" s="4"/>
      <c r="M292" s="4">
        <v>2.2000000000000002</v>
      </c>
      <c r="N292" s="13">
        <f>[1]!b_anal_modidura_cnbd(B292,D292,1)</f>
        <v>1.7363999999999999</v>
      </c>
      <c r="O292" s="13">
        <f>[1]!b_anal_yield_cnbd(B292,D292-1,1)</f>
        <v>1.9255</v>
      </c>
      <c r="P292" s="1"/>
    </row>
    <row r="293" spans="1:16" hidden="1" x14ac:dyDescent="0.25">
      <c r="A293" s="3" t="s">
        <v>836</v>
      </c>
      <c r="B293" s="8" t="s">
        <v>901</v>
      </c>
      <c r="C293" s="3" t="s">
        <v>837</v>
      </c>
      <c r="D293" s="5">
        <v>43984</v>
      </c>
      <c r="E293" s="5">
        <v>43986</v>
      </c>
      <c r="F293" s="4">
        <v>30</v>
      </c>
      <c r="G293" s="4">
        <v>2</v>
      </c>
      <c r="H293" s="3" t="s">
        <v>12</v>
      </c>
      <c r="I293" s="3" t="s">
        <v>41</v>
      </c>
      <c r="J293" s="4">
        <v>2.4036</v>
      </c>
      <c r="K293" s="4">
        <v>2</v>
      </c>
      <c r="L293" s="4"/>
      <c r="M293" s="4">
        <v>3.25</v>
      </c>
      <c r="N293" s="13">
        <f>[1]!b_anal_modidura_cnbd(B293,D293,1)</f>
        <v>1.7114</v>
      </c>
      <c r="O293" s="13">
        <f>[1]!b_anal_yield_cnbd(B293,D293-1,1)</f>
        <v>2.1800999999999999</v>
      </c>
      <c r="P293" s="1"/>
    </row>
    <row r="294" spans="1:16" hidden="1" x14ac:dyDescent="0.25">
      <c r="A294" s="3" t="s">
        <v>885</v>
      </c>
      <c r="B294" s="8" t="s">
        <v>901</v>
      </c>
      <c r="C294" s="3" t="s">
        <v>886</v>
      </c>
      <c r="D294" s="5">
        <v>43991</v>
      </c>
      <c r="E294" s="5">
        <v>43993</v>
      </c>
      <c r="F294" s="4"/>
      <c r="G294" s="4">
        <v>2</v>
      </c>
      <c r="H294" s="3" t="s">
        <v>12</v>
      </c>
      <c r="I294" s="3" t="s">
        <v>41</v>
      </c>
      <c r="J294" s="4">
        <v>2.5089999999999999</v>
      </c>
      <c r="K294" s="4">
        <v>6.01</v>
      </c>
      <c r="L294" s="4"/>
      <c r="M294" s="4">
        <v>18.329999999999998</v>
      </c>
      <c r="N294" s="13">
        <f>[1]!b_anal_modidura_cnbd(B294,D294,1)</f>
        <v>1.6904999999999999</v>
      </c>
      <c r="O294" s="13">
        <f>[1]!b_anal_yield_cnbd(B294,D294-1,1)</f>
        <v>2.6196000000000002</v>
      </c>
      <c r="P294" s="1"/>
    </row>
    <row r="295" spans="1:16" hidden="1" x14ac:dyDescent="0.25">
      <c r="A295" s="3" t="s">
        <v>39</v>
      </c>
      <c r="B295" s="7">
        <v>190407</v>
      </c>
      <c r="C295" s="3" t="s">
        <v>40</v>
      </c>
      <c r="D295" s="5">
        <v>43836</v>
      </c>
      <c r="E295" s="5">
        <v>43838</v>
      </c>
      <c r="F295" s="4">
        <v>60</v>
      </c>
      <c r="G295" s="4">
        <v>3</v>
      </c>
      <c r="H295" s="3" t="s">
        <v>12</v>
      </c>
      <c r="I295" s="3" t="s">
        <v>41</v>
      </c>
      <c r="J295" s="4">
        <v>2.8517000000000001</v>
      </c>
      <c r="K295" s="4">
        <v>3.97</v>
      </c>
      <c r="L295" s="4"/>
      <c r="M295" s="4">
        <v>2.89</v>
      </c>
      <c r="N295" s="13">
        <f>[1]!b_anal_modidura_cnbd(B295,D295,1)</f>
        <v>2.3687</v>
      </c>
      <c r="O295" s="13">
        <f>[1]!b_anal_yield_cnbd(B295,D295-3,1)</f>
        <v>2.93</v>
      </c>
      <c r="P295" s="1"/>
    </row>
    <row r="296" spans="1:16" hidden="1" x14ac:dyDescent="0.25">
      <c r="A296" s="3" t="s">
        <v>79</v>
      </c>
      <c r="B296" s="7">
        <v>190407</v>
      </c>
      <c r="C296" s="3" t="s">
        <v>80</v>
      </c>
      <c r="D296" s="5">
        <v>43843</v>
      </c>
      <c r="E296" s="5">
        <v>43845</v>
      </c>
      <c r="F296" s="4">
        <v>60</v>
      </c>
      <c r="G296" s="4">
        <v>3</v>
      </c>
      <c r="H296" s="3" t="s">
        <v>12</v>
      </c>
      <c r="I296" s="3" t="s">
        <v>41</v>
      </c>
      <c r="J296" s="4">
        <v>2.8913000000000002</v>
      </c>
      <c r="K296" s="4">
        <v>6.48</v>
      </c>
      <c r="L296" s="4"/>
      <c r="M296" s="4">
        <v>1.69</v>
      </c>
      <c r="N296" s="13">
        <f>[1]!b_anal_modidura_cnbd(B296,D296,1)</f>
        <v>2.3494999999999999</v>
      </c>
      <c r="O296" s="13">
        <f>[1]!b_anal_yield_cnbd(B296,D296-3,1)</f>
        <v>2.9350000000000001</v>
      </c>
      <c r="P296" s="1"/>
    </row>
    <row r="297" spans="1:16" hidden="1" x14ac:dyDescent="0.25">
      <c r="A297" s="3" t="s">
        <v>160</v>
      </c>
      <c r="B297" s="7">
        <v>190407</v>
      </c>
      <c r="C297" s="3" t="s">
        <v>161</v>
      </c>
      <c r="D297" s="5">
        <v>43871</v>
      </c>
      <c r="E297" s="5">
        <v>43873</v>
      </c>
      <c r="F297" s="4">
        <v>40</v>
      </c>
      <c r="G297" s="4">
        <v>3</v>
      </c>
      <c r="H297" s="3" t="s">
        <v>12</v>
      </c>
      <c r="I297" s="3" t="s">
        <v>41</v>
      </c>
      <c r="J297" s="4">
        <v>2.5608</v>
      </c>
      <c r="K297" s="4">
        <v>5.57</v>
      </c>
      <c r="L297" s="4"/>
      <c r="M297" s="4">
        <v>1.03</v>
      </c>
      <c r="N297" s="13">
        <f>[1]!b_anal_modidura_cnbd(B297,D297,1)</f>
        <v>2.2824</v>
      </c>
      <c r="O297" s="13">
        <f>[1]!b_anal_yield_cnbd(B297,D297-3,1)</f>
        <v>2.6934999999999998</v>
      </c>
      <c r="P297" s="1"/>
    </row>
    <row r="298" spans="1:16" hidden="1" x14ac:dyDescent="0.25">
      <c r="A298" s="3" t="s">
        <v>196</v>
      </c>
      <c r="B298" s="7">
        <v>190407</v>
      </c>
      <c r="C298" s="3" t="s">
        <v>197</v>
      </c>
      <c r="D298" s="5">
        <v>43878</v>
      </c>
      <c r="E298" s="5">
        <v>43880</v>
      </c>
      <c r="F298" s="4">
        <v>40</v>
      </c>
      <c r="G298" s="4">
        <v>3</v>
      </c>
      <c r="H298" s="3" t="s">
        <v>12</v>
      </c>
      <c r="I298" s="3" t="s">
        <v>41</v>
      </c>
      <c r="J298" s="4">
        <v>2.5114000000000001</v>
      </c>
      <c r="K298" s="4">
        <v>5.0999999999999996</v>
      </c>
      <c r="L298" s="4"/>
      <c r="M298" s="4">
        <v>1</v>
      </c>
      <c r="N298" s="13">
        <f>[1]!b_anal_modidura_cnbd(B298,D298,1)</f>
        <v>2.2645</v>
      </c>
      <c r="O298" s="13">
        <f>[1]!b_anal_yield_cnbd(B298,D298-3,1)</f>
        <v>2.5972</v>
      </c>
      <c r="P298" s="1"/>
    </row>
    <row r="299" spans="1:16" hidden="1" x14ac:dyDescent="0.25">
      <c r="A299" s="3" t="s">
        <v>238</v>
      </c>
      <c r="B299" s="7">
        <v>190407</v>
      </c>
      <c r="C299" s="3" t="s">
        <v>239</v>
      </c>
      <c r="D299" s="5">
        <v>43885</v>
      </c>
      <c r="E299" s="5">
        <v>43887</v>
      </c>
      <c r="F299" s="4">
        <v>40</v>
      </c>
      <c r="G299" s="4">
        <v>3</v>
      </c>
      <c r="H299" s="3" t="s">
        <v>12</v>
      </c>
      <c r="I299" s="3" t="s">
        <v>41</v>
      </c>
      <c r="J299" s="4">
        <v>2.5844</v>
      </c>
      <c r="K299" s="4">
        <v>5.5</v>
      </c>
      <c r="L299" s="4"/>
      <c r="M299" s="4">
        <v>3.26</v>
      </c>
      <c r="N299" s="13">
        <f>[1]!b_anal_modidura_cnbd(B299,D299,1)</f>
        <v>2.2448000000000001</v>
      </c>
      <c r="O299" s="13">
        <f>[1]!b_anal_yield_cnbd(B299,D299-3,1)</f>
        <v>2.6572</v>
      </c>
      <c r="P299" s="1"/>
    </row>
    <row r="300" spans="1:16" hidden="1" x14ac:dyDescent="0.25">
      <c r="A300" s="3" t="s">
        <v>275</v>
      </c>
      <c r="B300" s="7">
        <v>190407</v>
      </c>
      <c r="C300" s="3" t="s">
        <v>276</v>
      </c>
      <c r="D300" s="5">
        <v>43892</v>
      </c>
      <c r="E300" s="5">
        <v>43894</v>
      </c>
      <c r="F300" s="4">
        <v>40</v>
      </c>
      <c r="G300" s="4">
        <v>3</v>
      </c>
      <c r="H300" s="3" t="s">
        <v>12</v>
      </c>
      <c r="I300" s="3" t="s">
        <v>41</v>
      </c>
      <c r="J300" s="4">
        <v>2.4996999999999998</v>
      </c>
      <c r="K300" s="4">
        <v>4.68</v>
      </c>
      <c r="L300" s="4"/>
      <c r="M300" s="4">
        <v>7</v>
      </c>
      <c r="N300" s="13">
        <f>[1]!b_anal_modidura_cnbd(B300,D300,1)</f>
        <v>2.2279</v>
      </c>
      <c r="O300" s="13">
        <f>[1]!b_anal_yield_cnbd(B300,D300-3,1)</f>
        <v>2.5832999999999999</v>
      </c>
      <c r="P300" s="1"/>
    </row>
    <row r="301" spans="1:16" hidden="1" x14ac:dyDescent="0.25">
      <c r="A301" s="3" t="s">
        <v>319</v>
      </c>
      <c r="B301" s="7">
        <v>190407</v>
      </c>
      <c r="C301" s="3" t="s">
        <v>320</v>
      </c>
      <c r="D301" s="5">
        <v>43899</v>
      </c>
      <c r="E301" s="5">
        <v>43901</v>
      </c>
      <c r="F301" s="4">
        <v>40</v>
      </c>
      <c r="G301" s="4">
        <v>3</v>
      </c>
      <c r="H301" s="3" t="s">
        <v>12</v>
      </c>
      <c r="I301" s="3" t="s">
        <v>41</v>
      </c>
      <c r="J301" s="4">
        <v>2.3243</v>
      </c>
      <c r="K301" s="4">
        <v>5.78</v>
      </c>
      <c r="L301" s="4"/>
      <c r="M301" s="4">
        <v>1.71</v>
      </c>
      <c r="N301" s="13">
        <f>[1]!b_anal_modidura_cnbd(B301,D301,1)</f>
        <v>2.2132000000000001</v>
      </c>
      <c r="O301" s="13">
        <f>[1]!b_anal_yield_cnbd(B301,D301-3,1)</f>
        <v>2.5213999999999999</v>
      </c>
      <c r="P301" s="1"/>
    </row>
    <row r="302" spans="1:16" hidden="1" x14ac:dyDescent="0.25">
      <c r="A302" s="3" t="s">
        <v>365</v>
      </c>
      <c r="B302" s="7">
        <v>190407</v>
      </c>
      <c r="C302" s="3" t="s">
        <v>366</v>
      </c>
      <c r="D302" s="5">
        <v>43906</v>
      </c>
      <c r="E302" s="5">
        <v>43908</v>
      </c>
      <c r="F302" s="4">
        <v>30</v>
      </c>
      <c r="G302" s="4">
        <v>3</v>
      </c>
      <c r="H302" s="3" t="s">
        <v>12</v>
      </c>
      <c r="I302" s="3" t="s">
        <v>41</v>
      </c>
      <c r="J302" s="4">
        <v>2.4302000000000001</v>
      </c>
      <c r="K302" s="4">
        <v>6.54</v>
      </c>
      <c r="L302" s="4"/>
      <c r="M302" s="4">
        <v>3.66</v>
      </c>
      <c r="N302" s="13">
        <f>[1]!b_anal_modidura_cnbd(B302,D302,1)</f>
        <v>2.1920999999999999</v>
      </c>
      <c r="O302" s="13">
        <f>[1]!b_anal_yield_cnbd(B302,D302-3,1)</f>
        <v>2.4900000000000002</v>
      </c>
      <c r="P302" s="1"/>
    </row>
    <row r="303" spans="1:16" hidden="1" x14ac:dyDescent="0.25">
      <c r="A303" s="3" t="s">
        <v>404</v>
      </c>
      <c r="B303" s="7">
        <v>190407</v>
      </c>
      <c r="C303" s="3" t="s">
        <v>405</v>
      </c>
      <c r="D303" s="5">
        <v>43913</v>
      </c>
      <c r="E303" s="5">
        <v>43915</v>
      </c>
      <c r="F303" s="4">
        <v>30</v>
      </c>
      <c r="G303" s="4">
        <v>3</v>
      </c>
      <c r="H303" s="3" t="s">
        <v>12</v>
      </c>
      <c r="I303" s="3" t="s">
        <v>41</v>
      </c>
      <c r="J303" s="4">
        <v>2.3426</v>
      </c>
      <c r="K303" s="4">
        <v>6.53</v>
      </c>
      <c r="L303" s="4"/>
      <c r="M303" s="4">
        <v>2.76</v>
      </c>
      <c r="N303" s="13">
        <f>[1]!b_anal_modidura_cnbd(B303,D303,1)</f>
        <v>2.1753999999999998</v>
      </c>
      <c r="O303" s="13">
        <f>[1]!b_anal_yield_cnbd(B303,D303-3,1)</f>
        <v>2.4912000000000001</v>
      </c>
      <c r="P303" s="1"/>
    </row>
    <row r="304" spans="1:16" hidden="1" x14ac:dyDescent="0.25">
      <c r="A304" s="3" t="s">
        <v>442</v>
      </c>
      <c r="B304" s="7">
        <v>200402</v>
      </c>
      <c r="C304" s="3" t="s">
        <v>443</v>
      </c>
      <c r="D304" s="5">
        <v>43920</v>
      </c>
      <c r="E304" s="5">
        <v>43922</v>
      </c>
      <c r="F304" s="4">
        <v>40</v>
      </c>
      <c r="G304" s="4">
        <v>3</v>
      </c>
      <c r="H304" s="3" t="s">
        <v>12</v>
      </c>
      <c r="I304" s="3" t="s">
        <v>41</v>
      </c>
      <c r="J304" s="10">
        <f>[1]!b_info_couponrate(A304)</f>
        <v>2.2000000000000002</v>
      </c>
      <c r="K304" s="4">
        <v>5.3</v>
      </c>
      <c r="L304" s="4"/>
      <c r="M304" s="4">
        <v>1.41</v>
      </c>
      <c r="N304" s="13">
        <f>[1]!b_anal_modidura_cnbd(B304,E304,1)</f>
        <v>2.8721999999999999</v>
      </c>
      <c r="O304" s="13">
        <f>[1]!b_anal_yield_cnbd(B304,D304-1,1)</f>
        <v>0</v>
      </c>
      <c r="P304" s="1"/>
    </row>
    <row r="305" spans="1:16" hidden="1" x14ac:dyDescent="0.25">
      <c r="A305" s="3" t="s">
        <v>509</v>
      </c>
      <c r="B305" s="7">
        <v>200402</v>
      </c>
      <c r="C305" s="3" t="s">
        <v>510</v>
      </c>
      <c r="D305" s="5">
        <v>43929</v>
      </c>
      <c r="E305" s="5">
        <v>43931</v>
      </c>
      <c r="F305" s="4">
        <v>30</v>
      </c>
      <c r="G305" s="4">
        <v>3</v>
      </c>
      <c r="H305" s="3" t="s">
        <v>12</v>
      </c>
      <c r="I305" s="3" t="s">
        <v>41</v>
      </c>
      <c r="J305" s="4">
        <v>1.7353000000000001</v>
      </c>
      <c r="K305" s="4">
        <v>4.99</v>
      </c>
      <c r="L305" s="4"/>
      <c r="M305" s="4">
        <v>3.33</v>
      </c>
      <c r="N305" s="13">
        <f>[1]!b_anal_modidura_cnbd(B305,D305,1)</f>
        <v>2.8637999999999999</v>
      </c>
      <c r="O305" s="13">
        <f>[1]!b_anal_yield_cnbd(B305,D305-1,1)</f>
        <v>2.0002</v>
      </c>
      <c r="P305" s="1"/>
    </row>
    <row r="306" spans="1:16" hidden="1" x14ac:dyDescent="0.25">
      <c r="A306" s="3" t="s">
        <v>537</v>
      </c>
      <c r="B306" s="7">
        <v>200402</v>
      </c>
      <c r="C306" s="3" t="s">
        <v>538</v>
      </c>
      <c r="D306" s="5">
        <v>43934</v>
      </c>
      <c r="E306" s="5">
        <v>43936</v>
      </c>
      <c r="F306" s="4">
        <v>60</v>
      </c>
      <c r="G306" s="4">
        <v>3</v>
      </c>
      <c r="H306" s="3" t="s">
        <v>12</v>
      </c>
      <c r="I306" s="3" t="s">
        <v>41</v>
      </c>
      <c r="J306" s="4">
        <v>1.8651</v>
      </c>
      <c r="K306" s="4">
        <v>3.05</v>
      </c>
      <c r="L306" s="4"/>
      <c r="M306" s="4">
        <v>26.25</v>
      </c>
      <c r="N306" s="13">
        <f>[1]!b_anal_modidura_cnbd(B306,D306,1)</f>
        <v>2.8487</v>
      </c>
      <c r="O306" s="13">
        <f>[1]!b_anal_yield_cnbd(B306,D306-3,1)</f>
        <v>1.8909</v>
      </c>
      <c r="P306" s="1"/>
    </row>
    <row r="307" spans="1:16" hidden="1" x14ac:dyDescent="0.25">
      <c r="A307" s="3" t="s">
        <v>577</v>
      </c>
      <c r="B307" s="7">
        <v>200402</v>
      </c>
      <c r="C307" s="3" t="s">
        <v>578</v>
      </c>
      <c r="D307" s="5">
        <v>43941</v>
      </c>
      <c r="E307" s="5">
        <v>43943</v>
      </c>
      <c r="F307" s="4">
        <v>70</v>
      </c>
      <c r="G307" s="4">
        <v>3</v>
      </c>
      <c r="H307" s="3" t="s">
        <v>12</v>
      </c>
      <c r="I307" s="3" t="s">
        <v>41</v>
      </c>
      <c r="J307" s="4">
        <v>1.7727999999999999</v>
      </c>
      <c r="K307" s="4">
        <v>3.39</v>
      </c>
      <c r="L307" s="4"/>
      <c r="M307" s="4">
        <v>2.1800000000000002</v>
      </c>
      <c r="N307" s="13">
        <f>[1]!b_anal_modidura_cnbd(B307,D307,1)</f>
        <v>2.8317999999999999</v>
      </c>
      <c r="O307" s="13">
        <f>[1]!b_anal_yield_cnbd(B307,D307-3,1)</f>
        <v>1.831</v>
      </c>
      <c r="P307" s="1"/>
    </row>
    <row r="308" spans="1:16" hidden="1" x14ac:dyDescent="0.25">
      <c r="A308" s="6" t="s">
        <v>898</v>
      </c>
      <c r="B308" s="8" t="s">
        <v>899</v>
      </c>
      <c r="C308" s="3" t="s">
        <v>583</v>
      </c>
      <c r="D308" s="5">
        <v>43942</v>
      </c>
      <c r="E308" s="5">
        <v>43944</v>
      </c>
      <c r="F308" s="4">
        <v>20</v>
      </c>
      <c r="G308" s="4">
        <v>3</v>
      </c>
      <c r="H308" s="3" t="s">
        <v>12</v>
      </c>
      <c r="I308" s="3" t="s">
        <v>41</v>
      </c>
      <c r="J308" s="4">
        <v>1.649</v>
      </c>
      <c r="K308" s="4">
        <v>10.029999999999999</v>
      </c>
      <c r="L308" s="4"/>
      <c r="M308" s="4">
        <v>20</v>
      </c>
      <c r="N308" s="13">
        <f>[1]!b_anal_modidura_cnbd(B308,D308,1)</f>
        <v>2.2494999999999998</v>
      </c>
      <c r="O308" s="13">
        <f>[1]!b_anal_yield_cnbd(B308,D308-1,1)</f>
        <v>1.7641</v>
      </c>
      <c r="P308" s="1"/>
    </row>
    <row r="309" spans="1:16" hidden="1" x14ac:dyDescent="0.25">
      <c r="A309" s="3" t="s">
        <v>618</v>
      </c>
      <c r="B309" s="7">
        <v>200402</v>
      </c>
      <c r="C309" s="3" t="s">
        <v>619</v>
      </c>
      <c r="D309" s="5">
        <v>43948</v>
      </c>
      <c r="E309" s="5">
        <v>43950</v>
      </c>
      <c r="F309" s="4">
        <v>70</v>
      </c>
      <c r="G309" s="4">
        <v>3</v>
      </c>
      <c r="H309" s="3" t="s">
        <v>12</v>
      </c>
      <c r="I309" s="3" t="s">
        <v>41</v>
      </c>
      <c r="J309" s="4">
        <v>1.7005999999999999</v>
      </c>
      <c r="K309" s="4">
        <v>3.23</v>
      </c>
      <c r="L309" s="4"/>
      <c r="M309" s="4">
        <v>1.1000000000000001</v>
      </c>
      <c r="N309" s="13">
        <f>[1]!b_anal_modidura_cnbd(B309,D309,1)</f>
        <v>2.8144</v>
      </c>
      <c r="O309" s="13">
        <f>[1]!b_anal_yield_cnbd(B309,D309-1,1)</f>
        <v>1.7629999999999999</v>
      </c>
      <c r="P309" s="1"/>
    </row>
    <row r="310" spans="1:16" hidden="1" x14ac:dyDescent="0.25">
      <c r="A310" s="3" t="s">
        <v>656</v>
      </c>
      <c r="B310" s="7">
        <v>200402</v>
      </c>
      <c r="C310" s="3" t="s">
        <v>657</v>
      </c>
      <c r="D310" s="5">
        <v>43957</v>
      </c>
      <c r="E310" s="5">
        <v>43959</v>
      </c>
      <c r="F310" s="4">
        <v>50</v>
      </c>
      <c r="G310" s="4">
        <v>3</v>
      </c>
      <c r="H310" s="3" t="s">
        <v>12</v>
      </c>
      <c r="I310" s="3" t="s">
        <v>41</v>
      </c>
      <c r="J310" s="4">
        <v>1.7898000000000001</v>
      </c>
      <c r="K310" s="4">
        <v>2.67</v>
      </c>
      <c r="L310" s="4"/>
      <c r="M310" s="4">
        <v>5.52</v>
      </c>
      <c r="N310" s="13">
        <f>[1]!b_anal_modidura_cnbd(B310,D310,1)</f>
        <v>2.7892000000000001</v>
      </c>
      <c r="O310" s="13">
        <f>[1]!b_anal_yield_cnbd(B310,D310-6,1)</f>
        <v>1.79</v>
      </c>
      <c r="P310" s="1"/>
    </row>
    <row r="311" spans="1:16" hidden="1" x14ac:dyDescent="0.25">
      <c r="A311" s="3" t="s">
        <v>692</v>
      </c>
      <c r="B311" s="7">
        <v>200402</v>
      </c>
      <c r="C311" s="3" t="s">
        <v>693</v>
      </c>
      <c r="D311" s="5">
        <v>43962</v>
      </c>
      <c r="E311" s="5">
        <v>43964</v>
      </c>
      <c r="F311" s="4">
        <v>70</v>
      </c>
      <c r="G311" s="4">
        <v>3</v>
      </c>
      <c r="H311" s="3" t="s">
        <v>12</v>
      </c>
      <c r="I311" s="3" t="s">
        <v>41</v>
      </c>
      <c r="J311" s="4">
        <v>2.0022000000000002</v>
      </c>
      <c r="K311" s="4">
        <v>2.02</v>
      </c>
      <c r="L311" s="4"/>
      <c r="M311" s="4">
        <v>1</v>
      </c>
      <c r="N311" s="13">
        <f>[1]!b_anal_modidura_cnbd(B311,D311,1)</f>
        <v>2.7696999999999998</v>
      </c>
      <c r="O311" s="13">
        <f>[1]!b_anal_yield_cnbd(B311,D311-3,1)</f>
        <v>1.9450000000000001</v>
      </c>
      <c r="P311" s="1"/>
    </row>
    <row r="312" spans="1:16" hidden="1" x14ac:dyDescent="0.25">
      <c r="A312" s="3" t="s">
        <v>737</v>
      </c>
      <c r="B312" s="7">
        <v>200402</v>
      </c>
      <c r="C312" s="3" t="s">
        <v>738</v>
      </c>
      <c r="D312" s="5">
        <v>43969</v>
      </c>
      <c r="E312" s="5">
        <v>43971</v>
      </c>
      <c r="F312" s="4">
        <v>70</v>
      </c>
      <c r="G312" s="4">
        <v>3</v>
      </c>
      <c r="H312" s="3" t="s">
        <v>12</v>
      </c>
      <c r="I312" s="3" t="s">
        <v>41</v>
      </c>
      <c r="J312" s="4">
        <v>1.998</v>
      </c>
      <c r="K312" s="4">
        <v>2.76</v>
      </c>
      <c r="L312" s="4"/>
      <c r="M312" s="4">
        <v>9.08</v>
      </c>
      <c r="N312" s="13">
        <f>[1]!b_anal_modidura_cnbd(B312,D312,1)</f>
        <v>2.7511000000000001</v>
      </c>
      <c r="O312" s="13">
        <f>[1]!b_anal_yield_cnbd(B312,D312-3,1)</f>
        <v>1.96</v>
      </c>
      <c r="P312" s="1"/>
    </row>
    <row r="313" spans="1:16" hidden="1" x14ac:dyDescent="0.25">
      <c r="A313" s="3" t="s">
        <v>787</v>
      </c>
      <c r="B313" s="7">
        <v>200402</v>
      </c>
      <c r="C313" s="3" t="s">
        <v>788</v>
      </c>
      <c r="D313" s="5">
        <v>43976</v>
      </c>
      <c r="E313" s="5">
        <v>43978</v>
      </c>
      <c r="F313" s="4">
        <v>70</v>
      </c>
      <c r="G313" s="4">
        <v>3</v>
      </c>
      <c r="H313" s="3" t="s">
        <v>12</v>
      </c>
      <c r="I313" s="3" t="s">
        <v>41</v>
      </c>
      <c r="J313" s="4">
        <v>2.0847000000000002</v>
      </c>
      <c r="K313" s="4">
        <v>2.09</v>
      </c>
      <c r="L313" s="4"/>
      <c r="M313" s="4">
        <v>1.27</v>
      </c>
      <c r="N313" s="13">
        <f>[1]!b_anal_modidura_cnbd(B313,D313,1)</f>
        <v>2.7299000000000002</v>
      </c>
      <c r="O313" s="13">
        <f>[1]!b_anal_yield_cnbd(B313,D313-3,1)</f>
        <v>2.0604</v>
      </c>
      <c r="P313" s="1"/>
    </row>
    <row r="314" spans="1:16" hidden="1" x14ac:dyDescent="0.25">
      <c r="A314" s="3" t="s">
        <v>830</v>
      </c>
      <c r="B314" s="7">
        <v>200402</v>
      </c>
      <c r="C314" s="3" t="s">
        <v>831</v>
      </c>
      <c r="D314" s="5">
        <v>43983</v>
      </c>
      <c r="E314" s="5">
        <v>43985</v>
      </c>
      <c r="F314" s="4">
        <v>67</v>
      </c>
      <c r="G314" s="4">
        <v>3</v>
      </c>
      <c r="H314" s="3" t="s">
        <v>12</v>
      </c>
      <c r="I314" s="3" t="s">
        <v>41</v>
      </c>
      <c r="J314" s="4">
        <v>2.3650000000000002</v>
      </c>
      <c r="K314" s="4">
        <v>2.71</v>
      </c>
      <c r="L314" s="4"/>
      <c r="M314" s="4">
        <v>2.91</v>
      </c>
      <c r="N314" s="13">
        <f>[1]!b_anal_modidura_cnbd(B314,D314,1)</f>
        <v>2.7037</v>
      </c>
      <c r="O314" s="13">
        <f>[1]!b_anal_yield_cnbd(B314,D314-3,1)</f>
        <v>2.3496000000000001</v>
      </c>
      <c r="P314" s="1"/>
    </row>
    <row r="315" spans="1:16" hidden="1" x14ac:dyDescent="0.25">
      <c r="A315" s="3" t="s">
        <v>883</v>
      </c>
      <c r="B315" s="7">
        <v>200402</v>
      </c>
      <c r="C315" s="3" t="s">
        <v>884</v>
      </c>
      <c r="D315" s="5">
        <v>43990</v>
      </c>
      <c r="E315" s="5">
        <v>43992</v>
      </c>
      <c r="F315" s="4">
        <v>53.3</v>
      </c>
      <c r="G315" s="4">
        <v>3</v>
      </c>
      <c r="H315" s="3" t="s">
        <v>12</v>
      </c>
      <c r="I315" s="3" t="s">
        <v>41</v>
      </c>
      <c r="J315" s="4">
        <v>2.7084999999999999</v>
      </c>
      <c r="K315" s="4">
        <v>4.4400000000000004</v>
      </c>
      <c r="L315" s="4"/>
      <c r="M315" s="4">
        <v>1.21</v>
      </c>
      <c r="N315" s="13">
        <f>[1]!b_anal_modidura_cnbd(B315,D315,1)</f>
        <v>2.6757</v>
      </c>
      <c r="O315" s="13">
        <f>[1]!b_anal_yield_cnbd(B315,D315-3,1)</f>
        <v>2.7784</v>
      </c>
      <c r="P315" s="1"/>
    </row>
    <row r="316" spans="1:16" hidden="1" x14ac:dyDescent="0.25">
      <c r="A316" s="3" t="s">
        <v>42</v>
      </c>
      <c r="B316" s="7">
        <v>190409</v>
      </c>
      <c r="C316" s="3" t="s">
        <v>43</v>
      </c>
      <c r="D316" s="5">
        <v>43836</v>
      </c>
      <c r="E316" s="5">
        <v>43838</v>
      </c>
      <c r="F316" s="4">
        <v>60</v>
      </c>
      <c r="G316" s="4">
        <v>5</v>
      </c>
      <c r="H316" s="3" t="s">
        <v>12</v>
      </c>
      <c r="I316" s="3" t="s">
        <v>41</v>
      </c>
      <c r="J316" s="4">
        <v>3.2313999999999998</v>
      </c>
      <c r="K316" s="4">
        <v>4.57</v>
      </c>
      <c r="L316" s="4"/>
      <c r="M316" s="4">
        <v>1.06</v>
      </c>
      <c r="N316" s="13">
        <f>[1]!b_anal_modidura_cnbd(B316,D316,1)</f>
        <v>4.1619999999999999</v>
      </c>
      <c r="O316" s="13">
        <f>[1]!b_anal_yield_cnbd(B316,D316-3,1)</f>
        <v>3.31</v>
      </c>
      <c r="P316" s="1"/>
    </row>
    <row r="317" spans="1:16" hidden="1" x14ac:dyDescent="0.25">
      <c r="A317" s="3" t="s">
        <v>77</v>
      </c>
      <c r="B317" s="7">
        <v>190409</v>
      </c>
      <c r="C317" s="3" t="s">
        <v>78</v>
      </c>
      <c r="D317" s="5">
        <v>43843</v>
      </c>
      <c r="E317" s="5">
        <v>43845</v>
      </c>
      <c r="F317" s="4">
        <v>60</v>
      </c>
      <c r="G317" s="4">
        <v>5</v>
      </c>
      <c r="H317" s="3" t="s">
        <v>12</v>
      </c>
      <c r="I317" s="3" t="s">
        <v>41</v>
      </c>
      <c r="J317" s="4">
        <v>3.2103999999999999</v>
      </c>
      <c r="K317" s="4">
        <v>4.62</v>
      </c>
      <c r="L317" s="4"/>
      <c r="M317" s="4">
        <v>5.26</v>
      </c>
      <c r="N317" s="13">
        <f>[1]!b_anal_modidura_cnbd(B317,D317,1)</f>
        <v>4.1448</v>
      </c>
      <c r="O317" s="13">
        <f>[1]!b_anal_yield_cnbd(B317,D317-3,1)</f>
        <v>3.2650000000000001</v>
      </c>
      <c r="P317" s="1"/>
    </row>
    <row r="318" spans="1:16" hidden="1" x14ac:dyDescent="0.25">
      <c r="A318" s="3" t="s">
        <v>162</v>
      </c>
      <c r="B318" s="7">
        <v>190409</v>
      </c>
      <c r="C318" s="3" t="s">
        <v>163</v>
      </c>
      <c r="D318" s="5">
        <v>43871</v>
      </c>
      <c r="E318" s="5">
        <v>43873</v>
      </c>
      <c r="F318" s="4">
        <v>60</v>
      </c>
      <c r="G318" s="4">
        <v>5</v>
      </c>
      <c r="H318" s="3" t="s">
        <v>12</v>
      </c>
      <c r="I318" s="3" t="s">
        <v>41</v>
      </c>
      <c r="J318" s="4">
        <v>2.8752</v>
      </c>
      <c r="K318" s="4">
        <v>4.66</v>
      </c>
      <c r="L318" s="4"/>
      <c r="M318" s="4">
        <v>1</v>
      </c>
      <c r="N318" s="13">
        <f>[1]!b_anal_modidura_cnbd(B318,D318,1)</f>
        <v>4.0862999999999996</v>
      </c>
      <c r="O318" s="13">
        <f>[1]!b_anal_yield_cnbd(B318,D318-3,1)</f>
        <v>2.9849999999999999</v>
      </c>
      <c r="P318" s="1"/>
    </row>
    <row r="319" spans="1:16" hidden="1" x14ac:dyDescent="0.25">
      <c r="A319" s="3" t="s">
        <v>198</v>
      </c>
      <c r="B319" s="7">
        <v>190409</v>
      </c>
      <c r="C319" s="3" t="s">
        <v>199</v>
      </c>
      <c r="D319" s="5">
        <v>43878</v>
      </c>
      <c r="E319" s="5">
        <v>43880</v>
      </c>
      <c r="F319" s="4">
        <v>60</v>
      </c>
      <c r="G319" s="4">
        <v>5</v>
      </c>
      <c r="H319" s="3" t="s">
        <v>12</v>
      </c>
      <c r="I319" s="3" t="s">
        <v>41</v>
      </c>
      <c r="J319" s="4">
        <v>2.9567000000000001</v>
      </c>
      <c r="K319" s="4">
        <v>3.89</v>
      </c>
      <c r="L319" s="4"/>
      <c r="M319" s="4">
        <v>12.5</v>
      </c>
      <c r="N319" s="13">
        <f>[1]!b_anal_modidura_cnbd(B319,D319,1)</f>
        <v>4.0647000000000002</v>
      </c>
      <c r="O319" s="13">
        <f>[1]!b_anal_yield_cnbd(B319,D319-3,1)</f>
        <v>2.9803999999999999</v>
      </c>
      <c r="P319" s="1"/>
    </row>
    <row r="320" spans="1:16" hidden="1" x14ac:dyDescent="0.25">
      <c r="A320" s="3" t="s">
        <v>240</v>
      </c>
      <c r="B320" s="7">
        <v>190409</v>
      </c>
      <c r="C320" s="3" t="s">
        <v>241</v>
      </c>
      <c r="D320" s="5">
        <v>43885</v>
      </c>
      <c r="E320" s="5">
        <v>43887</v>
      </c>
      <c r="F320" s="4">
        <v>60</v>
      </c>
      <c r="G320" s="4">
        <v>5</v>
      </c>
      <c r="H320" s="3" t="s">
        <v>12</v>
      </c>
      <c r="I320" s="3" t="s">
        <v>41</v>
      </c>
      <c r="J320" s="4">
        <v>2.9367999999999999</v>
      </c>
      <c r="K320" s="4">
        <v>3.86</v>
      </c>
      <c r="L320" s="4"/>
      <c r="M320" s="4">
        <v>21.42</v>
      </c>
      <c r="N320" s="13">
        <f>[1]!b_anal_modidura_cnbd(B320,D320,1)</f>
        <v>4.0476999999999999</v>
      </c>
      <c r="O320" s="13">
        <f>[1]!b_anal_yield_cnbd(B320,D320-3,1)</f>
        <v>3.0038</v>
      </c>
      <c r="P320" s="1"/>
    </row>
    <row r="321" spans="1:16" hidden="1" x14ac:dyDescent="0.25">
      <c r="A321" s="3" t="s">
        <v>277</v>
      </c>
      <c r="B321" s="7">
        <v>190409</v>
      </c>
      <c r="C321" s="3" t="s">
        <v>278</v>
      </c>
      <c r="D321" s="5">
        <v>43892</v>
      </c>
      <c r="E321" s="5">
        <v>43894</v>
      </c>
      <c r="F321" s="4">
        <v>60</v>
      </c>
      <c r="G321" s="4">
        <v>5</v>
      </c>
      <c r="H321" s="3" t="s">
        <v>12</v>
      </c>
      <c r="I321" s="3" t="s">
        <v>41</v>
      </c>
      <c r="J321" s="4">
        <v>2.8542999999999998</v>
      </c>
      <c r="K321" s="4">
        <v>3.83</v>
      </c>
      <c r="L321" s="4"/>
      <c r="M321" s="4">
        <v>1.62</v>
      </c>
      <c r="N321" s="13">
        <f>[1]!b_anal_modidura_cnbd(B321,D321,1)</f>
        <v>4.0323000000000002</v>
      </c>
      <c r="O321" s="13">
        <f>[1]!b_anal_yield_cnbd(B321,D321-3,1)</f>
        <v>2.8904999999999998</v>
      </c>
      <c r="P321" s="1"/>
    </row>
    <row r="322" spans="1:16" hidden="1" x14ac:dyDescent="0.25">
      <c r="A322" s="3" t="s">
        <v>321</v>
      </c>
      <c r="B322" s="7">
        <v>190409</v>
      </c>
      <c r="C322" s="3" t="s">
        <v>322</v>
      </c>
      <c r="D322" s="5">
        <v>43899</v>
      </c>
      <c r="E322" s="5">
        <v>43901</v>
      </c>
      <c r="F322" s="4">
        <v>60</v>
      </c>
      <c r="G322" s="4">
        <v>5</v>
      </c>
      <c r="H322" s="3" t="s">
        <v>12</v>
      </c>
      <c r="I322" s="3" t="s">
        <v>41</v>
      </c>
      <c r="J322" s="4">
        <v>2.6172</v>
      </c>
      <c r="K322" s="4">
        <v>3.89</v>
      </c>
      <c r="L322" s="4"/>
      <c r="M322" s="4">
        <v>2.48</v>
      </c>
      <c r="N322" s="13">
        <f>[1]!b_anal_modidura_cnbd(B322,D322,1)</f>
        <v>4.0235000000000003</v>
      </c>
      <c r="O322" s="13">
        <f>[1]!b_anal_yield_cnbd(B322,D322-3,1)</f>
        <v>2.8252999999999999</v>
      </c>
      <c r="P322" s="1"/>
    </row>
    <row r="323" spans="1:16" hidden="1" x14ac:dyDescent="0.25">
      <c r="A323" s="3" t="s">
        <v>363</v>
      </c>
      <c r="B323" s="7">
        <v>190409</v>
      </c>
      <c r="C323" s="3" t="s">
        <v>364</v>
      </c>
      <c r="D323" s="5">
        <v>43906</v>
      </c>
      <c r="E323" s="5">
        <v>43908</v>
      </c>
      <c r="F323" s="4">
        <v>70</v>
      </c>
      <c r="G323" s="4">
        <v>5</v>
      </c>
      <c r="H323" s="3" t="s">
        <v>12</v>
      </c>
      <c r="I323" s="3" t="s">
        <v>41</v>
      </c>
      <c r="J323" s="4">
        <v>2.8170999999999999</v>
      </c>
      <c r="K323" s="4">
        <v>3.73</v>
      </c>
      <c r="L323" s="4"/>
      <c r="M323" s="4">
        <v>5.63</v>
      </c>
      <c r="N323" s="13">
        <f>[1]!b_anal_modidura_cnbd(B323,D323,1)</f>
        <v>3.9971999999999999</v>
      </c>
      <c r="O323" s="13">
        <f>[1]!b_anal_yield_cnbd(B323,D323-3,1)</f>
        <v>2.8504</v>
      </c>
      <c r="P323" s="1"/>
    </row>
    <row r="324" spans="1:16" hidden="1" x14ac:dyDescent="0.25">
      <c r="A324" s="3" t="s">
        <v>406</v>
      </c>
      <c r="B324" s="7">
        <v>190409</v>
      </c>
      <c r="C324" s="3" t="s">
        <v>407</v>
      </c>
      <c r="D324" s="5">
        <v>43913</v>
      </c>
      <c r="E324" s="5">
        <v>43915</v>
      </c>
      <c r="F324" s="4">
        <v>70</v>
      </c>
      <c r="G324" s="4">
        <v>5</v>
      </c>
      <c r="H324" s="3" t="s">
        <v>12</v>
      </c>
      <c r="I324" s="3" t="s">
        <v>41</v>
      </c>
      <c r="J324" s="4">
        <v>2.7698999999999998</v>
      </c>
      <c r="K324" s="4">
        <v>3.87</v>
      </c>
      <c r="L324" s="4"/>
      <c r="M324" s="4">
        <v>1.71</v>
      </c>
      <c r="N324" s="13">
        <f>[1]!b_anal_modidura_cnbd(B324,D324,1)</f>
        <v>3.9809000000000001</v>
      </c>
      <c r="O324" s="13">
        <f>[1]!b_anal_yield_cnbd(B324,D324-3,1)</f>
        <v>2.8702000000000001</v>
      </c>
      <c r="P324" s="1"/>
    </row>
    <row r="325" spans="1:16" hidden="1" x14ac:dyDescent="0.25">
      <c r="A325" s="3" t="s">
        <v>444</v>
      </c>
      <c r="B325" s="7">
        <v>190409</v>
      </c>
      <c r="C325" s="3" t="s">
        <v>445</v>
      </c>
      <c r="D325" s="5">
        <v>43920</v>
      </c>
      <c r="E325" s="5">
        <v>43922</v>
      </c>
      <c r="F325" s="4">
        <v>73</v>
      </c>
      <c r="G325" s="4">
        <v>5</v>
      </c>
      <c r="H325" s="3" t="s">
        <v>12</v>
      </c>
      <c r="I325" s="3" t="s">
        <v>41</v>
      </c>
      <c r="J325" s="4">
        <v>2.6040000000000001</v>
      </c>
      <c r="K325" s="4">
        <v>4.4400000000000004</v>
      </c>
      <c r="L325" s="4"/>
      <c r="M325" s="4">
        <v>1.32</v>
      </c>
      <c r="N325" s="13">
        <f>[1]!b_anal_modidura_cnbd(B325,D325,1)</f>
        <v>3.9678</v>
      </c>
      <c r="O325" s="13">
        <f>[1]!b_anal_yield_cnbd(B325,D325-3,1)</f>
        <v>2.7202000000000002</v>
      </c>
      <c r="P325" s="1"/>
    </row>
    <row r="326" spans="1:16" hidden="1" x14ac:dyDescent="0.25">
      <c r="A326" s="3" t="s">
        <v>505</v>
      </c>
      <c r="B326" s="7">
        <v>190409</v>
      </c>
      <c r="C326" s="3" t="s">
        <v>506</v>
      </c>
      <c r="D326" s="5">
        <v>43929</v>
      </c>
      <c r="E326" s="5">
        <v>43931</v>
      </c>
      <c r="F326" s="4">
        <v>60</v>
      </c>
      <c r="G326" s="4">
        <v>5</v>
      </c>
      <c r="H326" s="3" t="s">
        <v>12</v>
      </c>
      <c r="I326" s="3" t="s">
        <v>41</v>
      </c>
      <c r="J326" s="4">
        <v>2.1836000000000002</v>
      </c>
      <c r="K326" s="4">
        <v>4.17</v>
      </c>
      <c r="L326" s="4"/>
      <c r="M326" s="4">
        <v>1.36</v>
      </c>
      <c r="N326" s="13">
        <f>[1]!b_anal_modidura_cnbd(B326,D326,1)</f>
        <v>3.9659</v>
      </c>
      <c r="O326" s="13">
        <f>[1]!b_anal_yield_cnbd(B326,D326-1,1)</f>
        <v>2.3307000000000002</v>
      </c>
      <c r="P326" s="1"/>
    </row>
    <row r="327" spans="1:16" hidden="1" x14ac:dyDescent="0.25">
      <c r="A327" s="3" t="s">
        <v>535</v>
      </c>
      <c r="B327" s="7">
        <v>190409</v>
      </c>
      <c r="C327" s="3" t="s">
        <v>536</v>
      </c>
      <c r="D327" s="5">
        <v>43934</v>
      </c>
      <c r="E327" s="5">
        <v>43936</v>
      </c>
      <c r="F327" s="4">
        <v>80</v>
      </c>
      <c r="G327" s="4">
        <v>5</v>
      </c>
      <c r="H327" s="3" t="s">
        <v>12</v>
      </c>
      <c r="I327" s="3" t="s">
        <v>41</v>
      </c>
      <c r="J327" s="4">
        <v>2.2507000000000001</v>
      </c>
      <c r="K327" s="4">
        <v>3.3</v>
      </c>
      <c r="L327" s="4"/>
      <c r="M327" s="4">
        <v>1.58</v>
      </c>
      <c r="N327" s="13">
        <f>[1]!b_anal_modidura_cnbd(B327,D327,1)</f>
        <v>3.9477000000000002</v>
      </c>
      <c r="O327" s="13">
        <f>[1]!b_anal_yield_cnbd(B327,D327-3,1)</f>
        <v>2.2825000000000002</v>
      </c>
      <c r="P327" s="1"/>
    </row>
    <row r="328" spans="1:16" hidden="1" x14ac:dyDescent="0.25">
      <c r="A328" s="3" t="s">
        <v>579</v>
      </c>
      <c r="B328" s="7">
        <v>200405</v>
      </c>
      <c r="C328" s="3" t="s">
        <v>580</v>
      </c>
      <c r="D328" s="5">
        <v>43941</v>
      </c>
      <c r="E328" s="5">
        <v>43943</v>
      </c>
      <c r="F328" s="4">
        <v>60.2</v>
      </c>
      <c r="G328" s="4">
        <v>5</v>
      </c>
      <c r="H328" s="3" t="s">
        <v>12</v>
      </c>
      <c r="I328" s="3" t="s">
        <v>41</v>
      </c>
      <c r="J328" s="10">
        <f>[1]!b_info_couponrate(A328)</f>
        <v>2.25</v>
      </c>
      <c r="K328" s="4">
        <v>3.73</v>
      </c>
      <c r="L328" s="4"/>
      <c r="M328" s="4">
        <v>2.8</v>
      </c>
      <c r="N328" s="13">
        <f>[1]!b_anal_modidura_cnbd(B328,E328,1)</f>
        <v>4.6801000000000004</v>
      </c>
      <c r="O328" s="13">
        <f>[1]!b_anal_yield_cnbd(B328,D328-1,1)</f>
        <v>0</v>
      </c>
      <c r="P328" s="1"/>
    </row>
    <row r="329" spans="1:16" hidden="1" x14ac:dyDescent="0.25">
      <c r="A329" s="3" t="s">
        <v>616</v>
      </c>
      <c r="B329" s="7">
        <v>200405</v>
      </c>
      <c r="C329" s="3" t="s">
        <v>617</v>
      </c>
      <c r="D329" s="5">
        <v>43948</v>
      </c>
      <c r="E329" s="5">
        <v>43950</v>
      </c>
      <c r="F329" s="4">
        <v>70</v>
      </c>
      <c r="G329" s="4">
        <v>5</v>
      </c>
      <c r="H329" s="3" t="s">
        <v>12</v>
      </c>
      <c r="I329" s="3" t="s">
        <v>41</v>
      </c>
      <c r="J329" s="4">
        <v>2.2056</v>
      </c>
      <c r="K329" s="4">
        <v>3.18</v>
      </c>
      <c r="L329" s="4"/>
      <c r="M329" s="4">
        <v>1.36</v>
      </c>
      <c r="N329" s="13">
        <f>[1]!b_anal_modidura_cnbd(B329,D329,1)</f>
        <v>4.665</v>
      </c>
      <c r="O329" s="13">
        <f>[1]!b_anal_yield_cnbd(B329,D329-1,1)</f>
        <v>2.2490999999999999</v>
      </c>
      <c r="P329" s="1"/>
    </row>
    <row r="330" spans="1:16" hidden="1" x14ac:dyDescent="0.25">
      <c r="A330" s="3" t="s">
        <v>654</v>
      </c>
      <c r="B330" s="7">
        <v>200405</v>
      </c>
      <c r="C330" s="3" t="s">
        <v>655</v>
      </c>
      <c r="D330" s="5">
        <v>43957</v>
      </c>
      <c r="E330" s="5">
        <v>43959</v>
      </c>
      <c r="F330" s="4">
        <v>60</v>
      </c>
      <c r="G330" s="4">
        <v>5</v>
      </c>
      <c r="H330" s="3" t="s">
        <v>12</v>
      </c>
      <c r="I330" s="3" t="s">
        <v>41</v>
      </c>
      <c r="J330" s="4">
        <v>2.2570000000000001</v>
      </c>
      <c r="K330" s="4">
        <v>2.31</v>
      </c>
      <c r="L330" s="4"/>
      <c r="M330" s="4">
        <v>1.81</v>
      </c>
      <c r="N330" s="13">
        <f>[1]!b_anal_modidura_cnbd(B330,D330,1)</f>
        <v>4.6397000000000004</v>
      </c>
      <c r="O330" s="13">
        <f>[1]!b_anal_yield_cnbd(B330,D330-6,1)</f>
        <v>2.2601</v>
      </c>
      <c r="P330" s="1"/>
    </row>
    <row r="331" spans="1:16" hidden="1" x14ac:dyDescent="0.25">
      <c r="A331" s="3" t="s">
        <v>694</v>
      </c>
      <c r="B331" s="7">
        <v>200405</v>
      </c>
      <c r="C331" s="3" t="s">
        <v>695</v>
      </c>
      <c r="D331" s="5">
        <v>43962</v>
      </c>
      <c r="E331" s="5">
        <v>43964</v>
      </c>
      <c r="F331" s="4">
        <v>80</v>
      </c>
      <c r="G331" s="4">
        <v>5</v>
      </c>
      <c r="H331" s="3" t="s">
        <v>12</v>
      </c>
      <c r="I331" s="3" t="s">
        <v>41</v>
      </c>
      <c r="J331" s="4">
        <v>2.4790000000000001</v>
      </c>
      <c r="K331" s="4">
        <v>2.2799999999999998</v>
      </c>
      <c r="L331" s="4"/>
      <c r="M331" s="4">
        <v>5.33</v>
      </c>
      <c r="N331" s="13">
        <f>[1]!b_anal_modidura_cnbd(B331,D331,1)</f>
        <v>4.6153000000000004</v>
      </c>
      <c r="O331" s="13">
        <f>[1]!b_anal_yield_cnbd(B331,D331-3,1)</f>
        <v>2.35</v>
      </c>
      <c r="P331" s="1"/>
    </row>
    <row r="332" spans="1:16" hidden="1" x14ac:dyDescent="0.25">
      <c r="A332" s="3" t="s">
        <v>739</v>
      </c>
      <c r="B332" s="7">
        <v>200405</v>
      </c>
      <c r="C332" s="3" t="s">
        <v>740</v>
      </c>
      <c r="D332" s="5">
        <v>43969</v>
      </c>
      <c r="E332" s="5">
        <v>43971</v>
      </c>
      <c r="F332" s="4">
        <v>84</v>
      </c>
      <c r="G332" s="4">
        <v>5</v>
      </c>
      <c r="H332" s="3" t="s">
        <v>12</v>
      </c>
      <c r="I332" s="3" t="s">
        <v>41</v>
      </c>
      <c r="J332" s="4">
        <v>2.4618000000000002</v>
      </c>
      <c r="K332" s="4">
        <v>2.65</v>
      </c>
      <c r="L332" s="4"/>
      <c r="M332" s="4">
        <v>1.72</v>
      </c>
      <c r="N332" s="13">
        <f>[1]!b_anal_modidura_cnbd(B332,D332,1)</f>
        <v>4.5965999999999996</v>
      </c>
      <c r="O332" s="13">
        <f>[1]!b_anal_yield_cnbd(B332,D332-3,1)</f>
        <v>2.44</v>
      </c>
      <c r="P332" s="1"/>
    </row>
    <row r="333" spans="1:16" hidden="1" x14ac:dyDescent="0.25">
      <c r="A333" s="3" t="s">
        <v>785</v>
      </c>
      <c r="B333" s="7">
        <v>200405</v>
      </c>
      <c r="C333" s="3" t="s">
        <v>786</v>
      </c>
      <c r="D333" s="5">
        <v>43976</v>
      </c>
      <c r="E333" s="5">
        <v>43978</v>
      </c>
      <c r="F333" s="4">
        <v>80</v>
      </c>
      <c r="G333" s="4">
        <v>5</v>
      </c>
      <c r="H333" s="3" t="s">
        <v>12</v>
      </c>
      <c r="I333" s="3" t="s">
        <v>41</v>
      </c>
      <c r="J333" s="4">
        <v>2.5724999999999998</v>
      </c>
      <c r="K333" s="4">
        <v>1.76</v>
      </c>
      <c r="L333" s="4"/>
      <c r="M333" s="4">
        <v>2.0299999999999998</v>
      </c>
      <c r="N333" s="13">
        <f>[1]!b_anal_modidura_cnbd(B333,D333,1)</f>
        <v>4.5739000000000001</v>
      </c>
      <c r="O333" s="13">
        <f>[1]!b_anal_yield_cnbd(B333,D333-3,1)</f>
        <v>2.4700000000000002</v>
      </c>
      <c r="P333" s="1"/>
    </row>
    <row r="334" spans="1:16" hidden="1" x14ac:dyDescent="0.25">
      <c r="A334" s="3" t="s">
        <v>832</v>
      </c>
      <c r="B334" s="7">
        <v>200405</v>
      </c>
      <c r="C334" s="3" t="s">
        <v>833</v>
      </c>
      <c r="D334" s="5">
        <v>43983</v>
      </c>
      <c r="E334" s="5">
        <v>43985</v>
      </c>
      <c r="F334" s="4">
        <v>67.5</v>
      </c>
      <c r="G334" s="4">
        <v>5</v>
      </c>
      <c r="H334" s="3" t="s">
        <v>12</v>
      </c>
      <c r="I334" s="3" t="s">
        <v>41</v>
      </c>
      <c r="J334" s="4">
        <v>2.7038000000000002</v>
      </c>
      <c r="K334" s="4">
        <v>2.93</v>
      </c>
      <c r="L334" s="4"/>
      <c r="M334" s="4">
        <v>4.74</v>
      </c>
      <c r="N334" s="13">
        <f>[1]!b_anal_modidura_cnbd(B334,D334,1)</f>
        <v>4.5480999999999998</v>
      </c>
      <c r="O334" s="13">
        <f>[1]!b_anal_yield_cnbd(B334,D334-3,1)</f>
        <v>2.7042999999999999</v>
      </c>
      <c r="P334" s="1"/>
    </row>
    <row r="335" spans="1:16" hidden="1" x14ac:dyDescent="0.25">
      <c r="A335" s="3" t="s">
        <v>881</v>
      </c>
      <c r="B335" s="7">
        <v>200405</v>
      </c>
      <c r="C335" s="3" t="s">
        <v>882</v>
      </c>
      <c r="D335" s="5">
        <v>43990</v>
      </c>
      <c r="E335" s="5">
        <v>43992</v>
      </c>
      <c r="F335" s="4">
        <v>60</v>
      </c>
      <c r="G335" s="4">
        <v>5</v>
      </c>
      <c r="H335" s="3" t="s">
        <v>12</v>
      </c>
      <c r="I335" s="3" t="s">
        <v>41</v>
      </c>
      <c r="J335" s="4">
        <v>2.9769999999999999</v>
      </c>
      <c r="K335" s="4">
        <v>4.7</v>
      </c>
      <c r="L335" s="4"/>
      <c r="M335" s="4">
        <v>1.0900000000000001</v>
      </c>
      <c r="N335" s="13">
        <f>[1]!b_anal_modidura_cnbd(B335,D335,1)</f>
        <v>4.5164999999999997</v>
      </c>
      <c r="O335" s="13">
        <f>[1]!b_anal_yield_cnbd(B335,D335-3,1)</f>
        <v>3.02</v>
      </c>
      <c r="P335" s="1"/>
    </row>
    <row r="336" spans="1:16" hidden="1" x14ac:dyDescent="0.25">
      <c r="A336" s="3" t="s">
        <v>59</v>
      </c>
      <c r="B336" s="7">
        <v>190408</v>
      </c>
      <c r="C336" s="3" t="s">
        <v>60</v>
      </c>
      <c r="D336" s="5">
        <v>43838</v>
      </c>
      <c r="E336" s="5">
        <v>43840</v>
      </c>
      <c r="F336" s="4">
        <v>60</v>
      </c>
      <c r="G336" s="4">
        <v>7</v>
      </c>
      <c r="H336" s="3" t="s">
        <v>12</v>
      </c>
      <c r="I336" s="3" t="s">
        <v>41</v>
      </c>
      <c r="J336" s="4">
        <v>3.4510000000000001</v>
      </c>
      <c r="K336" s="4">
        <v>3.88</v>
      </c>
      <c r="L336" s="4"/>
      <c r="M336" s="4">
        <v>1.73</v>
      </c>
      <c r="N336" s="13">
        <f>[1]!b_anal_modidura_cnbd(B336,D336,1)</f>
        <v>5.6387</v>
      </c>
      <c r="O336" s="13">
        <f>[1]!b_anal_yield_cnbd(B336,D336-1,1)</f>
        <v>3.5125000000000002</v>
      </c>
      <c r="P336" s="1"/>
    </row>
    <row r="337" spans="1:16" hidden="1" x14ac:dyDescent="0.25">
      <c r="A337" s="3" t="s">
        <v>91</v>
      </c>
      <c r="B337" s="7">
        <v>190408</v>
      </c>
      <c r="C337" s="3" t="s">
        <v>92</v>
      </c>
      <c r="D337" s="5">
        <v>43845</v>
      </c>
      <c r="E337" s="5">
        <v>43847</v>
      </c>
      <c r="F337" s="4">
        <v>60</v>
      </c>
      <c r="G337" s="4">
        <v>7</v>
      </c>
      <c r="H337" s="3" t="s">
        <v>12</v>
      </c>
      <c r="I337" s="3" t="s">
        <v>41</v>
      </c>
      <c r="J337" s="4">
        <v>3.4331</v>
      </c>
      <c r="K337" s="4">
        <v>3.31</v>
      </c>
      <c r="L337" s="4"/>
      <c r="M337" s="4">
        <v>1.27</v>
      </c>
      <c r="N337" s="13">
        <f>[1]!b_anal_modidura_cnbd(B337,D337,1)</f>
        <v>5.6228999999999996</v>
      </c>
      <c r="O337" s="13">
        <f>[1]!b_anal_yield_cnbd(B337,D337-1,1)</f>
        <v>3.4849999999999999</v>
      </c>
      <c r="P337" s="1"/>
    </row>
    <row r="338" spans="1:16" hidden="1" x14ac:dyDescent="0.25">
      <c r="A338" s="3" t="s">
        <v>174</v>
      </c>
      <c r="B338" s="7">
        <v>190408</v>
      </c>
      <c r="C338" s="3" t="s">
        <v>175</v>
      </c>
      <c r="D338" s="5">
        <v>43873</v>
      </c>
      <c r="E338" s="5">
        <v>43875</v>
      </c>
      <c r="F338" s="4">
        <v>50</v>
      </c>
      <c r="G338" s="4">
        <v>7</v>
      </c>
      <c r="H338" s="3" t="s">
        <v>12</v>
      </c>
      <c r="I338" s="3" t="s">
        <v>41</v>
      </c>
      <c r="J338" s="4">
        <v>3.1968000000000001</v>
      </c>
      <c r="K338" s="4">
        <v>4.0199999999999996</v>
      </c>
      <c r="L338" s="4"/>
      <c r="M338" s="4">
        <v>1.53</v>
      </c>
      <c r="N338" s="13">
        <f>[1]!b_anal_modidura_cnbd(B338,D338,1)</f>
        <v>5.5660999999999996</v>
      </c>
      <c r="O338" s="13">
        <f>[1]!b_anal_yield_cnbd(B338,D338-1,1)</f>
        <v>3.23</v>
      </c>
      <c r="P338" s="1"/>
    </row>
    <row r="339" spans="1:16" hidden="1" x14ac:dyDescent="0.25">
      <c r="A339" s="3" t="s">
        <v>214</v>
      </c>
      <c r="B339" s="7">
        <v>190408</v>
      </c>
      <c r="C339" s="3" t="s">
        <v>215</v>
      </c>
      <c r="D339" s="5">
        <v>43880</v>
      </c>
      <c r="E339" s="5">
        <v>43882</v>
      </c>
      <c r="F339" s="4">
        <v>50</v>
      </c>
      <c r="G339" s="4">
        <v>7</v>
      </c>
      <c r="H339" s="3" t="s">
        <v>12</v>
      </c>
      <c r="I339" s="3" t="s">
        <v>41</v>
      </c>
      <c r="J339" s="4">
        <v>3.2248999999999999</v>
      </c>
      <c r="K339" s="4">
        <v>3.76</v>
      </c>
      <c r="L339" s="4"/>
      <c r="M339" s="4">
        <v>1.47</v>
      </c>
      <c r="N339" s="13">
        <f>[1]!b_anal_modidura_cnbd(B339,D339,1)</f>
        <v>5.5472000000000001</v>
      </c>
      <c r="O339" s="13">
        <f>[1]!b_anal_yield_cnbd(B339,D339-1,1)</f>
        <v>3.2507999999999999</v>
      </c>
      <c r="P339" s="1"/>
    </row>
    <row r="340" spans="1:16" hidden="1" x14ac:dyDescent="0.25">
      <c r="A340" s="3" t="s">
        <v>250</v>
      </c>
      <c r="B340" s="7">
        <v>190408</v>
      </c>
      <c r="C340" s="3" t="s">
        <v>251</v>
      </c>
      <c r="D340" s="5">
        <v>43887</v>
      </c>
      <c r="E340" s="5">
        <v>43892</v>
      </c>
      <c r="F340" s="4">
        <v>55.9</v>
      </c>
      <c r="G340" s="4">
        <v>7</v>
      </c>
      <c r="H340" s="3" t="s">
        <v>12</v>
      </c>
      <c r="I340" s="3" t="s">
        <v>41</v>
      </c>
      <c r="J340" s="4">
        <v>3.2042000000000002</v>
      </c>
      <c r="K340" s="4">
        <v>3.52</v>
      </c>
      <c r="L340" s="4"/>
      <c r="M340" s="4">
        <v>5.0599999999999996</v>
      </c>
      <c r="N340" s="13">
        <f>[1]!b_anal_modidura_cnbd(B340,D340,1)</f>
        <v>5.5305999999999997</v>
      </c>
      <c r="O340" s="13">
        <f>[1]!b_anal_yield_cnbd(B340,D340-1,1)</f>
        <v>3.2351000000000001</v>
      </c>
      <c r="P340" s="1"/>
    </row>
    <row r="341" spans="1:16" hidden="1" x14ac:dyDescent="0.25">
      <c r="A341" s="3" t="s">
        <v>289</v>
      </c>
      <c r="B341" s="7">
        <v>190408</v>
      </c>
      <c r="C341" s="3" t="s">
        <v>290</v>
      </c>
      <c r="D341" s="5">
        <v>43894</v>
      </c>
      <c r="E341" s="5">
        <v>43896</v>
      </c>
      <c r="F341" s="4">
        <v>54</v>
      </c>
      <c r="G341" s="4">
        <v>7</v>
      </c>
      <c r="H341" s="3" t="s">
        <v>12</v>
      </c>
      <c r="I341" s="3" t="s">
        <v>41</v>
      </c>
      <c r="J341" s="4">
        <v>3.1135999999999999</v>
      </c>
      <c r="K341" s="4">
        <v>3.11</v>
      </c>
      <c r="L341" s="4"/>
      <c r="M341" s="4">
        <v>1.37</v>
      </c>
      <c r="N341" s="13">
        <f>[1]!b_anal_modidura_cnbd(B341,D341,1)</f>
        <v>5.5180999999999996</v>
      </c>
      <c r="O341" s="13">
        <f>[1]!b_anal_yield_cnbd(B341,D341-1,1)</f>
        <v>3.1850000000000001</v>
      </c>
      <c r="P341" s="1"/>
    </row>
    <row r="342" spans="1:16" hidden="1" x14ac:dyDescent="0.25">
      <c r="A342" s="3" t="s">
        <v>339</v>
      </c>
      <c r="B342" s="7">
        <v>190408</v>
      </c>
      <c r="C342" s="3" t="s">
        <v>340</v>
      </c>
      <c r="D342" s="5">
        <v>43901</v>
      </c>
      <c r="E342" s="5">
        <v>43903</v>
      </c>
      <c r="F342" s="4">
        <v>53.3</v>
      </c>
      <c r="G342" s="4">
        <v>7</v>
      </c>
      <c r="H342" s="3" t="s">
        <v>12</v>
      </c>
      <c r="I342" s="3" t="s">
        <v>41</v>
      </c>
      <c r="J342" s="4">
        <v>3.0691000000000002</v>
      </c>
      <c r="K342" s="4">
        <v>4.3099999999999996</v>
      </c>
      <c r="L342" s="4"/>
      <c r="M342" s="4">
        <v>4</v>
      </c>
      <c r="N342" s="13">
        <f>[1]!b_anal_modidura_cnbd(B342,D342,1)</f>
        <v>5.5027999999999997</v>
      </c>
      <c r="O342" s="13">
        <f>[1]!b_anal_yield_cnbd(B342,D342-1,1)</f>
        <v>3.0933999999999999</v>
      </c>
      <c r="P342" s="1"/>
    </row>
    <row r="343" spans="1:16" hidden="1" x14ac:dyDescent="0.25">
      <c r="A343" s="3" t="s">
        <v>382</v>
      </c>
      <c r="B343" s="7">
        <v>190408</v>
      </c>
      <c r="C343" s="3" t="s">
        <v>383</v>
      </c>
      <c r="D343" s="5">
        <v>43908</v>
      </c>
      <c r="E343" s="5">
        <v>43910</v>
      </c>
      <c r="F343" s="4">
        <v>55.2</v>
      </c>
      <c r="G343" s="4">
        <v>7</v>
      </c>
      <c r="H343" s="3" t="s">
        <v>12</v>
      </c>
      <c r="I343" s="3" t="s">
        <v>41</v>
      </c>
      <c r="J343" s="4">
        <v>3.1488999999999998</v>
      </c>
      <c r="K343" s="4">
        <v>3.31</v>
      </c>
      <c r="L343" s="4"/>
      <c r="M343" s="4">
        <v>5.6</v>
      </c>
      <c r="N343" s="13">
        <f>[1]!b_anal_modidura_cnbd(B343,D343,1)</f>
        <v>5.4786000000000001</v>
      </c>
      <c r="O343" s="13">
        <f>[1]!b_anal_yield_cnbd(B343,D343-1,1)</f>
        <v>3.17</v>
      </c>
      <c r="P343" s="1"/>
    </row>
    <row r="344" spans="1:16" hidden="1" x14ac:dyDescent="0.25">
      <c r="A344" s="3" t="s">
        <v>416</v>
      </c>
      <c r="B344" s="7">
        <v>190408</v>
      </c>
      <c r="C344" s="3" t="s">
        <v>417</v>
      </c>
      <c r="D344" s="5">
        <v>43915</v>
      </c>
      <c r="E344" s="5">
        <v>43917</v>
      </c>
      <c r="F344" s="4">
        <v>51</v>
      </c>
      <c r="G344" s="4">
        <v>7</v>
      </c>
      <c r="H344" s="3" t="s">
        <v>12</v>
      </c>
      <c r="I344" s="3" t="s">
        <v>41</v>
      </c>
      <c r="J344" s="4">
        <v>3.0884999999999998</v>
      </c>
      <c r="K344" s="4">
        <v>3.92</v>
      </c>
      <c r="L344" s="4"/>
      <c r="M344" s="4">
        <v>1.58</v>
      </c>
      <c r="N344" s="13">
        <f>[1]!b_anal_modidura_cnbd(B344,D344,1)</f>
        <v>5.4645000000000001</v>
      </c>
      <c r="O344" s="13">
        <f>[1]!b_anal_yield_cnbd(B344,D344-1,1)</f>
        <v>3.1501999999999999</v>
      </c>
      <c r="P344" s="1"/>
    </row>
    <row r="345" spans="1:16" hidden="1" x14ac:dyDescent="0.25">
      <c r="A345" s="3" t="s">
        <v>460</v>
      </c>
      <c r="B345" s="7">
        <v>190408</v>
      </c>
      <c r="C345" s="3" t="s">
        <v>461</v>
      </c>
      <c r="D345" s="5">
        <v>43922</v>
      </c>
      <c r="E345" s="5">
        <v>43924</v>
      </c>
      <c r="F345" s="4">
        <v>50</v>
      </c>
      <c r="G345" s="4">
        <v>7</v>
      </c>
      <c r="H345" s="3" t="s">
        <v>12</v>
      </c>
      <c r="I345" s="3" t="s">
        <v>41</v>
      </c>
      <c r="J345" s="4">
        <v>2.9243999999999999</v>
      </c>
      <c r="K345" s="4">
        <v>5.75</v>
      </c>
      <c r="L345" s="4"/>
      <c r="M345" s="4">
        <v>1.67</v>
      </c>
      <c r="N345" s="13">
        <f>[1]!b_anal_modidura_cnbd(B345,D345,1)</f>
        <v>5.4566999999999997</v>
      </c>
      <c r="O345" s="13">
        <f>[1]!b_anal_yield_cnbd(B345,D345-1,1)</f>
        <v>3.0352000000000001</v>
      </c>
      <c r="P345" s="1"/>
    </row>
    <row r="346" spans="1:16" hidden="1" x14ac:dyDescent="0.25">
      <c r="A346" s="3" t="s">
        <v>503</v>
      </c>
      <c r="B346" s="7">
        <v>190408</v>
      </c>
      <c r="C346" s="3" t="s">
        <v>504</v>
      </c>
      <c r="D346" s="5">
        <v>43929</v>
      </c>
      <c r="E346" s="5">
        <v>43931</v>
      </c>
      <c r="F346" s="4">
        <v>40</v>
      </c>
      <c r="G346" s="4">
        <v>7</v>
      </c>
      <c r="H346" s="3" t="s">
        <v>12</v>
      </c>
      <c r="I346" s="3" t="s">
        <v>41</v>
      </c>
      <c r="J346" s="4">
        <v>2.6695000000000002</v>
      </c>
      <c r="K346" s="4">
        <v>6.34</v>
      </c>
      <c r="L346" s="4"/>
      <c r="M346" s="4">
        <v>1.86</v>
      </c>
      <c r="N346" s="13">
        <f>[1]!b_anal_modidura_cnbd(B346,D346,1)</f>
        <v>5.4546000000000001</v>
      </c>
      <c r="O346" s="13">
        <f>[1]!b_anal_yield_cnbd(B346,D346-1,1)</f>
        <v>2.8252999999999999</v>
      </c>
      <c r="P346" s="1"/>
    </row>
    <row r="347" spans="1:16" hidden="1" x14ac:dyDescent="0.25">
      <c r="A347" s="3" t="s">
        <v>547</v>
      </c>
      <c r="B347" s="7">
        <v>190408</v>
      </c>
      <c r="C347" s="3" t="s">
        <v>548</v>
      </c>
      <c r="D347" s="5">
        <v>43936</v>
      </c>
      <c r="E347" s="5">
        <v>43938</v>
      </c>
      <c r="F347" s="4">
        <v>57</v>
      </c>
      <c r="G347" s="4">
        <v>7</v>
      </c>
      <c r="H347" s="3" t="s">
        <v>12</v>
      </c>
      <c r="I347" s="3" t="s">
        <v>41</v>
      </c>
      <c r="J347" s="4">
        <v>2.6463999999999999</v>
      </c>
      <c r="K347" s="4">
        <v>3.21</v>
      </c>
      <c r="L347" s="4"/>
      <c r="M347" s="4">
        <v>2.0299999999999998</v>
      </c>
      <c r="N347" s="13">
        <f>[1]!b_anal_modidura_cnbd(B347,D347,1)</f>
        <v>5.4409999999999998</v>
      </c>
      <c r="O347" s="13">
        <f>[1]!b_anal_yield_cnbd(B347,D347-1,1)</f>
        <v>2.7452999999999999</v>
      </c>
      <c r="P347" s="1"/>
    </row>
    <row r="348" spans="1:16" hidden="1" x14ac:dyDescent="0.25">
      <c r="A348" s="3" t="s">
        <v>594</v>
      </c>
      <c r="B348" s="7">
        <v>190408</v>
      </c>
      <c r="C348" s="3" t="s">
        <v>595</v>
      </c>
      <c r="D348" s="5">
        <v>43943</v>
      </c>
      <c r="E348" s="5">
        <v>43945</v>
      </c>
      <c r="F348" s="4">
        <v>51</v>
      </c>
      <c r="G348" s="4">
        <v>7</v>
      </c>
      <c r="H348" s="3" t="s">
        <v>12</v>
      </c>
      <c r="I348" s="3" t="s">
        <v>41</v>
      </c>
      <c r="J348" s="4">
        <v>2.6046</v>
      </c>
      <c r="K348" s="4">
        <v>4.09</v>
      </c>
      <c r="L348" s="4"/>
      <c r="M348" s="4">
        <v>1.1399999999999999</v>
      </c>
      <c r="N348" s="13">
        <f>[1]!b_anal_modidura_cnbd(B348,D348,1)</f>
        <v>5.4257999999999997</v>
      </c>
      <c r="O348" s="13">
        <f>[1]!b_anal_yield_cnbd(B348,D348-1,1)</f>
        <v>2.72</v>
      </c>
      <c r="P348" s="1"/>
    </row>
    <row r="349" spans="1:16" hidden="1" x14ac:dyDescent="0.25">
      <c r="A349" s="3" t="s">
        <v>630</v>
      </c>
      <c r="B349" s="7">
        <v>190408</v>
      </c>
      <c r="C349" s="3" t="s">
        <v>631</v>
      </c>
      <c r="D349" s="5">
        <v>43950</v>
      </c>
      <c r="E349" s="5">
        <v>43957</v>
      </c>
      <c r="F349" s="4">
        <v>62.6</v>
      </c>
      <c r="G349" s="4">
        <v>7</v>
      </c>
      <c r="H349" s="3" t="s">
        <v>12</v>
      </c>
      <c r="I349" s="3" t="s">
        <v>41</v>
      </c>
      <c r="J349" s="4">
        <v>2.5487000000000002</v>
      </c>
      <c r="K349" s="4">
        <v>3.22</v>
      </c>
      <c r="L349" s="4"/>
      <c r="M349" s="4">
        <v>2.57</v>
      </c>
      <c r="N349" s="13">
        <f>[1]!b_anal_modidura_cnbd(B349,D349,1)</f>
        <v>5.4118000000000004</v>
      </c>
      <c r="O349" s="13">
        <f>[1]!b_anal_yield_cnbd(B349,D349-1,1)</f>
        <v>2.6291000000000002</v>
      </c>
      <c r="P349" s="1"/>
    </row>
    <row r="350" spans="1:16" hidden="1" x14ac:dyDescent="0.25">
      <c r="A350" s="3" t="s">
        <v>652</v>
      </c>
      <c r="B350" s="7">
        <v>190408</v>
      </c>
      <c r="C350" s="3" t="s">
        <v>653</v>
      </c>
      <c r="D350" s="5">
        <v>43957</v>
      </c>
      <c r="E350" s="5">
        <v>43959</v>
      </c>
      <c r="F350" s="4">
        <v>50</v>
      </c>
      <c r="G350" s="4">
        <v>7</v>
      </c>
      <c r="H350" s="3" t="s">
        <v>12</v>
      </c>
      <c r="I350" s="3" t="s">
        <v>41</v>
      </c>
      <c r="J350" s="4">
        <v>2.6537000000000002</v>
      </c>
      <c r="K350" s="4">
        <v>3.24</v>
      </c>
      <c r="L350" s="4"/>
      <c r="M350" s="4">
        <v>7.4</v>
      </c>
      <c r="N350" s="13">
        <f>[1]!b_anal_modidura_cnbd(B350,D350,1)</f>
        <v>5.3857999999999997</v>
      </c>
      <c r="O350" s="13">
        <f>[1]!b_anal_yield_cnbd(B350,D350-6,1)</f>
        <v>2.63</v>
      </c>
      <c r="P350" s="1"/>
    </row>
    <row r="351" spans="1:16" hidden="1" x14ac:dyDescent="0.25">
      <c r="A351" s="6" t="s">
        <v>902</v>
      </c>
      <c r="B351" s="8" t="s">
        <v>903</v>
      </c>
      <c r="C351" s="3" t="s">
        <v>702</v>
      </c>
      <c r="D351" s="5">
        <v>43963</v>
      </c>
      <c r="E351" s="5">
        <v>43965</v>
      </c>
      <c r="F351" s="4">
        <v>20</v>
      </c>
      <c r="G351" s="4">
        <v>7</v>
      </c>
      <c r="H351" s="3" t="s">
        <v>12</v>
      </c>
      <c r="I351" s="3" t="s">
        <v>41</v>
      </c>
      <c r="J351" s="10">
        <f>[1]!b_info_couponrate(A351)</f>
        <v>2.87</v>
      </c>
      <c r="K351" s="4">
        <v>10.25</v>
      </c>
      <c r="L351" s="4"/>
      <c r="M351" s="4">
        <v>5</v>
      </c>
      <c r="N351" s="13">
        <f>[1]!b_anal_modidura_cnbd(B351,E351,1)</f>
        <v>6.2446999999999999</v>
      </c>
      <c r="O351" s="13">
        <f>[1]!b_anal_yield_cnbd(B351,D351-1,1)</f>
        <v>0</v>
      </c>
      <c r="P351" s="1"/>
    </row>
    <row r="352" spans="1:16" hidden="1" x14ac:dyDescent="0.25">
      <c r="A352" s="3" t="s">
        <v>749</v>
      </c>
      <c r="B352" s="8" t="s">
        <v>903</v>
      </c>
      <c r="C352" s="3" t="s">
        <v>750</v>
      </c>
      <c r="D352" s="5">
        <v>43970</v>
      </c>
      <c r="E352" s="5">
        <v>43972</v>
      </c>
      <c r="F352" s="4">
        <v>20</v>
      </c>
      <c r="G352" s="4">
        <v>7</v>
      </c>
      <c r="H352" s="3" t="s">
        <v>12</v>
      </c>
      <c r="I352" s="3" t="s">
        <v>41</v>
      </c>
      <c r="J352" s="4">
        <v>3.0495999999999999</v>
      </c>
      <c r="K352" s="4">
        <v>2.5</v>
      </c>
      <c r="L352" s="4"/>
      <c r="M352" s="4">
        <v>1.17</v>
      </c>
      <c r="N352" s="13">
        <f>[1]!b_anal_modidura_cnbd(B352,D352,1)</f>
        <v>6.2294</v>
      </c>
      <c r="O352" s="13">
        <f>[1]!b_anal_yield_cnbd(B352,D352-1,1)</f>
        <v>3.089</v>
      </c>
      <c r="P352" s="1"/>
    </row>
    <row r="353" spans="1:16" hidden="1" x14ac:dyDescent="0.25">
      <c r="A353" s="3" t="s">
        <v>793</v>
      </c>
      <c r="B353" s="8" t="s">
        <v>903</v>
      </c>
      <c r="C353" s="3" t="s">
        <v>794</v>
      </c>
      <c r="D353" s="5">
        <v>43977</v>
      </c>
      <c r="E353" s="5">
        <v>43979</v>
      </c>
      <c r="F353" s="4">
        <v>20</v>
      </c>
      <c r="G353" s="4">
        <v>7</v>
      </c>
      <c r="H353" s="3" t="s">
        <v>12</v>
      </c>
      <c r="I353" s="3" t="s">
        <v>41</v>
      </c>
      <c r="J353" s="4">
        <v>3.0589</v>
      </c>
      <c r="K353" s="4">
        <v>8.0299999999999994</v>
      </c>
      <c r="L353" s="4"/>
      <c r="M353" s="4">
        <v>1</v>
      </c>
      <c r="N353" s="13">
        <f>[1]!b_anal_modidura_cnbd(B353,D353,1)</f>
        <v>6.2058999999999997</v>
      </c>
      <c r="O353" s="13">
        <f>[1]!b_anal_yield_cnbd(B353,D353-1,1)</f>
        <v>3.1088</v>
      </c>
      <c r="P353" s="1"/>
    </row>
    <row r="354" spans="1:16" hidden="1" x14ac:dyDescent="0.25">
      <c r="A354" s="3" t="s">
        <v>842</v>
      </c>
      <c r="B354" s="8" t="s">
        <v>903</v>
      </c>
      <c r="C354" s="3" t="s">
        <v>843</v>
      </c>
      <c r="D354" s="5">
        <v>43984</v>
      </c>
      <c r="E354" s="5">
        <v>43986</v>
      </c>
      <c r="F354" s="4">
        <v>30</v>
      </c>
      <c r="G354" s="4">
        <v>7</v>
      </c>
      <c r="H354" s="3" t="s">
        <v>12</v>
      </c>
      <c r="I354" s="3" t="s">
        <v>41</v>
      </c>
      <c r="J354" s="4">
        <v>3.3353999999999999</v>
      </c>
      <c r="K354" s="4">
        <v>2.0099999999999998</v>
      </c>
      <c r="L354" s="4"/>
      <c r="M354" s="4">
        <v>1</v>
      </c>
      <c r="N354" s="13">
        <f>[1]!b_anal_modidura_cnbd(B354,D354,1)</f>
        <v>6.1788999999999996</v>
      </c>
      <c r="O354" s="13">
        <f>[1]!b_anal_yield_cnbd(B354,D354-1,1)</f>
        <v>3.1894</v>
      </c>
      <c r="P354" s="1"/>
    </row>
    <row r="355" spans="1:16" hidden="1" x14ac:dyDescent="0.25">
      <c r="A355" s="3" t="s">
        <v>889</v>
      </c>
      <c r="B355" s="8" t="s">
        <v>903</v>
      </c>
      <c r="C355" s="3" t="s">
        <v>890</v>
      </c>
      <c r="D355" s="5">
        <v>43991</v>
      </c>
      <c r="E355" s="5">
        <v>43993</v>
      </c>
      <c r="F355" s="4"/>
      <c r="G355" s="4">
        <v>7</v>
      </c>
      <c r="H355" s="3" t="s">
        <v>12</v>
      </c>
      <c r="I355" s="3" t="s">
        <v>41</v>
      </c>
      <c r="J355" s="4">
        <v>3.3090000000000002</v>
      </c>
      <c r="K355" s="4">
        <v>4.8</v>
      </c>
      <c r="L355" s="4"/>
      <c r="M355" s="4">
        <v>3.67</v>
      </c>
      <c r="N355" s="13">
        <f>[1]!b_anal_modidura_cnbd(B355,D355,1)</f>
        <v>6.1539999999999999</v>
      </c>
      <c r="O355" s="13">
        <f>[1]!b_anal_yield_cnbd(B355,D355-1,1)</f>
        <v>3.3898000000000001</v>
      </c>
      <c r="P355" s="1"/>
    </row>
    <row r="356" spans="1:16" hidden="1" x14ac:dyDescent="0.25">
      <c r="A356" s="3" t="s">
        <v>53</v>
      </c>
      <c r="B356" s="7">
        <v>190406</v>
      </c>
      <c r="C356" s="3" t="s">
        <v>54</v>
      </c>
      <c r="D356" s="5">
        <v>43838</v>
      </c>
      <c r="E356" s="5">
        <v>43840</v>
      </c>
      <c r="F356" s="4">
        <v>80</v>
      </c>
      <c r="G356" s="4">
        <v>10</v>
      </c>
      <c r="H356" s="3" t="s">
        <v>12</v>
      </c>
      <c r="I356" s="3" t="s">
        <v>41</v>
      </c>
      <c r="J356" s="4">
        <v>3.6292</v>
      </c>
      <c r="K356" s="4">
        <v>3.88</v>
      </c>
      <c r="L356" s="4"/>
      <c r="M356" s="4">
        <v>1.19</v>
      </c>
      <c r="N356" s="13">
        <f>[1]!b_anal_modidura_cnbd(B356,D356,1)</f>
        <v>7.7496999999999998</v>
      </c>
      <c r="O356" s="13">
        <f>[1]!b_anal_yield_cnbd(B356,D356-1,1)</f>
        <v>3.6974999999999998</v>
      </c>
      <c r="P356" s="1"/>
    </row>
    <row r="357" spans="1:16" hidden="1" x14ac:dyDescent="0.25">
      <c r="A357" s="3" t="s">
        <v>97</v>
      </c>
      <c r="B357" s="7">
        <v>190406</v>
      </c>
      <c r="C357" s="3" t="s">
        <v>98</v>
      </c>
      <c r="D357" s="5">
        <v>43845</v>
      </c>
      <c r="E357" s="5">
        <v>43847</v>
      </c>
      <c r="F357" s="4">
        <v>80</v>
      </c>
      <c r="G357" s="4">
        <v>10</v>
      </c>
      <c r="H357" s="3" t="s">
        <v>12</v>
      </c>
      <c r="I357" s="3" t="s">
        <v>41</v>
      </c>
      <c r="J357" s="4">
        <v>3.6179000000000001</v>
      </c>
      <c r="K357" s="4">
        <v>2.82</v>
      </c>
      <c r="L357" s="4"/>
      <c r="M357" s="4">
        <v>7.39</v>
      </c>
      <c r="N357" s="13">
        <f>[1]!b_anal_modidura_cnbd(B357,D357,1)</f>
        <v>7.7369000000000003</v>
      </c>
      <c r="O357" s="13">
        <f>[1]!b_anal_yield_cnbd(B357,D357-1,1)</f>
        <v>3.6575000000000002</v>
      </c>
      <c r="P357" s="1"/>
    </row>
    <row r="358" spans="1:16" hidden="1" x14ac:dyDescent="0.25">
      <c r="A358" s="3" t="s">
        <v>138</v>
      </c>
      <c r="B358" s="7">
        <v>190406</v>
      </c>
      <c r="C358" s="3" t="s">
        <v>139</v>
      </c>
      <c r="D358" s="5">
        <v>43866</v>
      </c>
      <c r="E358" s="5">
        <v>43868</v>
      </c>
      <c r="F358" s="4">
        <v>50</v>
      </c>
      <c r="G358" s="4">
        <v>10</v>
      </c>
      <c r="H358" s="3" t="s">
        <v>12</v>
      </c>
      <c r="I358" s="3" t="s">
        <v>41</v>
      </c>
      <c r="J358" s="4">
        <v>3.3351000000000002</v>
      </c>
      <c r="K358" s="4">
        <v>10.36</v>
      </c>
      <c r="L358" s="4"/>
      <c r="M358" s="4">
        <v>5.18</v>
      </c>
      <c r="N358" s="13">
        <f>[1]!b_anal_modidura_cnbd(B358,D358,1)</f>
        <v>7.7206000000000001</v>
      </c>
      <c r="O358" s="13">
        <f>[1]!b_anal_yield_cnbd(B358,D358-1,1)</f>
        <v>3.3849999999999998</v>
      </c>
      <c r="P358" s="1"/>
    </row>
    <row r="359" spans="1:16" hidden="1" x14ac:dyDescent="0.25">
      <c r="A359" s="3" t="s">
        <v>170</v>
      </c>
      <c r="B359" s="7">
        <v>190406</v>
      </c>
      <c r="C359" s="3" t="s">
        <v>171</v>
      </c>
      <c r="D359" s="5">
        <v>43873</v>
      </c>
      <c r="E359" s="5">
        <v>43875</v>
      </c>
      <c r="F359" s="4">
        <v>80.5</v>
      </c>
      <c r="G359" s="4">
        <v>10</v>
      </c>
      <c r="H359" s="3" t="s">
        <v>12</v>
      </c>
      <c r="I359" s="3" t="s">
        <v>41</v>
      </c>
      <c r="J359" s="4">
        <v>3.331</v>
      </c>
      <c r="K359" s="4">
        <v>3.57</v>
      </c>
      <c r="L359" s="4"/>
      <c r="M359" s="4">
        <v>1.47</v>
      </c>
      <c r="N359" s="13">
        <f>[1]!b_anal_modidura_cnbd(B359,D359,1)</f>
        <v>7.7031000000000001</v>
      </c>
      <c r="O359" s="13">
        <f>[1]!b_anal_yield_cnbd(B359,D359-1,1)</f>
        <v>3.37</v>
      </c>
      <c r="P359" s="1"/>
    </row>
    <row r="360" spans="1:16" hidden="1" x14ac:dyDescent="0.25">
      <c r="A360" s="3" t="s">
        <v>210</v>
      </c>
      <c r="B360" s="7">
        <v>190406</v>
      </c>
      <c r="C360" s="3" t="s">
        <v>211</v>
      </c>
      <c r="D360" s="5">
        <v>43880</v>
      </c>
      <c r="E360" s="5">
        <v>43882</v>
      </c>
      <c r="F360" s="4">
        <v>82</v>
      </c>
      <c r="G360" s="4">
        <v>10</v>
      </c>
      <c r="H360" s="3" t="s">
        <v>12</v>
      </c>
      <c r="I360" s="3" t="s">
        <v>41</v>
      </c>
      <c r="J360" s="4">
        <v>3.3515000000000001</v>
      </c>
      <c r="K360" s="4">
        <v>4.0999999999999996</v>
      </c>
      <c r="L360" s="4"/>
      <c r="M360" s="4">
        <v>3.26</v>
      </c>
      <c r="N360" s="13">
        <f>[1]!b_anal_modidura_cnbd(B360,D360,1)</f>
        <v>7.6818</v>
      </c>
      <c r="O360" s="13">
        <f>[1]!b_anal_yield_cnbd(B360,D360-1,1)</f>
        <v>3.3849999999999998</v>
      </c>
      <c r="P360" s="1"/>
    </row>
    <row r="361" spans="1:16" hidden="1" x14ac:dyDescent="0.25">
      <c r="A361" s="3" t="s">
        <v>252</v>
      </c>
      <c r="B361" s="7">
        <v>190406</v>
      </c>
      <c r="C361" s="3" t="s">
        <v>253</v>
      </c>
      <c r="D361" s="5">
        <v>43887</v>
      </c>
      <c r="E361" s="5">
        <v>43892</v>
      </c>
      <c r="F361" s="4">
        <v>88.6</v>
      </c>
      <c r="G361" s="4">
        <v>10</v>
      </c>
      <c r="H361" s="3" t="s">
        <v>12</v>
      </c>
      <c r="I361" s="3" t="s">
        <v>41</v>
      </c>
      <c r="J361" s="4">
        <v>3.3088000000000002</v>
      </c>
      <c r="K361" s="4">
        <v>4.18</v>
      </c>
      <c r="L361" s="4"/>
      <c r="M361" s="4">
        <v>383</v>
      </c>
      <c r="N361" s="13">
        <f>[1]!b_anal_modidura_cnbd(B361,D361,1)</f>
        <v>7.6715</v>
      </c>
      <c r="O361" s="13">
        <f>[1]!b_anal_yield_cnbd(B361,D361-1,1)</f>
        <v>3.3450000000000002</v>
      </c>
      <c r="P361" s="1"/>
    </row>
    <row r="362" spans="1:16" hidden="1" x14ac:dyDescent="0.25">
      <c r="A362" s="3" t="s">
        <v>293</v>
      </c>
      <c r="B362" s="7">
        <v>190406</v>
      </c>
      <c r="C362" s="3" t="s">
        <v>294</v>
      </c>
      <c r="D362" s="5">
        <v>43894</v>
      </c>
      <c r="E362" s="5">
        <v>43896</v>
      </c>
      <c r="F362" s="4">
        <v>82</v>
      </c>
      <c r="G362" s="4">
        <v>10</v>
      </c>
      <c r="H362" s="3" t="s">
        <v>12</v>
      </c>
      <c r="I362" s="3" t="s">
        <v>41</v>
      </c>
      <c r="J362" s="4">
        <v>3.2286000000000001</v>
      </c>
      <c r="K362" s="4">
        <v>5.01</v>
      </c>
      <c r="L362" s="4"/>
      <c r="M362" s="4">
        <v>15.88</v>
      </c>
      <c r="N362" s="13">
        <f>[1]!b_anal_modidura_cnbd(B362,D362,1)</f>
        <v>7.6635999999999997</v>
      </c>
      <c r="O362" s="13">
        <f>[1]!b_anal_yield_cnbd(B362,D362-1,1)</f>
        <v>3.3050000000000002</v>
      </c>
      <c r="P362" s="1"/>
    </row>
    <row r="363" spans="1:16" hidden="1" x14ac:dyDescent="0.25">
      <c r="A363" s="3" t="s">
        <v>331</v>
      </c>
      <c r="B363" s="7">
        <v>190406</v>
      </c>
      <c r="C363" s="3" t="s">
        <v>332</v>
      </c>
      <c r="D363" s="5">
        <v>43901</v>
      </c>
      <c r="E363" s="5">
        <v>43903</v>
      </c>
      <c r="F363" s="4">
        <v>90</v>
      </c>
      <c r="G363" s="4">
        <v>10</v>
      </c>
      <c r="H363" s="3" t="s">
        <v>12</v>
      </c>
      <c r="I363" s="3" t="s">
        <v>41</v>
      </c>
      <c r="J363" s="4">
        <v>3.1594000000000002</v>
      </c>
      <c r="K363" s="4">
        <v>5.37</v>
      </c>
      <c r="L363" s="4"/>
      <c r="M363" s="4">
        <v>15.95</v>
      </c>
      <c r="N363" s="13">
        <f>[1]!b_anal_modidura_cnbd(B363,D363,1)</f>
        <v>7.6536999999999997</v>
      </c>
      <c r="O363" s="13">
        <f>[1]!b_anal_yield_cnbd(B363,D363-1,1)</f>
        <v>3.2075999999999998</v>
      </c>
      <c r="P363" s="1"/>
    </row>
    <row r="364" spans="1:16" hidden="1" x14ac:dyDescent="0.25">
      <c r="A364" s="3" t="s">
        <v>380</v>
      </c>
      <c r="B364" s="7">
        <v>190406</v>
      </c>
      <c r="C364" s="3" t="s">
        <v>381</v>
      </c>
      <c r="D364" s="5">
        <v>43908</v>
      </c>
      <c r="E364" s="5">
        <v>43910</v>
      </c>
      <c r="F364" s="4">
        <v>98</v>
      </c>
      <c r="G364" s="4">
        <v>10</v>
      </c>
      <c r="H364" s="3" t="s">
        <v>12</v>
      </c>
      <c r="I364" s="3" t="s">
        <v>41</v>
      </c>
      <c r="J364" s="4">
        <v>3.226</v>
      </c>
      <c r="K364" s="4">
        <v>4.3499999999999996</v>
      </c>
      <c r="L364" s="4"/>
      <c r="M364" s="4">
        <v>3.89</v>
      </c>
      <c r="N364" s="13">
        <f>[1]!b_anal_modidura_cnbd(B364,D364,1)</f>
        <v>7.6219000000000001</v>
      </c>
      <c r="O364" s="13">
        <f>[1]!b_anal_yield_cnbd(B364,D364-1,1)</f>
        <v>3.28</v>
      </c>
      <c r="P364" s="1"/>
    </row>
    <row r="365" spans="1:16" hidden="1" x14ac:dyDescent="0.25">
      <c r="A365" s="3" t="s">
        <v>418</v>
      </c>
      <c r="B365" s="7">
        <v>190406</v>
      </c>
      <c r="C365" s="3" t="s">
        <v>419</v>
      </c>
      <c r="D365" s="5">
        <v>43915</v>
      </c>
      <c r="E365" s="5">
        <v>43917</v>
      </c>
      <c r="F365" s="4">
        <v>99</v>
      </c>
      <c r="G365" s="4">
        <v>10</v>
      </c>
      <c r="H365" s="3" t="s">
        <v>12</v>
      </c>
      <c r="I365" s="3" t="s">
        <v>41</v>
      </c>
      <c r="J365" s="4">
        <v>3.1934</v>
      </c>
      <c r="K365" s="4">
        <v>3.98</v>
      </c>
      <c r="L365" s="4"/>
      <c r="M365" s="4">
        <v>6.3</v>
      </c>
      <c r="N365" s="13">
        <f>[1]!b_anal_modidura_cnbd(B365,D365,1)</f>
        <v>7.6127000000000002</v>
      </c>
      <c r="O365" s="13">
        <f>[1]!b_anal_yield_cnbd(B365,D365-1,1)</f>
        <v>3.2351000000000001</v>
      </c>
      <c r="P365" s="1"/>
    </row>
    <row r="366" spans="1:16" hidden="1" x14ac:dyDescent="0.25">
      <c r="A366" s="3" t="s">
        <v>456</v>
      </c>
      <c r="B366" s="7">
        <v>190406</v>
      </c>
      <c r="C366" s="3" t="s">
        <v>457</v>
      </c>
      <c r="D366" s="5">
        <v>43922</v>
      </c>
      <c r="E366" s="5">
        <v>43924</v>
      </c>
      <c r="F366" s="4">
        <v>100</v>
      </c>
      <c r="G366" s="4">
        <v>10</v>
      </c>
      <c r="H366" s="3" t="s">
        <v>12</v>
      </c>
      <c r="I366" s="3" t="s">
        <v>41</v>
      </c>
      <c r="J366" s="4">
        <v>3.0972</v>
      </c>
      <c r="K366" s="4">
        <v>4.26</v>
      </c>
      <c r="L366" s="4"/>
      <c r="M366" s="4">
        <v>2.91</v>
      </c>
      <c r="N366" s="13">
        <f>[1]!b_anal_modidura_cnbd(B366,D366,1)</f>
        <v>7.6066000000000003</v>
      </c>
      <c r="O366" s="13">
        <f>[1]!b_anal_yield_cnbd(B366,D366-1,1)</f>
        <v>3.165</v>
      </c>
      <c r="P366" s="1"/>
    </row>
    <row r="367" spans="1:16" hidden="1" x14ac:dyDescent="0.25">
      <c r="A367" s="3" t="s">
        <v>511</v>
      </c>
      <c r="B367" s="7">
        <v>190406</v>
      </c>
      <c r="C367" s="3" t="s">
        <v>512</v>
      </c>
      <c r="D367" s="5">
        <v>43929</v>
      </c>
      <c r="E367" s="5">
        <v>43931</v>
      </c>
      <c r="F367" s="4">
        <v>80</v>
      </c>
      <c r="G367" s="4">
        <v>10</v>
      </c>
      <c r="H367" s="3" t="s">
        <v>12</v>
      </c>
      <c r="I367" s="3" t="s">
        <v>41</v>
      </c>
      <c r="J367" s="4">
        <v>2.9821</v>
      </c>
      <c r="K367" s="4">
        <v>4.78</v>
      </c>
      <c r="L367" s="4"/>
      <c r="M367" s="4">
        <v>6.69</v>
      </c>
      <c r="N367" s="13">
        <f>[1]!b_anal_modidura_cnbd(B367,D367,1)</f>
        <v>7.6059000000000001</v>
      </c>
      <c r="O367" s="13">
        <f>[1]!b_anal_yield_cnbd(B367,D367-1,1)</f>
        <v>3.0851999999999999</v>
      </c>
      <c r="P367" s="1"/>
    </row>
    <row r="368" spans="1:16" hidden="1" x14ac:dyDescent="0.25">
      <c r="A368" s="3" t="s">
        <v>555</v>
      </c>
      <c r="B368" s="7">
        <v>200404</v>
      </c>
      <c r="C368" s="3" t="s">
        <v>556</v>
      </c>
      <c r="D368" s="5">
        <v>43936</v>
      </c>
      <c r="E368" s="5">
        <v>43938</v>
      </c>
      <c r="F368" s="4">
        <v>100</v>
      </c>
      <c r="G368" s="4">
        <v>10</v>
      </c>
      <c r="H368" s="3" t="s">
        <v>12</v>
      </c>
      <c r="I368" s="3" t="s">
        <v>41</v>
      </c>
      <c r="J368" s="10">
        <f>[1]!b_info_couponrate(A368)</f>
        <v>2.96</v>
      </c>
      <c r="K368" s="4">
        <v>3.94</v>
      </c>
      <c r="L368" s="4"/>
      <c r="M368" s="4">
        <v>1.2</v>
      </c>
      <c r="N368" s="13">
        <f>[1]!b_anal_modidura_cnbd(B368,E368,1)</f>
        <v>8.5396000000000001</v>
      </c>
      <c r="O368" s="13">
        <f>[1]!b_anal_yield_cnbd(B368,D368-1,1)</f>
        <v>0</v>
      </c>
      <c r="P368" s="1"/>
    </row>
    <row r="369" spans="1:16" hidden="1" x14ac:dyDescent="0.25">
      <c r="A369" s="3" t="s">
        <v>596</v>
      </c>
      <c r="B369" s="7">
        <v>200404</v>
      </c>
      <c r="C369" s="3" t="s">
        <v>597</v>
      </c>
      <c r="D369" s="5">
        <v>43943</v>
      </c>
      <c r="E369" s="5">
        <v>43945</v>
      </c>
      <c r="F369" s="4">
        <v>100</v>
      </c>
      <c r="G369" s="4">
        <v>10</v>
      </c>
      <c r="H369" s="3" t="s">
        <v>12</v>
      </c>
      <c r="I369" s="3" t="s">
        <v>41</v>
      </c>
      <c r="J369" s="4">
        <v>2.9630000000000001</v>
      </c>
      <c r="K369" s="4">
        <v>2.95</v>
      </c>
      <c r="L369" s="4"/>
      <c r="M369" s="4">
        <v>1.45</v>
      </c>
      <c r="N369" s="13">
        <f>[1]!b_anal_modidura_cnbd(B369,D369,1)</f>
        <v>8.5292999999999992</v>
      </c>
      <c r="O369" s="13">
        <f>[1]!b_anal_yield_cnbd(B369,D369-1,1)</f>
        <v>3.04</v>
      </c>
      <c r="P369" s="1"/>
    </row>
    <row r="370" spans="1:16" hidden="1" x14ac:dyDescent="0.25">
      <c r="A370" s="3" t="s">
        <v>634</v>
      </c>
      <c r="B370" s="7">
        <v>200404</v>
      </c>
      <c r="C370" s="3" t="s">
        <v>635</v>
      </c>
      <c r="D370" s="5">
        <v>43950</v>
      </c>
      <c r="E370" s="5">
        <v>43957</v>
      </c>
      <c r="F370" s="4">
        <v>110</v>
      </c>
      <c r="G370" s="4">
        <v>10</v>
      </c>
      <c r="H370" s="3" t="s">
        <v>12</v>
      </c>
      <c r="I370" s="3" t="s">
        <v>41</v>
      </c>
      <c r="J370" s="4">
        <v>2.9485000000000001</v>
      </c>
      <c r="K370" s="4">
        <v>2.98</v>
      </c>
      <c r="L370" s="4"/>
      <c r="M370" s="4">
        <v>2.83</v>
      </c>
      <c r="N370" s="13">
        <f>[1]!b_anal_modidura_cnbd(B370,D370,1)</f>
        <v>8.5134000000000007</v>
      </c>
      <c r="O370" s="13">
        <f>[1]!b_anal_yield_cnbd(B370,D370-1,1)</f>
        <v>2.99</v>
      </c>
      <c r="P370" s="1"/>
    </row>
    <row r="371" spans="1:16" hidden="1" x14ac:dyDescent="0.25">
      <c r="A371" s="3" t="s">
        <v>650</v>
      </c>
      <c r="B371" s="7">
        <v>200404</v>
      </c>
      <c r="C371" s="3" t="s">
        <v>651</v>
      </c>
      <c r="D371" s="5">
        <v>43957</v>
      </c>
      <c r="E371" s="5">
        <v>43959</v>
      </c>
      <c r="F371" s="4">
        <v>90</v>
      </c>
      <c r="G371" s="4">
        <v>10</v>
      </c>
      <c r="H371" s="3" t="s">
        <v>12</v>
      </c>
      <c r="I371" s="3" t="s">
        <v>41</v>
      </c>
      <c r="J371" s="4">
        <v>2.9963000000000002</v>
      </c>
      <c r="K371" s="4">
        <v>2.83</v>
      </c>
      <c r="L371" s="4"/>
      <c r="M371" s="4">
        <v>1.1000000000000001</v>
      </c>
      <c r="N371" s="13">
        <f>[1]!b_anal_modidura_cnbd(B371,D371,1)</f>
        <v>8.4870999999999999</v>
      </c>
      <c r="O371" s="13">
        <f>[1]!b_anal_yield_cnbd(B371,D371-6,1)</f>
        <v>2.9849999999999999</v>
      </c>
      <c r="P371" s="1"/>
    </row>
    <row r="372" spans="1:16" hidden="1" x14ac:dyDescent="0.25">
      <c r="A372" s="3" t="s">
        <v>711</v>
      </c>
      <c r="B372" s="7">
        <v>200404</v>
      </c>
      <c r="C372" s="3" t="s">
        <v>712</v>
      </c>
      <c r="D372" s="5">
        <v>43964</v>
      </c>
      <c r="E372" s="5">
        <v>43966</v>
      </c>
      <c r="F372" s="4">
        <v>107.1</v>
      </c>
      <c r="G372" s="4">
        <v>10</v>
      </c>
      <c r="H372" s="3" t="s">
        <v>12</v>
      </c>
      <c r="I372" s="3" t="s">
        <v>41</v>
      </c>
      <c r="J372" s="4">
        <v>3.1796000000000002</v>
      </c>
      <c r="K372" s="4">
        <v>2.2999999999999998</v>
      </c>
      <c r="L372" s="4"/>
      <c r="M372" s="4">
        <v>2.89</v>
      </c>
      <c r="N372" s="13">
        <f>[1]!b_anal_modidura_cnbd(B372,D372,1)</f>
        <v>8.4429999999999996</v>
      </c>
      <c r="O372" s="13">
        <f>[1]!b_anal_yield_cnbd(B372,D372-1,1)</f>
        <v>3.19</v>
      </c>
      <c r="P372" s="1"/>
    </row>
    <row r="373" spans="1:16" hidden="1" x14ac:dyDescent="0.25">
      <c r="A373" s="3" t="s">
        <v>751</v>
      </c>
      <c r="B373" s="7">
        <v>200404</v>
      </c>
      <c r="C373" s="3" t="s">
        <v>752</v>
      </c>
      <c r="D373" s="5">
        <v>43971</v>
      </c>
      <c r="E373" s="5">
        <v>43973</v>
      </c>
      <c r="F373" s="4">
        <v>105.5</v>
      </c>
      <c r="G373" s="4">
        <v>10</v>
      </c>
      <c r="H373" s="3" t="s">
        <v>12</v>
      </c>
      <c r="I373" s="3" t="s">
        <v>41</v>
      </c>
      <c r="J373" s="4">
        <v>3.1976</v>
      </c>
      <c r="K373" s="4">
        <v>2.64</v>
      </c>
      <c r="L373" s="4"/>
      <c r="M373" s="4">
        <v>2.42</v>
      </c>
      <c r="N373" s="13">
        <f>[1]!b_anal_modidura_cnbd(B373,D373,1)</f>
        <v>8.4207999999999998</v>
      </c>
      <c r="O373" s="13">
        <f>[1]!b_anal_yield_cnbd(B373,D373-1,1)</f>
        <v>3.2599</v>
      </c>
      <c r="P373" s="1"/>
    </row>
    <row r="374" spans="1:16" hidden="1" x14ac:dyDescent="0.25">
      <c r="A374" s="3" t="s">
        <v>801</v>
      </c>
      <c r="B374" s="7">
        <v>200404</v>
      </c>
      <c r="C374" s="3" t="s">
        <v>802</v>
      </c>
      <c r="D374" s="5">
        <v>43978</v>
      </c>
      <c r="E374" s="5">
        <v>43983</v>
      </c>
      <c r="F374" s="4">
        <v>110</v>
      </c>
      <c r="G374" s="4">
        <v>10</v>
      </c>
      <c r="H374" s="3" t="s">
        <v>12</v>
      </c>
      <c r="I374" s="3" t="s">
        <v>41</v>
      </c>
      <c r="J374" s="4">
        <v>3.2528000000000001</v>
      </c>
      <c r="K374" s="4">
        <v>4.43</v>
      </c>
      <c r="L374" s="4"/>
      <c r="M374" s="4">
        <v>1.1399999999999999</v>
      </c>
      <c r="N374" s="13">
        <f>[1]!b_anal_modidura_cnbd(B374,D374,1)</f>
        <v>8.3965999999999994</v>
      </c>
      <c r="O374" s="13">
        <f>[1]!b_anal_yield_cnbd(B374,D374-1,1)</f>
        <v>3.26</v>
      </c>
      <c r="P374" s="1"/>
    </row>
    <row r="375" spans="1:16" hidden="1" x14ac:dyDescent="0.25">
      <c r="A375" s="3" t="s">
        <v>844</v>
      </c>
      <c r="B375" s="7">
        <v>200404</v>
      </c>
      <c r="C375" s="3" t="s">
        <v>845</v>
      </c>
      <c r="D375" s="5">
        <v>43985</v>
      </c>
      <c r="E375" s="5">
        <v>43987</v>
      </c>
      <c r="F375" s="4">
        <v>100</v>
      </c>
      <c r="G375" s="4">
        <v>10</v>
      </c>
      <c r="H375" s="3" t="s">
        <v>12</v>
      </c>
      <c r="I375" s="3" t="s">
        <v>41</v>
      </c>
      <c r="J375" s="4">
        <v>3.3723000000000001</v>
      </c>
      <c r="K375" s="4">
        <v>4.88</v>
      </c>
      <c r="L375" s="4"/>
      <c r="M375" s="4">
        <v>1.27</v>
      </c>
      <c r="N375" s="13">
        <f>[1]!b_anal_modidura_cnbd(B375,D375,1)</f>
        <v>8.3618000000000006</v>
      </c>
      <c r="O375" s="13">
        <f>[1]!b_anal_yield_cnbd(B375,D375-1,1)</f>
        <v>3.3561999999999999</v>
      </c>
      <c r="P375" s="1"/>
    </row>
    <row r="376" spans="1:16" hidden="1" x14ac:dyDescent="0.25">
      <c r="A376" s="3" t="s">
        <v>28</v>
      </c>
      <c r="B376" s="7">
        <v>209901</v>
      </c>
      <c r="C376" s="3" t="s">
        <v>29</v>
      </c>
      <c r="D376" s="5">
        <v>43833</v>
      </c>
      <c r="E376" s="5">
        <v>43836</v>
      </c>
      <c r="F376" s="4">
        <v>100</v>
      </c>
      <c r="G376" s="4">
        <v>0.24859999999999999</v>
      </c>
      <c r="H376" s="3" t="s">
        <v>30</v>
      </c>
      <c r="I376" s="3" t="s">
        <v>31</v>
      </c>
      <c r="J376" s="4">
        <v>1.8911</v>
      </c>
      <c r="K376" s="4">
        <v>3.37</v>
      </c>
      <c r="L376" s="4">
        <v>1.9885999999999999</v>
      </c>
      <c r="M376" s="4">
        <v>1.82</v>
      </c>
      <c r="N376" s="13">
        <f>[1]!b_anal_modidura_cnbd(B376,E376,1)</f>
        <v>0.24740000000000001</v>
      </c>
      <c r="O376" s="13">
        <f>[1]!b_anal_yield_cnbd(B376,D376-1,1)</f>
        <v>0</v>
      </c>
      <c r="P376" s="1"/>
    </row>
    <row r="377" spans="1:16" hidden="1" x14ac:dyDescent="0.25">
      <c r="A377" s="3" t="s">
        <v>75</v>
      </c>
      <c r="B377" s="7">
        <v>209903</v>
      </c>
      <c r="C377" s="3" t="s">
        <v>76</v>
      </c>
      <c r="D377" s="5">
        <v>43840</v>
      </c>
      <c r="E377" s="5">
        <v>43843</v>
      </c>
      <c r="F377" s="4">
        <v>100</v>
      </c>
      <c r="G377" s="4">
        <v>0.24859999999999999</v>
      </c>
      <c r="H377" s="3" t="s">
        <v>30</v>
      </c>
      <c r="I377" s="3" t="s">
        <v>31</v>
      </c>
      <c r="J377" s="4">
        <v>1.8627</v>
      </c>
      <c r="K377" s="4">
        <v>4.0199999999999996</v>
      </c>
      <c r="L377" s="4">
        <v>1.948</v>
      </c>
      <c r="M377" s="4">
        <v>1.92</v>
      </c>
      <c r="N377" s="13">
        <f>[1]!b_anal_modidura_cnbd(B377,E377,1)</f>
        <v>0.24740000000000001</v>
      </c>
      <c r="O377" s="13">
        <f>[1]!b_anal_yield_cnbd(B377,D377-1,1)</f>
        <v>0</v>
      </c>
      <c r="P377" s="1"/>
    </row>
    <row r="378" spans="1:16" hidden="1" x14ac:dyDescent="0.25">
      <c r="A378" s="3" t="s">
        <v>117</v>
      </c>
      <c r="B378" s="7">
        <v>209904</v>
      </c>
      <c r="C378" s="3" t="s">
        <v>118</v>
      </c>
      <c r="D378" s="5">
        <v>43847</v>
      </c>
      <c r="E378" s="5">
        <v>43850</v>
      </c>
      <c r="F378" s="4">
        <v>100</v>
      </c>
      <c r="G378" s="4">
        <v>0.24859999999999999</v>
      </c>
      <c r="H378" s="3" t="s">
        <v>30</v>
      </c>
      <c r="I378" s="3" t="s">
        <v>31</v>
      </c>
      <c r="J378" s="4">
        <v>1.9650000000000001</v>
      </c>
      <c r="K378" s="4">
        <v>4.13</v>
      </c>
      <c r="L378" s="4">
        <v>2.0373000000000001</v>
      </c>
      <c r="M378" s="4">
        <v>1.36</v>
      </c>
      <c r="N378" s="13">
        <f>[1]!b_anal_modidura_cnbd(B378,E378,1)</f>
        <v>0.24740000000000001</v>
      </c>
      <c r="O378" s="13">
        <f>[1]!b_anal_yield_cnbd(B378,D378-1,1)</f>
        <v>0</v>
      </c>
      <c r="P378" s="1"/>
    </row>
    <row r="379" spans="1:16" hidden="1" x14ac:dyDescent="0.25">
      <c r="A379" s="3" t="s">
        <v>158</v>
      </c>
      <c r="B379" s="7">
        <v>209905</v>
      </c>
      <c r="C379" s="3" t="s">
        <v>159</v>
      </c>
      <c r="D379" s="5">
        <v>43868</v>
      </c>
      <c r="E379" s="5">
        <v>43871</v>
      </c>
      <c r="F379" s="4">
        <v>100</v>
      </c>
      <c r="G379" s="4">
        <v>0.24859999999999999</v>
      </c>
      <c r="H379" s="3" t="s">
        <v>30</v>
      </c>
      <c r="I379" s="3" t="s">
        <v>31</v>
      </c>
      <c r="J379" s="4">
        <v>1.5730999999999999</v>
      </c>
      <c r="K379" s="4">
        <v>3.33</v>
      </c>
      <c r="L379" s="4">
        <v>1.6234</v>
      </c>
      <c r="M379" s="4">
        <v>3.7</v>
      </c>
      <c r="N379" s="13">
        <f>[1]!b_anal_modidura_cnbd(B379,E379,1)</f>
        <v>0.24759999999999999</v>
      </c>
      <c r="O379" s="13">
        <f>[1]!b_anal_yield_cnbd(B379,D379-1,1)</f>
        <v>0</v>
      </c>
      <c r="P379" s="1"/>
    </row>
    <row r="380" spans="1:16" hidden="1" x14ac:dyDescent="0.25">
      <c r="A380" s="3" t="s">
        <v>194</v>
      </c>
      <c r="B380" s="7">
        <v>209907</v>
      </c>
      <c r="C380" s="3" t="s">
        <v>195</v>
      </c>
      <c r="D380" s="5">
        <v>43875</v>
      </c>
      <c r="E380" s="5">
        <v>43878</v>
      </c>
      <c r="F380" s="4">
        <v>100</v>
      </c>
      <c r="G380" s="4">
        <v>0.24859999999999999</v>
      </c>
      <c r="H380" s="3" t="s">
        <v>30</v>
      </c>
      <c r="I380" s="3" t="s">
        <v>31</v>
      </c>
      <c r="J380" s="4">
        <v>1.5155000000000001</v>
      </c>
      <c r="K380" s="4">
        <v>3.37</v>
      </c>
      <c r="L380" s="4">
        <v>1.599</v>
      </c>
      <c r="M380" s="4">
        <v>1.6</v>
      </c>
      <c r="N380" s="13">
        <f>[1]!b_anal_modidura_cnbd(B380,E380,1)</f>
        <v>0.24759999999999999</v>
      </c>
      <c r="O380" s="13">
        <f>[1]!b_anal_yield_cnbd(B380,D380-1,1)</f>
        <v>0</v>
      </c>
      <c r="P380" s="1"/>
    </row>
    <row r="381" spans="1:16" hidden="1" x14ac:dyDescent="0.25">
      <c r="A381" s="3" t="s">
        <v>230</v>
      </c>
      <c r="B381" s="7">
        <v>209908</v>
      </c>
      <c r="C381" s="3" t="s">
        <v>231</v>
      </c>
      <c r="D381" s="5">
        <v>43882</v>
      </c>
      <c r="E381" s="5">
        <v>43885</v>
      </c>
      <c r="F381" s="4">
        <v>100</v>
      </c>
      <c r="G381" s="4">
        <v>0.24859999999999999</v>
      </c>
      <c r="H381" s="3" t="s">
        <v>30</v>
      </c>
      <c r="I381" s="3" t="s">
        <v>31</v>
      </c>
      <c r="J381" s="4">
        <v>1.6561999999999999</v>
      </c>
      <c r="K381" s="4">
        <v>3.31</v>
      </c>
      <c r="L381" s="4">
        <v>1.7206999999999999</v>
      </c>
      <c r="M381" s="4">
        <v>1.0900000000000001</v>
      </c>
      <c r="N381" s="13">
        <f>[1]!b_anal_modidura_cnbd(B381,E381,1)</f>
        <v>0.2475</v>
      </c>
      <c r="O381" s="13">
        <f>[1]!b_anal_yield_cnbd(B381,D381-1,1)</f>
        <v>0</v>
      </c>
      <c r="P381" s="1"/>
    </row>
    <row r="382" spans="1:16" hidden="1" x14ac:dyDescent="0.25">
      <c r="A382" s="3" t="s">
        <v>267</v>
      </c>
      <c r="B382" s="7">
        <v>209909</v>
      </c>
      <c r="C382" s="3" t="s">
        <v>268</v>
      </c>
      <c r="D382" s="5">
        <v>43889</v>
      </c>
      <c r="E382" s="5">
        <v>43892</v>
      </c>
      <c r="F382" s="4">
        <v>100</v>
      </c>
      <c r="G382" s="4">
        <v>0.24859999999999999</v>
      </c>
      <c r="H382" s="3" t="s">
        <v>30</v>
      </c>
      <c r="I382" s="3" t="s">
        <v>31</v>
      </c>
      <c r="J382" s="4">
        <v>1.61</v>
      </c>
      <c r="K382" s="4">
        <v>3.3</v>
      </c>
      <c r="L382" s="4">
        <v>1.6917</v>
      </c>
      <c r="M382" s="4">
        <v>1.1000000000000001</v>
      </c>
      <c r="N382" s="13">
        <f>[1]!b_anal_modidura_cnbd(B382,E382,1)</f>
        <v>0.2482</v>
      </c>
      <c r="O382" s="13">
        <f>[1]!b_anal_yield_cnbd(B382,D382-1,1)</f>
        <v>0</v>
      </c>
      <c r="P382" s="1"/>
    </row>
    <row r="383" spans="1:16" hidden="1" x14ac:dyDescent="0.25">
      <c r="A383" s="3" t="s">
        <v>313</v>
      </c>
      <c r="B383" s="7">
        <v>209910</v>
      </c>
      <c r="C383" s="3" t="s">
        <v>314</v>
      </c>
      <c r="D383" s="5">
        <v>43896</v>
      </c>
      <c r="E383" s="5">
        <v>43899</v>
      </c>
      <c r="F383" s="4">
        <v>150</v>
      </c>
      <c r="G383" s="4">
        <v>0.24929999999999999</v>
      </c>
      <c r="H383" s="3" t="s">
        <v>30</v>
      </c>
      <c r="I383" s="3" t="s">
        <v>31</v>
      </c>
      <c r="J383" s="4">
        <v>1.6234</v>
      </c>
      <c r="K383" s="4">
        <v>3.26</v>
      </c>
      <c r="L383" s="4">
        <v>1.6594</v>
      </c>
      <c r="M383" s="4">
        <v>4.91</v>
      </c>
      <c r="N383" s="13">
        <f>[1]!b_anal_modidura_cnbd(B383,E383,1)</f>
        <v>0.24829999999999999</v>
      </c>
      <c r="O383" s="13">
        <f>[1]!b_anal_yield_cnbd(B383,D383-1,1)</f>
        <v>0</v>
      </c>
      <c r="P383" s="1"/>
    </row>
    <row r="384" spans="1:16" hidden="1" x14ac:dyDescent="0.25">
      <c r="A384" s="3" t="s">
        <v>357</v>
      </c>
      <c r="B384" s="7">
        <v>209912</v>
      </c>
      <c r="C384" s="3" t="s">
        <v>358</v>
      </c>
      <c r="D384" s="5">
        <v>43903</v>
      </c>
      <c r="E384" s="5">
        <v>43906</v>
      </c>
      <c r="F384" s="4">
        <v>150</v>
      </c>
      <c r="G384" s="4">
        <v>0.24929999999999999</v>
      </c>
      <c r="H384" s="3" t="s">
        <v>30</v>
      </c>
      <c r="I384" s="3" t="s">
        <v>31</v>
      </c>
      <c r="J384" s="4">
        <v>1.589</v>
      </c>
      <c r="K384" s="4">
        <v>3.31</v>
      </c>
      <c r="L384" s="4">
        <v>1.6351</v>
      </c>
      <c r="M384" s="4">
        <v>5.19</v>
      </c>
      <c r="N384" s="13">
        <f>[1]!b_anal_modidura_cnbd(B384,E384,1)</f>
        <v>0.24829999999999999</v>
      </c>
      <c r="O384" s="13">
        <f>[1]!b_anal_yield_cnbd(B384,D384-1,1)</f>
        <v>0</v>
      </c>
      <c r="P384" s="1"/>
    </row>
    <row r="385" spans="1:16" hidden="1" x14ac:dyDescent="0.25">
      <c r="A385" s="3" t="s">
        <v>396</v>
      </c>
      <c r="B385" s="7">
        <v>209913</v>
      </c>
      <c r="C385" s="3" t="s">
        <v>397</v>
      </c>
      <c r="D385" s="5">
        <v>43910</v>
      </c>
      <c r="E385" s="5">
        <v>43913</v>
      </c>
      <c r="F385" s="4">
        <v>150</v>
      </c>
      <c r="G385" s="4">
        <v>0.24929999999999999</v>
      </c>
      <c r="H385" s="3" t="s">
        <v>30</v>
      </c>
      <c r="I385" s="3" t="s">
        <v>31</v>
      </c>
      <c r="J385" s="4">
        <v>1.4503999999999999</v>
      </c>
      <c r="K385" s="4">
        <v>4.3099999999999996</v>
      </c>
      <c r="L385" s="4">
        <v>1.4815</v>
      </c>
      <c r="M385" s="4">
        <v>26.83</v>
      </c>
      <c r="N385" s="13">
        <f>[1]!b_anal_modidura_cnbd(B385,E385,1)</f>
        <v>0.24840000000000001</v>
      </c>
      <c r="O385" s="13">
        <f>[1]!b_anal_yield_cnbd(B385,D385-1,1)</f>
        <v>0</v>
      </c>
      <c r="P385" s="1"/>
    </row>
    <row r="386" spans="1:16" hidden="1" x14ac:dyDescent="0.25">
      <c r="A386" s="3" t="s">
        <v>438</v>
      </c>
      <c r="B386" s="7">
        <v>209914</v>
      </c>
      <c r="C386" s="3" t="s">
        <v>439</v>
      </c>
      <c r="D386" s="5">
        <v>43917</v>
      </c>
      <c r="E386" s="5">
        <v>43920</v>
      </c>
      <c r="F386" s="4">
        <v>150</v>
      </c>
      <c r="G386" s="4">
        <v>0.24929999999999999</v>
      </c>
      <c r="H386" s="3" t="s">
        <v>30</v>
      </c>
      <c r="I386" s="3" t="s">
        <v>31</v>
      </c>
      <c r="J386" s="4">
        <v>1.2231000000000001</v>
      </c>
      <c r="K386" s="4">
        <v>4.1500000000000004</v>
      </c>
      <c r="L386" s="4">
        <v>1.2715000000000001</v>
      </c>
      <c r="M386" s="4">
        <v>1.83</v>
      </c>
      <c r="N386" s="13">
        <f>[1]!b_anal_modidura_cnbd(B386,E386,1)</f>
        <v>0.24840000000000001</v>
      </c>
      <c r="O386" s="13">
        <f>[1]!b_anal_yield_cnbd(B386,D386-1,1)</f>
        <v>0</v>
      </c>
      <c r="P386" s="1"/>
    </row>
    <row r="387" spans="1:16" hidden="1" x14ac:dyDescent="0.25">
      <c r="A387" s="3" t="s">
        <v>485</v>
      </c>
      <c r="B387" s="7">
        <v>209915</v>
      </c>
      <c r="C387" s="3" t="s">
        <v>486</v>
      </c>
      <c r="D387" s="5">
        <v>43924</v>
      </c>
      <c r="E387" s="5">
        <v>43928</v>
      </c>
      <c r="F387" s="4">
        <v>102.4</v>
      </c>
      <c r="G387" s="4">
        <v>0.24929999999999999</v>
      </c>
      <c r="H387" s="3" t="s">
        <v>30</v>
      </c>
      <c r="I387" s="3" t="s">
        <v>31</v>
      </c>
      <c r="J387" s="4">
        <v>1.1504000000000001</v>
      </c>
      <c r="K387" s="4">
        <v>3.78</v>
      </c>
      <c r="L387" s="4">
        <v>1.1827000000000001</v>
      </c>
      <c r="M387" s="4">
        <v>1.4</v>
      </c>
      <c r="N387" s="13">
        <f>[1]!b_anal_modidura_cnbd(B387,E387,1)</f>
        <v>0.24859999999999999</v>
      </c>
      <c r="O387" s="13">
        <f>[1]!b_anal_yield_cnbd(B387,D387-1,1)</f>
        <v>0</v>
      </c>
      <c r="P387" s="1"/>
    </row>
    <row r="388" spans="1:16" hidden="1" x14ac:dyDescent="0.25">
      <c r="A388" s="3" t="s">
        <v>529</v>
      </c>
      <c r="B388" s="7">
        <v>209917</v>
      </c>
      <c r="C388" s="3" t="s">
        <v>530</v>
      </c>
      <c r="D388" s="5">
        <v>43931</v>
      </c>
      <c r="E388" s="5">
        <v>43934</v>
      </c>
      <c r="F388" s="4">
        <v>200</v>
      </c>
      <c r="G388" s="4">
        <v>0.24929999999999999</v>
      </c>
      <c r="H388" s="3" t="s">
        <v>30</v>
      </c>
      <c r="I388" s="3" t="s">
        <v>31</v>
      </c>
      <c r="J388" s="4">
        <v>0.95489999999999997</v>
      </c>
      <c r="K388" s="4">
        <v>2.12</v>
      </c>
      <c r="L388" s="4">
        <v>1.0375000000000001</v>
      </c>
      <c r="M388" s="4">
        <v>1.85</v>
      </c>
      <c r="N388" s="13">
        <f>[1]!b_anal_modidura_cnbd(B388,E388,1)</f>
        <v>0.24859999999999999</v>
      </c>
      <c r="O388" s="13">
        <f>[1]!b_anal_yield_cnbd(B388,D388-1,1)</f>
        <v>0</v>
      </c>
      <c r="P388" s="1"/>
    </row>
    <row r="389" spans="1:16" hidden="1" x14ac:dyDescent="0.25">
      <c r="A389" s="3" t="s">
        <v>573</v>
      </c>
      <c r="B389" s="7">
        <v>209918</v>
      </c>
      <c r="C389" s="3" t="s">
        <v>574</v>
      </c>
      <c r="D389" s="5">
        <v>43938</v>
      </c>
      <c r="E389" s="5">
        <v>43941</v>
      </c>
      <c r="F389" s="4">
        <v>200.6</v>
      </c>
      <c r="G389" s="4">
        <v>0.24929999999999999</v>
      </c>
      <c r="H389" s="3" t="s">
        <v>30</v>
      </c>
      <c r="I389" s="3" t="s">
        <v>31</v>
      </c>
      <c r="J389" s="4">
        <v>0.87190000000000001</v>
      </c>
      <c r="K389" s="4">
        <v>2.4700000000000002</v>
      </c>
      <c r="L389" s="4">
        <v>0.92469999999999997</v>
      </c>
      <c r="M389" s="4">
        <v>2.38</v>
      </c>
      <c r="N389" s="13">
        <f>[1]!b_anal_modidura_cnbd(B389,E389,1)</f>
        <v>0.24879999999999999</v>
      </c>
      <c r="O389" s="13">
        <f>[1]!b_anal_yield_cnbd(B389,D389-1,1)</f>
        <v>0</v>
      </c>
      <c r="P389" s="1"/>
    </row>
    <row r="390" spans="1:16" hidden="1" x14ac:dyDescent="0.25">
      <c r="A390" s="3" t="s">
        <v>614</v>
      </c>
      <c r="B390" s="7">
        <v>209919</v>
      </c>
      <c r="C390" s="3" t="s">
        <v>615</v>
      </c>
      <c r="D390" s="5">
        <v>43945</v>
      </c>
      <c r="E390" s="5">
        <v>43948</v>
      </c>
      <c r="F390" s="4">
        <v>201.5</v>
      </c>
      <c r="G390" s="4">
        <v>0.24929999999999999</v>
      </c>
      <c r="H390" s="3" t="s">
        <v>30</v>
      </c>
      <c r="I390" s="3" t="s">
        <v>31</v>
      </c>
      <c r="J390" s="4">
        <v>0.76880000000000004</v>
      </c>
      <c r="K390" s="4">
        <v>2.64</v>
      </c>
      <c r="L390" s="4">
        <v>0.81989999999999996</v>
      </c>
      <c r="M390" s="4">
        <v>1.87</v>
      </c>
      <c r="N390" s="13">
        <f>[1]!b_anal_modidura_cnbd(B390,E390,1)</f>
        <v>0.24879999999999999</v>
      </c>
      <c r="O390" s="13">
        <f>[1]!b_anal_yield_cnbd(B390,D390-1,1)</f>
        <v>0</v>
      </c>
      <c r="P390" s="1"/>
    </row>
    <row r="391" spans="1:16" hidden="1" x14ac:dyDescent="0.25">
      <c r="A391" s="3" t="s">
        <v>678</v>
      </c>
      <c r="B391" s="7">
        <v>209920</v>
      </c>
      <c r="C391" s="3" t="s">
        <v>679</v>
      </c>
      <c r="D391" s="5">
        <v>43959</v>
      </c>
      <c r="E391" s="5">
        <v>43962</v>
      </c>
      <c r="F391" s="4">
        <v>200</v>
      </c>
      <c r="G391" s="4">
        <v>0.24929999999999999</v>
      </c>
      <c r="H391" s="3" t="s">
        <v>30</v>
      </c>
      <c r="I391" s="3" t="s">
        <v>31</v>
      </c>
      <c r="J391" s="4">
        <v>0.86739999999999995</v>
      </c>
      <c r="K391" s="4">
        <v>2.5299999999999998</v>
      </c>
      <c r="L391" s="4">
        <v>0.95689999999999997</v>
      </c>
      <c r="M391" s="4">
        <v>8.3699999999999992</v>
      </c>
      <c r="N391" s="13">
        <f>[1]!b_anal_modidura_cnbd(B391,E391,1)</f>
        <v>0.2487</v>
      </c>
      <c r="O391" s="13">
        <f>[1]!b_anal_yield_cnbd(B391,D391-1,1)</f>
        <v>0</v>
      </c>
      <c r="P391" s="1"/>
    </row>
    <row r="392" spans="1:16" hidden="1" x14ac:dyDescent="0.25">
      <c r="A392" s="3" t="s">
        <v>729</v>
      </c>
      <c r="B392" s="7">
        <v>209922</v>
      </c>
      <c r="C392" s="3" t="s">
        <v>730</v>
      </c>
      <c r="D392" s="5">
        <v>43966</v>
      </c>
      <c r="E392" s="5">
        <v>43969</v>
      </c>
      <c r="F392" s="4">
        <v>200.6</v>
      </c>
      <c r="G392" s="4">
        <v>0.24929999999999999</v>
      </c>
      <c r="H392" s="3" t="s">
        <v>30</v>
      </c>
      <c r="I392" s="3" t="s">
        <v>31</v>
      </c>
      <c r="J392" s="4">
        <v>0.94279999999999997</v>
      </c>
      <c r="K392" s="4">
        <v>3.09</v>
      </c>
      <c r="L392" s="4">
        <v>0.99719999999999998</v>
      </c>
      <c r="M392" s="4">
        <v>32.4</v>
      </c>
      <c r="N392" s="13">
        <f>[1]!b_anal_modidura_cnbd(B392,E392,1)</f>
        <v>0.2487</v>
      </c>
      <c r="O392" s="13">
        <f>[1]!b_anal_yield_cnbd(B392,D392-1,1)</f>
        <v>0</v>
      </c>
      <c r="P392" s="1"/>
    </row>
    <row r="393" spans="1:16" hidden="1" x14ac:dyDescent="0.25">
      <c r="A393" s="3" t="s">
        <v>775</v>
      </c>
      <c r="B393" s="7">
        <v>209923</v>
      </c>
      <c r="C393" s="3" t="s">
        <v>776</v>
      </c>
      <c r="D393" s="5">
        <v>43973</v>
      </c>
      <c r="E393" s="5">
        <v>43976</v>
      </c>
      <c r="F393" s="4">
        <v>200.2</v>
      </c>
      <c r="G393" s="4">
        <v>0.24929999999999999</v>
      </c>
      <c r="H393" s="3" t="s">
        <v>30</v>
      </c>
      <c r="I393" s="3" t="s">
        <v>31</v>
      </c>
      <c r="J393" s="4">
        <v>1.0652999999999999</v>
      </c>
      <c r="K393" s="4">
        <v>2.89</v>
      </c>
      <c r="L393" s="4">
        <v>1.1020000000000001</v>
      </c>
      <c r="M393" s="4">
        <v>1</v>
      </c>
      <c r="N393" s="13">
        <f>[1]!b_anal_modidura_cnbd(B393,E393,1)</f>
        <v>0.24859999999999999</v>
      </c>
      <c r="O393" s="13">
        <f>[1]!b_anal_yield_cnbd(B393,D393-1,1)</f>
        <v>0</v>
      </c>
      <c r="P393" s="1"/>
    </row>
    <row r="394" spans="1:16" hidden="1" x14ac:dyDescent="0.25">
      <c r="A394" s="3" t="s">
        <v>826</v>
      </c>
      <c r="B394" s="7">
        <v>209925</v>
      </c>
      <c r="C394" s="3" t="s">
        <v>827</v>
      </c>
      <c r="D394" s="5">
        <v>43980</v>
      </c>
      <c r="E394" s="5">
        <v>43983</v>
      </c>
      <c r="F394" s="4">
        <v>100.3</v>
      </c>
      <c r="G394" s="4">
        <v>0.24929999999999999</v>
      </c>
      <c r="H394" s="3" t="s">
        <v>30</v>
      </c>
      <c r="I394" s="3" t="s">
        <v>31</v>
      </c>
      <c r="J394" s="4">
        <v>1.3857999999999999</v>
      </c>
      <c r="K394" s="4">
        <v>4.47</v>
      </c>
      <c r="L394" s="4">
        <v>1.4249000000000001</v>
      </c>
      <c r="M394" s="4">
        <v>1.62</v>
      </c>
      <c r="N394" s="13">
        <f>[1]!b_anal_modidura_cnbd(B394,E394,1)</f>
        <v>0.24840000000000001</v>
      </c>
      <c r="O394" s="13">
        <f>[1]!b_anal_yield_cnbd(B394,D394-1,1)</f>
        <v>0</v>
      </c>
      <c r="P394" s="1"/>
    </row>
    <row r="395" spans="1:16" hidden="1" x14ac:dyDescent="0.25">
      <c r="A395" s="3" t="s">
        <v>867</v>
      </c>
      <c r="B395" s="7">
        <v>209926</v>
      </c>
      <c r="C395" s="3" t="s">
        <v>868</v>
      </c>
      <c r="D395" s="5">
        <v>43987</v>
      </c>
      <c r="E395" s="5">
        <v>43990</v>
      </c>
      <c r="F395" s="4">
        <v>100</v>
      </c>
      <c r="G395" s="4">
        <v>0.24929999999999999</v>
      </c>
      <c r="H395" s="3" t="s">
        <v>30</v>
      </c>
      <c r="I395" s="3" t="s">
        <v>31</v>
      </c>
      <c r="J395" s="4">
        <v>1.7836000000000001</v>
      </c>
      <c r="K395" s="4">
        <v>3.69</v>
      </c>
      <c r="L395" s="4">
        <v>1.8697999999999999</v>
      </c>
      <c r="M395" s="4">
        <v>1.0900000000000001</v>
      </c>
      <c r="N395" s="13">
        <f>[1]!b_anal_modidura_cnbd(B395,E395,1)</f>
        <v>0.2482</v>
      </c>
      <c r="O395" s="13">
        <f>[1]!b_anal_yield_cnbd(B395,D395-1,1)</f>
        <v>0</v>
      </c>
      <c r="P395" s="1"/>
    </row>
    <row r="396" spans="1:16" hidden="1" x14ac:dyDescent="0.25">
      <c r="A396" s="3" t="s">
        <v>36</v>
      </c>
      <c r="B396" s="7">
        <v>209902</v>
      </c>
      <c r="C396" s="3" t="s">
        <v>37</v>
      </c>
      <c r="D396" s="5">
        <v>43833</v>
      </c>
      <c r="E396" s="5">
        <v>43836</v>
      </c>
      <c r="F396" s="4">
        <v>100</v>
      </c>
      <c r="G396" s="4">
        <v>0.49730000000000002</v>
      </c>
      <c r="H396" s="3" t="s">
        <v>38</v>
      </c>
      <c r="I396" s="3" t="s">
        <v>31</v>
      </c>
      <c r="J396" s="4">
        <v>2.0188000000000001</v>
      </c>
      <c r="K396" s="4">
        <v>2.76</v>
      </c>
      <c r="L396" s="4">
        <v>2.1442000000000001</v>
      </c>
      <c r="M396" s="4">
        <v>1.04</v>
      </c>
      <c r="N396" s="13">
        <f>[1]!b_anal_modidura_cnbd(B396,E396,1)</f>
        <v>0.49209999999999998</v>
      </c>
      <c r="O396" s="13">
        <f>[1]!b_anal_yield_cnbd(B396,D396-1,1)</f>
        <v>0</v>
      </c>
      <c r="P396" s="1"/>
    </row>
    <row r="397" spans="1:16" hidden="1" x14ac:dyDescent="0.25">
      <c r="A397" s="3" t="s">
        <v>156</v>
      </c>
      <c r="B397" s="7">
        <v>209906</v>
      </c>
      <c r="C397" s="3" t="s">
        <v>157</v>
      </c>
      <c r="D397" s="5">
        <v>43868</v>
      </c>
      <c r="E397" s="5">
        <v>43871</v>
      </c>
      <c r="F397" s="4">
        <v>100</v>
      </c>
      <c r="G397" s="4">
        <v>0.49730000000000002</v>
      </c>
      <c r="H397" s="3" t="s">
        <v>38</v>
      </c>
      <c r="I397" s="3" t="s">
        <v>31</v>
      </c>
      <c r="J397" s="4">
        <v>1.6757</v>
      </c>
      <c r="K397" s="4">
        <v>2.56</v>
      </c>
      <c r="L397" s="4">
        <v>1.7750999999999999</v>
      </c>
      <c r="M397" s="4">
        <v>6.52</v>
      </c>
      <c r="N397" s="13">
        <f>[1]!b_anal_modidura_cnbd(B397,E397,1)</f>
        <v>0.49320000000000003</v>
      </c>
      <c r="O397" s="13">
        <f>[1]!b_anal_yield_cnbd(B397,D397-1,1)</f>
        <v>0</v>
      </c>
      <c r="P397" s="1"/>
    </row>
    <row r="398" spans="1:16" hidden="1" x14ac:dyDescent="0.25">
      <c r="A398" s="3" t="s">
        <v>309</v>
      </c>
      <c r="B398" s="7">
        <v>209911</v>
      </c>
      <c r="C398" s="3" t="s">
        <v>310</v>
      </c>
      <c r="D398" s="5">
        <v>43896</v>
      </c>
      <c r="E398" s="5">
        <v>43899</v>
      </c>
      <c r="F398" s="4">
        <v>150</v>
      </c>
      <c r="G398" s="4">
        <v>0.49730000000000002</v>
      </c>
      <c r="H398" s="3" t="s">
        <v>38</v>
      </c>
      <c r="I398" s="3" t="s">
        <v>31</v>
      </c>
      <c r="J398" s="4">
        <v>1.7544</v>
      </c>
      <c r="K398" s="4">
        <v>2.4700000000000002</v>
      </c>
      <c r="L398" s="4">
        <v>1.8008999999999999</v>
      </c>
      <c r="M398" s="4">
        <v>2.21</v>
      </c>
      <c r="N398" s="13">
        <f>[1]!b_anal_modidura_cnbd(B398,E398,1)</f>
        <v>0.4945</v>
      </c>
      <c r="O398" s="13">
        <f>[1]!b_anal_yield_cnbd(B398,D398-1,1)</f>
        <v>0</v>
      </c>
      <c r="P398" s="1"/>
    </row>
    <row r="399" spans="1:16" hidden="1" x14ac:dyDescent="0.25">
      <c r="A399" s="3" t="s">
        <v>481</v>
      </c>
      <c r="B399" s="7">
        <v>209916</v>
      </c>
      <c r="C399" s="3" t="s">
        <v>482</v>
      </c>
      <c r="D399" s="5">
        <v>43924</v>
      </c>
      <c r="E399" s="5">
        <v>43928</v>
      </c>
      <c r="F399" s="4">
        <v>100.9</v>
      </c>
      <c r="G399" s="4">
        <v>0.49859999999999999</v>
      </c>
      <c r="H399" s="3" t="s">
        <v>38</v>
      </c>
      <c r="I399" s="3" t="s">
        <v>31</v>
      </c>
      <c r="J399" s="4">
        <v>1.3193999999999999</v>
      </c>
      <c r="K399" s="4">
        <v>2.71</v>
      </c>
      <c r="L399" s="4">
        <v>1.3629</v>
      </c>
      <c r="M399" s="4">
        <v>1.05</v>
      </c>
      <c r="N399" s="13">
        <f>[1]!b_anal_modidura_cnbd(B399,E399,1)</f>
        <v>0.49590000000000001</v>
      </c>
      <c r="O399" s="13">
        <f>[1]!b_anal_yield_cnbd(B399,D399-1,1)</f>
        <v>0</v>
      </c>
      <c r="P399" s="1"/>
    </row>
    <row r="400" spans="1:16" hidden="1" x14ac:dyDescent="0.25">
      <c r="A400" s="3" t="s">
        <v>688</v>
      </c>
      <c r="B400" s="7">
        <v>209921</v>
      </c>
      <c r="C400" s="3" t="s">
        <v>689</v>
      </c>
      <c r="D400" s="5">
        <v>43959</v>
      </c>
      <c r="E400" s="5">
        <v>43962</v>
      </c>
      <c r="F400" s="4">
        <v>200</v>
      </c>
      <c r="G400" s="4">
        <v>0.49859999999999999</v>
      </c>
      <c r="H400" s="3" t="s">
        <v>38</v>
      </c>
      <c r="I400" s="3" t="s">
        <v>31</v>
      </c>
      <c r="J400" s="4">
        <v>1.0488999999999999</v>
      </c>
      <c r="K400" s="4">
        <v>1.95</v>
      </c>
      <c r="L400" s="4">
        <v>1.1800999999999999</v>
      </c>
      <c r="M400" s="4">
        <v>2.75</v>
      </c>
      <c r="N400" s="13">
        <f>[1]!b_anal_modidura_cnbd(B400,E400,1)</f>
        <v>0.496</v>
      </c>
      <c r="O400" s="13">
        <f>[1]!b_anal_yield_cnbd(B400,D400-1,1)</f>
        <v>0</v>
      </c>
      <c r="P400" s="1"/>
    </row>
    <row r="401" spans="1:16" hidden="1" x14ac:dyDescent="0.25">
      <c r="A401" s="3" t="s">
        <v>783</v>
      </c>
      <c r="B401" s="7">
        <v>209924</v>
      </c>
      <c r="C401" s="3" t="s">
        <v>784</v>
      </c>
      <c r="D401" s="5">
        <v>43973</v>
      </c>
      <c r="E401" s="5">
        <v>43976</v>
      </c>
      <c r="F401" s="4">
        <v>200</v>
      </c>
      <c r="G401" s="4">
        <v>0.49859999999999999</v>
      </c>
      <c r="H401" s="3" t="s">
        <v>38</v>
      </c>
      <c r="I401" s="3" t="s">
        <v>31</v>
      </c>
      <c r="J401" s="4">
        <v>1.2283999999999999</v>
      </c>
      <c r="K401" s="4">
        <v>2.61</v>
      </c>
      <c r="L401" s="4">
        <v>1.3527</v>
      </c>
      <c r="M401" s="4">
        <v>4.76</v>
      </c>
      <c r="N401" s="13">
        <f>[1]!b_anal_modidura_cnbd(B401,E401,1)</f>
        <v>0.49540000000000001</v>
      </c>
      <c r="O401" s="13">
        <f>[1]!b_anal_yield_cnbd(B401,D401-1,1)</f>
        <v>0</v>
      </c>
      <c r="P401" s="1"/>
    </row>
    <row r="402" spans="1:16" hidden="1" x14ac:dyDescent="0.25">
      <c r="A402" s="3" t="s">
        <v>877</v>
      </c>
      <c r="B402" s="7">
        <v>209927</v>
      </c>
      <c r="C402" s="3" t="s">
        <v>878</v>
      </c>
      <c r="D402" s="5">
        <v>43987</v>
      </c>
      <c r="E402" s="5">
        <v>43990</v>
      </c>
      <c r="F402" s="4">
        <v>100</v>
      </c>
      <c r="G402" s="4">
        <v>0.49859999999999999</v>
      </c>
      <c r="H402" s="3" t="s">
        <v>38</v>
      </c>
      <c r="I402" s="3" t="s">
        <v>31</v>
      </c>
      <c r="J402" s="4">
        <v>1.9286000000000001</v>
      </c>
      <c r="K402" s="4">
        <v>3.14</v>
      </c>
      <c r="L402" s="4">
        <v>2.0154999999999998</v>
      </c>
      <c r="M402" s="4">
        <v>19</v>
      </c>
      <c r="N402" s="13">
        <f>[1]!b_anal_modidura_cnbd(B402,E402,1)</f>
        <v>0.49370000000000003</v>
      </c>
      <c r="O402" s="13">
        <f>[1]!b_anal_yield_cnbd(B402,D402-1,1)</f>
        <v>0</v>
      </c>
      <c r="P402" s="1"/>
    </row>
    <row r="403" spans="1:16" hidden="1" x14ac:dyDescent="0.25">
      <c r="A403" s="3" t="s">
        <v>51</v>
      </c>
      <c r="B403" s="7">
        <v>200001</v>
      </c>
      <c r="C403" s="3" t="s">
        <v>52</v>
      </c>
      <c r="D403" s="5">
        <v>43838</v>
      </c>
      <c r="E403" s="5">
        <v>43839</v>
      </c>
      <c r="F403" s="4">
        <v>210</v>
      </c>
      <c r="G403" s="4">
        <v>1</v>
      </c>
      <c r="H403" s="3" t="s">
        <v>25</v>
      </c>
      <c r="I403" s="3" t="s">
        <v>31</v>
      </c>
      <c r="J403" s="10">
        <f>[1]!b_info_couponrate(A403)</f>
        <v>2.25</v>
      </c>
      <c r="K403" s="4">
        <v>3.52</v>
      </c>
      <c r="L403" s="4">
        <v>2.2999999999999998</v>
      </c>
      <c r="M403" s="4">
        <v>6.01</v>
      </c>
      <c r="N403" s="13">
        <f>[1]!b_anal_modidura_cnbd(B403,E403,1)</f>
        <v>0.97750000000000004</v>
      </c>
      <c r="O403" s="13">
        <f>[1]!b_anal_yield_cnbd(B403,D403-1,1)</f>
        <v>0</v>
      </c>
      <c r="P403" s="1"/>
    </row>
    <row r="404" spans="1:16" hidden="1" x14ac:dyDescent="0.25">
      <c r="A404" s="3" t="s">
        <v>208</v>
      </c>
      <c r="B404" s="7">
        <v>200001</v>
      </c>
      <c r="C404" s="3" t="s">
        <v>209</v>
      </c>
      <c r="D404" s="5">
        <v>43880</v>
      </c>
      <c r="E404" s="5">
        <v>43881</v>
      </c>
      <c r="F404" s="4">
        <v>260</v>
      </c>
      <c r="G404" s="4">
        <v>1</v>
      </c>
      <c r="H404" s="3" t="s">
        <v>25</v>
      </c>
      <c r="I404" s="3" t="s">
        <v>31</v>
      </c>
      <c r="J404" s="4">
        <v>1.8567</v>
      </c>
      <c r="K404" s="4">
        <v>2.5</v>
      </c>
      <c r="L404" s="4">
        <v>1.9440999999999999</v>
      </c>
      <c r="M404" s="4">
        <v>8.59</v>
      </c>
      <c r="N404" s="13">
        <f>[1]!b_anal_modidura_cnbd(B404,D404,1)</f>
        <v>0.87280000000000002</v>
      </c>
      <c r="O404" s="13">
        <f>[1]!b_anal_yield_cnbd(B404,D404-1,1)</f>
        <v>1.9602999999999999</v>
      </c>
      <c r="P404" s="1"/>
    </row>
    <row r="405" spans="1:16" hidden="1" x14ac:dyDescent="0.25">
      <c r="A405" s="3" t="s">
        <v>374</v>
      </c>
      <c r="B405" s="7">
        <v>200001</v>
      </c>
      <c r="C405" s="3" t="s">
        <v>375</v>
      </c>
      <c r="D405" s="5">
        <v>43908</v>
      </c>
      <c r="E405" s="5">
        <v>43909</v>
      </c>
      <c r="F405" s="4">
        <v>430</v>
      </c>
      <c r="G405" s="4">
        <v>1</v>
      </c>
      <c r="H405" s="3" t="s">
        <v>25</v>
      </c>
      <c r="I405" s="3" t="s">
        <v>31</v>
      </c>
      <c r="J405" s="4">
        <v>1.8783000000000001</v>
      </c>
      <c r="K405" s="4">
        <v>2.52</v>
      </c>
      <c r="L405" s="4">
        <v>1.9406000000000001</v>
      </c>
      <c r="M405" s="4">
        <v>1.44</v>
      </c>
      <c r="N405" s="13">
        <f>[1]!b_anal_modidura_cnbd(B405,D405,1)</f>
        <v>0.79869999999999997</v>
      </c>
      <c r="O405" s="13">
        <f>[1]!b_anal_yield_cnbd(B405,D405-1,1)</f>
        <v>1.9376</v>
      </c>
      <c r="P405" s="1"/>
    </row>
    <row r="406" spans="1:16" hidden="1" x14ac:dyDescent="0.25">
      <c r="A406" s="3" t="s">
        <v>553</v>
      </c>
      <c r="B406" s="7">
        <v>200001</v>
      </c>
      <c r="C406" s="3" t="s">
        <v>554</v>
      </c>
      <c r="D406" s="5">
        <v>43936</v>
      </c>
      <c r="E406" s="5">
        <v>43937</v>
      </c>
      <c r="F406" s="4">
        <v>500</v>
      </c>
      <c r="G406" s="4">
        <v>1</v>
      </c>
      <c r="H406" s="3" t="s">
        <v>25</v>
      </c>
      <c r="I406" s="3" t="s">
        <v>31</v>
      </c>
      <c r="J406" s="4">
        <v>1.1333</v>
      </c>
      <c r="K406" s="4">
        <v>2.2000000000000002</v>
      </c>
      <c r="L406" s="4">
        <v>1.1991000000000001</v>
      </c>
      <c r="M406" s="4">
        <v>8.6300000000000008</v>
      </c>
      <c r="N406" s="13">
        <f>[1]!b_anal_modidura_cnbd(B406,D406,1)</f>
        <v>0.72860000000000003</v>
      </c>
      <c r="O406" s="13">
        <f>[1]!b_anal_yield_cnbd(B406,D406-1,1)</f>
        <v>1.1688000000000001</v>
      </c>
      <c r="P406" s="1"/>
    </row>
    <row r="407" spans="1:16" hidden="1" x14ac:dyDescent="0.25">
      <c r="A407" s="3" t="s">
        <v>755</v>
      </c>
      <c r="B407" s="7">
        <v>200001</v>
      </c>
      <c r="C407" s="3" t="s">
        <v>756</v>
      </c>
      <c r="D407" s="5">
        <v>43971</v>
      </c>
      <c r="E407" s="5">
        <v>43972</v>
      </c>
      <c r="F407" s="4">
        <v>650.5</v>
      </c>
      <c r="G407" s="4">
        <v>1</v>
      </c>
      <c r="H407" s="3" t="s">
        <v>25</v>
      </c>
      <c r="I407" s="3" t="s">
        <v>31</v>
      </c>
      <c r="J407" s="4">
        <v>1.2899</v>
      </c>
      <c r="K407" s="4">
        <v>1.82</v>
      </c>
      <c r="L407" s="4">
        <v>1.4105000000000001</v>
      </c>
      <c r="M407" s="4">
        <v>1.04</v>
      </c>
      <c r="N407" s="13">
        <f>[1]!b_anal_modidura_cnbd(B407,D407,1)</f>
        <v>0.63380000000000003</v>
      </c>
      <c r="O407" s="13">
        <f>[1]!b_anal_yield_cnbd(B407,D407-1,1)</f>
        <v>1.2242</v>
      </c>
      <c r="P407" s="1"/>
    </row>
    <row r="408" spans="1:16" hidden="1" x14ac:dyDescent="0.25">
      <c r="A408" s="3" t="s">
        <v>87</v>
      </c>
      <c r="B408" s="7">
        <v>190014</v>
      </c>
      <c r="C408" s="3" t="s">
        <v>88</v>
      </c>
      <c r="D408" s="5">
        <v>43845</v>
      </c>
      <c r="E408" s="5">
        <v>43846</v>
      </c>
      <c r="F408" s="4">
        <v>210</v>
      </c>
      <c r="G408" s="4">
        <v>2</v>
      </c>
      <c r="H408" s="3" t="s">
        <v>12</v>
      </c>
      <c r="I408" s="3" t="s">
        <v>31</v>
      </c>
      <c r="J408" s="4">
        <v>2.3952</v>
      </c>
      <c r="K408" s="4">
        <v>2.99</v>
      </c>
      <c r="L408" s="4">
        <v>2.4401000000000002</v>
      </c>
      <c r="M408" s="4">
        <v>1.84</v>
      </c>
      <c r="N408" s="13">
        <f>[1]!b_anal_modidura_cnbd(B408,D408,1)</f>
        <v>1.7609999999999999</v>
      </c>
      <c r="O408" s="13">
        <f>[1]!b_anal_yield_cnbd(B408,D408-1,1)</f>
        <v>2.4739</v>
      </c>
      <c r="P408" s="1"/>
    </row>
    <row r="409" spans="1:16" hidden="1" x14ac:dyDescent="0.25">
      <c r="A409" s="3" t="s">
        <v>176</v>
      </c>
      <c r="B409" s="7">
        <v>200002</v>
      </c>
      <c r="C409" s="3" t="s">
        <v>177</v>
      </c>
      <c r="D409" s="5">
        <v>43873</v>
      </c>
      <c r="E409" s="5">
        <v>43874</v>
      </c>
      <c r="F409" s="4">
        <v>210</v>
      </c>
      <c r="G409" s="4">
        <v>2</v>
      </c>
      <c r="H409" s="3" t="s">
        <v>12</v>
      </c>
      <c r="I409" s="3" t="s">
        <v>31</v>
      </c>
      <c r="J409" s="10">
        <f>[1]!b_info_couponrate(A409)</f>
        <v>2.2000000000000002</v>
      </c>
      <c r="K409" s="4">
        <v>2.95</v>
      </c>
      <c r="L409" s="4">
        <v>2.25</v>
      </c>
      <c r="M409" s="4">
        <v>1.91</v>
      </c>
      <c r="N409" s="13">
        <f>[1]!b_anal_modidura_cnbd(B409,E409,1)</f>
        <v>1.9340999999999999</v>
      </c>
      <c r="O409" s="13">
        <f>[1]!b_anal_yield_cnbd(B409,D409-1,1)</f>
        <v>0</v>
      </c>
      <c r="P409" s="1"/>
    </row>
    <row r="410" spans="1:16" hidden="1" x14ac:dyDescent="0.25">
      <c r="A410" s="3" t="s">
        <v>337</v>
      </c>
      <c r="B410" s="7">
        <v>200002</v>
      </c>
      <c r="C410" s="3" t="s">
        <v>338</v>
      </c>
      <c r="D410" s="5">
        <v>43901</v>
      </c>
      <c r="E410" s="5">
        <v>43902</v>
      </c>
      <c r="F410" s="4">
        <v>430</v>
      </c>
      <c r="G410" s="4">
        <v>2</v>
      </c>
      <c r="H410" s="3" t="s">
        <v>12</v>
      </c>
      <c r="I410" s="3" t="s">
        <v>31</v>
      </c>
      <c r="J410" s="4">
        <v>2.1025999999999998</v>
      </c>
      <c r="K410" s="4">
        <v>2.39</v>
      </c>
      <c r="L410" s="4">
        <v>2.1553</v>
      </c>
      <c r="M410" s="4">
        <v>3.17</v>
      </c>
      <c r="N410" s="13">
        <f>[1]!b_anal_modidura_cnbd(B410,D410,1)</f>
        <v>1.8649</v>
      </c>
      <c r="O410" s="13">
        <f>[1]!b_anal_yield_cnbd(B410,D410-1,1)</f>
        <v>2.1695000000000002</v>
      </c>
      <c r="P410" s="1"/>
    </row>
    <row r="411" spans="1:16" hidden="1" x14ac:dyDescent="0.25">
      <c r="A411" s="3" t="s">
        <v>499</v>
      </c>
      <c r="B411" s="7">
        <v>200002</v>
      </c>
      <c r="C411" s="3" t="s">
        <v>500</v>
      </c>
      <c r="D411" s="5">
        <v>43929</v>
      </c>
      <c r="E411" s="5">
        <v>43930</v>
      </c>
      <c r="F411" s="4">
        <v>509</v>
      </c>
      <c r="G411" s="4">
        <v>2</v>
      </c>
      <c r="H411" s="3" t="s">
        <v>12</v>
      </c>
      <c r="I411" s="3" t="s">
        <v>31</v>
      </c>
      <c r="J411" s="4">
        <v>1.5475000000000001</v>
      </c>
      <c r="K411" s="4">
        <v>3.15</v>
      </c>
      <c r="L411" s="4">
        <v>1.5713999999999999</v>
      </c>
      <c r="M411" s="4">
        <v>1.1399999999999999</v>
      </c>
      <c r="N411" s="13">
        <f>[1]!b_anal_modidura_cnbd(B411,D411,1)</f>
        <v>1.8012999999999999</v>
      </c>
      <c r="O411" s="13">
        <f>[1]!b_anal_yield_cnbd(B411,D411-1,1)</f>
        <v>1.64</v>
      </c>
      <c r="P411" s="1"/>
    </row>
    <row r="412" spans="1:16" hidden="1" x14ac:dyDescent="0.25">
      <c r="A412" s="3" t="s">
        <v>709</v>
      </c>
      <c r="B412" s="7">
        <v>200002</v>
      </c>
      <c r="C412" s="3" t="s">
        <v>710</v>
      </c>
      <c r="D412" s="5">
        <v>43964</v>
      </c>
      <c r="E412" s="5">
        <v>43965</v>
      </c>
      <c r="F412" s="4">
        <v>650</v>
      </c>
      <c r="G412" s="4">
        <v>2</v>
      </c>
      <c r="H412" s="3" t="s">
        <v>12</v>
      </c>
      <c r="I412" s="3" t="s">
        <v>31</v>
      </c>
      <c r="J412" s="4">
        <v>1.4670000000000001</v>
      </c>
      <c r="K412" s="4">
        <v>2.36</v>
      </c>
      <c r="L412" s="4">
        <v>1.5086999999999999</v>
      </c>
      <c r="M412" s="4">
        <v>3.86</v>
      </c>
      <c r="N412" s="13">
        <f>[1]!b_anal_modidura_cnbd(B412,D412,1)</f>
        <v>1.7071000000000001</v>
      </c>
      <c r="O412" s="13">
        <f>[1]!b_anal_yield_cnbd(B412,D412-1,1)</f>
        <v>1.4661</v>
      </c>
      <c r="P412" s="1"/>
    </row>
    <row r="413" spans="1:16" hidden="1" x14ac:dyDescent="0.25">
      <c r="A413" s="3" t="s">
        <v>61</v>
      </c>
      <c r="B413" s="7">
        <v>190011</v>
      </c>
      <c r="C413" s="3" t="s">
        <v>62</v>
      </c>
      <c r="D413" s="5">
        <v>43838</v>
      </c>
      <c r="E413" s="5">
        <v>43839</v>
      </c>
      <c r="F413" s="4">
        <v>220</v>
      </c>
      <c r="G413" s="4">
        <v>3</v>
      </c>
      <c r="H413" s="3" t="s">
        <v>12</v>
      </c>
      <c r="I413" s="3" t="s">
        <v>31</v>
      </c>
      <c r="J413" s="4">
        <v>2.5348999999999999</v>
      </c>
      <c r="K413" s="4">
        <v>3.65</v>
      </c>
      <c r="L413" s="4">
        <v>2.5750000000000002</v>
      </c>
      <c r="M413" s="4">
        <v>1.1100000000000001</v>
      </c>
      <c r="N413" s="13">
        <f>[1]!b_anal_modidura_cnbd(B413,D413,1)</f>
        <v>2.4392999999999998</v>
      </c>
      <c r="O413" s="13">
        <f>[1]!b_anal_yield_cnbd(B413,D413-1,1)</f>
        <v>2.6301000000000001</v>
      </c>
      <c r="P413" s="1"/>
    </row>
    <row r="414" spans="1:16" hidden="1" x14ac:dyDescent="0.25">
      <c r="A414" s="3" t="s">
        <v>142</v>
      </c>
      <c r="B414" s="7">
        <v>190011</v>
      </c>
      <c r="C414" s="3" t="s">
        <v>143</v>
      </c>
      <c r="D414" s="5">
        <v>43866</v>
      </c>
      <c r="E414" s="5">
        <v>43867</v>
      </c>
      <c r="F414" s="4">
        <v>220</v>
      </c>
      <c r="G414" s="4">
        <v>3</v>
      </c>
      <c r="H414" s="3" t="s">
        <v>12</v>
      </c>
      <c r="I414" s="3" t="s">
        <v>31</v>
      </c>
      <c r="J414" s="4">
        <v>2.3248000000000002</v>
      </c>
      <c r="K414" s="4">
        <v>2.62</v>
      </c>
      <c r="L414" s="4">
        <v>2.371</v>
      </c>
      <c r="M414" s="4">
        <v>1.35</v>
      </c>
      <c r="N414" s="13">
        <f>[1]!b_anal_modidura_cnbd(B414,D414,1)</f>
        <v>2.3698000000000001</v>
      </c>
      <c r="O414" s="13">
        <f>[1]!b_anal_yield_cnbd(B414,D414-1,1)</f>
        <v>2.3803999999999998</v>
      </c>
      <c r="P414" s="1"/>
    </row>
    <row r="415" spans="1:16" hidden="1" x14ac:dyDescent="0.25">
      <c r="A415" s="3" t="s">
        <v>295</v>
      </c>
      <c r="B415" s="7">
        <v>200003</v>
      </c>
      <c r="C415" s="3" t="s">
        <v>296</v>
      </c>
      <c r="D415" s="5">
        <v>43894</v>
      </c>
      <c r="E415" s="5">
        <v>43895</v>
      </c>
      <c r="F415" s="4">
        <v>430</v>
      </c>
      <c r="G415" s="4">
        <v>3</v>
      </c>
      <c r="H415" s="3" t="s">
        <v>12</v>
      </c>
      <c r="I415" s="3" t="s">
        <v>31</v>
      </c>
      <c r="J415" s="10">
        <f>[1]!b_info_couponrate(A415)</f>
        <v>2.2400000000000002</v>
      </c>
      <c r="K415" s="4">
        <v>3.04</v>
      </c>
      <c r="L415" s="4">
        <v>2.29</v>
      </c>
      <c r="M415" s="4">
        <v>4.5599999999999996</v>
      </c>
      <c r="N415" s="13">
        <f>[1]!b_anal_modidura_cnbd(B415,E415,1)</f>
        <v>2.8692000000000002</v>
      </c>
      <c r="O415" s="13">
        <f>[1]!b_anal_yield_cnbd(B415,D415-1,1)</f>
        <v>0</v>
      </c>
      <c r="P415" s="1"/>
    </row>
    <row r="416" spans="1:16" hidden="1" x14ac:dyDescent="0.25">
      <c r="A416" s="3" t="s">
        <v>458</v>
      </c>
      <c r="B416" s="7">
        <v>200003</v>
      </c>
      <c r="C416" s="3" t="s">
        <v>459</v>
      </c>
      <c r="D416" s="5">
        <v>43922</v>
      </c>
      <c r="E416" s="5">
        <v>43923</v>
      </c>
      <c r="F416" s="4">
        <v>480</v>
      </c>
      <c r="G416" s="4">
        <v>3</v>
      </c>
      <c r="H416" s="3" t="s">
        <v>12</v>
      </c>
      <c r="I416" s="3" t="s">
        <v>31</v>
      </c>
      <c r="J416" s="4">
        <v>1.9283999999999999</v>
      </c>
      <c r="K416" s="4">
        <v>2.33</v>
      </c>
      <c r="L416" s="4">
        <v>1.9594</v>
      </c>
      <c r="M416" s="4">
        <v>2.4900000000000002</v>
      </c>
      <c r="N416" s="13">
        <f>[1]!b_anal_modidura_cnbd(B416,D416,1)</f>
        <v>2.8056000000000001</v>
      </c>
      <c r="O416" s="13">
        <f>[1]!b_anal_yield_cnbd(B416,D416-1,1)</f>
        <v>2.0002</v>
      </c>
      <c r="P416" s="1"/>
    </row>
    <row r="417" spans="1:16" hidden="1" x14ac:dyDescent="0.25">
      <c r="A417" s="3" t="s">
        <v>658</v>
      </c>
      <c r="B417" s="7">
        <v>200003</v>
      </c>
      <c r="C417" s="3" t="s">
        <v>659</v>
      </c>
      <c r="D417" s="5">
        <v>43957</v>
      </c>
      <c r="E417" s="5">
        <v>43958</v>
      </c>
      <c r="F417" s="4">
        <v>670</v>
      </c>
      <c r="G417" s="4">
        <v>3</v>
      </c>
      <c r="H417" s="3" t="s">
        <v>12</v>
      </c>
      <c r="I417" s="3" t="s">
        <v>31</v>
      </c>
      <c r="J417" s="4">
        <v>1.4416</v>
      </c>
      <c r="K417" s="4">
        <v>2.2999999999999998</v>
      </c>
      <c r="L417" s="4">
        <v>1.4741</v>
      </c>
      <c r="M417" s="4">
        <v>1.19</v>
      </c>
      <c r="N417" s="13">
        <f>[1]!b_anal_modidura_cnbd(B417,D417,1)</f>
        <v>2.7252999999999998</v>
      </c>
      <c r="O417" s="13">
        <f>[1]!b_anal_yield_cnbd(B417,D417-6,1)</f>
        <v>1.4246000000000001</v>
      </c>
      <c r="P417" s="1"/>
    </row>
    <row r="418" spans="1:16" hidden="1" x14ac:dyDescent="0.25">
      <c r="A418" s="3" t="s">
        <v>848</v>
      </c>
      <c r="B418" s="7">
        <v>200003</v>
      </c>
      <c r="C418" s="3" t="s">
        <v>849</v>
      </c>
      <c r="D418" s="5">
        <v>43985</v>
      </c>
      <c r="E418" s="5">
        <v>43986</v>
      </c>
      <c r="F418" s="4">
        <v>500</v>
      </c>
      <c r="G418" s="4">
        <v>3</v>
      </c>
      <c r="H418" s="3" t="s">
        <v>12</v>
      </c>
      <c r="I418" s="3" t="s">
        <v>31</v>
      </c>
      <c r="J418" s="4">
        <v>2.2879</v>
      </c>
      <c r="K418" s="4">
        <v>1.95</v>
      </c>
      <c r="L418" s="4">
        <v>2.3856999999999999</v>
      </c>
      <c r="M418" s="4">
        <v>11.52</v>
      </c>
      <c r="N418" s="13">
        <f>[1]!b_anal_modidura_cnbd(B418,D418,1)</f>
        <v>2.6288999999999998</v>
      </c>
      <c r="O418" s="13">
        <f>[1]!b_anal_yield_cnbd(B418,D418-1,1)</f>
        <v>2.0299999999999998</v>
      </c>
      <c r="P418" s="1"/>
    </row>
    <row r="419" spans="1:16" hidden="1" x14ac:dyDescent="0.25">
      <c r="A419" s="3" t="s">
        <v>93</v>
      </c>
      <c r="B419" s="7">
        <v>190013</v>
      </c>
      <c r="C419" s="3" t="s">
        <v>94</v>
      </c>
      <c r="D419" s="5">
        <v>43845</v>
      </c>
      <c r="E419" s="5">
        <v>43846</v>
      </c>
      <c r="F419" s="4">
        <v>220</v>
      </c>
      <c r="G419" s="4">
        <v>5</v>
      </c>
      <c r="H419" s="3" t="s">
        <v>12</v>
      </c>
      <c r="I419" s="3" t="s">
        <v>31</v>
      </c>
      <c r="J419" s="4">
        <v>2.7686999999999999</v>
      </c>
      <c r="K419" s="4">
        <v>3.44</v>
      </c>
      <c r="L419" s="4">
        <v>2.8336000000000001</v>
      </c>
      <c r="M419" s="4">
        <v>1.4</v>
      </c>
      <c r="N419" s="13">
        <f>[1]!b_anal_modidura_cnbd(B419,D419,1)</f>
        <v>4.3525</v>
      </c>
      <c r="O419" s="13">
        <f>[1]!b_anal_yield_cnbd(B419,D419-1,1)</f>
        <v>2.8675000000000002</v>
      </c>
      <c r="P419" s="1"/>
    </row>
    <row r="420" spans="1:16" hidden="1" x14ac:dyDescent="0.25">
      <c r="A420" s="3" t="s">
        <v>178</v>
      </c>
      <c r="B420" s="7">
        <v>190013</v>
      </c>
      <c r="C420" s="3" t="s">
        <v>179</v>
      </c>
      <c r="D420" s="5">
        <v>43873</v>
      </c>
      <c r="E420" s="5">
        <v>43874</v>
      </c>
      <c r="F420" s="4">
        <v>220</v>
      </c>
      <c r="G420" s="4">
        <v>5</v>
      </c>
      <c r="H420" s="3" t="s">
        <v>12</v>
      </c>
      <c r="I420" s="3" t="s">
        <v>31</v>
      </c>
      <c r="J420" s="4">
        <v>2.4965000000000002</v>
      </c>
      <c r="K420" s="4">
        <v>3.59</v>
      </c>
      <c r="L420" s="4">
        <v>2.5400999999999998</v>
      </c>
      <c r="M420" s="4">
        <v>2.59</v>
      </c>
      <c r="N420" s="13">
        <f>[1]!b_anal_modidura_cnbd(B420,D420,1)</f>
        <v>4.2922000000000002</v>
      </c>
      <c r="O420" s="13">
        <f>[1]!b_anal_yield_cnbd(B420,D420-1,1)</f>
        <v>2.5649999999999999</v>
      </c>
      <c r="P420" s="1"/>
    </row>
    <row r="421" spans="1:16" hidden="1" x14ac:dyDescent="0.25">
      <c r="A421" s="3" t="s">
        <v>335</v>
      </c>
      <c r="B421" s="7">
        <v>190013</v>
      </c>
      <c r="C421" s="3" t="s">
        <v>336</v>
      </c>
      <c r="D421" s="5">
        <v>43901</v>
      </c>
      <c r="E421" s="5">
        <v>43902</v>
      </c>
      <c r="F421" s="4">
        <v>430</v>
      </c>
      <c r="G421" s="4">
        <v>5</v>
      </c>
      <c r="H421" s="3" t="s">
        <v>12</v>
      </c>
      <c r="I421" s="3" t="s">
        <v>31</v>
      </c>
      <c r="J421" s="4">
        <v>2.3582999999999998</v>
      </c>
      <c r="K421" s="4">
        <v>2.73</v>
      </c>
      <c r="L421" s="4">
        <v>2.3856000000000002</v>
      </c>
      <c r="M421" s="4">
        <v>1.04</v>
      </c>
      <c r="N421" s="13">
        <f>[1]!b_anal_modidura_cnbd(B421,D421,1)</f>
        <v>4.2257999999999996</v>
      </c>
      <c r="O421" s="13">
        <f>[1]!b_anal_yield_cnbd(B421,D421-1,1)</f>
        <v>2.4049999999999998</v>
      </c>
      <c r="P421" s="1"/>
    </row>
    <row r="422" spans="1:16" hidden="1" x14ac:dyDescent="0.25">
      <c r="A422" s="3" t="s">
        <v>501</v>
      </c>
      <c r="B422" s="7">
        <v>200005</v>
      </c>
      <c r="C422" s="3" t="s">
        <v>502</v>
      </c>
      <c r="D422" s="5">
        <v>43929</v>
      </c>
      <c r="E422" s="5">
        <v>43930</v>
      </c>
      <c r="F422" s="4">
        <v>573.9</v>
      </c>
      <c r="G422" s="4">
        <v>5</v>
      </c>
      <c r="H422" s="3" t="s">
        <v>12</v>
      </c>
      <c r="I422" s="3" t="s">
        <v>31</v>
      </c>
      <c r="J422" s="10">
        <f>[1]!b_info_couponrate(A422)</f>
        <v>1.99</v>
      </c>
      <c r="K422" s="4">
        <v>2.86</v>
      </c>
      <c r="L422" s="4">
        <v>2.02</v>
      </c>
      <c r="M422" s="4">
        <v>8.4600000000000009</v>
      </c>
      <c r="N422" s="13">
        <f>[1]!b_anal_modidura_cnbd(B422,E422,1)</f>
        <v>4.7103000000000002</v>
      </c>
      <c r="O422" s="13">
        <f>[1]!b_anal_yield_cnbd(B422,D422-1,1)</f>
        <v>0</v>
      </c>
      <c r="P422" s="1"/>
    </row>
    <row r="423" spans="1:16" hidden="1" x14ac:dyDescent="0.25">
      <c r="A423" s="3" t="s">
        <v>707</v>
      </c>
      <c r="B423" s="7">
        <v>200005</v>
      </c>
      <c r="C423" s="3" t="s">
        <v>708</v>
      </c>
      <c r="D423" s="5">
        <v>43964</v>
      </c>
      <c r="E423" s="5">
        <v>43965</v>
      </c>
      <c r="F423" s="4">
        <v>690</v>
      </c>
      <c r="G423" s="4">
        <v>5</v>
      </c>
      <c r="H423" s="3" t="s">
        <v>12</v>
      </c>
      <c r="I423" s="3" t="s">
        <v>31</v>
      </c>
      <c r="J423" s="4">
        <v>1.9766999999999999</v>
      </c>
      <c r="K423" s="4">
        <v>2.34</v>
      </c>
      <c r="L423" s="4">
        <v>2.0070999999999999</v>
      </c>
      <c r="M423" s="4">
        <v>2.1</v>
      </c>
      <c r="N423" s="13">
        <f>[1]!b_anal_modidura_cnbd(B423,D423,1)</f>
        <v>4.6215000000000002</v>
      </c>
      <c r="O423" s="13">
        <f>[1]!b_anal_yield_cnbd(B423,D423-1,1)</f>
        <v>2.0049999999999999</v>
      </c>
      <c r="P423" s="1"/>
    </row>
    <row r="424" spans="1:16" hidden="1" x14ac:dyDescent="0.25">
      <c r="A424" s="3" t="s">
        <v>55</v>
      </c>
      <c r="B424" s="7">
        <v>190016</v>
      </c>
      <c r="C424" s="3" t="s">
        <v>56</v>
      </c>
      <c r="D424" s="5">
        <v>43838</v>
      </c>
      <c r="E424" s="5">
        <v>43839</v>
      </c>
      <c r="F424" s="4">
        <v>220</v>
      </c>
      <c r="G424" s="4">
        <v>7</v>
      </c>
      <c r="H424" s="3" t="s">
        <v>12</v>
      </c>
      <c r="I424" s="3" t="s">
        <v>31</v>
      </c>
      <c r="J424" s="4">
        <v>2.9464999999999999</v>
      </c>
      <c r="K424" s="4">
        <v>3.37</v>
      </c>
      <c r="L424" s="4">
        <v>3.0295999999999998</v>
      </c>
      <c r="M424" s="4">
        <v>2.34</v>
      </c>
      <c r="N424" s="13">
        <f>[1]!b_anal_modidura_cnbd(B424,D424,1)</f>
        <v>6.1177999999999999</v>
      </c>
      <c r="O424" s="13">
        <f>[1]!b_anal_yield_cnbd(B424,D424-1,1)</f>
        <v>3.0649999999999999</v>
      </c>
      <c r="P424" s="1"/>
    </row>
    <row r="425" spans="1:16" hidden="1" x14ac:dyDescent="0.25">
      <c r="A425" s="3" t="s">
        <v>144</v>
      </c>
      <c r="B425" s="7">
        <v>190016</v>
      </c>
      <c r="C425" s="3" t="s">
        <v>145</v>
      </c>
      <c r="D425" s="5">
        <v>43866</v>
      </c>
      <c r="E425" s="5">
        <v>43867</v>
      </c>
      <c r="F425" s="4">
        <v>220</v>
      </c>
      <c r="G425" s="4">
        <v>7</v>
      </c>
      <c r="H425" s="3" t="s">
        <v>12</v>
      </c>
      <c r="I425" s="3" t="s">
        <v>31</v>
      </c>
      <c r="J425" s="4">
        <v>2.7305999999999999</v>
      </c>
      <c r="K425" s="4">
        <v>3.14</v>
      </c>
      <c r="L425" s="4">
        <v>2.7783000000000002</v>
      </c>
      <c r="M425" s="4">
        <v>1.17</v>
      </c>
      <c r="N425" s="13">
        <f>[1]!b_anal_modidura_cnbd(B425,D425,1)</f>
        <v>6.0651999999999999</v>
      </c>
      <c r="O425" s="13">
        <f>[1]!b_anal_yield_cnbd(B425,D425-1,1)</f>
        <v>2.78</v>
      </c>
      <c r="P425" s="1"/>
    </row>
    <row r="426" spans="1:16" hidden="1" x14ac:dyDescent="0.25">
      <c r="A426" s="3" t="s">
        <v>287</v>
      </c>
      <c r="B426" s="7">
        <v>190016</v>
      </c>
      <c r="C426" s="3" t="s">
        <v>288</v>
      </c>
      <c r="D426" s="5">
        <v>43894</v>
      </c>
      <c r="E426" s="5">
        <v>43895</v>
      </c>
      <c r="F426" s="4">
        <v>430</v>
      </c>
      <c r="G426" s="4">
        <v>7</v>
      </c>
      <c r="H426" s="3" t="s">
        <v>12</v>
      </c>
      <c r="I426" s="3" t="s">
        <v>31</v>
      </c>
      <c r="J426" s="4">
        <v>2.6627000000000001</v>
      </c>
      <c r="K426" s="4">
        <v>3.72</v>
      </c>
      <c r="L426" s="4">
        <v>2.6949999999999998</v>
      </c>
      <c r="M426" s="4">
        <v>2.31</v>
      </c>
      <c r="N426" s="13">
        <f>[1]!b_anal_modidura_cnbd(B426,D426,1)</f>
        <v>5.9976000000000003</v>
      </c>
      <c r="O426" s="13">
        <f>[1]!b_anal_yield_cnbd(B426,D426-1,1)</f>
        <v>2.7650000000000001</v>
      </c>
      <c r="P426" s="1"/>
    </row>
    <row r="427" spans="1:16" hidden="1" x14ac:dyDescent="0.25">
      <c r="A427" s="3" t="s">
        <v>465</v>
      </c>
      <c r="B427" s="7">
        <v>190016</v>
      </c>
      <c r="C427" s="3" t="s">
        <v>466</v>
      </c>
      <c r="D427" s="5">
        <v>43922</v>
      </c>
      <c r="E427" s="5">
        <v>43923</v>
      </c>
      <c r="F427" s="4">
        <v>480.9</v>
      </c>
      <c r="G427" s="4">
        <v>7</v>
      </c>
      <c r="H427" s="3" t="s">
        <v>12</v>
      </c>
      <c r="I427" s="3" t="s">
        <v>31</v>
      </c>
      <c r="J427" s="4">
        <v>2.4771999999999998</v>
      </c>
      <c r="K427" s="4">
        <v>2.86</v>
      </c>
      <c r="L427" s="4">
        <v>2.5038999999999998</v>
      </c>
      <c r="M427" s="4">
        <v>2.95</v>
      </c>
      <c r="N427" s="13">
        <f>[1]!b_anal_modidura_cnbd(B427,D427,1)</f>
        <v>5.9368999999999996</v>
      </c>
      <c r="O427" s="13">
        <f>[1]!b_anal_yield_cnbd(B427,D427-1,1)</f>
        <v>2.5552000000000001</v>
      </c>
      <c r="P427" s="1"/>
    </row>
    <row r="428" spans="1:16" hidden="1" x14ac:dyDescent="0.25">
      <c r="A428" s="3" t="s">
        <v>660</v>
      </c>
      <c r="B428" s="7">
        <v>190016</v>
      </c>
      <c r="C428" s="3" t="s">
        <v>661</v>
      </c>
      <c r="D428" s="5">
        <v>43957</v>
      </c>
      <c r="E428" s="5">
        <v>43958</v>
      </c>
      <c r="F428" s="4">
        <v>670</v>
      </c>
      <c r="G428" s="4">
        <v>7</v>
      </c>
      <c r="H428" s="3" t="s">
        <v>12</v>
      </c>
      <c r="I428" s="3" t="s">
        <v>31</v>
      </c>
      <c r="J428" s="4">
        <v>2.3096000000000001</v>
      </c>
      <c r="K428" s="4">
        <v>2.48</v>
      </c>
      <c r="L428" s="4">
        <v>2.3399000000000001</v>
      </c>
      <c r="M428" s="4">
        <v>2.38</v>
      </c>
      <c r="N428" s="13">
        <f>[1]!b_anal_modidura_cnbd(B428,D428,1)</f>
        <v>5.8562000000000003</v>
      </c>
      <c r="O428" s="13">
        <f>[1]!b_anal_yield_cnbd(B428,D428-6,1)</f>
        <v>2.29</v>
      </c>
      <c r="P428" s="1"/>
    </row>
    <row r="429" spans="1:16" hidden="1" x14ac:dyDescent="0.25">
      <c r="A429" s="3" t="s">
        <v>850</v>
      </c>
      <c r="B429" s="7">
        <v>200008</v>
      </c>
      <c r="C429" s="3" t="s">
        <v>851</v>
      </c>
      <c r="D429" s="5">
        <v>43985</v>
      </c>
      <c r="E429" s="5">
        <v>43986</v>
      </c>
      <c r="F429" s="4">
        <v>500</v>
      </c>
      <c r="G429" s="4">
        <v>7</v>
      </c>
      <c r="H429" s="3" t="s">
        <v>12</v>
      </c>
      <c r="I429" s="3" t="s">
        <v>31</v>
      </c>
      <c r="J429" s="10">
        <f>[1]!b_info_couponrate(A429)</f>
        <v>2.85</v>
      </c>
      <c r="K429" s="4">
        <v>2.3199999999999998</v>
      </c>
      <c r="L429" s="4">
        <v>2.9</v>
      </c>
      <c r="M429" s="4">
        <v>1.99</v>
      </c>
      <c r="N429" s="13">
        <f>[1]!b_anal_modidura_cnbd(B429,E429,1)</f>
        <v>6.2628000000000004</v>
      </c>
      <c r="O429" s="13">
        <f>[1]!b_anal_yield_cnbd(B429,D429-1,1)</f>
        <v>0</v>
      </c>
      <c r="P429" s="1"/>
    </row>
    <row r="430" spans="1:16" hidden="1" x14ac:dyDescent="0.25">
      <c r="A430" s="3" t="s">
        <v>95</v>
      </c>
      <c r="B430" s="7">
        <v>190015</v>
      </c>
      <c r="C430" s="3" t="s">
        <v>96</v>
      </c>
      <c r="D430" s="5">
        <v>43845</v>
      </c>
      <c r="E430" s="5">
        <v>43846</v>
      </c>
      <c r="F430" s="4">
        <v>220</v>
      </c>
      <c r="G430" s="4">
        <v>10</v>
      </c>
      <c r="H430" s="3" t="s">
        <v>12</v>
      </c>
      <c r="I430" s="3" t="s">
        <v>31</v>
      </c>
      <c r="J430" s="4">
        <v>3.0383</v>
      </c>
      <c r="K430" s="4">
        <v>4.0999999999999996</v>
      </c>
      <c r="L430" s="4">
        <v>3.0707</v>
      </c>
      <c r="M430" s="4">
        <v>1.81</v>
      </c>
      <c r="N430" s="13">
        <f>[1]!b_anal_modidura_cnbd(B430,D430,1)</f>
        <v>8.3854000000000006</v>
      </c>
      <c r="O430" s="13">
        <f>[1]!b_anal_yield_cnbd(B430,D430-1,1)</f>
        <v>3.0975000000000001</v>
      </c>
      <c r="P430" s="1"/>
    </row>
    <row r="431" spans="1:16" hidden="1" x14ac:dyDescent="0.25">
      <c r="A431" s="3" t="s">
        <v>206</v>
      </c>
      <c r="B431" s="7">
        <v>190015</v>
      </c>
      <c r="C431" s="3" t="s">
        <v>207</v>
      </c>
      <c r="D431" s="5">
        <v>43880</v>
      </c>
      <c r="E431" s="5">
        <v>43881</v>
      </c>
      <c r="F431" s="4">
        <v>320</v>
      </c>
      <c r="G431" s="4">
        <v>10</v>
      </c>
      <c r="H431" s="3" t="s">
        <v>12</v>
      </c>
      <c r="I431" s="3" t="s">
        <v>31</v>
      </c>
      <c r="J431" s="4">
        <v>2.8290000000000002</v>
      </c>
      <c r="K431" s="4">
        <v>2.68</v>
      </c>
      <c r="L431" s="4">
        <v>2.851</v>
      </c>
      <c r="M431" s="4">
        <v>1.44</v>
      </c>
      <c r="N431" s="13">
        <f>[1]!b_anal_modidura_cnbd(B431,D431,1)</f>
        <v>8.3140999999999998</v>
      </c>
      <c r="O431" s="13">
        <f>[1]!b_anal_yield_cnbd(B431,D431-1,1)</f>
        <v>2.8624999999999998</v>
      </c>
      <c r="P431" s="1"/>
    </row>
    <row r="432" spans="1:16" hidden="1" x14ac:dyDescent="0.25">
      <c r="A432" s="3" t="s">
        <v>378</v>
      </c>
      <c r="B432" s="7">
        <v>190015</v>
      </c>
      <c r="C432" s="3" t="s">
        <v>379</v>
      </c>
      <c r="D432" s="5">
        <v>43908</v>
      </c>
      <c r="E432" s="5">
        <v>43909</v>
      </c>
      <c r="F432" s="4">
        <v>430</v>
      </c>
      <c r="G432" s="4">
        <v>10</v>
      </c>
      <c r="H432" s="3" t="s">
        <v>12</v>
      </c>
      <c r="I432" s="3" t="s">
        <v>31</v>
      </c>
      <c r="J432" s="4">
        <v>2.6766999999999999</v>
      </c>
      <c r="K432" s="4">
        <v>3.13</v>
      </c>
      <c r="L432" s="4">
        <v>2.7126999999999999</v>
      </c>
      <c r="M432" s="4">
        <v>20.059999999999999</v>
      </c>
      <c r="N432" s="13">
        <f>[1]!b_anal_modidura_cnbd(B432,D432,1)</f>
        <v>8.2561999999999998</v>
      </c>
      <c r="O432" s="13">
        <f>[1]!b_anal_yield_cnbd(B432,D432-1,1)</f>
        <v>2.71</v>
      </c>
      <c r="P432" s="1"/>
    </row>
    <row r="433" spans="1:16" hidden="1" x14ac:dyDescent="0.25">
      <c r="A433" s="3" t="s">
        <v>551</v>
      </c>
      <c r="B433" s="7">
        <v>190015</v>
      </c>
      <c r="C433" s="3" t="s">
        <v>552</v>
      </c>
      <c r="D433" s="5">
        <v>43936</v>
      </c>
      <c r="E433" s="5">
        <v>43937</v>
      </c>
      <c r="F433" s="4">
        <v>560</v>
      </c>
      <c r="G433" s="4">
        <v>10</v>
      </c>
      <c r="H433" s="3" t="s">
        <v>12</v>
      </c>
      <c r="I433" s="3" t="s">
        <v>31</v>
      </c>
      <c r="J433" s="4">
        <v>2.5003000000000002</v>
      </c>
      <c r="K433" s="4">
        <v>2.94</v>
      </c>
      <c r="L433" s="4">
        <v>2.5204</v>
      </c>
      <c r="M433" s="4">
        <v>1.25</v>
      </c>
      <c r="N433" s="13">
        <f>[1]!b_anal_modidura_cnbd(B433,D433,1)</f>
        <v>8.1994000000000007</v>
      </c>
      <c r="O433" s="13">
        <f>[1]!b_anal_yield_cnbd(B433,D433-1,1)</f>
        <v>2.5474999999999999</v>
      </c>
      <c r="P433" s="1"/>
    </row>
    <row r="434" spans="1:16" hidden="1" x14ac:dyDescent="0.25">
      <c r="A434" s="3" t="s">
        <v>753</v>
      </c>
      <c r="B434" s="7">
        <v>200006</v>
      </c>
      <c r="C434" s="3" t="s">
        <v>754</v>
      </c>
      <c r="D434" s="5">
        <v>43971</v>
      </c>
      <c r="E434" s="5">
        <v>43972</v>
      </c>
      <c r="F434" s="4">
        <v>690.9</v>
      </c>
      <c r="G434" s="4">
        <v>10</v>
      </c>
      <c r="H434" s="3" t="s">
        <v>12</v>
      </c>
      <c r="I434" s="3" t="s">
        <v>31</v>
      </c>
      <c r="J434" s="10">
        <f>[1]!b_info_couponrate(A434)</f>
        <v>2.68</v>
      </c>
      <c r="K434" s="4">
        <v>2.36</v>
      </c>
      <c r="L434" s="4">
        <v>2.71</v>
      </c>
      <c r="M434" s="4">
        <v>1.17</v>
      </c>
      <c r="N434" s="13">
        <f>[1]!b_anal_modidura_cnbd(B434,E434,1)</f>
        <v>8.7207000000000008</v>
      </c>
      <c r="O434" s="13">
        <f>[1]!b_anal_yield_cnbd(B434,D434-1,1)</f>
        <v>0</v>
      </c>
      <c r="P434" s="1"/>
    </row>
    <row r="435" spans="1:16" hidden="1" x14ac:dyDescent="0.25">
      <c r="A435" s="3" t="s">
        <v>803</v>
      </c>
      <c r="B435" s="7">
        <v>200006</v>
      </c>
      <c r="C435" s="3" t="s">
        <v>804</v>
      </c>
      <c r="D435" s="5">
        <v>43978</v>
      </c>
      <c r="E435" s="5">
        <v>43979</v>
      </c>
      <c r="F435" s="4">
        <v>500</v>
      </c>
      <c r="G435" s="4">
        <v>10</v>
      </c>
      <c r="H435" s="3" t="s">
        <v>12</v>
      </c>
      <c r="I435" s="3" t="s">
        <v>31</v>
      </c>
      <c r="J435" s="4">
        <v>2.7378</v>
      </c>
      <c r="K435" s="4">
        <v>2.58</v>
      </c>
      <c r="L435" s="4">
        <v>2.7711999999999999</v>
      </c>
      <c r="M435" s="4">
        <v>1.73</v>
      </c>
      <c r="N435" s="13">
        <f>[1]!b_anal_modidura_cnbd(B435,D435,1)</f>
        <v>8.6975999999999996</v>
      </c>
      <c r="O435" s="13">
        <f>[1]!b_anal_yield_cnbd(B435,D435-1,1)</f>
        <v>2.74</v>
      </c>
      <c r="P435" s="1"/>
    </row>
    <row r="436" spans="1:16" hidden="1" x14ac:dyDescent="0.25">
      <c r="A436" s="3" t="s">
        <v>355</v>
      </c>
      <c r="B436" s="7">
        <v>200004</v>
      </c>
      <c r="C436" s="3" t="s">
        <v>356</v>
      </c>
      <c r="D436" s="5">
        <v>43903</v>
      </c>
      <c r="E436" s="5">
        <v>43906</v>
      </c>
      <c r="F436" s="4">
        <v>370</v>
      </c>
      <c r="G436" s="4">
        <v>30</v>
      </c>
      <c r="H436" s="3" t="s">
        <v>12</v>
      </c>
      <c r="I436" s="3" t="s">
        <v>31</v>
      </c>
      <c r="J436" s="10">
        <f>[1]!b_info_couponrate(A436)</f>
        <v>3.39</v>
      </c>
      <c r="K436" s="4">
        <v>1.46</v>
      </c>
      <c r="L436" s="4"/>
      <c r="M436" s="4">
        <v>1.07</v>
      </c>
      <c r="N436" s="13">
        <f>[1]!b_anal_modidura_cnbd(B436,E436,1)</f>
        <v>18.8658</v>
      </c>
      <c r="O436" s="13">
        <f>[1]!b_anal_yield_cnbd(B436,D436-1,1)</f>
        <v>0</v>
      </c>
      <c r="P436" s="1"/>
    </row>
    <row r="437" spans="1:16" hidden="1" x14ac:dyDescent="0.25">
      <c r="A437" s="3" t="s">
        <v>531</v>
      </c>
      <c r="B437" s="7">
        <v>200004</v>
      </c>
      <c r="C437" s="3" t="s">
        <v>532</v>
      </c>
      <c r="D437" s="5">
        <v>43931</v>
      </c>
      <c r="E437" s="5">
        <v>43934</v>
      </c>
      <c r="F437" s="4">
        <v>457.2</v>
      </c>
      <c r="G437" s="4">
        <v>30</v>
      </c>
      <c r="H437" s="3" t="s">
        <v>12</v>
      </c>
      <c r="I437" s="3" t="s">
        <v>31</v>
      </c>
      <c r="J437" s="4">
        <v>3.2879999999999998</v>
      </c>
      <c r="K437" s="4">
        <v>3.11</v>
      </c>
      <c r="L437" s="4"/>
      <c r="M437" s="4">
        <v>1.1100000000000001</v>
      </c>
      <c r="N437" s="13">
        <f>[1]!b_anal_modidura_cnbd(B437,D437,1)</f>
        <v>18.814699999999998</v>
      </c>
      <c r="O437" s="13">
        <f>[1]!b_anal_yield_cnbd(B437,D437-1,1)</f>
        <v>3.22</v>
      </c>
      <c r="P437" s="1"/>
    </row>
    <row r="438" spans="1:16" hidden="1" x14ac:dyDescent="0.25">
      <c r="A438" s="3" t="s">
        <v>727</v>
      </c>
      <c r="B438" s="7">
        <v>200004</v>
      </c>
      <c r="C438" s="3" t="s">
        <v>728</v>
      </c>
      <c r="D438" s="5">
        <v>43966</v>
      </c>
      <c r="E438" s="5">
        <v>43969</v>
      </c>
      <c r="F438" s="4">
        <v>563</v>
      </c>
      <c r="G438" s="4">
        <v>30</v>
      </c>
      <c r="H438" s="3" t="s">
        <v>12</v>
      </c>
      <c r="I438" s="3" t="s">
        <v>31</v>
      </c>
      <c r="J438" s="4">
        <v>3.5110999999999999</v>
      </c>
      <c r="K438" s="4">
        <v>2.84</v>
      </c>
      <c r="L438" s="4"/>
      <c r="M438" s="4">
        <v>4.46</v>
      </c>
      <c r="N438" s="13">
        <f>[1]!b_anal_modidura_cnbd(B438,D438,1)</f>
        <v>18.452400000000001</v>
      </c>
      <c r="O438" s="13">
        <f>[1]!b_anal_yield_cnbd(B438,D438-1,1)</f>
        <v>3.4874999999999998</v>
      </c>
      <c r="P438" s="1"/>
    </row>
    <row r="439" spans="1:16" hidden="1" x14ac:dyDescent="0.25">
      <c r="A439" s="3" t="s">
        <v>781</v>
      </c>
      <c r="B439" s="7">
        <v>200007</v>
      </c>
      <c r="C439" s="3" t="s">
        <v>782</v>
      </c>
      <c r="D439" s="5">
        <v>43973</v>
      </c>
      <c r="E439" s="5">
        <v>43976</v>
      </c>
      <c r="F439" s="4">
        <v>587.70000000000005</v>
      </c>
      <c r="G439" s="4">
        <v>50</v>
      </c>
      <c r="H439" s="3" t="s">
        <v>12</v>
      </c>
      <c r="I439" s="3" t="s">
        <v>31</v>
      </c>
      <c r="J439" s="10">
        <f>[1]!b_info_couponrate(A439)</f>
        <v>3.73</v>
      </c>
      <c r="K439" s="4">
        <v>1.8</v>
      </c>
      <c r="L439" s="4"/>
      <c r="M439" s="4">
        <v>3.26</v>
      </c>
      <c r="N439" s="13">
        <f>[1]!b_anal_modidura_cnbd(B439,E439,1)</f>
        <v>22.614799999999999</v>
      </c>
      <c r="O439" s="13">
        <f>[1]!b_anal_yield_cnbd(B439,D439-1,1)</f>
        <v>0</v>
      </c>
      <c r="P439" s="1"/>
    </row>
    <row r="441" spans="1:16" x14ac:dyDescent="0.25">
      <c r="E441" s="1" t="s">
        <v>12</v>
      </c>
    </row>
  </sheetData>
  <autoFilter ref="A1:S439">
    <filterColumn colId="8">
      <filters>
        <filter val="中国进出口银行"/>
      </filters>
    </filterColumn>
  </autoFilter>
  <sortState ref="A2:S439">
    <sortCondition ref="I2:I439"/>
    <sortCondition ref="G2:G439"/>
    <sortCondition ref="D2:D439"/>
  </sortState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X436"/>
  <sheetViews>
    <sheetView workbookViewId="0">
      <pane xSplit="7" ySplit="1" topLeftCell="H400" activePane="bottomRight" state="frozen"/>
      <selection pane="topRight" activeCell="H1" sqref="H1"/>
      <selection pane="bottomLeft" activeCell="A2" sqref="A2"/>
      <selection pane="bottomRight" activeCell="B436" sqref="B436"/>
    </sheetView>
  </sheetViews>
  <sheetFormatPr defaultColWidth="9" defaultRowHeight="15.75" x14ac:dyDescent="0.25"/>
  <cols>
    <col min="1" max="1" width="17.25" style="1" bestFit="1" customWidth="1"/>
    <col min="2" max="2" width="10.5" style="9" bestFit="1" customWidth="1"/>
    <col min="3" max="3" width="21.875" style="1" bestFit="1" customWidth="1"/>
    <col min="4" max="5" width="11.625" style="1" bestFit="1" customWidth="1"/>
    <col min="6" max="7" width="13.125" style="1" bestFit="1" customWidth="1"/>
    <col min="8" max="8" width="9" style="1" bestFit="1" customWidth="1"/>
    <col min="9" max="9" width="21.375" style="1" bestFit="1" customWidth="1"/>
    <col min="10" max="12" width="9" style="1" bestFit="1" customWidth="1"/>
    <col min="13" max="13" width="9.5" style="1" bestFit="1" customWidth="1"/>
    <col min="14" max="14" width="8" style="1" bestFit="1" customWidth="1"/>
    <col min="15" max="15" width="9.5" style="21" bestFit="1" customWidth="1"/>
    <col min="16" max="16" width="7.75" style="15" bestFit="1" customWidth="1"/>
    <col min="17" max="19" width="11.625" style="1" bestFit="1" customWidth="1"/>
    <col min="20" max="20" width="4.625" style="1" customWidth="1"/>
    <col min="21" max="21" width="7.5" style="1" bestFit="1" customWidth="1"/>
    <col min="22" max="22" width="11.625" style="1" bestFit="1" customWidth="1"/>
    <col min="23" max="23" width="9" style="21"/>
    <col min="24" max="24" width="9" style="22"/>
    <col min="25" max="16384" width="9" style="1"/>
  </cols>
  <sheetData>
    <row r="1" spans="1:24" x14ac:dyDescent="0.25">
      <c r="A1" s="2" t="s">
        <v>0</v>
      </c>
      <c r="B1" s="11" t="s">
        <v>895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11" t="s">
        <v>8</v>
      </c>
      <c r="K1" s="2" t="s">
        <v>9</v>
      </c>
      <c r="L1" s="2" t="s">
        <v>10</v>
      </c>
      <c r="M1" s="2" t="s">
        <v>11</v>
      </c>
      <c r="N1" s="16" t="s">
        <v>905</v>
      </c>
      <c r="O1" s="20" t="s">
        <v>906</v>
      </c>
      <c r="P1" s="14" t="s">
        <v>907</v>
      </c>
      <c r="Q1" s="12" t="s">
        <v>908</v>
      </c>
      <c r="R1" s="12" t="s">
        <v>909</v>
      </c>
      <c r="S1" s="12" t="s">
        <v>910</v>
      </c>
      <c r="T1" s="12"/>
      <c r="U1" s="12" t="s">
        <v>913</v>
      </c>
      <c r="V1" s="12" t="s">
        <v>916</v>
      </c>
      <c r="W1" s="20" t="s">
        <v>914</v>
      </c>
      <c r="X1" s="16" t="s">
        <v>915</v>
      </c>
    </row>
    <row r="2" spans="1:24" x14ac:dyDescent="0.25">
      <c r="A2" s="3" t="s">
        <v>462</v>
      </c>
      <c r="B2" s="7">
        <v>108607</v>
      </c>
      <c r="C2" s="3" t="s">
        <v>463</v>
      </c>
      <c r="D2" s="5">
        <v>43922</v>
      </c>
      <c r="E2" s="5">
        <v>43924</v>
      </c>
      <c r="F2" s="4">
        <v>30</v>
      </c>
      <c r="G2" s="4">
        <v>0.48770000000000002</v>
      </c>
      <c r="H2" s="3" t="s">
        <v>464</v>
      </c>
      <c r="I2" s="3" t="s">
        <v>15</v>
      </c>
      <c r="J2" s="4">
        <v>1.3728</v>
      </c>
      <c r="K2" s="4">
        <v>4.8099999999999996</v>
      </c>
      <c r="L2" s="4"/>
      <c r="M2" s="4">
        <v>6.88</v>
      </c>
      <c r="N2" s="13">
        <f>[1]!b_anal_modidura_cnbd(B2,E2,1)</f>
        <v>0.48409999999999997</v>
      </c>
      <c r="O2" s="23">
        <f>[1]!b_anal_yield_cnbd(B2,D2-1,1)</f>
        <v>0</v>
      </c>
      <c r="P2" s="17">
        <f t="shared" ref="P2:P65" si="0">IF(U:U="国开1",0.09/N2+J2,IF(U:U="国开3",0.14/N2+J2,IF(U:U="国开5",0.24/N2+J2,IF(U:U="国开7",0.24/N2+J2,IF(U:U="国开10",0.18/N2+J2,IF(U:U="口行1",0.08/N2+J2,IF(U:U="口行2",0.08/N2+J2,IF(U:U="口行3",0.08/N2+J2,IF(U:U="口行5",0.13/N2+J2,IF(U:U="口行7",0.13/N2+J2,IF(U:U="口行10",0.18/N2+J2,IF(U:U="农发1",0.09/N2+J2,IF(U:U="农发2",0.09/N2+J2,IF(U:U="农发3",0.09/N2+J2,IF(U:U="农发5",0.14/N2+J2,IF(U:U="农发7",0.19/N2+J2,IF(U:U="农发10",0.19/N2+J2,IF(U:U="农发20",0.19/N2+J2,IF(U:U="国债1",0.05/N2+J2,IF(U:U="国债2",0.05/N2+J2,IF(U:U="国债3",0.05/N2+J2,0.1/N2+J2)))))))))))))))))))))</f>
        <v>1.5587120016525511</v>
      </c>
      <c r="U2" s="1" t="str">
        <f t="shared" ref="U2:U65" si="1">IF(I:I="国家开发银行","国开",IF(I:I="中国进出口银行","口行",IF(I:I="中国农业发展银行","农发","国债")))&amp;IF(G:G&lt;1,"1",G2)</f>
        <v>国开1</v>
      </c>
    </row>
    <row r="3" spans="1:24" x14ac:dyDescent="0.25">
      <c r="A3" s="3" t="s">
        <v>557</v>
      </c>
      <c r="B3" s="7">
        <v>108609</v>
      </c>
      <c r="C3" s="3" t="s">
        <v>558</v>
      </c>
      <c r="D3" s="5">
        <v>43936</v>
      </c>
      <c r="E3" s="5">
        <v>43938</v>
      </c>
      <c r="F3" s="4">
        <v>30</v>
      </c>
      <c r="G3" s="4">
        <v>0.48770000000000002</v>
      </c>
      <c r="H3" s="3" t="s">
        <v>464</v>
      </c>
      <c r="I3" s="3" t="s">
        <v>15</v>
      </c>
      <c r="J3" s="4">
        <v>1.0407999999999999</v>
      </c>
      <c r="K3" s="4">
        <v>4.3499999999999996</v>
      </c>
      <c r="L3" s="4"/>
      <c r="M3" s="4">
        <v>2.31</v>
      </c>
      <c r="N3" s="19">
        <v>0.47699999999999998</v>
      </c>
      <c r="O3" s="23">
        <f>[1]!b_anal_yield_cnbd(B3,D3-1,1)</f>
        <v>0</v>
      </c>
      <c r="P3" s="17">
        <f t="shared" si="0"/>
        <v>1.2294792452830188</v>
      </c>
      <c r="U3" s="1" t="str">
        <f t="shared" si="1"/>
        <v>国开1</v>
      </c>
    </row>
    <row r="4" spans="1:24" x14ac:dyDescent="0.25">
      <c r="A4" s="3" t="s">
        <v>495</v>
      </c>
      <c r="B4" s="7">
        <v>207701</v>
      </c>
      <c r="C4" s="3" t="s">
        <v>496</v>
      </c>
      <c r="D4" s="5">
        <v>43928</v>
      </c>
      <c r="E4" s="5">
        <v>43930</v>
      </c>
      <c r="F4" s="4">
        <v>30</v>
      </c>
      <c r="G4" s="4">
        <v>0.49859999999999999</v>
      </c>
      <c r="H4" s="3" t="s">
        <v>38</v>
      </c>
      <c r="I4" s="3" t="s">
        <v>15</v>
      </c>
      <c r="J4" s="4">
        <v>1.1618999999999999</v>
      </c>
      <c r="K4" s="4">
        <v>5.78</v>
      </c>
      <c r="L4" s="4"/>
      <c r="M4" s="4">
        <v>3.89</v>
      </c>
      <c r="N4" s="13">
        <f>[1]!b_anal_modidura_cnbd(B4,E4,1)</f>
        <v>0.49580000000000002</v>
      </c>
      <c r="O4" s="23">
        <f>[1]!b_anal_yield_cnbd(B4,D4-1,1)</f>
        <v>0</v>
      </c>
      <c r="P4" s="17">
        <f t="shared" si="0"/>
        <v>1.3434248083904801</v>
      </c>
      <c r="U4" s="1" t="str">
        <f t="shared" si="1"/>
        <v>国开1</v>
      </c>
    </row>
    <row r="5" spans="1:24" x14ac:dyDescent="0.25">
      <c r="A5" s="3" t="s">
        <v>581</v>
      </c>
      <c r="B5" s="7">
        <v>207702</v>
      </c>
      <c r="C5" s="3" t="s">
        <v>582</v>
      </c>
      <c r="D5" s="5">
        <v>43942</v>
      </c>
      <c r="E5" s="5">
        <v>43944</v>
      </c>
      <c r="F5" s="4">
        <v>30</v>
      </c>
      <c r="G5" s="4">
        <v>0.49859999999999999</v>
      </c>
      <c r="H5" s="3" t="s">
        <v>38</v>
      </c>
      <c r="I5" s="3" t="s">
        <v>15</v>
      </c>
      <c r="J5" s="4">
        <v>0.89639999999999997</v>
      </c>
      <c r="K5" s="4">
        <v>3.22</v>
      </c>
      <c r="L5" s="4"/>
      <c r="M5" s="4">
        <v>1.68</v>
      </c>
      <c r="N5" s="13">
        <f>[1]!b_anal_modidura_cnbd(B5,E5,1)</f>
        <v>0.49609999999999999</v>
      </c>
      <c r="O5" s="23">
        <f>[1]!b_anal_yield_cnbd(B5,D5-1,1)</f>
        <v>0</v>
      </c>
      <c r="P5" s="17">
        <f t="shared" si="0"/>
        <v>1.0778150372908688</v>
      </c>
      <c r="U5" s="1" t="str">
        <f t="shared" si="1"/>
        <v>国开1</v>
      </c>
    </row>
    <row r="6" spans="1:24" x14ac:dyDescent="0.25">
      <c r="A6" s="3" t="s">
        <v>622</v>
      </c>
      <c r="B6" s="7">
        <v>207703</v>
      </c>
      <c r="C6" s="3" t="s">
        <v>623</v>
      </c>
      <c r="D6" s="5">
        <v>43949</v>
      </c>
      <c r="E6" s="5">
        <v>43951</v>
      </c>
      <c r="F6" s="4">
        <v>30</v>
      </c>
      <c r="G6" s="4">
        <v>0.49859999999999999</v>
      </c>
      <c r="H6" s="3" t="s">
        <v>38</v>
      </c>
      <c r="I6" s="3" t="s">
        <v>15</v>
      </c>
      <c r="J6" s="4">
        <v>0.93689999999999996</v>
      </c>
      <c r="K6" s="4">
        <v>3.42</v>
      </c>
      <c r="L6" s="4"/>
      <c r="M6" s="4">
        <v>1.58</v>
      </c>
      <c r="N6" s="13">
        <f>[1]!b_anal_modidura_cnbd(B6,E6,1)</f>
        <v>0.496</v>
      </c>
      <c r="O6" s="23">
        <f>[1]!b_anal_yield_cnbd(B6,D6-1,1)</f>
        <v>0</v>
      </c>
      <c r="P6" s="17">
        <f t="shared" si="0"/>
        <v>1.1183516129032258</v>
      </c>
      <c r="U6" s="1" t="str">
        <f t="shared" si="1"/>
        <v>国开1</v>
      </c>
    </row>
    <row r="7" spans="1:24" x14ac:dyDescent="0.25">
      <c r="A7" s="3" t="s">
        <v>662</v>
      </c>
      <c r="B7" s="7">
        <v>207704</v>
      </c>
      <c r="C7" s="3" t="s">
        <v>663</v>
      </c>
      <c r="D7" s="5">
        <v>43958</v>
      </c>
      <c r="E7" s="5">
        <v>43962</v>
      </c>
      <c r="F7" s="4">
        <v>30</v>
      </c>
      <c r="G7" s="4">
        <v>0.49859999999999999</v>
      </c>
      <c r="H7" s="3" t="s">
        <v>38</v>
      </c>
      <c r="I7" s="3" t="s">
        <v>15</v>
      </c>
      <c r="J7" s="4">
        <v>1.1597999999999999</v>
      </c>
      <c r="K7" s="4">
        <v>2.0099999999999998</v>
      </c>
      <c r="L7" s="4"/>
      <c r="M7" s="4">
        <v>5</v>
      </c>
      <c r="N7" s="13">
        <f>[1]!b_anal_modidura_cnbd(B7,E7,1)</f>
        <v>0.49580000000000002</v>
      </c>
      <c r="O7" s="23">
        <f>[1]!b_anal_yield_cnbd(B7,D7-1,1)</f>
        <v>0</v>
      </c>
      <c r="P7" s="17">
        <f t="shared" si="0"/>
        <v>1.3413248083904801</v>
      </c>
      <c r="U7" s="1" t="str">
        <f t="shared" si="1"/>
        <v>国开1</v>
      </c>
    </row>
    <row r="8" spans="1:24" x14ac:dyDescent="0.25">
      <c r="A8" s="3" t="s">
        <v>715</v>
      </c>
      <c r="B8" s="7">
        <v>207705</v>
      </c>
      <c r="C8" s="3" t="s">
        <v>716</v>
      </c>
      <c r="D8" s="5">
        <v>43965</v>
      </c>
      <c r="E8" s="5">
        <v>43970</v>
      </c>
      <c r="F8" s="4">
        <v>30</v>
      </c>
      <c r="G8" s="4">
        <v>0.49859999999999999</v>
      </c>
      <c r="H8" s="3" t="s">
        <v>38</v>
      </c>
      <c r="I8" s="3" t="s">
        <v>15</v>
      </c>
      <c r="J8" s="4">
        <v>1.2512000000000001</v>
      </c>
      <c r="K8" s="4">
        <v>3.9</v>
      </c>
      <c r="L8" s="4"/>
      <c r="M8" s="4">
        <v>2</v>
      </c>
      <c r="N8" s="13">
        <f>[1]!b_anal_modidura_cnbd(B8,E8,1)</f>
        <v>0.49540000000000001</v>
      </c>
      <c r="O8" s="23">
        <f>[1]!b_anal_yield_cnbd(B8,D8-1,1)</f>
        <v>0</v>
      </c>
      <c r="P8" s="17">
        <f t="shared" si="0"/>
        <v>1.4328713766653209</v>
      </c>
      <c r="U8" s="1" t="str">
        <f t="shared" si="1"/>
        <v>国开1</v>
      </c>
    </row>
    <row r="9" spans="1:24" x14ac:dyDescent="0.25">
      <c r="A9" s="3" t="s">
        <v>769</v>
      </c>
      <c r="B9" s="7">
        <v>207706</v>
      </c>
      <c r="C9" s="3" t="s">
        <v>770</v>
      </c>
      <c r="D9" s="5">
        <v>43972</v>
      </c>
      <c r="E9" s="5">
        <v>43976</v>
      </c>
      <c r="F9" s="4">
        <v>30</v>
      </c>
      <c r="G9" s="4">
        <v>0.49859999999999999</v>
      </c>
      <c r="H9" s="3" t="s">
        <v>38</v>
      </c>
      <c r="I9" s="3" t="s">
        <v>15</v>
      </c>
      <c r="J9" s="4">
        <v>1.3019000000000001</v>
      </c>
      <c r="K9" s="4">
        <v>3.72</v>
      </c>
      <c r="L9" s="4"/>
      <c r="M9" s="4">
        <v>1.8</v>
      </c>
      <c r="N9" s="13">
        <f>[1]!b_anal_modidura_cnbd(B9,E9,1)</f>
        <v>0.49530000000000002</v>
      </c>
      <c r="O9" s="23">
        <f>[1]!b_anal_yield_cnbd(B9,D9-1,1)</f>
        <v>0</v>
      </c>
      <c r="P9" s="17">
        <f t="shared" si="0"/>
        <v>1.4836080557238038</v>
      </c>
      <c r="U9" s="1" t="str">
        <f t="shared" si="1"/>
        <v>国开1</v>
      </c>
    </row>
    <row r="10" spans="1:24" x14ac:dyDescent="0.25">
      <c r="A10" s="3" t="s">
        <v>809</v>
      </c>
      <c r="B10" s="7">
        <v>207707</v>
      </c>
      <c r="C10" s="3" t="s">
        <v>810</v>
      </c>
      <c r="D10" s="5">
        <v>43979</v>
      </c>
      <c r="E10" s="5">
        <v>43984</v>
      </c>
      <c r="F10" s="4">
        <v>30</v>
      </c>
      <c r="G10" s="4">
        <v>0.49859999999999999</v>
      </c>
      <c r="H10" s="3" t="s">
        <v>38</v>
      </c>
      <c r="I10" s="3" t="s">
        <v>15</v>
      </c>
      <c r="J10" s="4">
        <v>1.6478999999999999</v>
      </c>
      <c r="K10" s="4">
        <v>4.5599999999999996</v>
      </c>
      <c r="L10" s="4"/>
      <c r="M10" s="4">
        <v>1.96</v>
      </c>
      <c r="N10" s="13">
        <f>[1]!b_anal_modidura_cnbd(B10,E10,1)</f>
        <v>0.49459999999999998</v>
      </c>
      <c r="O10" s="23">
        <f>[1]!b_anal_yield_cnbd(B10,D10-1,1)</f>
        <v>0</v>
      </c>
      <c r="P10" s="17">
        <f t="shared" si="0"/>
        <v>1.8298652244237767</v>
      </c>
      <c r="U10" s="1" t="str">
        <f t="shared" si="1"/>
        <v>国开1</v>
      </c>
    </row>
    <row r="11" spans="1:24" x14ac:dyDescent="0.25">
      <c r="A11" s="3" t="s">
        <v>46</v>
      </c>
      <c r="B11" s="7">
        <v>200201</v>
      </c>
      <c r="C11" s="3" t="s">
        <v>47</v>
      </c>
      <c r="D11" s="5">
        <v>43837</v>
      </c>
      <c r="E11" s="5">
        <v>43844</v>
      </c>
      <c r="F11" s="4">
        <v>114.2</v>
      </c>
      <c r="G11" s="4">
        <v>1</v>
      </c>
      <c r="H11" s="3" t="s">
        <v>25</v>
      </c>
      <c r="I11" s="3" t="s">
        <v>15</v>
      </c>
      <c r="J11" s="10">
        <f>[1]!b_info_couponrate(A11)</f>
        <v>2.39</v>
      </c>
      <c r="K11" s="4">
        <v>2.72</v>
      </c>
      <c r="L11" s="4"/>
      <c r="M11" s="4">
        <v>2.0499999999999998</v>
      </c>
      <c r="N11" s="13">
        <f>[1]!b_anal_modidura_cnbd(B11,E11,1)</f>
        <v>0.97619999999999996</v>
      </c>
      <c r="O11" s="23">
        <v>2.5716000000000001</v>
      </c>
      <c r="P11" s="17">
        <f t="shared" si="0"/>
        <v>2.4821942224953903</v>
      </c>
      <c r="Q11" s="1">
        <v>2.57</v>
      </c>
      <c r="R11" s="15">
        <f t="shared" ref="R11:R35" si="2">(P11-O11)*100</f>
        <v>-8.9405777504609762</v>
      </c>
      <c r="S11" s="15">
        <f>(Q11-P11)*100</f>
        <v>8.7805777504609495</v>
      </c>
      <c r="T11" s="15"/>
      <c r="U11" s="1" t="str">
        <f t="shared" si="1"/>
        <v>国开1</v>
      </c>
    </row>
    <row r="12" spans="1:24" x14ac:dyDescent="0.25">
      <c r="A12" s="3" t="s">
        <v>113</v>
      </c>
      <c r="B12" s="7">
        <v>200201</v>
      </c>
      <c r="C12" s="3" t="s">
        <v>114</v>
      </c>
      <c r="D12" s="5">
        <v>43846</v>
      </c>
      <c r="E12" s="5">
        <v>43850</v>
      </c>
      <c r="F12" s="4">
        <v>80</v>
      </c>
      <c r="G12" s="4">
        <v>1</v>
      </c>
      <c r="H12" s="3" t="s">
        <v>25</v>
      </c>
      <c r="I12" s="3" t="s">
        <v>15</v>
      </c>
      <c r="J12" s="4">
        <v>2.3673999999999999</v>
      </c>
      <c r="K12" s="4">
        <v>2.5</v>
      </c>
      <c r="L12" s="4"/>
      <c r="M12" s="4">
        <v>24</v>
      </c>
      <c r="N12" s="13">
        <f>[1]!b_anal_modidura_cnbd(B12,D12,1)</f>
        <v>0.97089999999999999</v>
      </c>
      <c r="O12" s="23">
        <f>[1]!b_anal_yield_cnbd(B12,D12-1,1)</f>
        <v>2.4417</v>
      </c>
      <c r="P12" s="17">
        <f t="shared" si="0"/>
        <v>2.4600974971675766</v>
      </c>
      <c r="Q12" s="1">
        <v>2.4500000000000002</v>
      </c>
      <c r="R12" s="15">
        <f t="shared" si="2"/>
        <v>1.839749716757666</v>
      </c>
      <c r="S12" s="15">
        <f t="shared" ref="S12:S73" si="3">(Q12-P12)*100</f>
        <v>-1.0097497167576464</v>
      </c>
      <c r="T12" s="15"/>
      <c r="U12" s="1" t="str">
        <f t="shared" si="1"/>
        <v>国开1</v>
      </c>
    </row>
    <row r="13" spans="1:24" x14ac:dyDescent="0.25">
      <c r="A13" s="3" t="s">
        <v>119</v>
      </c>
      <c r="B13" s="7">
        <v>200201</v>
      </c>
      <c r="C13" s="3" t="s">
        <v>120</v>
      </c>
      <c r="D13" s="5">
        <v>43851</v>
      </c>
      <c r="E13" s="5">
        <v>43864</v>
      </c>
      <c r="F13" s="4">
        <v>50</v>
      </c>
      <c r="G13" s="4">
        <v>1</v>
      </c>
      <c r="H13" s="3" t="s">
        <v>25</v>
      </c>
      <c r="I13" s="3" t="s">
        <v>15</v>
      </c>
      <c r="J13" s="4">
        <v>2.3134999999999999</v>
      </c>
      <c r="K13" s="4">
        <v>4.18</v>
      </c>
      <c r="L13" s="4"/>
      <c r="M13" s="4">
        <v>1.05</v>
      </c>
      <c r="N13" s="13">
        <f>[1]!b_anal_modidura_cnbd(B13,D13,1)</f>
        <v>0.95799999999999996</v>
      </c>
      <c r="O13" s="23">
        <f>[1]!b_anal_yield_cnbd(B13,D13-1,1)</f>
        <v>2.3997999999999999</v>
      </c>
      <c r="P13" s="17">
        <f t="shared" si="0"/>
        <v>2.4074457202505219</v>
      </c>
      <c r="Q13" s="1">
        <v>2.42</v>
      </c>
      <c r="R13" s="15">
        <f t="shared" si="2"/>
        <v>0.76457202505220145</v>
      </c>
      <c r="S13" s="15">
        <f t="shared" si="3"/>
        <v>1.2554279749477981</v>
      </c>
      <c r="T13" s="15"/>
      <c r="U13" s="1" t="str">
        <f t="shared" si="1"/>
        <v>国开1</v>
      </c>
    </row>
    <row r="14" spans="1:24" x14ac:dyDescent="0.25">
      <c r="A14" s="3" t="s">
        <v>150</v>
      </c>
      <c r="B14" s="7">
        <v>200212</v>
      </c>
      <c r="C14" s="3" t="s">
        <v>151</v>
      </c>
      <c r="D14" s="5">
        <v>43867</v>
      </c>
      <c r="E14" s="5">
        <v>43873</v>
      </c>
      <c r="F14" s="4">
        <v>135</v>
      </c>
      <c r="G14" s="4">
        <v>1</v>
      </c>
      <c r="H14" s="3" t="s">
        <v>25</v>
      </c>
      <c r="I14" s="3" t="s">
        <v>15</v>
      </c>
      <c r="J14" s="10">
        <f>[1]!b_info_couponrate(A14)</f>
        <v>1.65</v>
      </c>
      <c r="K14" s="4">
        <v>11.85</v>
      </c>
      <c r="L14" s="4"/>
      <c r="M14" s="4">
        <v>1.1200000000000001</v>
      </c>
      <c r="N14" s="13">
        <v>1</v>
      </c>
      <c r="O14" s="23">
        <v>2.0958000000000001</v>
      </c>
      <c r="P14" s="17">
        <f t="shared" si="0"/>
        <v>1.74</v>
      </c>
      <c r="Q14" s="1">
        <v>2.09</v>
      </c>
      <c r="R14" s="15">
        <f t="shared" si="2"/>
        <v>-35.580000000000013</v>
      </c>
      <c r="S14" s="15">
        <f t="shared" si="3"/>
        <v>34.999999999999986</v>
      </c>
      <c r="T14" s="15"/>
      <c r="U14" s="1" t="str">
        <f t="shared" si="1"/>
        <v>国开1</v>
      </c>
    </row>
    <row r="15" spans="1:24" x14ac:dyDescent="0.25">
      <c r="A15" s="3" t="s">
        <v>190</v>
      </c>
      <c r="B15" s="7">
        <v>200201</v>
      </c>
      <c r="C15" s="3" t="s">
        <v>191</v>
      </c>
      <c r="D15" s="5">
        <v>43874</v>
      </c>
      <c r="E15" s="5">
        <v>43878</v>
      </c>
      <c r="F15" s="4">
        <v>50</v>
      </c>
      <c r="G15" s="4">
        <v>1</v>
      </c>
      <c r="H15" s="3" t="s">
        <v>25</v>
      </c>
      <c r="I15" s="3" t="s">
        <v>15</v>
      </c>
      <c r="J15" s="4">
        <v>1.8056000000000001</v>
      </c>
      <c r="K15" s="4">
        <v>4.0599999999999996</v>
      </c>
      <c r="L15" s="4"/>
      <c r="M15" s="4">
        <v>1.36</v>
      </c>
      <c r="N15" s="13">
        <f>[1]!b_anal_modidura_cnbd(B15,D15,1)</f>
        <v>0.90159999999999996</v>
      </c>
      <c r="O15" s="23">
        <f>[1]!b_anal_yield_cnbd(B15,D15-1,1)</f>
        <v>1.9893000000000001</v>
      </c>
      <c r="P15" s="17">
        <f t="shared" si="0"/>
        <v>1.9054225377107366</v>
      </c>
      <c r="Q15" s="1">
        <v>1.98</v>
      </c>
      <c r="R15" s="15">
        <f t="shared" si="2"/>
        <v>-8.3877462289263516</v>
      </c>
      <c r="S15" s="15">
        <f t="shared" si="3"/>
        <v>7.457746228926343</v>
      </c>
      <c r="T15" s="15"/>
      <c r="U15" s="1" t="str">
        <f t="shared" si="1"/>
        <v>国开1</v>
      </c>
    </row>
    <row r="16" spans="1:24" x14ac:dyDescent="0.25">
      <c r="A16" s="3" t="s">
        <v>222</v>
      </c>
      <c r="B16" s="7">
        <v>200201</v>
      </c>
      <c r="C16" s="3" t="s">
        <v>223</v>
      </c>
      <c r="D16" s="5">
        <v>43881</v>
      </c>
      <c r="E16" s="5">
        <v>43886</v>
      </c>
      <c r="F16" s="4">
        <v>73</v>
      </c>
      <c r="G16" s="4">
        <v>1</v>
      </c>
      <c r="H16" s="3" t="s">
        <v>25</v>
      </c>
      <c r="I16" s="3" t="s">
        <v>15</v>
      </c>
      <c r="J16" s="4">
        <v>1.9985999999999999</v>
      </c>
      <c r="K16" s="4">
        <v>2.59</v>
      </c>
      <c r="L16" s="4"/>
      <c r="M16" s="4">
        <v>1.58</v>
      </c>
      <c r="N16" s="13">
        <f>[1]!b_anal_modidura_cnbd(B16,D16,1)</f>
        <v>0.8821</v>
      </c>
      <c r="O16" s="23">
        <f>[1]!b_anal_yield_cnbd(B16,D16-1,1)</f>
        <v>2.0507</v>
      </c>
      <c r="P16" s="17">
        <f t="shared" si="0"/>
        <v>2.100629248384537</v>
      </c>
      <c r="Q16" s="1">
        <v>2.11</v>
      </c>
      <c r="R16" s="15">
        <f t="shared" si="2"/>
        <v>4.992924838453705</v>
      </c>
      <c r="S16" s="15">
        <f t="shared" si="3"/>
        <v>0.93707516154628578</v>
      </c>
      <c r="T16" s="15"/>
      <c r="U16" s="1" t="str">
        <f t="shared" si="1"/>
        <v>国开1</v>
      </c>
    </row>
    <row r="17" spans="1:21" x14ac:dyDescent="0.25">
      <c r="A17" s="3" t="s">
        <v>244</v>
      </c>
      <c r="B17" s="7">
        <v>200201</v>
      </c>
      <c r="C17" s="3" t="s">
        <v>245</v>
      </c>
      <c r="D17" s="5">
        <v>43886</v>
      </c>
      <c r="E17" s="5">
        <v>43888</v>
      </c>
      <c r="F17" s="4">
        <v>70</v>
      </c>
      <c r="G17" s="4">
        <v>1</v>
      </c>
      <c r="H17" s="3" t="s">
        <v>25</v>
      </c>
      <c r="I17" s="3" t="s">
        <v>15</v>
      </c>
      <c r="J17" s="4">
        <v>2.0455000000000001</v>
      </c>
      <c r="K17" s="4">
        <v>2.82</v>
      </c>
      <c r="L17" s="4"/>
      <c r="M17" s="4">
        <v>1.1100000000000001</v>
      </c>
      <c r="N17" s="13">
        <f>[1]!b_anal_modidura_cnbd(B17,D17,1)</f>
        <v>0.86890000000000001</v>
      </c>
      <c r="O17" s="23">
        <f>[1]!b_anal_yield_cnbd(B17,D17-1,1)</f>
        <v>2.1145999999999998</v>
      </c>
      <c r="P17" s="17">
        <f t="shared" si="0"/>
        <v>2.1490792381171597</v>
      </c>
      <c r="Q17" s="1">
        <v>2.12</v>
      </c>
      <c r="R17" s="15">
        <f t="shared" si="2"/>
        <v>3.4479238117159916</v>
      </c>
      <c r="S17" s="15">
        <f t="shared" si="3"/>
        <v>-2.9079238117159623</v>
      </c>
      <c r="T17" s="15"/>
      <c r="U17" s="1" t="str">
        <f t="shared" si="1"/>
        <v>国开1</v>
      </c>
    </row>
    <row r="18" spans="1:21" x14ac:dyDescent="0.25">
      <c r="A18" s="3" t="s">
        <v>279</v>
      </c>
      <c r="B18" s="7">
        <v>200201</v>
      </c>
      <c r="C18" s="3" t="s">
        <v>280</v>
      </c>
      <c r="D18" s="5">
        <v>43893</v>
      </c>
      <c r="E18" s="5">
        <v>43896</v>
      </c>
      <c r="F18" s="4">
        <v>80.099999999999994</v>
      </c>
      <c r="G18" s="4">
        <v>1</v>
      </c>
      <c r="H18" s="3" t="s">
        <v>25</v>
      </c>
      <c r="I18" s="3" t="s">
        <v>15</v>
      </c>
      <c r="J18" s="4">
        <v>2.0386000000000002</v>
      </c>
      <c r="K18" s="4">
        <v>5.16</v>
      </c>
      <c r="L18" s="4"/>
      <c r="M18" s="4">
        <v>3.28</v>
      </c>
      <c r="N18" s="13">
        <f>[1]!b_anal_modidura_cnbd(B18,D18,1)</f>
        <v>0.85029999999999994</v>
      </c>
      <c r="O18" s="23">
        <f>[1]!b_anal_yield_cnbd(B18,D18-1,1)</f>
        <v>2.1400999999999999</v>
      </c>
      <c r="P18" s="17">
        <f t="shared" si="0"/>
        <v>2.1444449958838061</v>
      </c>
      <c r="Q18" s="1">
        <v>2.15</v>
      </c>
      <c r="R18" s="15">
        <f t="shared" si="2"/>
        <v>0.4344995883806213</v>
      </c>
      <c r="S18" s="15">
        <f t="shared" si="3"/>
        <v>0.55550041161938069</v>
      </c>
      <c r="T18" s="15"/>
      <c r="U18" s="1" t="str">
        <f t="shared" si="1"/>
        <v>国开1</v>
      </c>
    </row>
    <row r="19" spans="1:21" x14ac:dyDescent="0.25">
      <c r="A19" s="3" t="s">
        <v>327</v>
      </c>
      <c r="B19" s="7">
        <v>200201</v>
      </c>
      <c r="C19" s="3" t="s">
        <v>328</v>
      </c>
      <c r="D19" s="5">
        <v>43900</v>
      </c>
      <c r="E19" s="5">
        <v>43902</v>
      </c>
      <c r="F19" s="4">
        <v>50</v>
      </c>
      <c r="G19" s="4">
        <v>1</v>
      </c>
      <c r="H19" s="3" t="s">
        <v>25</v>
      </c>
      <c r="I19" s="3" t="s">
        <v>15</v>
      </c>
      <c r="J19" s="4">
        <v>1.8385</v>
      </c>
      <c r="K19" s="4">
        <v>5.66</v>
      </c>
      <c r="L19" s="4"/>
      <c r="M19" s="4">
        <v>2.98</v>
      </c>
      <c r="N19" s="13">
        <f>[1]!b_anal_modidura_cnbd(B19,D19,1)</f>
        <v>0.83250000000000002</v>
      </c>
      <c r="O19" s="23">
        <f>[1]!b_anal_yield_cnbd(B19,D19-1,1)</f>
        <v>1.9914000000000001</v>
      </c>
      <c r="P19" s="17">
        <f t="shared" si="0"/>
        <v>1.9466081081081081</v>
      </c>
      <c r="Q19" s="1">
        <v>2.02</v>
      </c>
      <c r="R19" s="15">
        <f t="shared" si="2"/>
        <v>-4.4791891891891922</v>
      </c>
      <c r="S19" s="15">
        <f t="shared" si="3"/>
        <v>7.3391891891891881</v>
      </c>
      <c r="T19" s="15"/>
      <c r="U19" s="1" t="str">
        <f t="shared" si="1"/>
        <v>国开1</v>
      </c>
    </row>
    <row r="20" spans="1:21" x14ac:dyDescent="0.25">
      <c r="A20" s="3" t="s">
        <v>371</v>
      </c>
      <c r="B20" s="7">
        <v>200201</v>
      </c>
      <c r="C20" s="3" t="s">
        <v>372</v>
      </c>
      <c r="D20" s="5">
        <v>43907</v>
      </c>
      <c r="E20" s="5">
        <v>43910</v>
      </c>
      <c r="F20" s="4">
        <v>70.5</v>
      </c>
      <c r="G20" s="4">
        <v>1</v>
      </c>
      <c r="H20" s="3" t="s">
        <v>25</v>
      </c>
      <c r="I20" s="3" t="s">
        <v>15</v>
      </c>
      <c r="J20" s="4">
        <v>1.8875</v>
      </c>
      <c r="K20" s="4">
        <v>4.9400000000000004</v>
      </c>
      <c r="L20" s="4"/>
      <c r="M20" s="4">
        <v>6.15</v>
      </c>
      <c r="N20" s="13">
        <f>[1]!b_anal_modidura_cnbd(B20,D20,1)</f>
        <v>0.81420000000000003</v>
      </c>
      <c r="O20" s="23">
        <f>[1]!b_anal_yield_cnbd(B20,D20-1,1)</f>
        <v>2.0512999999999999</v>
      </c>
      <c r="P20" s="17">
        <f t="shared" si="0"/>
        <v>1.9980379513633013</v>
      </c>
      <c r="Q20" s="1">
        <v>2.0499999999999998</v>
      </c>
      <c r="R20" s="15">
        <f t="shared" si="2"/>
        <v>-5.3262048636698589</v>
      </c>
      <c r="S20" s="15">
        <f t="shared" si="3"/>
        <v>5.196204863669851</v>
      </c>
      <c r="T20" s="15"/>
      <c r="U20" s="1" t="str">
        <f t="shared" si="1"/>
        <v>国开1</v>
      </c>
    </row>
    <row r="21" spans="1:21" x14ac:dyDescent="0.25">
      <c r="A21" s="3" t="s">
        <v>410</v>
      </c>
      <c r="B21" s="7">
        <v>200201</v>
      </c>
      <c r="C21" s="3" t="s">
        <v>411</v>
      </c>
      <c r="D21" s="5">
        <v>43914</v>
      </c>
      <c r="E21" s="5">
        <v>43916</v>
      </c>
      <c r="F21" s="4">
        <v>60</v>
      </c>
      <c r="G21" s="4">
        <v>1</v>
      </c>
      <c r="H21" s="3" t="s">
        <v>25</v>
      </c>
      <c r="I21" s="3" t="s">
        <v>15</v>
      </c>
      <c r="J21" s="4">
        <v>1.7383</v>
      </c>
      <c r="K21" s="4">
        <v>4.4000000000000004</v>
      </c>
      <c r="L21" s="4"/>
      <c r="M21" s="4">
        <v>1.23</v>
      </c>
      <c r="N21" s="13">
        <f>[1]!b_anal_modidura_cnbd(B21,D21,1)</f>
        <v>0.79659999999999997</v>
      </c>
      <c r="O21" s="23">
        <f>[1]!b_anal_yield_cnbd(B21,D21-1,1)</f>
        <v>1.9136</v>
      </c>
      <c r="P21" s="17">
        <f t="shared" si="0"/>
        <v>1.851280165704243</v>
      </c>
      <c r="Q21" s="1">
        <v>1.9</v>
      </c>
      <c r="R21" s="15">
        <f t="shared" si="2"/>
        <v>-6.2319834295756937</v>
      </c>
      <c r="S21" s="15">
        <f t="shared" si="3"/>
        <v>4.8719834295756881</v>
      </c>
      <c r="T21" s="15"/>
      <c r="U21" s="1" t="str">
        <f t="shared" si="1"/>
        <v>国开1</v>
      </c>
    </row>
    <row r="22" spans="1:21" x14ac:dyDescent="0.25">
      <c r="A22" s="3" t="s">
        <v>446</v>
      </c>
      <c r="B22" s="7">
        <v>200201</v>
      </c>
      <c r="C22" s="3" t="s">
        <v>447</v>
      </c>
      <c r="D22" s="5">
        <v>43921</v>
      </c>
      <c r="E22" s="5">
        <v>43924</v>
      </c>
      <c r="F22" s="4">
        <v>80</v>
      </c>
      <c r="G22" s="4">
        <v>1</v>
      </c>
      <c r="H22" s="3" t="s">
        <v>25</v>
      </c>
      <c r="I22" s="3" t="s">
        <v>15</v>
      </c>
      <c r="J22" s="4">
        <v>1.6072</v>
      </c>
      <c r="K22" s="4">
        <v>4.63</v>
      </c>
      <c r="L22" s="4"/>
      <c r="M22" s="4">
        <v>1.54</v>
      </c>
      <c r="N22" s="13">
        <f>[1]!b_anal_modidura_cnbd(B22,D22,1)</f>
        <v>0.77890000000000004</v>
      </c>
      <c r="O22" s="23">
        <f>[1]!b_anal_yield_cnbd(B22,D22-1,1)</f>
        <v>1.7885</v>
      </c>
      <c r="P22" s="17">
        <f t="shared" si="0"/>
        <v>1.722747567081782</v>
      </c>
      <c r="Q22" s="1">
        <v>1.7849999999999999</v>
      </c>
      <c r="R22" s="15">
        <f t="shared" si="2"/>
        <v>-6.5752432918217973</v>
      </c>
      <c r="S22" s="15">
        <f t="shared" si="3"/>
        <v>6.2252432918217915</v>
      </c>
      <c r="T22" s="15"/>
      <c r="U22" s="1" t="str">
        <f t="shared" si="1"/>
        <v>国开1</v>
      </c>
    </row>
    <row r="23" spans="1:21" x14ac:dyDescent="0.25">
      <c r="A23" s="3" t="s">
        <v>491</v>
      </c>
      <c r="B23" s="7">
        <v>200201</v>
      </c>
      <c r="C23" s="3" t="s">
        <v>492</v>
      </c>
      <c r="D23" s="5">
        <v>43928</v>
      </c>
      <c r="E23" s="5">
        <v>43930</v>
      </c>
      <c r="F23" s="4">
        <v>60</v>
      </c>
      <c r="G23" s="4">
        <v>1</v>
      </c>
      <c r="H23" s="3" t="s">
        <v>25</v>
      </c>
      <c r="I23" s="3" t="s">
        <v>15</v>
      </c>
      <c r="J23" s="4">
        <v>1.2632000000000001</v>
      </c>
      <c r="K23" s="4">
        <v>4.43</v>
      </c>
      <c r="L23" s="4"/>
      <c r="M23" s="4">
        <v>8.4600000000000009</v>
      </c>
      <c r="N23" s="13">
        <f>[1]!b_anal_modidura_cnbd(B23,D23,1)</f>
        <v>0.76270000000000004</v>
      </c>
      <c r="O23" s="23">
        <f>[1]!b_anal_yield_cnbd(B23,D23-4,1)</f>
        <v>1.6789000000000001</v>
      </c>
      <c r="P23" s="17">
        <f t="shared" si="0"/>
        <v>1.3812018355841091</v>
      </c>
      <c r="Q23" s="1">
        <v>1.45</v>
      </c>
      <c r="R23" s="15">
        <f t="shared" si="2"/>
        <v>-29.769816441589093</v>
      </c>
      <c r="S23" s="15">
        <f t="shared" si="3"/>
        <v>6.8798164415890817</v>
      </c>
      <c r="T23" s="15"/>
      <c r="U23" s="1" t="str">
        <f t="shared" si="1"/>
        <v>国开1</v>
      </c>
    </row>
    <row r="24" spans="1:21" x14ac:dyDescent="0.25">
      <c r="A24" s="3" t="s">
        <v>545</v>
      </c>
      <c r="B24" s="7">
        <v>200206</v>
      </c>
      <c r="C24" s="3" t="s">
        <v>546</v>
      </c>
      <c r="D24" s="5">
        <v>43935</v>
      </c>
      <c r="E24" s="5">
        <v>43938</v>
      </c>
      <c r="F24" s="4">
        <v>110</v>
      </c>
      <c r="G24" s="4">
        <v>1</v>
      </c>
      <c r="H24" s="3" t="s">
        <v>266</v>
      </c>
      <c r="I24" s="3" t="s">
        <v>15</v>
      </c>
      <c r="J24" s="10">
        <f>[1]!b_info_couponrate(A24)</f>
        <v>1.1100000000000001</v>
      </c>
      <c r="K24" s="4">
        <v>4.53</v>
      </c>
      <c r="L24" s="4"/>
      <c r="M24" s="4">
        <v>2.78</v>
      </c>
      <c r="N24" s="13">
        <v>0.74680000000000002</v>
      </c>
      <c r="O24" s="23">
        <v>1.3030999999999999</v>
      </c>
      <c r="P24" s="17">
        <f t="shared" si="0"/>
        <v>1.2305141938939477</v>
      </c>
      <c r="Q24" s="1">
        <v>1.28</v>
      </c>
      <c r="R24" s="15">
        <f t="shared" si="2"/>
        <v>-7.2585806106052253</v>
      </c>
      <c r="S24" s="15">
        <f t="shared" si="3"/>
        <v>4.9485806106052355</v>
      </c>
      <c r="T24" s="15"/>
      <c r="U24" s="1" t="str">
        <f t="shared" si="1"/>
        <v>国开1</v>
      </c>
    </row>
    <row r="25" spans="1:21" x14ac:dyDescent="0.25">
      <c r="A25" s="3" t="s">
        <v>588</v>
      </c>
      <c r="B25" s="7">
        <v>200201</v>
      </c>
      <c r="C25" s="3" t="s">
        <v>589</v>
      </c>
      <c r="D25" s="5">
        <v>43942</v>
      </c>
      <c r="E25" s="5">
        <v>43944</v>
      </c>
      <c r="F25" s="4">
        <v>60</v>
      </c>
      <c r="G25" s="4">
        <v>1</v>
      </c>
      <c r="H25" s="3" t="s">
        <v>25</v>
      </c>
      <c r="I25" s="3" t="s">
        <v>15</v>
      </c>
      <c r="J25" s="4">
        <v>0.97440000000000004</v>
      </c>
      <c r="K25" s="4">
        <v>4.09</v>
      </c>
      <c r="L25" s="4"/>
      <c r="M25" s="4">
        <v>3.46</v>
      </c>
      <c r="N25" s="13">
        <f>[1]!b_anal_modidura_cnbd(B25,D25,1)</f>
        <v>0.72599999999999998</v>
      </c>
      <c r="O25" s="23">
        <f>[1]!b_anal_yield_cnbd(B25,D25-1,1)</f>
        <v>1.1745000000000001</v>
      </c>
      <c r="P25" s="17">
        <f t="shared" si="0"/>
        <v>1.0983669421487603</v>
      </c>
      <c r="Q25" s="1">
        <v>1.18</v>
      </c>
      <c r="R25" s="15">
        <f t="shared" si="2"/>
        <v>-7.6133057851239805</v>
      </c>
      <c r="S25" s="15">
        <f t="shared" si="3"/>
        <v>8.1633057851239634</v>
      </c>
      <c r="T25" s="15"/>
      <c r="U25" s="1" t="str">
        <f t="shared" si="1"/>
        <v>国开1</v>
      </c>
    </row>
    <row r="26" spans="1:21" x14ac:dyDescent="0.25">
      <c r="A26" s="3" t="s">
        <v>640</v>
      </c>
      <c r="B26" s="7">
        <v>200206</v>
      </c>
      <c r="C26" s="3" t="s">
        <v>641</v>
      </c>
      <c r="D26" s="5">
        <v>43951</v>
      </c>
      <c r="E26" s="5">
        <v>43959</v>
      </c>
      <c r="F26" s="4">
        <v>84.1</v>
      </c>
      <c r="G26" s="4">
        <v>1</v>
      </c>
      <c r="H26" s="3" t="s">
        <v>266</v>
      </c>
      <c r="I26" s="3" t="s">
        <v>15</v>
      </c>
      <c r="J26" s="4">
        <v>1.0278</v>
      </c>
      <c r="K26" s="4">
        <v>3.04</v>
      </c>
      <c r="L26" s="4"/>
      <c r="M26" s="4">
        <v>6.67</v>
      </c>
      <c r="N26" s="13">
        <f>[1]!b_anal_modidura_cnbd(B26,D26,1)</f>
        <v>0.95340000000000003</v>
      </c>
      <c r="O26" s="23">
        <f>[1]!b_anal_yield_cnbd(B26,D26-1,1)</f>
        <v>1.22</v>
      </c>
      <c r="P26" s="17">
        <f t="shared" si="0"/>
        <v>1.1221989930774072</v>
      </c>
      <c r="Q26" s="1">
        <v>1.22</v>
      </c>
      <c r="R26" s="15">
        <f t="shared" si="2"/>
        <v>-9.7801006922592748</v>
      </c>
      <c r="S26" s="15">
        <f t="shared" si="3"/>
        <v>9.7801006922592748</v>
      </c>
      <c r="T26" s="15"/>
      <c r="U26" s="1" t="str">
        <f t="shared" si="1"/>
        <v>国开1</v>
      </c>
    </row>
    <row r="27" spans="1:21" x14ac:dyDescent="0.25">
      <c r="A27" s="3" t="s">
        <v>686</v>
      </c>
      <c r="B27" s="7">
        <v>200206</v>
      </c>
      <c r="C27" s="3" t="s">
        <v>687</v>
      </c>
      <c r="D27" s="5">
        <v>43959</v>
      </c>
      <c r="E27" s="5">
        <v>43963</v>
      </c>
      <c r="F27" s="4">
        <v>50</v>
      </c>
      <c r="G27" s="4">
        <v>1</v>
      </c>
      <c r="H27" s="3" t="s">
        <v>266</v>
      </c>
      <c r="I27" s="3" t="s">
        <v>15</v>
      </c>
      <c r="J27" s="4">
        <v>1.2785</v>
      </c>
      <c r="K27" s="4">
        <v>4.3099999999999996</v>
      </c>
      <c r="L27" s="4"/>
      <c r="M27" s="4">
        <v>2.08</v>
      </c>
      <c r="N27" s="13">
        <f>[1]!b_anal_modidura_cnbd(B27,D27,1)</f>
        <v>0.93020000000000003</v>
      </c>
      <c r="O27" s="23">
        <f>[1]!b_anal_yield_cnbd(B27,D27-1,1)</f>
        <v>1.2649999999999999</v>
      </c>
      <c r="P27" s="17">
        <f t="shared" si="0"/>
        <v>1.3752533863685228</v>
      </c>
      <c r="Q27" s="1">
        <v>1.4</v>
      </c>
      <c r="R27" s="15">
        <f t="shared" si="2"/>
        <v>11.02533863685229</v>
      </c>
      <c r="S27" s="15">
        <f t="shared" si="3"/>
        <v>2.4746613631477121</v>
      </c>
      <c r="T27" s="15"/>
      <c r="U27" s="1" t="str">
        <f t="shared" si="1"/>
        <v>国开1</v>
      </c>
    </row>
    <row r="28" spans="1:21" x14ac:dyDescent="0.25">
      <c r="A28" s="3" t="s">
        <v>703</v>
      </c>
      <c r="B28" s="7">
        <v>200206</v>
      </c>
      <c r="C28" s="3" t="s">
        <v>704</v>
      </c>
      <c r="D28" s="5">
        <v>43963</v>
      </c>
      <c r="E28" s="5">
        <v>43966</v>
      </c>
      <c r="F28" s="4">
        <v>70.099999999999994</v>
      </c>
      <c r="G28" s="4">
        <v>1</v>
      </c>
      <c r="H28" s="3" t="s">
        <v>266</v>
      </c>
      <c r="I28" s="3" t="s">
        <v>15</v>
      </c>
      <c r="J28" s="4">
        <v>1.3338000000000001</v>
      </c>
      <c r="K28" s="4">
        <v>3.45</v>
      </c>
      <c r="L28" s="4"/>
      <c r="M28" s="4">
        <v>1.26</v>
      </c>
      <c r="N28" s="13">
        <f>[1]!b_anal_modidura_cnbd(B28,D28,1)</f>
        <v>0.91920000000000002</v>
      </c>
      <c r="O28" s="23">
        <f>[1]!b_anal_yield_cnbd(B28,D28-1,1)</f>
        <v>1.4</v>
      </c>
      <c r="P28" s="17">
        <f t="shared" si="0"/>
        <v>1.4317112271540471</v>
      </c>
      <c r="Q28" s="1">
        <v>1.42</v>
      </c>
      <c r="R28" s="15">
        <f t="shared" si="2"/>
        <v>3.1711227154047172</v>
      </c>
      <c r="S28" s="15">
        <f t="shared" si="3"/>
        <v>-1.1711227154047155</v>
      </c>
      <c r="T28" s="15"/>
      <c r="U28" s="1" t="str">
        <f t="shared" si="1"/>
        <v>国开1</v>
      </c>
    </row>
    <row r="29" spans="1:21" x14ac:dyDescent="0.25">
      <c r="A29" s="3" t="s">
        <v>717</v>
      </c>
      <c r="B29" s="7">
        <v>200211</v>
      </c>
      <c r="C29" s="3" t="s">
        <v>718</v>
      </c>
      <c r="D29" s="5">
        <v>43965</v>
      </c>
      <c r="E29" s="5">
        <v>43970</v>
      </c>
      <c r="F29" s="4">
        <v>71</v>
      </c>
      <c r="G29" s="4">
        <v>1</v>
      </c>
      <c r="H29" s="3" t="s">
        <v>266</v>
      </c>
      <c r="I29" s="3" t="s">
        <v>15</v>
      </c>
      <c r="J29" s="10">
        <f>[1]!b_info_couponrate(A29)</f>
        <v>1.3</v>
      </c>
      <c r="K29" s="4">
        <v>3.37</v>
      </c>
      <c r="L29" s="4"/>
      <c r="M29" s="4">
        <v>4.29</v>
      </c>
      <c r="N29" s="13">
        <f>[1]!b_anal_modidura_cnbd(B29,E29,1)</f>
        <v>0.9859</v>
      </c>
      <c r="O29" s="23">
        <v>1.399</v>
      </c>
      <c r="P29" s="17">
        <f t="shared" si="0"/>
        <v>1.3912871487980525</v>
      </c>
      <c r="Q29" s="1">
        <v>1.42</v>
      </c>
      <c r="R29" s="15">
        <f t="shared" si="2"/>
        <v>-0.77128512019475348</v>
      </c>
      <c r="S29" s="15">
        <f t="shared" si="3"/>
        <v>2.8712851201947442</v>
      </c>
      <c r="T29" s="15"/>
      <c r="U29" s="1" t="str">
        <f t="shared" si="1"/>
        <v>国开1</v>
      </c>
    </row>
    <row r="30" spans="1:21" x14ac:dyDescent="0.25">
      <c r="A30" s="3" t="s">
        <v>743</v>
      </c>
      <c r="B30" s="7">
        <v>200206</v>
      </c>
      <c r="C30" s="3" t="s">
        <v>744</v>
      </c>
      <c r="D30" s="5">
        <v>43970</v>
      </c>
      <c r="E30" s="5">
        <v>43972</v>
      </c>
      <c r="F30" s="4">
        <v>60</v>
      </c>
      <c r="G30" s="4">
        <v>1</v>
      </c>
      <c r="H30" s="3" t="s">
        <v>266</v>
      </c>
      <c r="I30" s="3" t="s">
        <v>15</v>
      </c>
      <c r="J30" s="4">
        <v>1.3355999999999999</v>
      </c>
      <c r="K30" s="4">
        <v>3.07</v>
      </c>
      <c r="L30" s="4"/>
      <c r="M30" s="4">
        <v>1.79</v>
      </c>
      <c r="N30" s="13">
        <f>[1]!b_anal_modidura_cnbd(B30,D30,1)</f>
        <v>0.90069999999999995</v>
      </c>
      <c r="O30" s="23">
        <f>[1]!b_anal_yield_cnbd(B30,D30-1,1)</f>
        <v>1.4</v>
      </c>
      <c r="P30" s="17">
        <f t="shared" si="0"/>
        <v>1.435522282669035</v>
      </c>
      <c r="Q30" s="1">
        <v>1.45</v>
      </c>
      <c r="R30" s="15">
        <f t="shared" si="2"/>
        <v>3.5522282669035121</v>
      </c>
      <c r="S30" s="15">
        <f t="shared" si="3"/>
        <v>1.4477717330964923</v>
      </c>
      <c r="T30" s="15"/>
      <c r="U30" s="1" t="str">
        <f t="shared" si="1"/>
        <v>国开1</v>
      </c>
    </row>
    <row r="31" spans="1:21" x14ac:dyDescent="0.25">
      <c r="A31" s="3" t="s">
        <v>759</v>
      </c>
      <c r="B31" s="7">
        <v>200211</v>
      </c>
      <c r="C31" s="3" t="s">
        <v>760</v>
      </c>
      <c r="D31" s="5">
        <v>43972</v>
      </c>
      <c r="E31" s="5">
        <v>43976</v>
      </c>
      <c r="F31" s="4">
        <v>50</v>
      </c>
      <c r="G31" s="4">
        <v>1</v>
      </c>
      <c r="H31" s="3" t="s">
        <v>266</v>
      </c>
      <c r="I31" s="3" t="s">
        <v>15</v>
      </c>
      <c r="J31" s="4">
        <v>1.3629</v>
      </c>
      <c r="K31" s="4">
        <v>3.49</v>
      </c>
      <c r="L31" s="4"/>
      <c r="M31" s="4">
        <v>1.25</v>
      </c>
      <c r="N31" s="13">
        <f>[1]!b_anal_modidura_cnbd(B31,D31,1)</f>
        <v>0.98019999999999996</v>
      </c>
      <c r="O31" s="23">
        <f>[1]!b_anal_yield_cnbd(B31,D31-1,1)</f>
        <v>1.4905999999999999</v>
      </c>
      <c r="P31" s="17">
        <f t="shared" si="0"/>
        <v>1.45471799632728</v>
      </c>
      <c r="Q31" s="1">
        <v>1.48</v>
      </c>
      <c r="R31" s="15">
        <f t="shared" si="2"/>
        <v>-3.5882003672719875</v>
      </c>
      <c r="S31" s="15">
        <f t="shared" si="3"/>
        <v>2.5282003672719933</v>
      </c>
      <c r="T31" s="15"/>
      <c r="U31" s="1" t="str">
        <f t="shared" si="1"/>
        <v>国开1</v>
      </c>
    </row>
    <row r="32" spans="1:21" x14ac:dyDescent="0.25">
      <c r="A32" s="3" t="s">
        <v>789</v>
      </c>
      <c r="B32" s="7">
        <v>200206</v>
      </c>
      <c r="C32" s="3" t="s">
        <v>790</v>
      </c>
      <c r="D32" s="5">
        <v>43977</v>
      </c>
      <c r="E32" s="5">
        <v>43980</v>
      </c>
      <c r="F32" s="4">
        <v>60.1</v>
      </c>
      <c r="G32" s="4">
        <v>1</v>
      </c>
      <c r="H32" s="3" t="s">
        <v>266</v>
      </c>
      <c r="I32" s="3" t="s">
        <v>15</v>
      </c>
      <c r="J32" s="4">
        <v>1.5981000000000001</v>
      </c>
      <c r="K32" s="4">
        <v>2.75</v>
      </c>
      <c r="L32" s="4"/>
      <c r="M32" s="4">
        <v>60</v>
      </c>
      <c r="N32" s="13">
        <f>[1]!b_anal_modidura_cnbd(B32,D32,1)</f>
        <v>0.88029999999999997</v>
      </c>
      <c r="O32" s="23">
        <f>[1]!b_anal_yield_cnbd(B32,D32-1,1)</f>
        <v>1.4550000000000001</v>
      </c>
      <c r="P32" s="17">
        <f t="shared" si="0"/>
        <v>1.7003378734522323</v>
      </c>
      <c r="Q32" s="1">
        <v>1.65</v>
      </c>
      <c r="R32" s="15">
        <f t="shared" si="2"/>
        <v>24.533787345223224</v>
      </c>
      <c r="S32" s="15">
        <f t="shared" si="3"/>
        <v>-5.0337873452232396</v>
      </c>
      <c r="T32" s="15"/>
      <c r="U32" s="1" t="str">
        <f t="shared" si="1"/>
        <v>国开1</v>
      </c>
    </row>
    <row r="33" spans="1:24" x14ac:dyDescent="0.25">
      <c r="A33" s="3" t="s">
        <v>805</v>
      </c>
      <c r="B33" s="7">
        <v>200211</v>
      </c>
      <c r="C33" s="3" t="s">
        <v>806</v>
      </c>
      <c r="D33" s="5">
        <v>43979</v>
      </c>
      <c r="E33" s="5">
        <v>43984</v>
      </c>
      <c r="F33" s="4">
        <v>70.5</v>
      </c>
      <c r="G33" s="4">
        <v>1</v>
      </c>
      <c r="H33" s="3" t="s">
        <v>266</v>
      </c>
      <c r="I33" s="3" t="s">
        <v>15</v>
      </c>
      <c r="J33" s="4">
        <v>1.5841000000000001</v>
      </c>
      <c r="K33" s="4">
        <v>4.24</v>
      </c>
      <c r="L33" s="4"/>
      <c r="M33" s="4">
        <v>2.4</v>
      </c>
      <c r="N33" s="13">
        <f>[1]!b_anal_modidura_cnbd(B33,D33,1)</f>
        <v>0.95940000000000003</v>
      </c>
      <c r="O33" s="23">
        <f>[1]!b_anal_yield_cnbd(B33,D33-1,1)</f>
        <v>1.6</v>
      </c>
      <c r="P33" s="17">
        <f t="shared" si="0"/>
        <v>1.6779086303939963</v>
      </c>
      <c r="Q33" s="1">
        <v>1.7</v>
      </c>
      <c r="R33" s="15">
        <f t="shared" si="2"/>
        <v>7.7908630393996203</v>
      </c>
      <c r="S33" s="15">
        <f t="shared" si="3"/>
        <v>2.2091369606003664</v>
      </c>
      <c r="T33" s="15"/>
      <c r="U33" s="1" t="str">
        <f t="shared" si="1"/>
        <v>国开1</v>
      </c>
    </row>
    <row r="34" spans="1:24" x14ac:dyDescent="0.25">
      <c r="A34" s="3" t="s">
        <v>834</v>
      </c>
      <c r="B34" s="7">
        <v>200206</v>
      </c>
      <c r="C34" s="3" t="s">
        <v>835</v>
      </c>
      <c r="D34" s="5">
        <v>43984</v>
      </c>
      <c r="E34" s="5">
        <v>43986</v>
      </c>
      <c r="F34" s="4">
        <v>60</v>
      </c>
      <c r="G34" s="4">
        <v>1</v>
      </c>
      <c r="H34" s="3" t="s">
        <v>266</v>
      </c>
      <c r="I34" s="3" t="s">
        <v>15</v>
      </c>
      <c r="J34" s="4">
        <v>1.8512999999999999</v>
      </c>
      <c r="K34" s="4">
        <v>2.59</v>
      </c>
      <c r="L34" s="4"/>
      <c r="M34" s="4">
        <v>1.03</v>
      </c>
      <c r="N34" s="13">
        <f>[1]!b_anal_modidura_cnbd(B34,D34,1)</f>
        <v>0.85970000000000002</v>
      </c>
      <c r="O34" s="23">
        <f>[1]!b_anal_yield_cnbd(B34,D34-1,1)</f>
        <v>1.67</v>
      </c>
      <c r="P34" s="17">
        <f t="shared" si="0"/>
        <v>1.9559876817494475</v>
      </c>
      <c r="Q34" s="1">
        <v>1.7</v>
      </c>
      <c r="R34" s="15">
        <f t="shared" si="2"/>
        <v>28.598768174944755</v>
      </c>
      <c r="S34" s="15">
        <f t="shared" si="3"/>
        <v>-25.598768174944752</v>
      </c>
      <c r="T34" s="15"/>
      <c r="U34" s="1" t="str">
        <f t="shared" si="1"/>
        <v>国开1</v>
      </c>
    </row>
    <row r="35" spans="1:24" x14ac:dyDescent="0.25">
      <c r="A35" s="3" t="s">
        <v>854</v>
      </c>
      <c r="B35" s="7">
        <v>200211</v>
      </c>
      <c r="C35" s="3" t="s">
        <v>855</v>
      </c>
      <c r="D35" s="5">
        <v>43986</v>
      </c>
      <c r="E35" s="5">
        <v>43990</v>
      </c>
      <c r="F35" s="4">
        <v>50</v>
      </c>
      <c r="G35" s="4">
        <v>1</v>
      </c>
      <c r="H35" s="3" t="s">
        <v>266</v>
      </c>
      <c r="I35" s="3" t="s">
        <v>15</v>
      </c>
      <c r="J35" s="4">
        <v>2.0983000000000001</v>
      </c>
      <c r="K35" s="4">
        <v>3.18</v>
      </c>
      <c r="L35" s="4"/>
      <c r="M35" s="4">
        <v>1.21</v>
      </c>
      <c r="N35" s="13">
        <f>[1]!b_anal_modidura_cnbd(B35,D35,1)</f>
        <v>0.93689999999999996</v>
      </c>
      <c r="O35" s="23">
        <f>[1]!b_anal_yield_cnbd(B35,D35-1,1)</f>
        <v>2.0209999999999999</v>
      </c>
      <c r="P35" s="17">
        <f t="shared" si="0"/>
        <v>2.1943614793467821</v>
      </c>
      <c r="Q35" s="1">
        <v>2.12</v>
      </c>
      <c r="R35" s="15">
        <f t="shared" si="2"/>
        <v>17.336147934678216</v>
      </c>
      <c r="S35" s="15">
        <f t="shared" si="3"/>
        <v>-7.4361479346781945</v>
      </c>
      <c r="T35" s="15"/>
      <c r="U35" s="1" t="str">
        <f t="shared" si="1"/>
        <v>国开1</v>
      </c>
    </row>
    <row r="36" spans="1:24" x14ac:dyDescent="0.25">
      <c r="A36" s="3" t="s">
        <v>18</v>
      </c>
      <c r="B36" s="7">
        <v>190214</v>
      </c>
      <c r="C36" s="3" t="s">
        <v>19</v>
      </c>
      <c r="D36" s="5">
        <v>43832</v>
      </c>
      <c r="E36" s="5">
        <v>43836</v>
      </c>
      <c r="F36" s="4">
        <v>80</v>
      </c>
      <c r="G36" s="4">
        <v>3</v>
      </c>
      <c r="H36" s="3" t="s">
        <v>12</v>
      </c>
      <c r="I36" s="3" t="s">
        <v>15</v>
      </c>
      <c r="J36" s="4">
        <v>2.8403999999999998</v>
      </c>
      <c r="K36" s="4">
        <v>3.47</v>
      </c>
      <c r="L36" s="4"/>
      <c r="M36" s="4">
        <v>1.27</v>
      </c>
      <c r="N36" s="13">
        <f>[1]!b_anal_modidura_cnbd(B36,D36,1)</f>
        <v>2.6484999999999999</v>
      </c>
      <c r="O36" s="23">
        <f>[1]!b_anal_yield_cnbd(B36,D36-2,1)</f>
        <v>2.89</v>
      </c>
      <c r="P36" s="17">
        <f t="shared" si="0"/>
        <v>2.8932601094959409</v>
      </c>
      <c r="Q36" s="1">
        <v>2.9049999999999998</v>
      </c>
      <c r="R36" s="15">
        <f t="shared" ref="R36:R97" si="4">(P36-O36)*100</f>
        <v>0.32601094959407995</v>
      </c>
      <c r="S36" s="15">
        <f t="shared" si="3"/>
        <v>1.1739890504058881</v>
      </c>
      <c r="T36" s="15"/>
      <c r="U36" s="1" t="str">
        <f t="shared" si="1"/>
        <v>国开3</v>
      </c>
      <c r="W36" s="24">
        <v>2.89</v>
      </c>
      <c r="X36" s="22">
        <v>2.9049999999999998</v>
      </c>
    </row>
    <row r="37" spans="1:24" x14ac:dyDescent="0.25">
      <c r="A37" s="3" t="s">
        <v>65</v>
      </c>
      <c r="B37" s="7">
        <v>190214</v>
      </c>
      <c r="C37" s="3" t="s">
        <v>66</v>
      </c>
      <c r="D37" s="5">
        <v>43839</v>
      </c>
      <c r="E37" s="5">
        <v>43844</v>
      </c>
      <c r="F37" s="4">
        <v>107.3</v>
      </c>
      <c r="G37" s="4">
        <v>3</v>
      </c>
      <c r="H37" s="3" t="s">
        <v>12</v>
      </c>
      <c r="I37" s="3" t="s">
        <v>15</v>
      </c>
      <c r="J37" s="4">
        <v>2.8751000000000002</v>
      </c>
      <c r="K37" s="4">
        <v>2.99</v>
      </c>
      <c r="L37" s="4"/>
      <c r="M37" s="4">
        <v>1.1399999999999999</v>
      </c>
      <c r="N37" s="13">
        <f>[1]!b_anal_modidura_cnbd(B37,D37,1)</f>
        <v>2.6295000000000002</v>
      </c>
      <c r="O37" s="23">
        <f>[1]!b_anal_yield_cnbd(B37,D37-1,1)</f>
        <v>2.9350999999999998</v>
      </c>
      <c r="P37" s="17">
        <f t="shared" si="0"/>
        <v>2.9283420612283706</v>
      </c>
      <c r="Q37" s="1">
        <v>2.9350000000000001</v>
      </c>
      <c r="R37" s="15">
        <f t="shared" si="4"/>
        <v>-0.67579387716292239</v>
      </c>
      <c r="S37" s="15">
        <f t="shared" si="3"/>
        <v>0.66579387716294569</v>
      </c>
      <c r="T37" s="15"/>
      <c r="U37" s="1" t="str">
        <f t="shared" si="1"/>
        <v>国开3</v>
      </c>
      <c r="W37" s="24">
        <v>2.9350999999999998</v>
      </c>
      <c r="X37" s="22">
        <v>2.9350000000000001</v>
      </c>
    </row>
    <row r="38" spans="1:24" x14ac:dyDescent="0.25">
      <c r="A38" s="3" t="s">
        <v>89</v>
      </c>
      <c r="B38" s="7">
        <v>108605</v>
      </c>
      <c r="C38" s="3" t="s">
        <v>90</v>
      </c>
      <c r="D38" s="5">
        <v>43845</v>
      </c>
      <c r="E38" s="5">
        <v>43847</v>
      </c>
      <c r="F38" s="4">
        <v>50</v>
      </c>
      <c r="G38" s="4">
        <v>3</v>
      </c>
      <c r="H38" s="3" t="s">
        <v>12</v>
      </c>
      <c r="I38" s="3" t="s">
        <v>15</v>
      </c>
      <c r="J38" s="4">
        <v>2.8359000000000001</v>
      </c>
      <c r="K38" s="4">
        <v>4.67</v>
      </c>
      <c r="L38" s="4"/>
      <c r="M38" s="4"/>
      <c r="N38" s="13">
        <f>[1]!b_anal_modidura_cnbd(B38,D38,1)</f>
        <v>2.7040999999999999</v>
      </c>
      <c r="O38" s="23">
        <f>[1]!b_anal_yield_cnbd(B38,D38-1,1)</f>
        <v>2.8805999999999998</v>
      </c>
      <c r="P38" s="17">
        <f t="shared" si="0"/>
        <v>2.8876732332384156</v>
      </c>
      <c r="R38" s="15">
        <f t="shared" si="4"/>
        <v>0.70732332384157992</v>
      </c>
      <c r="S38" s="15">
        <f t="shared" si="3"/>
        <v>-288.76732332384154</v>
      </c>
      <c r="T38" s="15"/>
      <c r="U38" s="1" t="str">
        <f t="shared" si="1"/>
        <v>国开3</v>
      </c>
      <c r="W38" s="24"/>
    </row>
    <row r="39" spans="1:24" x14ac:dyDescent="0.25">
      <c r="A39" s="3" t="s">
        <v>115</v>
      </c>
      <c r="B39" s="7">
        <v>190214</v>
      </c>
      <c r="C39" s="3" t="s">
        <v>116</v>
      </c>
      <c r="D39" s="5">
        <v>43846</v>
      </c>
      <c r="E39" s="5">
        <v>43850</v>
      </c>
      <c r="F39" s="4">
        <v>80</v>
      </c>
      <c r="G39" s="4">
        <v>3</v>
      </c>
      <c r="H39" s="3" t="s">
        <v>12</v>
      </c>
      <c r="I39" s="3" t="s">
        <v>15</v>
      </c>
      <c r="J39" s="4">
        <v>2.8929999999999998</v>
      </c>
      <c r="K39" s="4">
        <v>3.41</v>
      </c>
      <c r="L39" s="4"/>
      <c r="M39" s="4">
        <v>5.92</v>
      </c>
      <c r="N39" s="13">
        <f>[1]!b_anal_modidura_cnbd(B39,D39,1)</f>
        <v>2.6103000000000001</v>
      </c>
      <c r="O39" s="23">
        <f>[1]!b_anal_yield_cnbd(B39,D39-1,1)</f>
        <v>2.9550000000000001</v>
      </c>
      <c r="P39" s="17">
        <f t="shared" si="0"/>
        <v>2.9466336819522656</v>
      </c>
      <c r="Q39" s="1">
        <v>2.96</v>
      </c>
      <c r="R39" s="15">
        <f t="shared" si="4"/>
        <v>-0.83663180477344667</v>
      </c>
      <c r="S39" s="15">
        <f t="shared" si="3"/>
        <v>1.336631804773436</v>
      </c>
      <c r="T39" s="15"/>
      <c r="U39" s="1" t="str">
        <f t="shared" si="1"/>
        <v>国开3</v>
      </c>
      <c r="W39" s="24">
        <v>2.9550000000000001</v>
      </c>
      <c r="X39" s="22">
        <v>2.96</v>
      </c>
    </row>
    <row r="40" spans="1:24" x14ac:dyDescent="0.25">
      <c r="A40" s="3" t="s">
        <v>123</v>
      </c>
      <c r="B40" s="7">
        <v>190214</v>
      </c>
      <c r="C40" s="3" t="s">
        <v>124</v>
      </c>
      <c r="D40" s="5">
        <v>43851</v>
      </c>
      <c r="E40" s="5">
        <v>43864</v>
      </c>
      <c r="F40" s="4">
        <v>60</v>
      </c>
      <c r="G40" s="4">
        <v>3</v>
      </c>
      <c r="H40" s="3" t="s">
        <v>12</v>
      </c>
      <c r="I40" s="3" t="s">
        <v>15</v>
      </c>
      <c r="J40" s="4">
        <v>2.8454999999999999</v>
      </c>
      <c r="K40" s="4">
        <v>4.43</v>
      </c>
      <c r="L40" s="4"/>
      <c r="M40" s="4">
        <v>3.47</v>
      </c>
      <c r="N40" s="13">
        <f>[1]!b_anal_modidura_cnbd(B40,D40,1)</f>
        <v>2.5977000000000001</v>
      </c>
      <c r="O40" s="23">
        <f>[1]!b_anal_yield_cnbd(B40,D40-1,1)</f>
        <v>2.93</v>
      </c>
      <c r="P40" s="17">
        <f t="shared" si="0"/>
        <v>2.8993938291565615</v>
      </c>
      <c r="Q40" s="1">
        <v>2.9275000000000002</v>
      </c>
      <c r="R40" s="15">
        <f t="shared" si="4"/>
        <v>-3.060617084343864</v>
      </c>
      <c r="S40" s="15">
        <f t="shared" si="3"/>
        <v>2.8106170843438694</v>
      </c>
      <c r="T40" s="15"/>
      <c r="U40" s="1" t="str">
        <f t="shared" si="1"/>
        <v>国开3</v>
      </c>
      <c r="W40" s="24">
        <v>2.93</v>
      </c>
      <c r="X40" s="22">
        <v>2.9275000000000002</v>
      </c>
    </row>
    <row r="41" spans="1:24" x14ac:dyDescent="0.25">
      <c r="A41" s="3" t="s">
        <v>166</v>
      </c>
      <c r="B41" s="7">
        <v>190214</v>
      </c>
      <c r="C41" s="3" t="s">
        <v>167</v>
      </c>
      <c r="D41" s="5">
        <v>43872</v>
      </c>
      <c r="E41" s="5">
        <v>43874</v>
      </c>
      <c r="F41" s="4">
        <v>80</v>
      </c>
      <c r="G41" s="4">
        <v>3</v>
      </c>
      <c r="H41" s="3" t="s">
        <v>12</v>
      </c>
      <c r="I41" s="3" t="s">
        <v>15</v>
      </c>
      <c r="J41" s="4">
        <v>2.5709</v>
      </c>
      <c r="K41" s="4">
        <v>3.62</v>
      </c>
      <c r="L41" s="4"/>
      <c r="M41" s="4">
        <v>7.25</v>
      </c>
      <c r="N41" s="13">
        <f>[1]!b_anal_modidura_cnbd(B41,D41,1)</f>
        <v>2.5491000000000001</v>
      </c>
      <c r="O41" s="23">
        <f>[1]!b_anal_yield_cnbd(B41,D41-1,1)</f>
        <v>2.65</v>
      </c>
      <c r="P41" s="17">
        <f t="shared" si="0"/>
        <v>2.6258213447883567</v>
      </c>
      <c r="Q41" s="1">
        <v>2.65</v>
      </c>
      <c r="R41" s="15">
        <f t="shared" si="4"/>
        <v>-2.4178655211643196</v>
      </c>
      <c r="S41" s="15">
        <f t="shared" si="3"/>
        <v>2.4178655211643196</v>
      </c>
      <c r="T41" s="15"/>
      <c r="U41" s="1" t="str">
        <f t="shared" si="1"/>
        <v>国开3</v>
      </c>
      <c r="W41" s="24">
        <v>2.65</v>
      </c>
      <c r="X41" s="22">
        <v>2.65</v>
      </c>
    </row>
    <row r="42" spans="1:24" x14ac:dyDescent="0.25">
      <c r="A42" s="3" t="s">
        <v>204</v>
      </c>
      <c r="B42" s="7">
        <v>190214</v>
      </c>
      <c r="C42" s="3" t="s">
        <v>205</v>
      </c>
      <c r="D42" s="5">
        <v>43879</v>
      </c>
      <c r="E42" s="5">
        <v>43882</v>
      </c>
      <c r="F42" s="4">
        <v>99.1</v>
      </c>
      <c r="G42" s="4">
        <v>3</v>
      </c>
      <c r="H42" s="3" t="s">
        <v>12</v>
      </c>
      <c r="I42" s="3" t="s">
        <v>15</v>
      </c>
      <c r="J42" s="4">
        <v>2.5811999999999999</v>
      </c>
      <c r="K42" s="4">
        <v>3.39</v>
      </c>
      <c r="L42" s="4"/>
      <c r="M42" s="4">
        <v>2.5499999999999998</v>
      </c>
      <c r="N42" s="13">
        <f>[1]!b_anal_modidura_cnbd(B42,D42,1)</f>
        <v>2.5305</v>
      </c>
      <c r="O42" s="23">
        <f>[1]!b_anal_yield_cnbd(B42,D42-4,1)</f>
        <v>2.64</v>
      </c>
      <c r="P42" s="17">
        <f t="shared" si="0"/>
        <v>2.6365250345781464</v>
      </c>
      <c r="Q42" s="1">
        <v>2.66</v>
      </c>
      <c r="R42" s="15">
        <f t="shared" si="4"/>
        <v>-0.34749654218537707</v>
      </c>
      <c r="S42" s="15">
        <f t="shared" si="3"/>
        <v>2.3474965421853788</v>
      </c>
      <c r="T42" s="15"/>
      <c r="U42" s="1" t="str">
        <f t="shared" si="1"/>
        <v>国开3</v>
      </c>
      <c r="W42" s="26">
        <v>2.66</v>
      </c>
      <c r="X42" s="22">
        <v>2.66</v>
      </c>
    </row>
    <row r="43" spans="1:24" x14ac:dyDescent="0.25">
      <c r="A43" s="3" t="s">
        <v>248</v>
      </c>
      <c r="B43" s="7">
        <v>190214</v>
      </c>
      <c r="C43" s="3" t="s">
        <v>249</v>
      </c>
      <c r="D43" s="5">
        <v>43886</v>
      </c>
      <c r="E43" s="5">
        <v>43888</v>
      </c>
      <c r="F43" s="4">
        <v>80</v>
      </c>
      <c r="G43" s="4">
        <v>3</v>
      </c>
      <c r="H43" s="3" t="s">
        <v>12</v>
      </c>
      <c r="I43" s="3" t="s">
        <v>15</v>
      </c>
      <c r="J43" s="4">
        <v>2.5861000000000001</v>
      </c>
      <c r="K43" s="4">
        <v>4.09</v>
      </c>
      <c r="L43" s="4"/>
      <c r="M43" s="4">
        <v>3.17</v>
      </c>
      <c r="N43" s="13">
        <f>[1]!b_anal_modidura_cnbd(B43,D43,1)</f>
        <v>2.5116000000000001</v>
      </c>
      <c r="O43" s="23">
        <f>[1]!b_anal_yield_cnbd(B43,D43-1,1)</f>
        <v>2.6577999999999999</v>
      </c>
      <c r="P43" s="17">
        <f t="shared" si="0"/>
        <v>2.6418413600891864</v>
      </c>
      <c r="Q43" s="1">
        <v>2.66</v>
      </c>
      <c r="R43" s="15">
        <f t="shared" si="4"/>
        <v>-1.5958639910813588</v>
      </c>
      <c r="S43" s="15">
        <f t="shared" si="3"/>
        <v>1.815863991081379</v>
      </c>
      <c r="T43" s="15"/>
      <c r="U43" s="1" t="str">
        <f t="shared" si="1"/>
        <v>国开3</v>
      </c>
      <c r="W43" s="24">
        <v>2.6577999999999999</v>
      </c>
      <c r="X43" s="22">
        <v>2.66</v>
      </c>
    </row>
    <row r="44" spans="1:24" x14ac:dyDescent="0.25">
      <c r="A44" s="3" t="s">
        <v>281</v>
      </c>
      <c r="B44" s="7">
        <v>190214</v>
      </c>
      <c r="C44" s="3" t="s">
        <v>282</v>
      </c>
      <c r="D44" s="5">
        <v>43893</v>
      </c>
      <c r="E44" s="5">
        <v>43896</v>
      </c>
      <c r="F44" s="4">
        <v>100.1</v>
      </c>
      <c r="G44" s="4">
        <v>3</v>
      </c>
      <c r="H44" s="3" t="s">
        <v>12</v>
      </c>
      <c r="I44" s="3" t="s">
        <v>15</v>
      </c>
      <c r="J44" s="4">
        <v>2.5141</v>
      </c>
      <c r="K44" s="4">
        <v>3.88</v>
      </c>
      <c r="L44" s="4"/>
      <c r="M44" s="4">
        <v>1.84</v>
      </c>
      <c r="N44" s="13">
        <f>[1]!b_anal_modidura_cnbd(B44,D44,1)</f>
        <v>2.4950999999999999</v>
      </c>
      <c r="O44" s="23">
        <f>[1]!b_anal_yield_cnbd(B44,D44-1,1)</f>
        <v>2.5950000000000002</v>
      </c>
      <c r="P44" s="17">
        <f t="shared" si="0"/>
        <v>2.570209975552082</v>
      </c>
      <c r="Q44" s="1">
        <v>2.6</v>
      </c>
      <c r="R44" s="15">
        <f t="shared" si="4"/>
        <v>-2.4790024447918224</v>
      </c>
      <c r="S44" s="15">
        <f t="shared" si="3"/>
        <v>2.9790024447918118</v>
      </c>
      <c r="T44" s="15"/>
      <c r="U44" s="1" t="str">
        <f t="shared" si="1"/>
        <v>国开3</v>
      </c>
      <c r="W44" s="24">
        <v>2.5950000000000002</v>
      </c>
      <c r="X44" s="22">
        <v>2.6</v>
      </c>
    </row>
    <row r="45" spans="1:24" x14ac:dyDescent="0.25">
      <c r="A45" s="3" t="s">
        <v>301</v>
      </c>
      <c r="B45" s="7">
        <v>180203</v>
      </c>
      <c r="C45" s="3" t="s">
        <v>302</v>
      </c>
      <c r="D45" s="5">
        <v>43895</v>
      </c>
      <c r="E45" s="5">
        <v>43900</v>
      </c>
      <c r="F45" s="4">
        <v>40</v>
      </c>
      <c r="G45" s="4">
        <v>3</v>
      </c>
      <c r="H45" s="3" t="s">
        <v>12</v>
      </c>
      <c r="I45" s="3" t="s">
        <v>15</v>
      </c>
      <c r="J45" s="4">
        <v>1.9045000000000001</v>
      </c>
      <c r="K45" s="4">
        <v>7.43</v>
      </c>
      <c r="L45" s="4"/>
      <c r="M45" s="4">
        <v>2.93</v>
      </c>
      <c r="N45" s="13">
        <f>[1]!b_anal_modidura_cnbd(B45,D45,1)</f>
        <v>0.94689999999999996</v>
      </c>
      <c r="O45" s="23">
        <f>[1]!b_anal_yield_cnbd(B45,D45-1,1)</f>
        <v>2.1804000000000001</v>
      </c>
      <c r="P45" s="17">
        <f t="shared" si="0"/>
        <v>2.0523508818249026</v>
      </c>
      <c r="R45" s="15">
        <f t="shared" si="4"/>
        <v>-12.804911817509756</v>
      </c>
      <c r="S45" s="15">
        <f t="shared" si="3"/>
        <v>-205.23508818249024</v>
      </c>
      <c r="T45" s="15"/>
      <c r="U45" s="1" t="str">
        <f t="shared" si="1"/>
        <v>国开3</v>
      </c>
      <c r="W45" s="24"/>
    </row>
    <row r="46" spans="1:24" x14ac:dyDescent="0.25">
      <c r="A46" s="3" t="s">
        <v>323</v>
      </c>
      <c r="B46" s="7">
        <v>190214</v>
      </c>
      <c r="C46" s="3" t="s">
        <v>324</v>
      </c>
      <c r="D46" s="5">
        <v>43900</v>
      </c>
      <c r="E46" s="5">
        <v>43902</v>
      </c>
      <c r="F46" s="4">
        <v>70</v>
      </c>
      <c r="G46" s="4">
        <v>3</v>
      </c>
      <c r="H46" s="3" t="s">
        <v>12</v>
      </c>
      <c r="I46" s="3" t="s">
        <v>15</v>
      </c>
      <c r="J46" s="4">
        <v>2.2940999999999998</v>
      </c>
      <c r="K46" s="4">
        <v>4.57</v>
      </c>
      <c r="L46" s="4"/>
      <c r="M46" s="4">
        <v>1.24</v>
      </c>
      <c r="N46" s="13">
        <f>[1]!b_anal_modidura_cnbd(B46,D46,1)</f>
        <v>2.4792999999999998</v>
      </c>
      <c r="O46" s="23">
        <f>[1]!b_anal_yield_cnbd(B46,D46-1,1)</f>
        <v>2.4</v>
      </c>
      <c r="P46" s="17">
        <f t="shared" si="0"/>
        <v>2.3505675513249704</v>
      </c>
      <c r="Q46" s="1">
        <v>2.44</v>
      </c>
      <c r="R46" s="15">
        <f t="shared" si="4"/>
        <v>-4.9432448675029494</v>
      </c>
      <c r="S46" s="15">
        <f t="shared" si="3"/>
        <v>8.943244867502953</v>
      </c>
      <c r="T46" s="15"/>
      <c r="U46" s="1" t="str">
        <f t="shared" si="1"/>
        <v>国开3</v>
      </c>
      <c r="W46" s="24">
        <v>2.4</v>
      </c>
      <c r="X46" s="22">
        <v>2.44</v>
      </c>
    </row>
    <row r="47" spans="1:24" x14ac:dyDescent="0.25">
      <c r="A47" s="3" t="s">
        <v>349</v>
      </c>
      <c r="B47" s="7">
        <v>180203</v>
      </c>
      <c r="C47" s="3" t="s">
        <v>350</v>
      </c>
      <c r="D47" s="5">
        <v>43902</v>
      </c>
      <c r="E47" s="5">
        <v>43906</v>
      </c>
      <c r="F47" s="4">
        <v>40</v>
      </c>
      <c r="G47" s="4">
        <v>3</v>
      </c>
      <c r="H47" s="3" t="s">
        <v>12</v>
      </c>
      <c r="I47" s="3" t="s">
        <v>15</v>
      </c>
      <c r="J47" s="4">
        <v>1.8049999999999999</v>
      </c>
      <c r="K47" s="4">
        <v>6.03</v>
      </c>
      <c r="L47" s="4"/>
      <c r="M47" s="4">
        <v>1.53</v>
      </c>
      <c r="N47" s="13">
        <f>[1]!b_anal_modidura_cnbd(B47,D47,1)</f>
        <v>0.97150000000000003</v>
      </c>
      <c r="O47" s="23">
        <f>[1]!b_anal_yield_cnbd(B47,D47-1,1)</f>
        <v>2.0268999999999999</v>
      </c>
      <c r="P47" s="17">
        <f t="shared" si="0"/>
        <v>1.9491070509521358</v>
      </c>
      <c r="R47" s="15">
        <f t="shared" si="4"/>
        <v>-7.7792949047864157</v>
      </c>
      <c r="S47" s="15">
        <f t="shared" si="3"/>
        <v>-194.91070509521359</v>
      </c>
      <c r="T47" s="15"/>
      <c r="U47" s="1" t="str">
        <f t="shared" si="1"/>
        <v>国开3</v>
      </c>
      <c r="W47" s="24"/>
    </row>
    <row r="48" spans="1:24" x14ac:dyDescent="0.25">
      <c r="A48" s="3" t="s">
        <v>367</v>
      </c>
      <c r="B48" s="7">
        <v>190214</v>
      </c>
      <c r="C48" s="3" t="s">
        <v>368</v>
      </c>
      <c r="D48" s="5">
        <v>43907</v>
      </c>
      <c r="E48" s="5">
        <v>43910</v>
      </c>
      <c r="F48" s="4">
        <v>106.7</v>
      </c>
      <c r="G48" s="4">
        <v>3</v>
      </c>
      <c r="H48" s="3" t="s">
        <v>12</v>
      </c>
      <c r="I48" s="3" t="s">
        <v>15</v>
      </c>
      <c r="J48" s="4">
        <v>2.4333</v>
      </c>
      <c r="K48" s="4">
        <v>4.62</v>
      </c>
      <c r="L48" s="4"/>
      <c r="M48" s="4">
        <v>16.95</v>
      </c>
      <c r="N48" s="13">
        <f>[1]!b_anal_modidura_cnbd(B48,D48,1)</f>
        <v>2.4592000000000001</v>
      </c>
      <c r="O48" s="23">
        <f>[1]!b_anal_yield_cnbd(B48,D48-1,1)</f>
        <v>2.52</v>
      </c>
      <c r="P48" s="17">
        <f t="shared" si="0"/>
        <v>2.4902290826284972</v>
      </c>
      <c r="Q48" s="1">
        <v>2.5249999999999999</v>
      </c>
      <c r="R48" s="15">
        <f t="shared" si="4"/>
        <v>-2.9770917371502836</v>
      </c>
      <c r="S48" s="15">
        <f t="shared" si="3"/>
        <v>3.477091737150273</v>
      </c>
      <c r="T48" s="15"/>
      <c r="U48" s="1" t="str">
        <f t="shared" si="1"/>
        <v>国开3</v>
      </c>
      <c r="W48" s="24">
        <v>2.52</v>
      </c>
      <c r="X48" s="22">
        <v>2.5249999999999999</v>
      </c>
    </row>
    <row r="49" spans="1:24" x14ac:dyDescent="0.25">
      <c r="A49" s="3" t="s">
        <v>384</v>
      </c>
      <c r="B49" s="7">
        <v>180203</v>
      </c>
      <c r="C49" s="3" t="s">
        <v>385</v>
      </c>
      <c r="D49" s="5">
        <v>43909</v>
      </c>
      <c r="E49" s="5">
        <v>43914</v>
      </c>
      <c r="F49" s="4">
        <v>40</v>
      </c>
      <c r="G49" s="4">
        <v>3</v>
      </c>
      <c r="H49" s="3" t="s">
        <v>12</v>
      </c>
      <c r="I49" s="3" t="s">
        <v>15</v>
      </c>
      <c r="J49" s="4">
        <v>1.7432000000000001</v>
      </c>
      <c r="K49" s="4">
        <v>6.4</v>
      </c>
      <c r="L49" s="4"/>
      <c r="M49" s="4">
        <v>4.57</v>
      </c>
      <c r="N49" s="13">
        <f>[1]!b_anal_modidura_cnbd(B49,D49,1)</f>
        <v>0.95379999999999998</v>
      </c>
      <c r="O49" s="23">
        <f>[1]!b_anal_yield_cnbd(B49,D49-1,1)</f>
        <v>2.06</v>
      </c>
      <c r="P49" s="17">
        <f t="shared" si="0"/>
        <v>1.8899812958691551</v>
      </c>
      <c r="R49" s="15">
        <f t="shared" si="4"/>
        <v>-17.001870413084497</v>
      </c>
      <c r="S49" s="15">
        <f t="shared" si="3"/>
        <v>-188.9981295869155</v>
      </c>
      <c r="T49" s="15"/>
      <c r="U49" s="1" t="str">
        <f t="shared" si="1"/>
        <v>国开3</v>
      </c>
      <c r="W49" s="24"/>
    </row>
    <row r="50" spans="1:24" x14ac:dyDescent="0.25">
      <c r="A50" s="3" t="s">
        <v>412</v>
      </c>
      <c r="B50" s="7">
        <v>190214</v>
      </c>
      <c r="C50" s="3" t="s">
        <v>413</v>
      </c>
      <c r="D50" s="5">
        <v>43914</v>
      </c>
      <c r="E50" s="5">
        <v>43916</v>
      </c>
      <c r="F50" s="4">
        <v>80</v>
      </c>
      <c r="G50" s="4">
        <v>3</v>
      </c>
      <c r="H50" s="3" t="s">
        <v>12</v>
      </c>
      <c r="I50" s="3" t="s">
        <v>15</v>
      </c>
      <c r="J50" s="4">
        <v>2.2938000000000001</v>
      </c>
      <c r="K50" s="4">
        <v>4.6100000000000003</v>
      </c>
      <c r="L50" s="4"/>
      <c r="M50" s="4">
        <v>3.3</v>
      </c>
      <c r="N50" s="13">
        <f>[1]!b_anal_modidura_cnbd(B50,D50,1)</f>
        <v>2.4445999999999999</v>
      </c>
      <c r="O50" s="23">
        <f>[1]!b_anal_yield_cnbd(B50,D50-1,1)</f>
        <v>2.4205999999999999</v>
      </c>
      <c r="P50" s="17">
        <f t="shared" si="0"/>
        <v>2.3510690828765441</v>
      </c>
      <c r="Q50" s="1">
        <v>2.4</v>
      </c>
      <c r="R50" s="15">
        <f t="shared" si="4"/>
        <v>-6.9530917123455716</v>
      </c>
      <c r="S50" s="15">
        <f t="shared" si="3"/>
        <v>4.8930917123455764</v>
      </c>
      <c r="T50" s="15"/>
      <c r="U50" s="1" t="str">
        <f t="shared" si="1"/>
        <v>国开3</v>
      </c>
      <c r="W50" s="24">
        <v>2.4205999999999999</v>
      </c>
      <c r="X50" s="22">
        <v>2.4</v>
      </c>
    </row>
    <row r="51" spans="1:24" x14ac:dyDescent="0.25">
      <c r="A51" s="3" t="s">
        <v>422</v>
      </c>
      <c r="B51" s="7">
        <v>180203</v>
      </c>
      <c r="C51" s="3" t="s">
        <v>423</v>
      </c>
      <c r="D51" s="5">
        <v>43916</v>
      </c>
      <c r="E51" s="5">
        <v>43920</v>
      </c>
      <c r="F51" s="4">
        <v>50</v>
      </c>
      <c r="G51" s="4">
        <v>3</v>
      </c>
      <c r="H51" s="3" t="s">
        <v>12</v>
      </c>
      <c r="I51" s="3" t="s">
        <v>15</v>
      </c>
      <c r="J51" s="4">
        <v>1.5539000000000001</v>
      </c>
      <c r="K51" s="4">
        <v>4.9800000000000004</v>
      </c>
      <c r="L51" s="4"/>
      <c r="M51" s="4">
        <v>1.62</v>
      </c>
      <c r="N51" s="13">
        <f>[1]!b_anal_modidura_cnbd(B51,D51,1)</f>
        <v>0.93689999999999996</v>
      </c>
      <c r="O51" s="23">
        <f>[1]!b_anal_yield_cnbd(B51,D51-1,1)</f>
        <v>1.9167000000000001</v>
      </c>
      <c r="P51" s="17">
        <f t="shared" si="0"/>
        <v>1.7033289678727721</v>
      </c>
      <c r="R51" s="15">
        <f t="shared" si="4"/>
        <v>-21.337103212722795</v>
      </c>
      <c r="S51" s="15">
        <f t="shared" si="3"/>
        <v>-170.33289678727721</v>
      </c>
      <c r="T51" s="15"/>
      <c r="U51" s="1" t="str">
        <f t="shared" si="1"/>
        <v>国开3</v>
      </c>
      <c r="W51" s="24"/>
    </row>
    <row r="52" spans="1:24" x14ac:dyDescent="0.25">
      <c r="A52" s="3" t="s">
        <v>448</v>
      </c>
      <c r="B52" s="7">
        <v>190214</v>
      </c>
      <c r="C52" s="3" t="s">
        <v>449</v>
      </c>
      <c r="D52" s="5">
        <v>43921</v>
      </c>
      <c r="E52" s="5">
        <v>43924</v>
      </c>
      <c r="F52" s="4">
        <v>99.2</v>
      </c>
      <c r="G52" s="4">
        <v>3</v>
      </c>
      <c r="H52" s="3" t="s">
        <v>12</v>
      </c>
      <c r="I52" s="3" t="s">
        <v>15</v>
      </c>
      <c r="J52" s="4">
        <v>2.1341000000000001</v>
      </c>
      <c r="K52" s="4">
        <v>5.82</v>
      </c>
      <c r="L52" s="4"/>
      <c r="M52" s="4">
        <v>3.96</v>
      </c>
      <c r="N52" s="13">
        <f>[1]!b_anal_modidura_cnbd(B52,D52,1)</f>
        <v>2.4297</v>
      </c>
      <c r="O52" s="23">
        <f>[1]!b_anal_yield_cnbd(B52,D52-1,1)</f>
        <v>2.2707000000000002</v>
      </c>
      <c r="P52" s="17">
        <f t="shared" si="0"/>
        <v>2.1917202823393835</v>
      </c>
      <c r="Q52" s="1">
        <v>2.2599999999999998</v>
      </c>
      <c r="R52" s="15">
        <f t="shared" si="4"/>
        <v>-7.8979717660616622</v>
      </c>
      <c r="S52" s="15">
        <f t="shared" si="3"/>
        <v>6.8279717660616246</v>
      </c>
      <c r="T52" s="15"/>
      <c r="U52" s="1" t="str">
        <f t="shared" si="1"/>
        <v>国开3</v>
      </c>
      <c r="W52" s="24">
        <v>2.2707000000000002</v>
      </c>
      <c r="X52" s="22">
        <v>2.2599999999999998</v>
      </c>
    </row>
    <row r="53" spans="1:24" x14ac:dyDescent="0.25">
      <c r="A53" s="3" t="s">
        <v>471</v>
      </c>
      <c r="B53" s="7">
        <v>180203</v>
      </c>
      <c r="C53" s="3" t="s">
        <v>472</v>
      </c>
      <c r="D53" s="5">
        <v>43923</v>
      </c>
      <c r="E53" s="5">
        <v>43929</v>
      </c>
      <c r="F53" s="4">
        <v>50</v>
      </c>
      <c r="G53" s="4">
        <v>3</v>
      </c>
      <c r="H53" s="3" t="s">
        <v>12</v>
      </c>
      <c r="I53" s="3" t="s">
        <v>15</v>
      </c>
      <c r="J53" s="4">
        <v>1.4242999999999999</v>
      </c>
      <c r="K53" s="4">
        <v>4.43</v>
      </c>
      <c r="L53" s="4"/>
      <c r="M53" s="4">
        <v>2.2000000000000002</v>
      </c>
      <c r="N53" s="13">
        <f>[1]!b_anal_modidura_cnbd(B53,D53,1)</f>
        <v>0.91959999999999997</v>
      </c>
      <c r="O53" s="23">
        <f>[1]!b_anal_yield_cnbd(B53,D53-1,1)</f>
        <v>1.7250000000000001</v>
      </c>
      <c r="P53" s="17">
        <f t="shared" si="0"/>
        <v>1.5765401043932143</v>
      </c>
      <c r="R53" s="15">
        <f t="shared" si="4"/>
        <v>-14.845989560678575</v>
      </c>
      <c r="S53" s="15">
        <f t="shared" si="3"/>
        <v>-157.65401043932144</v>
      </c>
      <c r="T53" s="15"/>
      <c r="U53" s="1" t="str">
        <f t="shared" si="1"/>
        <v>国开3</v>
      </c>
      <c r="W53" s="24"/>
    </row>
    <row r="54" spans="1:24" x14ac:dyDescent="0.25">
      <c r="A54" s="3" t="s">
        <v>493</v>
      </c>
      <c r="B54" s="7">
        <v>200202</v>
      </c>
      <c r="C54" s="3" t="s">
        <v>494</v>
      </c>
      <c r="D54" s="5">
        <v>43928</v>
      </c>
      <c r="E54" s="5">
        <v>43930</v>
      </c>
      <c r="F54" s="4">
        <v>80</v>
      </c>
      <c r="G54" s="4">
        <v>3</v>
      </c>
      <c r="H54" s="3" t="s">
        <v>12</v>
      </c>
      <c r="I54" s="3" t="s">
        <v>15</v>
      </c>
      <c r="J54" s="10">
        <f>[1]!b_info_couponrate(A54)</f>
        <v>1.86</v>
      </c>
      <c r="K54" s="4">
        <v>4.8899999999999997</v>
      </c>
      <c r="L54" s="4"/>
      <c r="M54" s="4">
        <v>25</v>
      </c>
      <c r="N54" s="13">
        <f>[1]!b_anal_modidura_cnbd(B54,E54,1)</f>
        <v>2.8917999999999999</v>
      </c>
      <c r="O54" s="28">
        <v>2.1800000000000002</v>
      </c>
      <c r="P54" s="17">
        <f t="shared" si="0"/>
        <v>1.9084127533024415</v>
      </c>
      <c r="Q54" s="1">
        <v>1.99</v>
      </c>
      <c r="R54" s="15">
        <f t="shared" si="4"/>
        <v>-27.158724669755863</v>
      </c>
      <c r="S54" s="15">
        <f t="shared" si="3"/>
        <v>8.1587246697558449</v>
      </c>
      <c r="T54" s="15"/>
      <c r="U54" s="1" t="str">
        <f t="shared" si="1"/>
        <v>国开3</v>
      </c>
      <c r="W54" s="26">
        <v>2.1800000000000002</v>
      </c>
      <c r="X54" s="22">
        <v>1.99</v>
      </c>
    </row>
    <row r="55" spans="1:24" x14ac:dyDescent="0.25">
      <c r="A55" s="3" t="s">
        <v>513</v>
      </c>
      <c r="B55" s="7">
        <v>180203</v>
      </c>
      <c r="C55" s="3" t="s">
        <v>514</v>
      </c>
      <c r="D55" s="5">
        <v>43930</v>
      </c>
      <c r="E55" s="5">
        <v>43934</v>
      </c>
      <c r="F55" s="4">
        <v>50</v>
      </c>
      <c r="G55" s="4">
        <v>3</v>
      </c>
      <c r="H55" s="3" t="s">
        <v>12</v>
      </c>
      <c r="I55" s="3" t="s">
        <v>15</v>
      </c>
      <c r="J55" s="4">
        <v>0.98129999999999995</v>
      </c>
      <c r="K55" s="4">
        <v>4.2300000000000004</v>
      </c>
      <c r="L55" s="4"/>
      <c r="M55" s="4">
        <v>4.25</v>
      </c>
      <c r="N55" s="13">
        <f>[1]!b_anal_modidura_cnbd(B55,D55,1)</f>
        <v>0.90459999999999996</v>
      </c>
      <c r="O55" s="23">
        <f>[1]!b_anal_yield_cnbd(B55,D55-1,1)</f>
        <v>1.2498</v>
      </c>
      <c r="P55" s="17">
        <f t="shared" si="0"/>
        <v>1.1360645368118505</v>
      </c>
      <c r="R55" s="15">
        <f t="shared" si="4"/>
        <v>-11.373546318814952</v>
      </c>
      <c r="S55" s="15">
        <f t="shared" si="3"/>
        <v>-113.60645368118504</v>
      </c>
      <c r="T55" s="15"/>
      <c r="U55" s="1" t="str">
        <f t="shared" si="1"/>
        <v>国开3</v>
      </c>
    </row>
    <row r="56" spans="1:24" x14ac:dyDescent="0.25">
      <c r="A56" s="3" t="s">
        <v>543</v>
      </c>
      <c r="B56" s="7">
        <v>200202</v>
      </c>
      <c r="C56" s="3" t="s">
        <v>544</v>
      </c>
      <c r="D56" s="5">
        <v>43935</v>
      </c>
      <c r="E56" s="5">
        <v>43938</v>
      </c>
      <c r="F56" s="4">
        <v>112.4</v>
      </c>
      <c r="G56" s="4">
        <v>3</v>
      </c>
      <c r="H56" s="3" t="s">
        <v>12</v>
      </c>
      <c r="I56" s="3" t="s">
        <v>15</v>
      </c>
      <c r="J56" s="4">
        <v>1.7698</v>
      </c>
      <c r="K56" s="4">
        <v>6.23</v>
      </c>
      <c r="L56" s="4"/>
      <c r="M56" s="4">
        <v>1.78</v>
      </c>
      <c r="N56" s="13">
        <f>[1]!b_anal_modidura_cnbd(B56,D56,1)</f>
        <v>2.8776999999999999</v>
      </c>
      <c r="O56" s="23">
        <f>[1]!b_anal_yield_cnbd(B56,D56-1,1)</f>
        <v>1.91</v>
      </c>
      <c r="P56" s="17">
        <f t="shared" si="0"/>
        <v>1.8184499635125273</v>
      </c>
      <c r="Q56" s="1">
        <v>1.9</v>
      </c>
      <c r="R56" s="15">
        <f t="shared" si="4"/>
        <v>-9.155003648747261</v>
      </c>
      <c r="S56" s="15">
        <f t="shared" si="3"/>
        <v>8.155003648747261</v>
      </c>
      <c r="T56" s="15"/>
      <c r="U56" s="1" t="str">
        <f t="shared" si="1"/>
        <v>国开3</v>
      </c>
      <c r="W56" s="26">
        <v>1.8754999999999999</v>
      </c>
      <c r="X56" s="22">
        <v>1.9</v>
      </c>
    </row>
    <row r="57" spans="1:24" x14ac:dyDescent="0.25">
      <c r="A57" s="3" t="s">
        <v>561</v>
      </c>
      <c r="B57" s="7">
        <v>180203</v>
      </c>
      <c r="C57" s="3" t="s">
        <v>562</v>
      </c>
      <c r="D57" s="5">
        <v>43937</v>
      </c>
      <c r="E57" s="5">
        <v>43942</v>
      </c>
      <c r="F57" s="4">
        <v>40</v>
      </c>
      <c r="G57" s="4">
        <v>3</v>
      </c>
      <c r="H57" s="3" t="s">
        <v>12</v>
      </c>
      <c r="I57" s="3" t="s">
        <v>15</v>
      </c>
      <c r="J57" s="4">
        <v>0.90649999999999997</v>
      </c>
      <c r="K57" s="4">
        <v>5.58</v>
      </c>
      <c r="L57" s="4"/>
      <c r="M57" s="4">
        <v>2.1</v>
      </c>
      <c r="N57" s="13">
        <f>[1]!b_anal_modidura_cnbd(B57,D57,1)</f>
        <v>0.8861</v>
      </c>
      <c r="O57" s="23">
        <f>[1]!b_anal_yield_cnbd(B57,D57-1,1)</f>
        <v>1.2745</v>
      </c>
      <c r="P57" s="17">
        <f t="shared" si="0"/>
        <v>1.0644957115449722</v>
      </c>
      <c r="R57" s="15">
        <f t="shared" si="4"/>
        <v>-21.000428845502771</v>
      </c>
      <c r="S57" s="15">
        <f t="shared" si="3"/>
        <v>-106.44957115449722</v>
      </c>
      <c r="T57" s="15"/>
      <c r="U57" s="1" t="str">
        <f t="shared" si="1"/>
        <v>国开3</v>
      </c>
      <c r="W57" s="27"/>
    </row>
    <row r="58" spans="1:24" x14ac:dyDescent="0.25">
      <c r="A58" s="3" t="s">
        <v>590</v>
      </c>
      <c r="B58" s="7">
        <v>200202</v>
      </c>
      <c r="C58" s="3" t="s">
        <v>591</v>
      </c>
      <c r="D58" s="5">
        <v>43942</v>
      </c>
      <c r="E58" s="5">
        <v>43944</v>
      </c>
      <c r="F58" s="4">
        <v>90</v>
      </c>
      <c r="G58" s="4">
        <v>3</v>
      </c>
      <c r="H58" s="3" t="s">
        <v>12</v>
      </c>
      <c r="I58" s="3" t="s">
        <v>15</v>
      </c>
      <c r="J58" s="4">
        <v>1.6961999999999999</v>
      </c>
      <c r="K58" s="4">
        <v>3.51</v>
      </c>
      <c r="L58" s="4"/>
      <c r="M58" s="4">
        <v>7.68</v>
      </c>
      <c r="N58" s="13">
        <f>[1]!b_anal_modidura_cnbd(B58,D58,1)</f>
        <v>2.8618999999999999</v>
      </c>
      <c r="O58" s="23">
        <f>[1]!b_anal_yield_cnbd(B58,D58-1,1)</f>
        <v>1.79</v>
      </c>
      <c r="P58" s="17">
        <f t="shared" si="0"/>
        <v>1.745118550613229</v>
      </c>
      <c r="Q58" s="1">
        <v>1.7949999999999999</v>
      </c>
      <c r="R58" s="15">
        <f t="shared" si="4"/>
        <v>-4.4881449386771077</v>
      </c>
      <c r="S58" s="15">
        <f t="shared" si="3"/>
        <v>4.9881449386770971</v>
      </c>
      <c r="T58" s="15"/>
      <c r="U58" s="1" t="str">
        <f t="shared" si="1"/>
        <v>国开3</v>
      </c>
      <c r="W58" s="26">
        <v>1.8077000000000001</v>
      </c>
      <c r="X58" s="22">
        <v>1.7949999999999999</v>
      </c>
    </row>
    <row r="59" spans="1:24" x14ac:dyDescent="0.25">
      <c r="A59" s="3" t="s">
        <v>606</v>
      </c>
      <c r="B59" s="7">
        <v>180203</v>
      </c>
      <c r="C59" s="3" t="s">
        <v>607</v>
      </c>
      <c r="D59" s="5">
        <v>43944</v>
      </c>
      <c r="E59" s="5">
        <v>43948</v>
      </c>
      <c r="F59" s="4">
        <v>60</v>
      </c>
      <c r="G59" s="4">
        <v>3</v>
      </c>
      <c r="H59" s="3" t="s">
        <v>12</v>
      </c>
      <c r="I59" s="3" t="s">
        <v>15</v>
      </c>
      <c r="J59" s="4">
        <v>0.84519999999999995</v>
      </c>
      <c r="K59" s="4">
        <v>4.22</v>
      </c>
      <c r="L59" s="4"/>
      <c r="M59" s="4">
        <v>2.04</v>
      </c>
      <c r="N59" s="13">
        <f>[1]!b_anal_modidura_cnbd(B59,D59,1)</f>
        <v>0.86809999999999998</v>
      </c>
      <c r="O59" s="23">
        <f>[1]!b_anal_yield_cnbd(B59,D59-1,1)</f>
        <v>1.1724000000000001</v>
      </c>
      <c r="P59" s="17">
        <f t="shared" si="0"/>
        <v>1.0064717428867642</v>
      </c>
      <c r="R59" s="15">
        <f t="shared" si="4"/>
        <v>-16.592825711323588</v>
      </c>
      <c r="S59" s="15">
        <f t="shared" si="3"/>
        <v>-100.64717428867642</v>
      </c>
      <c r="T59" s="15"/>
      <c r="U59" s="1" t="str">
        <f t="shared" si="1"/>
        <v>国开3</v>
      </c>
    </row>
    <row r="60" spans="1:24" x14ac:dyDescent="0.25">
      <c r="A60" s="3" t="s">
        <v>620</v>
      </c>
      <c r="B60" s="7">
        <v>180203</v>
      </c>
      <c r="C60" s="3" t="s">
        <v>621</v>
      </c>
      <c r="D60" s="5">
        <v>43949</v>
      </c>
      <c r="E60" s="5">
        <v>43951</v>
      </c>
      <c r="F60" s="4">
        <v>60</v>
      </c>
      <c r="G60" s="4">
        <v>3</v>
      </c>
      <c r="H60" s="3" t="s">
        <v>12</v>
      </c>
      <c r="I60" s="3" t="s">
        <v>15</v>
      </c>
      <c r="J60" s="4">
        <v>0.87590000000000001</v>
      </c>
      <c r="K60" s="4">
        <v>3.35</v>
      </c>
      <c r="L60" s="4"/>
      <c r="M60" s="4">
        <v>2.73</v>
      </c>
      <c r="N60" s="13">
        <f>[1]!b_anal_modidura_cnbd(B60,D60,1)</f>
        <v>0.85399999999999998</v>
      </c>
      <c r="O60" s="23">
        <f>[1]!b_anal_yield_cnbd(B60,D60-1,1)</f>
        <v>1.17</v>
      </c>
      <c r="P60" s="17">
        <f t="shared" si="0"/>
        <v>1.0398344262295083</v>
      </c>
      <c r="R60" s="15">
        <f t="shared" si="4"/>
        <v>-13.016557377049164</v>
      </c>
      <c r="S60" s="15">
        <f t="shared" si="3"/>
        <v>-103.98344262295083</v>
      </c>
      <c r="T60" s="15"/>
      <c r="U60" s="1" t="str">
        <f t="shared" si="1"/>
        <v>国开3</v>
      </c>
    </row>
    <row r="61" spans="1:24" x14ac:dyDescent="0.25">
      <c r="A61" s="3" t="s">
        <v>646</v>
      </c>
      <c r="B61" s="7">
        <v>200202</v>
      </c>
      <c r="C61" s="3" t="s">
        <v>647</v>
      </c>
      <c r="D61" s="5">
        <v>43951</v>
      </c>
      <c r="E61" s="5">
        <v>43959</v>
      </c>
      <c r="F61" s="4">
        <v>105.8</v>
      </c>
      <c r="G61" s="4">
        <v>3</v>
      </c>
      <c r="H61" s="3" t="s">
        <v>12</v>
      </c>
      <c r="I61" s="3" t="s">
        <v>15</v>
      </c>
      <c r="J61" s="4">
        <v>1.6255999999999999</v>
      </c>
      <c r="K61" s="4">
        <v>4.58</v>
      </c>
      <c r="L61" s="4"/>
      <c r="M61" s="4">
        <v>1.93</v>
      </c>
      <c r="N61" s="13">
        <f>[1]!b_anal_modidura_cnbd(B61,D61,1)</f>
        <v>2.8384</v>
      </c>
      <c r="O61" s="23">
        <f>[1]!b_anal_yield_cnbd(B61,D61-1,1)</f>
        <v>1.7450000000000001</v>
      </c>
      <c r="P61" s="17">
        <f t="shared" si="0"/>
        <v>1.6749235625704622</v>
      </c>
      <c r="Q61" s="25">
        <v>1.75</v>
      </c>
      <c r="R61" s="15">
        <f t="shared" si="4"/>
        <v>-7.0076437429537952</v>
      </c>
      <c r="S61" s="15">
        <f t="shared" si="3"/>
        <v>7.5076437429537846</v>
      </c>
      <c r="T61" s="15"/>
      <c r="U61" s="1" t="str">
        <f t="shared" si="1"/>
        <v>国开3</v>
      </c>
      <c r="W61" s="24">
        <v>1.7450000000000001</v>
      </c>
    </row>
    <row r="62" spans="1:24" x14ac:dyDescent="0.25">
      <c r="A62" s="3" t="s">
        <v>668</v>
      </c>
      <c r="B62" s="7">
        <v>180203</v>
      </c>
      <c r="C62" s="3" t="s">
        <v>669</v>
      </c>
      <c r="D62" s="5">
        <v>43958</v>
      </c>
      <c r="E62" s="5">
        <v>43962</v>
      </c>
      <c r="F62" s="4">
        <v>60</v>
      </c>
      <c r="G62" s="4">
        <v>3</v>
      </c>
      <c r="H62" s="3" t="s">
        <v>12</v>
      </c>
      <c r="I62" s="3" t="s">
        <v>15</v>
      </c>
      <c r="J62" s="4">
        <v>1.0605</v>
      </c>
      <c r="K62" s="4">
        <v>3.01</v>
      </c>
      <c r="L62" s="4"/>
      <c r="M62" s="4">
        <v>2.35</v>
      </c>
      <c r="N62" s="13">
        <f>[1]!b_anal_modidura_cnbd(B62,D62,1)</f>
        <v>0.82950000000000002</v>
      </c>
      <c r="O62" s="23">
        <f>[1]!b_anal_yield_cnbd(B62,D62-1,1)</f>
        <v>1.23</v>
      </c>
      <c r="P62" s="17">
        <f t="shared" si="0"/>
        <v>1.2292763713080168</v>
      </c>
      <c r="Q62" s="25"/>
      <c r="R62" s="15">
        <f t="shared" si="4"/>
        <v>-7.2362869198316915E-2</v>
      </c>
      <c r="S62" s="15">
        <f t="shared" si="3"/>
        <v>-122.92763713080168</v>
      </c>
      <c r="T62" s="15"/>
      <c r="U62" s="1" t="str">
        <f t="shared" si="1"/>
        <v>国开3</v>
      </c>
    </row>
    <row r="63" spans="1:24" x14ac:dyDescent="0.25">
      <c r="A63" s="3" t="s">
        <v>684</v>
      </c>
      <c r="B63" s="7">
        <v>200202</v>
      </c>
      <c r="C63" s="3" t="s">
        <v>685</v>
      </c>
      <c r="D63" s="5">
        <v>43959</v>
      </c>
      <c r="E63" s="5">
        <v>43963</v>
      </c>
      <c r="F63" s="4">
        <v>70</v>
      </c>
      <c r="G63" s="4">
        <v>3</v>
      </c>
      <c r="H63" s="3" t="s">
        <v>12</v>
      </c>
      <c r="I63" s="3" t="s">
        <v>15</v>
      </c>
      <c r="J63" s="4">
        <v>1.8126</v>
      </c>
      <c r="K63" s="4">
        <v>3.72</v>
      </c>
      <c r="L63" s="4"/>
      <c r="M63" s="4">
        <v>2.14</v>
      </c>
      <c r="N63" s="13">
        <f>[1]!b_anal_modidura_cnbd(B63,D63,1)</f>
        <v>2.8134999999999999</v>
      </c>
      <c r="O63" s="23">
        <f>[1]!b_anal_yield_cnbd(B63,D63-1,1)</f>
        <v>1.87</v>
      </c>
      <c r="P63" s="17">
        <f t="shared" si="0"/>
        <v>1.8623600853030033</v>
      </c>
      <c r="Q63" s="25">
        <v>1.87</v>
      </c>
      <c r="R63" s="15">
        <f t="shared" si="4"/>
        <v>-0.76399146969967635</v>
      </c>
      <c r="S63" s="15">
        <f t="shared" si="3"/>
        <v>0.76399146969967635</v>
      </c>
      <c r="T63" s="15"/>
      <c r="U63" s="1" t="str">
        <f t="shared" si="1"/>
        <v>国开3</v>
      </c>
      <c r="W63" s="24">
        <v>1.87</v>
      </c>
    </row>
    <row r="64" spans="1:24" x14ac:dyDescent="0.25">
      <c r="A64" s="3" t="s">
        <v>696</v>
      </c>
      <c r="B64" s="7">
        <v>200202</v>
      </c>
      <c r="C64" s="3" t="s">
        <v>697</v>
      </c>
      <c r="D64" s="5">
        <v>43963</v>
      </c>
      <c r="E64" s="5">
        <v>43966</v>
      </c>
      <c r="F64" s="4">
        <v>81.3</v>
      </c>
      <c r="G64" s="4">
        <v>3</v>
      </c>
      <c r="H64" s="3" t="s">
        <v>12</v>
      </c>
      <c r="I64" s="3" t="s">
        <v>15</v>
      </c>
      <c r="J64" s="4">
        <v>1.85</v>
      </c>
      <c r="K64" s="4">
        <v>6.23</v>
      </c>
      <c r="L64" s="4"/>
      <c r="M64" s="4">
        <v>10</v>
      </c>
      <c r="N64" s="13">
        <f>[1]!b_anal_modidura_cnbd(B64,D64,1)</f>
        <v>2.8007</v>
      </c>
      <c r="O64" s="23">
        <f>[1]!b_anal_yield_cnbd(B64,D64-1,1)</f>
        <v>1.98</v>
      </c>
      <c r="P64" s="17">
        <f t="shared" si="0"/>
        <v>1.899987503124219</v>
      </c>
      <c r="Q64" s="25">
        <v>1.93</v>
      </c>
      <c r="R64" s="15">
        <f t="shared" si="4"/>
        <v>-8.0012496875780936</v>
      </c>
      <c r="S64" s="15">
        <f t="shared" si="3"/>
        <v>3.0012496875780892</v>
      </c>
      <c r="T64" s="15"/>
      <c r="U64" s="1" t="str">
        <f t="shared" si="1"/>
        <v>国开3</v>
      </c>
      <c r="W64" s="24" t="e">
        <v>#NAME?</v>
      </c>
    </row>
    <row r="65" spans="1:24" x14ac:dyDescent="0.25">
      <c r="A65" s="3" t="s">
        <v>745</v>
      </c>
      <c r="B65" s="7">
        <v>200202</v>
      </c>
      <c r="C65" s="3" t="s">
        <v>746</v>
      </c>
      <c r="D65" s="5">
        <v>43970</v>
      </c>
      <c r="E65" s="5">
        <v>43972</v>
      </c>
      <c r="F65" s="4">
        <v>70</v>
      </c>
      <c r="G65" s="4">
        <v>3</v>
      </c>
      <c r="H65" s="3" t="s">
        <v>12</v>
      </c>
      <c r="I65" s="3" t="s">
        <v>15</v>
      </c>
      <c r="J65" s="4">
        <v>1.9039999999999999</v>
      </c>
      <c r="K65" s="4">
        <v>2.76</v>
      </c>
      <c r="L65" s="4"/>
      <c r="M65" s="4">
        <v>3.22</v>
      </c>
      <c r="N65" s="13">
        <f>[1]!b_anal_modidura_cnbd(B65,D65,1)</f>
        <v>2.7812999999999999</v>
      </c>
      <c r="O65" s="23">
        <f>[1]!b_anal_yield_cnbd(B65,D65-1,1)</f>
        <v>1.92</v>
      </c>
      <c r="P65" s="17">
        <f t="shared" si="0"/>
        <v>1.9543361737317082</v>
      </c>
      <c r="Q65" s="25">
        <v>1.95</v>
      </c>
      <c r="R65" s="15">
        <f t="shared" si="4"/>
        <v>3.4336173731708275</v>
      </c>
      <c r="S65" s="15">
        <f t="shared" si="3"/>
        <v>-0.43361737317082483</v>
      </c>
      <c r="T65" s="15"/>
      <c r="U65" s="1" t="str">
        <f t="shared" si="1"/>
        <v>国开3</v>
      </c>
      <c r="W65" s="26">
        <v>1.92</v>
      </c>
    </row>
    <row r="66" spans="1:24" x14ac:dyDescent="0.25">
      <c r="A66" s="3" t="s">
        <v>791</v>
      </c>
      <c r="B66" s="7">
        <v>200202</v>
      </c>
      <c r="C66" s="3" t="s">
        <v>792</v>
      </c>
      <c r="D66" s="5">
        <v>43977</v>
      </c>
      <c r="E66" s="5">
        <v>43980</v>
      </c>
      <c r="F66" s="4">
        <v>85.3</v>
      </c>
      <c r="G66" s="4">
        <v>3</v>
      </c>
      <c r="H66" s="3" t="s">
        <v>12</v>
      </c>
      <c r="I66" s="3" t="s">
        <v>15</v>
      </c>
      <c r="J66" s="4">
        <v>2.0607000000000002</v>
      </c>
      <c r="K66" s="4">
        <v>3.27</v>
      </c>
      <c r="L66" s="4"/>
      <c r="M66" s="4">
        <v>2.25</v>
      </c>
      <c r="N66" s="13">
        <f>[1]!b_anal_modidura_cnbd(B66,D66,1)</f>
        <v>2.7570000000000001</v>
      </c>
      <c r="O66" s="23">
        <f>[1]!b_anal_yield_cnbd(B66,D66-1,1)</f>
        <v>2.0198999999999998</v>
      </c>
      <c r="P66" s="17">
        <f t="shared" ref="P66:P129" si="5">IF(U:U="国开1",0.09/N66+J66,IF(U:U="国开3",0.14/N66+J66,IF(U:U="国开5",0.24/N66+J66,IF(U:U="国开7",0.24/N66+J66,IF(U:U="国开10",0.18/N66+J66,IF(U:U="口行1",0.08/N66+J66,IF(U:U="口行2",0.08/N66+J66,IF(U:U="口行3",0.08/N66+J66,IF(U:U="口行5",0.13/N66+J66,IF(U:U="口行7",0.13/N66+J66,IF(U:U="口行10",0.18/N66+J66,IF(U:U="农发1",0.09/N66+J66,IF(U:U="农发2",0.09/N66+J66,IF(U:U="农发3",0.09/N66+J66,IF(U:U="农发5",0.14/N66+J66,IF(U:U="农发7",0.19/N66+J66,IF(U:U="农发10",0.19/N66+J66,IF(U:U="农发20",0.19/N66+J66,IF(U:U="国债1",0.05/N66+J66,IF(U:U="国债2",0.05/N66+J66,IF(U:U="国债3",0.05/N66+J66,0.1/N66+J66)))))))))))))))))))))</f>
        <v>2.1114798331519768</v>
      </c>
      <c r="Q66" s="1">
        <v>2.08</v>
      </c>
      <c r="R66" s="15">
        <f t="shared" si="4"/>
        <v>9.1579833151977041</v>
      </c>
      <c r="S66" s="15">
        <f t="shared" si="3"/>
        <v>-3.1479833151976777</v>
      </c>
      <c r="T66" s="15"/>
      <c r="U66" s="1" t="str">
        <f t="shared" ref="U66:U129" si="6">IF(I:I="国家开发银行","国开",IF(I:I="中国进出口银行","口行",IF(I:I="中国农业发展银行","农发","国债")))&amp;IF(G:G&lt;1,"1",G66)</f>
        <v>国开3</v>
      </c>
      <c r="W66" s="26" t="e">
        <v>#NAME?</v>
      </c>
      <c r="X66" s="22">
        <v>2.08</v>
      </c>
    </row>
    <row r="67" spans="1:24" x14ac:dyDescent="0.25">
      <c r="A67" s="3" t="s">
        <v>838</v>
      </c>
      <c r="B67" s="7">
        <v>200202</v>
      </c>
      <c r="C67" s="3" t="s">
        <v>839</v>
      </c>
      <c r="D67" s="5">
        <v>43984</v>
      </c>
      <c r="E67" s="5">
        <v>43986</v>
      </c>
      <c r="F67" s="4">
        <v>50</v>
      </c>
      <c r="G67" s="4">
        <v>3</v>
      </c>
      <c r="H67" s="3" t="s">
        <v>12</v>
      </c>
      <c r="I67" s="3" t="s">
        <v>15</v>
      </c>
      <c r="J67" s="4">
        <v>2.3938999999999999</v>
      </c>
      <c r="K67" s="4">
        <v>2.57</v>
      </c>
      <c r="L67" s="4"/>
      <c r="M67" s="4">
        <v>2</v>
      </c>
      <c r="N67" s="13">
        <f>[1]!b_anal_modidura_cnbd(B67,D67,1)</f>
        <v>2.7298</v>
      </c>
      <c r="O67" s="23">
        <f>[1]!b_anal_yield_cnbd(B67,D67-1,1)</f>
        <v>2.21</v>
      </c>
      <c r="P67" s="17">
        <f t="shared" si="5"/>
        <v>2.4451858084841378</v>
      </c>
      <c r="Q67" s="1">
        <v>2.2999999999999998</v>
      </c>
      <c r="R67" s="15">
        <f t="shared" si="4"/>
        <v>23.518580848413784</v>
      </c>
      <c r="S67" s="15">
        <f t="shared" si="3"/>
        <v>-14.518580848413798</v>
      </c>
      <c r="T67" s="15"/>
      <c r="U67" s="1" t="str">
        <f t="shared" si="6"/>
        <v>国开3</v>
      </c>
      <c r="W67" s="26" t="e">
        <v>#NAME?</v>
      </c>
      <c r="X67" s="22">
        <v>2.2999999999999998</v>
      </c>
    </row>
    <row r="68" spans="1:24" x14ac:dyDescent="0.25">
      <c r="A68" s="3" t="s">
        <v>869</v>
      </c>
      <c r="B68" s="7">
        <v>200217</v>
      </c>
      <c r="C68" s="3" t="s">
        <v>870</v>
      </c>
      <c r="D68" s="5">
        <v>43987</v>
      </c>
      <c r="E68" s="5">
        <v>43991</v>
      </c>
      <c r="F68" s="4">
        <v>30</v>
      </c>
      <c r="G68" s="4">
        <v>3</v>
      </c>
      <c r="H68" s="3" t="s">
        <v>12</v>
      </c>
      <c r="I68" s="3" t="s">
        <v>15</v>
      </c>
      <c r="J68" s="10">
        <f>[1]!b_info_couponrate(A68)</f>
        <v>2.85</v>
      </c>
      <c r="K68" s="4">
        <v>3.46</v>
      </c>
      <c r="L68" s="4"/>
      <c r="M68" s="4">
        <v>2.85</v>
      </c>
      <c r="N68" s="18">
        <f>[1]!b_anal_modidura_cnbd(B68,E68+1,1)</f>
        <v>0</v>
      </c>
      <c r="O68" s="23">
        <f>[1]!b_anal_yield_cnbd(B68,D68-1,1)</f>
        <v>0</v>
      </c>
      <c r="P68" s="17" t="e">
        <f t="shared" si="5"/>
        <v>#DIV/0!</v>
      </c>
      <c r="R68" s="15" t="e">
        <f t="shared" si="4"/>
        <v>#DIV/0!</v>
      </c>
      <c r="S68" s="15" t="e">
        <f t="shared" si="3"/>
        <v>#DIV/0!</v>
      </c>
      <c r="T68" s="15"/>
      <c r="U68" s="1" t="str">
        <f t="shared" si="6"/>
        <v>国开3</v>
      </c>
      <c r="W68" s="26"/>
    </row>
    <row r="69" spans="1:24" x14ac:dyDescent="0.25">
      <c r="A69" s="3" t="s">
        <v>16</v>
      </c>
      <c r="B69" s="7">
        <v>190208</v>
      </c>
      <c r="C69" s="3" t="s">
        <v>17</v>
      </c>
      <c r="D69" s="5">
        <v>43832</v>
      </c>
      <c r="E69" s="5">
        <v>43836</v>
      </c>
      <c r="F69" s="4">
        <v>80</v>
      </c>
      <c r="G69" s="4">
        <v>5</v>
      </c>
      <c r="H69" s="3" t="s">
        <v>12</v>
      </c>
      <c r="I69" s="3" t="s">
        <v>15</v>
      </c>
      <c r="J69" s="4">
        <v>3.2214999999999998</v>
      </c>
      <c r="K69" s="4">
        <v>4.8899999999999997</v>
      </c>
      <c r="L69" s="4"/>
      <c r="M69" s="4">
        <v>1.27</v>
      </c>
      <c r="N69" s="13">
        <f>[1]!b_anal_modidura_cnbd(B69,D69,1)</f>
        <v>4.0449000000000002</v>
      </c>
      <c r="O69" s="23">
        <f>[1]!b_anal_yield_cnbd(B69,D69-2,1)</f>
        <v>3.2700999999999998</v>
      </c>
      <c r="P69" s="17">
        <f t="shared" si="5"/>
        <v>3.2808339761180743</v>
      </c>
      <c r="Q69" s="1">
        <v>3.29</v>
      </c>
      <c r="R69" s="15">
        <f t="shared" si="4"/>
        <v>1.0733976118074473</v>
      </c>
      <c r="S69" s="15">
        <f t="shared" si="3"/>
        <v>0.91660238819257778</v>
      </c>
      <c r="T69" s="15"/>
      <c r="U69" s="1" t="str">
        <f t="shared" si="6"/>
        <v>国开5</v>
      </c>
      <c r="V69" s="5">
        <v>43832</v>
      </c>
      <c r="W69" s="27">
        <v>3.2700999999999998</v>
      </c>
      <c r="X69" s="22">
        <v>3.29</v>
      </c>
    </row>
    <row r="70" spans="1:24" x14ac:dyDescent="0.25">
      <c r="A70" s="3" t="s">
        <v>44</v>
      </c>
      <c r="B70" s="7">
        <v>200203</v>
      </c>
      <c r="C70" s="3" t="s">
        <v>45</v>
      </c>
      <c r="D70" s="5">
        <v>43837</v>
      </c>
      <c r="E70" s="5">
        <v>43840</v>
      </c>
      <c r="F70" s="4">
        <v>101</v>
      </c>
      <c r="G70" s="4">
        <v>5</v>
      </c>
      <c r="H70" s="3" t="s">
        <v>12</v>
      </c>
      <c r="I70" s="3" t="s">
        <v>15</v>
      </c>
      <c r="J70" s="10">
        <f>[1]!b_info_couponrate(A70)</f>
        <v>3.23</v>
      </c>
      <c r="K70" s="4">
        <v>4.4800000000000004</v>
      </c>
      <c r="L70" s="4"/>
      <c r="M70" s="4">
        <v>1.93</v>
      </c>
      <c r="N70" s="13">
        <f>[1]!b_anal_modidura_cnbd(B70,E70,1)</f>
        <v>4.5484999999999998</v>
      </c>
      <c r="O70" s="28">
        <v>3.29</v>
      </c>
      <c r="P70" s="17">
        <f t="shared" si="5"/>
        <v>3.2827646476860504</v>
      </c>
      <c r="Q70" s="1">
        <v>3.2949999999999999</v>
      </c>
      <c r="R70" s="15">
        <f t="shared" si="4"/>
        <v>-0.72353523139496723</v>
      </c>
      <c r="S70" s="15">
        <f t="shared" si="3"/>
        <v>1.2235352313949566</v>
      </c>
      <c r="T70" s="15"/>
      <c r="U70" s="1" t="str">
        <f t="shared" si="6"/>
        <v>国开5</v>
      </c>
      <c r="V70" s="5">
        <v>43837</v>
      </c>
      <c r="W70" s="24">
        <v>3.29</v>
      </c>
      <c r="X70" s="22">
        <v>3.2949999999999999</v>
      </c>
    </row>
    <row r="71" spans="1:24" x14ac:dyDescent="0.25">
      <c r="A71" s="3" t="s">
        <v>81</v>
      </c>
      <c r="B71" s="7">
        <v>200203</v>
      </c>
      <c r="C71" s="3" t="s">
        <v>82</v>
      </c>
      <c r="D71" s="5">
        <v>43844</v>
      </c>
      <c r="E71" s="5">
        <v>43846</v>
      </c>
      <c r="F71" s="4">
        <v>100</v>
      </c>
      <c r="G71" s="4">
        <v>5</v>
      </c>
      <c r="H71" s="3" t="s">
        <v>12</v>
      </c>
      <c r="I71" s="3" t="s">
        <v>15</v>
      </c>
      <c r="J71" s="4">
        <v>3.2061999999999999</v>
      </c>
      <c r="K71" s="4">
        <v>3.03</v>
      </c>
      <c r="L71" s="4"/>
      <c r="M71" s="4">
        <v>2.2400000000000002</v>
      </c>
      <c r="N71" s="13">
        <f>[1]!b_anal_modidura_cnbd(B71,D71,1)</f>
        <v>4.5370999999999997</v>
      </c>
      <c r="O71" s="23">
        <f>[1]!b_anal_yield_cnbd(B71,D71-1,1)</f>
        <v>3.2637999999999998</v>
      </c>
      <c r="P71" s="17">
        <f t="shared" si="5"/>
        <v>3.2590972250997332</v>
      </c>
      <c r="Q71" s="1">
        <v>3.28</v>
      </c>
      <c r="R71" s="15">
        <f t="shared" si="4"/>
        <v>-0.47027749002666042</v>
      </c>
      <c r="S71" s="15">
        <f t="shared" si="3"/>
        <v>2.0902774900266596</v>
      </c>
      <c r="T71" s="15"/>
      <c r="U71" s="1" t="str">
        <f t="shared" si="6"/>
        <v>国开5</v>
      </c>
      <c r="V71" s="5">
        <v>43844</v>
      </c>
      <c r="W71" s="21">
        <v>3.2637999999999998</v>
      </c>
      <c r="X71" s="22">
        <v>3.28</v>
      </c>
    </row>
    <row r="72" spans="1:24" x14ac:dyDescent="0.25">
      <c r="A72" s="6" t="s">
        <v>904</v>
      </c>
      <c r="B72" s="6" t="s">
        <v>904</v>
      </c>
      <c r="C72" s="3" t="s">
        <v>131</v>
      </c>
      <c r="D72" s="5">
        <v>43851</v>
      </c>
      <c r="E72" s="5">
        <v>43864</v>
      </c>
      <c r="F72" s="4">
        <v>40</v>
      </c>
      <c r="G72" s="4">
        <v>5</v>
      </c>
      <c r="H72" s="3" t="s">
        <v>12</v>
      </c>
      <c r="I72" s="3" t="s">
        <v>15</v>
      </c>
      <c r="J72" s="10">
        <f>[1]!b_info_couponrate(A72)</f>
        <v>3.14</v>
      </c>
      <c r="K72" s="4">
        <v>5.93</v>
      </c>
      <c r="L72" s="4"/>
      <c r="M72" s="4"/>
      <c r="N72" s="13">
        <f>[1]!b_anal_modidura_cnbd(B72,E72+1,1)</f>
        <v>4.5651000000000002</v>
      </c>
      <c r="O72" s="23">
        <f>[1]!b_anal_yield_cnbd(B72,D72-1,1)</f>
        <v>0</v>
      </c>
      <c r="P72" s="17">
        <f t="shared" si="5"/>
        <v>3.1925727804429256</v>
      </c>
      <c r="R72" s="15">
        <f t="shared" si="4"/>
        <v>319.25727804429255</v>
      </c>
      <c r="S72" s="15">
        <f t="shared" si="3"/>
        <v>-319.25727804429255</v>
      </c>
      <c r="T72" s="15"/>
      <c r="U72" s="1" t="str">
        <f t="shared" si="6"/>
        <v>国开5</v>
      </c>
      <c r="V72" s="5"/>
    </row>
    <row r="73" spans="1:24" x14ac:dyDescent="0.25">
      <c r="A73" s="3" t="s">
        <v>180</v>
      </c>
      <c r="B73" s="7">
        <v>200203</v>
      </c>
      <c r="C73" s="3" t="s">
        <v>181</v>
      </c>
      <c r="D73" s="5">
        <v>43874</v>
      </c>
      <c r="E73" s="5">
        <v>43878</v>
      </c>
      <c r="F73" s="4">
        <v>90</v>
      </c>
      <c r="G73" s="4">
        <v>5</v>
      </c>
      <c r="H73" s="3" t="s">
        <v>12</v>
      </c>
      <c r="I73" s="3" t="s">
        <v>15</v>
      </c>
      <c r="J73" s="4">
        <v>2.8774000000000002</v>
      </c>
      <c r="K73" s="4">
        <v>3.65</v>
      </c>
      <c r="L73" s="4"/>
      <c r="M73" s="4">
        <v>2.1800000000000002</v>
      </c>
      <c r="N73" s="13">
        <f>[1]!b_anal_modidura_cnbd(B73,D73,1)</f>
        <v>4.4741</v>
      </c>
      <c r="O73" s="23">
        <f>[1]!b_anal_yield_cnbd(B73,D73-1,1)</f>
        <v>2.95</v>
      </c>
      <c r="P73" s="17">
        <f t="shared" si="5"/>
        <v>2.931042073266132</v>
      </c>
      <c r="Q73" s="1">
        <v>2.95</v>
      </c>
      <c r="R73" s="15">
        <f t="shared" si="4"/>
        <v>-1.8957926733868202</v>
      </c>
      <c r="S73" s="15">
        <f t="shared" si="3"/>
        <v>1.8957926733868202</v>
      </c>
      <c r="T73" s="15"/>
      <c r="U73" s="1" t="str">
        <f t="shared" si="6"/>
        <v>国开5</v>
      </c>
      <c r="V73" s="5">
        <v>43874</v>
      </c>
      <c r="W73" s="21">
        <v>2.95</v>
      </c>
      <c r="X73" s="22">
        <v>2.95</v>
      </c>
    </row>
    <row r="74" spans="1:24" x14ac:dyDescent="0.25">
      <c r="A74" s="3" t="s">
        <v>218</v>
      </c>
      <c r="B74" s="7">
        <v>200203</v>
      </c>
      <c r="C74" s="3" t="s">
        <v>219</v>
      </c>
      <c r="D74" s="5">
        <v>43881</v>
      </c>
      <c r="E74" s="5">
        <v>43886</v>
      </c>
      <c r="F74" s="4">
        <v>113</v>
      </c>
      <c r="G74" s="4">
        <v>5</v>
      </c>
      <c r="H74" s="3" t="s">
        <v>12</v>
      </c>
      <c r="I74" s="3" t="s">
        <v>15</v>
      </c>
      <c r="J74" s="4">
        <v>2.9710000000000001</v>
      </c>
      <c r="K74" s="4">
        <v>3.46</v>
      </c>
      <c r="L74" s="4"/>
      <c r="M74" s="4">
        <v>10</v>
      </c>
      <c r="N74" s="13">
        <f>[1]!b_anal_modidura_cnbd(B74,D74,1)</f>
        <v>4.452</v>
      </c>
      <c r="O74" s="23">
        <f>[1]!b_anal_yield_cnbd(B74,D74-1,1)</f>
        <v>2.9725000000000001</v>
      </c>
      <c r="P74" s="17">
        <f t="shared" si="5"/>
        <v>3.0249083557951484</v>
      </c>
      <c r="Q74" s="1">
        <v>2.9249999999999998</v>
      </c>
      <c r="R74" s="15">
        <f t="shared" si="4"/>
        <v>5.2408355795148243</v>
      </c>
      <c r="S74" s="15">
        <f t="shared" ref="S74:S136" si="7">(Q74-P74)*100</f>
        <v>-9.9908355795148562</v>
      </c>
      <c r="T74" s="15"/>
      <c r="U74" s="1" t="str">
        <f t="shared" si="6"/>
        <v>国开5</v>
      </c>
      <c r="V74" s="5">
        <v>43881</v>
      </c>
      <c r="W74" s="21">
        <v>2.9725000000000001</v>
      </c>
      <c r="X74" s="22">
        <v>2.9249999999999998</v>
      </c>
    </row>
    <row r="75" spans="1:24" x14ac:dyDescent="0.25">
      <c r="A75" s="3" t="s">
        <v>262</v>
      </c>
      <c r="B75" s="7">
        <v>200203</v>
      </c>
      <c r="C75" s="3" t="s">
        <v>263</v>
      </c>
      <c r="D75" s="5">
        <v>43888</v>
      </c>
      <c r="E75" s="5">
        <v>43892</v>
      </c>
      <c r="F75" s="4">
        <v>90</v>
      </c>
      <c r="G75" s="4">
        <v>5</v>
      </c>
      <c r="H75" s="3" t="s">
        <v>12</v>
      </c>
      <c r="I75" s="3" t="s">
        <v>15</v>
      </c>
      <c r="J75" s="4">
        <v>2.84</v>
      </c>
      <c r="K75" s="4">
        <v>4.8899999999999997</v>
      </c>
      <c r="L75" s="4"/>
      <c r="M75" s="4">
        <v>1.1100000000000001</v>
      </c>
      <c r="N75" s="13">
        <f>[1]!b_anal_modidura_cnbd(B75,D75,1)</f>
        <v>4.4404000000000003</v>
      </c>
      <c r="O75" s="23">
        <f>[1]!b_anal_yield_cnbd(B75,D75-1,1)</f>
        <v>2.94</v>
      </c>
      <c r="P75" s="17">
        <f t="shared" si="5"/>
        <v>2.8940491847581296</v>
      </c>
      <c r="Q75" s="1">
        <v>2.91</v>
      </c>
      <c r="R75" s="15">
        <f t="shared" si="4"/>
        <v>-4.5950815241870391</v>
      </c>
      <c r="S75" s="15">
        <f t="shared" si="7"/>
        <v>1.5950815241870586</v>
      </c>
      <c r="T75" s="15"/>
      <c r="U75" s="1" t="str">
        <f t="shared" si="6"/>
        <v>国开5</v>
      </c>
      <c r="V75" s="5">
        <v>43888</v>
      </c>
      <c r="W75" s="21">
        <v>2.94</v>
      </c>
      <c r="X75" s="22">
        <v>2.91</v>
      </c>
    </row>
    <row r="76" spans="1:24" x14ac:dyDescent="0.25">
      <c r="A76" s="3" t="s">
        <v>299</v>
      </c>
      <c r="B76" s="7">
        <v>200203</v>
      </c>
      <c r="C76" s="3" t="s">
        <v>300</v>
      </c>
      <c r="D76" s="5">
        <v>43895</v>
      </c>
      <c r="E76" s="5">
        <v>43900</v>
      </c>
      <c r="F76" s="4">
        <v>100</v>
      </c>
      <c r="G76" s="4">
        <v>5</v>
      </c>
      <c r="H76" s="3" t="s">
        <v>12</v>
      </c>
      <c r="I76" s="3" t="s">
        <v>15</v>
      </c>
      <c r="J76" s="4">
        <v>2.7301000000000002</v>
      </c>
      <c r="K76" s="4">
        <v>3.86</v>
      </c>
      <c r="L76" s="4"/>
      <c r="M76" s="4">
        <v>8.91</v>
      </c>
      <c r="N76" s="13">
        <f>[1]!b_anal_modidura_cnbd(B76,D76,1)</f>
        <v>4.4260000000000002</v>
      </c>
      <c r="O76" s="23">
        <f>[1]!b_anal_yield_cnbd(B76,D76-1,1)</f>
        <v>2.8050000000000002</v>
      </c>
      <c r="P76" s="17">
        <f t="shared" si="5"/>
        <v>2.7843250338906462</v>
      </c>
      <c r="Q76" s="1">
        <v>2.81</v>
      </c>
      <c r="R76" s="15">
        <f t="shared" si="4"/>
        <v>-2.0674966109353932</v>
      </c>
      <c r="S76" s="15">
        <f t="shared" si="7"/>
        <v>2.5674966109353825</v>
      </c>
      <c r="T76" s="15"/>
      <c r="U76" s="1" t="str">
        <f t="shared" si="6"/>
        <v>国开5</v>
      </c>
      <c r="V76" s="5">
        <v>43895</v>
      </c>
      <c r="W76" s="21">
        <v>2.8050000000000002</v>
      </c>
      <c r="X76" s="22">
        <v>2.81</v>
      </c>
    </row>
    <row r="77" spans="1:24" x14ac:dyDescent="0.25">
      <c r="A77" s="3" t="s">
        <v>347</v>
      </c>
      <c r="B77" s="7">
        <v>200203</v>
      </c>
      <c r="C77" s="3" t="s">
        <v>348</v>
      </c>
      <c r="D77" s="5">
        <v>43902</v>
      </c>
      <c r="E77" s="5">
        <v>43906</v>
      </c>
      <c r="F77" s="4">
        <v>80</v>
      </c>
      <c r="G77" s="4">
        <v>5</v>
      </c>
      <c r="H77" s="3" t="s">
        <v>12</v>
      </c>
      <c r="I77" s="3" t="s">
        <v>15</v>
      </c>
      <c r="J77" s="4">
        <v>2.7223999999999999</v>
      </c>
      <c r="K77" s="4">
        <v>3.24</v>
      </c>
      <c r="L77" s="4"/>
      <c r="M77" s="4">
        <v>2.09</v>
      </c>
      <c r="N77" s="13">
        <f>[1]!b_anal_modidura_cnbd(B77,D77,1)</f>
        <v>4.4074</v>
      </c>
      <c r="O77" s="23">
        <f>[1]!b_anal_yield_cnbd(B77,D77-1,1)</f>
        <v>2.78</v>
      </c>
      <c r="P77" s="17">
        <f t="shared" si="5"/>
        <v>2.7768538730317194</v>
      </c>
      <c r="Q77" s="1">
        <v>2.8</v>
      </c>
      <c r="R77" s="15">
        <f t="shared" si="4"/>
        <v>-0.31461269682804271</v>
      </c>
      <c r="S77" s="15">
        <f t="shared" si="7"/>
        <v>2.3146126968280445</v>
      </c>
      <c r="T77" s="15"/>
      <c r="U77" s="1" t="str">
        <f t="shared" si="6"/>
        <v>国开5</v>
      </c>
      <c r="V77" s="5">
        <v>43902</v>
      </c>
      <c r="W77" s="21">
        <v>2.78</v>
      </c>
      <c r="X77" s="22">
        <v>2.8</v>
      </c>
    </row>
    <row r="78" spans="1:24" x14ac:dyDescent="0.25">
      <c r="A78" s="3" t="s">
        <v>386</v>
      </c>
      <c r="B78" s="7">
        <v>200203</v>
      </c>
      <c r="C78" s="3" t="s">
        <v>387</v>
      </c>
      <c r="D78" s="5">
        <v>43909</v>
      </c>
      <c r="E78" s="5">
        <v>43914</v>
      </c>
      <c r="F78" s="4">
        <v>106</v>
      </c>
      <c r="G78" s="4">
        <v>5</v>
      </c>
      <c r="H78" s="3" t="s">
        <v>12</v>
      </c>
      <c r="I78" s="3" t="s">
        <v>15</v>
      </c>
      <c r="J78" s="4">
        <v>2.7713999999999999</v>
      </c>
      <c r="K78" s="4">
        <v>4.2</v>
      </c>
      <c r="L78" s="4"/>
      <c r="M78" s="4">
        <v>1.02</v>
      </c>
      <c r="N78" s="13">
        <f>[1]!b_anal_modidura_cnbd(B78,D78,1)</f>
        <v>4.3859000000000004</v>
      </c>
      <c r="O78" s="23">
        <f>[1]!b_anal_yield_cnbd(B78,D78-1,1)</f>
        <v>2.83</v>
      </c>
      <c r="P78" s="17">
        <f t="shared" si="5"/>
        <v>2.826120809867986</v>
      </c>
      <c r="Q78" s="1">
        <v>2.8650000000000002</v>
      </c>
      <c r="R78" s="15">
        <f t="shared" si="4"/>
        <v>-0.38791901320140987</v>
      </c>
      <c r="S78" s="15">
        <f t="shared" si="7"/>
        <v>3.8879190132014241</v>
      </c>
      <c r="T78" s="15"/>
      <c r="U78" s="1" t="str">
        <f t="shared" si="6"/>
        <v>国开5</v>
      </c>
      <c r="V78" s="5">
        <v>43909</v>
      </c>
      <c r="W78" s="21">
        <v>2.83</v>
      </c>
      <c r="X78" s="22">
        <v>2.8650000000000002</v>
      </c>
    </row>
    <row r="79" spans="1:24" x14ac:dyDescent="0.25">
      <c r="A79" s="3" t="s">
        <v>430</v>
      </c>
      <c r="B79" s="7">
        <v>200203</v>
      </c>
      <c r="C79" s="3" t="s">
        <v>431</v>
      </c>
      <c r="D79" s="5">
        <v>43916</v>
      </c>
      <c r="E79" s="5">
        <v>43920</v>
      </c>
      <c r="F79" s="4">
        <v>80</v>
      </c>
      <c r="G79" s="4">
        <v>5</v>
      </c>
      <c r="H79" s="3" t="s">
        <v>12</v>
      </c>
      <c r="I79" s="3" t="s">
        <v>15</v>
      </c>
      <c r="J79" s="4">
        <v>2.5596999999999999</v>
      </c>
      <c r="K79" s="4">
        <v>4.0999999999999996</v>
      </c>
      <c r="L79" s="4"/>
      <c r="M79" s="4">
        <v>2.57</v>
      </c>
      <c r="N79" s="13">
        <f>[1]!b_anal_modidura_cnbd(B79,D79,1)</f>
        <v>4.3776999999999999</v>
      </c>
      <c r="O79" s="23">
        <f>[1]!b_anal_yield_cnbd(B79,D79-1,1)</f>
        <v>2.7149999999999999</v>
      </c>
      <c r="P79" s="17">
        <f t="shared" si="5"/>
        <v>2.6145233090435616</v>
      </c>
      <c r="Q79" s="1">
        <v>2.665</v>
      </c>
      <c r="R79" s="15">
        <f t="shared" si="4"/>
        <v>-10.04766909564383</v>
      </c>
      <c r="S79" s="15">
        <f t="shared" si="7"/>
        <v>5.0476690956438475</v>
      </c>
      <c r="T79" s="15"/>
      <c r="U79" s="1" t="str">
        <f t="shared" si="6"/>
        <v>国开5</v>
      </c>
      <c r="V79" s="5">
        <v>43916</v>
      </c>
      <c r="W79" s="21">
        <v>2.7149999999999999</v>
      </c>
      <c r="X79" s="22">
        <v>2.665</v>
      </c>
    </row>
    <row r="80" spans="1:24" x14ac:dyDescent="0.25">
      <c r="A80" s="3" t="s">
        <v>475</v>
      </c>
      <c r="B80" s="7">
        <v>200203</v>
      </c>
      <c r="C80" s="3" t="s">
        <v>476</v>
      </c>
      <c r="D80" s="5">
        <v>43923</v>
      </c>
      <c r="E80" s="5">
        <v>43929</v>
      </c>
      <c r="F80" s="4">
        <v>97.5</v>
      </c>
      <c r="G80" s="4">
        <v>5</v>
      </c>
      <c r="H80" s="3" t="s">
        <v>12</v>
      </c>
      <c r="I80" s="3" t="s">
        <v>15</v>
      </c>
      <c r="J80" s="4">
        <v>2.4590000000000001</v>
      </c>
      <c r="K80" s="4">
        <v>4.66</v>
      </c>
      <c r="L80" s="4"/>
      <c r="M80" s="4">
        <v>1</v>
      </c>
      <c r="N80" s="13">
        <f>[1]!b_anal_modidura_cnbd(B80,D80,1)</f>
        <v>4.3638000000000003</v>
      </c>
      <c r="O80" s="23">
        <f>[1]!b_anal_yield_cnbd(B80,D80-1,1)</f>
        <v>2.5299999999999998</v>
      </c>
      <c r="P80" s="17">
        <f t="shared" si="5"/>
        <v>2.5139979375773409</v>
      </c>
      <c r="Q80" s="1">
        <v>2.5550000000000002</v>
      </c>
      <c r="R80" s="15">
        <f t="shared" si="4"/>
        <v>-1.6002062422658891</v>
      </c>
      <c r="S80" s="15">
        <f t="shared" si="7"/>
        <v>4.1002062422659247</v>
      </c>
      <c r="T80" s="15"/>
      <c r="U80" s="1" t="str">
        <f t="shared" si="6"/>
        <v>国开5</v>
      </c>
      <c r="V80" s="5">
        <v>43923</v>
      </c>
      <c r="W80" s="21">
        <v>2.5299999999999998</v>
      </c>
      <c r="X80" s="22">
        <v>2.5550000000000002</v>
      </c>
    </row>
    <row r="81" spans="1:24" x14ac:dyDescent="0.25">
      <c r="A81" s="3" t="s">
        <v>517</v>
      </c>
      <c r="B81" s="7">
        <v>200203</v>
      </c>
      <c r="C81" s="3" t="s">
        <v>518</v>
      </c>
      <c r="D81" s="5">
        <v>43930</v>
      </c>
      <c r="E81" s="5">
        <v>43934</v>
      </c>
      <c r="F81" s="4">
        <v>80</v>
      </c>
      <c r="G81" s="4">
        <v>5</v>
      </c>
      <c r="H81" s="3" t="s">
        <v>12</v>
      </c>
      <c r="I81" s="3" t="s">
        <v>15</v>
      </c>
      <c r="J81" s="4">
        <v>2.1074999999999999</v>
      </c>
      <c r="K81" s="4">
        <v>4.4800000000000004</v>
      </c>
      <c r="L81" s="4"/>
      <c r="M81" s="4">
        <v>1.36</v>
      </c>
      <c r="N81" s="13">
        <f>[1]!b_anal_modidura_cnbd(B81,D81,1)</f>
        <v>4.3619000000000003</v>
      </c>
      <c r="O81" s="23">
        <f>[1]!b_anal_yield_cnbd(B81,D81-1,1)</f>
        <v>2.1903000000000001</v>
      </c>
      <c r="P81" s="17">
        <f t="shared" si="5"/>
        <v>2.1625218941287052</v>
      </c>
      <c r="Q81" s="1">
        <v>2.2149999999999999</v>
      </c>
      <c r="R81" s="15">
        <f t="shared" si="4"/>
        <v>-2.7778105871294922</v>
      </c>
      <c r="S81" s="15">
        <f t="shared" si="7"/>
        <v>5.2478105871294645</v>
      </c>
      <c r="T81" s="15"/>
      <c r="U81" s="1" t="str">
        <f t="shared" si="6"/>
        <v>国开5</v>
      </c>
      <c r="V81" s="5">
        <v>43930</v>
      </c>
      <c r="W81" s="21">
        <v>2.1903000000000001</v>
      </c>
      <c r="X81" s="22">
        <v>2.2149999999999999</v>
      </c>
    </row>
    <row r="82" spans="1:24" x14ac:dyDescent="0.25">
      <c r="A82" s="3" t="s">
        <v>569</v>
      </c>
      <c r="B82" s="7">
        <v>200203</v>
      </c>
      <c r="C82" s="3" t="s">
        <v>570</v>
      </c>
      <c r="D82" s="5">
        <v>43937</v>
      </c>
      <c r="E82" s="5">
        <v>43942</v>
      </c>
      <c r="F82" s="4">
        <v>102.1</v>
      </c>
      <c r="G82" s="4">
        <v>5</v>
      </c>
      <c r="H82" s="3" t="s">
        <v>12</v>
      </c>
      <c r="I82" s="3" t="s">
        <v>15</v>
      </c>
      <c r="J82" s="4">
        <v>2.1093000000000002</v>
      </c>
      <c r="K82" s="4">
        <v>4.82</v>
      </c>
      <c r="L82" s="4"/>
      <c r="M82" s="4">
        <v>1.05</v>
      </c>
      <c r="N82" s="13">
        <f>[1]!b_anal_modidura_cnbd(B82,D82,1)</f>
        <v>4.3434999999999997</v>
      </c>
      <c r="O82" s="23">
        <f>[1]!b_anal_yield_cnbd(B82,D82-1,1)</f>
        <v>2.2178</v>
      </c>
      <c r="P82" s="17">
        <f t="shared" si="5"/>
        <v>2.1645549787038103</v>
      </c>
      <c r="Q82" s="1">
        <v>2.2149999999999999</v>
      </c>
      <c r="R82" s="15">
        <f t="shared" si="4"/>
        <v>-5.3245021296189687</v>
      </c>
      <c r="S82" s="15">
        <f t="shared" si="7"/>
        <v>5.0445021296189552</v>
      </c>
      <c r="T82" s="15"/>
      <c r="U82" s="1" t="str">
        <f t="shared" si="6"/>
        <v>国开5</v>
      </c>
      <c r="V82" s="5">
        <v>43937</v>
      </c>
      <c r="W82" s="21">
        <v>2.2178</v>
      </c>
      <c r="X82" s="22">
        <v>2.2149999999999999</v>
      </c>
    </row>
    <row r="83" spans="1:24" x14ac:dyDescent="0.25">
      <c r="A83" s="3" t="s">
        <v>602</v>
      </c>
      <c r="B83" s="7">
        <v>200203</v>
      </c>
      <c r="C83" s="3" t="s">
        <v>603</v>
      </c>
      <c r="D83" s="5">
        <v>43944</v>
      </c>
      <c r="E83" s="5">
        <v>43948</v>
      </c>
      <c r="F83" s="4">
        <v>90</v>
      </c>
      <c r="G83" s="4">
        <v>5</v>
      </c>
      <c r="H83" s="3" t="s">
        <v>12</v>
      </c>
      <c r="I83" s="3" t="s">
        <v>15</v>
      </c>
      <c r="J83" s="4">
        <v>2.0299</v>
      </c>
      <c r="K83" s="4">
        <v>3.06</v>
      </c>
      <c r="L83" s="4"/>
      <c r="M83" s="4">
        <v>125</v>
      </c>
      <c r="N83" s="13">
        <f>[1]!b_anal_modidura_cnbd(B83,D83,1)</f>
        <v>4.3293999999999997</v>
      </c>
      <c r="O83" s="23">
        <f>[1]!b_anal_yield_cnbd(B83,D83-1,1)</f>
        <v>2.15</v>
      </c>
      <c r="P83" s="17">
        <f t="shared" si="5"/>
        <v>2.0853349332471014</v>
      </c>
      <c r="Q83" s="1">
        <v>2.1150000000000002</v>
      </c>
      <c r="R83" s="15">
        <f t="shared" si="4"/>
        <v>-6.4665066752898515</v>
      </c>
      <c r="S83" s="15">
        <f t="shared" si="7"/>
        <v>2.9665066752898817</v>
      </c>
      <c r="T83" s="15"/>
      <c r="U83" s="1" t="str">
        <f t="shared" si="6"/>
        <v>国开5</v>
      </c>
      <c r="V83" s="5">
        <v>43944</v>
      </c>
      <c r="W83" s="21">
        <v>2.15</v>
      </c>
      <c r="X83" s="22">
        <v>2.1150000000000002</v>
      </c>
    </row>
    <row r="84" spans="1:24" x14ac:dyDescent="0.25">
      <c r="A84" s="3" t="s">
        <v>642</v>
      </c>
      <c r="B84" s="7">
        <v>200203</v>
      </c>
      <c r="C84" s="3" t="s">
        <v>643</v>
      </c>
      <c r="D84" s="5">
        <v>43951</v>
      </c>
      <c r="E84" s="5">
        <v>43959</v>
      </c>
      <c r="F84" s="4">
        <v>109.9</v>
      </c>
      <c r="G84" s="4">
        <v>5</v>
      </c>
      <c r="H84" s="3" t="s">
        <v>12</v>
      </c>
      <c r="I84" s="3" t="s">
        <v>15</v>
      </c>
      <c r="J84" s="4">
        <v>2.0265</v>
      </c>
      <c r="K84" s="4">
        <v>2.92</v>
      </c>
      <c r="L84" s="4"/>
      <c r="M84" s="4">
        <v>1.06</v>
      </c>
      <c r="N84" s="13">
        <f>[1]!b_anal_modidura_cnbd(B84,D84,1)</f>
        <v>4.3113999999999999</v>
      </c>
      <c r="O84" s="23">
        <f>[1]!b_anal_yield_cnbd(B84,D84-1,1)</f>
        <v>2.09</v>
      </c>
      <c r="P84" s="17">
        <f t="shared" si="5"/>
        <v>2.0821663728719209</v>
      </c>
      <c r="Q84" s="1">
        <v>2.1124999999999998</v>
      </c>
      <c r="R84" s="15">
        <f t="shared" si="4"/>
        <v>-0.78336271280790015</v>
      </c>
      <c r="S84" s="15">
        <f t="shared" si="7"/>
        <v>3.0333627128078966</v>
      </c>
      <c r="T84" s="15"/>
      <c r="U84" s="1" t="str">
        <f t="shared" si="6"/>
        <v>国开5</v>
      </c>
      <c r="V84" s="5">
        <v>43951</v>
      </c>
      <c r="W84" s="21">
        <v>2.09</v>
      </c>
      <c r="X84" s="22">
        <v>2.1124999999999998</v>
      </c>
    </row>
    <row r="85" spans="1:24" x14ac:dyDescent="0.25">
      <c r="A85" s="3" t="s">
        <v>680</v>
      </c>
      <c r="B85" s="7">
        <v>200203</v>
      </c>
      <c r="C85" s="3" t="s">
        <v>681</v>
      </c>
      <c r="D85" s="5">
        <v>43959</v>
      </c>
      <c r="E85" s="5">
        <v>43963</v>
      </c>
      <c r="F85" s="4">
        <v>130</v>
      </c>
      <c r="G85" s="4">
        <v>5</v>
      </c>
      <c r="H85" s="3" t="s">
        <v>12</v>
      </c>
      <c r="I85" s="3" t="s">
        <v>15</v>
      </c>
      <c r="J85" s="4">
        <v>2.2258</v>
      </c>
      <c r="K85" s="4">
        <v>3.99</v>
      </c>
      <c r="L85" s="4"/>
      <c r="M85" s="4">
        <v>5.66</v>
      </c>
      <c r="N85" s="13">
        <f>[1]!b_anal_modidura_cnbd(B85,D85,1)</f>
        <v>4.2812999999999999</v>
      </c>
      <c r="O85" s="23">
        <f>[1]!b_anal_yield_cnbd(B85,D85-1,1)</f>
        <v>2.2905000000000002</v>
      </c>
      <c r="P85" s="17">
        <f t="shared" si="5"/>
        <v>2.2818577394716559</v>
      </c>
      <c r="Q85" s="1">
        <v>2.2749999999999999</v>
      </c>
      <c r="R85" s="15">
        <f t="shared" si="4"/>
        <v>-0.86422605283442699</v>
      </c>
      <c r="S85" s="15">
        <f t="shared" si="7"/>
        <v>-0.68577394716560214</v>
      </c>
      <c r="T85" s="15"/>
      <c r="U85" s="1" t="str">
        <f t="shared" si="6"/>
        <v>国开5</v>
      </c>
      <c r="V85" s="5">
        <v>43959</v>
      </c>
      <c r="W85" s="21">
        <v>2.2905000000000002</v>
      </c>
      <c r="X85" s="22">
        <v>2.2749999999999999</v>
      </c>
    </row>
    <row r="86" spans="1:24" x14ac:dyDescent="0.25">
      <c r="A86" s="3" t="s">
        <v>719</v>
      </c>
      <c r="B86" s="7">
        <v>200203</v>
      </c>
      <c r="C86" s="3" t="s">
        <v>720</v>
      </c>
      <c r="D86" s="5">
        <v>43965</v>
      </c>
      <c r="E86" s="5">
        <v>43970</v>
      </c>
      <c r="F86" s="4">
        <v>142.1</v>
      </c>
      <c r="G86" s="4">
        <v>5</v>
      </c>
      <c r="H86" s="3" t="s">
        <v>12</v>
      </c>
      <c r="I86" s="3" t="s">
        <v>15</v>
      </c>
      <c r="J86" s="4">
        <v>2.2713999999999999</v>
      </c>
      <c r="K86" s="4">
        <v>3.83</v>
      </c>
      <c r="L86" s="4"/>
      <c r="M86" s="4">
        <v>1.21</v>
      </c>
      <c r="N86" s="13">
        <f>[1]!b_anal_modidura_cnbd(B86,D86,1)</f>
        <v>4.2645</v>
      </c>
      <c r="O86" s="23">
        <f>[1]!b_anal_yield_cnbd(B86,D86-1,1)</f>
        <v>2.3420999999999998</v>
      </c>
      <c r="P86" s="17">
        <f t="shared" si="5"/>
        <v>2.3276785789658812</v>
      </c>
      <c r="Q86" s="1">
        <v>2.33</v>
      </c>
      <c r="R86" s="15">
        <f t="shared" si="4"/>
        <v>-1.4421421034118698</v>
      </c>
      <c r="S86" s="15">
        <f t="shared" si="7"/>
        <v>0.23214210341189201</v>
      </c>
      <c r="T86" s="15"/>
      <c r="U86" s="1" t="str">
        <f t="shared" si="6"/>
        <v>国开5</v>
      </c>
      <c r="V86" s="5">
        <v>43965</v>
      </c>
      <c r="W86" s="21">
        <v>2.3420999999999998</v>
      </c>
      <c r="X86" s="22">
        <v>2.33</v>
      </c>
    </row>
    <row r="87" spans="1:24" x14ac:dyDescent="0.25">
      <c r="A87" s="3" t="s">
        <v>765</v>
      </c>
      <c r="B87" s="7">
        <v>200203</v>
      </c>
      <c r="C87" s="3" t="s">
        <v>766</v>
      </c>
      <c r="D87" s="5">
        <v>43972</v>
      </c>
      <c r="E87" s="5">
        <v>43976</v>
      </c>
      <c r="F87" s="4">
        <v>130</v>
      </c>
      <c r="G87" s="4">
        <v>5</v>
      </c>
      <c r="H87" s="3" t="s">
        <v>12</v>
      </c>
      <c r="I87" s="3" t="s">
        <v>15</v>
      </c>
      <c r="J87" s="4">
        <v>2.3429000000000002</v>
      </c>
      <c r="K87" s="4">
        <v>1.72</v>
      </c>
      <c r="L87" s="4"/>
      <c r="M87" s="4">
        <v>1.39</v>
      </c>
      <c r="N87" s="13">
        <f>[1]!b_anal_modidura_cnbd(B87,D87,1)</f>
        <v>4.2408999999999999</v>
      </c>
      <c r="O87" s="23">
        <f>[1]!b_anal_yield_cnbd(B87,D87-1,1)</f>
        <v>2.3679999999999999</v>
      </c>
      <c r="P87" s="17">
        <f t="shared" si="5"/>
        <v>2.3994917611827682</v>
      </c>
      <c r="Q87" s="1">
        <v>2.3624999999999998</v>
      </c>
      <c r="R87" s="15">
        <f t="shared" si="4"/>
        <v>3.1491761182768307</v>
      </c>
      <c r="S87" s="15">
        <f t="shared" si="7"/>
        <v>-3.6991761182768368</v>
      </c>
      <c r="T87" s="15"/>
      <c r="U87" s="1" t="str">
        <f t="shared" si="6"/>
        <v>国开5</v>
      </c>
      <c r="V87" s="5">
        <v>43972</v>
      </c>
      <c r="W87" s="21" t="e">
        <v>#NAME?</v>
      </c>
      <c r="X87" s="22">
        <v>2.3624999999999998</v>
      </c>
    </row>
    <row r="88" spans="1:24" x14ac:dyDescent="0.25">
      <c r="A88" s="3" t="s">
        <v>813</v>
      </c>
      <c r="B88" s="7">
        <v>200203</v>
      </c>
      <c r="C88" s="3" t="s">
        <v>814</v>
      </c>
      <c r="D88" s="5">
        <v>43979</v>
      </c>
      <c r="E88" s="5">
        <v>43984</v>
      </c>
      <c r="F88" s="4">
        <v>150</v>
      </c>
      <c r="G88" s="4">
        <v>5</v>
      </c>
      <c r="H88" s="3" t="s">
        <v>12</v>
      </c>
      <c r="I88" s="3" t="s">
        <v>15</v>
      </c>
      <c r="J88" s="4">
        <v>2.5002</v>
      </c>
      <c r="K88" s="4">
        <v>3.32</v>
      </c>
      <c r="L88" s="4"/>
      <c r="M88" s="4">
        <v>3.27</v>
      </c>
      <c r="N88" s="13">
        <f>[1]!b_anal_modidura_cnbd(B88,D88,1)</f>
        <v>4.2153</v>
      </c>
      <c r="O88" s="23">
        <f>[1]!b_anal_yield_cnbd(B88,D88-1,1)</f>
        <v>2.5550000000000002</v>
      </c>
      <c r="P88" s="17">
        <f t="shared" si="5"/>
        <v>2.5571354494342038</v>
      </c>
      <c r="Q88" s="1">
        <v>2.54</v>
      </c>
      <c r="R88" s="15">
        <f t="shared" si="4"/>
        <v>0.2135449434203629</v>
      </c>
      <c r="S88" s="15">
        <f t="shared" si="7"/>
        <v>-1.7135449434203753</v>
      </c>
      <c r="T88" s="15"/>
      <c r="U88" s="1" t="str">
        <f t="shared" si="6"/>
        <v>国开5</v>
      </c>
      <c r="V88" s="5">
        <v>43979</v>
      </c>
      <c r="W88" s="21" t="e">
        <v>#NAME?</v>
      </c>
      <c r="X88" s="22">
        <v>2.54</v>
      </c>
    </row>
    <row r="89" spans="1:24" x14ac:dyDescent="0.25">
      <c r="A89" s="3" t="s">
        <v>852</v>
      </c>
      <c r="B89" s="7">
        <v>200203</v>
      </c>
      <c r="C89" s="3" t="s">
        <v>853</v>
      </c>
      <c r="D89" s="5">
        <v>43986</v>
      </c>
      <c r="E89" s="5">
        <v>43990</v>
      </c>
      <c r="F89" s="4">
        <v>110</v>
      </c>
      <c r="G89" s="4">
        <v>5</v>
      </c>
      <c r="H89" s="3" t="s">
        <v>12</v>
      </c>
      <c r="I89" s="3" t="s">
        <v>15</v>
      </c>
      <c r="J89" s="4">
        <v>2.7957000000000001</v>
      </c>
      <c r="K89" s="4">
        <v>3.14</v>
      </c>
      <c r="L89" s="4"/>
      <c r="M89" s="4">
        <v>2.99</v>
      </c>
      <c r="N89" s="13">
        <f>[1]!b_anal_modidura_cnbd(B89,D89,1)</f>
        <v>4.1811999999999996</v>
      </c>
      <c r="O89" s="23">
        <f>[1]!b_anal_yield_cnbd(B89,D89-1,1)</f>
        <v>2.7503000000000002</v>
      </c>
      <c r="P89" s="17">
        <f t="shared" si="5"/>
        <v>2.853099789534105</v>
      </c>
      <c r="Q89" s="1">
        <v>2.84</v>
      </c>
      <c r="R89" s="15">
        <f t="shared" si="4"/>
        <v>10.279978953410485</v>
      </c>
      <c r="S89" s="15">
        <f t="shared" si="7"/>
        <v>-1.3099789534105177</v>
      </c>
      <c r="T89" s="15"/>
      <c r="U89" s="1" t="str">
        <f t="shared" si="6"/>
        <v>国开5</v>
      </c>
      <c r="V89" s="5">
        <v>43986</v>
      </c>
      <c r="W89" s="21" t="e">
        <v>#NAME?</v>
      </c>
      <c r="X89" s="22">
        <v>2.84</v>
      </c>
    </row>
    <row r="90" spans="1:24" x14ac:dyDescent="0.25">
      <c r="A90" s="3" t="s">
        <v>873</v>
      </c>
      <c r="B90" s="7">
        <v>200218</v>
      </c>
      <c r="C90" s="3" t="s">
        <v>874</v>
      </c>
      <c r="D90" s="5">
        <v>43987</v>
      </c>
      <c r="E90" s="5">
        <v>43991</v>
      </c>
      <c r="F90" s="4">
        <v>20</v>
      </c>
      <c r="G90" s="4">
        <v>5</v>
      </c>
      <c r="H90" s="3" t="s">
        <v>12</v>
      </c>
      <c r="I90" s="3" t="s">
        <v>15</v>
      </c>
      <c r="J90" s="10">
        <f>[1]!b_info_couponrate(A90)</f>
        <v>3.1</v>
      </c>
      <c r="K90" s="4">
        <v>3.54</v>
      </c>
      <c r="L90" s="4"/>
      <c r="M90" s="4">
        <v>1.1599999999999999</v>
      </c>
      <c r="N90" s="18">
        <f>[1]!b_anal_modidura_cnbd(B90,E90+1,1)</f>
        <v>0</v>
      </c>
      <c r="O90" s="23">
        <f>[1]!b_anal_yield_cnbd(B90,D90-1,1)</f>
        <v>0</v>
      </c>
      <c r="P90" s="17" t="e">
        <f t="shared" si="5"/>
        <v>#DIV/0!</v>
      </c>
      <c r="R90" s="15" t="e">
        <f t="shared" si="4"/>
        <v>#DIV/0!</v>
      </c>
      <c r="S90" s="15" t="e">
        <f t="shared" si="7"/>
        <v>#DIV/0!</v>
      </c>
      <c r="T90" s="15"/>
      <c r="U90" s="1" t="str">
        <f t="shared" si="6"/>
        <v>国开5</v>
      </c>
    </row>
    <row r="91" spans="1:24" x14ac:dyDescent="0.25">
      <c r="A91" s="3" t="s">
        <v>13</v>
      </c>
      <c r="B91" s="7">
        <v>190209</v>
      </c>
      <c r="C91" s="3" t="s">
        <v>14</v>
      </c>
      <c r="D91" s="5">
        <v>43832</v>
      </c>
      <c r="E91" s="5">
        <v>43836</v>
      </c>
      <c r="F91" s="4">
        <v>40</v>
      </c>
      <c r="G91" s="4">
        <v>7</v>
      </c>
      <c r="H91" s="3" t="s">
        <v>12</v>
      </c>
      <c r="I91" s="3" t="s">
        <v>15</v>
      </c>
      <c r="J91" s="4">
        <v>3.4693000000000001</v>
      </c>
      <c r="K91" s="4">
        <v>5.05</v>
      </c>
      <c r="L91" s="4"/>
      <c r="M91" s="4">
        <v>1.37</v>
      </c>
      <c r="N91" s="13">
        <f>[1]!b_anal_modidura_cnbd(B91,D91,1)</f>
        <v>5.7373000000000003</v>
      </c>
      <c r="O91" s="23">
        <f>[1]!b_anal_yield_cnbd(B91,D91-2,1)</f>
        <v>3.49</v>
      </c>
      <c r="P91" s="17">
        <f t="shared" si="5"/>
        <v>3.5111315235389471</v>
      </c>
      <c r="Q91" s="1">
        <v>3.5274999999999999</v>
      </c>
      <c r="R91" s="15">
        <f t="shared" si="4"/>
        <v>2.1131523538946873</v>
      </c>
      <c r="S91" s="15">
        <f t="shared" si="7"/>
        <v>1.6368476461052772</v>
      </c>
      <c r="T91" s="15"/>
      <c r="U91" s="1" t="str">
        <f t="shared" si="6"/>
        <v>国开7</v>
      </c>
      <c r="V91" s="5">
        <v>43832</v>
      </c>
      <c r="W91" s="21">
        <v>3.49</v>
      </c>
      <c r="X91" s="22">
        <v>3.5274999999999999</v>
      </c>
    </row>
    <row r="92" spans="1:24" x14ac:dyDescent="0.25">
      <c r="A92" s="3" t="s">
        <v>63</v>
      </c>
      <c r="B92" s="7">
        <v>200204</v>
      </c>
      <c r="C92" s="3" t="s">
        <v>64</v>
      </c>
      <c r="D92" s="5">
        <v>43839</v>
      </c>
      <c r="E92" s="5">
        <v>43844</v>
      </c>
      <c r="F92" s="4">
        <v>54.3</v>
      </c>
      <c r="G92" s="4">
        <v>7</v>
      </c>
      <c r="H92" s="3" t="s">
        <v>12</v>
      </c>
      <c r="I92" s="3" t="s">
        <v>15</v>
      </c>
      <c r="J92" s="10">
        <f>[1]!b_info_couponrate(A92)</f>
        <v>3.43</v>
      </c>
      <c r="K92" s="4">
        <v>4.75</v>
      </c>
      <c r="L92" s="4"/>
      <c r="M92" s="4">
        <v>1.44</v>
      </c>
      <c r="N92" s="13">
        <f>[1]!b_anal_modidura_cnbd(B92,E92,1)</f>
        <v>6.1246</v>
      </c>
      <c r="O92" s="28">
        <v>3.5049999999999999</v>
      </c>
      <c r="P92" s="17">
        <f t="shared" si="5"/>
        <v>3.4691862325702907</v>
      </c>
      <c r="Q92" s="1">
        <v>3.4950000000000001</v>
      </c>
      <c r="R92" s="15">
        <f t="shared" si="4"/>
        <v>-3.5813767429709209</v>
      </c>
      <c r="S92" s="15">
        <f t="shared" si="7"/>
        <v>2.5813767429709422</v>
      </c>
      <c r="T92" s="15"/>
      <c r="U92" s="1" t="str">
        <f t="shared" si="6"/>
        <v>国开7</v>
      </c>
      <c r="V92" s="5">
        <v>43839</v>
      </c>
      <c r="W92" s="24">
        <v>3.5049999999999999</v>
      </c>
      <c r="X92" s="22">
        <v>3.4950000000000001</v>
      </c>
    </row>
    <row r="93" spans="1:24" x14ac:dyDescent="0.25">
      <c r="A93" s="3" t="s">
        <v>99</v>
      </c>
      <c r="B93" s="7">
        <v>108606</v>
      </c>
      <c r="C93" s="3" t="s">
        <v>100</v>
      </c>
      <c r="D93" s="5">
        <v>43845</v>
      </c>
      <c r="E93" s="5">
        <v>43847</v>
      </c>
      <c r="F93" s="4">
        <v>20</v>
      </c>
      <c r="G93" s="4">
        <v>7</v>
      </c>
      <c r="H93" s="3" t="s">
        <v>12</v>
      </c>
      <c r="I93" s="3" t="s">
        <v>15</v>
      </c>
      <c r="J93" s="10">
        <f>[1]!b_info_couponrate(A93)</f>
        <v>3.46</v>
      </c>
      <c r="K93" s="4">
        <v>6.05</v>
      </c>
      <c r="L93" s="4"/>
      <c r="M93" s="4"/>
      <c r="N93" s="13">
        <f>[1]!b_anal_modidura_cnbd(B93,E93+2,1)</f>
        <v>6.1184000000000003</v>
      </c>
      <c r="O93" s="23">
        <f>[1]!b_anal_yield_cnbd(B93,D93-1,1)</f>
        <v>0</v>
      </c>
      <c r="P93" s="17">
        <f t="shared" si="5"/>
        <v>3.4992259414225941</v>
      </c>
      <c r="R93" s="15">
        <f t="shared" si="4"/>
        <v>349.92259414225941</v>
      </c>
      <c r="S93" s="15">
        <f t="shared" si="7"/>
        <v>-349.92259414225941</v>
      </c>
      <c r="T93" s="15"/>
      <c r="U93" s="1" t="str">
        <f t="shared" si="6"/>
        <v>国开7</v>
      </c>
      <c r="V93" s="5"/>
    </row>
    <row r="94" spans="1:24" x14ac:dyDescent="0.25">
      <c r="A94" s="3" t="s">
        <v>107</v>
      </c>
      <c r="B94" s="7">
        <v>200204</v>
      </c>
      <c r="C94" s="3" t="s">
        <v>108</v>
      </c>
      <c r="D94" s="5">
        <v>43846</v>
      </c>
      <c r="E94" s="5">
        <v>43850</v>
      </c>
      <c r="F94" s="4">
        <v>50</v>
      </c>
      <c r="G94" s="4">
        <v>7</v>
      </c>
      <c r="H94" s="3" t="s">
        <v>12</v>
      </c>
      <c r="I94" s="3" t="s">
        <v>15</v>
      </c>
      <c r="J94" s="4">
        <v>3.4291999999999998</v>
      </c>
      <c r="K94" s="4">
        <v>3.17</v>
      </c>
      <c r="L94" s="4"/>
      <c r="M94" s="4">
        <v>12.5</v>
      </c>
      <c r="N94" s="13">
        <f>[1]!b_anal_modidura_cnbd(B94,D94,1)</f>
        <v>6.1219999999999999</v>
      </c>
      <c r="O94" s="23">
        <f>[1]!b_anal_yield_cnbd(B94,D94-1,1)</f>
        <v>3.4916</v>
      </c>
      <c r="P94" s="17">
        <f t="shared" si="5"/>
        <v>3.4684028748774907</v>
      </c>
      <c r="Q94" s="1">
        <v>3.48</v>
      </c>
      <c r="R94" s="15">
        <f t="shared" si="4"/>
        <v>-2.3197125122509377</v>
      </c>
      <c r="S94" s="15">
        <f t="shared" si="7"/>
        <v>1.1597125122509322</v>
      </c>
      <c r="T94" s="15"/>
      <c r="U94" s="1" t="str">
        <f t="shared" si="6"/>
        <v>国开7</v>
      </c>
      <c r="V94" s="5">
        <v>43846</v>
      </c>
      <c r="W94" s="21">
        <v>3.4916</v>
      </c>
      <c r="X94" s="22">
        <v>3.48</v>
      </c>
    </row>
    <row r="95" spans="1:24" x14ac:dyDescent="0.25">
      <c r="A95" s="3" t="s">
        <v>132</v>
      </c>
      <c r="B95" s="3" t="s">
        <v>132</v>
      </c>
      <c r="C95" s="3" t="s">
        <v>133</v>
      </c>
      <c r="D95" s="5">
        <v>43851</v>
      </c>
      <c r="E95" s="5">
        <v>43864</v>
      </c>
      <c r="F95" s="4">
        <v>20</v>
      </c>
      <c r="G95" s="4">
        <v>7</v>
      </c>
      <c r="H95" s="3" t="s">
        <v>12</v>
      </c>
      <c r="I95" s="3" t="s">
        <v>15</v>
      </c>
      <c r="J95" s="10">
        <f>[1]!b_info_couponrate(A95)</f>
        <v>3.39</v>
      </c>
      <c r="K95" s="4">
        <v>6.49</v>
      </c>
      <c r="L95" s="4"/>
      <c r="M95" s="4"/>
      <c r="N95" s="13">
        <f>[1]!b_anal_modidura_cnbd(B95,E95+1,1)</f>
        <v>6.1510999999999996</v>
      </c>
      <c r="O95" s="23">
        <f>[1]!b_anal_yield_cnbd(B95,D95-1,1)</f>
        <v>0</v>
      </c>
      <c r="P95" s="17">
        <f t="shared" si="5"/>
        <v>3.429017411519891</v>
      </c>
      <c r="R95" s="15">
        <f t="shared" si="4"/>
        <v>342.90174115198909</v>
      </c>
      <c r="S95" s="15">
        <f t="shared" si="7"/>
        <v>-342.90174115198909</v>
      </c>
      <c r="T95" s="15"/>
      <c r="U95" s="1" t="str">
        <f t="shared" si="6"/>
        <v>国开7</v>
      </c>
      <c r="V95" s="5"/>
    </row>
    <row r="96" spans="1:24" x14ac:dyDescent="0.25">
      <c r="A96" s="3" t="s">
        <v>168</v>
      </c>
      <c r="B96" s="7">
        <v>200204</v>
      </c>
      <c r="C96" s="3" t="s">
        <v>169</v>
      </c>
      <c r="D96" s="5">
        <v>43872</v>
      </c>
      <c r="E96" s="5">
        <v>43874</v>
      </c>
      <c r="F96" s="4">
        <v>70</v>
      </c>
      <c r="G96" s="4">
        <v>7</v>
      </c>
      <c r="H96" s="3" t="s">
        <v>12</v>
      </c>
      <c r="I96" s="3" t="s">
        <v>15</v>
      </c>
      <c r="J96" s="4">
        <v>3.1522000000000001</v>
      </c>
      <c r="K96" s="4">
        <v>2.83</v>
      </c>
      <c r="L96" s="4"/>
      <c r="M96" s="4">
        <v>1.17</v>
      </c>
      <c r="N96" s="13">
        <f>[1]!b_anal_modidura_cnbd(B96,D96,1)</f>
        <v>6.0755999999999997</v>
      </c>
      <c r="O96" s="23">
        <f>[1]!b_anal_yield_cnbd(B96,D96-1,1)</f>
        <v>3.1657000000000002</v>
      </c>
      <c r="P96" s="17">
        <f t="shared" si="5"/>
        <v>3.1917022713806045</v>
      </c>
      <c r="Q96" s="1">
        <v>3.22</v>
      </c>
      <c r="R96" s="15">
        <f t="shared" si="4"/>
        <v>2.6002271380604292</v>
      </c>
      <c r="S96" s="15">
        <f t="shared" si="7"/>
        <v>2.8297728619395723</v>
      </c>
      <c r="T96" s="15"/>
      <c r="U96" s="1" t="str">
        <f t="shared" si="6"/>
        <v>国开7</v>
      </c>
      <c r="V96" s="5">
        <v>43872</v>
      </c>
      <c r="W96" s="21">
        <v>3.1657000000000002</v>
      </c>
      <c r="X96" s="22">
        <v>3.22</v>
      </c>
    </row>
    <row r="97" spans="1:24" x14ac:dyDescent="0.25">
      <c r="A97" s="3" t="s">
        <v>200</v>
      </c>
      <c r="B97" s="7">
        <v>200204</v>
      </c>
      <c r="C97" s="3" t="s">
        <v>201</v>
      </c>
      <c r="D97" s="5">
        <v>43879</v>
      </c>
      <c r="E97" s="5">
        <v>43882</v>
      </c>
      <c r="F97" s="4">
        <v>81</v>
      </c>
      <c r="G97" s="4">
        <v>7</v>
      </c>
      <c r="H97" s="3" t="s">
        <v>12</v>
      </c>
      <c r="I97" s="3" t="s">
        <v>15</v>
      </c>
      <c r="J97" s="4">
        <v>3.1634000000000002</v>
      </c>
      <c r="K97" s="4">
        <v>3.52</v>
      </c>
      <c r="L97" s="4"/>
      <c r="M97" s="4">
        <v>3.68</v>
      </c>
      <c r="N97" s="13">
        <f>[1]!b_anal_modidura_cnbd(B97,D97,1)</f>
        <v>6.0556000000000001</v>
      </c>
      <c r="O97" s="23">
        <f>[1]!b_anal_yield_cnbd(B97,D97-4,1)</f>
        <v>3.1951999999999998</v>
      </c>
      <c r="P97" s="17">
        <f t="shared" si="5"/>
        <v>3.2030327366404654</v>
      </c>
      <c r="Q97" s="1">
        <v>3.21</v>
      </c>
      <c r="R97" s="15">
        <f t="shared" si="4"/>
        <v>0.78327366404655763</v>
      </c>
      <c r="S97" s="15">
        <f t="shared" si="7"/>
        <v>0.69672633595345701</v>
      </c>
      <c r="T97" s="15"/>
      <c r="U97" s="1" t="str">
        <f t="shared" si="6"/>
        <v>国开7</v>
      </c>
      <c r="V97" s="5">
        <v>43879</v>
      </c>
      <c r="W97" s="21">
        <v>3.2000999999999999</v>
      </c>
      <c r="X97" s="22">
        <v>3.21</v>
      </c>
    </row>
    <row r="98" spans="1:24" x14ac:dyDescent="0.25">
      <c r="A98" s="3" t="s">
        <v>242</v>
      </c>
      <c r="B98" s="7">
        <v>200204</v>
      </c>
      <c r="C98" s="3" t="s">
        <v>243</v>
      </c>
      <c r="D98" s="5">
        <v>43886</v>
      </c>
      <c r="E98" s="5">
        <v>43888</v>
      </c>
      <c r="F98" s="4">
        <v>70</v>
      </c>
      <c r="G98" s="4">
        <v>7</v>
      </c>
      <c r="H98" s="3" t="s">
        <v>12</v>
      </c>
      <c r="I98" s="3" t="s">
        <v>15</v>
      </c>
      <c r="J98" s="4">
        <v>3.1718999999999999</v>
      </c>
      <c r="K98" s="4">
        <v>3.49</v>
      </c>
      <c r="L98" s="4"/>
      <c r="M98" s="4">
        <v>3.35</v>
      </c>
      <c r="N98" s="13">
        <f>[1]!b_anal_modidura_cnbd(B98,D98,1)</f>
        <v>6.0370999999999997</v>
      </c>
      <c r="O98" s="23">
        <f>[1]!b_anal_yield_cnbd(B98,D98-1,1)</f>
        <v>3.2031000000000001</v>
      </c>
      <c r="P98" s="17">
        <f t="shared" si="5"/>
        <v>3.2116541866127775</v>
      </c>
      <c r="Q98" s="1">
        <v>3.2050000000000001</v>
      </c>
      <c r="R98" s="15">
        <f t="shared" ref="R98:R160" si="8">(P98-O98)*100</f>
        <v>0.85541866127774036</v>
      </c>
      <c r="S98" s="15">
        <f t="shared" si="7"/>
        <v>-0.66541866127773908</v>
      </c>
      <c r="T98" s="15"/>
      <c r="U98" s="1" t="str">
        <f t="shared" si="6"/>
        <v>国开7</v>
      </c>
      <c r="V98" s="5">
        <v>43886</v>
      </c>
      <c r="W98" s="21">
        <v>3.2031000000000001</v>
      </c>
      <c r="X98" s="22">
        <v>3.2050000000000001</v>
      </c>
    </row>
    <row r="99" spans="1:24" x14ac:dyDescent="0.25">
      <c r="A99" s="3" t="s">
        <v>285</v>
      </c>
      <c r="B99" s="7">
        <v>200204</v>
      </c>
      <c r="C99" s="3" t="s">
        <v>286</v>
      </c>
      <c r="D99" s="5">
        <v>43893</v>
      </c>
      <c r="E99" s="5">
        <v>43896</v>
      </c>
      <c r="F99" s="4">
        <v>62</v>
      </c>
      <c r="G99" s="4">
        <v>7</v>
      </c>
      <c r="H99" s="3" t="s">
        <v>12</v>
      </c>
      <c r="I99" s="3" t="s">
        <v>15</v>
      </c>
      <c r="J99" s="4">
        <v>3.1539000000000001</v>
      </c>
      <c r="K99" s="4">
        <v>4.63</v>
      </c>
      <c r="L99" s="4"/>
      <c r="M99" s="4">
        <v>1.26</v>
      </c>
      <c r="N99" s="13">
        <f>[1]!b_anal_modidura_cnbd(B99,D99,1)</f>
        <v>6.0198</v>
      </c>
      <c r="O99" s="23">
        <f>[1]!b_anal_yield_cnbd(B99,D99-1,1)</f>
        <v>3.2</v>
      </c>
      <c r="P99" s="17">
        <f t="shared" si="5"/>
        <v>3.1937684341672483</v>
      </c>
      <c r="Q99" s="1">
        <v>3.21</v>
      </c>
      <c r="R99" s="15">
        <f t="shared" si="8"/>
        <v>-0.62315658327518619</v>
      </c>
      <c r="S99" s="15">
        <f t="shared" si="7"/>
        <v>1.6231565832751649</v>
      </c>
      <c r="T99" s="15"/>
      <c r="U99" s="1" t="str">
        <f t="shared" si="6"/>
        <v>国开7</v>
      </c>
      <c r="V99" s="5">
        <v>43893</v>
      </c>
      <c r="W99" s="21">
        <v>3.2</v>
      </c>
      <c r="X99" s="22">
        <v>3.21</v>
      </c>
    </row>
    <row r="100" spans="1:24" x14ac:dyDescent="0.25">
      <c r="A100" s="3" t="s">
        <v>329</v>
      </c>
      <c r="B100" s="7">
        <v>200204</v>
      </c>
      <c r="C100" s="3" t="s">
        <v>330</v>
      </c>
      <c r="D100" s="5">
        <v>43900</v>
      </c>
      <c r="E100" s="5">
        <v>43902</v>
      </c>
      <c r="F100" s="4">
        <v>50</v>
      </c>
      <c r="G100" s="4">
        <v>7</v>
      </c>
      <c r="H100" s="3" t="s">
        <v>12</v>
      </c>
      <c r="I100" s="3" t="s">
        <v>15</v>
      </c>
      <c r="J100" s="4">
        <v>2.9582999999999999</v>
      </c>
      <c r="K100" s="4">
        <v>6.18</v>
      </c>
      <c r="L100" s="4"/>
      <c r="M100" s="4">
        <v>1.38</v>
      </c>
      <c r="N100" s="13">
        <f>[1]!b_anal_modidura_cnbd(B100,D100,1)</f>
        <v>6.0125999999999999</v>
      </c>
      <c r="O100" s="23">
        <f>[1]!b_anal_yield_cnbd(B100,D100-1,1)</f>
        <v>3.02</v>
      </c>
      <c r="P100" s="17">
        <f t="shared" si="5"/>
        <v>2.9982161760303363</v>
      </c>
      <c r="Q100" s="1">
        <v>3.05</v>
      </c>
      <c r="R100" s="15">
        <f t="shared" si="8"/>
        <v>-2.1783823969663718</v>
      </c>
      <c r="S100" s="15">
        <f t="shared" si="7"/>
        <v>5.1783823969663523</v>
      </c>
      <c r="T100" s="15"/>
      <c r="U100" s="1" t="str">
        <f t="shared" si="6"/>
        <v>国开7</v>
      </c>
      <c r="V100" s="5">
        <v>43900</v>
      </c>
      <c r="W100" s="21">
        <v>3.02</v>
      </c>
      <c r="X100" s="22">
        <v>3.05</v>
      </c>
    </row>
    <row r="101" spans="1:24" x14ac:dyDescent="0.25">
      <c r="A101" s="3" t="s">
        <v>369</v>
      </c>
      <c r="B101" s="7">
        <v>200204</v>
      </c>
      <c r="C101" s="3" t="s">
        <v>370</v>
      </c>
      <c r="D101" s="5">
        <v>43907</v>
      </c>
      <c r="E101" s="5">
        <v>43910</v>
      </c>
      <c r="F101" s="4">
        <v>60</v>
      </c>
      <c r="G101" s="4">
        <v>7</v>
      </c>
      <c r="H101" s="3" t="s">
        <v>12</v>
      </c>
      <c r="I101" s="3" t="s">
        <v>15</v>
      </c>
      <c r="J101" s="4">
        <v>3.0661</v>
      </c>
      <c r="K101" s="4">
        <v>4.6100000000000003</v>
      </c>
      <c r="L101" s="4"/>
      <c r="M101" s="4">
        <v>14</v>
      </c>
      <c r="N101" s="13">
        <f>[1]!b_anal_modidura_cnbd(B101,D101,1)</f>
        <v>5.9875999999999996</v>
      </c>
      <c r="O101" s="23">
        <f>[1]!b_anal_yield_cnbd(B101,D101-1,1)</f>
        <v>3.1006999999999998</v>
      </c>
      <c r="P101" s="17">
        <f t="shared" si="5"/>
        <v>3.106182837864921</v>
      </c>
      <c r="Q101" s="1">
        <v>3.1274999999999999</v>
      </c>
      <c r="R101" s="15">
        <f t="shared" si="8"/>
        <v>0.54828378649212084</v>
      </c>
      <c r="S101" s="15">
        <f t="shared" si="7"/>
        <v>2.1317162135078949</v>
      </c>
      <c r="T101" s="15"/>
      <c r="U101" s="1" t="str">
        <f t="shared" si="6"/>
        <v>国开7</v>
      </c>
      <c r="V101" s="5">
        <v>43907</v>
      </c>
      <c r="W101" s="21">
        <v>3.1006999999999998</v>
      </c>
      <c r="X101" s="22">
        <v>3.1274999999999999</v>
      </c>
    </row>
    <row r="102" spans="1:24" x14ac:dyDescent="0.25">
      <c r="A102" s="3" t="s">
        <v>414</v>
      </c>
      <c r="B102" s="7">
        <v>200204</v>
      </c>
      <c r="C102" s="3" t="s">
        <v>415</v>
      </c>
      <c r="D102" s="5">
        <v>43914</v>
      </c>
      <c r="E102" s="5">
        <v>43916</v>
      </c>
      <c r="F102" s="4">
        <v>30</v>
      </c>
      <c r="G102" s="4">
        <v>7</v>
      </c>
      <c r="H102" s="3" t="s">
        <v>12</v>
      </c>
      <c r="I102" s="3" t="s">
        <v>15</v>
      </c>
      <c r="J102" s="4">
        <v>3.0451000000000001</v>
      </c>
      <c r="K102" s="4">
        <v>7.73</v>
      </c>
      <c r="L102" s="4"/>
      <c r="M102" s="4">
        <v>25</v>
      </c>
      <c r="N102" s="13">
        <f>[1]!b_anal_modidura_cnbd(B102,D102,1)</f>
        <v>5.9709000000000003</v>
      </c>
      <c r="O102" s="23">
        <f>[1]!b_anal_yield_cnbd(B102,D102-1,1)</f>
        <v>3.1375000000000002</v>
      </c>
      <c r="P102" s="17">
        <f t="shared" si="5"/>
        <v>3.0852949454856051</v>
      </c>
      <c r="Q102" s="1">
        <v>3.1274999999999999</v>
      </c>
      <c r="R102" s="15">
        <f t="shared" si="8"/>
        <v>-5.2205054514395055</v>
      </c>
      <c r="S102" s="15">
        <f t="shared" si="7"/>
        <v>4.2205054514394824</v>
      </c>
      <c r="T102" s="15"/>
      <c r="U102" s="1" t="str">
        <f t="shared" si="6"/>
        <v>国开7</v>
      </c>
      <c r="V102" s="5">
        <v>43914</v>
      </c>
      <c r="W102" s="21">
        <v>3.1375000000000002</v>
      </c>
      <c r="X102" s="22">
        <v>3.1274999999999999</v>
      </c>
    </row>
    <row r="103" spans="1:24" x14ac:dyDescent="0.25">
      <c r="A103" s="3" t="s">
        <v>450</v>
      </c>
      <c r="B103" s="7">
        <v>200204</v>
      </c>
      <c r="C103" s="3" t="s">
        <v>451</v>
      </c>
      <c r="D103" s="5">
        <v>43921</v>
      </c>
      <c r="E103" s="5">
        <v>43924</v>
      </c>
      <c r="F103" s="4">
        <v>41</v>
      </c>
      <c r="G103" s="4">
        <v>7</v>
      </c>
      <c r="H103" s="3" t="s">
        <v>12</v>
      </c>
      <c r="I103" s="3" t="s">
        <v>15</v>
      </c>
      <c r="J103" s="4">
        <v>2.9876999999999998</v>
      </c>
      <c r="K103" s="4">
        <v>9</v>
      </c>
      <c r="L103" s="4"/>
      <c r="M103" s="4">
        <v>1.47</v>
      </c>
      <c r="N103" s="13">
        <f>[1]!b_anal_modidura_cnbd(B103,D103,1)</f>
        <v>5.9593999999999996</v>
      </c>
      <c r="O103" s="23">
        <f>[1]!b_anal_yield_cnbd(B103,D103-1,1)</f>
        <v>3.08</v>
      </c>
      <c r="P103" s="17">
        <f t="shared" si="5"/>
        <v>3.0279725106554349</v>
      </c>
      <c r="Q103" s="1">
        <v>3.06</v>
      </c>
      <c r="R103" s="15">
        <f t="shared" si="8"/>
        <v>-5.2027489344565137</v>
      </c>
      <c r="S103" s="15">
        <f t="shared" si="7"/>
        <v>3.2027489344565119</v>
      </c>
      <c r="T103" s="15"/>
      <c r="U103" s="1" t="str">
        <f t="shared" si="6"/>
        <v>国开7</v>
      </c>
      <c r="V103" s="5">
        <v>43921</v>
      </c>
      <c r="W103" s="21">
        <v>3.08</v>
      </c>
      <c r="X103" s="22">
        <v>3.06</v>
      </c>
    </row>
    <row r="104" spans="1:24" x14ac:dyDescent="0.25">
      <c r="A104" s="3" t="s">
        <v>497</v>
      </c>
      <c r="B104" s="7">
        <v>200204</v>
      </c>
      <c r="C104" s="3" t="s">
        <v>498</v>
      </c>
      <c r="D104" s="5">
        <v>43928</v>
      </c>
      <c r="E104" s="5">
        <v>43930</v>
      </c>
      <c r="F104" s="4">
        <v>30</v>
      </c>
      <c r="G104" s="4">
        <v>7</v>
      </c>
      <c r="H104" s="3" t="s">
        <v>12</v>
      </c>
      <c r="I104" s="3" t="s">
        <v>15</v>
      </c>
      <c r="J104" s="4">
        <v>2.7826</v>
      </c>
      <c r="K104" s="4">
        <v>8.74</v>
      </c>
      <c r="L104" s="4"/>
      <c r="M104" s="4">
        <v>7.06</v>
      </c>
      <c r="N104" s="13">
        <f>[1]!b_anal_modidura_cnbd(B104,D104,1)</f>
        <v>5.9581999999999997</v>
      </c>
      <c r="O104" s="23">
        <f>[1]!b_anal_yield_cnbd(B104,D104-4,1)</f>
        <v>3.0106999999999999</v>
      </c>
      <c r="P104" s="17">
        <f t="shared" si="5"/>
        <v>2.822880621664261</v>
      </c>
      <c r="Q104" s="1">
        <v>2.88</v>
      </c>
      <c r="R104" s="15">
        <f t="shared" si="8"/>
        <v>-18.781937833573892</v>
      </c>
      <c r="S104" s="15">
        <f t="shared" si="7"/>
        <v>5.711937833573888</v>
      </c>
      <c r="T104" s="15"/>
      <c r="U104" s="1" t="str">
        <f t="shared" si="6"/>
        <v>国开7</v>
      </c>
      <c r="V104" s="5">
        <v>43928</v>
      </c>
      <c r="W104" s="21">
        <v>3.0106999999999999</v>
      </c>
      <c r="X104" s="22">
        <v>2.88</v>
      </c>
    </row>
    <row r="105" spans="1:24" x14ac:dyDescent="0.25">
      <c r="A105" s="3" t="s">
        <v>541</v>
      </c>
      <c r="B105" s="7">
        <v>200204</v>
      </c>
      <c r="C105" s="3" t="s">
        <v>542</v>
      </c>
      <c r="D105" s="5">
        <v>43935</v>
      </c>
      <c r="E105" s="5">
        <v>43938</v>
      </c>
      <c r="F105" s="4">
        <v>31.5</v>
      </c>
      <c r="G105" s="4">
        <v>7</v>
      </c>
      <c r="H105" s="3" t="s">
        <v>12</v>
      </c>
      <c r="I105" s="3" t="s">
        <v>15</v>
      </c>
      <c r="J105" s="4">
        <v>2.601</v>
      </c>
      <c r="K105" s="4">
        <v>10</v>
      </c>
      <c r="L105" s="4"/>
      <c r="M105" s="4">
        <v>1.4</v>
      </c>
      <c r="N105" s="13">
        <f>[1]!b_anal_modidura_cnbd(B105,D105,1)</f>
        <v>5.9466000000000001</v>
      </c>
      <c r="O105" s="23">
        <f>[1]!b_anal_yield_cnbd(B105,D105-1,1)</f>
        <v>2.7589000000000001</v>
      </c>
      <c r="P105" s="17">
        <f t="shared" si="5"/>
        <v>2.6413591968519827</v>
      </c>
      <c r="Q105" s="1">
        <v>2.7374999999999998</v>
      </c>
      <c r="R105" s="15">
        <f t="shared" si="8"/>
        <v>-11.75408031480174</v>
      </c>
      <c r="S105" s="15">
        <f t="shared" si="7"/>
        <v>9.6140803148017095</v>
      </c>
      <c r="T105" s="15"/>
      <c r="U105" s="1" t="str">
        <f t="shared" si="6"/>
        <v>国开7</v>
      </c>
      <c r="V105" s="5">
        <v>43935</v>
      </c>
      <c r="W105" s="21">
        <v>2.7589000000000001</v>
      </c>
      <c r="X105" s="22">
        <v>2.7374999999999998</v>
      </c>
    </row>
    <row r="106" spans="1:24" x14ac:dyDescent="0.25">
      <c r="A106" s="3" t="s">
        <v>584</v>
      </c>
      <c r="B106" s="7">
        <v>200204</v>
      </c>
      <c r="C106" s="3" t="s">
        <v>585</v>
      </c>
      <c r="D106" s="5">
        <v>43942</v>
      </c>
      <c r="E106" s="5">
        <v>43944</v>
      </c>
      <c r="F106" s="4">
        <v>30</v>
      </c>
      <c r="G106" s="4">
        <v>7</v>
      </c>
      <c r="H106" s="3" t="s">
        <v>12</v>
      </c>
      <c r="I106" s="3" t="s">
        <v>15</v>
      </c>
      <c r="J106" s="4">
        <v>2.6558999999999999</v>
      </c>
      <c r="K106" s="4">
        <v>5.72</v>
      </c>
      <c r="L106" s="4"/>
      <c r="M106" s="4">
        <v>2.65</v>
      </c>
      <c r="N106" s="13">
        <f>[1]!b_anal_modidura_cnbd(B106,D106,1)</f>
        <v>5.9298000000000002</v>
      </c>
      <c r="O106" s="23">
        <f>[1]!b_anal_yield_cnbd(B106,D106-1,1)</f>
        <v>2.7349999999999999</v>
      </c>
      <c r="P106" s="17">
        <f t="shared" si="5"/>
        <v>2.6963735404229485</v>
      </c>
      <c r="Q106" s="1">
        <v>2.73</v>
      </c>
      <c r="R106" s="15">
        <f t="shared" si="8"/>
        <v>-3.8626459577051353</v>
      </c>
      <c r="S106" s="15">
        <f t="shared" si="7"/>
        <v>3.362645957705146</v>
      </c>
      <c r="T106" s="15"/>
      <c r="U106" s="1" t="str">
        <f t="shared" si="6"/>
        <v>国开7</v>
      </c>
      <c r="V106" s="5">
        <v>43942</v>
      </c>
      <c r="W106" s="21">
        <v>2.7349999999999999</v>
      </c>
      <c r="X106" s="22">
        <v>2.73</v>
      </c>
    </row>
    <row r="107" spans="1:24" x14ac:dyDescent="0.25">
      <c r="A107" s="3" t="s">
        <v>628</v>
      </c>
      <c r="B107" s="7">
        <v>200204</v>
      </c>
      <c r="C107" s="3" t="s">
        <v>629</v>
      </c>
      <c r="D107" s="5">
        <v>43949</v>
      </c>
      <c r="E107" s="5">
        <v>43951</v>
      </c>
      <c r="F107" s="4">
        <v>41</v>
      </c>
      <c r="G107" s="4">
        <v>7</v>
      </c>
      <c r="H107" s="3" t="s">
        <v>12</v>
      </c>
      <c r="I107" s="3" t="s">
        <v>15</v>
      </c>
      <c r="J107" s="4">
        <v>2.5305</v>
      </c>
      <c r="K107" s="4">
        <v>4.82</v>
      </c>
      <c r="L107" s="4"/>
      <c r="M107" s="4">
        <v>1</v>
      </c>
      <c r="N107" s="13">
        <f>[1]!b_anal_modidura_cnbd(B107,D107,1)</f>
        <v>5.9196</v>
      </c>
      <c r="O107" s="23">
        <f>[1]!b_anal_yield_cnbd(B107,D107-1,1)</f>
        <v>2.63</v>
      </c>
      <c r="P107" s="17">
        <f t="shared" si="5"/>
        <v>2.5710432799513478</v>
      </c>
      <c r="Q107" s="1">
        <v>2.62</v>
      </c>
      <c r="R107" s="15">
        <f t="shared" si="8"/>
        <v>-5.8956720048652045</v>
      </c>
      <c r="S107" s="15">
        <f t="shared" si="7"/>
        <v>4.8956720048652258</v>
      </c>
      <c r="T107" s="15"/>
      <c r="U107" s="1" t="str">
        <f t="shared" si="6"/>
        <v>国开7</v>
      </c>
      <c r="V107" s="5">
        <v>43949</v>
      </c>
      <c r="W107" s="21">
        <v>2.63</v>
      </c>
      <c r="X107" s="22">
        <v>2.62</v>
      </c>
    </row>
    <row r="108" spans="1:24" x14ac:dyDescent="0.25">
      <c r="A108" s="3" t="s">
        <v>664</v>
      </c>
      <c r="B108" s="7">
        <v>200204</v>
      </c>
      <c r="C108" s="3" t="s">
        <v>665</v>
      </c>
      <c r="D108" s="5">
        <v>43958</v>
      </c>
      <c r="E108" s="5">
        <v>43962</v>
      </c>
      <c r="F108" s="4">
        <v>30</v>
      </c>
      <c r="G108" s="4">
        <v>7</v>
      </c>
      <c r="H108" s="3" t="s">
        <v>12</v>
      </c>
      <c r="I108" s="3" t="s">
        <v>15</v>
      </c>
      <c r="J108" s="4">
        <v>2.6778</v>
      </c>
      <c r="K108" s="4">
        <v>3.17</v>
      </c>
      <c r="L108" s="4"/>
      <c r="M108" s="4">
        <v>1.89</v>
      </c>
      <c r="N108" s="13">
        <f>[1]!b_anal_modidura_cnbd(B108,D108,1)</f>
        <v>5.8876999999999997</v>
      </c>
      <c r="O108" s="23">
        <f>[1]!b_anal_yield_cnbd(B108,D108-1,1)</f>
        <v>2.6425000000000001</v>
      </c>
      <c r="P108" s="17">
        <f t="shared" si="5"/>
        <v>2.7185629464816481</v>
      </c>
      <c r="Q108" s="1">
        <v>2.7</v>
      </c>
      <c r="R108" s="15">
        <f t="shared" si="8"/>
        <v>7.6062946481648019</v>
      </c>
      <c r="S108" s="15">
        <f t="shared" si="7"/>
        <v>-1.8562946481647913</v>
      </c>
      <c r="T108" s="15"/>
      <c r="U108" s="1" t="str">
        <f t="shared" si="6"/>
        <v>国开7</v>
      </c>
      <c r="V108" s="5">
        <v>43958</v>
      </c>
      <c r="W108" s="21">
        <v>2.6425000000000001</v>
      </c>
      <c r="X108" s="22">
        <v>2.7</v>
      </c>
    </row>
    <row r="109" spans="1:24" x14ac:dyDescent="0.25">
      <c r="A109" s="3" t="s">
        <v>721</v>
      </c>
      <c r="B109" s="7">
        <v>200204</v>
      </c>
      <c r="C109" s="3" t="s">
        <v>722</v>
      </c>
      <c r="D109" s="5">
        <v>43965</v>
      </c>
      <c r="E109" s="5">
        <v>43970</v>
      </c>
      <c r="F109" s="4">
        <v>32</v>
      </c>
      <c r="G109" s="4">
        <v>7</v>
      </c>
      <c r="H109" s="3" t="s">
        <v>12</v>
      </c>
      <c r="I109" s="3" t="s">
        <v>15</v>
      </c>
      <c r="J109" s="4">
        <v>2.8927999999999998</v>
      </c>
      <c r="K109" s="4">
        <v>5.37</v>
      </c>
      <c r="L109" s="4"/>
      <c r="M109" s="4">
        <v>1.8</v>
      </c>
      <c r="N109" s="13">
        <f>[1]!b_anal_modidura_cnbd(B109,D109,1)</f>
        <v>5.8498999999999999</v>
      </c>
      <c r="O109" s="23">
        <f>[1]!b_anal_yield_cnbd(B109,D109-1,1)</f>
        <v>2.9502000000000002</v>
      </c>
      <c r="P109" s="17">
        <f t="shared" si="5"/>
        <v>2.9338263423306379</v>
      </c>
      <c r="Q109" s="1">
        <v>2.96</v>
      </c>
      <c r="R109" s="15">
        <f t="shared" si="8"/>
        <v>-1.6373657669362274</v>
      </c>
      <c r="S109" s="15">
        <f t="shared" si="7"/>
        <v>2.6173657669362083</v>
      </c>
      <c r="T109" s="15"/>
      <c r="U109" s="1" t="str">
        <f t="shared" si="6"/>
        <v>国开7</v>
      </c>
      <c r="V109" s="5">
        <v>43965</v>
      </c>
      <c r="W109" s="21">
        <v>2.9502000000000002</v>
      </c>
      <c r="X109" s="22">
        <v>2.96</v>
      </c>
    </row>
    <row r="110" spans="1:24" x14ac:dyDescent="0.25">
      <c r="A110" s="3" t="s">
        <v>763</v>
      </c>
      <c r="B110" s="7">
        <v>200204</v>
      </c>
      <c r="C110" s="3" t="s">
        <v>764</v>
      </c>
      <c r="D110" s="5">
        <v>43972</v>
      </c>
      <c r="E110" s="5">
        <v>43976</v>
      </c>
      <c r="F110" s="4">
        <v>30</v>
      </c>
      <c r="G110" s="4">
        <v>7</v>
      </c>
      <c r="H110" s="3" t="s">
        <v>12</v>
      </c>
      <c r="I110" s="3" t="s">
        <v>15</v>
      </c>
      <c r="J110" s="4">
        <v>2.891</v>
      </c>
      <c r="K110" s="4">
        <v>4.3499999999999996</v>
      </c>
      <c r="L110" s="4"/>
      <c r="M110" s="4">
        <v>2.4300000000000002</v>
      </c>
      <c r="N110" s="13">
        <f>[1]!b_anal_modidura_cnbd(B110,D110,1)</f>
        <v>5.8296999999999999</v>
      </c>
      <c r="O110" s="23">
        <f>[1]!b_anal_yield_cnbd(B110,D110-1,1)</f>
        <v>2.97</v>
      </c>
      <c r="P110" s="17">
        <f t="shared" si="5"/>
        <v>2.9321684992366674</v>
      </c>
      <c r="Q110" s="1">
        <v>2.96</v>
      </c>
      <c r="R110" s="15">
        <f t="shared" si="8"/>
        <v>-3.7831500763332748</v>
      </c>
      <c r="S110" s="15">
        <f t="shared" si="7"/>
        <v>2.7831500763332517</v>
      </c>
      <c r="T110" s="15"/>
      <c r="U110" s="1" t="str">
        <f t="shared" si="6"/>
        <v>国开7</v>
      </c>
      <c r="V110" s="5">
        <v>43972</v>
      </c>
      <c r="W110" s="21" t="e">
        <v>#NAME?</v>
      </c>
      <c r="X110" s="22">
        <v>2.96</v>
      </c>
    </row>
    <row r="111" spans="1:24" x14ac:dyDescent="0.25">
      <c r="A111" s="3" t="s">
        <v>818</v>
      </c>
      <c r="B111" s="7">
        <v>200204</v>
      </c>
      <c r="C111" s="3" t="s">
        <v>819</v>
      </c>
      <c r="D111" s="5">
        <v>43979</v>
      </c>
      <c r="E111" s="5">
        <v>43984</v>
      </c>
      <c r="F111" s="4">
        <v>32</v>
      </c>
      <c r="G111" s="4">
        <v>7</v>
      </c>
      <c r="H111" s="3" t="s">
        <v>12</v>
      </c>
      <c r="I111" s="3" t="s">
        <v>15</v>
      </c>
      <c r="J111" s="4">
        <v>3.0011000000000001</v>
      </c>
      <c r="K111" s="4">
        <v>5.24</v>
      </c>
      <c r="L111" s="4"/>
      <c r="M111" s="4">
        <v>3.17</v>
      </c>
      <c r="N111" s="13">
        <f>[1]!b_anal_modidura_cnbd(B111,D111,1)</f>
        <v>5.8064</v>
      </c>
      <c r="O111" s="23">
        <f>[1]!b_anal_yield_cnbd(B111,D111-1,1)</f>
        <v>3.0350000000000001</v>
      </c>
      <c r="P111" s="17">
        <f t="shared" si="5"/>
        <v>3.0424337007440068</v>
      </c>
      <c r="Q111" s="1">
        <v>3.02</v>
      </c>
      <c r="R111" s="15">
        <f t="shared" si="8"/>
        <v>0.74337007440066216</v>
      </c>
      <c r="S111" s="15">
        <f t="shared" si="7"/>
        <v>-2.2433700744006746</v>
      </c>
      <c r="T111" s="15"/>
      <c r="U111" s="1" t="str">
        <f t="shared" si="6"/>
        <v>国开7</v>
      </c>
      <c r="V111" s="5">
        <v>43979</v>
      </c>
      <c r="W111" s="21" t="e">
        <v>#NAME?</v>
      </c>
      <c r="X111" s="22">
        <v>3.02</v>
      </c>
    </row>
    <row r="112" spans="1:24" x14ac:dyDescent="0.25">
      <c r="A112" s="3" t="s">
        <v>861</v>
      </c>
      <c r="B112" s="7">
        <v>200204</v>
      </c>
      <c r="C112" s="3" t="s">
        <v>862</v>
      </c>
      <c r="D112" s="5">
        <v>43986</v>
      </c>
      <c r="E112" s="5">
        <v>43990</v>
      </c>
      <c r="F112" s="4">
        <v>40</v>
      </c>
      <c r="G112" s="4">
        <v>7</v>
      </c>
      <c r="H112" s="3" t="s">
        <v>12</v>
      </c>
      <c r="I112" s="3" t="s">
        <v>15</v>
      </c>
      <c r="J112" s="4">
        <v>3.2515999999999998</v>
      </c>
      <c r="K112" s="4">
        <v>5.69</v>
      </c>
      <c r="L112" s="4"/>
      <c r="M112" s="4">
        <v>30</v>
      </c>
      <c r="N112" s="13">
        <f>[1]!b_anal_modidura_cnbd(B112,D112,1)</f>
        <v>5.7648999999999999</v>
      </c>
      <c r="O112" s="23">
        <f>[1]!b_anal_yield_cnbd(B112,D112-1,1)</f>
        <v>3.25</v>
      </c>
      <c r="P112" s="17">
        <f t="shared" si="5"/>
        <v>3.2932312511925619</v>
      </c>
      <c r="Q112" s="1">
        <v>3.31</v>
      </c>
      <c r="R112" s="15">
        <f t="shared" si="8"/>
        <v>4.3231251192561881</v>
      </c>
      <c r="S112" s="15">
        <f t="shared" si="7"/>
        <v>1.6768748807438172</v>
      </c>
      <c r="T112" s="15"/>
      <c r="U112" s="1" t="str">
        <f t="shared" si="6"/>
        <v>国开7</v>
      </c>
      <c r="V112" s="5">
        <v>43986</v>
      </c>
      <c r="W112" s="21" t="e">
        <v>#NAME?</v>
      </c>
      <c r="X112" s="22">
        <v>3.31</v>
      </c>
    </row>
    <row r="113" spans="1:24" x14ac:dyDescent="0.25">
      <c r="A113" s="3" t="s">
        <v>49</v>
      </c>
      <c r="B113" s="7">
        <v>190215</v>
      </c>
      <c r="C113" s="3" t="s">
        <v>50</v>
      </c>
      <c r="D113" s="5">
        <v>43837</v>
      </c>
      <c r="E113" s="5">
        <v>43840</v>
      </c>
      <c r="F113" s="4">
        <v>152.19999999999999</v>
      </c>
      <c r="G113" s="4">
        <v>10</v>
      </c>
      <c r="H113" s="3" t="s">
        <v>12</v>
      </c>
      <c r="I113" s="3" t="s">
        <v>15</v>
      </c>
      <c r="J113" s="4">
        <v>3.5394000000000001</v>
      </c>
      <c r="K113" s="4">
        <v>2.98</v>
      </c>
      <c r="L113" s="4"/>
      <c r="M113" s="4">
        <v>4.01</v>
      </c>
      <c r="N113" s="13">
        <f>[1]!b_anal_modidura_cnbd(B113,D113,1)</f>
        <v>8.0306999999999995</v>
      </c>
      <c r="O113" s="23">
        <f>[1]!b_anal_yield_cnbd(B113,D113-1,1)</f>
        <v>3.5724999999999998</v>
      </c>
      <c r="P113" s="17">
        <f t="shared" si="5"/>
        <v>3.5618139863274685</v>
      </c>
      <c r="Q113" s="1">
        <v>3.58</v>
      </c>
      <c r="R113" s="15">
        <f t="shared" si="8"/>
        <v>-1.0686013672531303</v>
      </c>
      <c r="S113" s="15">
        <f t="shared" si="7"/>
        <v>1.8186013672531587</v>
      </c>
      <c r="T113" s="15"/>
      <c r="U113" s="1" t="str">
        <f t="shared" si="6"/>
        <v>国开10</v>
      </c>
      <c r="V113" s="5">
        <v>43837</v>
      </c>
      <c r="W113" s="21">
        <v>3.5724999999999998</v>
      </c>
      <c r="X113" s="22">
        <v>3.58</v>
      </c>
    </row>
    <row r="114" spans="1:24" x14ac:dyDescent="0.25">
      <c r="A114" s="3" t="s">
        <v>83</v>
      </c>
      <c r="B114" s="7">
        <v>190215</v>
      </c>
      <c r="C114" s="3" t="s">
        <v>84</v>
      </c>
      <c r="D114" s="5">
        <v>43844</v>
      </c>
      <c r="E114" s="5">
        <v>43846</v>
      </c>
      <c r="F114" s="4">
        <v>150</v>
      </c>
      <c r="G114" s="4">
        <v>10</v>
      </c>
      <c r="H114" s="3" t="s">
        <v>12</v>
      </c>
      <c r="I114" s="3" t="s">
        <v>15</v>
      </c>
      <c r="J114" s="4">
        <v>3.4969000000000001</v>
      </c>
      <c r="K114" s="4">
        <v>2.95</v>
      </c>
      <c r="L114" s="4"/>
      <c r="M114" s="4">
        <v>2.08</v>
      </c>
      <c r="N114" s="13">
        <f>[1]!b_anal_modidura_cnbd(B114,D114,1)</f>
        <v>8.0173000000000005</v>
      </c>
      <c r="O114" s="23">
        <f>[1]!b_anal_yield_cnbd(B114,D114-1,1)</f>
        <v>3.5325000000000002</v>
      </c>
      <c r="P114" s="17">
        <f t="shared" si="5"/>
        <v>3.5193514487420954</v>
      </c>
      <c r="Q114" s="1">
        <v>3.5425</v>
      </c>
      <c r="R114" s="15">
        <f t="shared" si="8"/>
        <v>-1.3148551257904817</v>
      </c>
      <c r="S114" s="15">
        <f t="shared" si="7"/>
        <v>2.3148551257904604</v>
      </c>
      <c r="T114" s="15"/>
      <c r="U114" s="1" t="str">
        <f t="shared" si="6"/>
        <v>国开10</v>
      </c>
      <c r="V114" s="5">
        <v>43844</v>
      </c>
      <c r="W114" s="21">
        <v>3.5325000000000002</v>
      </c>
      <c r="X114" s="22">
        <v>3.5425</v>
      </c>
    </row>
    <row r="115" spans="1:24" x14ac:dyDescent="0.25">
      <c r="A115" s="3" t="s">
        <v>127</v>
      </c>
      <c r="B115" s="7">
        <v>190215</v>
      </c>
      <c r="C115" s="3" t="s">
        <v>128</v>
      </c>
      <c r="D115" s="5">
        <v>43851</v>
      </c>
      <c r="E115" s="5">
        <v>43864</v>
      </c>
      <c r="F115" s="4">
        <v>130</v>
      </c>
      <c r="G115" s="4">
        <v>10</v>
      </c>
      <c r="H115" s="3" t="s">
        <v>12</v>
      </c>
      <c r="I115" s="3" t="s">
        <v>15</v>
      </c>
      <c r="J115" s="4">
        <v>3.4451000000000001</v>
      </c>
      <c r="K115" s="4">
        <v>2.85</v>
      </c>
      <c r="L115" s="4"/>
      <c r="M115" s="4">
        <v>2.04</v>
      </c>
      <c r="N115" s="13">
        <f>[1]!b_anal_modidura_cnbd(B115,D115,1)</f>
        <v>8.0088000000000008</v>
      </c>
      <c r="O115" s="23">
        <f>[1]!b_anal_yield_cnbd(B115,D115-1,1)</f>
        <v>3.5175000000000001</v>
      </c>
      <c r="P115" s="17">
        <f t="shared" si="5"/>
        <v>3.4675752771950856</v>
      </c>
      <c r="Q115" s="1">
        <v>3.4874999999999998</v>
      </c>
      <c r="R115" s="15">
        <f t="shared" si="8"/>
        <v>-4.9924722804914445</v>
      </c>
      <c r="S115" s="15">
        <f t="shared" si="7"/>
        <v>1.9924722804914197</v>
      </c>
      <c r="T115" s="15"/>
      <c r="U115" s="1" t="str">
        <f t="shared" si="6"/>
        <v>国开10</v>
      </c>
      <c r="V115" s="5">
        <v>43851</v>
      </c>
      <c r="W115" s="21">
        <v>3.5175000000000001</v>
      </c>
      <c r="X115" s="22">
        <v>3.4874999999999998</v>
      </c>
    </row>
    <row r="116" spans="1:24" x14ac:dyDescent="0.25">
      <c r="A116" s="3" t="s">
        <v>146</v>
      </c>
      <c r="B116" s="7">
        <v>190215</v>
      </c>
      <c r="C116" s="3" t="s">
        <v>147</v>
      </c>
      <c r="D116" s="5">
        <v>43867</v>
      </c>
      <c r="E116" s="5">
        <v>43873</v>
      </c>
      <c r="F116" s="4">
        <v>87.5</v>
      </c>
      <c r="G116" s="4">
        <v>10</v>
      </c>
      <c r="H116" s="3" t="s">
        <v>12</v>
      </c>
      <c r="I116" s="3" t="s">
        <v>15</v>
      </c>
      <c r="J116" s="4">
        <v>3.2040000000000002</v>
      </c>
      <c r="K116" s="4">
        <v>6.95</v>
      </c>
      <c r="L116" s="4"/>
      <c r="M116" s="4">
        <v>16.149999999999999</v>
      </c>
      <c r="N116" s="13">
        <f>[1]!b_anal_modidura_cnbd(B116,D116,1)</f>
        <v>7.9976000000000003</v>
      </c>
      <c r="O116" s="23">
        <f>[1]!b_anal_yield_cnbd(B116,D116-1,1)</f>
        <v>3.2574999999999998</v>
      </c>
      <c r="P116" s="17">
        <f t="shared" si="5"/>
        <v>3.2265067520256077</v>
      </c>
      <c r="Q116" s="1">
        <v>3.25</v>
      </c>
      <c r="R116" s="15">
        <f t="shared" si="8"/>
        <v>-3.099324797439218</v>
      </c>
      <c r="S116" s="15">
        <f t="shared" si="7"/>
        <v>2.3493247974392339</v>
      </c>
      <c r="T116" s="15"/>
      <c r="U116" s="1" t="str">
        <f t="shared" si="6"/>
        <v>国开10</v>
      </c>
      <c r="V116" s="5">
        <v>43867</v>
      </c>
      <c r="W116" s="21">
        <v>3.2574999999999998</v>
      </c>
      <c r="X116" s="22">
        <v>3.25</v>
      </c>
    </row>
    <row r="117" spans="1:24" x14ac:dyDescent="0.25">
      <c r="A117" s="3" t="s">
        <v>192</v>
      </c>
      <c r="B117" s="7">
        <v>190215</v>
      </c>
      <c r="C117" s="3" t="s">
        <v>193</v>
      </c>
      <c r="D117" s="5">
        <v>43874</v>
      </c>
      <c r="E117" s="5">
        <v>43878</v>
      </c>
      <c r="F117" s="4">
        <v>160</v>
      </c>
      <c r="G117" s="4">
        <v>10</v>
      </c>
      <c r="H117" s="3" t="s">
        <v>12</v>
      </c>
      <c r="I117" s="3" t="s">
        <v>15</v>
      </c>
      <c r="J117" s="4">
        <v>3.2094</v>
      </c>
      <c r="K117" s="4">
        <v>2.69</v>
      </c>
      <c r="L117" s="4"/>
      <c r="M117" s="4">
        <v>3.65</v>
      </c>
      <c r="N117" s="13">
        <f>[1]!b_anal_modidura_cnbd(B117,D117,1)</f>
        <v>7.9802999999999997</v>
      </c>
      <c r="O117" s="23">
        <f>[1]!b_anal_yield_cnbd(B117,D117-1,1)</f>
        <v>3.2574999999999998</v>
      </c>
      <c r="P117" s="17">
        <f t="shared" si="5"/>
        <v>3.2319555430246982</v>
      </c>
      <c r="Q117" s="1">
        <v>3.25</v>
      </c>
      <c r="R117" s="15">
        <f t="shared" si="8"/>
        <v>-2.554445697530161</v>
      </c>
      <c r="S117" s="15">
        <f t="shared" si="7"/>
        <v>1.804445697530177</v>
      </c>
      <c r="T117" s="15"/>
      <c r="U117" s="1" t="str">
        <f t="shared" si="6"/>
        <v>国开10</v>
      </c>
      <c r="V117" s="5">
        <v>43874</v>
      </c>
      <c r="W117" s="21">
        <v>3.2574999999999998</v>
      </c>
      <c r="X117" s="22">
        <v>3.25</v>
      </c>
    </row>
    <row r="118" spans="1:24" x14ac:dyDescent="0.25">
      <c r="A118" s="3" t="s">
        <v>226</v>
      </c>
      <c r="B118" s="7">
        <v>190215</v>
      </c>
      <c r="C118" s="3" t="s">
        <v>227</v>
      </c>
      <c r="D118" s="5">
        <v>43881</v>
      </c>
      <c r="E118" s="5">
        <v>43886</v>
      </c>
      <c r="F118" s="4">
        <v>175.1</v>
      </c>
      <c r="G118" s="4">
        <v>10</v>
      </c>
      <c r="H118" s="3" t="s">
        <v>12</v>
      </c>
      <c r="I118" s="3" t="s">
        <v>15</v>
      </c>
      <c r="J118" s="4">
        <v>3.2669000000000001</v>
      </c>
      <c r="K118" s="4">
        <v>3.12</v>
      </c>
      <c r="L118" s="4"/>
      <c r="M118" s="4">
        <v>3.25</v>
      </c>
      <c r="N118" s="13">
        <f>[1]!b_anal_modidura_cnbd(B118,D118,1)</f>
        <v>7.9560000000000004</v>
      </c>
      <c r="O118" s="23">
        <f>[1]!b_anal_yield_cnbd(B118,D118-1,1)</f>
        <v>3.2825000000000002</v>
      </c>
      <c r="P118" s="17">
        <f t="shared" si="5"/>
        <v>3.2895244343891403</v>
      </c>
      <c r="Q118" s="1">
        <v>3.3</v>
      </c>
      <c r="R118" s="15">
        <f t="shared" si="8"/>
        <v>0.70244343891401329</v>
      </c>
      <c r="S118" s="15">
        <f t="shared" si="7"/>
        <v>1.0475565610859494</v>
      </c>
      <c r="T118" s="15"/>
      <c r="U118" s="1" t="str">
        <f t="shared" si="6"/>
        <v>国开10</v>
      </c>
      <c r="V118" s="5">
        <v>43881</v>
      </c>
      <c r="W118" s="21">
        <v>3.2825000000000002</v>
      </c>
      <c r="X118" s="22">
        <v>3.3</v>
      </c>
    </row>
    <row r="119" spans="1:24" x14ac:dyDescent="0.25">
      <c r="A119" s="3" t="s">
        <v>258</v>
      </c>
      <c r="B119" s="7">
        <v>190215</v>
      </c>
      <c r="C119" s="3" t="s">
        <v>259</v>
      </c>
      <c r="D119" s="5">
        <v>43888</v>
      </c>
      <c r="E119" s="5">
        <v>43892</v>
      </c>
      <c r="F119" s="4">
        <v>170</v>
      </c>
      <c r="G119" s="4">
        <v>10</v>
      </c>
      <c r="H119" s="3" t="s">
        <v>12</v>
      </c>
      <c r="I119" s="3" t="s">
        <v>15</v>
      </c>
      <c r="J119" s="4">
        <v>3.1953999999999998</v>
      </c>
      <c r="K119" s="4">
        <v>3.84</v>
      </c>
      <c r="L119" s="4"/>
      <c r="M119" s="4">
        <v>29.79</v>
      </c>
      <c r="N119" s="13">
        <f>[1]!b_anal_modidura_cnbd(B119,D119,1)</f>
        <v>7.9478</v>
      </c>
      <c r="O119" s="23">
        <f>[1]!b_anal_yield_cnbd(B119,D119-1,1)</f>
        <v>3.24</v>
      </c>
      <c r="P119" s="17">
        <f t="shared" si="5"/>
        <v>3.2180477767432496</v>
      </c>
      <c r="Q119" s="1">
        <v>3.2275</v>
      </c>
      <c r="R119" s="15">
        <f t="shared" si="8"/>
        <v>-2.1952223256750614</v>
      </c>
      <c r="S119" s="15">
        <f t="shared" si="7"/>
        <v>0.94522232567504361</v>
      </c>
      <c r="T119" s="15"/>
      <c r="U119" s="1" t="str">
        <f t="shared" si="6"/>
        <v>国开10</v>
      </c>
      <c r="V119" s="5">
        <v>43888</v>
      </c>
      <c r="W119" s="21">
        <v>3.24</v>
      </c>
      <c r="X119" s="22">
        <v>3.2275</v>
      </c>
    </row>
    <row r="120" spans="1:24" x14ac:dyDescent="0.25">
      <c r="A120" s="3" t="s">
        <v>303</v>
      </c>
      <c r="B120" s="7">
        <v>200205</v>
      </c>
      <c r="C120" s="3" t="s">
        <v>304</v>
      </c>
      <c r="D120" s="5">
        <v>43895</v>
      </c>
      <c r="E120" s="5">
        <v>43900</v>
      </c>
      <c r="F120" s="4">
        <v>170</v>
      </c>
      <c r="G120" s="4">
        <v>10</v>
      </c>
      <c r="H120" s="3" t="s">
        <v>12</v>
      </c>
      <c r="I120" s="3" t="s">
        <v>15</v>
      </c>
      <c r="J120" s="10">
        <f>[1]!b_info_couponrate(A120)</f>
        <v>3.07</v>
      </c>
      <c r="K120" s="4">
        <v>4.01</v>
      </c>
      <c r="L120" s="4"/>
      <c r="M120" s="4">
        <v>3.94</v>
      </c>
      <c r="N120" s="13">
        <f>[1]!b_anal_modidura_cnbd(B120,E120,1)</f>
        <v>8.4948999999999995</v>
      </c>
      <c r="O120" s="28">
        <v>3.1575000000000002</v>
      </c>
      <c r="P120" s="17">
        <f t="shared" si="5"/>
        <v>3.0911891840986945</v>
      </c>
      <c r="Q120" s="1">
        <v>3.165</v>
      </c>
      <c r="R120" s="15">
        <f t="shared" si="8"/>
        <v>-6.631081590130572</v>
      </c>
      <c r="S120" s="15">
        <f t="shared" si="7"/>
        <v>7.381081590130556</v>
      </c>
      <c r="T120" s="15"/>
      <c r="U120" s="1" t="str">
        <f t="shared" si="6"/>
        <v>国开10</v>
      </c>
      <c r="V120" s="5">
        <v>43895</v>
      </c>
      <c r="W120" s="24">
        <v>3.1575000000000002</v>
      </c>
      <c r="X120" s="22">
        <v>3.165</v>
      </c>
    </row>
    <row r="121" spans="1:24" x14ac:dyDescent="0.25">
      <c r="A121" s="3" t="s">
        <v>343</v>
      </c>
      <c r="B121" s="7">
        <v>200205</v>
      </c>
      <c r="C121" s="3" t="s">
        <v>344</v>
      </c>
      <c r="D121" s="5">
        <v>43902</v>
      </c>
      <c r="E121" s="5">
        <v>43906</v>
      </c>
      <c r="F121" s="4">
        <v>170</v>
      </c>
      <c r="G121" s="4">
        <v>10</v>
      </c>
      <c r="H121" s="3" t="s">
        <v>12</v>
      </c>
      <c r="I121" s="3" t="s">
        <v>15</v>
      </c>
      <c r="J121" s="4">
        <v>2.9820000000000002</v>
      </c>
      <c r="K121" s="4">
        <v>3.2</v>
      </c>
      <c r="L121" s="4"/>
      <c r="M121" s="4">
        <v>1.63</v>
      </c>
      <c r="N121" s="13">
        <f>[1]!b_anal_modidura_cnbd(B121,D121,1)</f>
        <v>8.4994999999999994</v>
      </c>
      <c r="O121" s="23">
        <f>[1]!b_anal_yield_cnbd(B121,D121-1,1)</f>
        <v>3.0893999999999999</v>
      </c>
      <c r="P121" s="17">
        <f t="shared" si="5"/>
        <v>3.0031777163362552</v>
      </c>
      <c r="Q121" s="1">
        <v>3.04</v>
      </c>
      <c r="R121" s="15">
        <f t="shared" si="8"/>
        <v>-8.6222283663744737</v>
      </c>
      <c r="S121" s="15">
        <f t="shared" si="7"/>
        <v>3.6822283663744848</v>
      </c>
      <c r="T121" s="15"/>
      <c r="U121" s="1" t="str">
        <f t="shared" si="6"/>
        <v>国开10</v>
      </c>
      <c r="V121" s="5">
        <v>43902</v>
      </c>
      <c r="W121" s="21">
        <v>3.0893999999999999</v>
      </c>
      <c r="X121" s="22">
        <v>3.04</v>
      </c>
    </row>
    <row r="122" spans="1:24" x14ac:dyDescent="0.25">
      <c r="A122" s="3" t="s">
        <v>394</v>
      </c>
      <c r="B122" s="7">
        <v>200205</v>
      </c>
      <c r="C122" s="3" t="s">
        <v>395</v>
      </c>
      <c r="D122" s="5">
        <v>43909</v>
      </c>
      <c r="E122" s="5">
        <v>43914</v>
      </c>
      <c r="F122" s="4">
        <v>175.5</v>
      </c>
      <c r="G122" s="4">
        <v>10</v>
      </c>
      <c r="H122" s="3" t="s">
        <v>12</v>
      </c>
      <c r="I122" s="3" t="s">
        <v>15</v>
      </c>
      <c r="J122" s="4">
        <v>3.0459999999999998</v>
      </c>
      <c r="K122" s="4">
        <v>3.48</v>
      </c>
      <c r="L122" s="4"/>
      <c r="M122" s="4">
        <v>9.57</v>
      </c>
      <c r="N122" s="13">
        <f>[1]!b_anal_modidura_cnbd(B122,D122,1)</f>
        <v>8.4742999999999995</v>
      </c>
      <c r="O122" s="23">
        <f>[1]!b_anal_yield_cnbd(B122,D122-1,1)</f>
        <v>3.0649999999999999</v>
      </c>
      <c r="P122" s="17">
        <f t="shared" si="5"/>
        <v>3.0672406924465734</v>
      </c>
      <c r="Q122" s="1">
        <v>3.085</v>
      </c>
      <c r="R122" s="15">
        <f t="shared" si="8"/>
        <v>0.22406924465734335</v>
      </c>
      <c r="S122" s="15">
        <f t="shared" si="7"/>
        <v>1.7759307553426584</v>
      </c>
      <c r="T122" s="15"/>
      <c r="U122" s="1" t="str">
        <f t="shared" si="6"/>
        <v>国开10</v>
      </c>
      <c r="V122" s="5">
        <v>43909</v>
      </c>
      <c r="W122" s="21">
        <v>3.0649999999999999</v>
      </c>
      <c r="X122" s="22">
        <v>3.085</v>
      </c>
    </row>
    <row r="123" spans="1:24" x14ac:dyDescent="0.25">
      <c r="A123" s="3" t="s">
        <v>426</v>
      </c>
      <c r="B123" s="7">
        <v>200205</v>
      </c>
      <c r="C123" s="3" t="s">
        <v>427</v>
      </c>
      <c r="D123" s="5">
        <v>43916</v>
      </c>
      <c r="E123" s="5">
        <v>43920</v>
      </c>
      <c r="F123" s="4">
        <v>150</v>
      </c>
      <c r="G123" s="4">
        <v>10</v>
      </c>
      <c r="H123" s="3" t="s">
        <v>12</v>
      </c>
      <c r="I123" s="3" t="s">
        <v>15</v>
      </c>
      <c r="J123" s="4">
        <v>2.9485000000000001</v>
      </c>
      <c r="K123" s="4">
        <v>4.4800000000000004</v>
      </c>
      <c r="L123" s="4"/>
      <c r="M123" s="4">
        <v>1.42</v>
      </c>
      <c r="N123" s="13">
        <f>[1]!b_anal_modidura_cnbd(B123,D123,1)</f>
        <v>8.4687000000000001</v>
      </c>
      <c r="O123" s="23">
        <f>[1]!b_anal_yield_cnbd(B123,D123-1,1)</f>
        <v>3.03</v>
      </c>
      <c r="P123" s="17">
        <f t="shared" si="5"/>
        <v>2.9697547380353537</v>
      </c>
      <c r="Q123" s="1">
        <v>3.0150000000000001</v>
      </c>
      <c r="R123" s="15">
        <f t="shared" si="8"/>
        <v>-6.024526196464608</v>
      </c>
      <c r="S123" s="15">
        <f t="shared" si="7"/>
        <v>4.5245261964646399</v>
      </c>
      <c r="T123" s="15"/>
      <c r="U123" s="1" t="str">
        <f t="shared" si="6"/>
        <v>国开10</v>
      </c>
      <c r="V123" s="5">
        <v>43916</v>
      </c>
      <c r="W123" s="21">
        <v>3.03</v>
      </c>
      <c r="X123" s="22">
        <v>3.0150000000000001</v>
      </c>
    </row>
    <row r="124" spans="1:24" x14ac:dyDescent="0.25">
      <c r="A124" s="3" t="s">
        <v>473</v>
      </c>
      <c r="B124" s="7">
        <v>200205</v>
      </c>
      <c r="C124" s="3" t="s">
        <v>474</v>
      </c>
      <c r="D124" s="5">
        <v>43923</v>
      </c>
      <c r="E124" s="5">
        <v>43929</v>
      </c>
      <c r="F124" s="4">
        <v>157.1</v>
      </c>
      <c r="G124" s="4">
        <v>10</v>
      </c>
      <c r="H124" s="3" t="s">
        <v>12</v>
      </c>
      <c r="I124" s="3" t="s">
        <v>15</v>
      </c>
      <c r="J124" s="4">
        <v>2.8917000000000002</v>
      </c>
      <c r="K124" s="4">
        <v>3.67</v>
      </c>
      <c r="L124" s="4"/>
      <c r="M124" s="4">
        <v>1.65</v>
      </c>
      <c r="N124" s="13">
        <f>[1]!b_anal_modidura_cnbd(B124,D124,1)</f>
        <v>8.4568999999999992</v>
      </c>
      <c r="O124" s="23">
        <f>[1]!b_anal_yield_cnbd(B124,D124-1,1)</f>
        <v>2.92</v>
      </c>
      <c r="P124" s="17">
        <f t="shared" si="5"/>
        <v>2.9129843949910725</v>
      </c>
      <c r="Q124" s="1">
        <v>2.9424999999999999</v>
      </c>
      <c r="R124" s="15">
        <f t="shared" si="8"/>
        <v>-0.70156050089273947</v>
      </c>
      <c r="S124" s="15">
        <f t="shared" si="7"/>
        <v>2.9515605008927359</v>
      </c>
      <c r="T124" s="15"/>
      <c r="U124" s="1" t="str">
        <f t="shared" si="6"/>
        <v>国开10</v>
      </c>
      <c r="V124" s="5">
        <v>43923</v>
      </c>
      <c r="W124" s="21">
        <v>2.92</v>
      </c>
      <c r="X124" s="22">
        <v>2.9424999999999999</v>
      </c>
    </row>
    <row r="125" spans="1:24" x14ac:dyDescent="0.25">
      <c r="A125" s="3" t="s">
        <v>519</v>
      </c>
      <c r="B125" s="7">
        <v>200205</v>
      </c>
      <c r="C125" s="3" t="s">
        <v>520</v>
      </c>
      <c r="D125" s="5">
        <v>43930</v>
      </c>
      <c r="E125" s="5">
        <v>43934</v>
      </c>
      <c r="F125" s="4">
        <v>150</v>
      </c>
      <c r="G125" s="4">
        <v>10</v>
      </c>
      <c r="H125" s="3" t="s">
        <v>12</v>
      </c>
      <c r="I125" s="3" t="s">
        <v>15</v>
      </c>
      <c r="J125" s="4">
        <v>2.7757999999999998</v>
      </c>
      <c r="K125" s="4">
        <v>3.78</v>
      </c>
      <c r="L125" s="4"/>
      <c r="M125" s="4">
        <v>4.3</v>
      </c>
      <c r="N125" s="13">
        <f>[1]!b_anal_modidura_cnbd(B125,D125,1)</f>
        <v>8.4521999999999995</v>
      </c>
      <c r="O125" s="23">
        <f>[1]!b_anal_yield_cnbd(B125,D125-1,1)</f>
        <v>2.8351000000000002</v>
      </c>
      <c r="P125" s="17">
        <f t="shared" si="5"/>
        <v>2.7970962305671896</v>
      </c>
      <c r="Q125" s="1">
        <v>2.835</v>
      </c>
      <c r="R125" s="15">
        <f t="shared" si="8"/>
        <v>-3.8003769432810586</v>
      </c>
      <c r="S125" s="15">
        <f t="shared" si="7"/>
        <v>3.7903769432810375</v>
      </c>
      <c r="T125" s="15"/>
      <c r="U125" s="1" t="str">
        <f t="shared" si="6"/>
        <v>国开10</v>
      </c>
      <c r="V125" s="5">
        <v>43930</v>
      </c>
      <c r="W125" s="21">
        <v>2.8351000000000002</v>
      </c>
      <c r="X125" s="22">
        <v>2.835</v>
      </c>
    </row>
    <row r="126" spans="1:24" x14ac:dyDescent="0.25">
      <c r="A126" s="3" t="s">
        <v>565</v>
      </c>
      <c r="B126" s="7">
        <v>200205</v>
      </c>
      <c r="C126" s="3" t="s">
        <v>566</v>
      </c>
      <c r="D126" s="5">
        <v>43937</v>
      </c>
      <c r="E126" s="5">
        <v>43942</v>
      </c>
      <c r="F126" s="4">
        <v>158</v>
      </c>
      <c r="G126" s="4">
        <v>10</v>
      </c>
      <c r="H126" s="3" t="s">
        <v>12</v>
      </c>
      <c r="I126" s="3" t="s">
        <v>15</v>
      </c>
      <c r="J126" s="4">
        <v>2.7645</v>
      </c>
      <c r="K126" s="4">
        <v>4.03</v>
      </c>
      <c r="L126" s="4"/>
      <c r="M126" s="4">
        <v>5.28</v>
      </c>
      <c r="N126" s="13">
        <f>[1]!b_anal_modidura_cnbd(B126,D126,1)</f>
        <v>8.4385999999999992</v>
      </c>
      <c r="O126" s="23">
        <f>[1]!b_anal_yield_cnbd(B126,D126-1,1)</f>
        <v>2.8401000000000001</v>
      </c>
      <c r="P126" s="17">
        <f t="shared" si="5"/>
        <v>2.7858305524613085</v>
      </c>
      <c r="Q126" s="1">
        <v>2.8149999999999999</v>
      </c>
      <c r="R126" s="15">
        <f t="shared" si="8"/>
        <v>-5.4269447538691562</v>
      </c>
      <c r="S126" s="15">
        <f t="shared" si="7"/>
        <v>2.916944753869144</v>
      </c>
      <c r="T126" s="15"/>
      <c r="U126" s="1" t="str">
        <f t="shared" si="6"/>
        <v>国开10</v>
      </c>
      <c r="V126" s="5">
        <v>43937</v>
      </c>
      <c r="W126" s="21">
        <v>2.8401000000000001</v>
      </c>
      <c r="X126" s="22">
        <v>2.8149999999999999</v>
      </c>
    </row>
    <row r="127" spans="1:24" x14ac:dyDescent="0.25">
      <c r="A127" s="3" t="s">
        <v>600</v>
      </c>
      <c r="B127" s="7">
        <v>200205</v>
      </c>
      <c r="C127" s="3" t="s">
        <v>601</v>
      </c>
      <c r="D127" s="5">
        <v>43944</v>
      </c>
      <c r="E127" s="5">
        <v>43948</v>
      </c>
      <c r="F127" s="4">
        <v>170</v>
      </c>
      <c r="G127" s="4">
        <v>10</v>
      </c>
      <c r="H127" s="3" t="s">
        <v>12</v>
      </c>
      <c r="I127" s="3" t="s">
        <v>15</v>
      </c>
      <c r="J127" s="4">
        <v>2.7513999999999998</v>
      </c>
      <c r="K127" s="4">
        <v>3.31</v>
      </c>
      <c r="L127" s="4"/>
      <c r="M127" s="4">
        <v>8.1</v>
      </c>
      <c r="N127" s="13">
        <f>[1]!b_anal_modidura_cnbd(B127,D127,1)</f>
        <v>8.4199000000000002</v>
      </c>
      <c r="O127" s="23">
        <f>[1]!b_anal_yield_cnbd(B127,D127-1,1)</f>
        <v>2.8325</v>
      </c>
      <c r="P127" s="17">
        <f t="shared" si="5"/>
        <v>2.7727779261036352</v>
      </c>
      <c r="Q127" s="1">
        <v>2.81</v>
      </c>
      <c r="R127" s="15">
        <f t="shared" si="8"/>
        <v>-5.9722073896364858</v>
      </c>
      <c r="S127" s="15">
        <f t="shared" si="7"/>
        <v>3.7222073896364893</v>
      </c>
      <c r="T127" s="15"/>
      <c r="U127" s="1" t="str">
        <f t="shared" si="6"/>
        <v>国开10</v>
      </c>
      <c r="V127" s="5">
        <v>43944</v>
      </c>
      <c r="W127" s="21">
        <v>2.8325</v>
      </c>
      <c r="X127" s="22">
        <v>2.81</v>
      </c>
    </row>
    <row r="128" spans="1:24" x14ac:dyDescent="0.25">
      <c r="A128" s="3" t="s">
        <v>624</v>
      </c>
      <c r="B128" s="7">
        <v>200205</v>
      </c>
      <c r="C128" s="3" t="s">
        <v>625</v>
      </c>
      <c r="D128" s="5">
        <v>43949</v>
      </c>
      <c r="E128" s="5">
        <v>43951</v>
      </c>
      <c r="F128" s="4">
        <v>175.5</v>
      </c>
      <c r="G128" s="4">
        <v>10</v>
      </c>
      <c r="H128" s="3" t="s">
        <v>12</v>
      </c>
      <c r="I128" s="3" t="s">
        <v>15</v>
      </c>
      <c r="J128" s="4">
        <v>2.7633000000000001</v>
      </c>
      <c r="K128" s="4">
        <v>2.52</v>
      </c>
      <c r="L128" s="4"/>
      <c r="M128" s="4">
        <v>195.5</v>
      </c>
      <c r="N128" s="13">
        <f>[1]!b_anal_modidura_cnbd(B128,D128,1)</f>
        <v>8.4076000000000004</v>
      </c>
      <c r="O128" s="23">
        <f>[1]!b_anal_yield_cnbd(B128,D128-1,1)</f>
        <v>2.81</v>
      </c>
      <c r="P128" s="17">
        <f t="shared" si="5"/>
        <v>2.7847092011989152</v>
      </c>
      <c r="Q128" s="1">
        <v>2.81</v>
      </c>
      <c r="R128" s="15">
        <f t="shared" si="8"/>
        <v>-2.5290798801084868</v>
      </c>
      <c r="S128" s="15">
        <f t="shared" si="7"/>
        <v>2.5290798801084868</v>
      </c>
      <c r="T128" s="15"/>
      <c r="U128" s="1" t="str">
        <f t="shared" si="6"/>
        <v>国开10</v>
      </c>
      <c r="V128" s="5">
        <v>43949</v>
      </c>
      <c r="W128" s="21">
        <v>2.81</v>
      </c>
      <c r="X128" s="22">
        <v>2.81</v>
      </c>
    </row>
    <row r="129" spans="1:24" x14ac:dyDescent="0.25">
      <c r="A129" s="3" t="s">
        <v>676</v>
      </c>
      <c r="B129" s="7">
        <v>200205</v>
      </c>
      <c r="C129" s="3" t="s">
        <v>677</v>
      </c>
      <c r="D129" s="5">
        <v>43958</v>
      </c>
      <c r="E129" s="5">
        <v>43962</v>
      </c>
      <c r="F129" s="4">
        <v>170</v>
      </c>
      <c r="G129" s="4">
        <v>10</v>
      </c>
      <c r="H129" s="3" t="s">
        <v>12</v>
      </c>
      <c r="I129" s="3" t="s">
        <v>15</v>
      </c>
      <c r="J129" s="4">
        <v>2.9037000000000002</v>
      </c>
      <c r="K129" s="4">
        <v>2.02</v>
      </c>
      <c r="L129" s="4"/>
      <c r="M129" s="4">
        <v>1.63</v>
      </c>
      <c r="N129" s="13">
        <f>[1]!b_anal_modidura_cnbd(B129,D129,1)</f>
        <v>8.3634000000000004</v>
      </c>
      <c r="O129" s="23">
        <f>[1]!b_anal_yield_cnbd(B129,D129-1,1)</f>
        <v>2.8751000000000002</v>
      </c>
      <c r="P129" s="17">
        <f t="shared" si="5"/>
        <v>2.9252223473706866</v>
      </c>
      <c r="Q129" s="1">
        <v>2.9449999999999998</v>
      </c>
      <c r="R129" s="15">
        <f t="shared" si="8"/>
        <v>5.0122347370686438</v>
      </c>
      <c r="S129" s="15">
        <f t="shared" si="7"/>
        <v>1.9777652629313192</v>
      </c>
      <c r="T129" s="15"/>
      <c r="U129" s="1" t="str">
        <f t="shared" si="6"/>
        <v>国开10</v>
      </c>
      <c r="V129" s="5">
        <v>43958</v>
      </c>
      <c r="W129" s="21">
        <v>2.8751000000000002</v>
      </c>
      <c r="X129" s="22">
        <v>2.9449999999999998</v>
      </c>
    </row>
    <row r="130" spans="1:24" x14ac:dyDescent="0.25">
      <c r="A130" s="3" t="s">
        <v>700</v>
      </c>
      <c r="B130" s="7">
        <v>200205</v>
      </c>
      <c r="C130" s="3" t="s">
        <v>701</v>
      </c>
      <c r="D130" s="5">
        <v>43963</v>
      </c>
      <c r="E130" s="5">
        <v>43966</v>
      </c>
      <c r="F130" s="4">
        <v>172.5</v>
      </c>
      <c r="G130" s="4">
        <v>10</v>
      </c>
      <c r="H130" s="3" t="s">
        <v>12</v>
      </c>
      <c r="I130" s="3" t="s">
        <v>15</v>
      </c>
      <c r="J130" s="4">
        <v>2.9830000000000001</v>
      </c>
      <c r="K130" s="4">
        <v>2.57</v>
      </c>
      <c r="L130" s="4"/>
      <c r="M130" s="4">
        <v>1.75</v>
      </c>
      <c r="N130" s="13">
        <f>[1]!b_anal_modidura_cnbd(B130,D130,1)</f>
        <v>8.3415999999999997</v>
      </c>
      <c r="O130" s="23">
        <f>[1]!b_anal_yield_cnbd(B130,D130-1,1)</f>
        <v>3.02</v>
      </c>
      <c r="P130" s="17">
        <f t="shared" ref="P130:P193" si="9">IF(U:U="国开1",0.09/N130+J130,IF(U:U="国开3",0.14/N130+J130,IF(U:U="国开5",0.24/N130+J130,IF(U:U="国开7",0.24/N130+J130,IF(U:U="国开10",0.18/N130+J130,IF(U:U="口行1",0.08/N130+J130,IF(U:U="口行2",0.08/N130+J130,IF(U:U="口行3",0.08/N130+J130,IF(U:U="口行5",0.13/N130+J130,IF(U:U="口行7",0.13/N130+J130,IF(U:U="口行10",0.18/N130+J130,IF(U:U="农发1",0.09/N130+J130,IF(U:U="农发2",0.09/N130+J130,IF(U:U="农发3",0.09/N130+J130,IF(U:U="农发5",0.14/N130+J130,IF(U:U="农发7",0.19/N130+J130,IF(U:U="农发10",0.19/N130+J130,IF(U:U="农发20",0.19/N130+J130,IF(U:U="国债1",0.05/N130+J130,IF(U:U="国债2",0.05/N130+J130,IF(U:U="国债3",0.05/N130+J130,0.1/N130+J130)))))))))))))))))))))</f>
        <v>3.0045785940347178</v>
      </c>
      <c r="Q130" s="1">
        <v>3.02</v>
      </c>
      <c r="R130" s="15">
        <f t="shared" si="8"/>
        <v>-1.5421405965282187</v>
      </c>
      <c r="S130" s="15">
        <f t="shared" si="7"/>
        <v>1.5421405965282187</v>
      </c>
      <c r="T130" s="15"/>
      <c r="U130" s="1" t="str">
        <f t="shared" ref="U130:U193" si="10">IF(I:I="国家开发银行","国开",IF(I:I="中国进出口银行","口行",IF(I:I="中国农业发展银行","农发","国债")))&amp;IF(G:G&lt;1,"1",G130)</f>
        <v>国开10</v>
      </c>
      <c r="V130" s="5">
        <v>43963</v>
      </c>
      <c r="W130" s="21">
        <v>3.02</v>
      </c>
      <c r="X130" s="22">
        <v>3.02</v>
      </c>
    </row>
    <row r="131" spans="1:24" x14ac:dyDescent="0.25">
      <c r="A131" s="3" t="s">
        <v>747</v>
      </c>
      <c r="B131" s="7">
        <v>200205</v>
      </c>
      <c r="C131" s="3" t="s">
        <v>748</v>
      </c>
      <c r="D131" s="5">
        <v>43970</v>
      </c>
      <c r="E131" s="5">
        <v>43972</v>
      </c>
      <c r="F131" s="4">
        <v>170</v>
      </c>
      <c r="G131" s="4">
        <v>10</v>
      </c>
      <c r="H131" s="3" t="s">
        <v>12</v>
      </c>
      <c r="I131" s="3" t="s">
        <v>15</v>
      </c>
      <c r="J131" s="4">
        <v>3.0173000000000001</v>
      </c>
      <c r="K131" s="4">
        <v>2.48</v>
      </c>
      <c r="L131" s="4"/>
      <c r="M131" s="4">
        <v>4.3600000000000003</v>
      </c>
      <c r="N131" s="13">
        <f>[1]!b_anal_modidura_cnbd(B131,D131,1)</f>
        <v>8.3183000000000007</v>
      </c>
      <c r="O131" s="23">
        <f>[1]!b_anal_yield_cnbd(B131,D131-1,1)</f>
        <v>3.0175000000000001</v>
      </c>
      <c r="P131" s="17">
        <f t="shared" si="9"/>
        <v>3.0389390368224278</v>
      </c>
      <c r="Q131" s="1">
        <v>3.0525000000000002</v>
      </c>
      <c r="R131" s="15">
        <f t="shared" si="8"/>
        <v>2.1439036822427759</v>
      </c>
      <c r="S131" s="15">
        <f t="shared" si="7"/>
        <v>1.3560963177572383</v>
      </c>
      <c r="T131" s="15"/>
      <c r="U131" s="1" t="str">
        <f t="shared" si="10"/>
        <v>国开10</v>
      </c>
      <c r="V131" s="5">
        <v>43970</v>
      </c>
      <c r="W131" s="21">
        <v>3.0175000000000001</v>
      </c>
      <c r="X131" s="22">
        <v>3.0525000000000002</v>
      </c>
    </row>
    <row r="132" spans="1:24" x14ac:dyDescent="0.25">
      <c r="A132" s="3" t="s">
        <v>797</v>
      </c>
      <c r="B132" s="7">
        <v>200205</v>
      </c>
      <c r="C132" s="3" t="s">
        <v>798</v>
      </c>
      <c r="D132" s="5">
        <v>43977</v>
      </c>
      <c r="E132" s="5">
        <v>43980</v>
      </c>
      <c r="F132" s="4">
        <v>172.3</v>
      </c>
      <c r="G132" s="4">
        <v>10</v>
      </c>
      <c r="H132" s="3" t="s">
        <v>12</v>
      </c>
      <c r="I132" s="3" t="s">
        <v>15</v>
      </c>
      <c r="J132" s="4">
        <v>3.0061</v>
      </c>
      <c r="K132" s="4">
        <v>2.74</v>
      </c>
      <c r="L132" s="4"/>
      <c r="M132" s="4">
        <v>1.06</v>
      </c>
      <c r="N132" s="13">
        <f>[1]!b_anal_modidura_cnbd(B132,D132,1)</f>
        <v>8.2996999999999996</v>
      </c>
      <c r="O132" s="23">
        <f>[1]!b_anal_yield_cnbd(B132,D132-1,1)</f>
        <v>2.9775</v>
      </c>
      <c r="P132" s="17">
        <f t="shared" si="9"/>
        <v>3.0277875308746101</v>
      </c>
      <c r="Q132" s="1">
        <v>3.0449999999999999</v>
      </c>
      <c r="R132" s="15">
        <f t="shared" si="8"/>
        <v>5.028753087461002</v>
      </c>
      <c r="S132" s="15">
        <f t="shared" si="7"/>
        <v>1.7212469125389873</v>
      </c>
      <c r="T132" s="15"/>
      <c r="U132" s="1" t="str">
        <f t="shared" si="10"/>
        <v>国开10</v>
      </c>
      <c r="V132" s="5">
        <v>43977</v>
      </c>
      <c r="W132" s="21" t="e">
        <v>#NAME?</v>
      </c>
      <c r="X132" s="22">
        <v>3.0449999999999999</v>
      </c>
    </row>
    <row r="133" spans="1:24" x14ac:dyDescent="0.25">
      <c r="A133" s="3" t="s">
        <v>840</v>
      </c>
      <c r="B133" s="7">
        <v>200205</v>
      </c>
      <c r="C133" s="3" t="s">
        <v>841</v>
      </c>
      <c r="D133" s="5">
        <v>43984</v>
      </c>
      <c r="E133" s="5">
        <v>43986</v>
      </c>
      <c r="F133" s="4">
        <v>180</v>
      </c>
      <c r="G133" s="4">
        <v>10</v>
      </c>
      <c r="H133" s="3" t="s">
        <v>12</v>
      </c>
      <c r="I133" s="3" t="s">
        <v>15</v>
      </c>
      <c r="J133" s="4">
        <v>3.0215000000000001</v>
      </c>
      <c r="K133" s="4">
        <v>3.09</v>
      </c>
      <c r="L133" s="4"/>
      <c r="M133" s="4">
        <v>1.69</v>
      </c>
      <c r="N133" s="13">
        <f>[1]!b_anal_modidura_cnbd(B133,D133,1)</f>
        <v>8.2736999999999998</v>
      </c>
      <c r="O133" s="23">
        <f>[1]!b_anal_yield_cnbd(B133,D133-1,1)</f>
        <v>3.0125000000000002</v>
      </c>
      <c r="P133" s="17">
        <f t="shared" si="9"/>
        <v>3.0432556836723594</v>
      </c>
      <c r="Q133" s="1">
        <v>3.0649999999999999</v>
      </c>
      <c r="R133" s="15">
        <f t="shared" si="8"/>
        <v>3.0755683672359257</v>
      </c>
      <c r="S133" s="15">
        <f t="shared" si="7"/>
        <v>2.1744316327640512</v>
      </c>
      <c r="T133" s="15"/>
      <c r="U133" s="1" t="str">
        <f t="shared" si="10"/>
        <v>国开10</v>
      </c>
      <c r="V133" s="5">
        <v>43984</v>
      </c>
      <c r="W133" s="21" t="e">
        <v>#NAME?</v>
      </c>
      <c r="X133" s="22">
        <v>3.0649999999999999</v>
      </c>
    </row>
    <row r="134" spans="1:24" x14ac:dyDescent="0.25">
      <c r="A134" s="3" t="s">
        <v>858</v>
      </c>
      <c r="B134" s="7">
        <v>200366</v>
      </c>
      <c r="C134" s="3" t="s">
        <v>859</v>
      </c>
      <c r="D134" s="5">
        <v>43986</v>
      </c>
      <c r="E134" s="5">
        <v>43990</v>
      </c>
      <c r="F134" s="4">
        <v>50</v>
      </c>
      <c r="G134" s="4">
        <v>0.25</v>
      </c>
      <c r="H134" s="3" t="s">
        <v>860</v>
      </c>
      <c r="I134" s="3" t="s">
        <v>22</v>
      </c>
      <c r="J134" s="4">
        <v>1.8815</v>
      </c>
      <c r="K134" s="4">
        <v>2.2400000000000002</v>
      </c>
      <c r="L134" s="4"/>
      <c r="M134" s="4">
        <v>2.92</v>
      </c>
      <c r="N134" s="19">
        <v>0.25069999999999998</v>
      </c>
      <c r="O134" s="23">
        <f>[1]!b_anal_yield_cnbd(B134,D134-1,1)</f>
        <v>0</v>
      </c>
      <c r="P134" s="17">
        <f t="shared" si="9"/>
        <v>2.2006065017949741</v>
      </c>
      <c r="R134" s="15">
        <f t="shared" si="8"/>
        <v>220.0606501794974</v>
      </c>
      <c r="S134" s="15">
        <f t="shared" si="7"/>
        <v>-220.0606501794974</v>
      </c>
      <c r="T134" s="15"/>
      <c r="U134" s="1" t="str">
        <f t="shared" si="10"/>
        <v>口行1</v>
      </c>
    </row>
    <row r="135" spans="1:24" x14ac:dyDescent="0.25">
      <c r="A135" s="3" t="s">
        <v>815</v>
      </c>
      <c r="B135" s="7">
        <v>200366</v>
      </c>
      <c r="C135" s="3" t="s">
        <v>816</v>
      </c>
      <c r="D135" s="5">
        <v>43979</v>
      </c>
      <c r="E135" s="5">
        <v>43983</v>
      </c>
      <c r="F135" s="4">
        <v>50</v>
      </c>
      <c r="G135" s="4">
        <v>0.5</v>
      </c>
      <c r="H135" s="3" t="s">
        <v>817</v>
      </c>
      <c r="I135" s="3" t="s">
        <v>22</v>
      </c>
      <c r="J135" s="4">
        <v>1.5578000000000001</v>
      </c>
      <c r="K135" s="4">
        <v>3.33</v>
      </c>
      <c r="L135" s="4"/>
      <c r="M135" s="4">
        <v>1.92</v>
      </c>
      <c r="N135" s="19">
        <v>0.49709999999999999</v>
      </c>
      <c r="O135" s="23">
        <f>[1]!b_anal_yield_cnbd(B135,D135-1,1)</f>
        <v>0</v>
      </c>
      <c r="P135" s="17">
        <f t="shared" si="9"/>
        <v>1.7187334138000403</v>
      </c>
      <c r="R135" s="15">
        <f t="shared" si="8"/>
        <v>171.87334138000404</v>
      </c>
      <c r="S135" s="15">
        <f t="shared" si="7"/>
        <v>-171.87334138000404</v>
      </c>
      <c r="T135" s="15"/>
      <c r="U135" s="1" t="str">
        <f t="shared" si="10"/>
        <v>口行1</v>
      </c>
    </row>
    <row r="136" spans="1:24" x14ac:dyDescent="0.25">
      <c r="A136" s="3" t="s">
        <v>23</v>
      </c>
      <c r="B136" s="7">
        <v>190307</v>
      </c>
      <c r="C136" s="3" t="s">
        <v>24</v>
      </c>
      <c r="D136" s="5">
        <v>43833</v>
      </c>
      <c r="E136" s="5">
        <v>43836</v>
      </c>
      <c r="F136" s="4">
        <v>40</v>
      </c>
      <c r="G136" s="4">
        <v>1</v>
      </c>
      <c r="H136" s="3" t="s">
        <v>25</v>
      </c>
      <c r="I136" s="3" t="s">
        <v>22</v>
      </c>
      <c r="J136" s="4">
        <v>2.2913999999999999</v>
      </c>
      <c r="K136" s="4">
        <v>4.4000000000000004</v>
      </c>
      <c r="L136" s="4"/>
      <c r="M136" s="4">
        <v>4.29</v>
      </c>
      <c r="N136" s="13">
        <f>[1]!b_anal_modidura_cnbd(B136,D136,1)</f>
        <v>0.80110000000000003</v>
      </c>
      <c r="O136" s="23">
        <f>[1]!b_anal_yield_cnbd(B136,D136-1,1)</f>
        <v>2.4205999999999999</v>
      </c>
      <c r="P136" s="17">
        <f t="shared" si="9"/>
        <v>2.3912626888028958</v>
      </c>
      <c r="Q136" s="1">
        <v>2.42</v>
      </c>
      <c r="R136" s="15">
        <f t="shared" si="8"/>
        <v>-2.9337311197104032</v>
      </c>
      <c r="S136" s="15">
        <f t="shared" si="7"/>
        <v>2.8737311197104098</v>
      </c>
      <c r="T136" s="15"/>
      <c r="U136" s="1" t="str">
        <f t="shared" si="10"/>
        <v>口行1</v>
      </c>
      <c r="V136" s="5">
        <v>43833</v>
      </c>
      <c r="W136" s="21">
        <v>2.7650999999999999</v>
      </c>
      <c r="X136" s="22">
        <v>2.42</v>
      </c>
    </row>
    <row r="137" spans="1:24" x14ac:dyDescent="0.25">
      <c r="A137" s="3" t="s">
        <v>71</v>
      </c>
      <c r="B137" s="7">
        <v>190307</v>
      </c>
      <c r="C137" s="3" t="s">
        <v>72</v>
      </c>
      <c r="D137" s="5">
        <v>43839</v>
      </c>
      <c r="E137" s="5">
        <v>43843</v>
      </c>
      <c r="F137" s="4">
        <v>50</v>
      </c>
      <c r="G137" s="4">
        <v>1</v>
      </c>
      <c r="H137" s="3" t="s">
        <v>25</v>
      </c>
      <c r="I137" s="3" t="s">
        <v>22</v>
      </c>
      <c r="J137" s="4">
        <v>2.2547000000000001</v>
      </c>
      <c r="K137" s="4">
        <v>3.92</v>
      </c>
      <c r="L137" s="4"/>
      <c r="M137" s="4">
        <v>1.3</v>
      </c>
      <c r="N137" s="13">
        <f>[1]!b_anal_modidura_cnbd(B137,D137,1)</f>
        <v>0.78569999999999995</v>
      </c>
      <c r="O137" s="23">
        <f>[1]!b_anal_yield_cnbd(B137,D137-1,1)</f>
        <v>2.35</v>
      </c>
      <c r="P137" s="17">
        <f t="shared" si="9"/>
        <v>2.356520033091511</v>
      </c>
      <c r="Q137" s="1">
        <v>2.36</v>
      </c>
      <c r="R137" s="15">
        <f t="shared" si="8"/>
        <v>0.65200330915109461</v>
      </c>
      <c r="S137" s="15">
        <f t="shared" ref="S137:S200" si="11">(Q137-P137)*100</f>
        <v>0.34799669084888407</v>
      </c>
      <c r="T137" s="15"/>
      <c r="U137" s="1" t="str">
        <f t="shared" si="10"/>
        <v>口行1</v>
      </c>
      <c r="V137" s="5">
        <v>43839</v>
      </c>
      <c r="W137" s="21">
        <v>2.35</v>
      </c>
      <c r="X137" s="22">
        <v>2.36</v>
      </c>
    </row>
    <row r="138" spans="1:24" x14ac:dyDescent="0.25">
      <c r="A138" s="3" t="s">
        <v>105</v>
      </c>
      <c r="B138" s="7">
        <v>190307</v>
      </c>
      <c r="C138" s="3" t="s">
        <v>106</v>
      </c>
      <c r="D138" s="5">
        <v>43846</v>
      </c>
      <c r="E138" s="5">
        <v>43847</v>
      </c>
      <c r="F138" s="4">
        <v>50</v>
      </c>
      <c r="G138" s="4">
        <v>1</v>
      </c>
      <c r="H138" s="3" t="s">
        <v>25</v>
      </c>
      <c r="I138" s="3" t="s">
        <v>22</v>
      </c>
      <c r="J138" s="4">
        <v>2.2448999999999999</v>
      </c>
      <c r="K138" s="4">
        <v>3.97</v>
      </c>
      <c r="L138" s="4"/>
      <c r="M138" s="4">
        <v>3.33</v>
      </c>
      <c r="N138" s="13">
        <f>[1]!b_anal_modidura_cnbd(B138,D138,1)</f>
        <v>0.76729999999999998</v>
      </c>
      <c r="O138" s="23">
        <f>[1]!b_anal_yield_cnbd(B138,D138-1,1)</f>
        <v>2.3757000000000001</v>
      </c>
      <c r="P138" s="17">
        <f t="shared" si="9"/>
        <v>2.3491616968591162</v>
      </c>
      <c r="Q138" s="1">
        <v>2.375</v>
      </c>
      <c r="R138" s="15">
        <f t="shared" si="8"/>
        <v>-2.6538303140883901</v>
      </c>
      <c r="S138" s="15">
        <f t="shared" si="11"/>
        <v>2.5838303140883756</v>
      </c>
      <c r="T138" s="15"/>
      <c r="U138" s="1" t="str">
        <f t="shared" si="10"/>
        <v>口行1</v>
      </c>
      <c r="V138" s="5">
        <v>43846</v>
      </c>
      <c r="W138" s="21">
        <v>2.7650999999999999</v>
      </c>
      <c r="X138" s="22">
        <v>2.375</v>
      </c>
    </row>
    <row r="139" spans="1:24" x14ac:dyDescent="0.25">
      <c r="A139" s="3" t="s">
        <v>121</v>
      </c>
      <c r="B139" s="7">
        <v>190307</v>
      </c>
      <c r="C139" s="3" t="s">
        <v>122</v>
      </c>
      <c r="D139" s="5">
        <v>43851</v>
      </c>
      <c r="E139" s="5">
        <v>43852</v>
      </c>
      <c r="F139" s="4">
        <v>40</v>
      </c>
      <c r="G139" s="4">
        <v>1</v>
      </c>
      <c r="H139" s="3" t="s">
        <v>25</v>
      </c>
      <c r="I139" s="3" t="s">
        <v>22</v>
      </c>
      <c r="J139" s="4">
        <v>2.2006000000000001</v>
      </c>
      <c r="K139" s="4">
        <v>3.72</v>
      </c>
      <c r="L139" s="4"/>
      <c r="M139" s="4">
        <v>1.01</v>
      </c>
      <c r="N139" s="13">
        <f>[1]!b_anal_modidura_cnbd(B139,D139,1)</f>
        <v>0.75409999999999999</v>
      </c>
      <c r="O139" s="23">
        <f>[1]!b_anal_yield_cnbd(B139,D139-1,1)</f>
        <v>2.35</v>
      </c>
      <c r="P139" s="17">
        <f t="shared" si="9"/>
        <v>2.3066867258984223</v>
      </c>
      <c r="Q139" s="1">
        <v>2.355</v>
      </c>
      <c r="R139" s="15">
        <f t="shared" si="8"/>
        <v>-4.3313274101577814</v>
      </c>
      <c r="S139" s="15">
        <f t="shared" si="11"/>
        <v>4.8313274101577708</v>
      </c>
      <c r="T139" s="15"/>
      <c r="U139" s="1" t="str">
        <f t="shared" si="10"/>
        <v>口行1</v>
      </c>
      <c r="V139" s="5">
        <v>43851</v>
      </c>
      <c r="W139" s="21">
        <v>2.35</v>
      </c>
      <c r="X139" s="22">
        <v>2.355</v>
      </c>
    </row>
    <row r="140" spans="1:24" x14ac:dyDescent="0.25">
      <c r="A140" s="3" t="s">
        <v>154</v>
      </c>
      <c r="B140" s="7">
        <v>200301</v>
      </c>
      <c r="C140" s="3" t="s">
        <v>155</v>
      </c>
      <c r="D140" s="5">
        <v>43867</v>
      </c>
      <c r="E140" s="5">
        <v>43871</v>
      </c>
      <c r="F140" s="4">
        <v>30</v>
      </c>
      <c r="G140" s="4">
        <v>1</v>
      </c>
      <c r="H140" s="3" t="s">
        <v>25</v>
      </c>
      <c r="I140" s="3" t="s">
        <v>22</v>
      </c>
      <c r="J140" s="10">
        <f>[1]!b_info_couponrate(A140)</f>
        <v>1.61</v>
      </c>
      <c r="K140" s="4">
        <v>12.35</v>
      </c>
      <c r="L140" s="4"/>
      <c r="M140" s="4">
        <v>1.3</v>
      </c>
      <c r="N140" s="13">
        <f>[1]!b_anal_modidura_cnbd(B140,E140,1)</f>
        <v>0.98</v>
      </c>
      <c r="O140" s="28">
        <v>2.1145</v>
      </c>
      <c r="P140" s="17">
        <f t="shared" si="9"/>
        <v>1.6916326530612247</v>
      </c>
      <c r="Q140" s="1">
        <v>2.11</v>
      </c>
      <c r="R140" s="15">
        <f t="shared" si="8"/>
        <v>-42.286734693877534</v>
      </c>
      <c r="S140" s="15">
        <f t="shared" si="11"/>
        <v>41.836734693877517</v>
      </c>
      <c r="T140" s="15"/>
      <c r="U140" s="1" t="str">
        <f t="shared" si="10"/>
        <v>口行1</v>
      </c>
      <c r="V140" s="5">
        <v>43867</v>
      </c>
      <c r="W140" s="24">
        <v>2.1145</v>
      </c>
      <c r="X140" s="22">
        <v>2.11</v>
      </c>
    </row>
    <row r="141" spans="1:24" x14ac:dyDescent="0.25">
      <c r="A141" s="3" t="s">
        <v>182</v>
      </c>
      <c r="B141" s="7">
        <v>200301</v>
      </c>
      <c r="C141" s="3" t="s">
        <v>183</v>
      </c>
      <c r="D141" s="5">
        <v>43874</v>
      </c>
      <c r="E141" s="5">
        <v>43878</v>
      </c>
      <c r="F141" s="4">
        <v>40</v>
      </c>
      <c r="G141" s="4">
        <v>1</v>
      </c>
      <c r="H141" s="3" t="s">
        <v>25</v>
      </c>
      <c r="I141" s="3" t="s">
        <v>22</v>
      </c>
      <c r="J141" s="4">
        <v>1.7036</v>
      </c>
      <c r="K141" s="4">
        <v>4.71</v>
      </c>
      <c r="L141" s="4"/>
      <c r="M141" s="4">
        <v>2.08</v>
      </c>
      <c r="N141" s="13">
        <f>[1]!b_anal_modidura_cnbd(B141,D141,1)</f>
        <v>0.97250000000000003</v>
      </c>
      <c r="O141" s="23">
        <f>[1]!b_anal_yield_cnbd(B141,D141-1,1)</f>
        <v>1.9987999999999999</v>
      </c>
      <c r="P141" s="17">
        <f t="shared" si="9"/>
        <v>1.7858622107969151</v>
      </c>
      <c r="Q141" s="1">
        <v>2</v>
      </c>
      <c r="R141" s="15">
        <f t="shared" si="8"/>
        <v>-21.293778920308483</v>
      </c>
      <c r="S141" s="15">
        <f t="shared" si="11"/>
        <v>21.413778920308491</v>
      </c>
      <c r="T141" s="15"/>
      <c r="U141" s="1" t="str">
        <f t="shared" si="10"/>
        <v>口行1</v>
      </c>
      <c r="V141" s="5">
        <v>43874</v>
      </c>
      <c r="W141" s="21">
        <v>1.9987999999999999</v>
      </c>
      <c r="X141" s="22">
        <v>2</v>
      </c>
    </row>
    <row r="142" spans="1:24" x14ac:dyDescent="0.25">
      <c r="A142" s="3" t="s">
        <v>216</v>
      </c>
      <c r="B142" s="7">
        <v>200304</v>
      </c>
      <c r="C142" s="3" t="s">
        <v>217</v>
      </c>
      <c r="D142" s="5">
        <v>43881</v>
      </c>
      <c r="E142" s="5">
        <v>43885</v>
      </c>
      <c r="F142" s="4">
        <v>40</v>
      </c>
      <c r="G142" s="4">
        <v>1</v>
      </c>
      <c r="H142" s="3" t="s">
        <v>25</v>
      </c>
      <c r="I142" s="3" t="s">
        <v>22</v>
      </c>
      <c r="J142" s="10">
        <f>[1]!b_info_couponrate(A142)</f>
        <v>1.95</v>
      </c>
      <c r="K142" s="4">
        <v>3.75</v>
      </c>
      <c r="L142" s="4"/>
      <c r="M142" s="4">
        <v>2</v>
      </c>
      <c r="N142" s="13">
        <f>[1]!b_anal_modidura_cnbd(B142,E142,1)</f>
        <v>0.98029999999999995</v>
      </c>
      <c r="O142" s="28">
        <v>2</v>
      </c>
      <c r="P142" s="17">
        <f t="shared" si="9"/>
        <v>2.0316076711210855</v>
      </c>
      <c r="Q142" s="1">
        <v>2.0499999999999998</v>
      </c>
      <c r="R142" s="15">
        <f t="shared" si="8"/>
        <v>3.1607671121085534</v>
      </c>
      <c r="S142" s="15">
        <f t="shared" si="11"/>
        <v>1.8392328878914288</v>
      </c>
      <c r="T142" s="15"/>
      <c r="U142" s="1" t="str">
        <f t="shared" si="10"/>
        <v>口行1</v>
      </c>
      <c r="V142" s="5">
        <v>43881</v>
      </c>
      <c r="W142" s="24">
        <v>2</v>
      </c>
      <c r="X142" s="22">
        <v>2.0499999999999998</v>
      </c>
    </row>
    <row r="143" spans="1:24" x14ac:dyDescent="0.25">
      <c r="A143" s="3" t="s">
        <v>236</v>
      </c>
      <c r="B143" s="7">
        <v>200301</v>
      </c>
      <c r="C143" s="3" t="s">
        <v>237</v>
      </c>
      <c r="D143" s="5">
        <v>43882</v>
      </c>
      <c r="E143" s="5">
        <v>43885</v>
      </c>
      <c r="F143" s="4">
        <v>30</v>
      </c>
      <c r="G143" s="4">
        <v>1</v>
      </c>
      <c r="H143" s="3" t="s">
        <v>25</v>
      </c>
      <c r="I143" s="3" t="s">
        <v>22</v>
      </c>
      <c r="J143" s="4">
        <v>1.7798</v>
      </c>
      <c r="K143" s="4">
        <v>7.62</v>
      </c>
      <c r="L143" s="4"/>
      <c r="M143" s="4">
        <v>4.17</v>
      </c>
      <c r="N143" s="13">
        <f>[1]!b_anal_modidura_cnbd(B143,D143,1)</f>
        <v>0.95120000000000005</v>
      </c>
      <c r="O143" s="23">
        <f>[1]!b_anal_yield_cnbd(B143,D143-1,1)</f>
        <v>2.0173000000000001</v>
      </c>
      <c r="P143" s="17">
        <f t="shared" si="9"/>
        <v>1.8639042893187554</v>
      </c>
      <c r="Q143" s="1">
        <v>2.02</v>
      </c>
      <c r="R143" s="15">
        <f t="shared" si="8"/>
        <v>-15.339571068124469</v>
      </c>
      <c r="S143" s="15">
        <f t="shared" si="11"/>
        <v>15.609571068124461</v>
      </c>
      <c r="T143" s="15"/>
      <c r="U143" s="1" t="str">
        <f t="shared" si="10"/>
        <v>口行1</v>
      </c>
      <c r="V143" s="5">
        <v>43882</v>
      </c>
      <c r="W143" s="21">
        <v>2.0173000000000001</v>
      </c>
      <c r="X143" s="22">
        <v>2.02</v>
      </c>
    </row>
    <row r="144" spans="1:24" x14ac:dyDescent="0.25">
      <c r="A144" s="3" t="s">
        <v>269</v>
      </c>
      <c r="B144" s="7">
        <v>200304</v>
      </c>
      <c r="C144" s="3" t="s">
        <v>270</v>
      </c>
      <c r="D144" s="5">
        <v>43889</v>
      </c>
      <c r="E144" s="5">
        <v>43892</v>
      </c>
      <c r="F144" s="4">
        <v>40</v>
      </c>
      <c r="G144" s="4">
        <v>1</v>
      </c>
      <c r="H144" s="3" t="s">
        <v>25</v>
      </c>
      <c r="I144" s="3" t="s">
        <v>22</v>
      </c>
      <c r="J144" s="4">
        <v>2.0608</v>
      </c>
      <c r="K144" s="4">
        <v>3.2</v>
      </c>
      <c r="L144" s="4"/>
      <c r="M144" s="4">
        <v>1.64</v>
      </c>
      <c r="N144" s="13">
        <f>[1]!b_anal_modidura_cnbd(B144,D144,1)</f>
        <v>0.96950000000000003</v>
      </c>
      <c r="O144" s="23">
        <f>[1]!b_anal_yield_cnbd(B144,D144-1,1)</f>
        <v>2.0503</v>
      </c>
      <c r="P144" s="17">
        <f t="shared" si="9"/>
        <v>2.1433167612171222</v>
      </c>
      <c r="Q144" s="1">
        <v>2.04</v>
      </c>
      <c r="R144" s="15">
        <f t="shared" si="8"/>
        <v>9.3016761217122212</v>
      </c>
      <c r="S144" s="15">
        <f t="shared" si="11"/>
        <v>-10.331676121712219</v>
      </c>
      <c r="T144" s="15"/>
      <c r="U144" s="1" t="str">
        <f t="shared" si="10"/>
        <v>口行1</v>
      </c>
      <c r="V144" s="5">
        <v>43889</v>
      </c>
      <c r="W144" s="21">
        <v>2.0503</v>
      </c>
      <c r="X144" s="22">
        <v>2.04</v>
      </c>
    </row>
    <row r="145" spans="1:24" x14ac:dyDescent="0.25">
      <c r="A145" s="3" t="s">
        <v>317</v>
      </c>
      <c r="B145" s="7">
        <v>200304</v>
      </c>
      <c r="C145" s="3" t="s">
        <v>318</v>
      </c>
      <c r="D145" s="5">
        <v>43896</v>
      </c>
      <c r="E145" s="5">
        <v>43899</v>
      </c>
      <c r="F145" s="4">
        <v>30</v>
      </c>
      <c r="G145" s="4">
        <v>1</v>
      </c>
      <c r="H145" s="3" t="s">
        <v>25</v>
      </c>
      <c r="I145" s="3" t="s">
        <v>22</v>
      </c>
      <c r="J145" s="4">
        <v>1.9714</v>
      </c>
      <c r="K145" s="4">
        <v>5.08</v>
      </c>
      <c r="L145" s="4"/>
      <c r="M145" s="4">
        <v>1.18</v>
      </c>
      <c r="N145" s="13">
        <f>[1]!b_anal_modidura_cnbd(B145,D145,1)</f>
        <v>0.9506</v>
      </c>
      <c r="O145" s="23">
        <f>[1]!b_anal_yield_cnbd(B145,D145-1,1)</f>
        <v>2.1385000000000001</v>
      </c>
      <c r="P145" s="17">
        <f t="shared" si="9"/>
        <v>2.055557374289922</v>
      </c>
      <c r="Q145" s="1">
        <v>2.12</v>
      </c>
      <c r="R145" s="15">
        <f t="shared" si="8"/>
        <v>-8.2942625710078044</v>
      </c>
      <c r="S145" s="15">
        <f t="shared" si="11"/>
        <v>6.4442625710078083</v>
      </c>
      <c r="T145" s="15"/>
      <c r="U145" s="1" t="str">
        <f t="shared" si="10"/>
        <v>口行1</v>
      </c>
      <c r="V145" s="5">
        <v>43896</v>
      </c>
      <c r="W145" s="21">
        <v>2.1385000000000001</v>
      </c>
      <c r="X145" s="22">
        <v>2.12</v>
      </c>
    </row>
    <row r="146" spans="1:24" x14ac:dyDescent="0.25">
      <c r="A146" s="3" t="s">
        <v>361</v>
      </c>
      <c r="B146" s="7">
        <v>200304</v>
      </c>
      <c r="C146" s="3" t="s">
        <v>362</v>
      </c>
      <c r="D146" s="5">
        <v>43903</v>
      </c>
      <c r="E146" s="5">
        <v>43906</v>
      </c>
      <c r="F146" s="4">
        <v>30</v>
      </c>
      <c r="G146" s="4">
        <v>1</v>
      </c>
      <c r="H146" s="3" t="s">
        <v>25</v>
      </c>
      <c r="I146" s="3" t="s">
        <v>22</v>
      </c>
      <c r="J146" s="4">
        <v>1.9239999999999999</v>
      </c>
      <c r="K146" s="4">
        <v>6.1</v>
      </c>
      <c r="L146" s="4"/>
      <c r="M146" s="4">
        <v>30</v>
      </c>
      <c r="N146" s="13">
        <f>[1]!b_anal_modidura_cnbd(B146,D146,1)</f>
        <v>0.93240000000000001</v>
      </c>
      <c r="O146" s="23">
        <f>[1]!b_anal_yield_cnbd(B146,D146-1,1)</f>
        <v>2.0844</v>
      </c>
      <c r="P146" s="17">
        <f t="shared" si="9"/>
        <v>2.0098000858000855</v>
      </c>
      <c r="Q146" s="1">
        <v>2.08</v>
      </c>
      <c r="R146" s="15">
        <f t="shared" si="8"/>
        <v>-7.4599914199914519</v>
      </c>
      <c r="S146" s="15">
        <f t="shared" si="11"/>
        <v>7.0199914199914559</v>
      </c>
      <c r="T146" s="15"/>
      <c r="U146" s="1" t="str">
        <f t="shared" si="10"/>
        <v>口行1</v>
      </c>
      <c r="V146" s="5">
        <v>43903</v>
      </c>
      <c r="W146" s="21">
        <v>2.0844</v>
      </c>
      <c r="X146" s="22">
        <v>2.08</v>
      </c>
    </row>
    <row r="147" spans="1:24" x14ac:dyDescent="0.25">
      <c r="A147" s="3" t="s">
        <v>402</v>
      </c>
      <c r="B147" s="7">
        <v>200304</v>
      </c>
      <c r="C147" s="3" t="s">
        <v>403</v>
      </c>
      <c r="D147" s="5">
        <v>43910</v>
      </c>
      <c r="E147" s="5">
        <v>43913</v>
      </c>
      <c r="F147" s="4">
        <v>30</v>
      </c>
      <c r="G147" s="4">
        <v>1</v>
      </c>
      <c r="H147" s="3" t="s">
        <v>25</v>
      </c>
      <c r="I147" s="3" t="s">
        <v>22</v>
      </c>
      <c r="J147" s="4">
        <v>1.7462</v>
      </c>
      <c r="K147" s="4">
        <v>7.19</v>
      </c>
      <c r="L147" s="4"/>
      <c r="M147" s="4">
        <v>2.2000000000000002</v>
      </c>
      <c r="N147" s="13">
        <f>[1]!b_anal_modidura_cnbd(B147,D147,1)</f>
        <v>0.91479999999999995</v>
      </c>
      <c r="O147" s="23">
        <f>[1]!b_anal_yield_cnbd(B147,D147-1,1)</f>
        <v>2.0381999999999998</v>
      </c>
      <c r="P147" s="17">
        <f t="shared" si="9"/>
        <v>1.8336508089199826</v>
      </c>
      <c r="Q147" s="1">
        <v>1.98</v>
      </c>
      <c r="R147" s="15">
        <f t="shared" si="8"/>
        <v>-20.454919108001725</v>
      </c>
      <c r="S147" s="15">
        <f t="shared" si="11"/>
        <v>14.634919108001743</v>
      </c>
      <c r="T147" s="15"/>
      <c r="U147" s="1" t="str">
        <f t="shared" si="10"/>
        <v>口行1</v>
      </c>
      <c r="V147" s="5">
        <v>43910</v>
      </c>
      <c r="W147" s="21">
        <v>2.0381999999999998</v>
      </c>
      <c r="X147" s="22">
        <v>1.98</v>
      </c>
    </row>
    <row r="148" spans="1:24" x14ac:dyDescent="0.25">
      <c r="A148" s="3" t="s">
        <v>434</v>
      </c>
      <c r="B148" s="7">
        <v>200306</v>
      </c>
      <c r="C148" s="3" t="s">
        <v>435</v>
      </c>
      <c r="D148" s="5">
        <v>43917</v>
      </c>
      <c r="E148" s="5">
        <v>43920</v>
      </c>
      <c r="F148" s="4">
        <v>30</v>
      </c>
      <c r="G148" s="4">
        <v>1</v>
      </c>
      <c r="H148" s="3" t="s">
        <v>266</v>
      </c>
      <c r="I148" s="3" t="s">
        <v>22</v>
      </c>
      <c r="J148" s="10">
        <f>[1]!b_info_couponrate(A148)</f>
        <v>1.63</v>
      </c>
      <c r="K148" s="4">
        <v>4.8600000000000003</v>
      </c>
      <c r="L148" s="4"/>
      <c r="M148" s="4">
        <v>1</v>
      </c>
      <c r="N148" s="13">
        <f>[1]!b_anal_modidura_cnbd(B148,E148,1)</f>
        <v>0.98170000000000002</v>
      </c>
      <c r="O148" s="28">
        <v>1.7995000000000001</v>
      </c>
      <c r="P148" s="17">
        <f t="shared" si="9"/>
        <v>1.7114912906183151</v>
      </c>
      <c r="Q148" s="1">
        <v>1.8</v>
      </c>
      <c r="R148" s="15">
        <f t="shared" si="8"/>
        <v>-8.8008709381685044</v>
      </c>
      <c r="S148" s="15">
        <f t="shared" si="11"/>
        <v>8.850870938168498</v>
      </c>
      <c r="T148" s="15"/>
      <c r="U148" s="1" t="str">
        <f t="shared" si="10"/>
        <v>口行1</v>
      </c>
      <c r="V148" s="5">
        <v>43917</v>
      </c>
      <c r="W148" s="24">
        <v>1.7995000000000001</v>
      </c>
      <c r="X148" s="22">
        <v>1.8</v>
      </c>
    </row>
    <row r="149" spans="1:24" x14ac:dyDescent="0.25">
      <c r="A149" s="3" t="s">
        <v>487</v>
      </c>
      <c r="B149" s="7">
        <v>200306</v>
      </c>
      <c r="C149" s="3" t="s">
        <v>488</v>
      </c>
      <c r="D149" s="5">
        <v>43924</v>
      </c>
      <c r="E149" s="5">
        <v>43928</v>
      </c>
      <c r="F149" s="4">
        <v>30</v>
      </c>
      <c r="G149" s="4">
        <v>1</v>
      </c>
      <c r="H149" s="3" t="s">
        <v>266</v>
      </c>
      <c r="I149" s="3" t="s">
        <v>22</v>
      </c>
      <c r="J149" s="4">
        <v>1.5316000000000001</v>
      </c>
      <c r="K149" s="4">
        <v>4.9000000000000004</v>
      </c>
      <c r="L149" s="4"/>
      <c r="M149" s="4">
        <v>2.2200000000000002</v>
      </c>
      <c r="N149" s="13">
        <f>[1]!b_anal_modidura_cnbd(B149,D149,1)</f>
        <v>0.97289999999999999</v>
      </c>
      <c r="O149" s="23">
        <f>[1]!b_anal_yield_cnbd(B149,D149-1,1)</f>
        <v>1.7068000000000001</v>
      </c>
      <c r="P149" s="17">
        <f t="shared" si="9"/>
        <v>1.6138283893514236</v>
      </c>
      <c r="Q149" s="1">
        <v>1.7</v>
      </c>
      <c r="R149" s="15">
        <f t="shared" si="8"/>
        <v>-9.2971610648576508</v>
      </c>
      <c r="S149" s="15">
        <f t="shared" si="11"/>
        <v>8.6171610648576369</v>
      </c>
      <c r="T149" s="15"/>
      <c r="U149" s="1" t="str">
        <f t="shared" si="10"/>
        <v>口行1</v>
      </c>
      <c r="V149" s="5">
        <v>43924</v>
      </c>
      <c r="W149" s="21">
        <v>1.7068000000000001</v>
      </c>
      <c r="X149" s="22">
        <v>1.7</v>
      </c>
    </row>
    <row r="150" spans="1:24" x14ac:dyDescent="0.25">
      <c r="A150" s="3" t="s">
        <v>525</v>
      </c>
      <c r="B150" s="7">
        <v>200306</v>
      </c>
      <c r="C150" s="3" t="s">
        <v>526</v>
      </c>
      <c r="D150" s="5">
        <v>43931</v>
      </c>
      <c r="E150" s="5">
        <v>43934</v>
      </c>
      <c r="F150" s="4">
        <v>40</v>
      </c>
      <c r="G150" s="4">
        <v>1</v>
      </c>
      <c r="H150" s="3" t="s">
        <v>266</v>
      </c>
      <c r="I150" s="3" t="s">
        <v>22</v>
      </c>
      <c r="J150" s="4">
        <v>1.0960000000000001</v>
      </c>
      <c r="K150" s="4">
        <v>3.46</v>
      </c>
      <c r="L150" s="4"/>
      <c r="M150" s="4">
        <v>5</v>
      </c>
      <c r="N150" s="13">
        <f>[1]!b_anal_modidura_cnbd(B150,D150,1)</f>
        <v>0.95779999999999998</v>
      </c>
      <c r="O150" s="23">
        <f>[1]!b_anal_yield_cnbd(B150,D150-1,1)</f>
        <v>1.3009999999999999</v>
      </c>
      <c r="P150" s="17">
        <f t="shared" si="9"/>
        <v>1.179524744205471</v>
      </c>
      <c r="Q150" s="1">
        <v>1.32</v>
      </c>
      <c r="R150" s="15">
        <f t="shared" si="8"/>
        <v>-12.147525579452889</v>
      </c>
      <c r="S150" s="15">
        <f t="shared" si="11"/>
        <v>14.047525579452902</v>
      </c>
      <c r="T150" s="15"/>
      <c r="U150" s="1" t="str">
        <f t="shared" si="10"/>
        <v>口行1</v>
      </c>
      <c r="V150" s="5">
        <v>43931</v>
      </c>
      <c r="W150" s="21">
        <v>1.3009999999999999</v>
      </c>
      <c r="X150" s="22">
        <v>1.32</v>
      </c>
    </row>
    <row r="151" spans="1:24" x14ac:dyDescent="0.25">
      <c r="A151" s="3" t="s">
        <v>571</v>
      </c>
      <c r="B151" s="7">
        <v>200306</v>
      </c>
      <c r="C151" s="3" t="s">
        <v>572</v>
      </c>
      <c r="D151" s="5">
        <v>43938</v>
      </c>
      <c r="E151" s="5">
        <v>43941</v>
      </c>
      <c r="F151" s="4">
        <v>50</v>
      </c>
      <c r="G151" s="4">
        <v>1</v>
      </c>
      <c r="H151" s="3" t="s">
        <v>266</v>
      </c>
      <c r="I151" s="3" t="s">
        <v>22</v>
      </c>
      <c r="J151" s="4">
        <v>1.0266999999999999</v>
      </c>
      <c r="K151" s="4">
        <v>4.08</v>
      </c>
      <c r="L151" s="4"/>
      <c r="M151" s="4">
        <v>2.41</v>
      </c>
      <c r="N151" s="13">
        <f>[1]!b_anal_modidura_cnbd(B151,D151,1)</f>
        <v>0.93969999999999998</v>
      </c>
      <c r="O151" s="23">
        <f>[1]!b_anal_yield_cnbd(B151,D151-1,1)</f>
        <v>1.2412000000000001</v>
      </c>
      <c r="P151" s="17">
        <f t="shared" si="9"/>
        <v>1.1118335532616792</v>
      </c>
      <c r="Q151" s="1">
        <v>1.21</v>
      </c>
      <c r="R151" s="15">
        <f t="shared" si="8"/>
        <v>-12.936644673832088</v>
      </c>
      <c r="S151" s="15">
        <f t="shared" si="11"/>
        <v>9.8166446738320765</v>
      </c>
      <c r="T151" s="15"/>
      <c r="U151" s="1" t="str">
        <f t="shared" si="10"/>
        <v>口行1</v>
      </c>
      <c r="V151" s="5">
        <v>43938</v>
      </c>
      <c r="W151" s="21">
        <v>1.2412000000000001</v>
      </c>
      <c r="X151" s="22">
        <v>1.21</v>
      </c>
    </row>
    <row r="152" spans="1:24" x14ac:dyDescent="0.25">
      <c r="A152" s="3" t="s">
        <v>612</v>
      </c>
      <c r="B152" s="7">
        <v>200306</v>
      </c>
      <c r="C152" s="3" t="s">
        <v>613</v>
      </c>
      <c r="D152" s="5">
        <v>43945</v>
      </c>
      <c r="E152" s="5">
        <v>43948</v>
      </c>
      <c r="F152" s="4">
        <v>50</v>
      </c>
      <c r="G152" s="4">
        <v>1</v>
      </c>
      <c r="H152" s="3" t="s">
        <v>266</v>
      </c>
      <c r="I152" s="3" t="s">
        <v>22</v>
      </c>
      <c r="J152" s="4">
        <v>0.9113</v>
      </c>
      <c r="K152" s="4">
        <v>4.16</v>
      </c>
      <c r="L152" s="4"/>
      <c r="M152" s="4">
        <v>3.13</v>
      </c>
      <c r="N152" s="13">
        <f>[1]!b_anal_modidura_cnbd(B152,D152,1)</f>
        <v>0.92159999999999997</v>
      </c>
      <c r="O152" s="23">
        <f>[1]!b_anal_yield_cnbd(B152,D152-1,1)</f>
        <v>1.1399999999999999</v>
      </c>
      <c r="P152" s="17">
        <f t="shared" si="9"/>
        <v>0.99810555555555558</v>
      </c>
      <c r="Q152" s="1">
        <v>1.1200000000000001</v>
      </c>
      <c r="R152" s="15">
        <f t="shared" si="8"/>
        <v>-14.189444444444433</v>
      </c>
      <c r="S152" s="15">
        <f t="shared" si="11"/>
        <v>12.189444444444453</v>
      </c>
      <c r="T152" s="15"/>
      <c r="U152" s="1" t="str">
        <f t="shared" si="10"/>
        <v>口行1</v>
      </c>
      <c r="V152" s="5">
        <v>43945</v>
      </c>
      <c r="W152" s="21">
        <v>1.1399999999999999</v>
      </c>
      <c r="X152" s="22">
        <v>1.1200000000000001</v>
      </c>
    </row>
    <row r="153" spans="1:24" x14ac:dyDescent="0.25">
      <c r="A153" s="3" t="s">
        <v>638</v>
      </c>
      <c r="B153" s="7">
        <v>200306</v>
      </c>
      <c r="C153" s="3" t="s">
        <v>639</v>
      </c>
      <c r="D153" s="5">
        <v>43951</v>
      </c>
      <c r="E153" s="5">
        <v>43957</v>
      </c>
      <c r="F153" s="4">
        <v>50</v>
      </c>
      <c r="G153" s="4">
        <v>1</v>
      </c>
      <c r="H153" s="3" t="s">
        <v>266</v>
      </c>
      <c r="I153" s="3" t="s">
        <v>22</v>
      </c>
      <c r="J153" s="4">
        <v>0.97640000000000005</v>
      </c>
      <c r="K153" s="4">
        <v>3.44</v>
      </c>
      <c r="L153" s="4"/>
      <c r="M153" s="4">
        <v>4.5599999999999996</v>
      </c>
      <c r="N153" s="13">
        <f>[1]!b_anal_modidura_cnbd(B153,D153,1)</f>
        <v>0.90490000000000004</v>
      </c>
      <c r="O153" s="23">
        <f>[1]!b_anal_yield_cnbd(B153,D153-1,1)</f>
        <v>1.23</v>
      </c>
      <c r="P153" s="17">
        <f t="shared" si="9"/>
        <v>1.0648075588462813</v>
      </c>
      <c r="Q153" s="1">
        <v>1.24</v>
      </c>
      <c r="R153" s="15">
        <f t="shared" si="8"/>
        <v>-16.519244115371869</v>
      </c>
      <c r="S153" s="15">
        <f t="shared" si="11"/>
        <v>17.519244115371869</v>
      </c>
      <c r="T153" s="15"/>
      <c r="U153" s="1" t="str">
        <f t="shared" si="10"/>
        <v>口行1</v>
      </c>
      <c r="V153" s="5">
        <v>43951</v>
      </c>
      <c r="W153" s="21">
        <v>1.23</v>
      </c>
      <c r="X153" s="22">
        <v>1.24</v>
      </c>
    </row>
    <row r="154" spans="1:24" x14ac:dyDescent="0.25">
      <c r="A154" s="3" t="s">
        <v>674</v>
      </c>
      <c r="B154" s="7">
        <v>200306</v>
      </c>
      <c r="C154" s="3" t="s">
        <v>675</v>
      </c>
      <c r="D154" s="5">
        <v>43958</v>
      </c>
      <c r="E154" s="5">
        <v>43962</v>
      </c>
      <c r="F154" s="4">
        <v>50</v>
      </c>
      <c r="G154" s="4">
        <v>1</v>
      </c>
      <c r="H154" s="3" t="s">
        <v>266</v>
      </c>
      <c r="I154" s="3" t="s">
        <v>22</v>
      </c>
      <c r="J154" s="4">
        <v>1.0119</v>
      </c>
      <c r="K154" s="4">
        <v>3.62</v>
      </c>
      <c r="L154" s="4"/>
      <c r="M154" s="4">
        <v>1.2</v>
      </c>
      <c r="N154" s="13">
        <f>[1]!b_anal_modidura_cnbd(B154,D154,1)</f>
        <v>0.88570000000000004</v>
      </c>
      <c r="O154" s="23">
        <f>[1]!b_anal_yield_cnbd(B154,D154-1,1)</f>
        <v>1.24</v>
      </c>
      <c r="P154" s="17">
        <f t="shared" si="9"/>
        <v>1.1022240374844756</v>
      </c>
      <c r="Q154" s="1">
        <v>1.27</v>
      </c>
      <c r="R154" s="15">
        <f t="shared" si="8"/>
        <v>-13.777596251552438</v>
      </c>
      <c r="S154" s="15">
        <f t="shared" si="11"/>
        <v>16.777596251552438</v>
      </c>
      <c r="T154" s="15"/>
      <c r="U154" s="1" t="str">
        <f t="shared" si="10"/>
        <v>口行1</v>
      </c>
      <c r="V154" s="5">
        <v>43958</v>
      </c>
      <c r="W154" s="21">
        <v>1.24</v>
      </c>
      <c r="X154" s="22">
        <v>1.27</v>
      </c>
    </row>
    <row r="155" spans="1:24" x14ac:dyDescent="0.25">
      <c r="A155" s="3" t="s">
        <v>735</v>
      </c>
      <c r="B155" s="7">
        <v>200306</v>
      </c>
      <c r="C155" s="3" t="s">
        <v>736</v>
      </c>
      <c r="D155" s="5">
        <v>43966</v>
      </c>
      <c r="E155" s="5">
        <v>43969</v>
      </c>
      <c r="F155" s="4">
        <v>74.5</v>
      </c>
      <c r="G155" s="4">
        <v>1</v>
      </c>
      <c r="H155" s="3" t="s">
        <v>266</v>
      </c>
      <c r="I155" s="3" t="s">
        <v>22</v>
      </c>
      <c r="J155" s="4">
        <v>1.2324999999999999</v>
      </c>
      <c r="K155" s="4">
        <v>2.6</v>
      </c>
      <c r="L155" s="4"/>
      <c r="M155" s="4">
        <v>2.4</v>
      </c>
      <c r="N155" s="13">
        <f>[1]!b_anal_modidura_cnbd(B155,D155,1)</f>
        <v>0.86399999999999999</v>
      </c>
      <c r="O155" s="23">
        <f>[1]!b_anal_yield_cnbd(B155,D155-1,1)</f>
        <v>1.3559000000000001</v>
      </c>
      <c r="P155" s="17">
        <f t="shared" si="9"/>
        <v>1.3250925925925925</v>
      </c>
      <c r="Q155" s="1">
        <v>1.34</v>
      </c>
      <c r="R155" s="15">
        <f t="shared" si="8"/>
        <v>-3.0807407407407617</v>
      </c>
      <c r="S155" s="15">
        <f t="shared" si="11"/>
        <v>1.4907407407407591</v>
      </c>
      <c r="T155" s="15"/>
      <c r="U155" s="1" t="str">
        <f t="shared" si="10"/>
        <v>口行1</v>
      </c>
      <c r="V155" s="5">
        <v>43966</v>
      </c>
      <c r="W155" s="21">
        <v>1.3559000000000001</v>
      </c>
      <c r="X155" s="22">
        <v>1.34</v>
      </c>
    </row>
    <row r="156" spans="1:24" x14ac:dyDescent="0.25">
      <c r="A156" s="3" t="s">
        <v>777</v>
      </c>
      <c r="B156" s="7">
        <v>200306</v>
      </c>
      <c r="C156" s="3" t="s">
        <v>778</v>
      </c>
      <c r="D156" s="5">
        <v>43973</v>
      </c>
      <c r="E156" s="5">
        <v>43976</v>
      </c>
      <c r="F156" s="4">
        <v>87.1</v>
      </c>
      <c r="G156" s="4">
        <v>1</v>
      </c>
      <c r="H156" s="3" t="s">
        <v>266</v>
      </c>
      <c r="I156" s="3" t="s">
        <v>22</v>
      </c>
      <c r="J156" s="4">
        <v>1.3567</v>
      </c>
      <c r="K156" s="4">
        <v>2.14</v>
      </c>
      <c r="L156" s="4"/>
      <c r="M156" s="4">
        <v>2.62</v>
      </c>
      <c r="N156" s="13">
        <f>[1]!b_anal_modidura_cnbd(B156,D156,1)</f>
        <v>0.84430000000000005</v>
      </c>
      <c r="O156" s="23">
        <f>[1]!b_anal_yield_cnbd(B156,D156-1,1)</f>
        <v>1.4656</v>
      </c>
      <c r="P156" s="17">
        <f t="shared" si="9"/>
        <v>1.4514530498637925</v>
      </c>
      <c r="Q156" s="1">
        <v>1.46</v>
      </c>
      <c r="R156" s="15">
        <f t="shared" si="8"/>
        <v>-1.4146950136207481</v>
      </c>
      <c r="S156" s="15">
        <f t="shared" si="11"/>
        <v>0.85469501362074318</v>
      </c>
      <c r="T156" s="15"/>
      <c r="U156" s="1" t="str">
        <f t="shared" si="10"/>
        <v>口行1</v>
      </c>
      <c r="V156" s="5">
        <v>43973</v>
      </c>
      <c r="W156" s="21" t="e">
        <v>#NAME?</v>
      </c>
      <c r="X156" s="22">
        <v>1.46</v>
      </c>
    </row>
    <row r="157" spans="1:24" x14ac:dyDescent="0.25">
      <c r="A157" s="3" t="s">
        <v>822</v>
      </c>
      <c r="B157" s="7">
        <v>200306</v>
      </c>
      <c r="C157" s="3" t="s">
        <v>823</v>
      </c>
      <c r="D157" s="5">
        <v>43980</v>
      </c>
      <c r="E157" s="5">
        <v>43983</v>
      </c>
      <c r="F157" s="4">
        <v>73.7</v>
      </c>
      <c r="G157" s="4">
        <v>1</v>
      </c>
      <c r="H157" s="3" t="s">
        <v>266</v>
      </c>
      <c r="I157" s="3" t="s">
        <v>22</v>
      </c>
      <c r="J157" s="4">
        <v>1.6002000000000001</v>
      </c>
      <c r="K157" s="4">
        <v>3.69</v>
      </c>
      <c r="L157" s="4"/>
      <c r="M157" s="4">
        <v>6.96</v>
      </c>
      <c r="N157" s="13">
        <f>[1]!b_anal_modidura_cnbd(B157,D157,1)</f>
        <v>0.82379999999999998</v>
      </c>
      <c r="O157" s="23">
        <f>[1]!b_anal_yield_cnbd(B157,D157-1,1)</f>
        <v>1.7</v>
      </c>
      <c r="P157" s="17">
        <f t="shared" si="9"/>
        <v>1.6973109492595291</v>
      </c>
      <c r="Q157" s="1">
        <v>1.68</v>
      </c>
      <c r="R157" s="15">
        <f t="shared" si="8"/>
        <v>-0.26890507404708774</v>
      </c>
      <c r="S157" s="15">
        <f t="shared" si="11"/>
        <v>-1.731094925952914</v>
      </c>
      <c r="T157" s="15"/>
      <c r="U157" s="1" t="str">
        <f t="shared" si="10"/>
        <v>口行1</v>
      </c>
      <c r="V157" s="5">
        <v>43980</v>
      </c>
      <c r="W157" s="21" t="e">
        <v>#NAME?</v>
      </c>
      <c r="X157" s="22">
        <v>1.68</v>
      </c>
    </row>
    <row r="158" spans="1:24" x14ac:dyDescent="0.25">
      <c r="A158" s="3" t="s">
        <v>879</v>
      </c>
      <c r="B158" s="7">
        <v>200308</v>
      </c>
      <c r="C158" s="3" t="s">
        <v>880</v>
      </c>
      <c r="D158" s="5">
        <v>43987</v>
      </c>
      <c r="E158" s="5">
        <v>43990</v>
      </c>
      <c r="F158" s="4">
        <v>80</v>
      </c>
      <c r="G158" s="4">
        <v>1</v>
      </c>
      <c r="H158" s="3" t="s">
        <v>266</v>
      </c>
      <c r="I158" s="3" t="s">
        <v>22</v>
      </c>
      <c r="J158" s="10">
        <f>[1]!b_info_couponrate(A158)</f>
        <v>2.25</v>
      </c>
      <c r="K158" s="4">
        <v>2.35</v>
      </c>
      <c r="L158" s="4"/>
      <c r="M158" s="4">
        <v>1.71</v>
      </c>
      <c r="N158" s="13">
        <f>[1]!b_anal_modidura_cnbd(B158,E158,1)</f>
        <v>0.97729999999999995</v>
      </c>
      <c r="O158" s="23">
        <f>[1]!b_anal_yield_cnbd(B158,D158-1,1)</f>
        <v>0</v>
      </c>
      <c r="P158" s="17">
        <f t="shared" si="9"/>
        <v>2.3318581807019338</v>
      </c>
      <c r="Q158" s="1">
        <v>2.25</v>
      </c>
      <c r="R158" s="15">
        <f t="shared" si="8"/>
        <v>233.18581807019339</v>
      </c>
      <c r="S158" s="15">
        <f t="shared" si="11"/>
        <v>-8.1858180701933847</v>
      </c>
      <c r="T158" s="15"/>
      <c r="U158" s="1" t="str">
        <f t="shared" si="10"/>
        <v>口行1</v>
      </c>
      <c r="V158" s="5">
        <v>43987</v>
      </c>
      <c r="W158" s="21" t="e">
        <v>#NAME?</v>
      </c>
      <c r="X158" s="22">
        <v>2.25</v>
      </c>
    </row>
    <row r="159" spans="1:24" x14ac:dyDescent="0.25">
      <c r="A159" s="3" t="s">
        <v>234</v>
      </c>
      <c r="B159" s="7">
        <v>190309</v>
      </c>
      <c r="C159" s="3" t="s">
        <v>235</v>
      </c>
      <c r="D159" s="5">
        <v>43882</v>
      </c>
      <c r="E159" s="5">
        <v>43885</v>
      </c>
      <c r="F159" s="4">
        <v>30</v>
      </c>
      <c r="G159" s="4">
        <v>2</v>
      </c>
      <c r="H159" s="3" t="s">
        <v>12</v>
      </c>
      <c r="I159" s="3" t="s">
        <v>22</v>
      </c>
      <c r="J159" s="4">
        <v>2.4495</v>
      </c>
      <c r="K159" s="4">
        <v>4.26</v>
      </c>
      <c r="L159" s="4"/>
      <c r="M159" s="4">
        <v>1.06</v>
      </c>
      <c r="N159" s="13">
        <f>[1]!b_anal_modidura_cnbd(B159,D159,1)</f>
        <v>1.7641</v>
      </c>
      <c r="O159" s="23">
        <f>[1]!b_anal_yield_cnbd(B159,D159-1,1)</f>
        <v>2.4830999999999999</v>
      </c>
      <c r="P159" s="17">
        <f t="shared" si="9"/>
        <v>2.4948489031234056</v>
      </c>
      <c r="Q159" s="1">
        <v>2.5</v>
      </c>
      <c r="R159" s="15">
        <f t="shared" si="8"/>
        <v>1.1748903123405707</v>
      </c>
      <c r="S159" s="15">
        <f t="shared" si="11"/>
        <v>0.51510968765944298</v>
      </c>
      <c r="T159" s="15"/>
      <c r="U159" s="1" t="str">
        <f t="shared" si="10"/>
        <v>口行2</v>
      </c>
      <c r="V159" s="5">
        <v>43882</v>
      </c>
      <c r="W159" s="21">
        <v>2.4830999999999999</v>
      </c>
      <c r="X159" s="22">
        <v>2.5</v>
      </c>
    </row>
    <row r="160" spans="1:24" x14ac:dyDescent="0.25">
      <c r="A160" s="3" t="s">
        <v>273</v>
      </c>
      <c r="B160" s="7">
        <v>190309</v>
      </c>
      <c r="C160" s="3" t="s">
        <v>274</v>
      </c>
      <c r="D160" s="5">
        <v>43889</v>
      </c>
      <c r="E160" s="5">
        <v>43892</v>
      </c>
      <c r="F160" s="4">
        <v>40</v>
      </c>
      <c r="G160" s="4">
        <v>2</v>
      </c>
      <c r="H160" s="3" t="s">
        <v>12</v>
      </c>
      <c r="I160" s="3" t="s">
        <v>22</v>
      </c>
      <c r="J160" s="4">
        <v>2.4079999999999999</v>
      </c>
      <c r="K160" s="4">
        <v>4.1399999999999997</v>
      </c>
      <c r="L160" s="4"/>
      <c r="M160" s="4">
        <v>1.21</v>
      </c>
      <c r="N160" s="13">
        <f>[1]!b_anal_modidura_cnbd(B160,D160,1)</f>
        <v>1.7456</v>
      </c>
      <c r="O160" s="23">
        <f>[1]!b_anal_yield_cnbd(B160,D160-1,1)</f>
        <v>2.4904999999999999</v>
      </c>
      <c r="P160" s="17">
        <f t="shared" si="9"/>
        <v>2.4538295142071491</v>
      </c>
      <c r="Q160" s="1">
        <v>2.4750000000000001</v>
      </c>
      <c r="R160" s="15">
        <f t="shared" si="8"/>
        <v>-3.6670485792850815</v>
      </c>
      <c r="S160" s="15">
        <f t="shared" si="11"/>
        <v>2.1170485792850968</v>
      </c>
      <c r="T160" s="15"/>
      <c r="U160" s="1" t="str">
        <f t="shared" si="10"/>
        <v>口行2</v>
      </c>
      <c r="V160" s="5">
        <v>43889</v>
      </c>
      <c r="W160" s="21">
        <v>2.4904999999999999</v>
      </c>
      <c r="X160" s="22">
        <v>2.4750000000000001</v>
      </c>
    </row>
    <row r="161" spans="1:24" x14ac:dyDescent="0.25">
      <c r="A161" s="3" t="s">
        <v>311</v>
      </c>
      <c r="B161" s="7">
        <v>190309</v>
      </c>
      <c r="C161" s="3" t="s">
        <v>312</v>
      </c>
      <c r="D161" s="5">
        <v>43896</v>
      </c>
      <c r="E161" s="5">
        <v>43899</v>
      </c>
      <c r="F161" s="4">
        <v>40</v>
      </c>
      <c r="G161" s="4">
        <v>2</v>
      </c>
      <c r="H161" s="3" t="s">
        <v>12</v>
      </c>
      <c r="I161" s="3" t="s">
        <v>22</v>
      </c>
      <c r="J161" s="4">
        <v>2.3199999999999998</v>
      </c>
      <c r="K161" s="4">
        <v>4.33</v>
      </c>
      <c r="L161" s="4"/>
      <c r="M161" s="4">
        <v>1.03</v>
      </c>
      <c r="N161" s="13">
        <f>[1]!b_anal_modidura_cnbd(B161,D161,1)</f>
        <v>1.7283999999999999</v>
      </c>
      <c r="O161" s="23">
        <f>[1]!b_anal_yield_cnbd(B161,D161-1,1)</f>
        <v>2.42</v>
      </c>
      <c r="P161" s="17">
        <f t="shared" si="9"/>
        <v>2.3662855820411939</v>
      </c>
      <c r="Q161" s="1">
        <v>2.4</v>
      </c>
      <c r="R161" s="15">
        <f t="shared" ref="R161:R224" si="12">(P161-O161)*100</f>
        <v>-5.3714417958806049</v>
      </c>
      <c r="S161" s="15">
        <f t="shared" si="11"/>
        <v>3.3714417958806031</v>
      </c>
      <c r="T161" s="15"/>
      <c r="U161" s="1" t="str">
        <f t="shared" si="10"/>
        <v>口行2</v>
      </c>
      <c r="V161" s="5">
        <v>43896</v>
      </c>
      <c r="W161" s="21">
        <v>2.42</v>
      </c>
      <c r="X161" s="22">
        <v>2.4</v>
      </c>
    </row>
    <row r="162" spans="1:24" x14ac:dyDescent="0.25">
      <c r="A162" s="3" t="s">
        <v>359</v>
      </c>
      <c r="B162" s="7">
        <v>190309</v>
      </c>
      <c r="C162" s="3" t="s">
        <v>360</v>
      </c>
      <c r="D162" s="5">
        <v>43903</v>
      </c>
      <c r="E162" s="5">
        <v>43906</v>
      </c>
      <c r="F162" s="4">
        <v>40</v>
      </c>
      <c r="G162" s="4">
        <v>2</v>
      </c>
      <c r="H162" s="3" t="s">
        <v>12</v>
      </c>
      <c r="I162" s="3" t="s">
        <v>22</v>
      </c>
      <c r="J162" s="4">
        <v>2.3111000000000002</v>
      </c>
      <c r="K162" s="4">
        <v>3.36</v>
      </c>
      <c r="L162" s="4"/>
      <c r="M162" s="4">
        <v>7.37</v>
      </c>
      <c r="N162" s="13">
        <f>[1]!b_anal_modidura_cnbd(B162,D162,1)</f>
        <v>1.7107000000000001</v>
      </c>
      <c r="O162" s="23">
        <f>[1]!b_anal_yield_cnbd(B162,D162-1,1)</f>
        <v>2.3393000000000002</v>
      </c>
      <c r="P162" s="17">
        <f t="shared" si="9"/>
        <v>2.3578644823756361</v>
      </c>
      <c r="Q162" s="1">
        <v>2.34</v>
      </c>
      <c r="R162" s="15">
        <f t="shared" si="12"/>
        <v>1.8564482375635905</v>
      </c>
      <c r="S162" s="15">
        <f t="shared" si="11"/>
        <v>-1.7864482375636204</v>
      </c>
      <c r="T162" s="15"/>
      <c r="U162" s="1" t="str">
        <f t="shared" si="10"/>
        <v>口行2</v>
      </c>
      <c r="V162" s="5">
        <v>43903</v>
      </c>
      <c r="W162" s="21">
        <v>2.3393000000000002</v>
      </c>
      <c r="X162" s="22">
        <v>2.34</v>
      </c>
    </row>
    <row r="163" spans="1:24" x14ac:dyDescent="0.25">
      <c r="A163" s="3" t="s">
        <v>400</v>
      </c>
      <c r="B163" s="7">
        <v>190309</v>
      </c>
      <c r="C163" s="3" t="s">
        <v>401</v>
      </c>
      <c r="D163" s="5">
        <v>43910</v>
      </c>
      <c r="E163" s="5">
        <v>43913</v>
      </c>
      <c r="F163" s="4">
        <v>40</v>
      </c>
      <c r="G163" s="4">
        <v>2</v>
      </c>
      <c r="H163" s="3" t="s">
        <v>12</v>
      </c>
      <c r="I163" s="3" t="s">
        <v>22</v>
      </c>
      <c r="J163" s="4">
        <v>2.2786</v>
      </c>
      <c r="K163" s="4">
        <v>4.5199999999999996</v>
      </c>
      <c r="L163" s="4"/>
      <c r="M163" s="4">
        <v>35</v>
      </c>
      <c r="N163" s="13">
        <f>[1]!b_anal_modidura_cnbd(B163,D163,1)</f>
        <v>1.6916</v>
      </c>
      <c r="O163" s="23">
        <f>[1]!b_anal_yield_cnbd(B163,D163-1,1)</f>
        <v>2.38</v>
      </c>
      <c r="P163" s="17">
        <f t="shared" si="9"/>
        <v>2.325892504138094</v>
      </c>
      <c r="Q163" s="1">
        <v>2.37</v>
      </c>
      <c r="R163" s="15">
        <f t="shared" si="12"/>
        <v>-5.4107495861905885</v>
      </c>
      <c r="S163" s="15">
        <f t="shared" si="11"/>
        <v>4.4107495861906099</v>
      </c>
      <c r="T163" s="15"/>
      <c r="U163" s="1" t="str">
        <f t="shared" si="10"/>
        <v>口行2</v>
      </c>
      <c r="V163" s="5">
        <v>43910</v>
      </c>
      <c r="W163" s="21">
        <v>2.38</v>
      </c>
      <c r="X163" s="22">
        <v>2.37</v>
      </c>
    </row>
    <row r="164" spans="1:24" x14ac:dyDescent="0.25">
      <c r="A164" s="3" t="s">
        <v>440</v>
      </c>
      <c r="B164" s="7">
        <v>190309</v>
      </c>
      <c r="C164" s="3" t="s">
        <v>441</v>
      </c>
      <c r="D164" s="5">
        <v>43917</v>
      </c>
      <c r="E164" s="5">
        <v>43920</v>
      </c>
      <c r="F164" s="4">
        <v>40</v>
      </c>
      <c r="G164" s="4">
        <v>2</v>
      </c>
      <c r="H164" s="3" t="s">
        <v>12</v>
      </c>
      <c r="I164" s="3" t="s">
        <v>22</v>
      </c>
      <c r="J164" s="4">
        <v>2.1044999999999998</v>
      </c>
      <c r="K164" s="4">
        <v>4.6399999999999997</v>
      </c>
      <c r="L164" s="4"/>
      <c r="M164" s="4">
        <v>1.79</v>
      </c>
      <c r="N164" s="13">
        <f>[1]!b_anal_modidura_cnbd(B164,D164,1)</f>
        <v>1.6752</v>
      </c>
      <c r="O164" s="23">
        <f>[1]!b_anal_yield_cnbd(B164,D164-1,1)</f>
        <v>2.2200000000000002</v>
      </c>
      <c r="P164" s="17">
        <f t="shared" si="9"/>
        <v>2.1522554918815664</v>
      </c>
      <c r="Q164" s="1">
        <v>2.2000000000000002</v>
      </c>
      <c r="R164" s="15">
        <f t="shared" si="12"/>
        <v>-6.7744508118433799</v>
      </c>
      <c r="S164" s="15">
        <f t="shared" si="11"/>
        <v>4.7744508118433782</v>
      </c>
      <c r="T164" s="15"/>
      <c r="U164" s="1" t="str">
        <f t="shared" si="10"/>
        <v>口行2</v>
      </c>
      <c r="V164" s="5">
        <v>43917</v>
      </c>
      <c r="W164" s="21">
        <v>2.2200000000000002</v>
      </c>
      <c r="X164" s="22">
        <v>2.2000000000000002</v>
      </c>
    </row>
    <row r="165" spans="1:24" x14ac:dyDescent="0.25">
      <c r="A165" s="3" t="s">
        <v>483</v>
      </c>
      <c r="B165" s="7">
        <v>200302</v>
      </c>
      <c r="C165" s="3" t="s">
        <v>484</v>
      </c>
      <c r="D165" s="5">
        <v>43924</v>
      </c>
      <c r="E165" s="5">
        <v>43928</v>
      </c>
      <c r="F165" s="4">
        <v>30</v>
      </c>
      <c r="G165" s="4">
        <v>2</v>
      </c>
      <c r="H165" s="3" t="s">
        <v>12</v>
      </c>
      <c r="I165" s="3" t="s">
        <v>22</v>
      </c>
      <c r="J165" s="10">
        <f>[1]!b_info_couponrate(A165)</f>
        <v>2.0499999999999998</v>
      </c>
      <c r="K165" s="4">
        <v>4.8899999999999997</v>
      </c>
      <c r="L165" s="4"/>
      <c r="M165" s="4">
        <v>7.56</v>
      </c>
      <c r="N165" s="13">
        <f>[1]!b_anal_modidura_cnbd(B165,E165,1)</f>
        <v>1.9436</v>
      </c>
      <c r="O165" s="28">
        <v>2.12</v>
      </c>
      <c r="P165" s="17">
        <f t="shared" si="9"/>
        <v>2.0911607326610411</v>
      </c>
      <c r="Q165" s="1">
        <v>2.13</v>
      </c>
      <c r="R165" s="15">
        <f t="shared" si="12"/>
        <v>-2.8839267338959029</v>
      </c>
      <c r="S165" s="15">
        <f t="shared" si="11"/>
        <v>3.8839267338958816</v>
      </c>
      <c r="T165" s="15"/>
      <c r="U165" s="1" t="str">
        <f t="shared" si="10"/>
        <v>口行2</v>
      </c>
      <c r="V165" s="5">
        <v>43924</v>
      </c>
      <c r="W165" s="24">
        <v>2.12</v>
      </c>
      <c r="X165" s="22">
        <v>2.13</v>
      </c>
    </row>
    <row r="166" spans="1:24" x14ac:dyDescent="0.25">
      <c r="A166" s="3" t="s">
        <v>527</v>
      </c>
      <c r="B166" s="7">
        <v>200302</v>
      </c>
      <c r="C166" s="3" t="s">
        <v>528</v>
      </c>
      <c r="D166" s="5">
        <v>43931</v>
      </c>
      <c r="E166" s="5">
        <v>43934</v>
      </c>
      <c r="F166" s="4">
        <v>30</v>
      </c>
      <c r="G166" s="4">
        <v>2</v>
      </c>
      <c r="H166" s="3" t="s">
        <v>12</v>
      </c>
      <c r="I166" s="3" t="s">
        <v>22</v>
      </c>
      <c r="J166" s="4">
        <v>1.6283000000000001</v>
      </c>
      <c r="K166" s="4">
        <v>4.3899999999999997</v>
      </c>
      <c r="L166" s="4"/>
      <c r="M166" s="4">
        <v>1.4</v>
      </c>
      <c r="N166" s="13">
        <f>[1]!b_anal_modidura_cnbd(B166,D166,1)</f>
        <v>1.9388000000000001</v>
      </c>
      <c r="O166" s="23">
        <f>[1]!b_anal_yield_cnbd(B166,D166-1,1)</f>
        <v>1.7804</v>
      </c>
      <c r="P166" s="17">
        <f t="shared" si="9"/>
        <v>1.6695626366824841</v>
      </c>
      <c r="Q166" s="1">
        <v>1.8</v>
      </c>
      <c r="R166" s="15">
        <f t="shared" si="12"/>
        <v>-11.083736331751592</v>
      </c>
      <c r="S166" s="15">
        <f t="shared" si="11"/>
        <v>13.0437363317516</v>
      </c>
      <c r="T166" s="15"/>
      <c r="U166" s="1" t="str">
        <f t="shared" si="10"/>
        <v>口行2</v>
      </c>
      <c r="V166" s="5">
        <v>43931</v>
      </c>
      <c r="W166" s="21">
        <v>1.7804</v>
      </c>
      <c r="X166" s="22">
        <v>1.8</v>
      </c>
    </row>
    <row r="167" spans="1:24" x14ac:dyDescent="0.25">
      <c r="A167" s="3" t="s">
        <v>636</v>
      </c>
      <c r="B167" s="7">
        <v>200302</v>
      </c>
      <c r="C167" s="3" t="s">
        <v>637</v>
      </c>
      <c r="D167" s="5">
        <v>43951</v>
      </c>
      <c r="E167" s="5">
        <v>43957</v>
      </c>
      <c r="F167" s="4">
        <v>40</v>
      </c>
      <c r="G167" s="4">
        <v>2</v>
      </c>
      <c r="H167" s="3" t="s">
        <v>12</v>
      </c>
      <c r="I167" s="3" t="s">
        <v>22</v>
      </c>
      <c r="J167" s="4">
        <v>1.4817</v>
      </c>
      <c r="K167" s="4">
        <v>3.82</v>
      </c>
      <c r="L167" s="4"/>
      <c r="M167" s="4">
        <v>1.01</v>
      </c>
      <c r="N167" s="13">
        <f>[1]!b_anal_modidura_cnbd(B167,D167,1)</f>
        <v>1.8878999999999999</v>
      </c>
      <c r="O167" s="23">
        <f>[1]!b_anal_yield_cnbd(B167,D167-1,1)</f>
        <v>1.57</v>
      </c>
      <c r="P167" s="17">
        <f t="shared" si="9"/>
        <v>1.5240751258011547</v>
      </c>
      <c r="Q167" s="1">
        <v>1.58</v>
      </c>
      <c r="R167" s="15">
        <f t="shared" si="12"/>
        <v>-4.5924874198845389</v>
      </c>
      <c r="S167" s="15">
        <f t="shared" si="11"/>
        <v>5.5924874198845398</v>
      </c>
      <c r="T167" s="15"/>
      <c r="U167" s="1" t="str">
        <f t="shared" si="10"/>
        <v>口行2</v>
      </c>
      <c r="V167" s="5">
        <v>43951</v>
      </c>
      <c r="W167" s="21">
        <v>1.57</v>
      </c>
      <c r="X167" s="22">
        <v>1.58</v>
      </c>
    </row>
    <row r="168" spans="1:24" x14ac:dyDescent="0.25">
      <c r="A168" s="3" t="s">
        <v>690</v>
      </c>
      <c r="B168" s="7">
        <v>200302</v>
      </c>
      <c r="C168" s="3" t="s">
        <v>691</v>
      </c>
      <c r="D168" s="5">
        <v>43959</v>
      </c>
      <c r="E168" s="5">
        <v>43962</v>
      </c>
      <c r="F168" s="4">
        <v>40</v>
      </c>
      <c r="G168" s="4">
        <v>2</v>
      </c>
      <c r="H168" s="3" t="s">
        <v>12</v>
      </c>
      <c r="I168" s="3" t="s">
        <v>22</v>
      </c>
      <c r="J168" s="4">
        <v>1.6096999999999999</v>
      </c>
      <c r="K168" s="4">
        <v>3.05</v>
      </c>
      <c r="L168" s="4"/>
      <c r="M168" s="4">
        <v>1.55</v>
      </c>
      <c r="N168" s="13">
        <f>[1]!b_anal_modidura_cnbd(B168,D168,1)</f>
        <v>1.8652</v>
      </c>
      <c r="O168" s="23">
        <f>[1]!b_anal_yield_cnbd(B168,D168-1,1)</f>
        <v>1.6124000000000001</v>
      </c>
      <c r="P168" s="17">
        <f t="shared" si="9"/>
        <v>1.6525908428050611</v>
      </c>
      <c r="Q168" s="1">
        <v>1.62</v>
      </c>
      <c r="R168" s="15">
        <f t="shared" si="12"/>
        <v>4.0190842805061022</v>
      </c>
      <c r="S168" s="15">
        <f t="shared" si="11"/>
        <v>-3.2590842805060971</v>
      </c>
      <c r="T168" s="15"/>
      <c r="U168" s="1" t="str">
        <f t="shared" si="10"/>
        <v>口行2</v>
      </c>
      <c r="V168" s="5">
        <v>43959</v>
      </c>
      <c r="W168" s="21">
        <v>1.6124000000000001</v>
      </c>
      <c r="X168" s="22">
        <v>1.62</v>
      </c>
    </row>
    <row r="169" spans="1:24" x14ac:dyDescent="0.25">
      <c r="A169" s="3" t="s">
        <v>731</v>
      </c>
      <c r="B169" s="7">
        <v>200302</v>
      </c>
      <c r="C169" s="3" t="s">
        <v>732</v>
      </c>
      <c r="D169" s="5">
        <v>43966</v>
      </c>
      <c r="E169" s="5">
        <v>43969</v>
      </c>
      <c r="F169" s="4">
        <v>30</v>
      </c>
      <c r="G169" s="4">
        <v>2</v>
      </c>
      <c r="H169" s="3" t="s">
        <v>12</v>
      </c>
      <c r="I169" s="3" t="s">
        <v>22</v>
      </c>
      <c r="J169" s="4">
        <v>1.6478999999999999</v>
      </c>
      <c r="K169" s="4">
        <v>3.41</v>
      </c>
      <c r="L169" s="4"/>
      <c r="M169" s="4">
        <v>3.36</v>
      </c>
      <c r="N169" s="13">
        <f>[1]!b_anal_modidura_cnbd(B169,D169,1)</f>
        <v>1.8449</v>
      </c>
      <c r="O169" s="23">
        <f>[1]!b_anal_yield_cnbd(B169,D169-1,1)</f>
        <v>1.6983999999999999</v>
      </c>
      <c r="P169" s="17">
        <f t="shared" si="9"/>
        <v>1.6912627838907257</v>
      </c>
      <c r="Q169" s="1">
        <v>1.68</v>
      </c>
      <c r="R169" s="15">
        <f t="shared" si="12"/>
        <v>-0.71372161092742026</v>
      </c>
      <c r="S169" s="15">
        <f t="shared" si="11"/>
        <v>-1.1262783890725769</v>
      </c>
      <c r="T169" s="15"/>
      <c r="U169" s="1" t="str">
        <f t="shared" si="10"/>
        <v>口行2</v>
      </c>
      <c r="V169" s="5">
        <v>43966</v>
      </c>
      <c r="W169" s="21">
        <v>1.6983999999999999</v>
      </c>
      <c r="X169" s="22">
        <v>1.68</v>
      </c>
    </row>
    <row r="170" spans="1:24" x14ac:dyDescent="0.25">
      <c r="A170" s="3" t="s">
        <v>779</v>
      </c>
      <c r="B170" s="7">
        <v>200302</v>
      </c>
      <c r="C170" s="3" t="s">
        <v>780</v>
      </c>
      <c r="D170" s="5">
        <v>43973</v>
      </c>
      <c r="E170" s="5">
        <v>43976</v>
      </c>
      <c r="F170" s="4">
        <v>30</v>
      </c>
      <c r="G170" s="4">
        <v>2</v>
      </c>
      <c r="H170" s="3" t="s">
        <v>12</v>
      </c>
      <c r="I170" s="3" t="s">
        <v>22</v>
      </c>
      <c r="J170" s="4">
        <v>1.7961</v>
      </c>
      <c r="K170" s="4">
        <v>2.34</v>
      </c>
      <c r="L170" s="4"/>
      <c r="M170" s="4">
        <v>5</v>
      </c>
      <c r="N170" s="13">
        <f>[1]!b_anal_modidura_cnbd(B170,D170,1)</f>
        <v>1.8238000000000001</v>
      </c>
      <c r="O170" s="23">
        <f>[1]!b_anal_yield_cnbd(B170,D170-1,1)</f>
        <v>1.77</v>
      </c>
      <c r="P170" s="17">
        <f t="shared" si="9"/>
        <v>1.8399644588222392</v>
      </c>
      <c r="Q170" s="1">
        <v>1.79</v>
      </c>
      <c r="R170" s="15">
        <f t="shared" si="12"/>
        <v>6.9964458822239228</v>
      </c>
      <c r="S170" s="15">
        <f t="shared" si="11"/>
        <v>-4.9964458822239211</v>
      </c>
      <c r="T170" s="15"/>
      <c r="U170" s="1" t="str">
        <f t="shared" si="10"/>
        <v>口行2</v>
      </c>
      <c r="V170" s="5">
        <v>43973</v>
      </c>
      <c r="W170" s="21">
        <v>1.77</v>
      </c>
      <c r="X170" s="22">
        <v>1.79</v>
      </c>
    </row>
    <row r="171" spans="1:24" x14ac:dyDescent="0.25">
      <c r="A171" s="3" t="s">
        <v>828</v>
      </c>
      <c r="B171" s="7">
        <v>200302</v>
      </c>
      <c r="C171" s="3" t="s">
        <v>829</v>
      </c>
      <c r="D171" s="5">
        <v>43980</v>
      </c>
      <c r="E171" s="5">
        <v>43983</v>
      </c>
      <c r="F171" s="4">
        <v>30</v>
      </c>
      <c r="G171" s="4">
        <v>2</v>
      </c>
      <c r="H171" s="3" t="s">
        <v>12</v>
      </c>
      <c r="I171" s="3" t="s">
        <v>22</v>
      </c>
      <c r="J171" s="4">
        <v>2.1259000000000001</v>
      </c>
      <c r="K171" s="4">
        <v>2.33</v>
      </c>
      <c r="L171" s="4"/>
      <c r="M171" s="4">
        <v>1.72</v>
      </c>
      <c r="N171" s="13">
        <f>[1]!b_anal_modidura_cnbd(B171,D171,1)</f>
        <v>1.7986</v>
      </c>
      <c r="O171" s="23">
        <f>[1]!b_anal_yield_cnbd(B171,D171-1,1)</f>
        <v>2.1299000000000001</v>
      </c>
      <c r="P171" s="17">
        <f t="shared" si="9"/>
        <v>2.1703790392527522</v>
      </c>
      <c r="Q171" s="1">
        <v>2.13</v>
      </c>
      <c r="R171" s="15">
        <f t="shared" si="12"/>
        <v>4.0479039252752091</v>
      </c>
      <c r="S171" s="15">
        <f t="shared" si="11"/>
        <v>-4.0379039252752325</v>
      </c>
      <c r="T171" s="15"/>
      <c r="U171" s="1" t="str">
        <f t="shared" si="10"/>
        <v>口行2</v>
      </c>
      <c r="V171" s="5">
        <v>43980</v>
      </c>
      <c r="W171" s="21" t="e">
        <v>#NAME?</v>
      </c>
      <c r="X171" s="22">
        <v>2.13</v>
      </c>
    </row>
    <row r="172" spans="1:24" x14ac:dyDescent="0.25">
      <c r="A172" s="3" t="s">
        <v>875</v>
      </c>
      <c r="B172" s="7">
        <v>200302</v>
      </c>
      <c r="C172" s="3" t="s">
        <v>876</v>
      </c>
      <c r="D172" s="5">
        <v>43987</v>
      </c>
      <c r="E172" s="5">
        <v>43990</v>
      </c>
      <c r="F172" s="4">
        <v>30</v>
      </c>
      <c r="G172" s="4">
        <v>2</v>
      </c>
      <c r="H172" s="3" t="s">
        <v>12</v>
      </c>
      <c r="I172" s="3" t="s">
        <v>22</v>
      </c>
      <c r="J172" s="4">
        <v>2.5678999999999998</v>
      </c>
      <c r="K172" s="4">
        <v>2.38</v>
      </c>
      <c r="L172" s="4"/>
      <c r="M172" s="4">
        <v>1.07</v>
      </c>
      <c r="N172" s="13">
        <f>[1]!b_anal_modidura_cnbd(B172,D172,1)</f>
        <v>1.7717000000000001</v>
      </c>
      <c r="O172" s="23">
        <f>[1]!b_anal_yield_cnbd(B172,D172-1,1)</f>
        <v>2.4500000000000002</v>
      </c>
      <c r="P172" s="17">
        <f t="shared" si="9"/>
        <v>2.6130543715075913</v>
      </c>
      <c r="Q172" s="1">
        <v>2.5099999999999998</v>
      </c>
      <c r="R172" s="15">
        <f t="shared" si="12"/>
        <v>16.305437150759118</v>
      </c>
      <c r="S172" s="15">
        <f t="shared" si="11"/>
        <v>-10.305437150759156</v>
      </c>
      <c r="T172" s="15"/>
      <c r="U172" s="1" t="str">
        <f t="shared" si="10"/>
        <v>口行2</v>
      </c>
      <c r="V172" s="5">
        <v>43987</v>
      </c>
      <c r="W172" s="21" t="e">
        <v>#NAME?</v>
      </c>
      <c r="X172" s="22">
        <v>2.5099999999999998</v>
      </c>
    </row>
    <row r="173" spans="1:24" x14ac:dyDescent="0.25">
      <c r="A173" s="3" t="s">
        <v>26</v>
      </c>
      <c r="B173" s="7">
        <v>170305</v>
      </c>
      <c r="C173" s="3" t="s">
        <v>27</v>
      </c>
      <c r="D173" s="5">
        <v>43833</v>
      </c>
      <c r="E173" s="5">
        <v>43836</v>
      </c>
      <c r="F173" s="4">
        <v>50</v>
      </c>
      <c r="G173" s="4">
        <v>3</v>
      </c>
      <c r="H173" s="3" t="s">
        <v>12</v>
      </c>
      <c r="I173" s="3" t="s">
        <v>22</v>
      </c>
      <c r="J173" s="4">
        <v>2.0017</v>
      </c>
      <c r="K173" s="4">
        <v>4.01</v>
      </c>
      <c r="L173" s="4"/>
      <c r="M173" s="4">
        <v>7.9</v>
      </c>
      <c r="N173" s="13">
        <f>[1]!b_anal_modidura_cnbd(B173,D173,1)</f>
        <v>0.2661</v>
      </c>
      <c r="O173" s="23">
        <f>[1]!b_anal_yield_cnbd(B173,D173-1,1)</f>
        <v>2.1775000000000002</v>
      </c>
      <c r="P173" s="17">
        <f t="shared" si="9"/>
        <v>2.3023388575723414</v>
      </c>
      <c r="R173" s="15">
        <f t="shared" si="12"/>
        <v>12.483885757234114</v>
      </c>
      <c r="S173" s="15">
        <f t="shared" si="11"/>
        <v>-230.23388575723413</v>
      </c>
      <c r="T173" s="15"/>
      <c r="U173" s="1" t="str">
        <f t="shared" si="10"/>
        <v>口行3</v>
      </c>
    </row>
    <row r="174" spans="1:24" x14ac:dyDescent="0.25">
      <c r="A174" s="3" t="s">
        <v>67</v>
      </c>
      <c r="B174" s="7">
        <v>190308</v>
      </c>
      <c r="C174" s="3" t="s">
        <v>68</v>
      </c>
      <c r="D174" s="5">
        <v>43839</v>
      </c>
      <c r="E174" s="5">
        <v>43843</v>
      </c>
      <c r="F174" s="4">
        <v>52.9</v>
      </c>
      <c r="G174" s="4">
        <v>3</v>
      </c>
      <c r="H174" s="3" t="s">
        <v>12</v>
      </c>
      <c r="I174" s="3" t="s">
        <v>22</v>
      </c>
      <c r="J174" s="4">
        <v>2.8995000000000002</v>
      </c>
      <c r="K174" s="4">
        <v>3.03</v>
      </c>
      <c r="L174" s="4"/>
      <c r="M174" s="4">
        <v>1.96</v>
      </c>
      <c r="N174" s="13">
        <f>[1]!b_anal_modidura_cnbd(B174,D174,1)</f>
        <v>2.6496</v>
      </c>
      <c r="O174" s="23">
        <f>[1]!b_anal_yield_cnbd(B174,D174-1,1)</f>
        <v>2.9102999999999999</v>
      </c>
      <c r="P174" s="17">
        <f t="shared" si="9"/>
        <v>2.9296932367149759</v>
      </c>
      <c r="Q174" s="1">
        <v>2.9249999999999998</v>
      </c>
      <c r="R174" s="15">
        <f t="shared" si="12"/>
        <v>1.9393236714976059</v>
      </c>
      <c r="S174" s="15">
        <f t="shared" si="11"/>
        <v>-0.46932367149761234</v>
      </c>
      <c r="T174" s="15"/>
      <c r="U174" s="1" t="str">
        <f t="shared" si="10"/>
        <v>口行3</v>
      </c>
      <c r="V174" s="5">
        <v>43839</v>
      </c>
      <c r="W174" s="21">
        <v>2.9102999999999999</v>
      </c>
      <c r="X174" s="22">
        <v>2.9249999999999998</v>
      </c>
    </row>
    <row r="175" spans="1:24" x14ac:dyDescent="0.25">
      <c r="A175" s="3" t="s">
        <v>103</v>
      </c>
      <c r="B175" s="7">
        <v>190308</v>
      </c>
      <c r="C175" s="3" t="s">
        <v>104</v>
      </c>
      <c r="D175" s="5">
        <v>43846</v>
      </c>
      <c r="E175" s="5">
        <v>43847</v>
      </c>
      <c r="F175" s="4">
        <v>53.6</v>
      </c>
      <c r="G175" s="4">
        <v>3</v>
      </c>
      <c r="H175" s="3" t="s">
        <v>12</v>
      </c>
      <c r="I175" s="3" t="s">
        <v>22</v>
      </c>
      <c r="J175" s="4">
        <v>2.9226000000000001</v>
      </c>
      <c r="K175" s="4">
        <v>2.89</v>
      </c>
      <c r="L175" s="4"/>
      <c r="M175" s="4">
        <v>1.39</v>
      </c>
      <c r="N175" s="13">
        <f>[1]!b_anal_modidura_cnbd(B175,D175,1)</f>
        <v>2.63</v>
      </c>
      <c r="O175" s="23">
        <f>[1]!b_anal_yield_cnbd(B175,D175-1,1)</f>
        <v>2.9527999999999999</v>
      </c>
      <c r="P175" s="17">
        <f t="shared" si="9"/>
        <v>2.9530182509505702</v>
      </c>
      <c r="Q175" s="1">
        <v>2.96</v>
      </c>
      <c r="R175" s="15">
        <f t="shared" si="12"/>
        <v>2.1825095057037558E-2</v>
      </c>
      <c r="S175" s="15">
        <f t="shared" si="11"/>
        <v>0.69817490494297196</v>
      </c>
      <c r="T175" s="15"/>
      <c r="U175" s="1" t="str">
        <f t="shared" si="10"/>
        <v>口行3</v>
      </c>
      <c r="V175" s="5">
        <v>43846</v>
      </c>
      <c r="W175" s="21">
        <v>2.9527999999999999</v>
      </c>
      <c r="X175" s="22">
        <v>2.96</v>
      </c>
    </row>
    <row r="176" spans="1:24" x14ac:dyDescent="0.25">
      <c r="A176" s="3" t="s">
        <v>125</v>
      </c>
      <c r="B176" s="7">
        <v>190308</v>
      </c>
      <c r="C176" s="3" t="s">
        <v>126</v>
      </c>
      <c r="D176" s="5">
        <v>43851</v>
      </c>
      <c r="E176" s="5">
        <v>43852</v>
      </c>
      <c r="F176" s="4">
        <v>56.4</v>
      </c>
      <c r="G176" s="4">
        <v>3</v>
      </c>
      <c r="H176" s="3" t="s">
        <v>12</v>
      </c>
      <c r="I176" s="3" t="s">
        <v>22</v>
      </c>
      <c r="J176" s="4">
        <v>2.8925000000000001</v>
      </c>
      <c r="K176" s="4">
        <v>3.19</v>
      </c>
      <c r="L176" s="4"/>
      <c r="M176" s="4">
        <v>1.1399999999999999</v>
      </c>
      <c r="N176" s="13">
        <f>[1]!b_anal_modidura_cnbd(B176,D176,1)</f>
        <v>2.6177000000000001</v>
      </c>
      <c r="O176" s="23">
        <f>[1]!b_anal_yield_cnbd(B176,D176-1,1)</f>
        <v>2.9289000000000001</v>
      </c>
      <c r="P176" s="17">
        <f t="shared" si="9"/>
        <v>2.9230611796615351</v>
      </c>
      <c r="Q176" s="1">
        <v>2.93</v>
      </c>
      <c r="R176" s="15">
        <f t="shared" si="12"/>
        <v>-0.58388203384649451</v>
      </c>
      <c r="S176" s="15">
        <f t="shared" si="11"/>
        <v>0.6938820338465046</v>
      </c>
      <c r="T176" s="15"/>
      <c r="U176" s="1" t="str">
        <f t="shared" si="10"/>
        <v>口行3</v>
      </c>
      <c r="V176" s="5">
        <v>43851</v>
      </c>
      <c r="W176" s="21">
        <v>2.9289000000000001</v>
      </c>
      <c r="X176" s="22">
        <v>2.93</v>
      </c>
    </row>
    <row r="177" spans="1:24" x14ac:dyDescent="0.25">
      <c r="A177" s="3" t="s">
        <v>186</v>
      </c>
      <c r="B177" s="7">
        <v>190308</v>
      </c>
      <c r="C177" s="3" t="s">
        <v>187</v>
      </c>
      <c r="D177" s="5">
        <v>43874</v>
      </c>
      <c r="E177" s="5">
        <v>43878</v>
      </c>
      <c r="F177" s="4">
        <v>57.5</v>
      </c>
      <c r="G177" s="4">
        <v>3</v>
      </c>
      <c r="H177" s="3" t="s">
        <v>12</v>
      </c>
      <c r="I177" s="3" t="s">
        <v>22</v>
      </c>
      <c r="J177" s="4">
        <v>2.6031</v>
      </c>
      <c r="K177" s="4">
        <v>3.1</v>
      </c>
      <c r="L177" s="4"/>
      <c r="M177" s="4">
        <v>3.89</v>
      </c>
      <c r="N177" s="13">
        <f>[1]!b_anal_modidura_cnbd(B177,D177,1)</f>
        <v>2.5642999999999998</v>
      </c>
      <c r="O177" s="23">
        <f>[1]!b_anal_yield_cnbd(B177,D177-1,1)</f>
        <v>2.6452</v>
      </c>
      <c r="P177" s="17">
        <f t="shared" si="9"/>
        <v>2.6342975977849705</v>
      </c>
      <c r="Q177" s="1">
        <v>2.64</v>
      </c>
      <c r="R177" s="15">
        <f t="shared" si="12"/>
        <v>-1.0902402215029472</v>
      </c>
      <c r="S177" s="15">
        <f t="shared" si="11"/>
        <v>0.57024022150296005</v>
      </c>
      <c r="T177" s="15"/>
      <c r="U177" s="1" t="str">
        <f t="shared" si="10"/>
        <v>口行3</v>
      </c>
      <c r="V177" s="5">
        <v>43874</v>
      </c>
      <c r="W177" s="21">
        <v>2.6452</v>
      </c>
      <c r="X177" s="22">
        <v>2.64</v>
      </c>
    </row>
    <row r="178" spans="1:24" x14ac:dyDescent="0.25">
      <c r="A178" s="3" t="s">
        <v>220</v>
      </c>
      <c r="B178" s="7">
        <v>190308</v>
      </c>
      <c r="C178" s="3" t="s">
        <v>221</v>
      </c>
      <c r="D178" s="5">
        <v>43881</v>
      </c>
      <c r="E178" s="5">
        <v>43885</v>
      </c>
      <c r="F178" s="4">
        <v>50</v>
      </c>
      <c r="G178" s="4">
        <v>3</v>
      </c>
      <c r="H178" s="3" t="s">
        <v>12</v>
      </c>
      <c r="I178" s="3" t="s">
        <v>22</v>
      </c>
      <c r="J178" s="4">
        <v>2.6456</v>
      </c>
      <c r="K178" s="4">
        <v>4.12</v>
      </c>
      <c r="L178" s="4"/>
      <c r="M178" s="4">
        <v>3.08</v>
      </c>
      <c r="N178" s="13">
        <f>[1]!b_anal_modidura_cnbd(B178,D178,1)</f>
        <v>2.544</v>
      </c>
      <c r="O178" s="23">
        <f>[1]!b_anal_yield_cnbd(B178,D178-1,1)</f>
        <v>2.6591</v>
      </c>
      <c r="P178" s="17">
        <f t="shared" si="9"/>
        <v>2.6770465408805033</v>
      </c>
      <c r="Q178" s="1">
        <v>2.65</v>
      </c>
      <c r="R178" s="15">
        <f t="shared" si="12"/>
        <v>1.7946540880503292</v>
      </c>
      <c r="S178" s="15">
        <f t="shared" si="11"/>
        <v>-2.70465408805034</v>
      </c>
      <c r="T178" s="15"/>
      <c r="U178" s="1" t="str">
        <f t="shared" si="10"/>
        <v>口行3</v>
      </c>
      <c r="V178" s="5">
        <v>43881</v>
      </c>
      <c r="W178" s="21">
        <v>2.6591</v>
      </c>
      <c r="X178" s="22">
        <v>2.65</v>
      </c>
    </row>
    <row r="179" spans="1:24" x14ac:dyDescent="0.25">
      <c r="A179" s="3" t="s">
        <v>260</v>
      </c>
      <c r="B179" s="7">
        <v>190308</v>
      </c>
      <c r="C179" s="3" t="s">
        <v>261</v>
      </c>
      <c r="D179" s="5">
        <v>43888</v>
      </c>
      <c r="E179" s="5">
        <v>43892</v>
      </c>
      <c r="F179" s="4">
        <v>40</v>
      </c>
      <c r="G179" s="4">
        <v>3</v>
      </c>
      <c r="H179" s="3" t="s">
        <v>12</v>
      </c>
      <c r="I179" s="3" t="s">
        <v>22</v>
      </c>
      <c r="J179" s="4">
        <v>2.6189</v>
      </c>
      <c r="K179" s="4">
        <v>5.03</v>
      </c>
      <c r="L179" s="4"/>
      <c r="M179" s="4">
        <v>1.65</v>
      </c>
      <c r="N179" s="13">
        <f>[1]!b_anal_modidura_cnbd(B179,D179,1)</f>
        <v>2.5266000000000002</v>
      </c>
      <c r="O179" s="23">
        <f>[1]!b_anal_yield_cnbd(B179,D179-1,1)</f>
        <v>2.6751999999999998</v>
      </c>
      <c r="P179" s="17">
        <f t="shared" si="9"/>
        <v>2.6505631045674027</v>
      </c>
      <c r="Q179" s="1">
        <v>2.67</v>
      </c>
      <c r="R179" s="15">
        <f t="shared" si="12"/>
        <v>-2.4636895432597061</v>
      </c>
      <c r="S179" s="15">
        <f t="shared" si="11"/>
        <v>1.943689543259719</v>
      </c>
      <c r="T179" s="15"/>
      <c r="U179" s="1" t="str">
        <f t="shared" si="10"/>
        <v>口行3</v>
      </c>
      <c r="V179" s="5">
        <v>43888</v>
      </c>
      <c r="W179" s="21">
        <v>2.6751999999999998</v>
      </c>
      <c r="X179" s="22">
        <v>2.67</v>
      </c>
    </row>
    <row r="180" spans="1:24" x14ac:dyDescent="0.25">
      <c r="A180" s="3" t="s">
        <v>305</v>
      </c>
      <c r="B180" s="7">
        <v>190308</v>
      </c>
      <c r="C180" s="3" t="s">
        <v>306</v>
      </c>
      <c r="D180" s="5">
        <v>43895</v>
      </c>
      <c r="E180" s="5">
        <v>43899</v>
      </c>
      <c r="F180" s="4">
        <v>40</v>
      </c>
      <c r="G180" s="4">
        <v>3</v>
      </c>
      <c r="H180" s="3" t="s">
        <v>12</v>
      </c>
      <c r="I180" s="3" t="s">
        <v>22</v>
      </c>
      <c r="J180" s="4">
        <v>2.5103</v>
      </c>
      <c r="K180" s="4">
        <v>5.49</v>
      </c>
      <c r="L180" s="4"/>
      <c r="M180" s="4">
        <v>3.21</v>
      </c>
      <c r="N180" s="13">
        <f>[1]!b_anal_modidura_cnbd(B180,D180,1)</f>
        <v>2.5102000000000002</v>
      </c>
      <c r="O180" s="23">
        <f>[1]!b_anal_yield_cnbd(B180,D180-1,1)</f>
        <v>2.5703</v>
      </c>
      <c r="P180" s="17">
        <f t="shared" si="9"/>
        <v>2.5421699705202774</v>
      </c>
      <c r="Q180" s="1">
        <v>2.57</v>
      </c>
      <c r="R180" s="15">
        <f t="shared" si="12"/>
        <v>-2.8130029479722651</v>
      </c>
      <c r="S180" s="15">
        <f t="shared" si="11"/>
        <v>2.7830029479722462</v>
      </c>
      <c r="T180" s="15"/>
      <c r="U180" s="1" t="str">
        <f t="shared" si="10"/>
        <v>口行3</v>
      </c>
      <c r="V180" s="5">
        <v>43895</v>
      </c>
      <c r="W180" s="21">
        <v>2.5703</v>
      </c>
      <c r="X180" s="22">
        <v>2.57</v>
      </c>
    </row>
    <row r="181" spans="1:24" x14ac:dyDescent="0.25">
      <c r="A181" s="3" t="s">
        <v>345</v>
      </c>
      <c r="B181" s="7">
        <v>190308</v>
      </c>
      <c r="C181" s="3" t="s">
        <v>346</v>
      </c>
      <c r="D181" s="5">
        <v>43902</v>
      </c>
      <c r="E181" s="5">
        <v>43906</v>
      </c>
      <c r="F181" s="4">
        <v>40</v>
      </c>
      <c r="G181" s="4">
        <v>3</v>
      </c>
      <c r="H181" s="3" t="s">
        <v>12</v>
      </c>
      <c r="I181" s="3" t="s">
        <v>22</v>
      </c>
      <c r="J181" s="4">
        <v>2.4121999999999999</v>
      </c>
      <c r="K181" s="4">
        <v>5.09</v>
      </c>
      <c r="L181" s="4"/>
      <c r="M181" s="4">
        <v>2.5</v>
      </c>
      <c r="N181" s="13">
        <f>[1]!b_anal_modidura_cnbd(B181,D181,1)</f>
        <v>2.4935</v>
      </c>
      <c r="O181" s="23">
        <f>[1]!b_anal_yield_cnbd(B181,D181-1,1)</f>
        <v>2.5038999999999998</v>
      </c>
      <c r="P181" s="17">
        <f t="shared" si="9"/>
        <v>2.4442834168838981</v>
      </c>
      <c r="Q181" s="1">
        <v>2.4950000000000001</v>
      </c>
      <c r="R181" s="15">
        <f t="shared" si="12"/>
        <v>-5.961658311610174</v>
      </c>
      <c r="S181" s="15">
        <f t="shared" si="11"/>
        <v>5.0716583116102054</v>
      </c>
      <c r="T181" s="15"/>
      <c r="U181" s="1" t="str">
        <f t="shared" si="10"/>
        <v>口行3</v>
      </c>
      <c r="V181" s="5">
        <v>43902</v>
      </c>
      <c r="W181" s="21">
        <v>2.5038999999999998</v>
      </c>
      <c r="X181" s="22">
        <v>2.4950000000000001</v>
      </c>
    </row>
    <row r="182" spans="1:24" x14ac:dyDescent="0.25">
      <c r="A182" s="3" t="s">
        <v>390</v>
      </c>
      <c r="B182" s="7">
        <v>190308</v>
      </c>
      <c r="C182" s="3" t="s">
        <v>391</v>
      </c>
      <c r="D182" s="5">
        <v>43909</v>
      </c>
      <c r="E182" s="5">
        <v>43913</v>
      </c>
      <c r="F182" s="4">
        <v>40</v>
      </c>
      <c r="G182" s="4">
        <v>3</v>
      </c>
      <c r="H182" s="3" t="s">
        <v>12</v>
      </c>
      <c r="I182" s="3" t="s">
        <v>22</v>
      </c>
      <c r="J182" s="4">
        <v>2.4542000000000002</v>
      </c>
      <c r="K182" s="4">
        <v>5.56</v>
      </c>
      <c r="L182" s="4"/>
      <c r="M182" s="4">
        <v>1.46</v>
      </c>
      <c r="N182" s="13">
        <f>[1]!b_anal_modidura_cnbd(B182,D182,1)</f>
        <v>2.4742000000000002</v>
      </c>
      <c r="O182" s="23">
        <f>[1]!b_anal_yield_cnbd(B182,D182-1,1)</f>
        <v>2.5322</v>
      </c>
      <c r="P182" s="17">
        <f t="shared" si="9"/>
        <v>2.4865336836149061</v>
      </c>
      <c r="Q182" s="1">
        <v>2.5249999999999999</v>
      </c>
      <c r="R182" s="15">
        <f t="shared" si="12"/>
        <v>-4.5666316385093886</v>
      </c>
      <c r="S182" s="15">
        <f t="shared" si="11"/>
        <v>3.8466316385093791</v>
      </c>
      <c r="T182" s="15"/>
      <c r="U182" s="1" t="str">
        <f t="shared" si="10"/>
        <v>口行3</v>
      </c>
      <c r="V182" s="5">
        <v>43909</v>
      </c>
      <c r="W182" s="21">
        <v>2.5322</v>
      </c>
      <c r="X182" s="22">
        <v>2.5249999999999999</v>
      </c>
    </row>
    <row r="183" spans="1:24" x14ac:dyDescent="0.25">
      <c r="A183" s="3" t="s">
        <v>432</v>
      </c>
      <c r="B183" s="7">
        <v>190308</v>
      </c>
      <c r="C183" s="3" t="s">
        <v>433</v>
      </c>
      <c r="D183" s="5">
        <v>43916</v>
      </c>
      <c r="E183" s="5">
        <v>43920</v>
      </c>
      <c r="F183" s="4">
        <v>40</v>
      </c>
      <c r="G183" s="4">
        <v>3</v>
      </c>
      <c r="H183" s="3" t="s">
        <v>12</v>
      </c>
      <c r="I183" s="3" t="s">
        <v>22</v>
      </c>
      <c r="J183" s="4">
        <v>2.2364000000000002</v>
      </c>
      <c r="K183" s="4">
        <v>5.63</v>
      </c>
      <c r="L183" s="4"/>
      <c r="M183" s="4">
        <v>2.23</v>
      </c>
      <c r="N183" s="13">
        <f>[1]!b_anal_modidura_cnbd(B183,D183,1)</f>
        <v>2.4611000000000001</v>
      </c>
      <c r="O183" s="23">
        <f>[1]!b_anal_yield_cnbd(B183,D183-1,1)</f>
        <v>2.39</v>
      </c>
      <c r="P183" s="17">
        <f t="shared" si="9"/>
        <v>2.2689057900938607</v>
      </c>
      <c r="Q183" s="1">
        <v>2.33</v>
      </c>
      <c r="R183" s="15">
        <f t="shared" si="12"/>
        <v>-12.109420990613939</v>
      </c>
      <c r="S183" s="15">
        <f t="shared" si="11"/>
        <v>6.1094209906139341</v>
      </c>
      <c r="T183" s="15"/>
      <c r="U183" s="1" t="str">
        <f t="shared" si="10"/>
        <v>口行3</v>
      </c>
      <c r="V183" s="5">
        <v>43916</v>
      </c>
      <c r="W183" s="21">
        <v>2.5038999999999998</v>
      </c>
      <c r="X183" s="22">
        <v>2.33</v>
      </c>
    </row>
    <row r="184" spans="1:24" x14ac:dyDescent="0.25">
      <c r="A184" s="3" t="s">
        <v>477</v>
      </c>
      <c r="B184" s="7">
        <v>200303</v>
      </c>
      <c r="C184" s="3" t="s">
        <v>478</v>
      </c>
      <c r="D184" s="5">
        <v>43923</v>
      </c>
      <c r="E184" s="5">
        <v>43928</v>
      </c>
      <c r="F184" s="4">
        <v>40</v>
      </c>
      <c r="G184" s="4">
        <v>3</v>
      </c>
      <c r="H184" s="3" t="s">
        <v>12</v>
      </c>
      <c r="I184" s="3" t="s">
        <v>22</v>
      </c>
      <c r="J184" s="10">
        <f>[1]!b_info_couponrate(A184)</f>
        <v>2.17</v>
      </c>
      <c r="K184" s="4">
        <v>4.2300000000000004</v>
      </c>
      <c r="L184" s="4"/>
      <c r="M184" s="4">
        <v>1.57</v>
      </c>
      <c r="N184" s="13">
        <f>[1]!b_anal_modidura_cnbd(B184,E184,1)</f>
        <v>2.8784000000000001</v>
      </c>
      <c r="O184" s="28">
        <v>2.2298</v>
      </c>
      <c r="P184" s="17">
        <f t="shared" si="9"/>
        <v>2.1977932184546969</v>
      </c>
      <c r="Q184" s="1">
        <v>2.2000000000000002</v>
      </c>
      <c r="R184" s="15">
        <f t="shared" si="12"/>
        <v>-3.200678154530312</v>
      </c>
      <c r="S184" s="15">
        <f t="shared" si="11"/>
        <v>0.22067815453032935</v>
      </c>
      <c r="T184" s="15"/>
      <c r="U184" s="1" t="str">
        <f t="shared" si="10"/>
        <v>口行3</v>
      </c>
      <c r="V184" s="5">
        <v>43923</v>
      </c>
      <c r="W184" s="24">
        <v>2.2298</v>
      </c>
      <c r="X184" s="22">
        <v>2.2000000000000002</v>
      </c>
    </row>
    <row r="185" spans="1:24" x14ac:dyDescent="0.25">
      <c r="A185" s="3" t="s">
        <v>521</v>
      </c>
      <c r="B185" s="7">
        <v>200303</v>
      </c>
      <c r="C185" s="3" t="s">
        <v>522</v>
      </c>
      <c r="D185" s="5">
        <v>43930</v>
      </c>
      <c r="E185" s="5">
        <v>43934</v>
      </c>
      <c r="F185" s="4">
        <v>40</v>
      </c>
      <c r="G185" s="4">
        <v>3</v>
      </c>
      <c r="H185" s="3" t="s">
        <v>12</v>
      </c>
      <c r="I185" s="3" t="s">
        <v>22</v>
      </c>
      <c r="J185" s="4">
        <v>1.7485999999999999</v>
      </c>
      <c r="K185" s="4">
        <v>4.57</v>
      </c>
      <c r="L185" s="4"/>
      <c r="M185" s="4">
        <v>1.88</v>
      </c>
      <c r="N185" s="13">
        <f>[1]!b_anal_modidura_cnbd(B185,D185,1)</f>
        <v>2.8786999999999998</v>
      </c>
      <c r="O185" s="23">
        <f>[1]!b_anal_yield_cnbd(B185,D185-1,1)</f>
        <v>1.9065000000000001</v>
      </c>
      <c r="P185" s="17">
        <f t="shared" si="9"/>
        <v>1.7763903220203563</v>
      </c>
      <c r="Q185" s="1">
        <v>1.87</v>
      </c>
      <c r="R185" s="15">
        <f t="shared" si="12"/>
        <v>-13.01096779796438</v>
      </c>
      <c r="S185" s="15">
        <f t="shared" si="11"/>
        <v>9.3609677979643813</v>
      </c>
      <c r="T185" s="15"/>
      <c r="U185" s="1" t="str">
        <f t="shared" si="10"/>
        <v>口行3</v>
      </c>
      <c r="V185" s="5">
        <v>43930</v>
      </c>
      <c r="W185" s="21">
        <v>1.9065000000000001</v>
      </c>
      <c r="X185" s="22">
        <v>1.87</v>
      </c>
    </row>
    <row r="186" spans="1:24" x14ac:dyDescent="0.25">
      <c r="A186" s="3" t="s">
        <v>563</v>
      </c>
      <c r="B186" s="7">
        <v>200303</v>
      </c>
      <c r="C186" s="3" t="s">
        <v>564</v>
      </c>
      <c r="D186" s="5">
        <v>43937</v>
      </c>
      <c r="E186" s="5">
        <v>43941</v>
      </c>
      <c r="F186" s="4">
        <v>64.900000000000006</v>
      </c>
      <c r="G186" s="4">
        <v>3</v>
      </c>
      <c r="H186" s="3" t="s">
        <v>12</v>
      </c>
      <c r="I186" s="3" t="s">
        <v>22</v>
      </c>
      <c r="J186" s="4">
        <v>1.7810999999999999</v>
      </c>
      <c r="K186" s="4">
        <v>4.43</v>
      </c>
      <c r="L186" s="4"/>
      <c r="M186" s="4">
        <v>4.24</v>
      </c>
      <c r="N186" s="13">
        <f>[1]!b_anal_modidura_cnbd(B186,D186,1)</f>
        <v>2.8597999999999999</v>
      </c>
      <c r="O186" s="23">
        <f>[1]!b_anal_yield_cnbd(B186,D186-1,1)</f>
        <v>1.8703000000000001</v>
      </c>
      <c r="P186" s="17">
        <f t="shared" si="9"/>
        <v>1.8090739841946988</v>
      </c>
      <c r="Q186" s="1">
        <v>1.84</v>
      </c>
      <c r="R186" s="15">
        <f t="shared" si="12"/>
        <v>-6.1226015805301293</v>
      </c>
      <c r="S186" s="15">
        <f t="shared" si="11"/>
        <v>3.0926015805301299</v>
      </c>
      <c r="T186" s="15"/>
      <c r="U186" s="1" t="str">
        <f t="shared" si="10"/>
        <v>口行3</v>
      </c>
      <c r="V186" s="5">
        <v>43937</v>
      </c>
      <c r="W186" s="21">
        <v>1.8703000000000001</v>
      </c>
      <c r="X186" s="22">
        <v>1.84</v>
      </c>
    </row>
    <row r="187" spans="1:24" x14ac:dyDescent="0.25">
      <c r="A187" s="3" t="s">
        <v>608</v>
      </c>
      <c r="B187" s="7">
        <v>200303</v>
      </c>
      <c r="C187" s="3" t="s">
        <v>609</v>
      </c>
      <c r="D187" s="5">
        <v>43944</v>
      </c>
      <c r="E187" s="5">
        <v>43948</v>
      </c>
      <c r="F187" s="4">
        <v>40</v>
      </c>
      <c r="G187" s="4">
        <v>3</v>
      </c>
      <c r="H187" s="3" t="s">
        <v>12</v>
      </c>
      <c r="I187" s="3" t="s">
        <v>22</v>
      </c>
      <c r="J187" s="4">
        <v>1.6469</v>
      </c>
      <c r="K187" s="4">
        <v>5.62</v>
      </c>
      <c r="L187" s="4"/>
      <c r="M187" s="4">
        <v>1.48</v>
      </c>
      <c r="N187" s="13">
        <f>[1]!b_anal_modidura_cnbd(B187,D187,1)</f>
        <v>2.8437999999999999</v>
      </c>
      <c r="O187" s="23">
        <f>[1]!b_anal_yield_cnbd(B187,D187-1,1)</f>
        <v>1.7854000000000001</v>
      </c>
      <c r="P187" s="17">
        <f t="shared" si="9"/>
        <v>1.6750313735143119</v>
      </c>
      <c r="Q187" s="1">
        <v>1.75</v>
      </c>
      <c r="R187" s="15">
        <f t="shared" si="12"/>
        <v>-11.036862648568825</v>
      </c>
      <c r="S187" s="15">
        <f t="shared" si="11"/>
        <v>7.4968626485688139</v>
      </c>
      <c r="T187" s="15"/>
      <c r="U187" s="1" t="str">
        <f t="shared" si="10"/>
        <v>口行3</v>
      </c>
      <c r="V187" s="5">
        <v>43944</v>
      </c>
      <c r="W187" s="21">
        <v>1.7854000000000001</v>
      </c>
      <c r="X187" s="22">
        <v>1.75</v>
      </c>
    </row>
    <row r="188" spans="1:24" x14ac:dyDescent="0.25">
      <c r="A188" s="3" t="s">
        <v>670</v>
      </c>
      <c r="B188" s="7">
        <v>200303</v>
      </c>
      <c r="C188" s="3" t="s">
        <v>671</v>
      </c>
      <c r="D188" s="5">
        <v>43958</v>
      </c>
      <c r="E188" s="5">
        <v>43962</v>
      </c>
      <c r="F188" s="4">
        <v>44</v>
      </c>
      <c r="G188" s="4">
        <v>3</v>
      </c>
      <c r="H188" s="3" t="s">
        <v>12</v>
      </c>
      <c r="I188" s="3" t="s">
        <v>22</v>
      </c>
      <c r="J188" s="4">
        <v>1.7962</v>
      </c>
      <c r="K188" s="4">
        <v>2.87</v>
      </c>
      <c r="L188" s="4"/>
      <c r="M188" s="4">
        <v>1.86</v>
      </c>
      <c r="N188" s="13">
        <f>[1]!b_anal_modidura_cnbd(B188,D188,1)</f>
        <v>2.8029999999999999</v>
      </c>
      <c r="O188" s="23">
        <f>[1]!b_anal_yield_cnbd(B188,D188-1,1)</f>
        <v>1.7986</v>
      </c>
      <c r="P188" s="17">
        <f t="shared" si="9"/>
        <v>1.8247408490902604</v>
      </c>
      <c r="Q188" s="1">
        <v>1.82</v>
      </c>
      <c r="R188" s="15">
        <f t="shared" si="12"/>
        <v>2.6140849090260376</v>
      </c>
      <c r="S188" s="15">
        <f t="shared" si="11"/>
        <v>-0.47408490902602907</v>
      </c>
      <c r="T188" s="15"/>
      <c r="U188" s="1" t="str">
        <f t="shared" si="10"/>
        <v>口行3</v>
      </c>
      <c r="V188" s="5">
        <v>43958</v>
      </c>
      <c r="W188" s="21">
        <v>1.7986</v>
      </c>
      <c r="X188" s="22">
        <v>1.82</v>
      </c>
    </row>
    <row r="189" spans="1:24" x14ac:dyDescent="0.25">
      <c r="A189" s="3" t="s">
        <v>723</v>
      </c>
      <c r="B189" s="7">
        <v>200303</v>
      </c>
      <c r="C189" s="3" t="s">
        <v>724</v>
      </c>
      <c r="D189" s="5">
        <v>43965</v>
      </c>
      <c r="E189" s="5">
        <v>43969</v>
      </c>
      <c r="F189" s="4">
        <v>42</v>
      </c>
      <c r="G189" s="4">
        <v>3</v>
      </c>
      <c r="H189" s="3" t="s">
        <v>12</v>
      </c>
      <c r="I189" s="3" t="s">
        <v>22</v>
      </c>
      <c r="J189" s="4">
        <v>1.9692000000000001</v>
      </c>
      <c r="K189" s="4">
        <v>4.1500000000000004</v>
      </c>
      <c r="L189" s="4"/>
      <c r="M189" s="4">
        <v>3.22</v>
      </c>
      <c r="N189" s="13">
        <f>[1]!b_anal_modidura_cnbd(B189,D189,1)</f>
        <v>2.7797000000000001</v>
      </c>
      <c r="O189" s="23">
        <f>[1]!b_anal_yield_cnbd(B189,D189-1,1)</f>
        <v>2.0002</v>
      </c>
      <c r="P189" s="17">
        <f t="shared" si="9"/>
        <v>1.9979800841817463</v>
      </c>
      <c r="Q189" s="1">
        <v>2.0099999999999998</v>
      </c>
      <c r="R189" s="15">
        <f t="shared" si="12"/>
        <v>-0.22199158182536483</v>
      </c>
      <c r="S189" s="15">
        <f t="shared" si="11"/>
        <v>1.2019915818253457</v>
      </c>
      <c r="T189" s="15"/>
      <c r="U189" s="1" t="str">
        <f t="shared" si="10"/>
        <v>口行3</v>
      </c>
      <c r="V189" s="5">
        <v>43965</v>
      </c>
      <c r="W189" s="21">
        <v>2.0002</v>
      </c>
      <c r="X189" s="22">
        <v>2.0099999999999998</v>
      </c>
    </row>
    <row r="190" spans="1:24" x14ac:dyDescent="0.25">
      <c r="A190" s="3" t="s">
        <v>771</v>
      </c>
      <c r="B190" s="7">
        <v>200303</v>
      </c>
      <c r="C190" s="3" t="s">
        <v>772</v>
      </c>
      <c r="D190" s="5">
        <v>43972</v>
      </c>
      <c r="E190" s="5">
        <v>43976</v>
      </c>
      <c r="F190" s="4">
        <v>48</v>
      </c>
      <c r="G190" s="4">
        <v>3</v>
      </c>
      <c r="H190" s="3" t="s">
        <v>12</v>
      </c>
      <c r="I190" s="3" t="s">
        <v>22</v>
      </c>
      <c r="J190" s="4">
        <v>2.0586000000000002</v>
      </c>
      <c r="K190" s="4">
        <v>2.4700000000000002</v>
      </c>
      <c r="L190" s="4"/>
      <c r="M190" s="4">
        <v>1.64</v>
      </c>
      <c r="N190" s="13">
        <f>[1]!b_anal_modidura_cnbd(B190,D190,1)</f>
        <v>2.7587000000000002</v>
      </c>
      <c r="O190" s="23">
        <f>[1]!b_anal_yield_cnbd(B190,D190-1,1)</f>
        <v>2.0750999999999999</v>
      </c>
      <c r="P190" s="17">
        <f t="shared" si="9"/>
        <v>2.0875991662739697</v>
      </c>
      <c r="Q190" s="1">
        <v>2.0674999999999999</v>
      </c>
      <c r="R190" s="15">
        <f t="shared" si="12"/>
        <v>1.2499166273969742</v>
      </c>
      <c r="S190" s="15">
        <f t="shared" si="11"/>
        <v>-2.0099166273969793</v>
      </c>
      <c r="T190" s="15"/>
      <c r="U190" s="1" t="str">
        <f t="shared" si="10"/>
        <v>口行3</v>
      </c>
      <c r="V190" s="5">
        <v>43972</v>
      </c>
      <c r="W190" s="21" t="e">
        <v>#NAME?</v>
      </c>
      <c r="X190" s="22">
        <v>2.0674999999999999</v>
      </c>
    </row>
    <row r="191" spans="1:24" x14ac:dyDescent="0.25">
      <c r="A191" s="3" t="s">
        <v>807</v>
      </c>
      <c r="B191" s="7">
        <v>200303</v>
      </c>
      <c r="C191" s="3" t="s">
        <v>808</v>
      </c>
      <c r="D191" s="5">
        <v>43979</v>
      </c>
      <c r="E191" s="5">
        <v>43983</v>
      </c>
      <c r="F191" s="4">
        <v>30</v>
      </c>
      <c r="G191" s="4">
        <v>3</v>
      </c>
      <c r="H191" s="3" t="s">
        <v>12</v>
      </c>
      <c r="I191" s="3" t="s">
        <v>22</v>
      </c>
      <c r="J191" s="4">
        <v>2.3033999999999999</v>
      </c>
      <c r="K191" s="4">
        <v>3.86</v>
      </c>
      <c r="L191" s="4"/>
      <c r="M191" s="4">
        <v>2.2799999999999998</v>
      </c>
      <c r="N191" s="13">
        <f>[1]!b_anal_modidura_cnbd(B191,D191,1)</f>
        <v>2.7328999999999999</v>
      </c>
      <c r="O191" s="23">
        <f>[1]!b_anal_yield_cnbd(B191,D191-1,1)</f>
        <v>2.3298999999999999</v>
      </c>
      <c r="P191" s="17">
        <f t="shared" si="9"/>
        <v>2.3326729335138499</v>
      </c>
      <c r="Q191" s="1">
        <v>2.3199999999999998</v>
      </c>
      <c r="R191" s="15">
        <f t="shared" si="12"/>
        <v>0.27729335138499955</v>
      </c>
      <c r="S191" s="15">
        <f t="shared" si="11"/>
        <v>-1.2672933513850015</v>
      </c>
      <c r="T191" s="15"/>
      <c r="U191" s="1" t="str">
        <f t="shared" si="10"/>
        <v>口行3</v>
      </c>
      <c r="V191" s="5">
        <v>43979</v>
      </c>
      <c r="W191" s="21" t="e">
        <v>#NAME?</v>
      </c>
      <c r="X191" s="22">
        <v>2.3199999999999998</v>
      </c>
    </row>
    <row r="192" spans="1:24" x14ac:dyDescent="0.25">
      <c r="A192" s="3" t="s">
        <v>865</v>
      </c>
      <c r="B192" s="7">
        <v>200303</v>
      </c>
      <c r="C192" s="3" t="s">
        <v>866</v>
      </c>
      <c r="D192" s="5">
        <v>43986</v>
      </c>
      <c r="E192" s="5">
        <v>43990</v>
      </c>
      <c r="F192" s="4">
        <v>30</v>
      </c>
      <c r="G192" s="4">
        <v>3</v>
      </c>
      <c r="H192" s="3" t="s">
        <v>12</v>
      </c>
      <c r="I192" s="3" t="s">
        <v>22</v>
      </c>
      <c r="J192" s="4">
        <v>2.6208999999999998</v>
      </c>
      <c r="K192" s="4">
        <v>3.52</v>
      </c>
      <c r="L192" s="4"/>
      <c r="M192" s="4">
        <v>2.14</v>
      </c>
      <c r="N192" s="13">
        <f>[1]!b_anal_modidura_cnbd(B192,D192,1)</f>
        <v>2.7038000000000002</v>
      </c>
      <c r="O192" s="23">
        <f>[1]!b_anal_yield_cnbd(B192,D192-1,1)</f>
        <v>2.6196000000000002</v>
      </c>
      <c r="P192" s="17">
        <f t="shared" si="9"/>
        <v>2.6504879872771654</v>
      </c>
      <c r="Q192" s="1">
        <v>2.65</v>
      </c>
      <c r="R192" s="15">
        <f t="shared" si="12"/>
        <v>3.0887987277165241</v>
      </c>
      <c r="S192" s="15">
        <f t="shared" si="11"/>
        <v>-4.8798727716548029E-2</v>
      </c>
      <c r="T192" s="15"/>
      <c r="U192" s="1" t="str">
        <f t="shared" si="10"/>
        <v>口行3</v>
      </c>
      <c r="V192" s="5">
        <v>43986</v>
      </c>
      <c r="W192" s="21" t="e">
        <v>#NAME?</v>
      </c>
      <c r="X192" s="22">
        <v>2.65</v>
      </c>
    </row>
    <row r="193" spans="1:24" x14ac:dyDescent="0.25">
      <c r="A193" s="3" t="s">
        <v>20</v>
      </c>
      <c r="B193" s="7">
        <v>180303</v>
      </c>
      <c r="C193" s="3" t="s">
        <v>21</v>
      </c>
      <c r="D193" s="5">
        <v>43833</v>
      </c>
      <c r="E193" s="5">
        <v>43836</v>
      </c>
      <c r="F193" s="4">
        <v>56</v>
      </c>
      <c r="G193" s="4">
        <v>5</v>
      </c>
      <c r="H193" s="3" t="s">
        <v>12</v>
      </c>
      <c r="I193" s="3" t="s">
        <v>22</v>
      </c>
      <c r="J193" s="4">
        <v>2.919</v>
      </c>
      <c r="K193" s="4">
        <v>2.85</v>
      </c>
      <c r="L193" s="4"/>
      <c r="M193" s="4">
        <v>96</v>
      </c>
      <c r="N193" s="13">
        <f>[1]!b_anal_modidura_cnbd(B193,D193,1)</f>
        <v>2.7261000000000002</v>
      </c>
      <c r="O193" s="23">
        <f>[1]!b_anal_yield_cnbd(B193,D193-1,1)</f>
        <v>2.9521999999999999</v>
      </c>
      <c r="P193" s="17">
        <f t="shared" si="9"/>
        <v>2.9666871721506913</v>
      </c>
      <c r="R193" s="15">
        <f t="shared" si="12"/>
        <v>1.4487172150691396</v>
      </c>
      <c r="S193" s="15">
        <f t="shared" si="11"/>
        <v>-296.66871721506914</v>
      </c>
      <c r="T193" s="15"/>
      <c r="U193" s="1" t="str">
        <f t="shared" si="10"/>
        <v>口行5</v>
      </c>
    </row>
    <row r="194" spans="1:24" x14ac:dyDescent="0.25">
      <c r="A194" s="3" t="s">
        <v>34</v>
      </c>
      <c r="B194" s="7">
        <v>190305</v>
      </c>
      <c r="C194" s="3" t="s">
        <v>35</v>
      </c>
      <c r="D194" s="5">
        <v>43833</v>
      </c>
      <c r="E194" s="5">
        <v>43836</v>
      </c>
      <c r="F194" s="4">
        <v>54.5</v>
      </c>
      <c r="G194" s="4">
        <v>5</v>
      </c>
      <c r="H194" s="3" t="s">
        <v>12</v>
      </c>
      <c r="I194" s="3" t="s">
        <v>22</v>
      </c>
      <c r="J194" s="4">
        <v>3.2486999999999999</v>
      </c>
      <c r="K194" s="4">
        <v>3.46</v>
      </c>
      <c r="L194" s="4"/>
      <c r="M194" s="4">
        <v>2.02</v>
      </c>
      <c r="N194" s="13">
        <f>[1]!b_anal_modidura_cnbd(B194,D194,1)</f>
        <v>3.6779000000000002</v>
      </c>
      <c r="O194" s="23">
        <f>[1]!b_anal_yield_cnbd(B194,D194-1,1)</f>
        <v>3.2725</v>
      </c>
      <c r="P194" s="17">
        <f t="shared" ref="P194:P257" si="13">IF(U:U="国开1",0.09/N194+J194,IF(U:U="国开3",0.14/N194+J194,IF(U:U="国开5",0.24/N194+J194,IF(U:U="国开7",0.24/N194+J194,IF(U:U="国开10",0.18/N194+J194,IF(U:U="口行1",0.08/N194+J194,IF(U:U="口行2",0.08/N194+J194,IF(U:U="口行3",0.08/N194+J194,IF(U:U="口行5",0.13/N194+J194,IF(U:U="口行7",0.13/N194+J194,IF(U:U="口行10",0.18/N194+J194,IF(U:U="农发1",0.09/N194+J194,IF(U:U="农发2",0.09/N194+J194,IF(U:U="农发3",0.09/N194+J194,IF(U:U="农发5",0.14/N194+J194,IF(U:U="农发7",0.19/N194+J194,IF(U:U="农发10",0.19/N194+J194,IF(U:U="农发20",0.19/N194+J194,IF(U:U="国债1",0.05/N194+J194,IF(U:U="国债2",0.05/N194+J194,IF(U:U="国债3",0.05/N194+J194,0.1/N194+J194)))))))))))))))))))))</f>
        <v>3.2840462573751323</v>
      </c>
      <c r="Q194" s="1">
        <v>3.31</v>
      </c>
      <c r="R194" s="15">
        <f t="shared" si="12"/>
        <v>1.1546257375132374</v>
      </c>
      <c r="S194" s="15">
        <f t="shared" si="11"/>
        <v>2.5953742624867715</v>
      </c>
      <c r="T194" s="15"/>
      <c r="U194" s="1" t="str">
        <f t="shared" ref="U194:U257" si="14">IF(I:I="国家开发银行","国开",IF(I:I="中国进出口银行","口行",IF(I:I="中国农业发展银行","农发","国债")))&amp;IF(G:G&lt;1,"1",G194)</f>
        <v>口行5</v>
      </c>
      <c r="V194" s="5">
        <v>43833</v>
      </c>
      <c r="W194" s="21">
        <v>3.2725</v>
      </c>
      <c r="X194" s="22">
        <v>3.31</v>
      </c>
    </row>
    <row r="195" spans="1:24" x14ac:dyDescent="0.25">
      <c r="A195" s="3" t="s">
        <v>69</v>
      </c>
      <c r="B195" s="7">
        <v>190305</v>
      </c>
      <c r="C195" s="3" t="s">
        <v>70</v>
      </c>
      <c r="D195" s="5">
        <v>43839</v>
      </c>
      <c r="E195" s="5">
        <v>43843</v>
      </c>
      <c r="F195" s="4">
        <v>50</v>
      </c>
      <c r="G195" s="4">
        <v>5</v>
      </c>
      <c r="H195" s="3" t="s">
        <v>12</v>
      </c>
      <c r="I195" s="3" t="s">
        <v>22</v>
      </c>
      <c r="J195" s="4">
        <v>3.2231000000000001</v>
      </c>
      <c r="K195" s="4">
        <v>4.24</v>
      </c>
      <c r="L195" s="4"/>
      <c r="M195" s="4">
        <v>1.98</v>
      </c>
      <c r="N195" s="13">
        <f>[1]!b_anal_modidura_cnbd(B195,D195,1)</f>
        <v>3.6633</v>
      </c>
      <c r="O195" s="23">
        <f>[1]!b_anal_yield_cnbd(B195,D195-1,1)</f>
        <v>3.2749999999999999</v>
      </c>
      <c r="P195" s="17">
        <f t="shared" si="13"/>
        <v>3.2585871290912567</v>
      </c>
      <c r="Q195" s="1">
        <v>3.2749999999999999</v>
      </c>
      <c r="R195" s="15">
        <f t="shared" si="12"/>
        <v>-1.6412870908743216</v>
      </c>
      <c r="S195" s="15">
        <f t="shared" si="11"/>
        <v>1.6412870908743216</v>
      </c>
      <c r="T195" s="15"/>
      <c r="U195" s="1" t="str">
        <f t="shared" si="14"/>
        <v>口行5</v>
      </c>
      <c r="V195" s="5">
        <v>43839</v>
      </c>
      <c r="W195" s="21">
        <v>3.2749999999999999</v>
      </c>
      <c r="X195" s="22">
        <v>3.2749999999999999</v>
      </c>
    </row>
    <row r="196" spans="1:24" x14ac:dyDescent="0.25">
      <c r="A196" s="3" t="s">
        <v>109</v>
      </c>
      <c r="B196" s="7">
        <v>190305</v>
      </c>
      <c r="C196" s="3" t="s">
        <v>110</v>
      </c>
      <c r="D196" s="5">
        <v>43846</v>
      </c>
      <c r="E196" s="5">
        <v>43847</v>
      </c>
      <c r="F196" s="4">
        <v>59</v>
      </c>
      <c r="G196" s="4">
        <v>5</v>
      </c>
      <c r="H196" s="3" t="s">
        <v>12</v>
      </c>
      <c r="I196" s="3" t="s">
        <v>22</v>
      </c>
      <c r="J196" s="4">
        <v>3.2006999999999999</v>
      </c>
      <c r="K196" s="4">
        <v>4.38</v>
      </c>
      <c r="L196" s="4"/>
      <c r="M196" s="4">
        <v>23</v>
      </c>
      <c r="N196" s="13">
        <f>[1]!b_anal_modidura_cnbd(B196,D196,1)</f>
        <v>3.6453000000000002</v>
      </c>
      <c r="O196" s="23">
        <f>[1]!b_anal_yield_cnbd(B196,D196-1,1)</f>
        <v>3.2549999999999999</v>
      </c>
      <c r="P196" s="17">
        <f t="shared" si="13"/>
        <v>3.2363623597509119</v>
      </c>
      <c r="Q196" s="1">
        <v>3.2549999999999999</v>
      </c>
      <c r="R196" s="15">
        <f t="shared" si="12"/>
        <v>-1.8637640249087983</v>
      </c>
      <c r="S196" s="15">
        <f t="shared" si="11"/>
        <v>1.8637640249087983</v>
      </c>
      <c r="T196" s="15"/>
      <c r="U196" s="1" t="str">
        <f t="shared" si="14"/>
        <v>口行5</v>
      </c>
      <c r="V196" s="5">
        <v>43846</v>
      </c>
      <c r="W196" s="21">
        <v>3.2549999999999999</v>
      </c>
      <c r="X196" s="22">
        <v>3.2549999999999999</v>
      </c>
    </row>
    <row r="197" spans="1:24" x14ac:dyDescent="0.25">
      <c r="A197" s="3" t="s">
        <v>152</v>
      </c>
      <c r="B197" s="7">
        <v>190305</v>
      </c>
      <c r="C197" s="3" t="s">
        <v>153</v>
      </c>
      <c r="D197" s="5">
        <v>43867</v>
      </c>
      <c r="E197" s="5">
        <v>43871</v>
      </c>
      <c r="F197" s="4">
        <v>56.4</v>
      </c>
      <c r="G197" s="4">
        <v>5</v>
      </c>
      <c r="H197" s="3" t="s">
        <v>12</v>
      </c>
      <c r="I197" s="3" t="s">
        <v>22</v>
      </c>
      <c r="J197" s="4">
        <v>2.9659</v>
      </c>
      <c r="K197" s="4">
        <v>6.26</v>
      </c>
      <c r="L197" s="4"/>
      <c r="M197" s="4">
        <v>2.97</v>
      </c>
      <c r="N197" s="13">
        <f>[1]!b_anal_modidura_cnbd(B197,D197,1)</f>
        <v>3.5994000000000002</v>
      </c>
      <c r="O197" s="23">
        <f>[1]!b_anal_yield_cnbd(B197,D197-1,1)</f>
        <v>3.04</v>
      </c>
      <c r="P197" s="17">
        <f t="shared" si="13"/>
        <v>3.0020171306328831</v>
      </c>
      <c r="Q197" s="1">
        <v>3.02</v>
      </c>
      <c r="R197" s="15">
        <f t="shared" si="12"/>
        <v>-3.7982869367116923</v>
      </c>
      <c r="S197" s="15">
        <f t="shared" si="11"/>
        <v>1.7982869367116905</v>
      </c>
      <c r="T197" s="15"/>
      <c r="U197" s="1" t="str">
        <f t="shared" si="14"/>
        <v>口行5</v>
      </c>
      <c r="V197" s="5">
        <v>43867</v>
      </c>
      <c r="W197" s="21">
        <v>3.04</v>
      </c>
      <c r="X197" s="22">
        <v>3.02</v>
      </c>
    </row>
    <row r="198" spans="1:24" x14ac:dyDescent="0.25">
      <c r="A198" s="3" t="s">
        <v>184</v>
      </c>
      <c r="B198" s="7">
        <v>190305</v>
      </c>
      <c r="C198" s="3" t="s">
        <v>185</v>
      </c>
      <c r="D198" s="5">
        <v>43874</v>
      </c>
      <c r="E198" s="5">
        <v>43878</v>
      </c>
      <c r="F198" s="4">
        <v>58.3</v>
      </c>
      <c r="G198" s="4">
        <v>5</v>
      </c>
      <c r="H198" s="3" t="s">
        <v>12</v>
      </c>
      <c r="I198" s="3" t="s">
        <v>22</v>
      </c>
      <c r="J198" s="4">
        <v>2.9089</v>
      </c>
      <c r="K198" s="4">
        <v>3.71</v>
      </c>
      <c r="L198" s="4"/>
      <c r="M198" s="4">
        <v>30.3</v>
      </c>
      <c r="N198" s="13">
        <f>[1]!b_anal_modidura_cnbd(B198,D198,1)</f>
        <v>3.7004999999999999</v>
      </c>
      <c r="O198" s="23">
        <f>[1]!b_anal_yield_cnbd(B198,D198-1,1)</f>
        <v>2.9527000000000001</v>
      </c>
      <c r="P198" s="17">
        <f t="shared" si="13"/>
        <v>2.9440303877854346</v>
      </c>
      <c r="Q198" s="1">
        <v>2.9449999999999998</v>
      </c>
      <c r="R198" s="15">
        <f t="shared" si="12"/>
        <v>-0.86696122145655252</v>
      </c>
      <c r="S198" s="15">
        <f t="shared" si="11"/>
        <v>9.6961221456526303E-2</v>
      </c>
      <c r="T198" s="15"/>
      <c r="U198" s="1" t="str">
        <f t="shared" si="14"/>
        <v>口行5</v>
      </c>
      <c r="V198" s="5">
        <v>43874</v>
      </c>
      <c r="W198" s="21">
        <v>2.9527000000000001</v>
      </c>
      <c r="X198" s="22">
        <v>2.9449999999999998</v>
      </c>
    </row>
    <row r="199" spans="1:24" x14ac:dyDescent="0.25">
      <c r="A199" s="3" t="s">
        <v>228</v>
      </c>
      <c r="B199" s="7">
        <v>190305</v>
      </c>
      <c r="C199" s="3" t="s">
        <v>229</v>
      </c>
      <c r="D199" s="5">
        <v>43881</v>
      </c>
      <c r="E199" s="5">
        <v>43885</v>
      </c>
      <c r="F199" s="4">
        <v>74</v>
      </c>
      <c r="G199" s="4">
        <v>5</v>
      </c>
      <c r="H199" s="3" t="s">
        <v>12</v>
      </c>
      <c r="I199" s="3" t="s">
        <v>22</v>
      </c>
      <c r="J199" s="4">
        <v>2.9561000000000002</v>
      </c>
      <c r="K199" s="4">
        <v>4.29</v>
      </c>
      <c r="L199" s="4"/>
      <c r="M199" s="4">
        <v>3.12</v>
      </c>
      <c r="N199" s="13">
        <f>[1]!b_anal_modidura_cnbd(B199,D199,1)</f>
        <v>3.6796000000000002</v>
      </c>
      <c r="O199" s="23">
        <f>[1]!b_anal_yield_cnbd(B199,D199-1,1)</f>
        <v>2.9802</v>
      </c>
      <c r="P199" s="17">
        <f t="shared" si="13"/>
        <v>2.9914299271659965</v>
      </c>
      <c r="Q199" s="1">
        <v>2.9975000000000001</v>
      </c>
      <c r="R199" s="15">
        <f t="shared" si="12"/>
        <v>1.1229927165996578</v>
      </c>
      <c r="S199" s="15">
        <f t="shared" si="11"/>
        <v>0.60700728340035148</v>
      </c>
      <c r="T199" s="15"/>
      <c r="U199" s="1" t="str">
        <f t="shared" si="14"/>
        <v>口行5</v>
      </c>
      <c r="V199" s="5">
        <v>43881</v>
      </c>
      <c r="W199" s="21">
        <v>2.9802</v>
      </c>
      <c r="X199" s="22">
        <v>2.9975000000000001</v>
      </c>
    </row>
    <row r="200" spans="1:24" x14ac:dyDescent="0.25">
      <c r="A200" s="3" t="s">
        <v>264</v>
      </c>
      <c r="B200" s="7">
        <v>200305</v>
      </c>
      <c r="C200" s="3" t="s">
        <v>265</v>
      </c>
      <c r="D200" s="5">
        <v>43888</v>
      </c>
      <c r="E200" s="5">
        <v>43892</v>
      </c>
      <c r="F200" s="4">
        <v>80.8</v>
      </c>
      <c r="G200" s="4">
        <v>5</v>
      </c>
      <c r="H200" s="3" t="s">
        <v>12</v>
      </c>
      <c r="I200" s="3" t="s">
        <v>22</v>
      </c>
      <c r="J200" s="10">
        <f>[1]!b_info_couponrate(A200)</f>
        <v>2.93</v>
      </c>
      <c r="K200" s="4">
        <v>3.33</v>
      </c>
      <c r="L200" s="4"/>
      <c r="M200" s="4">
        <v>1.45</v>
      </c>
      <c r="N200" s="13">
        <f>[1]!b_anal_modidura_cnbd(B200,E200,1)</f>
        <v>4.5896999999999997</v>
      </c>
      <c r="O200" s="28">
        <v>2.9350000000000001</v>
      </c>
      <c r="P200" s="17">
        <f t="shared" si="13"/>
        <v>2.9583242913480188</v>
      </c>
      <c r="Q200" s="1">
        <v>2.99</v>
      </c>
      <c r="R200" s="15">
        <f t="shared" si="12"/>
        <v>2.3324291348018722</v>
      </c>
      <c r="S200" s="15">
        <f t="shared" si="11"/>
        <v>3.1675708651981438</v>
      </c>
      <c r="T200" s="15"/>
      <c r="U200" s="1" t="str">
        <f t="shared" si="14"/>
        <v>口行5</v>
      </c>
      <c r="V200" s="5">
        <v>43888</v>
      </c>
      <c r="W200" s="24">
        <v>2.9350000000000001</v>
      </c>
      <c r="X200" s="22">
        <v>2.99</v>
      </c>
    </row>
    <row r="201" spans="1:24" x14ac:dyDescent="0.25">
      <c r="A201" s="3" t="s">
        <v>297</v>
      </c>
      <c r="B201" s="7">
        <v>200305</v>
      </c>
      <c r="C201" s="3" t="s">
        <v>298</v>
      </c>
      <c r="D201" s="5">
        <v>43895</v>
      </c>
      <c r="E201" s="5">
        <v>43899</v>
      </c>
      <c r="F201" s="4">
        <v>74.099999999999994</v>
      </c>
      <c r="G201" s="4">
        <v>5</v>
      </c>
      <c r="H201" s="3" t="s">
        <v>12</v>
      </c>
      <c r="I201" s="3" t="s">
        <v>22</v>
      </c>
      <c r="J201" s="4">
        <v>2.8570000000000002</v>
      </c>
      <c r="K201" s="4">
        <v>3.69</v>
      </c>
      <c r="L201" s="4"/>
      <c r="M201" s="4">
        <v>2.34</v>
      </c>
      <c r="N201" s="13">
        <f>[1]!b_anal_modidura_cnbd(B201,D201,1)</f>
        <v>4.5834999999999999</v>
      </c>
      <c r="O201" s="23">
        <f>[1]!b_anal_yield_cnbd(B201,D201-1,1)</f>
        <v>2.88</v>
      </c>
      <c r="P201" s="17">
        <f t="shared" si="13"/>
        <v>2.8853626049961822</v>
      </c>
      <c r="Q201" s="1">
        <v>2.8849999999999998</v>
      </c>
      <c r="R201" s="15">
        <f t="shared" si="12"/>
        <v>0.53626049961823519</v>
      </c>
      <c r="S201" s="15">
        <f t="shared" ref="S201:S264" si="15">(Q201-P201)*100</f>
        <v>-3.6260499618245845E-2</v>
      </c>
      <c r="T201" s="15"/>
      <c r="U201" s="1" t="str">
        <f t="shared" si="14"/>
        <v>口行5</v>
      </c>
      <c r="V201" s="5">
        <v>43895</v>
      </c>
      <c r="W201" s="21">
        <v>2.88</v>
      </c>
      <c r="X201" s="22">
        <v>2.8849999999999998</v>
      </c>
    </row>
    <row r="202" spans="1:24" x14ac:dyDescent="0.25">
      <c r="A202" s="3" t="s">
        <v>341</v>
      </c>
      <c r="B202" s="7">
        <v>200305</v>
      </c>
      <c r="C202" s="3" t="s">
        <v>342</v>
      </c>
      <c r="D202" s="5">
        <v>43902</v>
      </c>
      <c r="E202" s="5">
        <v>43906</v>
      </c>
      <c r="F202" s="4">
        <v>61</v>
      </c>
      <c r="G202" s="4">
        <v>5</v>
      </c>
      <c r="H202" s="3" t="s">
        <v>12</v>
      </c>
      <c r="I202" s="3" t="s">
        <v>22</v>
      </c>
      <c r="J202" s="4">
        <v>2.7707000000000002</v>
      </c>
      <c r="K202" s="4">
        <v>3.84</v>
      </c>
      <c r="L202" s="4"/>
      <c r="M202" s="4">
        <v>1.02</v>
      </c>
      <c r="N202" s="13">
        <f>[1]!b_anal_modidura_cnbd(B202,D202,1)</f>
        <v>4.5663999999999998</v>
      </c>
      <c r="O202" s="23">
        <f>[1]!b_anal_yield_cnbd(B202,D202-1,1)</f>
        <v>2.8300999999999998</v>
      </c>
      <c r="P202" s="17">
        <f t="shared" si="13"/>
        <v>2.7991688156972669</v>
      </c>
      <c r="Q202" s="1">
        <v>2.82</v>
      </c>
      <c r="R202" s="15">
        <f t="shared" si="12"/>
        <v>-3.0931184302732895</v>
      </c>
      <c r="S202" s="15">
        <f t="shared" si="15"/>
        <v>2.0831184302732897</v>
      </c>
      <c r="T202" s="15"/>
      <c r="U202" s="1" t="str">
        <f t="shared" si="14"/>
        <v>口行5</v>
      </c>
      <c r="V202" s="5">
        <v>43902</v>
      </c>
      <c r="W202" s="21">
        <v>2.8300999999999998</v>
      </c>
      <c r="X202" s="22">
        <v>2.82</v>
      </c>
    </row>
    <row r="203" spans="1:24" x14ac:dyDescent="0.25">
      <c r="A203" s="3" t="s">
        <v>392</v>
      </c>
      <c r="B203" s="7">
        <v>200305</v>
      </c>
      <c r="C203" s="3" t="s">
        <v>393</v>
      </c>
      <c r="D203" s="5">
        <v>43909</v>
      </c>
      <c r="E203" s="5">
        <v>43913</v>
      </c>
      <c r="F203" s="4">
        <v>72.099999999999994</v>
      </c>
      <c r="G203" s="4">
        <v>5</v>
      </c>
      <c r="H203" s="3" t="s">
        <v>12</v>
      </c>
      <c r="I203" s="3" t="s">
        <v>22</v>
      </c>
      <c r="J203" s="4">
        <v>2.8589000000000002</v>
      </c>
      <c r="K203" s="4">
        <v>3.56</v>
      </c>
      <c r="L203" s="4"/>
      <c r="M203" s="4">
        <v>19.41</v>
      </c>
      <c r="N203" s="13">
        <f>[1]!b_anal_modidura_cnbd(B203,D203,1)</f>
        <v>4.5452000000000004</v>
      </c>
      <c r="O203" s="23">
        <f>[1]!b_anal_yield_cnbd(B203,D203-1,1)</f>
        <v>2.89</v>
      </c>
      <c r="P203" s="17">
        <f t="shared" si="13"/>
        <v>2.8875016016896948</v>
      </c>
      <c r="Q203" s="1">
        <v>2.89</v>
      </c>
      <c r="R203" s="15">
        <f t="shared" si="12"/>
        <v>-0.24983983103052942</v>
      </c>
      <c r="S203" s="15">
        <f t="shared" si="15"/>
        <v>0.24983983103052942</v>
      </c>
      <c r="T203" s="15"/>
      <c r="U203" s="1" t="str">
        <f t="shared" si="14"/>
        <v>口行5</v>
      </c>
      <c r="V203" s="5">
        <v>43909</v>
      </c>
      <c r="W203" s="21">
        <v>2.89</v>
      </c>
      <c r="X203" s="22">
        <v>2.89</v>
      </c>
    </row>
    <row r="204" spans="1:24" x14ac:dyDescent="0.25">
      <c r="A204" s="3" t="s">
        <v>424</v>
      </c>
      <c r="B204" s="7">
        <v>200305</v>
      </c>
      <c r="C204" s="3" t="s">
        <v>425</v>
      </c>
      <c r="D204" s="5">
        <v>43916</v>
      </c>
      <c r="E204" s="5">
        <v>43920</v>
      </c>
      <c r="F204" s="4">
        <v>78</v>
      </c>
      <c r="G204" s="4">
        <v>5</v>
      </c>
      <c r="H204" s="3" t="s">
        <v>12</v>
      </c>
      <c r="I204" s="3" t="s">
        <v>22</v>
      </c>
      <c r="J204" s="4">
        <v>2.6846000000000001</v>
      </c>
      <c r="K204" s="4">
        <v>4.68</v>
      </c>
      <c r="L204" s="4"/>
      <c r="M204" s="4">
        <v>7.93</v>
      </c>
      <c r="N204" s="13">
        <f>[1]!b_anal_modidura_cnbd(B204,D204,1)</f>
        <v>4.5355999999999996</v>
      </c>
      <c r="O204" s="23">
        <f>[1]!b_anal_yield_cnbd(B204,D204-1,1)</f>
        <v>2.7850000000000001</v>
      </c>
      <c r="P204" s="17">
        <f t="shared" si="13"/>
        <v>2.7132621395184762</v>
      </c>
      <c r="Q204" s="1">
        <v>2.72</v>
      </c>
      <c r="R204" s="15">
        <f t="shared" si="12"/>
        <v>-7.1737860481523974</v>
      </c>
      <c r="S204" s="15">
        <f t="shared" si="15"/>
        <v>0.67378604815240273</v>
      </c>
      <c r="T204" s="15"/>
      <c r="U204" s="1" t="str">
        <f t="shared" si="14"/>
        <v>口行5</v>
      </c>
      <c r="V204" s="5">
        <v>43916</v>
      </c>
      <c r="W204" s="21">
        <v>2.8300999999999998</v>
      </c>
      <c r="X204" s="22">
        <v>2.72</v>
      </c>
    </row>
    <row r="205" spans="1:24" x14ac:dyDescent="0.25">
      <c r="A205" s="3" t="s">
        <v>467</v>
      </c>
      <c r="B205" s="7">
        <v>200305</v>
      </c>
      <c r="C205" s="3" t="s">
        <v>468</v>
      </c>
      <c r="D205" s="5">
        <v>43923</v>
      </c>
      <c r="E205" s="5">
        <v>43928</v>
      </c>
      <c r="F205" s="4">
        <v>64</v>
      </c>
      <c r="G205" s="4">
        <v>5</v>
      </c>
      <c r="H205" s="3" t="s">
        <v>12</v>
      </c>
      <c r="I205" s="3" t="s">
        <v>22</v>
      </c>
      <c r="J205" s="4">
        <v>2.5556000000000001</v>
      </c>
      <c r="K205" s="4">
        <v>4.57</v>
      </c>
      <c r="L205" s="4"/>
      <c r="M205" s="4">
        <v>1.68</v>
      </c>
      <c r="N205" s="13">
        <f>[1]!b_anal_modidura_cnbd(B205,D205,1)</f>
        <v>4.5213999999999999</v>
      </c>
      <c r="O205" s="23">
        <f>[1]!b_anal_yield_cnbd(B205,D205-1,1)</f>
        <v>2.6202000000000001</v>
      </c>
      <c r="P205" s="17">
        <f t="shared" si="13"/>
        <v>2.5843521564117311</v>
      </c>
      <c r="Q205" s="1">
        <v>2.6150000000000002</v>
      </c>
      <c r="R205" s="15">
        <f t="shared" si="12"/>
        <v>-3.5847843588268979</v>
      </c>
      <c r="S205" s="15">
        <f t="shared" si="15"/>
        <v>3.0647843588269108</v>
      </c>
      <c r="T205" s="15"/>
      <c r="U205" s="1" t="str">
        <f t="shared" si="14"/>
        <v>口行5</v>
      </c>
      <c r="V205" s="5">
        <v>43923</v>
      </c>
      <c r="W205" s="21">
        <v>2.6202000000000001</v>
      </c>
      <c r="X205" s="22">
        <v>2.6150000000000002</v>
      </c>
    </row>
    <row r="206" spans="1:24" x14ac:dyDescent="0.25">
      <c r="A206" s="3" t="s">
        <v>523</v>
      </c>
      <c r="B206" s="7">
        <v>200305</v>
      </c>
      <c r="C206" s="3" t="s">
        <v>524</v>
      </c>
      <c r="D206" s="5">
        <v>43930</v>
      </c>
      <c r="E206" s="5">
        <v>43934</v>
      </c>
      <c r="F206" s="4">
        <v>50</v>
      </c>
      <c r="G206" s="4">
        <v>5</v>
      </c>
      <c r="H206" s="3" t="s">
        <v>12</v>
      </c>
      <c r="I206" s="3" t="s">
        <v>22</v>
      </c>
      <c r="J206" s="4">
        <v>2.2086000000000001</v>
      </c>
      <c r="K206" s="4">
        <v>4.8499999999999996</v>
      </c>
      <c r="L206" s="4"/>
      <c r="M206" s="4">
        <v>1</v>
      </c>
      <c r="N206" s="13">
        <f>[1]!b_anal_modidura_cnbd(B206,D206,1)</f>
        <v>4.5198999999999998</v>
      </c>
      <c r="O206" s="23">
        <f>[1]!b_anal_yield_cnbd(B206,D206-1,1)</f>
        <v>2.3052000000000001</v>
      </c>
      <c r="P206" s="17">
        <f t="shared" si="13"/>
        <v>2.237361698267661</v>
      </c>
      <c r="Q206" s="1">
        <v>2.3199999999999998</v>
      </c>
      <c r="R206" s="15">
        <f t="shared" si="12"/>
        <v>-6.7838301732339179</v>
      </c>
      <c r="S206" s="15">
        <f t="shared" si="15"/>
        <v>8.2638301732338881</v>
      </c>
      <c r="T206" s="15"/>
      <c r="U206" s="1" t="str">
        <f t="shared" si="14"/>
        <v>口行5</v>
      </c>
      <c r="V206" s="5">
        <v>43930</v>
      </c>
      <c r="W206" s="21">
        <v>2.3052000000000001</v>
      </c>
      <c r="X206" s="22">
        <v>2.3199999999999998</v>
      </c>
    </row>
    <row r="207" spans="1:24" x14ac:dyDescent="0.25">
      <c r="A207" s="3" t="s">
        <v>559</v>
      </c>
      <c r="B207" s="7">
        <v>200305</v>
      </c>
      <c r="C207" s="3" t="s">
        <v>560</v>
      </c>
      <c r="D207" s="5">
        <v>43937</v>
      </c>
      <c r="E207" s="5">
        <v>43941</v>
      </c>
      <c r="F207" s="4">
        <v>50.9</v>
      </c>
      <c r="G207" s="4">
        <v>5</v>
      </c>
      <c r="H207" s="3" t="s">
        <v>12</v>
      </c>
      <c r="I207" s="3" t="s">
        <v>22</v>
      </c>
      <c r="J207" s="4">
        <v>2.2179000000000002</v>
      </c>
      <c r="K207" s="4">
        <v>4.88</v>
      </c>
      <c r="L207" s="4"/>
      <c r="M207" s="4">
        <v>15.11</v>
      </c>
      <c r="N207" s="13">
        <f>[1]!b_anal_modidura_cnbd(B207,D207,1)</f>
        <v>4.5008999999999997</v>
      </c>
      <c r="O207" s="23">
        <f>[1]!b_anal_yield_cnbd(B207,D207-1,1)</f>
        <v>2.3115999999999999</v>
      </c>
      <c r="P207" s="17">
        <f t="shared" si="13"/>
        <v>2.2467831122664359</v>
      </c>
      <c r="Q207" s="1">
        <v>2.2850000000000001</v>
      </c>
      <c r="R207" s="15">
        <f t="shared" si="12"/>
        <v>-6.4816887733563977</v>
      </c>
      <c r="S207" s="15">
        <f t="shared" si="15"/>
        <v>3.8216887733564242</v>
      </c>
      <c r="T207" s="15"/>
      <c r="U207" s="1" t="str">
        <f t="shared" si="14"/>
        <v>口行5</v>
      </c>
      <c r="V207" s="5">
        <v>43937</v>
      </c>
      <c r="W207" s="21">
        <v>2.3115999999999999</v>
      </c>
      <c r="X207" s="22">
        <v>2.2850000000000001</v>
      </c>
    </row>
    <row r="208" spans="1:24" x14ac:dyDescent="0.25">
      <c r="A208" s="3" t="s">
        <v>604</v>
      </c>
      <c r="B208" s="7">
        <v>200305</v>
      </c>
      <c r="C208" s="3" t="s">
        <v>605</v>
      </c>
      <c r="D208" s="5">
        <v>43944</v>
      </c>
      <c r="E208" s="5">
        <v>43948</v>
      </c>
      <c r="F208" s="4">
        <v>54</v>
      </c>
      <c r="G208" s="4">
        <v>5</v>
      </c>
      <c r="H208" s="3" t="s">
        <v>12</v>
      </c>
      <c r="I208" s="3" t="s">
        <v>22</v>
      </c>
      <c r="J208" s="4">
        <v>2.1842999999999999</v>
      </c>
      <c r="K208" s="4">
        <v>3.96</v>
      </c>
      <c r="L208" s="4"/>
      <c r="M208" s="4">
        <v>2.89</v>
      </c>
      <c r="N208" s="13">
        <f>[1]!b_anal_modidura_cnbd(B208,D208,1)</f>
        <v>4.4855</v>
      </c>
      <c r="O208" s="23">
        <f>[1]!b_anal_yield_cnbd(B208,D208-1,1)</f>
        <v>2.2749999999999999</v>
      </c>
      <c r="P208" s="17">
        <f t="shared" si="13"/>
        <v>2.2132822762233864</v>
      </c>
      <c r="Q208" s="1">
        <v>2.2400000000000002</v>
      </c>
      <c r="R208" s="15">
        <f t="shared" si="12"/>
        <v>-6.1717723776613553</v>
      </c>
      <c r="S208" s="15">
        <f t="shared" si="15"/>
        <v>2.6717723776613855</v>
      </c>
      <c r="T208" s="15"/>
      <c r="U208" s="1" t="str">
        <f t="shared" si="14"/>
        <v>口行5</v>
      </c>
      <c r="V208" s="5">
        <v>43944</v>
      </c>
      <c r="W208" s="21">
        <v>2.2749999999999999</v>
      </c>
      <c r="X208" s="22">
        <v>2.2400000000000002</v>
      </c>
    </row>
    <row r="209" spans="1:24" x14ac:dyDescent="0.25">
      <c r="A209" s="3" t="s">
        <v>672</v>
      </c>
      <c r="B209" s="7">
        <v>200305</v>
      </c>
      <c r="C209" s="3" t="s">
        <v>673</v>
      </c>
      <c r="D209" s="5">
        <v>43958</v>
      </c>
      <c r="E209" s="5">
        <v>43962</v>
      </c>
      <c r="F209" s="4">
        <v>40</v>
      </c>
      <c r="G209" s="4">
        <v>5</v>
      </c>
      <c r="H209" s="3" t="s">
        <v>12</v>
      </c>
      <c r="I209" s="3" t="s">
        <v>22</v>
      </c>
      <c r="J209" s="4">
        <v>2.2572000000000001</v>
      </c>
      <c r="K209" s="4">
        <v>4.46</v>
      </c>
      <c r="L209" s="4"/>
      <c r="M209" s="4">
        <v>1.65</v>
      </c>
      <c r="N209" s="13">
        <f>[1]!b_anal_modidura_cnbd(B209,D209,1)</f>
        <v>4.4436</v>
      </c>
      <c r="O209" s="23">
        <f>[1]!b_anal_yield_cnbd(B209,D209-1,1)</f>
        <v>2.2953999999999999</v>
      </c>
      <c r="P209" s="17">
        <f t="shared" si="13"/>
        <v>2.2864555585561259</v>
      </c>
      <c r="Q209" s="1">
        <v>2.31</v>
      </c>
      <c r="R209" s="15">
        <f t="shared" si="12"/>
        <v>-0.89444414438739628</v>
      </c>
      <c r="S209" s="15">
        <f t="shared" si="15"/>
        <v>2.3544441443874131</v>
      </c>
      <c r="T209" s="15"/>
      <c r="U209" s="1" t="str">
        <f t="shared" si="14"/>
        <v>口行5</v>
      </c>
      <c r="V209" s="5">
        <v>43958</v>
      </c>
      <c r="W209" s="21">
        <v>2.2953999999999999</v>
      </c>
      <c r="X209" s="22">
        <v>2.31</v>
      </c>
    </row>
    <row r="210" spans="1:24" x14ac:dyDescent="0.25">
      <c r="A210" s="3" t="s">
        <v>713</v>
      </c>
      <c r="B210" s="7">
        <v>200305</v>
      </c>
      <c r="C210" s="3" t="s">
        <v>714</v>
      </c>
      <c r="D210" s="5">
        <v>43965</v>
      </c>
      <c r="E210" s="5">
        <v>43969</v>
      </c>
      <c r="F210" s="4">
        <v>40</v>
      </c>
      <c r="G210" s="4">
        <v>5</v>
      </c>
      <c r="H210" s="3" t="s">
        <v>12</v>
      </c>
      <c r="I210" s="3" t="s">
        <v>22</v>
      </c>
      <c r="J210" s="4">
        <v>2.4537</v>
      </c>
      <c r="K210" s="4">
        <v>4.45</v>
      </c>
      <c r="L210" s="4"/>
      <c r="M210" s="4">
        <v>5.32</v>
      </c>
      <c r="N210" s="13">
        <f>[1]!b_anal_modidura_cnbd(B210,D210,1)</f>
        <v>4.4180999999999999</v>
      </c>
      <c r="O210" s="23">
        <f>[1]!b_anal_yield_cnbd(B210,D210-1,1)</f>
        <v>2.5</v>
      </c>
      <c r="P210" s="17">
        <f t="shared" si="13"/>
        <v>2.483124413209298</v>
      </c>
      <c r="Q210" s="1">
        <v>2.5</v>
      </c>
      <c r="R210" s="15">
        <f t="shared" si="12"/>
        <v>-1.6875586790702002</v>
      </c>
      <c r="S210" s="15">
        <f t="shared" si="15"/>
        <v>1.6875586790702002</v>
      </c>
      <c r="T210" s="15"/>
      <c r="U210" s="1" t="str">
        <f t="shared" si="14"/>
        <v>口行5</v>
      </c>
      <c r="V210" s="5">
        <v>43965</v>
      </c>
      <c r="W210" s="21">
        <v>2.5</v>
      </c>
      <c r="X210" s="22">
        <v>2.5</v>
      </c>
    </row>
    <row r="211" spans="1:24" x14ac:dyDescent="0.25">
      <c r="A211" s="3" t="s">
        <v>767</v>
      </c>
      <c r="B211" s="7">
        <v>200305</v>
      </c>
      <c r="C211" s="3" t="s">
        <v>768</v>
      </c>
      <c r="D211" s="5">
        <v>43972</v>
      </c>
      <c r="E211" s="5">
        <v>43976</v>
      </c>
      <c r="F211" s="4">
        <v>40</v>
      </c>
      <c r="G211" s="4">
        <v>5</v>
      </c>
      <c r="H211" s="3" t="s">
        <v>12</v>
      </c>
      <c r="I211" s="3" t="s">
        <v>22</v>
      </c>
      <c r="J211" s="4">
        <v>2.4864000000000002</v>
      </c>
      <c r="K211" s="4">
        <v>3.34</v>
      </c>
      <c r="L211" s="4"/>
      <c r="M211" s="4">
        <v>1.1399999999999999</v>
      </c>
      <c r="N211" s="13">
        <f>[1]!b_anal_modidura_cnbd(B211,D211,1)</f>
        <v>4.3944000000000001</v>
      </c>
      <c r="O211" s="23">
        <f>[1]!b_anal_yield_cnbd(B211,D211-1,1)</f>
        <v>2.5451999999999999</v>
      </c>
      <c r="P211" s="17">
        <f t="shared" si="13"/>
        <v>2.5159831057709816</v>
      </c>
      <c r="Q211" s="1">
        <v>2.5350000000000001</v>
      </c>
      <c r="R211" s="15">
        <f t="shared" si="12"/>
        <v>-2.9216894229018298</v>
      </c>
      <c r="S211" s="15">
        <f t="shared" si="15"/>
        <v>1.9016894229018533</v>
      </c>
      <c r="T211" s="15"/>
      <c r="U211" s="1" t="str">
        <f t="shared" si="14"/>
        <v>口行5</v>
      </c>
      <c r="V211" s="5">
        <v>43972</v>
      </c>
      <c r="W211" s="21" t="e">
        <v>#NAME?</v>
      </c>
      <c r="X211" s="22">
        <v>2.5350000000000001</v>
      </c>
    </row>
    <row r="212" spans="1:24" x14ac:dyDescent="0.25">
      <c r="A212" s="3" t="s">
        <v>811</v>
      </c>
      <c r="B212" s="7">
        <v>200305</v>
      </c>
      <c r="C212" s="3" t="s">
        <v>812</v>
      </c>
      <c r="D212" s="5">
        <v>43979</v>
      </c>
      <c r="E212" s="5">
        <v>43983</v>
      </c>
      <c r="F212" s="4">
        <v>50</v>
      </c>
      <c r="G212" s="4">
        <v>5</v>
      </c>
      <c r="H212" s="3" t="s">
        <v>12</v>
      </c>
      <c r="I212" s="3" t="s">
        <v>22</v>
      </c>
      <c r="J212" s="4">
        <v>2.6968000000000001</v>
      </c>
      <c r="K212" s="4">
        <v>3.56</v>
      </c>
      <c r="L212" s="4"/>
      <c r="M212" s="4">
        <v>66</v>
      </c>
      <c r="N212" s="13">
        <f>[1]!b_anal_modidura_cnbd(B212,D212,1)</f>
        <v>4.3677000000000001</v>
      </c>
      <c r="O212" s="23">
        <f>[1]!b_anal_yield_cnbd(B212,D212-1,1)</f>
        <v>2.7501000000000002</v>
      </c>
      <c r="P212" s="17">
        <f t="shared" si="13"/>
        <v>2.7265639489891704</v>
      </c>
      <c r="Q212" s="1">
        <v>2.72</v>
      </c>
      <c r="R212" s="15">
        <f t="shared" si="12"/>
        <v>-2.3536051010829784</v>
      </c>
      <c r="S212" s="15">
        <f t="shared" si="15"/>
        <v>-0.65639489891702318</v>
      </c>
      <c r="T212" s="15"/>
      <c r="U212" s="1" t="str">
        <f t="shared" si="14"/>
        <v>口行5</v>
      </c>
      <c r="V212" s="5">
        <v>43979</v>
      </c>
      <c r="W212" s="21" t="e">
        <v>#NAME?</v>
      </c>
      <c r="X212" s="22">
        <v>2.72</v>
      </c>
    </row>
    <row r="213" spans="1:24" x14ac:dyDescent="0.25">
      <c r="A213" s="3" t="s">
        <v>863</v>
      </c>
      <c r="B213" s="7">
        <v>200305</v>
      </c>
      <c r="C213" s="3" t="s">
        <v>864</v>
      </c>
      <c r="D213" s="5">
        <v>43986</v>
      </c>
      <c r="E213" s="5">
        <v>43990</v>
      </c>
      <c r="F213" s="4">
        <v>50</v>
      </c>
      <c r="G213" s="4">
        <v>5</v>
      </c>
      <c r="H213" s="3" t="s">
        <v>12</v>
      </c>
      <c r="I213" s="3" t="s">
        <v>22</v>
      </c>
      <c r="J213" s="4">
        <v>2.9089999999999998</v>
      </c>
      <c r="K213" s="4">
        <v>2.6</v>
      </c>
      <c r="L213" s="4"/>
      <c r="M213" s="4">
        <v>2.77</v>
      </c>
      <c r="N213" s="13">
        <f>[1]!b_anal_modidura_cnbd(B213,D213,1)</f>
        <v>4.3365</v>
      </c>
      <c r="O213" s="23">
        <f>[1]!b_anal_yield_cnbd(B213,D213-1,1)</f>
        <v>2.92</v>
      </c>
      <c r="P213" s="17">
        <f t="shared" si="13"/>
        <v>2.9389780929320879</v>
      </c>
      <c r="Q213" s="1">
        <v>2.93</v>
      </c>
      <c r="R213" s="15">
        <f t="shared" si="12"/>
        <v>1.8978092932087964</v>
      </c>
      <c r="S213" s="15">
        <f t="shared" si="15"/>
        <v>-0.89780929320877334</v>
      </c>
      <c r="T213" s="15"/>
      <c r="U213" s="1" t="str">
        <f t="shared" si="14"/>
        <v>口行5</v>
      </c>
      <c r="V213" s="5">
        <v>43986</v>
      </c>
      <c r="W213" s="21" t="e">
        <v>#NAME?</v>
      </c>
      <c r="X213" s="22">
        <v>2.93</v>
      </c>
    </row>
    <row r="214" spans="1:24" x14ac:dyDescent="0.25">
      <c r="A214" s="3" t="s">
        <v>232</v>
      </c>
      <c r="B214" s="7">
        <v>200307</v>
      </c>
      <c r="C214" s="3" t="s">
        <v>233</v>
      </c>
      <c r="D214" s="5">
        <v>43882</v>
      </c>
      <c r="E214" s="5">
        <v>43885</v>
      </c>
      <c r="F214" s="4">
        <v>46</v>
      </c>
      <c r="G214" s="4">
        <v>7</v>
      </c>
      <c r="H214" s="3" t="s">
        <v>12</v>
      </c>
      <c r="I214" s="3" t="s">
        <v>22</v>
      </c>
      <c r="J214" s="10">
        <f>[1]!b_info_couponrate(A214)</f>
        <v>3.26</v>
      </c>
      <c r="K214" s="4">
        <v>4.17</v>
      </c>
      <c r="L214" s="4"/>
      <c r="M214" s="4">
        <v>1.22</v>
      </c>
      <c r="N214" s="13">
        <f>[1]!b_anal_modidura_cnbd(B214,E214,1)</f>
        <v>6.1687000000000003</v>
      </c>
      <c r="O214" s="28">
        <v>3.2909000000000002</v>
      </c>
      <c r="P214" s="17">
        <f t="shared" si="13"/>
        <v>3.2810741323131292</v>
      </c>
      <c r="Q214" s="1">
        <v>3.29</v>
      </c>
      <c r="R214" s="15">
        <f t="shared" si="12"/>
        <v>-0.98258676868709927</v>
      </c>
      <c r="S214" s="15">
        <f t="shared" si="15"/>
        <v>0.89258676868708697</v>
      </c>
      <c r="T214" s="15"/>
      <c r="U214" s="1" t="str">
        <f t="shared" si="14"/>
        <v>口行7</v>
      </c>
      <c r="V214" s="5">
        <v>43882</v>
      </c>
      <c r="W214" s="24">
        <v>3.2909000000000002</v>
      </c>
      <c r="X214" s="22">
        <v>3.29</v>
      </c>
    </row>
    <row r="215" spans="1:24" x14ac:dyDescent="0.25">
      <c r="A215" s="3" t="s">
        <v>271</v>
      </c>
      <c r="B215" s="7">
        <v>200307</v>
      </c>
      <c r="C215" s="3" t="s">
        <v>272</v>
      </c>
      <c r="D215" s="5">
        <v>43889</v>
      </c>
      <c r="E215" s="5">
        <v>43892</v>
      </c>
      <c r="F215" s="4">
        <v>51.2</v>
      </c>
      <c r="G215" s="4">
        <v>7</v>
      </c>
      <c r="H215" s="3" t="s">
        <v>12</v>
      </c>
      <c r="I215" s="3" t="s">
        <v>22</v>
      </c>
      <c r="J215" s="4">
        <v>3.1938</v>
      </c>
      <c r="K215" s="4">
        <v>3.16</v>
      </c>
      <c r="L215" s="4"/>
      <c r="M215" s="4">
        <v>2.0299999999999998</v>
      </c>
      <c r="N215" s="13">
        <f>[1]!b_anal_modidura_cnbd(B215,D215,1)</f>
        <v>6.1627999999999998</v>
      </c>
      <c r="O215" s="23">
        <f>[1]!b_anal_yield_cnbd(B215,D215-1,1)</f>
        <v>3.2347999999999999</v>
      </c>
      <c r="P215" s="17">
        <f t="shared" si="13"/>
        <v>3.2148943077821768</v>
      </c>
      <c r="Q215" s="1">
        <v>3.2250000000000001</v>
      </c>
      <c r="R215" s="15">
        <f t="shared" si="12"/>
        <v>-1.9905692217823123</v>
      </c>
      <c r="S215" s="15">
        <f t="shared" si="15"/>
        <v>1.0105692217823314</v>
      </c>
      <c r="T215" s="15"/>
      <c r="U215" s="1" t="str">
        <f t="shared" si="14"/>
        <v>口行7</v>
      </c>
      <c r="V215" s="5">
        <v>43889</v>
      </c>
      <c r="W215" s="21">
        <v>3.2347999999999999</v>
      </c>
      <c r="X215" s="22">
        <v>3.2250000000000001</v>
      </c>
    </row>
    <row r="216" spans="1:24" x14ac:dyDescent="0.25">
      <c r="A216" s="3" t="s">
        <v>315</v>
      </c>
      <c r="B216" s="7">
        <v>200307</v>
      </c>
      <c r="C216" s="3" t="s">
        <v>316</v>
      </c>
      <c r="D216" s="5">
        <v>43896</v>
      </c>
      <c r="E216" s="5">
        <v>43899</v>
      </c>
      <c r="F216" s="4">
        <v>58.5</v>
      </c>
      <c r="G216" s="4">
        <v>7</v>
      </c>
      <c r="H216" s="3" t="s">
        <v>12</v>
      </c>
      <c r="I216" s="3" t="s">
        <v>22</v>
      </c>
      <c r="J216" s="4">
        <v>3.1549999999999998</v>
      </c>
      <c r="K216" s="4">
        <v>3.73</v>
      </c>
      <c r="L216" s="4"/>
      <c r="M216" s="4">
        <v>6.42</v>
      </c>
      <c r="N216" s="13">
        <f>[1]!b_anal_modidura_cnbd(B216,D216,1)</f>
        <v>6.1475</v>
      </c>
      <c r="O216" s="23">
        <f>[1]!b_anal_yield_cnbd(B216,D216-1,1)</f>
        <v>3.21</v>
      </c>
      <c r="P216" s="17">
        <f t="shared" si="13"/>
        <v>3.176146807645384</v>
      </c>
      <c r="Q216" s="1">
        <v>3.1924999999999999</v>
      </c>
      <c r="R216" s="15">
        <f t="shared" si="12"/>
        <v>-3.3853192354615924</v>
      </c>
      <c r="S216" s="15">
        <f t="shared" si="15"/>
        <v>1.6353192354615853</v>
      </c>
      <c r="T216" s="15"/>
      <c r="U216" s="1" t="str">
        <f t="shared" si="14"/>
        <v>口行7</v>
      </c>
      <c r="V216" s="5">
        <v>43896</v>
      </c>
      <c r="W216" s="21">
        <v>3.21</v>
      </c>
      <c r="X216" s="22">
        <v>3.1924999999999999</v>
      </c>
    </row>
    <row r="217" spans="1:24" x14ac:dyDescent="0.25">
      <c r="A217" s="3" t="s">
        <v>353</v>
      </c>
      <c r="B217" s="7">
        <v>200307</v>
      </c>
      <c r="C217" s="3" t="s">
        <v>354</v>
      </c>
      <c r="D217" s="5">
        <v>43903</v>
      </c>
      <c r="E217" s="5">
        <v>43906</v>
      </c>
      <c r="F217" s="4">
        <v>47.7</v>
      </c>
      <c r="G217" s="4">
        <v>7</v>
      </c>
      <c r="H217" s="3" t="s">
        <v>12</v>
      </c>
      <c r="I217" s="3" t="s">
        <v>22</v>
      </c>
      <c r="J217" s="4">
        <v>3.1549999999999998</v>
      </c>
      <c r="K217" s="4">
        <v>3.55</v>
      </c>
      <c r="L217" s="4"/>
      <c r="M217" s="4">
        <v>8.65</v>
      </c>
      <c r="N217" s="13">
        <f>[1]!b_anal_modidura_cnbd(B217,D217,1)</f>
        <v>6.1291000000000002</v>
      </c>
      <c r="O217" s="23">
        <f>[1]!b_anal_yield_cnbd(B217,D217-1,1)</f>
        <v>3.16</v>
      </c>
      <c r="P217" s="17">
        <f t="shared" si="13"/>
        <v>3.1762102918862474</v>
      </c>
      <c r="Q217" s="1">
        <v>3.1619999999999999</v>
      </c>
      <c r="R217" s="15">
        <f t="shared" si="12"/>
        <v>1.621029188624723</v>
      </c>
      <c r="S217" s="15">
        <f t="shared" si="15"/>
        <v>-1.421029188624745</v>
      </c>
      <c r="T217" s="15"/>
      <c r="U217" s="1" t="str">
        <f t="shared" si="14"/>
        <v>口行7</v>
      </c>
      <c r="V217" s="5">
        <v>43903</v>
      </c>
      <c r="W217" s="21">
        <v>3.16</v>
      </c>
      <c r="X217" s="22">
        <v>3.1619999999999999</v>
      </c>
    </row>
    <row r="218" spans="1:24" x14ac:dyDescent="0.25">
      <c r="A218" s="3" t="s">
        <v>398</v>
      </c>
      <c r="B218" s="7">
        <v>200307</v>
      </c>
      <c r="C218" s="3" t="s">
        <v>399</v>
      </c>
      <c r="D218" s="5">
        <v>43910</v>
      </c>
      <c r="E218" s="5">
        <v>43913</v>
      </c>
      <c r="F218" s="4">
        <v>43.9</v>
      </c>
      <c r="G218" s="4">
        <v>7</v>
      </c>
      <c r="H218" s="3" t="s">
        <v>12</v>
      </c>
      <c r="I218" s="3" t="s">
        <v>22</v>
      </c>
      <c r="J218" s="4">
        <v>3.194</v>
      </c>
      <c r="K218" s="4">
        <v>3.49</v>
      </c>
      <c r="L218" s="4"/>
      <c r="M218" s="4">
        <v>7.81</v>
      </c>
      <c r="N218" s="13">
        <f>[1]!b_anal_modidura_cnbd(B218,D218,1)</f>
        <v>6.1071999999999997</v>
      </c>
      <c r="O218" s="23">
        <f>[1]!b_anal_yield_cnbd(B218,D218-1,1)</f>
        <v>3.22</v>
      </c>
      <c r="P218" s="17">
        <f t="shared" si="13"/>
        <v>3.2152863505370708</v>
      </c>
      <c r="Q218" s="1">
        <v>3.2149999999999999</v>
      </c>
      <c r="R218" s="15">
        <f t="shared" si="12"/>
        <v>-0.47136494629294035</v>
      </c>
      <c r="S218" s="15">
        <f t="shared" si="15"/>
        <v>-2.8635053707093405E-2</v>
      </c>
      <c r="T218" s="15"/>
      <c r="U218" s="1" t="str">
        <f t="shared" si="14"/>
        <v>口行7</v>
      </c>
      <c r="V218" s="5">
        <v>43910</v>
      </c>
      <c r="W218" s="21">
        <v>3.22</v>
      </c>
      <c r="X218" s="22">
        <v>3.2149999999999999</v>
      </c>
    </row>
    <row r="219" spans="1:24" x14ac:dyDescent="0.25">
      <c r="A219" s="3" t="s">
        <v>436</v>
      </c>
      <c r="B219" s="7">
        <v>200307</v>
      </c>
      <c r="C219" s="3" t="s">
        <v>437</v>
      </c>
      <c r="D219" s="5">
        <v>43917</v>
      </c>
      <c r="E219" s="5">
        <v>43920</v>
      </c>
      <c r="F219" s="4">
        <v>47</v>
      </c>
      <c r="G219" s="4">
        <v>7</v>
      </c>
      <c r="H219" s="3" t="s">
        <v>12</v>
      </c>
      <c r="I219" s="3" t="s">
        <v>22</v>
      </c>
      <c r="J219" s="4">
        <v>3.0964999999999998</v>
      </c>
      <c r="K219" s="4">
        <v>4.7300000000000004</v>
      </c>
      <c r="L219" s="4"/>
      <c r="M219" s="4">
        <v>2.14</v>
      </c>
      <c r="N219" s="13">
        <f>[1]!b_anal_modidura_cnbd(B219,D219,1)</f>
        <v>6.0936000000000003</v>
      </c>
      <c r="O219" s="23">
        <f>[1]!b_anal_yield_cnbd(B219,D219-1,1)</f>
        <v>3.17</v>
      </c>
      <c r="P219" s="17">
        <f t="shared" si="13"/>
        <v>3.1178338584744649</v>
      </c>
      <c r="Q219" s="1">
        <v>3.16</v>
      </c>
      <c r="R219" s="15">
        <f t="shared" si="12"/>
        <v>-5.2166141525535004</v>
      </c>
      <c r="S219" s="15">
        <f t="shared" si="15"/>
        <v>4.2166141525535217</v>
      </c>
      <c r="T219" s="15"/>
      <c r="U219" s="1" t="str">
        <f t="shared" si="14"/>
        <v>口行7</v>
      </c>
      <c r="V219" s="5">
        <v>43917</v>
      </c>
      <c r="W219" s="21">
        <v>3.17</v>
      </c>
      <c r="X219" s="22">
        <v>3.16</v>
      </c>
    </row>
    <row r="220" spans="1:24" x14ac:dyDescent="0.25">
      <c r="A220" s="3" t="s">
        <v>479</v>
      </c>
      <c r="B220" s="7">
        <v>200307</v>
      </c>
      <c r="C220" s="3" t="s">
        <v>480</v>
      </c>
      <c r="D220" s="5">
        <v>43924</v>
      </c>
      <c r="E220" s="5">
        <v>43928</v>
      </c>
      <c r="F220" s="4">
        <v>63.2</v>
      </c>
      <c r="G220" s="4">
        <v>7</v>
      </c>
      <c r="H220" s="3" t="s">
        <v>12</v>
      </c>
      <c r="I220" s="3" t="s">
        <v>22</v>
      </c>
      <c r="J220" s="4">
        <v>3.0295999999999998</v>
      </c>
      <c r="K220" s="4">
        <v>4.0199999999999996</v>
      </c>
      <c r="L220" s="4"/>
      <c r="M220" s="4">
        <v>5.6</v>
      </c>
      <c r="N220" s="13">
        <f>[1]!b_anal_modidura_cnbd(B220,D220,1)</f>
        <v>6.0823</v>
      </c>
      <c r="O220" s="23">
        <f>[1]!b_anal_yield_cnbd(B220,D220-1,1)</f>
        <v>3.0501</v>
      </c>
      <c r="P220" s="17">
        <f t="shared" si="13"/>
        <v>3.0509734935797312</v>
      </c>
      <c r="Q220" s="1">
        <v>3.06</v>
      </c>
      <c r="R220" s="15">
        <f t="shared" si="12"/>
        <v>8.7349357973121045E-2</v>
      </c>
      <c r="S220" s="15">
        <f t="shared" si="15"/>
        <v>0.90265064202688094</v>
      </c>
      <c r="T220" s="15"/>
      <c r="U220" s="1" t="str">
        <f t="shared" si="14"/>
        <v>口行7</v>
      </c>
      <c r="V220" s="5">
        <v>43924</v>
      </c>
      <c r="W220" s="21">
        <v>3.0501</v>
      </c>
      <c r="X220" s="22">
        <v>3.06</v>
      </c>
    </row>
    <row r="221" spans="1:24" x14ac:dyDescent="0.25">
      <c r="A221" s="3" t="s">
        <v>533</v>
      </c>
      <c r="B221" s="7">
        <v>200307</v>
      </c>
      <c r="C221" s="3" t="s">
        <v>534</v>
      </c>
      <c r="D221" s="5">
        <v>43931</v>
      </c>
      <c r="E221" s="5">
        <v>43934</v>
      </c>
      <c r="F221" s="4">
        <v>49</v>
      </c>
      <c r="G221" s="4">
        <v>7</v>
      </c>
      <c r="H221" s="3" t="s">
        <v>12</v>
      </c>
      <c r="I221" s="3" t="s">
        <v>22</v>
      </c>
      <c r="J221" s="4">
        <v>2.7871000000000001</v>
      </c>
      <c r="K221" s="4">
        <v>2.62</v>
      </c>
      <c r="L221" s="4"/>
      <c r="M221" s="4">
        <v>1.22</v>
      </c>
      <c r="N221" s="13">
        <f>[1]!b_anal_modidura_cnbd(B221,D221,1)</f>
        <v>6.0843999999999996</v>
      </c>
      <c r="O221" s="23">
        <f>[1]!b_anal_yield_cnbd(B221,D221-1,1)</f>
        <v>2.8001999999999998</v>
      </c>
      <c r="P221" s="17">
        <f t="shared" si="13"/>
        <v>2.8084661166261258</v>
      </c>
      <c r="Q221" s="1">
        <v>2.82</v>
      </c>
      <c r="R221" s="15">
        <f t="shared" si="12"/>
        <v>0.82661166261259744</v>
      </c>
      <c r="S221" s="15">
        <f t="shared" si="15"/>
        <v>1.1533883373874065</v>
      </c>
      <c r="T221" s="15"/>
      <c r="U221" s="1" t="str">
        <f t="shared" si="14"/>
        <v>口行7</v>
      </c>
      <c r="V221" s="5">
        <v>43931</v>
      </c>
      <c r="W221" s="21">
        <v>2.8001999999999998</v>
      </c>
      <c r="X221" s="22">
        <v>2.82</v>
      </c>
    </row>
    <row r="222" spans="1:24" x14ac:dyDescent="0.25">
      <c r="A222" s="3" t="s">
        <v>575</v>
      </c>
      <c r="B222" s="7">
        <v>200307</v>
      </c>
      <c r="C222" s="3" t="s">
        <v>576</v>
      </c>
      <c r="D222" s="5">
        <v>43938</v>
      </c>
      <c r="E222" s="5">
        <v>43941</v>
      </c>
      <c r="F222" s="4">
        <v>61.2</v>
      </c>
      <c r="G222" s="4">
        <v>7</v>
      </c>
      <c r="H222" s="3" t="s">
        <v>12</v>
      </c>
      <c r="I222" s="3" t="s">
        <v>22</v>
      </c>
      <c r="J222" s="4">
        <v>2.7098</v>
      </c>
      <c r="K222" s="4">
        <v>3.91</v>
      </c>
      <c r="L222" s="4"/>
      <c r="M222" s="4">
        <v>1.85</v>
      </c>
      <c r="N222" s="13">
        <f>[1]!b_anal_modidura_cnbd(B222,D222,1)</f>
        <v>6.0682</v>
      </c>
      <c r="O222" s="23">
        <f>[1]!b_anal_yield_cnbd(B222,D222-1,1)</f>
        <v>2.7652000000000001</v>
      </c>
      <c r="P222" s="17">
        <f t="shared" si="13"/>
        <v>2.7312231567845489</v>
      </c>
      <c r="Q222" s="1">
        <v>2.7349999999999999</v>
      </c>
      <c r="R222" s="15">
        <f t="shared" si="12"/>
        <v>-3.3976843215451247</v>
      </c>
      <c r="S222" s="15">
        <f t="shared" si="15"/>
        <v>0.37768432154510201</v>
      </c>
      <c r="T222" s="15"/>
      <c r="U222" s="1" t="str">
        <f t="shared" si="14"/>
        <v>口行7</v>
      </c>
      <c r="V222" s="5">
        <v>43938</v>
      </c>
      <c r="W222" s="21">
        <v>2.7652000000000001</v>
      </c>
      <c r="X222" s="22">
        <v>2.7349999999999999</v>
      </c>
    </row>
    <row r="223" spans="1:24" x14ac:dyDescent="0.25">
      <c r="A223" s="3" t="s">
        <v>610</v>
      </c>
      <c r="B223" s="7">
        <v>200307</v>
      </c>
      <c r="C223" s="3" t="s">
        <v>611</v>
      </c>
      <c r="D223" s="5">
        <v>43945</v>
      </c>
      <c r="E223" s="5">
        <v>43948</v>
      </c>
      <c r="F223" s="4">
        <v>46.3</v>
      </c>
      <c r="G223" s="4">
        <v>7</v>
      </c>
      <c r="H223" s="3" t="s">
        <v>12</v>
      </c>
      <c r="I223" s="3" t="s">
        <v>22</v>
      </c>
      <c r="J223" s="4">
        <v>2.6515</v>
      </c>
      <c r="K223" s="4">
        <v>4.37</v>
      </c>
      <c r="L223" s="4"/>
      <c r="M223" s="4">
        <v>7.33</v>
      </c>
      <c r="N223" s="13">
        <f>[1]!b_anal_modidura_cnbd(B223,D223,1)</f>
        <v>6.0568999999999997</v>
      </c>
      <c r="O223" s="23">
        <f>[1]!b_anal_yield_cnbd(B223,D223-1,1)</f>
        <v>2.7101999999999999</v>
      </c>
      <c r="P223" s="17">
        <f t="shared" si="13"/>
        <v>2.6729631247007544</v>
      </c>
      <c r="Q223" s="1">
        <v>2.7</v>
      </c>
      <c r="R223" s="15">
        <f t="shared" si="12"/>
        <v>-3.7236875299245575</v>
      </c>
      <c r="S223" s="15">
        <f t="shared" si="15"/>
        <v>2.7036875299245811</v>
      </c>
      <c r="T223" s="15"/>
      <c r="U223" s="1" t="str">
        <f t="shared" si="14"/>
        <v>口行7</v>
      </c>
      <c r="V223" s="5">
        <v>43945</v>
      </c>
      <c r="W223" s="21">
        <v>2.7101999999999999</v>
      </c>
      <c r="X223" s="22">
        <v>2.7</v>
      </c>
    </row>
    <row r="224" spans="1:24" x14ac:dyDescent="0.25">
      <c r="A224" s="3" t="s">
        <v>644</v>
      </c>
      <c r="B224" s="7">
        <v>200307</v>
      </c>
      <c r="C224" s="3" t="s">
        <v>645</v>
      </c>
      <c r="D224" s="5">
        <v>43951</v>
      </c>
      <c r="E224" s="5">
        <v>43957</v>
      </c>
      <c r="F224" s="4">
        <v>65</v>
      </c>
      <c r="G224" s="4">
        <v>7</v>
      </c>
      <c r="H224" s="3" t="s">
        <v>12</v>
      </c>
      <c r="I224" s="3" t="s">
        <v>22</v>
      </c>
      <c r="J224" s="4">
        <v>2.6621999999999999</v>
      </c>
      <c r="K224" s="4">
        <v>3.45</v>
      </c>
      <c r="L224" s="4"/>
      <c r="M224" s="4">
        <v>1.66</v>
      </c>
      <c r="N224" s="13">
        <f>[1]!b_anal_modidura_cnbd(B224,D224,1)</f>
        <v>6.0401999999999996</v>
      </c>
      <c r="O224" s="23">
        <f>[1]!b_anal_yield_cnbd(B224,D224-1,1)</f>
        <v>2.68</v>
      </c>
      <c r="P224" s="17">
        <f t="shared" si="13"/>
        <v>2.6837224661435051</v>
      </c>
      <c r="Q224" s="1">
        <v>2.69</v>
      </c>
      <c r="R224" s="15">
        <f t="shared" si="12"/>
        <v>0.372246614350491</v>
      </c>
      <c r="S224" s="15">
        <f t="shared" si="15"/>
        <v>0.62775338564948768</v>
      </c>
      <c r="T224" s="15"/>
      <c r="U224" s="1" t="str">
        <f t="shared" si="14"/>
        <v>口行7</v>
      </c>
      <c r="V224" s="5">
        <v>43951</v>
      </c>
      <c r="W224" s="21">
        <v>2.68</v>
      </c>
      <c r="X224" s="22">
        <v>2.69</v>
      </c>
    </row>
    <row r="225" spans="1:24" x14ac:dyDescent="0.25">
      <c r="A225" s="3" t="s">
        <v>682</v>
      </c>
      <c r="B225" s="7">
        <v>200307</v>
      </c>
      <c r="C225" s="3" t="s">
        <v>683</v>
      </c>
      <c r="D225" s="5">
        <v>43959</v>
      </c>
      <c r="E225" s="5">
        <v>43962</v>
      </c>
      <c r="F225" s="4">
        <v>40</v>
      </c>
      <c r="G225" s="4">
        <v>7</v>
      </c>
      <c r="H225" s="3" t="s">
        <v>12</v>
      </c>
      <c r="I225" s="3" t="s">
        <v>22</v>
      </c>
      <c r="J225" s="4">
        <v>2.8414999999999999</v>
      </c>
      <c r="K225" s="4">
        <v>2.41</v>
      </c>
      <c r="L225" s="4"/>
      <c r="M225" s="4">
        <v>1.1000000000000001</v>
      </c>
      <c r="N225" s="13">
        <f>[1]!b_anal_modidura_cnbd(B225,D225,1)</f>
        <v>6.0068000000000001</v>
      </c>
      <c r="O225" s="23">
        <f>[1]!b_anal_yield_cnbd(B225,D225-1,1)</f>
        <v>2.76</v>
      </c>
      <c r="P225" s="17">
        <f t="shared" si="13"/>
        <v>2.863142138909236</v>
      </c>
      <c r="Q225" s="1">
        <v>2.82</v>
      </c>
      <c r="R225" s="15">
        <f t="shared" ref="R225:R287" si="16">(P225-O225)*100</f>
        <v>10.314213890923618</v>
      </c>
      <c r="S225" s="15">
        <f t="shared" si="15"/>
        <v>-4.3142138909236127</v>
      </c>
      <c r="T225" s="15"/>
      <c r="U225" s="1" t="str">
        <f t="shared" si="14"/>
        <v>口行7</v>
      </c>
      <c r="V225" s="5">
        <v>43959</v>
      </c>
      <c r="W225" s="21">
        <v>2.76</v>
      </c>
      <c r="X225" s="22">
        <v>2.82</v>
      </c>
    </row>
    <row r="226" spans="1:24" x14ac:dyDescent="0.25">
      <c r="A226" s="3" t="s">
        <v>733</v>
      </c>
      <c r="B226" s="7">
        <v>200307</v>
      </c>
      <c r="C226" s="3" t="s">
        <v>734</v>
      </c>
      <c r="D226" s="5">
        <v>43966</v>
      </c>
      <c r="E226" s="5">
        <v>43969</v>
      </c>
      <c r="F226" s="4">
        <v>30</v>
      </c>
      <c r="G226" s="4">
        <v>7</v>
      </c>
      <c r="H226" s="3" t="s">
        <v>12</v>
      </c>
      <c r="I226" s="3" t="s">
        <v>22</v>
      </c>
      <c r="J226" s="4">
        <v>2.9773999999999998</v>
      </c>
      <c r="K226" s="4">
        <v>3.17</v>
      </c>
      <c r="L226" s="4"/>
      <c r="M226" s="4">
        <v>1.05</v>
      </c>
      <c r="N226" s="13">
        <f>[1]!b_anal_modidura_cnbd(B226,D226,1)</f>
        <v>5.9770000000000003</v>
      </c>
      <c r="O226" s="23">
        <f>[1]!b_anal_yield_cnbd(B226,D226-1,1)</f>
        <v>3.04</v>
      </c>
      <c r="P226" s="17">
        <f t="shared" si="13"/>
        <v>2.9991500418270034</v>
      </c>
      <c r="Q226" s="1">
        <v>3</v>
      </c>
      <c r="R226" s="15">
        <f t="shared" si="16"/>
        <v>-4.0849958172996637</v>
      </c>
      <c r="S226" s="15">
        <f t="shared" si="15"/>
        <v>8.4995817299660104E-2</v>
      </c>
      <c r="T226" s="15"/>
      <c r="U226" s="1" t="str">
        <f t="shared" si="14"/>
        <v>口行7</v>
      </c>
      <c r="V226" s="5">
        <v>43966</v>
      </c>
      <c r="W226" s="21">
        <v>3.04</v>
      </c>
      <c r="X226" s="22">
        <v>3</v>
      </c>
    </row>
    <row r="227" spans="1:24" x14ac:dyDescent="0.25">
      <c r="A227" s="3" t="s">
        <v>773</v>
      </c>
      <c r="B227" s="7">
        <v>200307</v>
      </c>
      <c r="C227" s="3" t="s">
        <v>774</v>
      </c>
      <c r="D227" s="5">
        <v>43973</v>
      </c>
      <c r="E227" s="5">
        <v>43976</v>
      </c>
      <c r="F227" s="4">
        <v>30</v>
      </c>
      <c r="G227" s="4">
        <v>7</v>
      </c>
      <c r="H227" s="3" t="s">
        <v>12</v>
      </c>
      <c r="I227" s="3" t="s">
        <v>22</v>
      </c>
      <c r="J227" s="4">
        <v>2.9769000000000001</v>
      </c>
      <c r="K227" s="4">
        <v>3.93</v>
      </c>
      <c r="L227" s="4"/>
      <c r="M227" s="4">
        <v>1.57</v>
      </c>
      <c r="N227" s="13">
        <f>[1]!b_anal_modidura_cnbd(B227,D227,1)</f>
        <v>5.9588000000000001</v>
      </c>
      <c r="O227" s="23">
        <f>[1]!b_anal_yield_cnbd(B227,D227-1,1)</f>
        <v>3.06</v>
      </c>
      <c r="P227" s="17">
        <f t="shared" si="13"/>
        <v>2.9987164731153926</v>
      </c>
      <c r="Q227" s="1">
        <v>3.01</v>
      </c>
      <c r="R227" s="15">
        <f t="shared" si="16"/>
        <v>-6.1283526884607475</v>
      </c>
      <c r="S227" s="15">
        <f t="shared" si="15"/>
        <v>1.1283526884607209</v>
      </c>
      <c r="T227" s="15"/>
      <c r="U227" s="1" t="str">
        <f t="shared" si="14"/>
        <v>口行7</v>
      </c>
      <c r="V227" s="5">
        <v>43973</v>
      </c>
      <c r="W227" s="21" t="e">
        <v>#NAME?</v>
      </c>
      <c r="X227" s="22">
        <v>3.01</v>
      </c>
    </row>
    <row r="228" spans="1:24" x14ac:dyDescent="0.25">
      <c r="A228" s="3" t="s">
        <v>824</v>
      </c>
      <c r="B228" s="7">
        <v>200307</v>
      </c>
      <c r="C228" s="3" t="s">
        <v>825</v>
      </c>
      <c r="D228" s="5">
        <v>43980</v>
      </c>
      <c r="E228" s="5">
        <v>43983</v>
      </c>
      <c r="F228" s="4">
        <v>30</v>
      </c>
      <c r="G228" s="4">
        <v>7</v>
      </c>
      <c r="H228" s="3" t="s">
        <v>12</v>
      </c>
      <c r="I228" s="3" t="s">
        <v>22</v>
      </c>
      <c r="J228" s="4">
        <v>3.0754999999999999</v>
      </c>
      <c r="K228" s="4">
        <v>4.58</v>
      </c>
      <c r="L228" s="4"/>
      <c r="M228" s="4">
        <v>1.31</v>
      </c>
      <c r="N228" s="13">
        <f>[1]!b_anal_modidura_cnbd(B228,D228,1)</f>
        <v>5.9279000000000002</v>
      </c>
      <c r="O228" s="23">
        <f>[1]!b_anal_yield_cnbd(B228,D228-1,1)</f>
        <v>3.12</v>
      </c>
      <c r="P228" s="17">
        <f t="shared" si="13"/>
        <v>3.0974301945039557</v>
      </c>
      <c r="Q228" s="1">
        <v>3.12</v>
      </c>
      <c r="R228" s="15">
        <f t="shared" si="16"/>
        <v>-2.2569805496044371</v>
      </c>
      <c r="S228" s="15">
        <f t="shared" si="15"/>
        <v>2.2569805496044371</v>
      </c>
      <c r="T228" s="15"/>
      <c r="U228" s="1" t="str">
        <f t="shared" si="14"/>
        <v>口行7</v>
      </c>
      <c r="V228" s="5">
        <v>43980</v>
      </c>
      <c r="W228" s="21" t="e">
        <v>#NAME?</v>
      </c>
      <c r="X228" s="22">
        <v>3.12</v>
      </c>
    </row>
    <row r="229" spans="1:24" x14ac:dyDescent="0.25">
      <c r="A229" s="3" t="s">
        <v>871</v>
      </c>
      <c r="B229" s="7">
        <v>200307</v>
      </c>
      <c r="C229" s="3" t="s">
        <v>872</v>
      </c>
      <c r="D229" s="5">
        <v>43987</v>
      </c>
      <c r="E229" s="5">
        <v>43990</v>
      </c>
      <c r="F229" s="4">
        <v>30</v>
      </c>
      <c r="G229" s="4">
        <v>7</v>
      </c>
      <c r="H229" s="3" t="s">
        <v>12</v>
      </c>
      <c r="I229" s="3" t="s">
        <v>22</v>
      </c>
      <c r="J229" s="4">
        <v>3.3671000000000002</v>
      </c>
      <c r="K229" s="4">
        <v>3.95</v>
      </c>
      <c r="L229" s="4"/>
      <c r="M229" s="4">
        <v>15</v>
      </c>
      <c r="N229" s="13">
        <f>[1]!b_anal_modidura_cnbd(B229,D229,1)</f>
        <v>5.8887</v>
      </c>
      <c r="O229" s="23">
        <f>[1]!b_anal_yield_cnbd(B229,D229-1,1)</f>
        <v>3.3801000000000001</v>
      </c>
      <c r="P229" s="17">
        <f t="shared" si="13"/>
        <v>3.3891761798019937</v>
      </c>
      <c r="Q229" s="1">
        <v>3.41</v>
      </c>
      <c r="R229" s="15">
        <f t="shared" si="16"/>
        <v>0.90761798019936002</v>
      </c>
      <c r="S229" s="15">
        <f t="shared" si="15"/>
        <v>2.0823820198006437</v>
      </c>
      <c r="T229" s="15"/>
      <c r="U229" s="1" t="str">
        <f t="shared" si="14"/>
        <v>口行7</v>
      </c>
      <c r="V229" s="5">
        <v>43987</v>
      </c>
      <c r="W229" s="21" t="e">
        <v>#NAME?</v>
      </c>
      <c r="X229" s="22">
        <v>3.41</v>
      </c>
    </row>
    <row r="230" spans="1:24" x14ac:dyDescent="0.25">
      <c r="A230" s="3" t="s">
        <v>32</v>
      </c>
      <c r="B230" s="7">
        <v>190310</v>
      </c>
      <c r="C230" s="3" t="s">
        <v>33</v>
      </c>
      <c r="D230" s="5">
        <v>43833</v>
      </c>
      <c r="E230" s="5">
        <v>43836</v>
      </c>
      <c r="F230" s="4">
        <v>41.9</v>
      </c>
      <c r="G230" s="4">
        <v>10</v>
      </c>
      <c r="H230" s="3" t="s">
        <v>12</v>
      </c>
      <c r="I230" s="3" t="s">
        <v>22</v>
      </c>
      <c r="J230" s="4">
        <v>3.6591</v>
      </c>
      <c r="K230" s="4">
        <v>4.37</v>
      </c>
      <c r="L230" s="4"/>
      <c r="M230" s="4">
        <v>12.78</v>
      </c>
      <c r="N230" s="13">
        <f>[1]!b_anal_modidura_cnbd(B230,D230,1)</f>
        <v>7.5900999999999996</v>
      </c>
      <c r="O230" s="23">
        <f>[1]!b_anal_yield_cnbd(B230,D230-1,1)</f>
        <v>3.71</v>
      </c>
      <c r="P230" s="17">
        <f t="shared" si="13"/>
        <v>3.6828151025678184</v>
      </c>
      <c r="Q230" s="1">
        <v>3.7149999999999999</v>
      </c>
      <c r="R230" s="15">
        <f t="shared" si="16"/>
        <v>-2.7184897432181554</v>
      </c>
      <c r="S230" s="15">
        <f t="shared" si="15"/>
        <v>3.2184897432181447</v>
      </c>
      <c r="T230" s="15"/>
      <c r="U230" s="1" t="str">
        <f t="shared" si="14"/>
        <v>口行10</v>
      </c>
      <c r="V230" s="5">
        <v>43833</v>
      </c>
      <c r="W230" s="21">
        <v>3.71</v>
      </c>
      <c r="X230" s="22">
        <v>3.7149999999999999</v>
      </c>
    </row>
    <row r="231" spans="1:24" x14ac:dyDescent="0.25">
      <c r="A231" s="3" t="s">
        <v>73</v>
      </c>
      <c r="B231" s="7">
        <v>190310</v>
      </c>
      <c r="C231" s="3" t="s">
        <v>74</v>
      </c>
      <c r="D231" s="5">
        <v>43839</v>
      </c>
      <c r="E231" s="5">
        <v>43843</v>
      </c>
      <c r="F231" s="4">
        <v>54</v>
      </c>
      <c r="G231" s="4">
        <v>10</v>
      </c>
      <c r="H231" s="3" t="s">
        <v>12</v>
      </c>
      <c r="I231" s="3" t="s">
        <v>22</v>
      </c>
      <c r="J231" s="4">
        <v>3.6377000000000002</v>
      </c>
      <c r="K231" s="4">
        <v>3.96</v>
      </c>
      <c r="L231" s="4"/>
      <c r="M231" s="4">
        <v>1.86</v>
      </c>
      <c r="N231" s="13">
        <f>[1]!b_anal_modidura_cnbd(B231,D231,1)</f>
        <v>7.5778999999999996</v>
      </c>
      <c r="O231" s="23">
        <f>[1]!b_anal_yield_cnbd(B231,D231-1,1)</f>
        <v>3.69</v>
      </c>
      <c r="P231" s="17">
        <f t="shared" si="13"/>
        <v>3.661453282571689</v>
      </c>
      <c r="Q231" s="1">
        <v>3.6924999999999999</v>
      </c>
      <c r="R231" s="15">
        <f t="shared" si="16"/>
        <v>-2.8546717428310942</v>
      </c>
      <c r="S231" s="15">
        <f t="shared" si="15"/>
        <v>3.1046717428310888</v>
      </c>
      <c r="T231" s="15"/>
      <c r="U231" s="1" t="str">
        <f t="shared" si="14"/>
        <v>口行10</v>
      </c>
      <c r="V231" s="5">
        <v>43839</v>
      </c>
      <c r="W231" s="21">
        <v>3.69</v>
      </c>
      <c r="X231" s="22">
        <v>3.6924999999999999</v>
      </c>
    </row>
    <row r="232" spans="1:24" x14ac:dyDescent="0.25">
      <c r="A232" s="3" t="s">
        <v>111</v>
      </c>
      <c r="B232" s="7">
        <v>190310</v>
      </c>
      <c r="C232" s="3" t="s">
        <v>112</v>
      </c>
      <c r="D232" s="5">
        <v>43846</v>
      </c>
      <c r="E232" s="5">
        <v>43847</v>
      </c>
      <c r="F232" s="4">
        <v>70</v>
      </c>
      <c r="G232" s="4">
        <v>10</v>
      </c>
      <c r="H232" s="3" t="s">
        <v>12</v>
      </c>
      <c r="I232" s="3" t="s">
        <v>22</v>
      </c>
      <c r="J232" s="4">
        <v>3.6225999999999998</v>
      </c>
      <c r="K232" s="4">
        <v>3.73</v>
      </c>
      <c r="L232" s="4"/>
      <c r="M232" s="4">
        <v>3.23</v>
      </c>
      <c r="N232" s="13">
        <f>[1]!b_anal_modidura_cnbd(B232,D232,1)</f>
        <v>7.5636999999999999</v>
      </c>
      <c r="O232" s="23">
        <f>[1]!b_anal_yield_cnbd(B232,D232-1,1)</f>
        <v>3.6524999999999999</v>
      </c>
      <c r="P232" s="17">
        <f t="shared" si="13"/>
        <v>3.6463978767005565</v>
      </c>
      <c r="Q232" s="1">
        <v>3.6549999999999998</v>
      </c>
      <c r="R232" s="15">
        <f t="shared" si="16"/>
        <v>-0.61021232994433738</v>
      </c>
      <c r="S232" s="15">
        <f t="shared" si="15"/>
        <v>0.86021232994433205</v>
      </c>
      <c r="T232" s="15"/>
      <c r="U232" s="1" t="str">
        <f t="shared" si="14"/>
        <v>口行10</v>
      </c>
      <c r="V232" s="5">
        <v>43846</v>
      </c>
      <c r="W232" s="21">
        <v>3.6524999999999999</v>
      </c>
      <c r="X232" s="22">
        <v>3.6549999999999998</v>
      </c>
    </row>
    <row r="233" spans="1:24" x14ac:dyDescent="0.25">
      <c r="A233" s="3" t="s">
        <v>129</v>
      </c>
      <c r="B233" s="7">
        <v>190310</v>
      </c>
      <c r="C233" s="3" t="s">
        <v>130</v>
      </c>
      <c r="D233" s="5">
        <v>43851</v>
      </c>
      <c r="E233" s="5">
        <v>43852</v>
      </c>
      <c r="F233" s="4">
        <v>53</v>
      </c>
      <c r="G233" s="4">
        <v>10</v>
      </c>
      <c r="H233" s="3" t="s">
        <v>12</v>
      </c>
      <c r="I233" s="3" t="s">
        <v>22</v>
      </c>
      <c r="J233" s="4">
        <v>3.5480999999999998</v>
      </c>
      <c r="K233" s="4">
        <v>3.24</v>
      </c>
      <c r="L233" s="4"/>
      <c r="M233" s="4">
        <v>2.09</v>
      </c>
      <c r="N233" s="13">
        <f>[1]!b_anal_modidura_cnbd(B233,D233,1)</f>
        <v>7.5602</v>
      </c>
      <c r="O233" s="23">
        <f>[1]!b_anal_yield_cnbd(B233,D233-1,1)</f>
        <v>3.6074999999999999</v>
      </c>
      <c r="P233" s="17">
        <f t="shared" si="13"/>
        <v>3.5719088939446046</v>
      </c>
      <c r="Q233" s="1">
        <v>3.585</v>
      </c>
      <c r="R233" s="15">
        <f t="shared" si="16"/>
        <v>-3.5591106055395283</v>
      </c>
      <c r="S233" s="15">
        <f t="shared" si="15"/>
        <v>1.3091106055395318</v>
      </c>
      <c r="T233" s="15"/>
      <c r="U233" s="1" t="str">
        <f t="shared" si="14"/>
        <v>口行10</v>
      </c>
      <c r="V233" s="5">
        <v>43851</v>
      </c>
      <c r="W233" s="21">
        <v>3.6074999999999999</v>
      </c>
      <c r="X233" s="22">
        <v>3.585</v>
      </c>
    </row>
    <row r="234" spans="1:24" x14ac:dyDescent="0.25">
      <c r="A234" s="3" t="s">
        <v>134</v>
      </c>
      <c r="B234" s="7">
        <v>150308</v>
      </c>
      <c r="C234" s="3" t="s">
        <v>135</v>
      </c>
      <c r="D234" s="5">
        <v>43851</v>
      </c>
      <c r="E234" s="5">
        <v>43864</v>
      </c>
      <c r="F234" s="4">
        <v>50</v>
      </c>
      <c r="G234" s="4">
        <v>10</v>
      </c>
      <c r="H234" s="3" t="s">
        <v>12</v>
      </c>
      <c r="I234" s="3" t="s">
        <v>22</v>
      </c>
      <c r="J234" s="4">
        <v>3.2233999999999998</v>
      </c>
      <c r="K234" s="4">
        <v>3.53</v>
      </c>
      <c r="L234" s="4"/>
      <c r="M234" s="4">
        <v>3.79</v>
      </c>
      <c r="N234" s="13">
        <f>[1]!b_anal_modidura_cnbd(B234,D234,1)</f>
        <v>4.4962999999999997</v>
      </c>
      <c r="O234" s="23">
        <f>[1]!b_anal_yield_cnbd(B234,D234-1,1)</f>
        <v>3.2810999999999999</v>
      </c>
      <c r="P234" s="17">
        <f t="shared" si="13"/>
        <v>3.2634329159531168</v>
      </c>
      <c r="R234" s="15">
        <f t="shared" si="16"/>
        <v>-1.7667084046883108</v>
      </c>
      <c r="S234" s="15">
        <f t="shared" si="15"/>
        <v>-326.34329159531165</v>
      </c>
      <c r="T234" s="15"/>
      <c r="U234" s="1" t="str">
        <f t="shared" si="14"/>
        <v>口行10</v>
      </c>
    </row>
    <row r="235" spans="1:24" x14ac:dyDescent="0.25">
      <c r="A235" s="3" t="s">
        <v>136</v>
      </c>
      <c r="B235" s="7">
        <v>170303</v>
      </c>
      <c r="C235" s="3" t="s">
        <v>137</v>
      </c>
      <c r="D235" s="5">
        <v>43851</v>
      </c>
      <c r="E235" s="5">
        <v>43864</v>
      </c>
      <c r="F235" s="4">
        <v>30</v>
      </c>
      <c r="G235" s="4">
        <v>10</v>
      </c>
      <c r="H235" s="3" t="s">
        <v>12</v>
      </c>
      <c r="I235" s="3" t="s">
        <v>22</v>
      </c>
      <c r="J235" s="4">
        <v>3.4535999999999998</v>
      </c>
      <c r="K235" s="4">
        <v>4.53</v>
      </c>
      <c r="L235" s="4"/>
      <c r="M235" s="4">
        <v>8.2799999999999994</v>
      </c>
      <c r="N235" s="13">
        <f>[1]!b_anal_modidura_cnbd(B235,D235,1)</f>
        <v>5.9547999999999996</v>
      </c>
      <c r="O235" s="23">
        <f>[1]!b_anal_yield_cnbd(B235,D235-1,1)</f>
        <v>3.5051999999999999</v>
      </c>
      <c r="P235" s="17">
        <f t="shared" si="13"/>
        <v>3.4838277154564383</v>
      </c>
      <c r="R235" s="15">
        <f t="shared" si="16"/>
        <v>-2.1372284543561548</v>
      </c>
      <c r="S235" s="15">
        <f t="shared" si="15"/>
        <v>-348.38277154564383</v>
      </c>
      <c r="T235" s="15"/>
      <c r="U235" s="1" t="str">
        <f t="shared" si="14"/>
        <v>口行10</v>
      </c>
    </row>
    <row r="236" spans="1:24" x14ac:dyDescent="0.25">
      <c r="A236" s="3" t="s">
        <v>148</v>
      </c>
      <c r="B236" s="7">
        <v>190310</v>
      </c>
      <c r="C236" s="3" t="s">
        <v>149</v>
      </c>
      <c r="D236" s="5">
        <v>43867</v>
      </c>
      <c r="E236" s="5">
        <v>43871</v>
      </c>
      <c r="F236" s="4">
        <v>55.5</v>
      </c>
      <c r="G236" s="4">
        <v>10</v>
      </c>
      <c r="H236" s="3" t="s">
        <v>12</v>
      </c>
      <c r="I236" s="3" t="s">
        <v>22</v>
      </c>
      <c r="J236" s="4">
        <v>3.3500999999999999</v>
      </c>
      <c r="K236" s="4">
        <v>5.74</v>
      </c>
      <c r="L236" s="4"/>
      <c r="M236" s="4">
        <v>15.58</v>
      </c>
      <c r="N236" s="13">
        <f>[1]!b_anal_modidura_cnbd(B236,D236,1)</f>
        <v>7.5439999999999996</v>
      </c>
      <c r="O236" s="23">
        <f>[1]!b_anal_yield_cnbd(B236,D236-1,1)</f>
        <v>3.39</v>
      </c>
      <c r="P236" s="17">
        <f t="shared" si="13"/>
        <v>3.3739600212089078</v>
      </c>
      <c r="Q236" s="1">
        <v>3.39</v>
      </c>
      <c r="R236" s="15">
        <f t="shared" si="16"/>
        <v>-1.6039978791092313</v>
      </c>
      <c r="S236" s="15">
        <f t="shared" si="15"/>
        <v>1.6039978791092313</v>
      </c>
      <c r="T236" s="15"/>
      <c r="U236" s="1" t="str">
        <f t="shared" si="14"/>
        <v>口行10</v>
      </c>
      <c r="V236" s="5">
        <v>43867</v>
      </c>
      <c r="W236" s="21">
        <v>3.39</v>
      </c>
      <c r="X236" s="22">
        <v>3.39</v>
      </c>
    </row>
    <row r="237" spans="1:24" x14ac:dyDescent="0.25">
      <c r="A237" s="3" t="s">
        <v>188</v>
      </c>
      <c r="B237" s="7">
        <v>190310</v>
      </c>
      <c r="C237" s="3" t="s">
        <v>189</v>
      </c>
      <c r="D237" s="5">
        <v>43874</v>
      </c>
      <c r="E237" s="5">
        <v>43878</v>
      </c>
      <c r="F237" s="4">
        <v>63.3</v>
      </c>
      <c r="G237" s="4">
        <v>10</v>
      </c>
      <c r="H237" s="3" t="s">
        <v>12</v>
      </c>
      <c r="I237" s="3" t="s">
        <v>22</v>
      </c>
      <c r="J237" s="4">
        <v>3.3597999999999999</v>
      </c>
      <c r="K237" s="4">
        <v>3.68</v>
      </c>
      <c r="L237" s="4"/>
      <c r="M237" s="4">
        <v>14.94</v>
      </c>
      <c r="N237" s="13">
        <f>[1]!b_anal_modidura_cnbd(B237,D237,1)</f>
        <v>7.5282999999999998</v>
      </c>
      <c r="O237" s="23">
        <f>[1]!b_anal_yield_cnbd(B237,D237-1,1)</f>
        <v>3.3849999999999998</v>
      </c>
      <c r="P237" s="17">
        <f t="shared" si="13"/>
        <v>3.3837097804285161</v>
      </c>
      <c r="Q237" s="1">
        <v>3.38</v>
      </c>
      <c r="R237" s="15">
        <f t="shared" si="16"/>
        <v>-0.12902195714836751</v>
      </c>
      <c r="S237" s="15">
        <f t="shared" si="15"/>
        <v>-0.37097804285162184</v>
      </c>
      <c r="T237" s="15"/>
      <c r="U237" s="1" t="str">
        <f t="shared" si="14"/>
        <v>口行10</v>
      </c>
      <c r="V237" s="5">
        <v>43874</v>
      </c>
      <c r="W237" s="21">
        <v>3.3849999999999998</v>
      </c>
      <c r="X237" s="22">
        <v>3.38</v>
      </c>
    </row>
    <row r="238" spans="1:24" x14ac:dyDescent="0.25">
      <c r="A238" s="3" t="s">
        <v>224</v>
      </c>
      <c r="B238" s="7">
        <v>190310</v>
      </c>
      <c r="C238" s="3" t="s">
        <v>225</v>
      </c>
      <c r="D238" s="5">
        <v>43881</v>
      </c>
      <c r="E238" s="5">
        <v>43885</v>
      </c>
      <c r="F238" s="4">
        <v>72.8</v>
      </c>
      <c r="G238" s="4">
        <v>10</v>
      </c>
      <c r="H238" s="3" t="s">
        <v>12</v>
      </c>
      <c r="I238" s="3" t="s">
        <v>22</v>
      </c>
      <c r="J238" s="4">
        <v>3.3881999999999999</v>
      </c>
      <c r="K238" s="4">
        <v>4.07</v>
      </c>
      <c r="L238" s="4"/>
      <c r="M238" s="4">
        <v>20.190000000000001</v>
      </c>
      <c r="N238" s="13">
        <f>[1]!b_anal_modidura_cnbd(B238,D238,1)</f>
        <v>7.5052000000000003</v>
      </c>
      <c r="O238" s="23">
        <f>[1]!b_anal_yield_cnbd(B238,D238-1,1)</f>
        <v>3.4</v>
      </c>
      <c r="P238" s="17">
        <f t="shared" si="13"/>
        <v>3.412183371529073</v>
      </c>
      <c r="Q238" s="1">
        <v>3.4075000000000002</v>
      </c>
      <c r="R238" s="15">
        <f t="shared" si="16"/>
        <v>1.2183371529073117</v>
      </c>
      <c r="S238" s="15">
        <f t="shared" si="15"/>
        <v>-0.46833715290728328</v>
      </c>
      <c r="T238" s="15"/>
      <c r="U238" s="1" t="str">
        <f t="shared" si="14"/>
        <v>口行10</v>
      </c>
      <c r="V238" s="5">
        <v>43881</v>
      </c>
      <c r="W238" s="21">
        <v>3.4</v>
      </c>
      <c r="X238" s="22">
        <v>3.4075000000000002</v>
      </c>
    </row>
    <row r="239" spans="1:24" x14ac:dyDescent="0.25">
      <c r="A239" s="3" t="s">
        <v>256</v>
      </c>
      <c r="B239" s="7">
        <v>190310</v>
      </c>
      <c r="C239" s="3" t="s">
        <v>257</v>
      </c>
      <c r="D239" s="5">
        <v>43888</v>
      </c>
      <c r="E239" s="5">
        <v>43892</v>
      </c>
      <c r="F239" s="4">
        <v>77.7</v>
      </c>
      <c r="G239" s="4">
        <v>10</v>
      </c>
      <c r="H239" s="3" t="s">
        <v>12</v>
      </c>
      <c r="I239" s="3" t="s">
        <v>22</v>
      </c>
      <c r="J239" s="4">
        <v>3.3167</v>
      </c>
      <c r="K239" s="4">
        <v>3.98</v>
      </c>
      <c r="L239" s="4"/>
      <c r="M239" s="4">
        <v>1.3</v>
      </c>
      <c r="N239" s="13">
        <f>[1]!b_anal_modidura_cnbd(B239,D239,1)</f>
        <v>7.4981</v>
      </c>
      <c r="O239" s="23">
        <f>[1]!b_anal_yield_cnbd(B239,D239-1,1)</f>
        <v>3.3451</v>
      </c>
      <c r="P239" s="17">
        <f t="shared" si="13"/>
        <v>3.3407060815406568</v>
      </c>
      <c r="Q239" s="1">
        <v>3.34</v>
      </c>
      <c r="R239" s="15">
        <f t="shared" si="16"/>
        <v>-0.43939184593431158</v>
      </c>
      <c r="S239" s="15">
        <f t="shared" si="15"/>
        <v>-7.0608154065698869E-2</v>
      </c>
      <c r="T239" s="15"/>
      <c r="U239" s="1" t="str">
        <f t="shared" si="14"/>
        <v>口行10</v>
      </c>
      <c r="V239" s="5">
        <v>43888</v>
      </c>
      <c r="W239" s="21">
        <v>3.3451</v>
      </c>
      <c r="X239" s="22">
        <v>3.34</v>
      </c>
    </row>
    <row r="240" spans="1:24" x14ac:dyDescent="0.25">
      <c r="A240" s="3" t="s">
        <v>307</v>
      </c>
      <c r="B240" s="7">
        <v>190310</v>
      </c>
      <c r="C240" s="3" t="s">
        <v>308</v>
      </c>
      <c r="D240" s="5">
        <v>43895</v>
      </c>
      <c r="E240" s="5">
        <v>43899</v>
      </c>
      <c r="F240" s="4">
        <v>65.3</v>
      </c>
      <c r="G240" s="4">
        <v>10</v>
      </c>
      <c r="H240" s="3" t="s">
        <v>12</v>
      </c>
      <c r="I240" s="3" t="s">
        <v>22</v>
      </c>
      <c r="J240" s="4">
        <v>3.2454999999999998</v>
      </c>
      <c r="K240" s="4">
        <v>3.31</v>
      </c>
      <c r="L240" s="4"/>
      <c r="M240" s="4">
        <v>1.2</v>
      </c>
      <c r="N240" s="13">
        <f>[1]!b_anal_modidura_cnbd(B240,D240,1)</f>
        <v>7.4874000000000001</v>
      </c>
      <c r="O240" s="23">
        <f>[1]!b_anal_yield_cnbd(B240,D240-1,1)</f>
        <v>3.27</v>
      </c>
      <c r="P240" s="17">
        <f t="shared" si="13"/>
        <v>3.2695403878515905</v>
      </c>
      <c r="Q240" s="1">
        <v>3.2774999999999999</v>
      </c>
      <c r="R240" s="15">
        <f t="shared" si="16"/>
        <v>-4.5961214840950504E-2</v>
      </c>
      <c r="S240" s="15">
        <f t="shared" si="15"/>
        <v>0.79596121484093452</v>
      </c>
      <c r="T240" s="15"/>
      <c r="U240" s="1" t="str">
        <f t="shared" si="14"/>
        <v>口行10</v>
      </c>
      <c r="V240" s="5">
        <v>43895</v>
      </c>
      <c r="W240" s="21">
        <v>3.27</v>
      </c>
      <c r="X240" s="22">
        <v>3.2774999999999999</v>
      </c>
    </row>
    <row r="241" spans="1:24" x14ac:dyDescent="0.25">
      <c r="A241" s="3" t="s">
        <v>351</v>
      </c>
      <c r="B241" s="7">
        <v>190310</v>
      </c>
      <c r="C241" s="3" t="s">
        <v>352</v>
      </c>
      <c r="D241" s="5">
        <v>43902</v>
      </c>
      <c r="E241" s="5">
        <v>43906</v>
      </c>
      <c r="F241" s="4">
        <v>80.400000000000006</v>
      </c>
      <c r="G241" s="4">
        <v>10</v>
      </c>
      <c r="H241" s="3" t="s">
        <v>12</v>
      </c>
      <c r="I241" s="3" t="s">
        <v>22</v>
      </c>
      <c r="J241" s="4">
        <v>3.1646999999999998</v>
      </c>
      <c r="K241" s="4">
        <v>3.34</v>
      </c>
      <c r="L241" s="4"/>
      <c r="M241" s="4">
        <v>3.74</v>
      </c>
      <c r="N241" s="13">
        <f>[1]!b_anal_modidura_cnbd(B241,D241,1)</f>
        <v>7.4770000000000003</v>
      </c>
      <c r="O241" s="23">
        <f>[1]!b_anal_yield_cnbd(B241,D241-1,1)</f>
        <v>3.1949999999999998</v>
      </c>
      <c r="P241" s="17">
        <f t="shared" si="13"/>
        <v>3.1887738264009626</v>
      </c>
      <c r="Q241" s="1">
        <v>3.1949999999999998</v>
      </c>
      <c r="R241" s="15">
        <f t="shared" si="16"/>
        <v>-0.62261735990372102</v>
      </c>
      <c r="S241" s="15">
        <f t="shared" si="15"/>
        <v>0.62261735990372102</v>
      </c>
      <c r="T241" s="15"/>
      <c r="U241" s="1" t="str">
        <f t="shared" si="14"/>
        <v>口行10</v>
      </c>
      <c r="V241" s="5">
        <v>43902</v>
      </c>
      <c r="W241" s="21">
        <v>3.1949999999999998</v>
      </c>
      <c r="X241" s="22">
        <v>3.1949999999999998</v>
      </c>
    </row>
    <row r="242" spans="1:24" x14ac:dyDescent="0.25">
      <c r="A242" s="3" t="s">
        <v>388</v>
      </c>
      <c r="B242" s="7">
        <v>200310</v>
      </c>
      <c r="C242" s="3" t="s">
        <v>389</v>
      </c>
      <c r="D242" s="5">
        <v>43909</v>
      </c>
      <c r="E242" s="5">
        <v>43913</v>
      </c>
      <c r="F242" s="4">
        <v>74</v>
      </c>
      <c r="G242" s="4">
        <v>10</v>
      </c>
      <c r="H242" s="3" t="s">
        <v>12</v>
      </c>
      <c r="I242" s="3" t="s">
        <v>22</v>
      </c>
      <c r="J242" s="10">
        <f>[1]!b_info_couponrate(A242)</f>
        <v>3.23</v>
      </c>
      <c r="K242" s="4">
        <v>4.3899999999999997</v>
      </c>
      <c r="L242" s="4"/>
      <c r="M242" s="4">
        <v>1.39</v>
      </c>
      <c r="N242" s="13">
        <f>[1]!b_anal_modidura_cnbd(B242,E242,1)</f>
        <v>8.4323999999999995</v>
      </c>
      <c r="O242" s="28">
        <v>3.2850000000000001</v>
      </c>
      <c r="P242" s="17">
        <f t="shared" si="13"/>
        <v>3.2513462359470613</v>
      </c>
      <c r="Q242" s="1">
        <v>3.2850000000000001</v>
      </c>
      <c r="R242" s="15">
        <f t="shared" si="16"/>
        <v>-3.365376405293885</v>
      </c>
      <c r="S242" s="15">
        <f t="shared" si="15"/>
        <v>3.365376405293885</v>
      </c>
      <c r="T242" s="15"/>
      <c r="U242" s="1" t="str">
        <f t="shared" si="14"/>
        <v>口行10</v>
      </c>
      <c r="V242" s="5">
        <v>43909</v>
      </c>
      <c r="W242" s="24">
        <v>3.2850000000000001</v>
      </c>
      <c r="X242" s="22">
        <v>3.2850000000000001</v>
      </c>
    </row>
    <row r="243" spans="1:24" x14ac:dyDescent="0.25">
      <c r="A243" s="3" t="s">
        <v>428</v>
      </c>
      <c r="B243" s="7">
        <v>200310</v>
      </c>
      <c r="C243" s="3" t="s">
        <v>429</v>
      </c>
      <c r="D243" s="5">
        <v>43916</v>
      </c>
      <c r="E243" s="5">
        <v>43920</v>
      </c>
      <c r="F243" s="4">
        <v>85.4</v>
      </c>
      <c r="G243" s="4">
        <v>10</v>
      </c>
      <c r="H243" s="3" t="s">
        <v>12</v>
      </c>
      <c r="I243" s="3" t="s">
        <v>22</v>
      </c>
      <c r="J243" s="4">
        <v>3.1720999999999999</v>
      </c>
      <c r="K243" s="4">
        <v>3.52</v>
      </c>
      <c r="L243" s="4"/>
      <c r="M243" s="4">
        <v>8</v>
      </c>
      <c r="N243" s="13">
        <f>[1]!b_anal_modidura_cnbd(B243,D243,1)</f>
        <v>8.4276999999999997</v>
      </c>
      <c r="O243" s="23">
        <f>[1]!b_anal_yield_cnbd(B243,D243-1,1)</f>
        <v>3.2052</v>
      </c>
      <c r="P243" s="17">
        <f t="shared" si="13"/>
        <v>3.1934581404179077</v>
      </c>
      <c r="Q243" s="1">
        <v>3.2</v>
      </c>
      <c r="R243" s="15">
        <f t="shared" si="16"/>
        <v>-1.1741859582092395</v>
      </c>
      <c r="S243" s="15">
        <f t="shared" si="15"/>
        <v>0.65418595820925241</v>
      </c>
      <c r="T243" s="15"/>
      <c r="U243" s="1" t="str">
        <f t="shared" si="14"/>
        <v>口行10</v>
      </c>
      <c r="V243" s="5">
        <v>43916</v>
      </c>
      <c r="W243" s="21">
        <v>3.2052</v>
      </c>
      <c r="X243" s="22">
        <v>3.2</v>
      </c>
    </row>
    <row r="244" spans="1:24" x14ac:dyDescent="0.25">
      <c r="A244" s="3" t="s">
        <v>469</v>
      </c>
      <c r="B244" s="7">
        <v>200310</v>
      </c>
      <c r="C244" s="3" t="s">
        <v>470</v>
      </c>
      <c r="D244" s="5">
        <v>43923</v>
      </c>
      <c r="E244" s="5">
        <v>43928</v>
      </c>
      <c r="F244" s="4">
        <v>70</v>
      </c>
      <c r="G244" s="4">
        <v>10</v>
      </c>
      <c r="H244" s="3" t="s">
        <v>12</v>
      </c>
      <c r="I244" s="3" t="s">
        <v>22</v>
      </c>
      <c r="J244" s="4">
        <v>3.133</v>
      </c>
      <c r="K244" s="4">
        <v>3.33</v>
      </c>
      <c r="L244" s="4"/>
      <c r="M244" s="4">
        <v>1.44</v>
      </c>
      <c r="N244" s="13">
        <f>[1]!b_anal_modidura_cnbd(B244,D244,1)</f>
        <v>8.4133999999999993</v>
      </c>
      <c r="O244" s="23">
        <f>[1]!b_anal_yield_cnbd(B244,D244-1,1)</f>
        <v>3.1475</v>
      </c>
      <c r="P244" s="17">
        <f t="shared" si="13"/>
        <v>3.1543944421993486</v>
      </c>
      <c r="Q244" s="1">
        <v>3.16</v>
      </c>
      <c r="R244" s="15">
        <f t="shared" si="16"/>
        <v>0.68944421993486493</v>
      </c>
      <c r="S244" s="15">
        <f t="shared" si="15"/>
        <v>0.56055578006515283</v>
      </c>
      <c r="T244" s="15"/>
      <c r="U244" s="1" t="str">
        <f t="shared" si="14"/>
        <v>口行10</v>
      </c>
      <c r="V244" s="5">
        <v>43923</v>
      </c>
      <c r="W244" s="21">
        <v>3.1475</v>
      </c>
      <c r="X244" s="22">
        <v>3.16</v>
      </c>
    </row>
    <row r="245" spans="1:24" x14ac:dyDescent="0.25">
      <c r="A245" s="3" t="s">
        <v>515</v>
      </c>
      <c r="B245" s="7">
        <v>200310</v>
      </c>
      <c r="C245" s="3" t="s">
        <v>516</v>
      </c>
      <c r="D245" s="5">
        <v>43930</v>
      </c>
      <c r="E245" s="5">
        <v>43934</v>
      </c>
      <c r="F245" s="4">
        <v>69.7</v>
      </c>
      <c r="G245" s="4">
        <v>10</v>
      </c>
      <c r="H245" s="3" t="s">
        <v>12</v>
      </c>
      <c r="I245" s="3" t="s">
        <v>22</v>
      </c>
      <c r="J245" s="4">
        <v>2.9983</v>
      </c>
      <c r="K245" s="4">
        <v>4.17</v>
      </c>
      <c r="L245" s="4"/>
      <c r="M245" s="4">
        <v>11.08</v>
      </c>
      <c r="N245" s="13">
        <f>[1]!b_anal_modidura_cnbd(B245,D245,1)</f>
        <v>8.4133999999999993</v>
      </c>
      <c r="O245" s="23">
        <f>[1]!b_anal_yield_cnbd(B245,D245-1,1)</f>
        <v>3.0325000000000002</v>
      </c>
      <c r="P245" s="17">
        <f t="shared" si="13"/>
        <v>3.0196944421993486</v>
      </c>
      <c r="Q245" s="1">
        <v>3.0474999999999999</v>
      </c>
      <c r="R245" s="15">
        <f t="shared" si="16"/>
        <v>-1.2805557800651624</v>
      </c>
      <c r="S245" s="15">
        <f t="shared" si="15"/>
        <v>2.7805557800651304</v>
      </c>
      <c r="T245" s="15"/>
      <c r="U245" s="1" t="str">
        <f t="shared" si="14"/>
        <v>口行10</v>
      </c>
      <c r="V245" s="5">
        <v>43930</v>
      </c>
      <c r="W245" s="21">
        <v>3.0325000000000002</v>
      </c>
      <c r="X245" s="22">
        <v>3.0474999999999999</v>
      </c>
    </row>
    <row r="246" spans="1:24" x14ac:dyDescent="0.25">
      <c r="A246" s="3" t="s">
        <v>567</v>
      </c>
      <c r="B246" s="7">
        <v>200310</v>
      </c>
      <c r="C246" s="3" t="s">
        <v>568</v>
      </c>
      <c r="D246" s="5">
        <v>43937</v>
      </c>
      <c r="E246" s="5">
        <v>43941</v>
      </c>
      <c r="F246" s="4">
        <v>80</v>
      </c>
      <c r="G246" s="4">
        <v>10</v>
      </c>
      <c r="H246" s="3" t="s">
        <v>12</v>
      </c>
      <c r="I246" s="3" t="s">
        <v>22</v>
      </c>
      <c r="J246" s="4">
        <v>2.9584999999999999</v>
      </c>
      <c r="K246" s="4">
        <v>4.8600000000000003</v>
      </c>
      <c r="L246" s="4"/>
      <c r="M246" s="4">
        <v>2.62</v>
      </c>
      <c r="N246" s="13">
        <f>[1]!b_anal_modidura_cnbd(B246,D246,1)</f>
        <v>8.4008000000000003</v>
      </c>
      <c r="O246" s="23">
        <f>[1]!b_anal_yield_cnbd(B246,D246-1,1)</f>
        <v>3.0301</v>
      </c>
      <c r="P246" s="17">
        <f t="shared" si="13"/>
        <v>2.9799265308065896</v>
      </c>
      <c r="Q246" s="1">
        <v>2.9975000000000001</v>
      </c>
      <c r="R246" s="15">
        <f t="shared" si="16"/>
        <v>-5.0173469193410369</v>
      </c>
      <c r="S246" s="15">
        <f t="shared" si="15"/>
        <v>1.7573469193410407</v>
      </c>
      <c r="T246" s="15"/>
      <c r="U246" s="1" t="str">
        <f t="shared" si="14"/>
        <v>口行10</v>
      </c>
      <c r="V246" s="5">
        <v>43937</v>
      </c>
      <c r="W246" s="21">
        <v>3.0301</v>
      </c>
      <c r="X246" s="22">
        <v>2.9975000000000001</v>
      </c>
    </row>
    <row r="247" spans="1:24" x14ac:dyDescent="0.25">
      <c r="A247" s="3" t="s">
        <v>598</v>
      </c>
      <c r="B247" s="7">
        <v>200310</v>
      </c>
      <c r="C247" s="3" t="s">
        <v>599</v>
      </c>
      <c r="D247" s="5">
        <v>43944</v>
      </c>
      <c r="E247" s="5">
        <v>43948</v>
      </c>
      <c r="F247" s="4">
        <v>60</v>
      </c>
      <c r="G247" s="4">
        <v>10</v>
      </c>
      <c r="H247" s="3" t="s">
        <v>12</v>
      </c>
      <c r="I247" s="3" t="s">
        <v>22</v>
      </c>
      <c r="J247" s="4">
        <v>2.9908000000000001</v>
      </c>
      <c r="K247" s="4">
        <v>3.81</v>
      </c>
      <c r="L247" s="4"/>
      <c r="M247" s="4">
        <v>2.38</v>
      </c>
      <c r="N247" s="13">
        <f>[1]!b_anal_modidura_cnbd(B247,D247,1)</f>
        <v>8.3818000000000001</v>
      </c>
      <c r="O247" s="23">
        <f>[1]!b_anal_yield_cnbd(B247,D247-1,1)</f>
        <v>3.0251000000000001</v>
      </c>
      <c r="P247" s="17">
        <f t="shared" si="13"/>
        <v>3.0122751008136679</v>
      </c>
      <c r="Q247" s="1">
        <v>3.0249999999999999</v>
      </c>
      <c r="R247" s="15">
        <f t="shared" si="16"/>
        <v>-1.2824899186332228</v>
      </c>
      <c r="S247" s="15">
        <f t="shared" si="15"/>
        <v>1.2724899186332017</v>
      </c>
      <c r="T247" s="15"/>
      <c r="U247" s="1" t="str">
        <f t="shared" si="14"/>
        <v>口行10</v>
      </c>
      <c r="V247" s="5">
        <v>43944</v>
      </c>
      <c r="W247" s="21">
        <v>3.0251000000000001</v>
      </c>
      <c r="X247" s="22">
        <v>3.0249999999999999</v>
      </c>
    </row>
    <row r="248" spans="1:24" x14ac:dyDescent="0.25">
      <c r="A248" s="3" t="s">
        <v>666</v>
      </c>
      <c r="B248" s="7">
        <v>200310</v>
      </c>
      <c r="C248" s="3" t="s">
        <v>667</v>
      </c>
      <c r="D248" s="5">
        <v>43958</v>
      </c>
      <c r="E248" s="5">
        <v>43962</v>
      </c>
      <c r="F248" s="4">
        <v>71.400000000000006</v>
      </c>
      <c r="G248" s="4">
        <v>10</v>
      </c>
      <c r="H248" s="3" t="s">
        <v>12</v>
      </c>
      <c r="I248" s="3" t="s">
        <v>22</v>
      </c>
      <c r="J248" s="4">
        <v>3.0360999999999998</v>
      </c>
      <c r="K248" s="4">
        <v>2.7</v>
      </c>
      <c r="L248" s="4"/>
      <c r="M248" s="4">
        <v>1.48</v>
      </c>
      <c r="N248" s="13">
        <f>[1]!b_anal_modidura_cnbd(B248,D248,1)</f>
        <v>8.3279999999999994</v>
      </c>
      <c r="O248" s="23">
        <f>[1]!b_anal_yield_cnbd(B248,D248-1,1)</f>
        <v>3.0470000000000002</v>
      </c>
      <c r="P248" s="17">
        <f t="shared" si="13"/>
        <v>3.0577138328530258</v>
      </c>
      <c r="Q248" s="1">
        <v>3.06</v>
      </c>
      <c r="R248" s="15">
        <f t="shared" si="16"/>
        <v>1.0713832853025629</v>
      </c>
      <c r="S248" s="15">
        <f t="shared" si="15"/>
        <v>0.22861671469742717</v>
      </c>
      <c r="T248" s="15"/>
      <c r="U248" s="1" t="str">
        <f t="shared" si="14"/>
        <v>口行10</v>
      </c>
      <c r="V248" s="5">
        <v>43958</v>
      </c>
      <c r="W248" s="21">
        <v>3.0470000000000002</v>
      </c>
      <c r="X248" s="22">
        <v>3.06</v>
      </c>
    </row>
    <row r="249" spans="1:24" x14ac:dyDescent="0.25">
      <c r="A249" s="3" t="s">
        <v>725</v>
      </c>
      <c r="B249" s="7">
        <v>200310</v>
      </c>
      <c r="C249" s="3" t="s">
        <v>726</v>
      </c>
      <c r="D249" s="5">
        <v>43965</v>
      </c>
      <c r="E249" s="5">
        <v>43969</v>
      </c>
      <c r="F249" s="4">
        <v>63</v>
      </c>
      <c r="G249" s="4">
        <v>10</v>
      </c>
      <c r="H249" s="3" t="s">
        <v>12</v>
      </c>
      <c r="I249" s="3" t="s">
        <v>22</v>
      </c>
      <c r="J249" s="4">
        <v>3.2035</v>
      </c>
      <c r="K249" s="4">
        <v>3.41</v>
      </c>
      <c r="L249" s="4"/>
      <c r="M249" s="4">
        <v>1</v>
      </c>
      <c r="N249" s="13">
        <f>[1]!b_anal_modidura_cnbd(B249,D249,1)</f>
        <v>8.2943999999999996</v>
      </c>
      <c r="O249" s="23">
        <f>[1]!b_anal_yield_cnbd(B249,D249-1,1)</f>
        <v>3.22</v>
      </c>
      <c r="P249" s="17">
        <f t="shared" si="13"/>
        <v>3.2252013888888889</v>
      </c>
      <c r="Q249" s="1">
        <v>3.24</v>
      </c>
      <c r="R249" s="15">
        <f t="shared" si="16"/>
        <v>0.52013888888886584</v>
      </c>
      <c r="S249" s="15">
        <f t="shared" si="15"/>
        <v>1.4798611111111359</v>
      </c>
      <c r="T249" s="15"/>
      <c r="U249" s="1" t="str">
        <f t="shared" si="14"/>
        <v>口行10</v>
      </c>
      <c r="V249" s="5">
        <v>43965</v>
      </c>
      <c r="W249" s="21">
        <v>3.22</v>
      </c>
      <c r="X249" s="22">
        <v>3.24</v>
      </c>
    </row>
    <row r="250" spans="1:24" x14ac:dyDescent="0.25">
      <c r="A250" s="3" t="s">
        <v>761</v>
      </c>
      <c r="B250" s="7">
        <v>200310</v>
      </c>
      <c r="C250" s="3" t="s">
        <v>762</v>
      </c>
      <c r="D250" s="5">
        <v>43972</v>
      </c>
      <c r="E250" s="5">
        <v>43976</v>
      </c>
      <c r="F250" s="4">
        <v>83.6</v>
      </c>
      <c r="G250" s="4">
        <v>10</v>
      </c>
      <c r="H250" s="3" t="s">
        <v>12</v>
      </c>
      <c r="I250" s="3" t="s">
        <v>22</v>
      </c>
      <c r="J250" s="4">
        <v>3.2012</v>
      </c>
      <c r="K250" s="4">
        <v>3.59</v>
      </c>
      <c r="L250" s="4"/>
      <c r="M250" s="4">
        <v>1.58</v>
      </c>
      <c r="N250" s="13">
        <f>[1]!b_anal_modidura_cnbd(B250,D250,1)</f>
        <v>8.2728999999999999</v>
      </c>
      <c r="O250" s="23">
        <f>[1]!b_anal_yield_cnbd(B250,D250-1,1)</f>
        <v>3.25</v>
      </c>
      <c r="P250" s="17">
        <f t="shared" si="13"/>
        <v>3.2229577874747672</v>
      </c>
      <c r="Q250" s="1">
        <v>3.23</v>
      </c>
      <c r="R250" s="15">
        <f t="shared" si="16"/>
        <v>-2.7042212525232756</v>
      </c>
      <c r="S250" s="15">
        <f t="shared" si="15"/>
        <v>0.70422125252327383</v>
      </c>
      <c r="T250" s="15"/>
      <c r="U250" s="1" t="str">
        <f t="shared" si="14"/>
        <v>口行10</v>
      </c>
      <c r="V250" s="5">
        <v>43972</v>
      </c>
      <c r="W250" s="21" t="e">
        <v>#NAME?</v>
      </c>
      <c r="X250" s="22">
        <v>3.23</v>
      </c>
    </row>
    <row r="251" spans="1:24" x14ac:dyDescent="0.25">
      <c r="A251" s="3" t="s">
        <v>820</v>
      </c>
      <c r="B251" s="7">
        <v>200310</v>
      </c>
      <c r="C251" s="3" t="s">
        <v>821</v>
      </c>
      <c r="D251" s="5">
        <v>43979</v>
      </c>
      <c r="E251" s="5">
        <v>43983</v>
      </c>
      <c r="F251" s="4">
        <v>90</v>
      </c>
      <c r="G251" s="4">
        <v>10</v>
      </c>
      <c r="H251" s="3" t="s">
        <v>12</v>
      </c>
      <c r="I251" s="3" t="s">
        <v>22</v>
      </c>
      <c r="J251" s="4">
        <v>3.2374000000000001</v>
      </c>
      <c r="K251" s="4">
        <v>3.78</v>
      </c>
      <c r="L251" s="4"/>
      <c r="M251" s="4">
        <v>19.54</v>
      </c>
      <c r="N251" s="13">
        <f>[1]!b_anal_modidura_cnbd(B251,D251,1)</f>
        <v>8.2492999999999999</v>
      </c>
      <c r="O251" s="23">
        <f>[1]!b_anal_yield_cnbd(B251,D251-1,1)</f>
        <v>3.28</v>
      </c>
      <c r="P251" s="17">
        <f t="shared" si="13"/>
        <v>3.2592200332149397</v>
      </c>
      <c r="Q251" s="1">
        <v>3.27</v>
      </c>
      <c r="R251" s="15">
        <f t="shared" si="16"/>
        <v>-2.0779966785060111</v>
      </c>
      <c r="S251" s="15">
        <f t="shared" si="15"/>
        <v>1.0779966785060324</v>
      </c>
      <c r="T251" s="15"/>
      <c r="U251" s="1" t="str">
        <f t="shared" si="14"/>
        <v>口行10</v>
      </c>
      <c r="V251" s="5">
        <v>43979</v>
      </c>
      <c r="W251" s="21" t="e">
        <v>#NAME?</v>
      </c>
      <c r="X251" s="22">
        <v>3.27</v>
      </c>
    </row>
    <row r="252" spans="1:24" x14ac:dyDescent="0.25">
      <c r="A252" s="3" t="s">
        <v>856</v>
      </c>
      <c r="B252" s="7">
        <v>200310</v>
      </c>
      <c r="C252" s="3" t="s">
        <v>857</v>
      </c>
      <c r="D252" s="5">
        <v>43986</v>
      </c>
      <c r="E252" s="5">
        <v>43990</v>
      </c>
      <c r="F252" s="4">
        <v>83</v>
      </c>
      <c r="G252" s="4">
        <v>10</v>
      </c>
      <c r="H252" s="3" t="s">
        <v>12</v>
      </c>
      <c r="I252" s="3" t="s">
        <v>22</v>
      </c>
      <c r="J252" s="4">
        <v>3.3714</v>
      </c>
      <c r="K252" s="4">
        <v>3.06</v>
      </c>
      <c r="L252" s="4"/>
      <c r="M252" s="4">
        <v>19.38</v>
      </c>
      <c r="N252" s="13">
        <f>[1]!b_anal_modidura_cnbd(B252,D252,1)</f>
        <v>8.2114999999999991</v>
      </c>
      <c r="O252" s="23">
        <f>[1]!b_anal_yield_cnbd(B252,D252-1,1)</f>
        <v>3.38</v>
      </c>
      <c r="P252" s="17">
        <f t="shared" si="13"/>
        <v>3.3933204773792851</v>
      </c>
      <c r="Q252" s="1">
        <v>3.4</v>
      </c>
      <c r="R252" s="15">
        <f t="shared" si="16"/>
        <v>1.3320477379285212</v>
      </c>
      <c r="S252" s="15">
        <f t="shared" si="15"/>
        <v>0.66795226207148062</v>
      </c>
      <c r="T252" s="15"/>
      <c r="U252" s="1" t="str">
        <f t="shared" si="14"/>
        <v>口行10</v>
      </c>
      <c r="V252" s="5">
        <v>43986</v>
      </c>
      <c r="W252" s="21" t="e">
        <v>#NAME?</v>
      </c>
      <c r="X252" s="22">
        <v>3.4</v>
      </c>
    </row>
    <row r="253" spans="1:24" x14ac:dyDescent="0.25">
      <c r="A253" s="3" t="s">
        <v>57</v>
      </c>
      <c r="B253" s="7">
        <v>200401</v>
      </c>
      <c r="C253" s="3" t="s">
        <v>58</v>
      </c>
      <c r="D253" s="5">
        <v>43838</v>
      </c>
      <c r="E253" s="5">
        <v>43840</v>
      </c>
      <c r="F253" s="4">
        <v>60</v>
      </c>
      <c r="G253" s="4">
        <v>1</v>
      </c>
      <c r="H253" s="3" t="s">
        <v>25</v>
      </c>
      <c r="I253" s="3" t="s">
        <v>41</v>
      </c>
      <c r="J253" s="10">
        <f>[1]!b_info_couponrate(A253)</f>
        <v>2.37</v>
      </c>
      <c r="K253" s="4">
        <v>2.15</v>
      </c>
      <c r="L253" s="4"/>
      <c r="M253" s="4">
        <v>24.5</v>
      </c>
      <c r="N253" s="13">
        <f>[1]!b_anal_modidura_cnbd(B253,E253,1)</f>
        <v>0.97589999999999999</v>
      </c>
      <c r="O253" s="28">
        <v>2.4820000000000002</v>
      </c>
      <c r="P253" s="17">
        <f t="shared" si="13"/>
        <v>2.4622225637872734</v>
      </c>
      <c r="Q253" s="1">
        <v>2.48</v>
      </c>
      <c r="R253" s="15">
        <f t="shared" si="16"/>
        <v>-1.9777436212726762</v>
      </c>
      <c r="S253" s="15">
        <f t="shared" si="15"/>
        <v>1.7777436212726538</v>
      </c>
      <c r="T253" s="15"/>
      <c r="U253" s="1" t="str">
        <f t="shared" si="14"/>
        <v>农发1</v>
      </c>
      <c r="V253" s="5">
        <v>43838</v>
      </c>
      <c r="W253" s="24">
        <v>2.4820000000000002</v>
      </c>
      <c r="X253" s="22">
        <v>2.48</v>
      </c>
    </row>
    <row r="254" spans="1:24" x14ac:dyDescent="0.25">
      <c r="A254" s="3" t="s">
        <v>101</v>
      </c>
      <c r="B254" s="7">
        <v>200401</v>
      </c>
      <c r="C254" s="3" t="s">
        <v>102</v>
      </c>
      <c r="D254" s="5">
        <v>43845</v>
      </c>
      <c r="E254" s="5">
        <v>43847</v>
      </c>
      <c r="F254" s="4">
        <v>60</v>
      </c>
      <c r="G254" s="4">
        <v>1</v>
      </c>
      <c r="H254" s="3" t="s">
        <v>25</v>
      </c>
      <c r="I254" s="3" t="s">
        <v>41</v>
      </c>
      <c r="J254" s="4">
        <v>2.3536000000000001</v>
      </c>
      <c r="K254" s="4">
        <v>2.58</v>
      </c>
      <c r="L254" s="4"/>
      <c r="M254" s="4">
        <v>1.61</v>
      </c>
      <c r="N254" s="13">
        <f>[1]!b_anal_modidura_cnbd(B254,D254,1)</f>
        <v>0.96289999999999998</v>
      </c>
      <c r="O254" s="23">
        <f>[1]!b_anal_yield_cnbd(B254,D254-1,1)</f>
        <v>2.4491000000000001</v>
      </c>
      <c r="P254" s="17">
        <f t="shared" si="13"/>
        <v>2.4470676498078721</v>
      </c>
      <c r="Q254" s="1">
        <v>2.46</v>
      </c>
      <c r="R254" s="15">
        <f t="shared" si="16"/>
        <v>-0.20323501921279963</v>
      </c>
      <c r="S254" s="15">
        <f t="shared" si="15"/>
        <v>1.2932350192127906</v>
      </c>
      <c r="T254" s="15"/>
      <c r="U254" s="1" t="str">
        <f t="shared" si="14"/>
        <v>农发1</v>
      </c>
      <c r="V254" s="5">
        <v>43845</v>
      </c>
      <c r="W254" s="21">
        <v>2.4491000000000001</v>
      </c>
      <c r="X254" s="22">
        <v>2.46</v>
      </c>
    </row>
    <row r="255" spans="1:24" x14ac:dyDescent="0.25">
      <c r="A255" s="3" t="s">
        <v>140</v>
      </c>
      <c r="B255" s="7">
        <v>200401</v>
      </c>
      <c r="C255" s="3" t="s">
        <v>141</v>
      </c>
      <c r="D255" s="5">
        <v>43866</v>
      </c>
      <c r="E255" s="5">
        <v>43868</v>
      </c>
      <c r="F255" s="4">
        <v>50</v>
      </c>
      <c r="G255" s="4">
        <v>1</v>
      </c>
      <c r="H255" s="3" t="s">
        <v>25</v>
      </c>
      <c r="I255" s="3" t="s">
        <v>41</v>
      </c>
      <c r="J255" s="4">
        <v>1.8833</v>
      </c>
      <c r="K255" s="4">
        <v>13.41</v>
      </c>
      <c r="L255" s="4"/>
      <c r="M255" s="4">
        <v>5.94</v>
      </c>
      <c r="N255" s="13">
        <f>[1]!b_anal_modidura_cnbd(B255,D255,1)</f>
        <v>0.91139999999999999</v>
      </c>
      <c r="O255" s="23">
        <f>[1]!b_anal_yield_cnbd(B255,D255-1,1)</f>
        <v>2.1246</v>
      </c>
      <c r="P255" s="17">
        <f t="shared" si="13"/>
        <v>1.9820491770901909</v>
      </c>
      <c r="Q255" s="1">
        <v>2.12</v>
      </c>
      <c r="R255" s="15">
        <f t="shared" si="16"/>
        <v>-14.255082290980914</v>
      </c>
      <c r="S255" s="15">
        <f t="shared" si="15"/>
        <v>13.79508229098092</v>
      </c>
      <c r="T255" s="15"/>
      <c r="U255" s="1" t="str">
        <f t="shared" si="14"/>
        <v>农发1</v>
      </c>
      <c r="V255" s="5">
        <v>43866</v>
      </c>
      <c r="W255" s="21">
        <v>2.1246</v>
      </c>
      <c r="X255" s="22">
        <v>2.12</v>
      </c>
    </row>
    <row r="256" spans="1:24" x14ac:dyDescent="0.25">
      <c r="A256" s="3" t="s">
        <v>172</v>
      </c>
      <c r="B256" s="7">
        <v>200401</v>
      </c>
      <c r="C256" s="3" t="s">
        <v>173</v>
      </c>
      <c r="D256" s="5">
        <v>43873</v>
      </c>
      <c r="E256" s="5">
        <v>43875</v>
      </c>
      <c r="F256" s="4">
        <v>30</v>
      </c>
      <c r="G256" s="4">
        <v>1</v>
      </c>
      <c r="H256" s="3" t="s">
        <v>25</v>
      </c>
      <c r="I256" s="3" t="s">
        <v>41</v>
      </c>
      <c r="J256" s="4">
        <v>1.7</v>
      </c>
      <c r="K256" s="4">
        <v>5.51</v>
      </c>
      <c r="L256" s="4"/>
      <c r="M256" s="4">
        <v>1.39</v>
      </c>
      <c r="N256" s="13">
        <f>[1]!b_anal_modidura_cnbd(B256,D256,1)</f>
        <v>0.89370000000000005</v>
      </c>
      <c r="O256" s="23">
        <f>[1]!b_anal_yield_cnbd(B256,D256-1,1)</f>
        <v>1.9798</v>
      </c>
      <c r="P256" s="17">
        <f t="shared" si="13"/>
        <v>1.8007049345417925</v>
      </c>
      <c r="Q256" s="1">
        <v>2</v>
      </c>
      <c r="R256" s="15">
        <f t="shared" si="16"/>
        <v>-17.909506545820754</v>
      </c>
      <c r="S256" s="15">
        <f t="shared" si="15"/>
        <v>19.92950654582075</v>
      </c>
      <c r="T256" s="15"/>
      <c r="U256" s="1" t="str">
        <f t="shared" si="14"/>
        <v>农发1</v>
      </c>
      <c r="V256" s="5">
        <v>43873</v>
      </c>
      <c r="W256" s="21">
        <v>1.9798</v>
      </c>
      <c r="X256" s="22">
        <v>2</v>
      </c>
    </row>
    <row r="257" spans="1:24" x14ac:dyDescent="0.25">
      <c r="A257" s="3" t="s">
        <v>212</v>
      </c>
      <c r="B257" s="7">
        <v>200401</v>
      </c>
      <c r="C257" s="3" t="s">
        <v>213</v>
      </c>
      <c r="D257" s="5">
        <v>43880</v>
      </c>
      <c r="E257" s="5">
        <v>43882</v>
      </c>
      <c r="F257" s="4">
        <v>30</v>
      </c>
      <c r="G257" s="4">
        <v>1</v>
      </c>
      <c r="H257" s="3" t="s">
        <v>25</v>
      </c>
      <c r="I257" s="3" t="s">
        <v>41</v>
      </c>
      <c r="J257" s="4">
        <v>1.8506</v>
      </c>
      <c r="K257" s="4">
        <v>16.04</v>
      </c>
      <c r="L257" s="4"/>
      <c r="M257" s="4">
        <v>2.29</v>
      </c>
      <c r="N257" s="13">
        <f>[1]!b_anal_modidura_cnbd(B257,D257,1)</f>
        <v>0.87539999999999996</v>
      </c>
      <c r="O257" s="23">
        <f>[1]!b_anal_yield_cnbd(B257,D257-1,1)</f>
        <v>2</v>
      </c>
      <c r="P257" s="17">
        <f t="shared" si="13"/>
        <v>1.9534101439342015</v>
      </c>
      <c r="Q257" s="1">
        <v>2</v>
      </c>
      <c r="R257" s="15">
        <f t="shared" si="16"/>
        <v>-4.6589856065798463</v>
      </c>
      <c r="S257" s="15">
        <f t="shared" si="15"/>
        <v>4.6589856065798463</v>
      </c>
      <c r="T257" s="15"/>
      <c r="U257" s="1" t="str">
        <f t="shared" si="14"/>
        <v>农发1</v>
      </c>
      <c r="V257" s="5">
        <v>43880</v>
      </c>
      <c r="W257" s="21">
        <v>2</v>
      </c>
      <c r="X257" s="22">
        <v>2</v>
      </c>
    </row>
    <row r="258" spans="1:24" x14ac:dyDescent="0.25">
      <c r="A258" s="3" t="s">
        <v>254</v>
      </c>
      <c r="B258" s="7">
        <v>200401</v>
      </c>
      <c r="C258" s="3" t="s">
        <v>255</v>
      </c>
      <c r="D258" s="5">
        <v>43887</v>
      </c>
      <c r="E258" s="5">
        <v>43892</v>
      </c>
      <c r="F258" s="4">
        <v>30</v>
      </c>
      <c r="G258" s="4">
        <v>1</v>
      </c>
      <c r="H258" s="3" t="s">
        <v>25</v>
      </c>
      <c r="I258" s="3" t="s">
        <v>41</v>
      </c>
      <c r="J258" s="4">
        <v>1.9565999999999999</v>
      </c>
      <c r="K258" s="4">
        <v>5.83</v>
      </c>
      <c r="L258" s="4"/>
      <c r="M258" s="4">
        <v>1.08</v>
      </c>
      <c r="N258" s="13">
        <f>[1]!b_anal_modidura_cnbd(B258,D258,1)</f>
        <v>0.85570000000000002</v>
      </c>
      <c r="O258" s="23">
        <f>[1]!b_anal_yield_cnbd(B258,D258-1,1)</f>
        <v>2.1259000000000001</v>
      </c>
      <c r="P258" s="17">
        <f t="shared" ref="P258:P321" si="17">IF(U:U="国开1",0.09/N258+J258,IF(U:U="国开3",0.14/N258+J258,IF(U:U="国开5",0.24/N258+J258,IF(U:U="国开7",0.24/N258+J258,IF(U:U="国开10",0.18/N258+J258,IF(U:U="口行1",0.08/N258+J258,IF(U:U="口行2",0.08/N258+J258,IF(U:U="口行3",0.08/N258+J258,IF(U:U="口行5",0.13/N258+J258,IF(U:U="口行7",0.13/N258+J258,IF(U:U="口行10",0.18/N258+J258,IF(U:U="农发1",0.09/N258+J258,IF(U:U="农发2",0.09/N258+J258,IF(U:U="农发3",0.09/N258+J258,IF(U:U="农发5",0.14/N258+J258,IF(U:U="农发7",0.19/N258+J258,IF(U:U="农发10",0.19/N258+J258,IF(U:U="农发20",0.19/N258+J258,IF(U:U="国债1",0.05/N258+J258,IF(U:U="国债2",0.05/N258+J258,IF(U:U="国债3",0.05/N258+J258,0.1/N258+J258)))))))))))))))))))))</f>
        <v>2.0617770480308519</v>
      </c>
      <c r="Q258" s="1">
        <v>2.15</v>
      </c>
      <c r="R258" s="15">
        <f t="shared" si="16"/>
        <v>-6.412295196914819</v>
      </c>
      <c r="S258" s="15">
        <f t="shared" si="15"/>
        <v>8.8222951969147978</v>
      </c>
      <c r="T258" s="15"/>
      <c r="U258" s="1" t="str">
        <f t="shared" ref="U258:U321" si="18">IF(I:I="国家开发银行","国开",IF(I:I="中国进出口银行","口行",IF(I:I="中国农业发展银行","农发","国债")))&amp;IF(G:G&lt;1,"1",G258)</f>
        <v>农发1</v>
      </c>
      <c r="V258" s="5">
        <v>43887</v>
      </c>
      <c r="W258" s="21">
        <v>2.1259000000000001</v>
      </c>
      <c r="X258" s="22">
        <v>2.15</v>
      </c>
    </row>
    <row r="259" spans="1:24" x14ac:dyDescent="0.25">
      <c r="A259" s="3" t="s">
        <v>291</v>
      </c>
      <c r="B259" s="7">
        <v>200401</v>
      </c>
      <c r="C259" s="3" t="s">
        <v>292</v>
      </c>
      <c r="D259" s="5">
        <v>43894</v>
      </c>
      <c r="E259" s="5">
        <v>43896</v>
      </c>
      <c r="F259" s="4">
        <v>30</v>
      </c>
      <c r="G259" s="4">
        <v>1</v>
      </c>
      <c r="H259" s="3" t="s">
        <v>25</v>
      </c>
      <c r="I259" s="3" t="s">
        <v>41</v>
      </c>
      <c r="J259" s="4">
        <v>1.9483999999999999</v>
      </c>
      <c r="K259" s="4">
        <v>13.22</v>
      </c>
      <c r="L259" s="4"/>
      <c r="M259" s="4">
        <v>1.71</v>
      </c>
      <c r="N259" s="13">
        <f>[1]!b_anal_modidura_cnbd(B259,D259,1)</f>
        <v>0.83720000000000006</v>
      </c>
      <c r="O259" s="23">
        <f>[1]!b_anal_yield_cnbd(B259,D259-1,1)</f>
        <v>2.1589</v>
      </c>
      <c r="P259" s="17">
        <f t="shared" si="17"/>
        <v>2.0559011944577161</v>
      </c>
      <c r="Q259" s="1">
        <v>2.145</v>
      </c>
      <c r="R259" s="15">
        <f t="shared" si="16"/>
        <v>-10.299880554228391</v>
      </c>
      <c r="S259" s="15">
        <f t="shared" si="15"/>
        <v>8.9098805542283888</v>
      </c>
      <c r="T259" s="15"/>
      <c r="U259" s="1" t="str">
        <f t="shared" si="18"/>
        <v>农发1</v>
      </c>
      <c r="V259" s="5">
        <v>43894</v>
      </c>
      <c r="W259" s="21">
        <v>2.1589</v>
      </c>
      <c r="X259" s="22">
        <v>2.145</v>
      </c>
    </row>
    <row r="260" spans="1:24" x14ac:dyDescent="0.25">
      <c r="A260" s="3" t="s">
        <v>333</v>
      </c>
      <c r="B260" s="7">
        <v>200401</v>
      </c>
      <c r="C260" s="3" t="s">
        <v>334</v>
      </c>
      <c r="D260" s="5">
        <v>43901</v>
      </c>
      <c r="E260" s="5">
        <v>43903</v>
      </c>
      <c r="F260" s="4">
        <v>30</v>
      </c>
      <c r="G260" s="4">
        <v>1</v>
      </c>
      <c r="H260" s="3" t="s">
        <v>25</v>
      </c>
      <c r="I260" s="3" t="s">
        <v>41</v>
      </c>
      <c r="J260" s="4">
        <v>1.8522000000000001</v>
      </c>
      <c r="K260" s="4">
        <v>15.36</v>
      </c>
      <c r="L260" s="4"/>
      <c r="M260" s="4">
        <v>1.52</v>
      </c>
      <c r="N260" s="13">
        <f>[1]!b_anal_modidura_cnbd(B260,D260,1)</f>
        <v>0.81910000000000005</v>
      </c>
      <c r="O260" s="23">
        <f>[1]!b_anal_yield_cnbd(B260,D260-1,1)</f>
        <v>2.0589</v>
      </c>
      <c r="P260" s="17">
        <f t="shared" si="17"/>
        <v>1.9620766939323648</v>
      </c>
      <c r="Q260" s="1">
        <v>2.09</v>
      </c>
      <c r="R260" s="15">
        <f t="shared" si="16"/>
        <v>-9.6823306067635109</v>
      </c>
      <c r="S260" s="15">
        <f t="shared" si="15"/>
        <v>12.792330606763503</v>
      </c>
      <c r="T260" s="15"/>
      <c r="U260" s="1" t="str">
        <f t="shared" si="18"/>
        <v>农发1</v>
      </c>
      <c r="V260" s="5">
        <v>43901</v>
      </c>
      <c r="W260" s="21">
        <v>2.0589</v>
      </c>
      <c r="X260" s="22">
        <v>2.09</v>
      </c>
    </row>
    <row r="261" spans="1:24" x14ac:dyDescent="0.25">
      <c r="A261" s="3" t="s">
        <v>376</v>
      </c>
      <c r="B261" s="7">
        <v>200401</v>
      </c>
      <c r="C261" s="3" t="s">
        <v>377</v>
      </c>
      <c r="D261" s="5">
        <v>43908</v>
      </c>
      <c r="E261" s="5">
        <v>43910</v>
      </c>
      <c r="F261" s="4">
        <v>20</v>
      </c>
      <c r="G261" s="4">
        <v>1</v>
      </c>
      <c r="H261" s="3" t="s">
        <v>25</v>
      </c>
      <c r="I261" s="3" t="s">
        <v>41</v>
      </c>
      <c r="J261" s="4">
        <v>1.8013999999999999</v>
      </c>
      <c r="K261" s="4">
        <v>8.1300000000000008</v>
      </c>
      <c r="L261" s="4"/>
      <c r="M261" s="4">
        <v>6.25</v>
      </c>
      <c r="N261" s="13">
        <f>[1]!b_anal_modidura_cnbd(B261,D261,1)</f>
        <v>0.80089999999999995</v>
      </c>
      <c r="O261" s="23">
        <f>[1]!b_anal_yield_cnbd(B261,D261-1,1)</f>
        <v>2.0750000000000002</v>
      </c>
      <c r="P261" s="17">
        <f t="shared" si="17"/>
        <v>1.9137735797228117</v>
      </c>
      <c r="Q261" s="1">
        <v>2.0449999999999999</v>
      </c>
      <c r="R261" s="15">
        <f t="shared" si="16"/>
        <v>-16.122642027718847</v>
      </c>
      <c r="S261" s="15">
        <f t="shared" si="15"/>
        <v>13.122642027718822</v>
      </c>
      <c r="T261" s="15"/>
      <c r="U261" s="1" t="str">
        <f t="shared" si="18"/>
        <v>农发1</v>
      </c>
      <c r="V261" s="5">
        <v>43908</v>
      </c>
      <c r="W261" s="21">
        <v>2.0750000000000002</v>
      </c>
      <c r="X261" s="22">
        <v>2.0449999999999999</v>
      </c>
    </row>
    <row r="262" spans="1:24" x14ac:dyDescent="0.25">
      <c r="A262" s="3" t="s">
        <v>420</v>
      </c>
      <c r="B262" s="7">
        <v>200401</v>
      </c>
      <c r="C262" s="3" t="s">
        <v>421</v>
      </c>
      <c r="D262" s="5">
        <v>43915</v>
      </c>
      <c r="E262" s="5">
        <v>43917</v>
      </c>
      <c r="F262" s="4">
        <v>20</v>
      </c>
      <c r="G262" s="4">
        <v>1</v>
      </c>
      <c r="H262" s="3" t="s">
        <v>25</v>
      </c>
      <c r="I262" s="3" t="s">
        <v>41</v>
      </c>
      <c r="J262" s="4">
        <v>1.5858000000000001</v>
      </c>
      <c r="K262" s="4">
        <v>7.14</v>
      </c>
      <c r="L262" s="4"/>
      <c r="M262" s="4">
        <v>5</v>
      </c>
      <c r="N262" s="13">
        <f>[1]!b_anal_modidura_cnbd(B262,D262,1)</f>
        <v>0.78339999999999999</v>
      </c>
      <c r="O262" s="23">
        <f>[1]!b_anal_yield_cnbd(B262,D262-1,1)</f>
        <v>1.9085000000000001</v>
      </c>
      <c r="P262" s="17">
        <f t="shared" si="17"/>
        <v>1.7006838396732193</v>
      </c>
      <c r="Q262" s="1">
        <v>1.88</v>
      </c>
      <c r="R262" s="15">
        <f t="shared" si="16"/>
        <v>-20.781616032678073</v>
      </c>
      <c r="S262" s="15">
        <f t="shared" si="15"/>
        <v>17.931616032678054</v>
      </c>
      <c r="T262" s="15"/>
      <c r="U262" s="1" t="str">
        <f t="shared" si="18"/>
        <v>农发1</v>
      </c>
      <c r="V262" s="5">
        <v>43915</v>
      </c>
      <c r="W262" s="21">
        <v>1.9085000000000001</v>
      </c>
      <c r="X262" s="22">
        <v>1.88</v>
      </c>
    </row>
    <row r="263" spans="1:24" x14ac:dyDescent="0.25">
      <c r="A263" s="3" t="s">
        <v>454</v>
      </c>
      <c r="B263" s="7">
        <v>200401</v>
      </c>
      <c r="C263" s="3" t="s">
        <v>455</v>
      </c>
      <c r="D263" s="5">
        <v>43922</v>
      </c>
      <c r="E263" s="5">
        <v>43924</v>
      </c>
      <c r="F263" s="4">
        <v>20</v>
      </c>
      <c r="G263" s="4">
        <v>1</v>
      </c>
      <c r="H263" s="3" t="s">
        <v>25</v>
      </c>
      <c r="I263" s="3" t="s">
        <v>41</v>
      </c>
      <c r="J263" s="4">
        <v>1.4072</v>
      </c>
      <c r="K263" s="4">
        <v>12.6</v>
      </c>
      <c r="L263" s="4"/>
      <c r="M263" s="4">
        <v>1.42</v>
      </c>
      <c r="N263" s="13">
        <f>[1]!b_anal_modidura_cnbd(B263,D263,1)</f>
        <v>0.76549999999999996</v>
      </c>
      <c r="O263" s="23">
        <f>[1]!b_anal_yield_cnbd(B263,D263-1,1)</f>
        <v>1.8086</v>
      </c>
      <c r="P263" s="17">
        <f t="shared" si="17"/>
        <v>1.5247702155453953</v>
      </c>
      <c r="Q263" s="1">
        <v>1.76</v>
      </c>
      <c r="R263" s="15">
        <f t="shared" si="16"/>
        <v>-28.382978445460473</v>
      </c>
      <c r="S263" s="15">
        <f t="shared" si="15"/>
        <v>23.522978445460474</v>
      </c>
      <c r="T263" s="15"/>
      <c r="U263" s="1" t="str">
        <f t="shared" si="18"/>
        <v>农发1</v>
      </c>
      <c r="V263" s="5">
        <v>43922</v>
      </c>
      <c r="W263" s="21">
        <v>1.8086</v>
      </c>
      <c r="X263" s="22">
        <v>1.76</v>
      </c>
    </row>
    <row r="264" spans="1:24" x14ac:dyDescent="0.25">
      <c r="A264" s="3" t="s">
        <v>507</v>
      </c>
      <c r="B264" s="7">
        <v>200401</v>
      </c>
      <c r="C264" s="3" t="s">
        <v>508</v>
      </c>
      <c r="D264" s="5">
        <v>43929</v>
      </c>
      <c r="E264" s="5">
        <v>43931</v>
      </c>
      <c r="F264" s="4">
        <v>20</v>
      </c>
      <c r="G264" s="4">
        <v>1</v>
      </c>
      <c r="H264" s="3" t="s">
        <v>25</v>
      </c>
      <c r="I264" s="3" t="s">
        <v>41</v>
      </c>
      <c r="J264" s="4">
        <v>0.9849</v>
      </c>
      <c r="K264" s="4">
        <v>7.14</v>
      </c>
      <c r="L264" s="4"/>
      <c r="M264" s="4">
        <v>1.1100000000000001</v>
      </c>
      <c r="N264" s="13">
        <f>[1]!b_anal_modidura_cnbd(B264,D264,1)</f>
        <v>0.75019999999999998</v>
      </c>
      <c r="O264" s="23">
        <f>[1]!b_anal_yield_cnbd(B264,D264-1,1)</f>
        <v>1.353</v>
      </c>
      <c r="P264" s="17">
        <f t="shared" si="17"/>
        <v>1.1048680085310583</v>
      </c>
      <c r="Q264" s="1">
        <v>1.1599999999999999</v>
      </c>
      <c r="R264" s="15">
        <f t="shared" si="16"/>
        <v>-24.813199146894171</v>
      </c>
      <c r="S264" s="15">
        <f t="shared" si="15"/>
        <v>5.5131991468941655</v>
      </c>
      <c r="T264" s="15"/>
      <c r="U264" s="1" t="str">
        <f t="shared" si="18"/>
        <v>农发1</v>
      </c>
      <c r="V264" s="5">
        <v>43929</v>
      </c>
      <c r="W264" s="21">
        <v>1.353</v>
      </c>
      <c r="X264" s="22">
        <v>1.1599999999999999</v>
      </c>
    </row>
    <row r="265" spans="1:24" x14ac:dyDescent="0.25">
      <c r="A265" s="3" t="s">
        <v>549</v>
      </c>
      <c r="B265" s="7">
        <v>200403</v>
      </c>
      <c r="C265" s="3" t="s">
        <v>550</v>
      </c>
      <c r="D265" s="5">
        <v>43936</v>
      </c>
      <c r="E265" s="5">
        <v>43938</v>
      </c>
      <c r="F265" s="4">
        <v>50</v>
      </c>
      <c r="G265" s="4">
        <v>1</v>
      </c>
      <c r="H265" s="3" t="s">
        <v>266</v>
      </c>
      <c r="I265" s="3" t="s">
        <v>41</v>
      </c>
      <c r="J265" s="10">
        <f>[1]!b_info_couponrate(A265)</f>
        <v>1.08</v>
      </c>
      <c r="K265" s="4">
        <v>4.45</v>
      </c>
      <c r="L265" s="4"/>
      <c r="M265" s="4">
        <v>3</v>
      </c>
      <c r="N265" s="13">
        <f>[1]!b_anal_modidura_cnbd(B265,E265,1)</f>
        <v>0.98780000000000001</v>
      </c>
      <c r="O265" s="28">
        <v>1.294</v>
      </c>
      <c r="P265" s="17">
        <f t="shared" si="17"/>
        <v>1.171111561044746</v>
      </c>
      <c r="Q265" s="1">
        <v>1.3</v>
      </c>
      <c r="R265" s="15">
        <f t="shared" si="16"/>
        <v>-12.288843895525403</v>
      </c>
      <c r="S265" s="15">
        <f t="shared" ref="S265:S326" si="19">(Q265-P265)*100</f>
        <v>12.888843895525405</v>
      </c>
      <c r="T265" s="15"/>
      <c r="U265" s="1" t="str">
        <f t="shared" si="18"/>
        <v>农发1</v>
      </c>
      <c r="V265" s="5">
        <v>43936</v>
      </c>
      <c r="W265" s="24">
        <v>1.294</v>
      </c>
      <c r="X265" s="22">
        <v>1.3</v>
      </c>
    </row>
    <row r="266" spans="1:24" x14ac:dyDescent="0.25">
      <c r="A266" s="3" t="s">
        <v>592</v>
      </c>
      <c r="B266" s="7">
        <v>200403</v>
      </c>
      <c r="C266" s="3" t="s">
        <v>593</v>
      </c>
      <c r="D266" s="5">
        <v>43943</v>
      </c>
      <c r="E266" s="5">
        <v>43945</v>
      </c>
      <c r="F266" s="4">
        <v>70</v>
      </c>
      <c r="G266" s="4">
        <v>1</v>
      </c>
      <c r="H266" s="3" t="s">
        <v>266</v>
      </c>
      <c r="I266" s="3" t="s">
        <v>41</v>
      </c>
      <c r="J266" s="4">
        <v>0.97760000000000002</v>
      </c>
      <c r="K266" s="4">
        <v>3.46</v>
      </c>
      <c r="L266" s="4"/>
      <c r="M266" s="4">
        <v>2.13</v>
      </c>
      <c r="N266" s="13">
        <f>[1]!b_anal_modidura_cnbd(B266,D266,1)</f>
        <v>0.9748</v>
      </c>
      <c r="O266" s="23">
        <f>[1]!b_anal_yield_cnbd(B266,D266-1,1)</f>
        <v>1.2197</v>
      </c>
      <c r="P266" s="17">
        <f t="shared" si="17"/>
        <v>1.0699266311038163</v>
      </c>
      <c r="Q266" s="1">
        <v>1.2</v>
      </c>
      <c r="R266" s="15">
        <f t="shared" si="16"/>
        <v>-14.977336889618375</v>
      </c>
      <c r="S266" s="15">
        <f t="shared" si="19"/>
        <v>13.007336889618371</v>
      </c>
      <c r="T266" s="15"/>
      <c r="U266" s="1" t="str">
        <f t="shared" si="18"/>
        <v>农发1</v>
      </c>
      <c r="V266" s="5">
        <v>43943</v>
      </c>
      <c r="W266" s="21">
        <v>1.2197</v>
      </c>
      <c r="X266" s="22">
        <v>1.2</v>
      </c>
    </row>
    <row r="267" spans="1:24" x14ac:dyDescent="0.25">
      <c r="A267" s="3" t="s">
        <v>632</v>
      </c>
      <c r="B267" s="7">
        <v>200403</v>
      </c>
      <c r="C267" s="3" t="s">
        <v>633</v>
      </c>
      <c r="D267" s="5">
        <v>43950</v>
      </c>
      <c r="E267" s="5">
        <v>43957</v>
      </c>
      <c r="F267" s="4">
        <v>70</v>
      </c>
      <c r="G267" s="4">
        <v>1</v>
      </c>
      <c r="H267" s="3" t="s">
        <v>266</v>
      </c>
      <c r="I267" s="3" t="s">
        <v>41</v>
      </c>
      <c r="J267" s="4">
        <v>0.97960000000000003</v>
      </c>
      <c r="K267" s="4">
        <v>2.88</v>
      </c>
      <c r="L267" s="4"/>
      <c r="M267" s="4">
        <v>18</v>
      </c>
      <c r="N267" s="13">
        <f>[1]!b_anal_modidura_cnbd(B267,D267,1)</f>
        <v>0.95569999999999999</v>
      </c>
      <c r="O267" s="23">
        <f>[1]!b_anal_yield_cnbd(B267,D267-1,1)</f>
        <v>1.22</v>
      </c>
      <c r="P267" s="17">
        <f t="shared" si="17"/>
        <v>1.0737718112378363</v>
      </c>
      <c r="Q267" s="1">
        <v>1.23</v>
      </c>
      <c r="R267" s="15">
        <f t="shared" si="16"/>
        <v>-14.622818876216371</v>
      </c>
      <c r="S267" s="15">
        <f t="shared" si="19"/>
        <v>15.622818876216371</v>
      </c>
      <c r="T267" s="15"/>
      <c r="U267" s="1" t="str">
        <f t="shared" si="18"/>
        <v>农发1</v>
      </c>
      <c r="V267" s="5">
        <v>43950</v>
      </c>
      <c r="W267" s="21">
        <v>1.1791</v>
      </c>
      <c r="X267" s="22">
        <v>1.23</v>
      </c>
    </row>
    <row r="268" spans="1:24" x14ac:dyDescent="0.25">
      <c r="A268" s="3" t="s">
        <v>648</v>
      </c>
      <c r="B268" s="7">
        <v>200403</v>
      </c>
      <c r="C268" s="3" t="s">
        <v>649</v>
      </c>
      <c r="D268" s="5">
        <v>43957</v>
      </c>
      <c r="E268" s="5">
        <v>43959</v>
      </c>
      <c r="F268" s="4">
        <v>50</v>
      </c>
      <c r="G268" s="4">
        <v>1</v>
      </c>
      <c r="H268" s="3" t="s">
        <v>266</v>
      </c>
      <c r="I268" s="3" t="s">
        <v>41</v>
      </c>
      <c r="J268" s="4">
        <v>1.0923</v>
      </c>
      <c r="K268" s="4">
        <v>3.2</v>
      </c>
      <c r="L268" s="4"/>
      <c r="M268" s="4">
        <v>1.1399999999999999</v>
      </c>
      <c r="N268" s="13">
        <f>[1]!b_anal_modidura_cnbd(B268,D268,1)</f>
        <v>0.93679999999999997</v>
      </c>
      <c r="O268" s="23">
        <f>[1]!b_anal_yield_cnbd(B268,D268-6,1)</f>
        <v>1.2339</v>
      </c>
      <c r="P268" s="17">
        <f t="shared" si="17"/>
        <v>1.1883717335610591</v>
      </c>
      <c r="Q268" s="1">
        <v>1.25</v>
      </c>
      <c r="R268" s="15">
        <f t="shared" si="16"/>
        <v>-4.5528266438940923</v>
      </c>
      <c r="S268" s="15">
        <f t="shared" si="19"/>
        <v>6.1628266438940926</v>
      </c>
      <c r="T268" s="15"/>
      <c r="U268" s="1" t="str">
        <f t="shared" si="18"/>
        <v>农发1</v>
      </c>
      <c r="V268" s="5">
        <v>43957</v>
      </c>
      <c r="W268" s="21">
        <v>1.2339</v>
      </c>
      <c r="X268" s="22">
        <v>1.25</v>
      </c>
    </row>
    <row r="269" spans="1:24" x14ac:dyDescent="0.25">
      <c r="A269" s="3" t="s">
        <v>705</v>
      </c>
      <c r="B269" s="7">
        <v>200403</v>
      </c>
      <c r="C269" s="3" t="s">
        <v>706</v>
      </c>
      <c r="D269" s="5">
        <v>43964</v>
      </c>
      <c r="E269" s="5">
        <v>43966</v>
      </c>
      <c r="F269" s="4">
        <v>70</v>
      </c>
      <c r="G269" s="4">
        <v>1</v>
      </c>
      <c r="H269" s="3" t="s">
        <v>266</v>
      </c>
      <c r="I269" s="3" t="s">
        <v>41</v>
      </c>
      <c r="J269" s="4">
        <v>1.2990999999999999</v>
      </c>
      <c r="K269" s="4">
        <v>3</v>
      </c>
      <c r="L269" s="4"/>
      <c r="M269" s="4">
        <v>1.85</v>
      </c>
      <c r="N269" s="13">
        <f>[1]!b_anal_modidura_cnbd(B269,D269,1)</f>
        <v>0.91679999999999995</v>
      </c>
      <c r="O269" s="23">
        <f>[1]!b_anal_yield_cnbd(B269,D269-1,1)</f>
        <v>1.36</v>
      </c>
      <c r="P269" s="17">
        <f t="shared" si="17"/>
        <v>1.3972675392670157</v>
      </c>
      <c r="Q269" s="1">
        <v>1.42</v>
      </c>
      <c r="R269" s="15">
        <f t="shared" si="16"/>
        <v>3.7267539267015648</v>
      </c>
      <c r="S269" s="15">
        <f t="shared" si="19"/>
        <v>2.2732460732984183</v>
      </c>
      <c r="T269" s="15"/>
      <c r="U269" s="1" t="str">
        <f t="shared" si="18"/>
        <v>农发1</v>
      </c>
      <c r="V269" s="5">
        <v>43964</v>
      </c>
      <c r="W269" s="21">
        <v>1.3032999999999999</v>
      </c>
      <c r="X269" s="22">
        <v>1.42</v>
      </c>
    </row>
    <row r="270" spans="1:24" x14ac:dyDescent="0.25">
      <c r="A270" s="3" t="s">
        <v>757</v>
      </c>
      <c r="B270" s="7">
        <v>200403</v>
      </c>
      <c r="C270" s="3" t="s">
        <v>758</v>
      </c>
      <c r="D270" s="5">
        <v>43971</v>
      </c>
      <c r="E270" s="5">
        <v>43973</v>
      </c>
      <c r="F270" s="4">
        <v>70</v>
      </c>
      <c r="G270" s="4">
        <v>1</v>
      </c>
      <c r="H270" s="3" t="s">
        <v>266</v>
      </c>
      <c r="I270" s="3" t="s">
        <v>911</v>
      </c>
      <c r="J270" s="4">
        <v>1.3804000000000001</v>
      </c>
      <c r="K270" s="4">
        <v>2.13</v>
      </c>
      <c r="L270" s="4"/>
      <c r="M270" s="4">
        <v>38.33</v>
      </c>
      <c r="N270" s="13">
        <f>[1]!b_anal_modidura_cnbd(B270,D270,1)</f>
        <v>0.89739999999999998</v>
      </c>
      <c r="O270" s="23">
        <f>[1]!b_anal_yield_cnbd(B270,D270-1,1)</f>
        <v>1.48</v>
      </c>
      <c r="P270" s="17">
        <f t="shared" si="17"/>
        <v>1.4806897258747493</v>
      </c>
      <c r="Q270" s="1">
        <v>1.48</v>
      </c>
      <c r="R270" s="15">
        <f t="shared" si="16"/>
        <v>6.8972587474935843E-2</v>
      </c>
      <c r="S270" s="15">
        <f t="shared" si="19"/>
        <v>-6.8972587474935843E-2</v>
      </c>
      <c r="T270" s="15"/>
      <c r="U270" s="1" t="str">
        <f t="shared" si="18"/>
        <v>农发1</v>
      </c>
      <c r="V270" s="5">
        <v>43971</v>
      </c>
      <c r="W270" s="21" t="e">
        <v>#NAME?</v>
      </c>
      <c r="X270" s="22">
        <v>1.48</v>
      </c>
    </row>
    <row r="271" spans="1:24" x14ac:dyDescent="0.25">
      <c r="A271" s="3" t="s">
        <v>799</v>
      </c>
      <c r="B271" s="7">
        <v>200403</v>
      </c>
      <c r="C271" s="3" t="s">
        <v>800</v>
      </c>
      <c r="D271" s="5">
        <v>43978</v>
      </c>
      <c r="E271" s="5">
        <v>43983</v>
      </c>
      <c r="F271" s="4">
        <v>70</v>
      </c>
      <c r="G271" s="4">
        <v>1</v>
      </c>
      <c r="H271" s="3" t="s">
        <v>266</v>
      </c>
      <c r="I271" s="3" t="s">
        <v>41</v>
      </c>
      <c r="J271" s="4">
        <v>1.6113</v>
      </c>
      <c r="K271" s="4">
        <v>5.6</v>
      </c>
      <c r="L271" s="4"/>
      <c r="M271" s="4">
        <v>10.14</v>
      </c>
      <c r="N271" s="13">
        <f>[1]!b_anal_modidura_cnbd(B271,D271,1)</f>
        <v>0.877</v>
      </c>
      <c r="O271" s="23">
        <f>[1]!b_anal_yield_cnbd(B271,D271-1,1)</f>
        <v>1.6084000000000001</v>
      </c>
      <c r="P271" s="17">
        <f t="shared" si="17"/>
        <v>1.7139225769669326</v>
      </c>
      <c r="Q271" s="1">
        <v>1.73</v>
      </c>
      <c r="R271" s="15">
        <f t="shared" si="16"/>
        <v>10.552257696693257</v>
      </c>
      <c r="S271" s="15">
        <f t="shared" si="19"/>
        <v>1.6077423033067362</v>
      </c>
      <c r="T271" s="15"/>
      <c r="U271" s="1" t="str">
        <f t="shared" si="18"/>
        <v>农发1</v>
      </c>
      <c r="V271" s="5">
        <v>43978</v>
      </c>
      <c r="W271" s="21" t="e">
        <v>#NAME?</v>
      </c>
      <c r="X271" s="22">
        <v>1.73</v>
      </c>
    </row>
    <row r="272" spans="1:24" x14ac:dyDescent="0.25">
      <c r="A272" s="3" t="s">
        <v>846</v>
      </c>
      <c r="B272" s="7">
        <v>200403</v>
      </c>
      <c r="C272" s="3" t="s">
        <v>847</v>
      </c>
      <c r="D272" s="5">
        <v>43985</v>
      </c>
      <c r="E272" s="5">
        <v>43987</v>
      </c>
      <c r="F272" s="4">
        <v>50</v>
      </c>
      <c r="G272" s="4">
        <v>1</v>
      </c>
      <c r="H272" s="3" t="s">
        <v>266</v>
      </c>
      <c r="I272" s="3" t="s">
        <v>41</v>
      </c>
      <c r="J272" s="4">
        <v>1.8766</v>
      </c>
      <c r="K272" s="4">
        <v>5.96</v>
      </c>
      <c r="L272" s="4"/>
      <c r="M272" s="4">
        <v>1.18</v>
      </c>
      <c r="N272" s="13">
        <f>[1]!b_anal_modidura_cnbd(B272,D272,1)</f>
        <v>0.85599999999999998</v>
      </c>
      <c r="O272" s="23">
        <f>[1]!b_anal_yield_cnbd(B272,D272-1,1)</f>
        <v>1.8975</v>
      </c>
      <c r="P272" s="17">
        <f t="shared" si="17"/>
        <v>1.9817401869158879</v>
      </c>
      <c r="Q272" s="1">
        <v>2.0499999999999998</v>
      </c>
      <c r="R272" s="15">
        <f t="shared" si="16"/>
        <v>8.4240186915887971</v>
      </c>
      <c r="S272" s="15">
        <f t="shared" si="19"/>
        <v>6.8259813084111887</v>
      </c>
      <c r="T272" s="15"/>
      <c r="U272" s="1" t="str">
        <f t="shared" si="18"/>
        <v>农发1</v>
      </c>
      <c r="V272" s="5">
        <v>43985</v>
      </c>
      <c r="W272" s="21" t="e">
        <v>#NAME?</v>
      </c>
      <c r="X272" s="22">
        <v>2.0499999999999998</v>
      </c>
    </row>
    <row r="273" spans="1:24" x14ac:dyDescent="0.25">
      <c r="A273" s="6" t="s">
        <v>896</v>
      </c>
      <c r="B273" s="8" t="s">
        <v>897</v>
      </c>
      <c r="C273" s="3" t="s">
        <v>48</v>
      </c>
      <c r="D273" s="5">
        <v>43837</v>
      </c>
      <c r="E273" s="5">
        <v>43839</v>
      </c>
      <c r="F273" s="4">
        <v>40</v>
      </c>
      <c r="G273" s="4">
        <v>2</v>
      </c>
      <c r="H273" s="3" t="s">
        <v>12</v>
      </c>
      <c r="I273" s="3" t="s">
        <v>41</v>
      </c>
      <c r="J273" s="4">
        <v>2.6930999999999998</v>
      </c>
      <c r="K273" s="4">
        <v>3.69</v>
      </c>
      <c r="L273" s="4"/>
      <c r="M273" s="4">
        <v>4.0599999999999996</v>
      </c>
      <c r="N273" s="13">
        <f>[1]!b_anal_modidura_cnbd(B273,D273,1)</f>
        <v>1.3637999999999999</v>
      </c>
      <c r="O273" s="23">
        <f>[1]!b_anal_yield_cnbd(B273,D273-1,1)</f>
        <v>2.7706</v>
      </c>
      <c r="P273" s="17">
        <f t="shared" si="17"/>
        <v>2.7590920809502859</v>
      </c>
      <c r="Q273" s="1">
        <v>2.78</v>
      </c>
      <c r="R273" s="15">
        <f t="shared" si="16"/>
        <v>-1.1507919049714044</v>
      </c>
      <c r="S273" s="15">
        <f t="shared" si="19"/>
        <v>2.0907919049713897</v>
      </c>
      <c r="T273" s="15"/>
      <c r="U273" s="1" t="str">
        <f t="shared" si="18"/>
        <v>农发2</v>
      </c>
      <c r="V273" s="5">
        <v>43837</v>
      </c>
      <c r="W273" s="1">
        <v>2.7706</v>
      </c>
      <c r="X273" s="1">
        <v>2.78</v>
      </c>
    </row>
    <row r="274" spans="1:24" x14ac:dyDescent="0.25">
      <c r="A274" s="3" t="s">
        <v>85</v>
      </c>
      <c r="B274" s="8" t="s">
        <v>897</v>
      </c>
      <c r="C274" s="3" t="s">
        <v>86</v>
      </c>
      <c r="D274" s="5">
        <v>43844</v>
      </c>
      <c r="E274" s="5">
        <v>43846</v>
      </c>
      <c r="F274" s="4">
        <v>40</v>
      </c>
      <c r="G274" s="4">
        <v>2</v>
      </c>
      <c r="H274" s="3" t="s">
        <v>12</v>
      </c>
      <c r="I274" s="3" t="s">
        <v>41</v>
      </c>
      <c r="J274" s="4">
        <v>2.6873</v>
      </c>
      <c r="K274" s="4">
        <v>3.28</v>
      </c>
      <c r="L274" s="4"/>
      <c r="M274" s="4">
        <v>1.35</v>
      </c>
      <c r="N274" s="13">
        <f>[1]!b_anal_modidura_cnbd(B274,D274,1)</f>
        <v>1.3452</v>
      </c>
      <c r="O274" s="23">
        <f>[1]!b_anal_yield_cnbd(B274,D274-1,1)</f>
        <v>2.7675000000000001</v>
      </c>
      <c r="P274" s="17">
        <f t="shared" si="17"/>
        <v>2.7542045495093666</v>
      </c>
      <c r="Q274" s="1">
        <v>2.7749999999999999</v>
      </c>
      <c r="R274" s="15">
        <f t="shared" si="16"/>
        <v>-1.329545049063352</v>
      </c>
      <c r="S274" s="15">
        <f t="shared" si="19"/>
        <v>2.079545049063336</v>
      </c>
      <c r="T274" s="15"/>
      <c r="U274" s="1" t="str">
        <f t="shared" si="18"/>
        <v>农发2</v>
      </c>
      <c r="V274" s="5">
        <v>43844</v>
      </c>
      <c r="W274" s="21">
        <v>2.7675000000000001</v>
      </c>
      <c r="X274" s="22">
        <v>2.7749999999999999</v>
      </c>
    </row>
    <row r="275" spans="1:24" x14ac:dyDescent="0.25">
      <c r="A275" s="3" t="s">
        <v>164</v>
      </c>
      <c r="B275" s="8" t="s">
        <v>897</v>
      </c>
      <c r="C275" s="3" t="s">
        <v>165</v>
      </c>
      <c r="D275" s="5">
        <v>43872</v>
      </c>
      <c r="E275" s="5">
        <v>43874</v>
      </c>
      <c r="F275" s="4">
        <v>50</v>
      </c>
      <c r="G275" s="4">
        <v>2</v>
      </c>
      <c r="H275" s="3" t="s">
        <v>12</v>
      </c>
      <c r="I275" s="3" t="s">
        <v>41</v>
      </c>
      <c r="J275" s="4">
        <v>2.2951000000000001</v>
      </c>
      <c r="K275" s="4">
        <v>4.72</v>
      </c>
      <c r="L275" s="4"/>
      <c r="M275" s="4">
        <v>1.53</v>
      </c>
      <c r="N275" s="13">
        <f>[1]!b_anal_modidura_cnbd(B275,D275,1)</f>
        <v>1.2755000000000001</v>
      </c>
      <c r="O275" s="23">
        <f>[1]!b_anal_yield_cnbd(B275,D275-1,1)</f>
        <v>2.4647999999999999</v>
      </c>
      <c r="P275" s="17">
        <f t="shared" si="17"/>
        <v>2.3656605644845161</v>
      </c>
      <c r="Q275" s="1">
        <v>2.4</v>
      </c>
      <c r="R275" s="15">
        <f t="shared" si="16"/>
        <v>-9.9139435515483765</v>
      </c>
      <c r="S275" s="15">
        <f t="shared" si="19"/>
        <v>3.4339435515483796</v>
      </c>
      <c r="T275" s="15"/>
      <c r="U275" s="1" t="str">
        <f t="shared" si="18"/>
        <v>农发2</v>
      </c>
      <c r="V275" s="5">
        <v>43872</v>
      </c>
      <c r="W275" s="21">
        <v>2.4647999999999999</v>
      </c>
      <c r="X275" s="22">
        <v>2.4</v>
      </c>
    </row>
    <row r="276" spans="1:24" x14ac:dyDescent="0.25">
      <c r="A276" s="3" t="s">
        <v>202</v>
      </c>
      <c r="B276" s="8" t="s">
        <v>897</v>
      </c>
      <c r="C276" s="3" t="s">
        <v>203</v>
      </c>
      <c r="D276" s="5">
        <v>43879</v>
      </c>
      <c r="E276" s="5">
        <v>43881</v>
      </c>
      <c r="F276" s="4">
        <v>50</v>
      </c>
      <c r="G276" s="4">
        <v>2</v>
      </c>
      <c r="H276" s="3" t="s">
        <v>12</v>
      </c>
      <c r="I276" s="3" t="s">
        <v>41</v>
      </c>
      <c r="J276" s="4">
        <v>2.2833000000000001</v>
      </c>
      <c r="K276" s="4">
        <v>2.99</v>
      </c>
      <c r="L276" s="4"/>
      <c r="M276" s="4">
        <v>3.48</v>
      </c>
      <c r="N276" s="13">
        <f>[1]!b_anal_modidura_cnbd(B276,D276,1)</f>
        <v>1.2569999999999999</v>
      </c>
      <c r="O276" s="23">
        <f>[1]!b_anal_yield_cnbd(B276,D276-1,1)</f>
        <v>2.3849999999999998</v>
      </c>
      <c r="P276" s="17">
        <f t="shared" si="17"/>
        <v>2.3548990453460621</v>
      </c>
      <c r="Q276" s="1">
        <v>2.3849999999999998</v>
      </c>
      <c r="R276" s="15">
        <f t="shared" si="16"/>
        <v>-3.0100954653937695</v>
      </c>
      <c r="S276" s="15">
        <f t="shared" si="19"/>
        <v>3.0100954653937695</v>
      </c>
      <c r="T276" s="15"/>
      <c r="U276" s="1" t="str">
        <f t="shared" si="18"/>
        <v>农发2</v>
      </c>
      <c r="V276" s="5">
        <v>43879</v>
      </c>
      <c r="W276" s="21">
        <v>2.3849999999999998</v>
      </c>
      <c r="X276" s="22">
        <v>2.3849999999999998</v>
      </c>
    </row>
    <row r="277" spans="1:24" x14ac:dyDescent="0.25">
      <c r="A277" s="3" t="s">
        <v>246</v>
      </c>
      <c r="B277" s="8" t="s">
        <v>897</v>
      </c>
      <c r="C277" s="3" t="s">
        <v>247</v>
      </c>
      <c r="D277" s="5">
        <v>43886</v>
      </c>
      <c r="E277" s="5">
        <v>43888</v>
      </c>
      <c r="F277" s="4">
        <v>50</v>
      </c>
      <c r="G277" s="4">
        <v>2</v>
      </c>
      <c r="H277" s="3" t="s">
        <v>12</v>
      </c>
      <c r="I277" s="3" t="s">
        <v>41</v>
      </c>
      <c r="J277" s="4">
        <v>2.3300999999999998</v>
      </c>
      <c r="K277" s="4">
        <v>3.23</v>
      </c>
      <c r="L277" s="4"/>
      <c r="M277" s="4">
        <v>3.92</v>
      </c>
      <c r="N277" s="13">
        <f>[1]!b_anal_modidura_cnbd(B277,D277,1)</f>
        <v>1.2377</v>
      </c>
      <c r="O277" s="23">
        <f>[1]!b_anal_yield_cnbd(B277,D277-1,1)</f>
        <v>2.42</v>
      </c>
      <c r="P277" s="17">
        <f t="shared" si="17"/>
        <v>2.402815520723923</v>
      </c>
      <c r="Q277" s="1">
        <v>2.42</v>
      </c>
      <c r="R277" s="15">
        <f t="shared" si="16"/>
        <v>-1.7184479276076914</v>
      </c>
      <c r="S277" s="15">
        <f t="shared" si="19"/>
        <v>1.7184479276076914</v>
      </c>
      <c r="T277" s="15"/>
      <c r="U277" s="1" t="str">
        <f t="shared" si="18"/>
        <v>农发2</v>
      </c>
      <c r="V277" s="5">
        <v>43886</v>
      </c>
      <c r="W277" s="21">
        <v>2.42</v>
      </c>
      <c r="X277" s="22">
        <v>2.42</v>
      </c>
    </row>
    <row r="278" spans="1:24" x14ac:dyDescent="0.25">
      <c r="A278" s="3" t="s">
        <v>283</v>
      </c>
      <c r="B278" s="8" t="s">
        <v>897</v>
      </c>
      <c r="C278" s="3" t="s">
        <v>284</v>
      </c>
      <c r="D278" s="5">
        <v>43893</v>
      </c>
      <c r="E278" s="5">
        <v>43895</v>
      </c>
      <c r="F278" s="4">
        <v>50</v>
      </c>
      <c r="G278" s="4">
        <v>2</v>
      </c>
      <c r="H278" s="3" t="s">
        <v>12</v>
      </c>
      <c r="I278" s="3" t="s">
        <v>41</v>
      </c>
      <c r="J278" s="4">
        <v>2.2946</v>
      </c>
      <c r="K278" s="4">
        <v>4.12</v>
      </c>
      <c r="L278" s="4"/>
      <c r="M278" s="4">
        <v>7.91</v>
      </c>
      <c r="N278" s="13">
        <f>[1]!b_anal_modidura_cnbd(B278,D278,1)</f>
        <v>1.2196</v>
      </c>
      <c r="O278" s="23">
        <f>[1]!b_anal_yield_cnbd(B278,D278-1,1)</f>
        <v>2.3898999999999999</v>
      </c>
      <c r="P278" s="17">
        <f t="shared" si="17"/>
        <v>2.3683946867825516</v>
      </c>
      <c r="Q278" s="1">
        <v>2.39</v>
      </c>
      <c r="R278" s="15">
        <f t="shared" si="16"/>
        <v>-2.1505313217448307</v>
      </c>
      <c r="S278" s="15">
        <f t="shared" si="19"/>
        <v>2.1605313217448519</v>
      </c>
      <c r="T278" s="15"/>
      <c r="U278" s="1" t="str">
        <f t="shared" si="18"/>
        <v>农发2</v>
      </c>
      <c r="V278" s="5">
        <v>43893</v>
      </c>
      <c r="W278" s="21">
        <v>2.3898999999999999</v>
      </c>
      <c r="X278" s="22">
        <v>2.39</v>
      </c>
    </row>
    <row r="279" spans="1:24" x14ac:dyDescent="0.25">
      <c r="A279" s="3" t="s">
        <v>325</v>
      </c>
      <c r="B279" s="7">
        <v>92018</v>
      </c>
      <c r="C279" s="3" t="s">
        <v>326</v>
      </c>
      <c r="D279" s="5">
        <v>43900</v>
      </c>
      <c r="E279" s="5">
        <v>43902</v>
      </c>
      <c r="F279" s="4">
        <v>30</v>
      </c>
      <c r="G279" s="4">
        <v>2</v>
      </c>
      <c r="H279" s="3" t="s">
        <v>12</v>
      </c>
      <c r="I279" s="3" t="s">
        <v>41</v>
      </c>
      <c r="J279" s="10">
        <f>[1]!b_info_couponrate(A279)</f>
        <v>2.25</v>
      </c>
      <c r="K279" s="4">
        <v>4.62</v>
      </c>
      <c r="L279" s="4"/>
      <c r="M279" s="4">
        <v>3.24</v>
      </c>
      <c r="N279" s="19">
        <v>1.9323999999999999</v>
      </c>
      <c r="O279" s="28">
        <v>2.3294999999999999</v>
      </c>
      <c r="P279" s="17">
        <f t="shared" si="17"/>
        <v>2.2965742082384599</v>
      </c>
      <c r="Q279" s="1">
        <v>2.4</v>
      </c>
      <c r="R279" s="15">
        <f t="shared" si="16"/>
        <v>-3.292579176153998</v>
      </c>
      <c r="S279" s="15">
        <f t="shared" si="19"/>
        <v>10.342579176153999</v>
      </c>
      <c r="T279" s="15"/>
      <c r="U279" s="1" t="str">
        <f t="shared" si="18"/>
        <v>农发2</v>
      </c>
      <c r="V279" s="5">
        <v>43900</v>
      </c>
      <c r="W279" s="24">
        <v>2.3294999999999999</v>
      </c>
      <c r="X279" s="22">
        <v>2.4</v>
      </c>
    </row>
    <row r="280" spans="1:24" x14ac:dyDescent="0.25">
      <c r="A280" s="6" t="s">
        <v>900</v>
      </c>
      <c r="B280" s="8" t="s">
        <v>901</v>
      </c>
      <c r="C280" s="3" t="s">
        <v>373</v>
      </c>
      <c r="D280" s="5">
        <v>43907</v>
      </c>
      <c r="E280" s="5">
        <v>43909</v>
      </c>
      <c r="F280" s="4">
        <v>40</v>
      </c>
      <c r="G280" s="4">
        <v>2</v>
      </c>
      <c r="H280" s="3" t="s">
        <v>12</v>
      </c>
      <c r="I280" s="3" t="s">
        <v>41</v>
      </c>
      <c r="J280" s="4">
        <v>2.3873000000000002</v>
      </c>
      <c r="K280" s="4">
        <v>3.03</v>
      </c>
      <c r="L280" s="4"/>
      <c r="M280" s="4">
        <v>1.17</v>
      </c>
      <c r="N280" s="13">
        <f>[1]!b_anal_modidura_cnbd(B280,D280,1)</f>
        <v>1.9185000000000001</v>
      </c>
      <c r="O280" s="23">
        <f>[1]!b_anal_yield_cnbd(B280,D280-1,1)</f>
        <v>2.3932000000000002</v>
      </c>
      <c r="P280" s="17">
        <f t="shared" si="17"/>
        <v>2.4342116497263491</v>
      </c>
      <c r="Q280" s="1">
        <v>2.41</v>
      </c>
      <c r="R280" s="15">
        <f t="shared" si="16"/>
        <v>4.1011649726348853</v>
      </c>
      <c r="S280" s="15">
        <f t="shared" si="19"/>
        <v>-2.4211649726348927</v>
      </c>
      <c r="T280" s="15"/>
      <c r="U280" s="1" t="str">
        <f t="shared" si="18"/>
        <v>农发2</v>
      </c>
      <c r="V280" s="5">
        <v>43907</v>
      </c>
      <c r="W280" s="21">
        <v>2.3932000000000002</v>
      </c>
      <c r="X280" s="22">
        <v>2.41</v>
      </c>
    </row>
    <row r="281" spans="1:24" x14ac:dyDescent="0.25">
      <c r="A281" s="3" t="s">
        <v>408</v>
      </c>
      <c r="B281" s="8" t="s">
        <v>901</v>
      </c>
      <c r="C281" s="3" t="s">
        <v>409</v>
      </c>
      <c r="D281" s="5">
        <v>43914</v>
      </c>
      <c r="E281" s="5">
        <v>43916</v>
      </c>
      <c r="F281" s="4">
        <v>30</v>
      </c>
      <c r="G281" s="4">
        <v>2</v>
      </c>
      <c r="H281" s="3" t="s">
        <v>12</v>
      </c>
      <c r="I281" s="3" t="s">
        <v>41</v>
      </c>
      <c r="J281" s="4">
        <v>2.2002000000000002</v>
      </c>
      <c r="K281" s="4">
        <v>6.04</v>
      </c>
      <c r="L281" s="4"/>
      <c r="M281" s="4">
        <v>5.27</v>
      </c>
      <c r="N281" s="13">
        <f>[1]!b_anal_modidura_cnbd(B281,D281,1)</f>
        <v>1.9012</v>
      </c>
      <c r="O281" s="23">
        <f>[1]!b_anal_yield_cnbd(B281,D281-1,1)</f>
        <v>2.3498999999999999</v>
      </c>
      <c r="P281" s="17">
        <f t="shared" si="17"/>
        <v>2.2475385230380813</v>
      </c>
      <c r="Q281" s="1">
        <v>2.33</v>
      </c>
      <c r="R281" s="15">
        <f t="shared" si="16"/>
        <v>-10.236147696191855</v>
      </c>
      <c r="S281" s="15">
        <f t="shared" si="19"/>
        <v>8.2461476961918745</v>
      </c>
      <c r="T281" s="15"/>
      <c r="U281" s="1" t="str">
        <f t="shared" si="18"/>
        <v>农发2</v>
      </c>
      <c r="V281" s="5">
        <v>43914</v>
      </c>
      <c r="W281" s="21">
        <v>2.3498999999999999</v>
      </c>
      <c r="X281" s="22">
        <v>2.33</v>
      </c>
    </row>
    <row r="282" spans="1:24" x14ac:dyDescent="0.25">
      <c r="A282" s="3" t="s">
        <v>452</v>
      </c>
      <c r="B282" s="8" t="s">
        <v>901</v>
      </c>
      <c r="C282" s="3" t="s">
        <v>453</v>
      </c>
      <c r="D282" s="5">
        <v>43921</v>
      </c>
      <c r="E282" s="5">
        <v>43923</v>
      </c>
      <c r="F282" s="4">
        <v>30</v>
      </c>
      <c r="G282" s="4">
        <v>2</v>
      </c>
      <c r="H282" s="3" t="s">
        <v>12</v>
      </c>
      <c r="I282" s="3" t="s">
        <v>41</v>
      </c>
      <c r="J282" s="4">
        <v>2.0951</v>
      </c>
      <c r="K282" s="4">
        <v>4.93</v>
      </c>
      <c r="L282" s="4"/>
      <c r="M282" s="4">
        <v>22</v>
      </c>
      <c r="N282" s="13">
        <f>[1]!b_anal_modidura_cnbd(B282,D282,1)</f>
        <v>1.8841000000000001</v>
      </c>
      <c r="O282" s="23">
        <f>[1]!b_anal_yield_cnbd(B282,D282-1,1)</f>
        <v>2.2646999999999999</v>
      </c>
      <c r="P282" s="17">
        <f t="shared" si="17"/>
        <v>2.1428681651716999</v>
      </c>
      <c r="Q282" s="1">
        <v>2.2400000000000002</v>
      </c>
      <c r="R282" s="15">
        <f t="shared" si="16"/>
        <v>-12.183183482830007</v>
      </c>
      <c r="S282" s="15">
        <f t="shared" si="19"/>
        <v>9.7131834828300345</v>
      </c>
      <c r="T282" s="15"/>
      <c r="U282" s="1" t="str">
        <f t="shared" si="18"/>
        <v>农发2</v>
      </c>
      <c r="V282" s="5">
        <v>43921</v>
      </c>
      <c r="W282" s="21">
        <v>2.2646999999999999</v>
      </c>
      <c r="X282" s="22">
        <v>2.2400000000000002</v>
      </c>
    </row>
    <row r="283" spans="1:24" x14ac:dyDescent="0.25">
      <c r="A283" s="3" t="s">
        <v>489</v>
      </c>
      <c r="B283" s="8" t="s">
        <v>901</v>
      </c>
      <c r="C283" s="3" t="s">
        <v>490</v>
      </c>
      <c r="D283" s="5">
        <v>43928</v>
      </c>
      <c r="E283" s="5">
        <v>43930</v>
      </c>
      <c r="F283" s="4">
        <v>40</v>
      </c>
      <c r="G283" s="4">
        <v>2</v>
      </c>
      <c r="H283" s="3" t="s">
        <v>12</v>
      </c>
      <c r="I283" s="3" t="s">
        <v>41</v>
      </c>
      <c r="J283" s="4">
        <v>1.6595</v>
      </c>
      <c r="K283" s="4">
        <v>4.21</v>
      </c>
      <c r="L283" s="4"/>
      <c r="M283" s="4">
        <v>4.4400000000000004</v>
      </c>
      <c r="N283" s="13">
        <f>[1]!b_anal_modidura_cnbd(B283,D283,1)</f>
        <v>1.8726</v>
      </c>
      <c r="O283" s="23">
        <f>[1]!b_anal_yield_cnbd(B283,D283-4,1)</f>
        <v>2.1699000000000002</v>
      </c>
      <c r="P283" s="17">
        <f t="shared" si="17"/>
        <v>1.7075615187439923</v>
      </c>
      <c r="Q283" s="1">
        <v>1.9</v>
      </c>
      <c r="R283" s="15">
        <f t="shared" si="16"/>
        <v>-46.233848125600787</v>
      </c>
      <c r="S283" s="15">
        <f t="shared" si="19"/>
        <v>19.24384812560076</v>
      </c>
      <c r="T283" s="15"/>
      <c r="U283" s="1" t="str">
        <f t="shared" si="18"/>
        <v>农发2</v>
      </c>
      <c r="V283" s="5">
        <v>43928</v>
      </c>
      <c r="W283" s="21">
        <v>2.1699000000000002</v>
      </c>
      <c r="X283" s="22">
        <v>1.9</v>
      </c>
    </row>
    <row r="284" spans="1:24" x14ac:dyDescent="0.25">
      <c r="A284" s="3" t="s">
        <v>539</v>
      </c>
      <c r="B284" s="8" t="s">
        <v>901</v>
      </c>
      <c r="C284" s="3" t="s">
        <v>540</v>
      </c>
      <c r="D284" s="5">
        <v>43935</v>
      </c>
      <c r="E284" s="5">
        <v>43937</v>
      </c>
      <c r="F284" s="4">
        <v>50</v>
      </c>
      <c r="G284" s="4">
        <v>2</v>
      </c>
      <c r="H284" s="3" t="s">
        <v>12</v>
      </c>
      <c r="I284" s="3" t="s">
        <v>41</v>
      </c>
      <c r="J284" s="4">
        <v>1.6446000000000001</v>
      </c>
      <c r="K284" s="4">
        <v>3.78</v>
      </c>
      <c r="L284" s="4"/>
      <c r="M284" s="4">
        <v>8.7799999999999994</v>
      </c>
      <c r="N284" s="13">
        <f>[1]!b_anal_modidura_cnbd(B284,D284,1)</f>
        <v>1.8557999999999999</v>
      </c>
      <c r="O284" s="23">
        <f>[1]!b_anal_yield_cnbd(B284,D284-1,1)</f>
        <v>1.7857000000000001</v>
      </c>
      <c r="P284" s="17">
        <f t="shared" si="17"/>
        <v>1.6930966052376335</v>
      </c>
      <c r="Q284" s="1">
        <v>1.72</v>
      </c>
      <c r="R284" s="15">
        <f t="shared" si="16"/>
        <v>-9.2603394762366555</v>
      </c>
      <c r="S284" s="15">
        <f t="shared" si="19"/>
        <v>2.6903394762366473</v>
      </c>
      <c r="T284" s="15"/>
      <c r="U284" s="1" t="str">
        <f t="shared" si="18"/>
        <v>农发2</v>
      </c>
      <c r="V284" s="5">
        <v>43935</v>
      </c>
      <c r="W284" s="21">
        <v>1.7857000000000001</v>
      </c>
      <c r="X284" s="22">
        <v>1.72</v>
      </c>
    </row>
    <row r="285" spans="1:24" x14ac:dyDescent="0.25">
      <c r="A285" s="3" t="s">
        <v>586</v>
      </c>
      <c r="B285" s="8" t="s">
        <v>901</v>
      </c>
      <c r="C285" s="3" t="s">
        <v>587</v>
      </c>
      <c r="D285" s="5">
        <v>43942</v>
      </c>
      <c r="E285" s="5">
        <v>43944</v>
      </c>
      <c r="F285" s="4">
        <v>40</v>
      </c>
      <c r="G285" s="4">
        <v>2</v>
      </c>
      <c r="H285" s="3" t="s">
        <v>12</v>
      </c>
      <c r="I285" s="3" t="s">
        <v>41</v>
      </c>
      <c r="J285" s="4">
        <v>1.5434000000000001</v>
      </c>
      <c r="K285" s="4">
        <v>6.41</v>
      </c>
      <c r="L285" s="4"/>
      <c r="M285" s="4">
        <v>1.01</v>
      </c>
      <c r="N285" s="13">
        <f>[1]!b_anal_modidura_cnbd(B285,D285,1)</f>
        <v>1.8380000000000001</v>
      </c>
      <c r="O285" s="23">
        <f>[1]!b_anal_yield_cnbd(B285,D285-1,1)</f>
        <v>1.6808000000000001</v>
      </c>
      <c r="P285" s="17">
        <f t="shared" si="17"/>
        <v>1.5923662676822634</v>
      </c>
      <c r="Q285" s="1">
        <v>1.665</v>
      </c>
      <c r="R285" s="15">
        <f t="shared" si="16"/>
        <v>-8.8433732317736649</v>
      </c>
      <c r="S285" s="15">
        <f t="shared" si="19"/>
        <v>7.2633732317736621</v>
      </c>
      <c r="T285" s="15"/>
      <c r="U285" s="1" t="str">
        <f t="shared" si="18"/>
        <v>农发2</v>
      </c>
      <c r="V285" s="5">
        <v>43942</v>
      </c>
      <c r="W285" s="21">
        <v>1.6808000000000001</v>
      </c>
      <c r="X285" s="22">
        <v>1.665</v>
      </c>
    </row>
    <row r="286" spans="1:24" x14ac:dyDescent="0.25">
      <c r="A286" s="3" t="s">
        <v>626</v>
      </c>
      <c r="B286" s="8" t="s">
        <v>901</v>
      </c>
      <c r="C286" s="3" t="s">
        <v>627</v>
      </c>
      <c r="D286" s="5">
        <v>43949</v>
      </c>
      <c r="E286" s="5">
        <v>43957</v>
      </c>
      <c r="F286" s="4">
        <v>60</v>
      </c>
      <c r="G286" s="4">
        <v>2</v>
      </c>
      <c r="H286" s="3" t="s">
        <v>12</v>
      </c>
      <c r="I286" s="3" t="s">
        <v>41</v>
      </c>
      <c r="J286" s="4">
        <v>1.4972000000000001</v>
      </c>
      <c r="K286" s="4">
        <v>2.37</v>
      </c>
      <c r="L286" s="4"/>
      <c r="M286" s="4">
        <v>1</v>
      </c>
      <c r="N286" s="13">
        <f>[1]!b_anal_modidura_cnbd(B286,D286,1)</f>
        <v>1.8199000000000001</v>
      </c>
      <c r="O286" s="23">
        <f>[1]!b_anal_yield_cnbd(B286,D286-1,1)</f>
        <v>1.6209</v>
      </c>
      <c r="P286" s="17">
        <f t="shared" si="17"/>
        <v>1.5466532666630035</v>
      </c>
      <c r="Q286" s="1">
        <v>1.62</v>
      </c>
      <c r="R286" s="15">
        <f t="shared" si="16"/>
        <v>-7.4246733336996495</v>
      </c>
      <c r="S286" s="15">
        <f t="shared" si="19"/>
        <v>7.3346733336996595</v>
      </c>
      <c r="T286" s="15"/>
      <c r="U286" s="1" t="str">
        <f t="shared" si="18"/>
        <v>农发2</v>
      </c>
      <c r="V286" s="5">
        <v>43949</v>
      </c>
      <c r="W286" s="21">
        <v>1.6209</v>
      </c>
      <c r="X286" s="22">
        <v>1.62</v>
      </c>
    </row>
    <row r="287" spans="1:24" x14ac:dyDescent="0.25">
      <c r="A287" s="3" t="s">
        <v>698</v>
      </c>
      <c r="B287" s="8" t="s">
        <v>901</v>
      </c>
      <c r="C287" s="3" t="s">
        <v>699</v>
      </c>
      <c r="D287" s="5">
        <v>43963</v>
      </c>
      <c r="E287" s="5">
        <v>43965</v>
      </c>
      <c r="F287" s="4">
        <v>60</v>
      </c>
      <c r="G287" s="4">
        <v>2</v>
      </c>
      <c r="H287" s="3" t="s">
        <v>12</v>
      </c>
      <c r="I287" s="3" t="s">
        <v>41</v>
      </c>
      <c r="J287" s="4">
        <v>1.8487</v>
      </c>
      <c r="K287" s="4">
        <v>1.89</v>
      </c>
      <c r="L287" s="4"/>
      <c r="M287" s="4">
        <v>1.32</v>
      </c>
      <c r="N287" s="13">
        <f>[1]!b_anal_modidura_cnbd(B287,D287,1)</f>
        <v>1.7781</v>
      </c>
      <c r="O287" s="23">
        <f>[1]!b_anal_yield_cnbd(B287,D287-1,1)</f>
        <v>1.7789999999999999</v>
      </c>
      <c r="P287" s="17">
        <f t="shared" si="17"/>
        <v>1.899315825881559</v>
      </c>
      <c r="Q287" s="1">
        <v>1.76</v>
      </c>
      <c r="R287" s="15">
        <f t="shared" si="16"/>
        <v>12.03158258815591</v>
      </c>
      <c r="S287" s="15">
        <f t="shared" si="19"/>
        <v>-13.9315825881559</v>
      </c>
      <c r="T287" s="15"/>
      <c r="U287" s="1" t="str">
        <f t="shared" si="18"/>
        <v>农发2</v>
      </c>
      <c r="V287" s="5">
        <v>43963</v>
      </c>
      <c r="W287" s="21">
        <v>1.7789999999999999</v>
      </c>
      <c r="X287" s="22">
        <v>1.76</v>
      </c>
    </row>
    <row r="288" spans="1:24" x14ac:dyDescent="0.25">
      <c r="A288" s="3" t="s">
        <v>741</v>
      </c>
      <c r="B288" s="8" t="s">
        <v>901</v>
      </c>
      <c r="C288" s="3" t="s">
        <v>742</v>
      </c>
      <c r="D288" s="5">
        <v>43970</v>
      </c>
      <c r="E288" s="5">
        <v>43972</v>
      </c>
      <c r="F288" s="4">
        <v>60</v>
      </c>
      <c r="G288" s="4">
        <v>2</v>
      </c>
      <c r="H288" s="3" t="s">
        <v>12</v>
      </c>
      <c r="I288" s="3" t="s">
        <v>41</v>
      </c>
      <c r="J288" s="4">
        <v>1.8574999999999999</v>
      </c>
      <c r="K288" s="4">
        <v>1.92</v>
      </c>
      <c r="L288" s="4"/>
      <c r="M288" s="4">
        <v>6.29</v>
      </c>
      <c r="N288" s="13">
        <f>[1]!b_anal_modidura_cnbd(B288,D288,1)</f>
        <v>1.758</v>
      </c>
      <c r="O288" s="23">
        <f>[1]!b_anal_yield_cnbd(B288,D288-1,1)</f>
        <v>1.8406</v>
      </c>
      <c r="P288" s="17">
        <f t="shared" si="17"/>
        <v>1.9086945392491468</v>
      </c>
      <c r="Q288" s="1">
        <v>1.88</v>
      </c>
      <c r="R288" s="15">
        <f t="shared" ref="R288:R350" si="20">(P288-O288)*100</f>
        <v>6.8094539249146768</v>
      </c>
      <c r="S288" s="15">
        <f t="shared" si="19"/>
        <v>-2.8694539249146889</v>
      </c>
      <c r="T288" s="15"/>
      <c r="U288" s="1" t="str">
        <f t="shared" si="18"/>
        <v>农发2</v>
      </c>
      <c r="V288" s="5">
        <v>43970</v>
      </c>
      <c r="W288" s="21">
        <v>1.8406</v>
      </c>
      <c r="X288" s="22">
        <v>1.88</v>
      </c>
    </row>
    <row r="289" spans="1:24" x14ac:dyDescent="0.25">
      <c r="A289" s="3" t="s">
        <v>795</v>
      </c>
      <c r="B289" s="8" t="s">
        <v>901</v>
      </c>
      <c r="C289" s="3" t="s">
        <v>796</v>
      </c>
      <c r="D289" s="5">
        <v>43977</v>
      </c>
      <c r="E289" s="5">
        <v>43979</v>
      </c>
      <c r="F289" s="4">
        <v>60</v>
      </c>
      <c r="G289" s="4">
        <v>2</v>
      </c>
      <c r="H289" s="3" t="s">
        <v>12</v>
      </c>
      <c r="I289" s="3" t="s">
        <v>41</v>
      </c>
      <c r="J289" s="4">
        <v>2.0377999999999998</v>
      </c>
      <c r="K289" s="4">
        <v>3.05</v>
      </c>
      <c r="L289" s="4"/>
      <c r="M289" s="4">
        <v>2.2000000000000002</v>
      </c>
      <c r="N289" s="13">
        <f>[1]!b_anal_modidura_cnbd(B289,D289,1)</f>
        <v>1.7363999999999999</v>
      </c>
      <c r="O289" s="23">
        <f>[1]!b_anal_yield_cnbd(B289,D289-1,1)</f>
        <v>1.9255</v>
      </c>
      <c r="P289" s="17">
        <f t="shared" si="17"/>
        <v>2.0896313752591569</v>
      </c>
      <c r="Q289" s="1">
        <v>2.0499999999999998</v>
      </c>
      <c r="R289" s="15">
        <f t="shared" si="20"/>
        <v>16.413137525915687</v>
      </c>
      <c r="S289" s="15">
        <f t="shared" si="19"/>
        <v>-3.9631375259157053</v>
      </c>
      <c r="T289" s="15"/>
      <c r="U289" s="1" t="str">
        <f t="shared" si="18"/>
        <v>农发2</v>
      </c>
      <c r="V289" s="5">
        <v>43977</v>
      </c>
      <c r="W289" s="21">
        <v>1.9255</v>
      </c>
      <c r="X289" s="22">
        <v>2.0499999999999998</v>
      </c>
    </row>
    <row r="290" spans="1:24" x14ac:dyDescent="0.25">
      <c r="A290" s="3" t="s">
        <v>836</v>
      </c>
      <c r="B290" s="8" t="s">
        <v>901</v>
      </c>
      <c r="C290" s="3" t="s">
        <v>837</v>
      </c>
      <c r="D290" s="5">
        <v>43984</v>
      </c>
      <c r="E290" s="5">
        <v>43986</v>
      </c>
      <c r="F290" s="4">
        <v>30</v>
      </c>
      <c r="G290" s="4">
        <v>2</v>
      </c>
      <c r="H290" s="3" t="s">
        <v>12</v>
      </c>
      <c r="I290" s="3" t="s">
        <v>41</v>
      </c>
      <c r="J290" s="4">
        <v>2.4036</v>
      </c>
      <c r="K290" s="4">
        <v>2</v>
      </c>
      <c r="L290" s="4"/>
      <c r="M290" s="4">
        <v>3.25</v>
      </c>
      <c r="N290" s="13">
        <f>[1]!b_anal_modidura_cnbd(B290,D290,1)</f>
        <v>1.7114</v>
      </c>
      <c r="O290" s="23">
        <f>[1]!b_anal_yield_cnbd(B290,D290-1,1)</f>
        <v>2.1800999999999999</v>
      </c>
      <c r="P290" s="17">
        <f t="shared" si="17"/>
        <v>2.4561885240154258</v>
      </c>
      <c r="Q290" s="1">
        <v>2.38</v>
      </c>
      <c r="R290" s="15">
        <f t="shared" si="20"/>
        <v>27.608852401542585</v>
      </c>
      <c r="S290" s="15">
        <f t="shared" si="19"/>
        <v>-7.6188524015425863</v>
      </c>
      <c r="T290" s="15"/>
      <c r="U290" s="1" t="str">
        <f t="shared" si="18"/>
        <v>农发2</v>
      </c>
      <c r="V290" s="5">
        <v>43984</v>
      </c>
      <c r="W290" s="21">
        <v>2.1800999999999999</v>
      </c>
      <c r="X290" s="22">
        <v>2.38</v>
      </c>
    </row>
    <row r="291" spans="1:24" x14ac:dyDescent="0.25">
      <c r="A291" s="3" t="s">
        <v>39</v>
      </c>
      <c r="B291" s="7">
        <v>190407</v>
      </c>
      <c r="C291" s="3" t="s">
        <v>40</v>
      </c>
      <c r="D291" s="5">
        <v>43836</v>
      </c>
      <c r="E291" s="5">
        <v>43838</v>
      </c>
      <c r="F291" s="4">
        <v>60</v>
      </c>
      <c r="G291" s="4">
        <v>3</v>
      </c>
      <c r="H291" s="3" t="s">
        <v>12</v>
      </c>
      <c r="I291" s="3" t="s">
        <v>41</v>
      </c>
      <c r="J291" s="4">
        <v>2.8517000000000001</v>
      </c>
      <c r="K291" s="4">
        <v>3.97</v>
      </c>
      <c r="L291" s="4"/>
      <c r="M291" s="4">
        <v>2.89</v>
      </c>
      <c r="N291" s="13">
        <f>[1]!b_anal_modidura_cnbd(B291,D291,1)</f>
        <v>2.3687</v>
      </c>
      <c r="O291" s="23">
        <f>[1]!b_anal_yield_cnbd(B291,D291-3,1)</f>
        <v>2.93</v>
      </c>
      <c r="P291" s="17">
        <f t="shared" si="17"/>
        <v>2.8896955249715033</v>
      </c>
      <c r="Q291" s="1">
        <v>2.915</v>
      </c>
      <c r="R291" s="15">
        <f t="shared" si="20"/>
        <v>-4.0304475028496878</v>
      </c>
      <c r="S291" s="15">
        <f t="shared" si="19"/>
        <v>2.5304475028496753</v>
      </c>
      <c r="T291" s="15"/>
      <c r="U291" s="1" t="str">
        <f t="shared" si="18"/>
        <v>农发3</v>
      </c>
      <c r="V291" s="5">
        <v>43836</v>
      </c>
      <c r="W291" s="21">
        <v>2.93</v>
      </c>
      <c r="X291" s="22">
        <v>2.915</v>
      </c>
    </row>
    <row r="292" spans="1:24" x14ac:dyDescent="0.25">
      <c r="A292" s="3" t="s">
        <v>79</v>
      </c>
      <c r="B292" s="7">
        <v>190407</v>
      </c>
      <c r="C292" s="3" t="s">
        <v>80</v>
      </c>
      <c r="D292" s="5">
        <v>43843</v>
      </c>
      <c r="E292" s="5">
        <v>43845</v>
      </c>
      <c r="F292" s="4">
        <v>60</v>
      </c>
      <c r="G292" s="4">
        <v>3</v>
      </c>
      <c r="H292" s="3" t="s">
        <v>12</v>
      </c>
      <c r="I292" s="3" t="s">
        <v>41</v>
      </c>
      <c r="J292" s="4">
        <v>2.8913000000000002</v>
      </c>
      <c r="K292" s="4">
        <v>6.48</v>
      </c>
      <c r="L292" s="4"/>
      <c r="M292" s="4">
        <v>1.69</v>
      </c>
      <c r="N292" s="13">
        <f>[1]!b_anal_modidura_cnbd(B292,D292,1)</f>
        <v>2.3494999999999999</v>
      </c>
      <c r="O292" s="23">
        <f>[1]!b_anal_yield_cnbd(B292,D292-3,1)</f>
        <v>2.9350000000000001</v>
      </c>
      <c r="P292" s="17">
        <f t="shared" si="17"/>
        <v>2.9296060225579912</v>
      </c>
      <c r="Q292" s="1">
        <v>2.94</v>
      </c>
      <c r="R292" s="15">
        <f t="shared" si="20"/>
        <v>-0.53939774420088682</v>
      </c>
      <c r="S292" s="15">
        <f t="shared" si="19"/>
        <v>1.0393977442008762</v>
      </c>
      <c r="T292" s="15"/>
      <c r="U292" s="1" t="str">
        <f t="shared" si="18"/>
        <v>农发3</v>
      </c>
      <c r="V292" s="5">
        <v>43843</v>
      </c>
      <c r="W292" s="21">
        <v>2.9350000000000001</v>
      </c>
      <c r="X292" s="22">
        <v>2.94</v>
      </c>
    </row>
    <row r="293" spans="1:24" x14ac:dyDescent="0.25">
      <c r="A293" s="3" t="s">
        <v>160</v>
      </c>
      <c r="B293" s="7">
        <v>190407</v>
      </c>
      <c r="C293" s="3" t="s">
        <v>161</v>
      </c>
      <c r="D293" s="5">
        <v>43871</v>
      </c>
      <c r="E293" s="5">
        <v>43873</v>
      </c>
      <c r="F293" s="4">
        <v>40</v>
      </c>
      <c r="G293" s="4">
        <v>3</v>
      </c>
      <c r="H293" s="3" t="s">
        <v>12</v>
      </c>
      <c r="I293" s="3" t="s">
        <v>41</v>
      </c>
      <c r="J293" s="4">
        <v>2.5608</v>
      </c>
      <c r="K293" s="4">
        <v>5.57</v>
      </c>
      <c r="L293" s="4"/>
      <c r="M293" s="4">
        <v>1.03</v>
      </c>
      <c r="N293" s="13">
        <f>[1]!b_anal_modidura_cnbd(B293,D293,1)</f>
        <v>2.2824</v>
      </c>
      <c r="O293" s="23">
        <f>[1]!b_anal_yield_cnbd(B293,D293-3,1)</f>
        <v>2.6934999999999998</v>
      </c>
      <c r="P293" s="17">
        <f t="shared" si="17"/>
        <v>2.6002321766561516</v>
      </c>
      <c r="Q293" s="1">
        <v>2.64</v>
      </c>
      <c r="R293" s="15">
        <f t="shared" si="20"/>
        <v>-9.32678233438482</v>
      </c>
      <c r="S293" s="15">
        <f t="shared" si="19"/>
        <v>3.9767823343848541</v>
      </c>
      <c r="T293" s="15"/>
      <c r="U293" s="1" t="str">
        <f t="shared" si="18"/>
        <v>农发3</v>
      </c>
      <c r="V293" s="5">
        <v>43871</v>
      </c>
      <c r="W293" s="21">
        <v>2.6934999999999998</v>
      </c>
      <c r="X293" s="22">
        <v>2.64</v>
      </c>
    </row>
    <row r="294" spans="1:24" x14ac:dyDescent="0.25">
      <c r="A294" s="3" t="s">
        <v>196</v>
      </c>
      <c r="B294" s="7">
        <v>190407</v>
      </c>
      <c r="C294" s="3" t="s">
        <v>197</v>
      </c>
      <c r="D294" s="5">
        <v>43878</v>
      </c>
      <c r="E294" s="5">
        <v>43880</v>
      </c>
      <c r="F294" s="4">
        <v>40</v>
      </c>
      <c r="G294" s="4">
        <v>3</v>
      </c>
      <c r="H294" s="3" t="s">
        <v>12</v>
      </c>
      <c r="I294" s="3" t="s">
        <v>41</v>
      </c>
      <c r="J294" s="4">
        <v>2.5114000000000001</v>
      </c>
      <c r="K294" s="4">
        <v>5.0999999999999996</v>
      </c>
      <c r="L294" s="4"/>
      <c r="M294" s="4">
        <v>1</v>
      </c>
      <c r="N294" s="13">
        <f>[1]!b_anal_modidura_cnbd(B294,D294,1)</f>
        <v>2.2645</v>
      </c>
      <c r="O294" s="23">
        <f>[1]!b_anal_yield_cnbd(B294,D294-3,1)</f>
        <v>2.5972</v>
      </c>
      <c r="P294" s="17">
        <f t="shared" si="17"/>
        <v>2.551143872819607</v>
      </c>
      <c r="Q294" s="1">
        <v>2.6</v>
      </c>
      <c r="R294" s="15">
        <f t="shared" si="20"/>
        <v>-4.6056127180392981</v>
      </c>
      <c r="S294" s="15">
        <f t="shared" si="19"/>
        <v>4.8856127180393116</v>
      </c>
      <c r="T294" s="15"/>
      <c r="U294" s="1" t="str">
        <f t="shared" si="18"/>
        <v>农发3</v>
      </c>
      <c r="V294" s="5">
        <v>43878</v>
      </c>
      <c r="W294" s="21">
        <v>2.5972</v>
      </c>
      <c r="X294" s="22">
        <v>2.6</v>
      </c>
    </row>
    <row r="295" spans="1:24" x14ac:dyDescent="0.25">
      <c r="A295" s="3" t="s">
        <v>238</v>
      </c>
      <c r="B295" s="7">
        <v>190407</v>
      </c>
      <c r="C295" s="3" t="s">
        <v>239</v>
      </c>
      <c r="D295" s="5">
        <v>43885</v>
      </c>
      <c r="E295" s="5">
        <v>43887</v>
      </c>
      <c r="F295" s="4">
        <v>40</v>
      </c>
      <c r="G295" s="4">
        <v>3</v>
      </c>
      <c r="H295" s="3" t="s">
        <v>12</v>
      </c>
      <c r="I295" s="3" t="s">
        <v>41</v>
      </c>
      <c r="J295" s="4">
        <v>2.5844</v>
      </c>
      <c r="K295" s="4">
        <v>5.5</v>
      </c>
      <c r="L295" s="4"/>
      <c r="M295" s="4">
        <v>3.26</v>
      </c>
      <c r="N295" s="13">
        <f>[1]!b_anal_modidura_cnbd(B295,D295,1)</f>
        <v>2.2448000000000001</v>
      </c>
      <c r="O295" s="23">
        <f>[1]!b_anal_yield_cnbd(B295,D295-3,1)</f>
        <v>2.6572</v>
      </c>
      <c r="P295" s="17">
        <f t="shared" si="17"/>
        <v>2.6244926585887383</v>
      </c>
      <c r="Q295" s="1">
        <v>2.65</v>
      </c>
      <c r="R295" s="15">
        <f t="shared" si="20"/>
        <v>-3.2707341411261748</v>
      </c>
      <c r="S295" s="15">
        <f t="shared" si="19"/>
        <v>2.5507341411261653</v>
      </c>
      <c r="T295" s="15"/>
      <c r="U295" s="1" t="str">
        <f t="shared" si="18"/>
        <v>农发3</v>
      </c>
      <c r="V295" s="5">
        <v>43885</v>
      </c>
      <c r="W295" s="21">
        <v>2.6572</v>
      </c>
      <c r="X295" s="22">
        <v>2.65</v>
      </c>
    </row>
    <row r="296" spans="1:24" x14ac:dyDescent="0.25">
      <c r="A296" s="3" t="s">
        <v>275</v>
      </c>
      <c r="B296" s="7">
        <v>190407</v>
      </c>
      <c r="C296" s="3" t="s">
        <v>276</v>
      </c>
      <c r="D296" s="5">
        <v>43892</v>
      </c>
      <c r="E296" s="5">
        <v>43894</v>
      </c>
      <c r="F296" s="4">
        <v>40</v>
      </c>
      <c r="G296" s="4">
        <v>3</v>
      </c>
      <c r="H296" s="3" t="s">
        <v>12</v>
      </c>
      <c r="I296" s="3" t="s">
        <v>41</v>
      </c>
      <c r="J296" s="4">
        <v>2.4996999999999998</v>
      </c>
      <c r="K296" s="4">
        <v>4.68</v>
      </c>
      <c r="L296" s="4"/>
      <c r="M296" s="4">
        <v>7</v>
      </c>
      <c r="N296" s="13">
        <f>[1]!b_anal_modidura_cnbd(B296,D296,1)</f>
        <v>2.2279</v>
      </c>
      <c r="O296" s="23">
        <f>[1]!b_anal_yield_cnbd(B296,D296-3,1)</f>
        <v>2.5832999999999999</v>
      </c>
      <c r="P296" s="17">
        <f t="shared" si="17"/>
        <v>2.54009678621123</v>
      </c>
      <c r="Q296" s="1">
        <v>2.57</v>
      </c>
      <c r="R296" s="15">
        <f t="shared" si="20"/>
        <v>-4.3203213788769901</v>
      </c>
      <c r="S296" s="15">
        <f t="shared" si="19"/>
        <v>2.9903213788769811</v>
      </c>
      <c r="T296" s="15"/>
      <c r="U296" s="1" t="str">
        <f t="shared" si="18"/>
        <v>农发3</v>
      </c>
      <c r="V296" s="5">
        <v>43892</v>
      </c>
      <c r="W296" s="21">
        <v>2.5832999999999999</v>
      </c>
      <c r="X296" s="22">
        <v>2.57</v>
      </c>
    </row>
    <row r="297" spans="1:24" x14ac:dyDescent="0.25">
      <c r="A297" s="3" t="s">
        <v>319</v>
      </c>
      <c r="B297" s="7">
        <v>190407</v>
      </c>
      <c r="C297" s="3" t="s">
        <v>320</v>
      </c>
      <c r="D297" s="5">
        <v>43899</v>
      </c>
      <c r="E297" s="5">
        <v>43901</v>
      </c>
      <c r="F297" s="4">
        <v>40</v>
      </c>
      <c r="G297" s="4">
        <v>3</v>
      </c>
      <c r="H297" s="3" t="s">
        <v>12</v>
      </c>
      <c r="I297" s="3" t="s">
        <v>41</v>
      </c>
      <c r="J297" s="4">
        <v>2.3243</v>
      </c>
      <c r="K297" s="4">
        <v>5.78</v>
      </c>
      <c r="L297" s="4"/>
      <c r="M297" s="4">
        <v>1.71</v>
      </c>
      <c r="N297" s="13">
        <f>[1]!b_anal_modidura_cnbd(B297,D297,1)</f>
        <v>2.2132000000000001</v>
      </c>
      <c r="O297" s="23">
        <f>[1]!b_anal_yield_cnbd(B297,D297-3,1)</f>
        <v>2.5213999999999999</v>
      </c>
      <c r="P297" s="17">
        <f t="shared" si="17"/>
        <v>2.3649651003072476</v>
      </c>
      <c r="Q297" s="1">
        <v>2.4300000000000002</v>
      </c>
      <c r="R297" s="15">
        <f t="shared" si="20"/>
        <v>-15.643489969275226</v>
      </c>
      <c r="S297" s="15">
        <f t="shared" si="19"/>
        <v>6.5034899692752557</v>
      </c>
      <c r="T297" s="15"/>
      <c r="U297" s="1" t="str">
        <f t="shared" si="18"/>
        <v>农发3</v>
      </c>
      <c r="V297" s="5">
        <v>43899</v>
      </c>
      <c r="W297" s="21">
        <v>2.5213999999999999</v>
      </c>
      <c r="X297" s="22">
        <v>2.4300000000000002</v>
      </c>
    </row>
    <row r="298" spans="1:24" x14ac:dyDescent="0.25">
      <c r="A298" s="3" t="s">
        <v>365</v>
      </c>
      <c r="B298" s="7">
        <v>190407</v>
      </c>
      <c r="C298" s="3" t="s">
        <v>366</v>
      </c>
      <c r="D298" s="5">
        <v>43906</v>
      </c>
      <c r="E298" s="5">
        <v>43908</v>
      </c>
      <c r="F298" s="4">
        <v>30</v>
      </c>
      <c r="G298" s="4">
        <v>3</v>
      </c>
      <c r="H298" s="3" t="s">
        <v>12</v>
      </c>
      <c r="I298" s="3" t="s">
        <v>41</v>
      </c>
      <c r="J298" s="4">
        <v>2.4302000000000001</v>
      </c>
      <c r="K298" s="4">
        <v>6.54</v>
      </c>
      <c r="L298" s="4"/>
      <c r="M298" s="4">
        <v>3.66</v>
      </c>
      <c r="N298" s="13">
        <f>[1]!b_anal_modidura_cnbd(B298,D298,1)</f>
        <v>2.1920999999999999</v>
      </c>
      <c r="O298" s="23">
        <f>[1]!b_anal_yield_cnbd(B298,D298-3,1)</f>
        <v>2.4900000000000002</v>
      </c>
      <c r="P298" s="17">
        <f t="shared" si="17"/>
        <v>2.4712565211441087</v>
      </c>
      <c r="Q298" s="1">
        <v>2.52</v>
      </c>
      <c r="R298" s="15">
        <f t="shared" si="20"/>
        <v>-1.874347885589156</v>
      </c>
      <c r="S298" s="15">
        <f t="shared" si="19"/>
        <v>4.8743478855891365</v>
      </c>
      <c r="T298" s="15"/>
      <c r="U298" s="1" t="str">
        <f t="shared" si="18"/>
        <v>农发3</v>
      </c>
      <c r="V298" s="5">
        <v>43906</v>
      </c>
      <c r="W298" s="21">
        <v>2.4900000000000002</v>
      </c>
      <c r="X298" s="22">
        <v>2.52</v>
      </c>
    </row>
    <row r="299" spans="1:24" x14ac:dyDescent="0.25">
      <c r="A299" s="3" t="s">
        <v>404</v>
      </c>
      <c r="B299" s="7">
        <v>190407</v>
      </c>
      <c r="C299" s="3" t="s">
        <v>405</v>
      </c>
      <c r="D299" s="5">
        <v>43913</v>
      </c>
      <c r="E299" s="5">
        <v>43915</v>
      </c>
      <c r="F299" s="4">
        <v>30</v>
      </c>
      <c r="G299" s="4">
        <v>3</v>
      </c>
      <c r="H299" s="3" t="s">
        <v>12</v>
      </c>
      <c r="I299" s="3" t="s">
        <v>41</v>
      </c>
      <c r="J299" s="4">
        <v>2.3426</v>
      </c>
      <c r="K299" s="4">
        <v>6.53</v>
      </c>
      <c r="L299" s="4"/>
      <c r="M299" s="4">
        <v>2.76</v>
      </c>
      <c r="N299" s="13">
        <f>[1]!b_anal_modidura_cnbd(B299,D299,1)</f>
        <v>2.1753999999999998</v>
      </c>
      <c r="O299" s="23">
        <f>[1]!b_anal_yield_cnbd(B299,D299-3,1)</f>
        <v>2.4912000000000001</v>
      </c>
      <c r="P299" s="17">
        <f t="shared" si="17"/>
        <v>2.3839717017559989</v>
      </c>
      <c r="Q299" s="1">
        <v>2.4350000000000001</v>
      </c>
      <c r="R299" s="15">
        <f t="shared" si="20"/>
        <v>-10.722829824400115</v>
      </c>
      <c r="S299" s="15">
        <f t="shared" si="19"/>
        <v>5.1028298244001125</v>
      </c>
      <c r="T299" s="15"/>
      <c r="U299" s="1" t="str">
        <f t="shared" si="18"/>
        <v>农发3</v>
      </c>
      <c r="V299" s="5">
        <v>43913</v>
      </c>
      <c r="W299" s="21">
        <v>2.4912000000000001</v>
      </c>
      <c r="X299" s="22">
        <v>2.4350000000000001</v>
      </c>
    </row>
    <row r="300" spans="1:24" x14ac:dyDescent="0.25">
      <c r="A300" s="3" t="s">
        <v>442</v>
      </c>
      <c r="B300" s="7">
        <v>200402</v>
      </c>
      <c r="C300" s="3" t="s">
        <v>443</v>
      </c>
      <c r="D300" s="5">
        <v>43920</v>
      </c>
      <c r="E300" s="5">
        <v>43922</v>
      </c>
      <c r="F300" s="4">
        <v>40</v>
      </c>
      <c r="G300" s="4">
        <v>3</v>
      </c>
      <c r="H300" s="3" t="s">
        <v>12</v>
      </c>
      <c r="I300" s="3" t="s">
        <v>41</v>
      </c>
      <c r="J300" s="10">
        <f>[1]!b_info_couponrate(A300)</f>
        <v>2.2000000000000002</v>
      </c>
      <c r="K300" s="4">
        <v>5.3</v>
      </c>
      <c r="L300" s="4"/>
      <c r="M300" s="4">
        <v>1.41</v>
      </c>
      <c r="N300" s="13">
        <f>[1]!b_anal_modidura_cnbd(B300,E300,1)</f>
        <v>2.8721999999999999</v>
      </c>
      <c r="O300" s="28">
        <v>2.3127</v>
      </c>
      <c r="P300" s="17">
        <f t="shared" si="17"/>
        <v>2.2313348652600795</v>
      </c>
      <c r="Q300" s="1">
        <v>2.2949999999999999</v>
      </c>
      <c r="R300" s="15">
        <f t="shared" si="20"/>
        <v>-8.1365134739920464</v>
      </c>
      <c r="S300" s="15">
        <f t="shared" si="19"/>
        <v>6.3665134739920415</v>
      </c>
      <c r="T300" s="15"/>
      <c r="U300" s="1" t="str">
        <f t="shared" si="18"/>
        <v>农发3</v>
      </c>
      <c r="V300" s="5">
        <v>43920</v>
      </c>
      <c r="W300" s="24">
        <v>2.3127</v>
      </c>
      <c r="X300" s="22">
        <v>2.2949999999999999</v>
      </c>
    </row>
    <row r="301" spans="1:24" x14ac:dyDescent="0.25">
      <c r="A301" s="3" t="s">
        <v>509</v>
      </c>
      <c r="B301" s="7">
        <v>200402</v>
      </c>
      <c r="C301" s="3" t="s">
        <v>510</v>
      </c>
      <c r="D301" s="5">
        <v>43929</v>
      </c>
      <c r="E301" s="5">
        <v>43931</v>
      </c>
      <c r="F301" s="4">
        <v>30</v>
      </c>
      <c r="G301" s="4">
        <v>3</v>
      </c>
      <c r="H301" s="3" t="s">
        <v>12</v>
      </c>
      <c r="I301" s="3" t="s">
        <v>41</v>
      </c>
      <c r="J301" s="4">
        <v>1.7353000000000001</v>
      </c>
      <c r="K301" s="4">
        <v>4.99</v>
      </c>
      <c r="L301" s="4"/>
      <c r="M301" s="4">
        <v>3.33</v>
      </c>
      <c r="N301" s="13">
        <f>[1]!b_anal_modidura_cnbd(B301,D301,1)</f>
        <v>2.8637999999999999</v>
      </c>
      <c r="O301" s="23">
        <f>[1]!b_anal_yield_cnbd(B301,D301-1,1)</f>
        <v>2.0002</v>
      </c>
      <c r="P301" s="17">
        <f t="shared" si="17"/>
        <v>1.7667267756128222</v>
      </c>
      <c r="Q301" s="1">
        <v>1.87</v>
      </c>
      <c r="R301" s="15">
        <f t="shared" si="20"/>
        <v>-23.347322438717775</v>
      </c>
      <c r="S301" s="15">
        <f t="shared" si="19"/>
        <v>10.32732243871779</v>
      </c>
      <c r="T301" s="15"/>
      <c r="U301" s="1" t="str">
        <f t="shared" si="18"/>
        <v>农发3</v>
      </c>
      <c r="V301" s="5">
        <v>43929</v>
      </c>
      <c r="W301" s="21">
        <v>2.0002</v>
      </c>
      <c r="X301" s="22">
        <v>1.87</v>
      </c>
    </row>
    <row r="302" spans="1:24" x14ac:dyDescent="0.25">
      <c r="A302" s="3" t="s">
        <v>537</v>
      </c>
      <c r="B302" s="7">
        <v>200402</v>
      </c>
      <c r="C302" s="3" t="s">
        <v>538</v>
      </c>
      <c r="D302" s="5">
        <v>43934</v>
      </c>
      <c r="E302" s="5">
        <v>43936</v>
      </c>
      <c r="F302" s="4">
        <v>60</v>
      </c>
      <c r="G302" s="4">
        <v>3</v>
      </c>
      <c r="H302" s="3" t="s">
        <v>12</v>
      </c>
      <c r="I302" s="3" t="s">
        <v>41</v>
      </c>
      <c r="J302" s="4">
        <v>1.8651</v>
      </c>
      <c r="K302" s="4">
        <v>3.05</v>
      </c>
      <c r="L302" s="4"/>
      <c r="M302" s="4">
        <v>26.25</v>
      </c>
      <c r="N302" s="13">
        <f>[1]!b_anal_modidura_cnbd(B302,D302,1)</f>
        <v>2.8487</v>
      </c>
      <c r="O302" s="23">
        <f>[1]!b_anal_yield_cnbd(B302,D302-3,1)</f>
        <v>1.8909</v>
      </c>
      <c r="P302" s="17">
        <f t="shared" si="17"/>
        <v>1.8966933583739951</v>
      </c>
      <c r="Q302" s="1">
        <v>1.91</v>
      </c>
      <c r="R302" s="15">
        <f t="shared" si="20"/>
        <v>0.57933583739950834</v>
      </c>
      <c r="S302" s="15">
        <f t="shared" si="19"/>
        <v>1.3306641626004811</v>
      </c>
      <c r="T302" s="15"/>
      <c r="U302" s="1" t="str">
        <f t="shared" si="18"/>
        <v>农发3</v>
      </c>
      <c r="V302" s="5">
        <v>43934</v>
      </c>
      <c r="W302" s="21">
        <v>1.8909</v>
      </c>
      <c r="X302" s="22">
        <v>1.91</v>
      </c>
    </row>
    <row r="303" spans="1:24" x14ac:dyDescent="0.25">
      <c r="A303" s="3" t="s">
        <v>577</v>
      </c>
      <c r="B303" s="7">
        <v>200402</v>
      </c>
      <c r="C303" s="3" t="s">
        <v>578</v>
      </c>
      <c r="D303" s="5">
        <v>43941</v>
      </c>
      <c r="E303" s="5">
        <v>43943</v>
      </c>
      <c r="F303" s="4">
        <v>70</v>
      </c>
      <c r="G303" s="4">
        <v>3</v>
      </c>
      <c r="H303" s="3" t="s">
        <v>12</v>
      </c>
      <c r="I303" s="3" t="s">
        <v>41</v>
      </c>
      <c r="J303" s="4">
        <v>1.7727999999999999</v>
      </c>
      <c r="K303" s="4">
        <v>3.39</v>
      </c>
      <c r="L303" s="4"/>
      <c r="M303" s="4">
        <v>2.1800000000000002</v>
      </c>
      <c r="N303" s="13">
        <f>[1]!b_anal_modidura_cnbd(B303,D303,1)</f>
        <v>2.8317999999999999</v>
      </c>
      <c r="O303" s="23">
        <f>[1]!b_anal_yield_cnbd(B303,D303-3,1)</f>
        <v>1.831</v>
      </c>
      <c r="P303" s="17">
        <f t="shared" si="17"/>
        <v>1.8045819055018009</v>
      </c>
      <c r="Q303" s="1">
        <v>1.85</v>
      </c>
      <c r="R303" s="15">
        <f t="shared" si="20"/>
        <v>-2.6418094498199096</v>
      </c>
      <c r="S303" s="15">
        <f t="shared" si="19"/>
        <v>4.5418094498199224</v>
      </c>
      <c r="T303" s="15"/>
      <c r="U303" s="1" t="str">
        <f t="shared" si="18"/>
        <v>农发3</v>
      </c>
      <c r="V303" s="5">
        <v>43941</v>
      </c>
      <c r="W303" s="21">
        <v>1.831</v>
      </c>
      <c r="X303" s="22">
        <v>1.85</v>
      </c>
    </row>
    <row r="304" spans="1:24" x14ac:dyDescent="0.25">
      <c r="A304" s="6" t="s">
        <v>898</v>
      </c>
      <c r="B304" s="8" t="s">
        <v>899</v>
      </c>
      <c r="C304" s="3" t="s">
        <v>583</v>
      </c>
      <c r="D304" s="5">
        <v>43942</v>
      </c>
      <c r="E304" s="5">
        <v>43944</v>
      </c>
      <c r="F304" s="4">
        <v>20</v>
      </c>
      <c r="G304" s="4">
        <v>3</v>
      </c>
      <c r="H304" s="3" t="s">
        <v>12</v>
      </c>
      <c r="I304" s="3" t="s">
        <v>41</v>
      </c>
      <c r="J304" s="4">
        <v>1.649</v>
      </c>
      <c r="K304" s="4">
        <v>10.029999999999999</v>
      </c>
      <c r="L304" s="4"/>
      <c r="M304" s="4">
        <v>20</v>
      </c>
      <c r="N304" s="13">
        <f>[1]!b_anal_modidura_cnbd(B304,D304,1)</f>
        <v>2.2494999999999998</v>
      </c>
      <c r="O304" s="23">
        <f>[1]!b_anal_yield_cnbd(B304,D304-1,1)</f>
        <v>1.7641</v>
      </c>
      <c r="P304" s="17">
        <f t="shared" si="17"/>
        <v>1.6890088908646366</v>
      </c>
      <c r="R304" s="15">
        <f t="shared" si="20"/>
        <v>-7.5091109135363432</v>
      </c>
      <c r="S304" s="15">
        <f t="shared" si="19"/>
        <v>-168.90088908646365</v>
      </c>
      <c r="T304" s="15"/>
      <c r="U304" s="1" t="str">
        <f t="shared" si="18"/>
        <v>农发3</v>
      </c>
      <c r="V304" s="5"/>
    </row>
    <row r="305" spans="1:24" x14ac:dyDescent="0.25">
      <c r="A305" s="3" t="s">
        <v>618</v>
      </c>
      <c r="B305" s="7">
        <v>200402</v>
      </c>
      <c r="C305" s="3" t="s">
        <v>619</v>
      </c>
      <c r="D305" s="5">
        <v>43948</v>
      </c>
      <c r="E305" s="5">
        <v>43950</v>
      </c>
      <c r="F305" s="4">
        <v>70</v>
      </c>
      <c r="G305" s="4">
        <v>3</v>
      </c>
      <c r="H305" s="3" t="s">
        <v>12</v>
      </c>
      <c r="I305" s="3" t="s">
        <v>41</v>
      </c>
      <c r="J305" s="4">
        <v>1.7005999999999999</v>
      </c>
      <c r="K305" s="4">
        <v>3.23</v>
      </c>
      <c r="L305" s="4"/>
      <c r="M305" s="4">
        <v>1.1000000000000001</v>
      </c>
      <c r="N305" s="13">
        <f>[1]!b_anal_modidura_cnbd(B305,D305,1)</f>
        <v>2.8144</v>
      </c>
      <c r="O305" s="23">
        <f>[1]!b_anal_yield_cnbd(B305,D305-1,1)</f>
        <v>1.7629999999999999</v>
      </c>
      <c r="P305" s="17">
        <f t="shared" si="17"/>
        <v>1.7325783968163728</v>
      </c>
      <c r="Q305" s="1">
        <v>1.8049999999999999</v>
      </c>
      <c r="R305" s="15">
        <f t="shared" si="20"/>
        <v>-3.0421603183627077</v>
      </c>
      <c r="S305" s="15">
        <f t="shared" si="19"/>
        <v>7.2421603183627115</v>
      </c>
      <c r="T305" s="15"/>
      <c r="U305" s="1" t="str">
        <f t="shared" si="18"/>
        <v>农发3</v>
      </c>
      <c r="V305" s="5">
        <v>43948</v>
      </c>
      <c r="W305" s="21">
        <v>1.74</v>
      </c>
      <c r="X305" s="22">
        <v>1.8049999999999999</v>
      </c>
    </row>
    <row r="306" spans="1:24" x14ac:dyDescent="0.25">
      <c r="A306" s="3" t="s">
        <v>656</v>
      </c>
      <c r="B306" s="7">
        <v>200402</v>
      </c>
      <c r="C306" s="3" t="s">
        <v>657</v>
      </c>
      <c r="D306" s="5">
        <v>43957</v>
      </c>
      <c r="E306" s="5">
        <v>43959</v>
      </c>
      <c r="F306" s="4">
        <v>50</v>
      </c>
      <c r="G306" s="4">
        <v>3</v>
      </c>
      <c r="H306" s="3" t="s">
        <v>12</v>
      </c>
      <c r="I306" s="3" t="s">
        <v>41</v>
      </c>
      <c r="J306" s="4">
        <v>1.7898000000000001</v>
      </c>
      <c r="K306" s="4">
        <v>2.67</v>
      </c>
      <c r="L306" s="4"/>
      <c r="M306" s="4">
        <v>5.52</v>
      </c>
      <c r="N306" s="13">
        <f>[1]!b_anal_modidura_cnbd(B306,D306,1)</f>
        <v>2.7892000000000001</v>
      </c>
      <c r="O306" s="23">
        <f>[1]!b_anal_yield_cnbd(B306,D306-6,1)</f>
        <v>1.79</v>
      </c>
      <c r="P306" s="17">
        <f t="shared" si="17"/>
        <v>1.8220673167933459</v>
      </c>
      <c r="Q306" s="1">
        <v>1.82</v>
      </c>
      <c r="R306" s="15">
        <f t="shared" si="20"/>
        <v>3.2067316793345846</v>
      </c>
      <c r="S306" s="15">
        <f t="shared" si="19"/>
        <v>-0.20673167933458192</v>
      </c>
      <c r="T306" s="15"/>
      <c r="U306" s="1" t="str">
        <f t="shared" si="18"/>
        <v>农发3</v>
      </c>
      <c r="V306" s="5">
        <v>43957</v>
      </c>
      <c r="W306" s="21">
        <v>1.79</v>
      </c>
      <c r="X306" s="22">
        <v>1.82</v>
      </c>
    </row>
    <row r="307" spans="1:24" x14ac:dyDescent="0.25">
      <c r="A307" s="3" t="s">
        <v>692</v>
      </c>
      <c r="B307" s="7">
        <v>200402</v>
      </c>
      <c r="C307" s="3" t="s">
        <v>693</v>
      </c>
      <c r="D307" s="5">
        <v>43962</v>
      </c>
      <c r="E307" s="5">
        <v>43964</v>
      </c>
      <c r="F307" s="4">
        <v>70</v>
      </c>
      <c r="G307" s="4">
        <v>3</v>
      </c>
      <c r="H307" s="3" t="s">
        <v>12</v>
      </c>
      <c r="I307" s="3" t="s">
        <v>41</v>
      </c>
      <c r="J307" s="4">
        <v>2.0022000000000002</v>
      </c>
      <c r="K307" s="4">
        <v>2.02</v>
      </c>
      <c r="L307" s="4"/>
      <c r="M307" s="4">
        <v>1</v>
      </c>
      <c r="N307" s="13">
        <f>[1]!b_anal_modidura_cnbd(B307,D307,1)</f>
        <v>2.7696999999999998</v>
      </c>
      <c r="O307" s="23">
        <f>[1]!b_anal_yield_cnbd(B307,D307-3,1)</f>
        <v>1.9450000000000001</v>
      </c>
      <c r="P307" s="17">
        <f t="shared" si="17"/>
        <v>2.034694493988519</v>
      </c>
      <c r="Q307" s="1">
        <v>2.02</v>
      </c>
      <c r="R307" s="15">
        <f t="shared" si="20"/>
        <v>8.9694493988518929</v>
      </c>
      <c r="S307" s="15">
        <f t="shared" si="19"/>
        <v>-1.4694493988518964</v>
      </c>
      <c r="T307" s="15"/>
      <c r="U307" s="1" t="str">
        <f t="shared" si="18"/>
        <v>农发3</v>
      </c>
      <c r="V307" s="5">
        <v>43962</v>
      </c>
      <c r="W307" s="21">
        <v>1.9442999999999999</v>
      </c>
      <c r="X307" s="22">
        <v>2.02</v>
      </c>
    </row>
    <row r="308" spans="1:24" x14ac:dyDescent="0.25">
      <c r="A308" s="3" t="s">
        <v>737</v>
      </c>
      <c r="B308" s="7">
        <v>200402</v>
      </c>
      <c r="C308" s="3" t="s">
        <v>738</v>
      </c>
      <c r="D308" s="5">
        <v>43969</v>
      </c>
      <c r="E308" s="5">
        <v>43971</v>
      </c>
      <c r="F308" s="4">
        <v>70</v>
      </c>
      <c r="G308" s="4">
        <v>3</v>
      </c>
      <c r="H308" s="3" t="s">
        <v>12</v>
      </c>
      <c r="I308" s="3" t="s">
        <v>41</v>
      </c>
      <c r="J308" s="4">
        <v>1.998</v>
      </c>
      <c r="K308" s="4">
        <v>2.76</v>
      </c>
      <c r="L308" s="4"/>
      <c r="M308" s="4">
        <v>9.08</v>
      </c>
      <c r="N308" s="13">
        <f>[1]!b_anal_modidura_cnbd(B308,D308,1)</f>
        <v>2.7511000000000001</v>
      </c>
      <c r="O308" s="23">
        <f>[1]!b_anal_yield_cnbd(B308,D308-3,1)</f>
        <v>1.96</v>
      </c>
      <c r="P308" s="17">
        <f t="shared" si="17"/>
        <v>2.0307141870524519</v>
      </c>
      <c r="Q308" s="1">
        <v>2.0299999999999998</v>
      </c>
      <c r="R308" s="15">
        <f t="shared" si="20"/>
        <v>7.0714187052451916</v>
      </c>
      <c r="S308" s="15">
        <f t="shared" si="19"/>
        <v>-7.1418705245207548E-2</v>
      </c>
      <c r="T308" s="15"/>
      <c r="U308" s="1" t="str">
        <f t="shared" si="18"/>
        <v>农发3</v>
      </c>
      <c r="V308" s="5">
        <v>43969</v>
      </c>
      <c r="W308" s="21">
        <v>1.96</v>
      </c>
      <c r="X308" s="22">
        <v>2.0299999999999998</v>
      </c>
    </row>
    <row r="309" spans="1:24" x14ac:dyDescent="0.25">
      <c r="A309" s="3" t="s">
        <v>787</v>
      </c>
      <c r="B309" s="7">
        <v>200402</v>
      </c>
      <c r="C309" s="3" t="s">
        <v>788</v>
      </c>
      <c r="D309" s="5">
        <v>43976</v>
      </c>
      <c r="E309" s="5">
        <v>43978</v>
      </c>
      <c r="F309" s="4">
        <v>70</v>
      </c>
      <c r="G309" s="4">
        <v>3</v>
      </c>
      <c r="H309" s="3" t="s">
        <v>12</v>
      </c>
      <c r="I309" s="3" t="s">
        <v>41</v>
      </c>
      <c r="J309" s="4">
        <v>2.0847000000000002</v>
      </c>
      <c r="K309" s="4">
        <v>2.09</v>
      </c>
      <c r="L309" s="4"/>
      <c r="M309" s="4">
        <v>1.27</v>
      </c>
      <c r="N309" s="13">
        <f>[1]!b_anal_modidura_cnbd(B309,D309,1)</f>
        <v>2.7299000000000002</v>
      </c>
      <c r="O309" s="23">
        <f>[1]!b_anal_yield_cnbd(B309,D309-3,1)</f>
        <v>2.0604</v>
      </c>
      <c r="P309" s="17">
        <f t="shared" si="17"/>
        <v>2.1176682405948939</v>
      </c>
      <c r="Q309" s="1">
        <v>2.1</v>
      </c>
      <c r="R309" s="15">
        <f t="shared" si="20"/>
        <v>5.7268240594893882</v>
      </c>
      <c r="S309" s="15">
        <f t="shared" si="19"/>
        <v>-1.7668240594893803</v>
      </c>
      <c r="T309" s="15"/>
      <c r="U309" s="1" t="str">
        <f t="shared" si="18"/>
        <v>农发3</v>
      </c>
      <c r="V309" s="5">
        <v>43976</v>
      </c>
      <c r="W309" s="21">
        <v>2.0604</v>
      </c>
      <c r="X309" s="22">
        <v>2.1</v>
      </c>
    </row>
    <row r="310" spans="1:24" x14ac:dyDescent="0.25">
      <c r="A310" s="3" t="s">
        <v>830</v>
      </c>
      <c r="B310" s="7">
        <v>200402</v>
      </c>
      <c r="C310" s="3" t="s">
        <v>831</v>
      </c>
      <c r="D310" s="5">
        <v>43983</v>
      </c>
      <c r="E310" s="5">
        <v>43985</v>
      </c>
      <c r="F310" s="4">
        <v>67</v>
      </c>
      <c r="G310" s="4">
        <v>3</v>
      </c>
      <c r="H310" s="3" t="s">
        <v>12</v>
      </c>
      <c r="I310" s="3" t="s">
        <v>41</v>
      </c>
      <c r="J310" s="4">
        <v>2.3650000000000002</v>
      </c>
      <c r="K310" s="4">
        <v>2.71</v>
      </c>
      <c r="L310" s="4"/>
      <c r="M310" s="4">
        <v>2.91</v>
      </c>
      <c r="N310" s="13">
        <f>[1]!b_anal_modidura_cnbd(B310,D310,1)</f>
        <v>2.7037</v>
      </c>
      <c r="O310" s="23">
        <f>[1]!b_anal_yield_cnbd(B310,D310-3,1)</f>
        <v>2.3496000000000001</v>
      </c>
      <c r="P310" s="17">
        <f t="shared" si="17"/>
        <v>2.3982877168324892</v>
      </c>
      <c r="Q310" s="1">
        <v>2.38</v>
      </c>
      <c r="R310" s="15">
        <f t="shared" si="20"/>
        <v>4.868771683248907</v>
      </c>
      <c r="S310" s="15">
        <f t="shared" si="19"/>
        <v>-1.8287716832489309</v>
      </c>
      <c r="T310" s="15"/>
      <c r="U310" s="1" t="str">
        <f t="shared" si="18"/>
        <v>农发3</v>
      </c>
      <c r="V310" s="5">
        <v>43983</v>
      </c>
      <c r="W310" s="21" t="e">
        <v>#NAME?</v>
      </c>
      <c r="X310" s="22">
        <v>2.38</v>
      </c>
    </row>
    <row r="311" spans="1:24" x14ac:dyDescent="0.25">
      <c r="A311" s="3" t="s">
        <v>883</v>
      </c>
      <c r="B311" s="7">
        <v>200402</v>
      </c>
      <c r="C311" s="3" t="s">
        <v>884</v>
      </c>
      <c r="D311" s="5">
        <v>43990</v>
      </c>
      <c r="E311" s="5">
        <v>43992</v>
      </c>
      <c r="F311" s="4">
        <v>53.3</v>
      </c>
      <c r="G311" s="4">
        <v>3</v>
      </c>
      <c r="H311" s="3" t="s">
        <v>12</v>
      </c>
      <c r="I311" s="3" t="s">
        <v>41</v>
      </c>
      <c r="J311" s="4">
        <v>2.7084999999999999</v>
      </c>
      <c r="K311" s="4">
        <v>4.4400000000000004</v>
      </c>
      <c r="L311" s="4"/>
      <c r="M311" s="4">
        <v>1.21</v>
      </c>
      <c r="N311" s="13">
        <f>[1]!b_anal_modidura_cnbd(B311,D311,1)</f>
        <v>2.6757</v>
      </c>
      <c r="O311" s="23">
        <f>[1]!b_anal_yield_cnbd(B311,D311-3,1)</f>
        <v>2.7784</v>
      </c>
      <c r="P311" s="17">
        <f t="shared" si="17"/>
        <v>2.7421360578540193</v>
      </c>
      <c r="Q311" s="1">
        <v>2.76</v>
      </c>
      <c r="R311" s="15">
        <f t="shared" si="20"/>
        <v>-3.6263942145980721</v>
      </c>
      <c r="S311" s="15">
        <f t="shared" si="19"/>
        <v>1.7863942145980527</v>
      </c>
      <c r="T311" s="15"/>
      <c r="U311" s="1" t="str">
        <f t="shared" si="18"/>
        <v>农发3</v>
      </c>
      <c r="V311" s="5">
        <v>43990</v>
      </c>
      <c r="W311" s="21" t="e">
        <v>#NAME?</v>
      </c>
      <c r="X311" s="22">
        <v>2.76</v>
      </c>
    </row>
    <row r="312" spans="1:24" x14ac:dyDescent="0.25">
      <c r="A312" s="3" t="s">
        <v>42</v>
      </c>
      <c r="B312" s="7">
        <v>190409</v>
      </c>
      <c r="C312" s="3" t="s">
        <v>43</v>
      </c>
      <c r="D312" s="5">
        <v>43836</v>
      </c>
      <c r="E312" s="5">
        <v>43838</v>
      </c>
      <c r="F312" s="4">
        <v>60</v>
      </c>
      <c r="G312" s="4">
        <v>5</v>
      </c>
      <c r="H312" s="3" t="s">
        <v>12</v>
      </c>
      <c r="I312" s="3" t="s">
        <v>41</v>
      </c>
      <c r="J312" s="4">
        <v>3.2313999999999998</v>
      </c>
      <c r="K312" s="4">
        <v>4.57</v>
      </c>
      <c r="L312" s="4"/>
      <c r="M312" s="4">
        <v>1.06</v>
      </c>
      <c r="N312" s="13">
        <f>[1]!b_anal_modidura_cnbd(B312,D312,1)</f>
        <v>4.1619999999999999</v>
      </c>
      <c r="O312" s="23">
        <f>[1]!b_anal_yield_cnbd(B312,D312-3,1)</f>
        <v>3.31</v>
      </c>
      <c r="P312" s="17">
        <f t="shared" si="17"/>
        <v>3.2650376741950984</v>
      </c>
      <c r="Q312" s="1">
        <v>3.2949999999999999</v>
      </c>
      <c r="R312" s="15">
        <f t="shared" si="20"/>
        <v>-4.4962325804901671</v>
      </c>
      <c r="S312" s="15">
        <f t="shared" si="19"/>
        <v>2.9962325804901546</v>
      </c>
      <c r="T312" s="15"/>
      <c r="U312" s="1" t="str">
        <f t="shared" si="18"/>
        <v>农发5</v>
      </c>
      <c r="V312" s="5">
        <v>43836</v>
      </c>
      <c r="W312" s="21">
        <v>3.31</v>
      </c>
      <c r="X312" s="22">
        <v>3.2949999999999999</v>
      </c>
    </row>
    <row r="313" spans="1:24" x14ac:dyDescent="0.25">
      <c r="A313" s="3" t="s">
        <v>77</v>
      </c>
      <c r="B313" s="7">
        <v>190409</v>
      </c>
      <c r="C313" s="3" t="s">
        <v>78</v>
      </c>
      <c r="D313" s="5">
        <v>43843</v>
      </c>
      <c r="E313" s="5">
        <v>43845</v>
      </c>
      <c r="F313" s="4">
        <v>60</v>
      </c>
      <c r="G313" s="4">
        <v>5</v>
      </c>
      <c r="H313" s="3" t="s">
        <v>12</v>
      </c>
      <c r="I313" s="3" t="s">
        <v>41</v>
      </c>
      <c r="J313" s="4">
        <v>3.2103999999999999</v>
      </c>
      <c r="K313" s="4">
        <v>4.62</v>
      </c>
      <c r="L313" s="4"/>
      <c r="M313" s="4">
        <v>5.26</v>
      </c>
      <c r="N313" s="13">
        <f>[1]!b_anal_modidura_cnbd(B313,D313,1)</f>
        <v>4.1448</v>
      </c>
      <c r="O313" s="23">
        <f>[1]!b_anal_yield_cnbd(B313,D313-3,1)</f>
        <v>3.2650000000000001</v>
      </c>
      <c r="P313" s="17">
        <f t="shared" si="17"/>
        <v>3.2441772630766259</v>
      </c>
      <c r="Q313" s="1">
        <v>3.27</v>
      </c>
      <c r="R313" s="15">
        <f t="shared" si="20"/>
        <v>-2.0822736923374219</v>
      </c>
      <c r="S313" s="15">
        <f t="shared" si="19"/>
        <v>2.5822736923374112</v>
      </c>
      <c r="T313" s="15"/>
      <c r="U313" s="1" t="str">
        <f t="shared" si="18"/>
        <v>农发5</v>
      </c>
      <c r="V313" s="5">
        <v>43843</v>
      </c>
      <c r="W313" s="21">
        <v>3.2650000000000001</v>
      </c>
      <c r="X313" s="22">
        <v>3.27</v>
      </c>
    </row>
    <row r="314" spans="1:24" x14ac:dyDescent="0.25">
      <c r="A314" s="3" t="s">
        <v>162</v>
      </c>
      <c r="B314" s="7">
        <v>190409</v>
      </c>
      <c r="C314" s="3" t="s">
        <v>163</v>
      </c>
      <c r="D314" s="5">
        <v>43871</v>
      </c>
      <c r="E314" s="5">
        <v>43873</v>
      </c>
      <c r="F314" s="4">
        <v>60</v>
      </c>
      <c r="G314" s="4">
        <v>5</v>
      </c>
      <c r="H314" s="3" t="s">
        <v>12</v>
      </c>
      <c r="I314" s="3" t="s">
        <v>41</v>
      </c>
      <c r="J314" s="4">
        <v>2.8752</v>
      </c>
      <c r="K314" s="4">
        <v>4.66</v>
      </c>
      <c r="L314" s="4"/>
      <c r="M314" s="4">
        <v>1</v>
      </c>
      <c r="N314" s="13">
        <f>[1]!b_anal_modidura_cnbd(B314,D314,1)</f>
        <v>4.0862999999999996</v>
      </c>
      <c r="O314" s="23">
        <f>[1]!b_anal_yield_cnbd(B314,D314-3,1)</f>
        <v>2.9849999999999999</v>
      </c>
      <c r="P314" s="17">
        <f t="shared" si="17"/>
        <v>2.9094608227491863</v>
      </c>
      <c r="Q314" s="1">
        <v>2.94</v>
      </c>
      <c r="R314" s="15">
        <f t="shared" si="20"/>
        <v>-7.5539177250813605</v>
      </c>
      <c r="S314" s="15">
        <f t="shared" si="19"/>
        <v>3.0539177250813676</v>
      </c>
      <c r="T314" s="15"/>
      <c r="U314" s="1" t="str">
        <f t="shared" si="18"/>
        <v>农发5</v>
      </c>
      <c r="V314" s="5">
        <v>43871</v>
      </c>
      <c r="W314" s="21">
        <v>2.9849999999999999</v>
      </c>
      <c r="X314" s="22">
        <v>2.94</v>
      </c>
    </row>
    <row r="315" spans="1:24" x14ac:dyDescent="0.25">
      <c r="A315" s="3" t="s">
        <v>198</v>
      </c>
      <c r="B315" s="7">
        <v>190409</v>
      </c>
      <c r="C315" s="3" t="s">
        <v>199</v>
      </c>
      <c r="D315" s="5">
        <v>43878</v>
      </c>
      <c r="E315" s="5">
        <v>43880</v>
      </c>
      <c r="F315" s="4">
        <v>60</v>
      </c>
      <c r="G315" s="4">
        <v>5</v>
      </c>
      <c r="H315" s="3" t="s">
        <v>12</v>
      </c>
      <c r="I315" s="3" t="s">
        <v>41</v>
      </c>
      <c r="J315" s="4">
        <v>2.9567000000000001</v>
      </c>
      <c r="K315" s="4">
        <v>3.89</v>
      </c>
      <c r="L315" s="4"/>
      <c r="M315" s="4">
        <v>12.5</v>
      </c>
      <c r="N315" s="13">
        <f>[1]!b_anal_modidura_cnbd(B315,D315,1)</f>
        <v>4.0647000000000002</v>
      </c>
      <c r="O315" s="23">
        <f>[1]!b_anal_yield_cnbd(B315,D315-3,1)</f>
        <v>2.9803999999999999</v>
      </c>
      <c r="P315" s="17">
        <f t="shared" si="17"/>
        <v>2.9911428863138734</v>
      </c>
      <c r="Q315" s="1">
        <v>3</v>
      </c>
      <c r="R315" s="15">
        <f t="shared" si="20"/>
        <v>1.0742886313873434</v>
      </c>
      <c r="S315" s="15">
        <f t="shared" si="19"/>
        <v>0.88571136861266275</v>
      </c>
      <c r="T315" s="15"/>
      <c r="U315" s="1" t="str">
        <f t="shared" si="18"/>
        <v>农发5</v>
      </c>
      <c r="V315" s="5">
        <v>43878</v>
      </c>
      <c r="W315" s="21">
        <v>2.9803999999999999</v>
      </c>
      <c r="X315" s="22">
        <v>3</v>
      </c>
    </row>
    <row r="316" spans="1:24" x14ac:dyDescent="0.25">
      <c r="A316" s="3" t="s">
        <v>240</v>
      </c>
      <c r="B316" s="7">
        <v>190409</v>
      </c>
      <c r="C316" s="3" t="s">
        <v>241</v>
      </c>
      <c r="D316" s="5">
        <v>43885</v>
      </c>
      <c r="E316" s="5">
        <v>43887</v>
      </c>
      <c r="F316" s="4">
        <v>60</v>
      </c>
      <c r="G316" s="4">
        <v>5</v>
      </c>
      <c r="H316" s="3" t="s">
        <v>12</v>
      </c>
      <c r="I316" s="3" t="s">
        <v>41</v>
      </c>
      <c r="J316" s="4">
        <v>2.9367999999999999</v>
      </c>
      <c r="K316" s="4">
        <v>3.86</v>
      </c>
      <c r="L316" s="4"/>
      <c r="M316" s="4">
        <v>21.42</v>
      </c>
      <c r="N316" s="13">
        <f>[1]!b_anal_modidura_cnbd(B316,D316,1)</f>
        <v>4.0476999999999999</v>
      </c>
      <c r="O316" s="23">
        <f>[1]!b_anal_yield_cnbd(B316,D316-3,1)</f>
        <v>3.0038</v>
      </c>
      <c r="P316" s="17">
        <f t="shared" si="17"/>
        <v>2.9713875435432469</v>
      </c>
      <c r="Q316" s="1">
        <v>2.98</v>
      </c>
      <c r="R316" s="15">
        <f t="shared" si="20"/>
        <v>-3.2412456456753169</v>
      </c>
      <c r="S316" s="15">
        <f t="shared" si="19"/>
        <v>0.86124564567531259</v>
      </c>
      <c r="T316" s="15"/>
      <c r="U316" s="1" t="str">
        <f t="shared" si="18"/>
        <v>农发5</v>
      </c>
      <c r="V316" s="5">
        <v>43885</v>
      </c>
      <c r="W316" s="21">
        <v>3.0038</v>
      </c>
      <c r="X316" s="22">
        <v>2.98</v>
      </c>
    </row>
    <row r="317" spans="1:24" x14ac:dyDescent="0.25">
      <c r="A317" s="3" t="s">
        <v>277</v>
      </c>
      <c r="B317" s="7">
        <v>190409</v>
      </c>
      <c r="C317" s="3" t="s">
        <v>278</v>
      </c>
      <c r="D317" s="5">
        <v>43892</v>
      </c>
      <c r="E317" s="5">
        <v>43894</v>
      </c>
      <c r="F317" s="4">
        <v>60</v>
      </c>
      <c r="G317" s="4">
        <v>5</v>
      </c>
      <c r="H317" s="3" t="s">
        <v>12</v>
      </c>
      <c r="I317" s="3" t="s">
        <v>41</v>
      </c>
      <c r="J317" s="4">
        <v>2.8542999999999998</v>
      </c>
      <c r="K317" s="4">
        <v>3.83</v>
      </c>
      <c r="L317" s="4"/>
      <c r="M317" s="4">
        <v>1.62</v>
      </c>
      <c r="N317" s="13">
        <f>[1]!b_anal_modidura_cnbd(B317,D317,1)</f>
        <v>4.0323000000000002</v>
      </c>
      <c r="O317" s="23">
        <f>[1]!b_anal_yield_cnbd(B317,D317-3,1)</f>
        <v>2.8904999999999998</v>
      </c>
      <c r="P317" s="17">
        <f t="shared" si="17"/>
        <v>2.8890196389157552</v>
      </c>
      <c r="Q317" s="1">
        <v>2.91</v>
      </c>
      <c r="R317" s="15">
        <f t="shared" si="20"/>
        <v>-0.14803610842446524</v>
      </c>
      <c r="S317" s="15">
        <f t="shared" si="19"/>
        <v>2.0980361084244947</v>
      </c>
      <c r="T317" s="15"/>
      <c r="U317" s="1" t="str">
        <f t="shared" si="18"/>
        <v>农发5</v>
      </c>
      <c r="V317" s="5">
        <v>43892</v>
      </c>
      <c r="W317" s="21">
        <v>2.8904999999999998</v>
      </c>
      <c r="X317" s="22">
        <v>2.91</v>
      </c>
    </row>
    <row r="318" spans="1:24" x14ac:dyDescent="0.25">
      <c r="A318" s="3" t="s">
        <v>321</v>
      </c>
      <c r="B318" s="7">
        <v>190409</v>
      </c>
      <c r="C318" s="3" t="s">
        <v>322</v>
      </c>
      <c r="D318" s="5">
        <v>43899</v>
      </c>
      <c r="E318" s="5">
        <v>43901</v>
      </c>
      <c r="F318" s="4">
        <v>60</v>
      </c>
      <c r="G318" s="4">
        <v>5</v>
      </c>
      <c r="H318" s="3" t="s">
        <v>12</v>
      </c>
      <c r="I318" s="3" t="s">
        <v>41</v>
      </c>
      <c r="J318" s="4">
        <v>2.6172</v>
      </c>
      <c r="K318" s="4">
        <v>3.89</v>
      </c>
      <c r="L318" s="4"/>
      <c r="M318" s="4">
        <v>2.48</v>
      </c>
      <c r="N318" s="13">
        <f>[1]!b_anal_modidura_cnbd(B318,D318,1)</f>
        <v>4.0235000000000003</v>
      </c>
      <c r="O318" s="23">
        <f>[1]!b_anal_yield_cnbd(B318,D318-3,1)</f>
        <v>2.8252999999999999</v>
      </c>
      <c r="P318" s="17">
        <f t="shared" si="17"/>
        <v>2.6519955759910525</v>
      </c>
      <c r="Q318" s="1">
        <v>2.69</v>
      </c>
      <c r="R318" s="15">
        <f t="shared" si="20"/>
        <v>-17.330442400894739</v>
      </c>
      <c r="S318" s="15">
        <f t="shared" si="19"/>
        <v>3.8004424008947435</v>
      </c>
      <c r="T318" s="15"/>
      <c r="U318" s="1" t="str">
        <f t="shared" si="18"/>
        <v>农发5</v>
      </c>
      <c r="V318" s="5">
        <v>43899</v>
      </c>
      <c r="W318" s="21">
        <v>2.8252999999999999</v>
      </c>
      <c r="X318" s="22">
        <v>2.69</v>
      </c>
    </row>
    <row r="319" spans="1:24" x14ac:dyDescent="0.25">
      <c r="A319" s="3" t="s">
        <v>363</v>
      </c>
      <c r="B319" s="7">
        <v>190409</v>
      </c>
      <c r="C319" s="3" t="s">
        <v>364</v>
      </c>
      <c r="D319" s="5">
        <v>43906</v>
      </c>
      <c r="E319" s="5">
        <v>43908</v>
      </c>
      <c r="F319" s="4">
        <v>70</v>
      </c>
      <c r="G319" s="4">
        <v>5</v>
      </c>
      <c r="H319" s="3" t="s">
        <v>12</v>
      </c>
      <c r="I319" s="3" t="s">
        <v>41</v>
      </c>
      <c r="J319" s="4">
        <v>2.8170999999999999</v>
      </c>
      <c r="K319" s="4">
        <v>3.73</v>
      </c>
      <c r="L319" s="4"/>
      <c r="M319" s="4">
        <v>5.63</v>
      </c>
      <c r="N319" s="13">
        <f>[1]!b_anal_modidura_cnbd(B319,D319,1)</f>
        <v>3.9971999999999999</v>
      </c>
      <c r="O319" s="23">
        <f>[1]!b_anal_yield_cnbd(B319,D319-3,1)</f>
        <v>2.8504</v>
      </c>
      <c r="P319" s="17">
        <f t="shared" si="17"/>
        <v>2.8521245171620135</v>
      </c>
      <c r="Q319" s="1">
        <v>2.86</v>
      </c>
      <c r="R319" s="15">
        <f t="shared" si="20"/>
        <v>0.17245171620134947</v>
      </c>
      <c r="S319" s="15">
        <f t="shared" si="19"/>
        <v>0.78754828379863362</v>
      </c>
      <c r="T319" s="15"/>
      <c r="U319" s="1" t="str">
        <f t="shared" si="18"/>
        <v>农发5</v>
      </c>
      <c r="V319" s="5">
        <v>43906</v>
      </c>
      <c r="W319" s="21">
        <v>2.8504</v>
      </c>
      <c r="X319" s="22">
        <v>2.86</v>
      </c>
    </row>
    <row r="320" spans="1:24" x14ac:dyDescent="0.25">
      <c r="A320" s="3" t="s">
        <v>406</v>
      </c>
      <c r="B320" s="7">
        <v>190409</v>
      </c>
      <c r="C320" s="3" t="s">
        <v>407</v>
      </c>
      <c r="D320" s="5">
        <v>43913</v>
      </c>
      <c r="E320" s="5">
        <v>43915</v>
      </c>
      <c r="F320" s="4">
        <v>70</v>
      </c>
      <c r="G320" s="4">
        <v>5</v>
      </c>
      <c r="H320" s="3" t="s">
        <v>12</v>
      </c>
      <c r="I320" s="3" t="s">
        <v>41</v>
      </c>
      <c r="J320" s="4">
        <v>2.7698999999999998</v>
      </c>
      <c r="K320" s="4">
        <v>3.87</v>
      </c>
      <c r="L320" s="4"/>
      <c r="M320" s="4">
        <v>1.71</v>
      </c>
      <c r="N320" s="13">
        <f>[1]!b_anal_modidura_cnbd(B320,D320,1)</f>
        <v>3.9809000000000001</v>
      </c>
      <c r="O320" s="23">
        <f>[1]!b_anal_yield_cnbd(B320,D320-3,1)</f>
        <v>2.8702000000000001</v>
      </c>
      <c r="P320" s="17">
        <f t="shared" si="17"/>
        <v>2.8050679268507119</v>
      </c>
      <c r="Q320" s="1">
        <v>2.835</v>
      </c>
      <c r="R320" s="15">
        <f t="shared" si="20"/>
        <v>-6.513207314928815</v>
      </c>
      <c r="S320" s="15">
        <f t="shared" si="19"/>
        <v>2.993207314928803</v>
      </c>
      <c r="T320" s="15"/>
      <c r="U320" s="1" t="str">
        <f t="shared" si="18"/>
        <v>农发5</v>
      </c>
      <c r="V320" s="5">
        <v>43913</v>
      </c>
      <c r="W320" s="21">
        <v>2.8702000000000001</v>
      </c>
      <c r="X320" s="22">
        <v>2.835</v>
      </c>
    </row>
    <row r="321" spans="1:24" x14ac:dyDescent="0.25">
      <c r="A321" s="3" t="s">
        <v>444</v>
      </c>
      <c r="B321" s="7">
        <v>190409</v>
      </c>
      <c r="C321" s="3" t="s">
        <v>445</v>
      </c>
      <c r="D321" s="5">
        <v>43920</v>
      </c>
      <c r="E321" s="5">
        <v>43922</v>
      </c>
      <c r="F321" s="4">
        <v>73</v>
      </c>
      <c r="G321" s="4">
        <v>5</v>
      </c>
      <c r="H321" s="3" t="s">
        <v>12</v>
      </c>
      <c r="I321" s="3" t="s">
        <v>41</v>
      </c>
      <c r="J321" s="4">
        <v>2.6040000000000001</v>
      </c>
      <c r="K321" s="4">
        <v>4.4400000000000004</v>
      </c>
      <c r="L321" s="4"/>
      <c r="M321" s="4">
        <v>1.32</v>
      </c>
      <c r="N321" s="13">
        <f>[1]!b_anal_modidura_cnbd(B321,D321,1)</f>
        <v>3.9678</v>
      </c>
      <c r="O321" s="23">
        <f>[1]!b_anal_yield_cnbd(B321,D321-3,1)</f>
        <v>2.7202000000000002</v>
      </c>
      <c r="P321" s="17">
        <f t="shared" si="17"/>
        <v>2.6392840364937751</v>
      </c>
      <c r="Q321" s="1">
        <v>2.69</v>
      </c>
      <c r="R321" s="15">
        <f t="shared" si="20"/>
        <v>-8.0915963506225097</v>
      </c>
      <c r="S321" s="15">
        <f t="shared" si="19"/>
        <v>5.071596350622487</v>
      </c>
      <c r="T321" s="15"/>
      <c r="U321" s="1" t="str">
        <f t="shared" si="18"/>
        <v>农发5</v>
      </c>
      <c r="V321" s="5">
        <v>43920</v>
      </c>
      <c r="W321" s="21">
        <v>2.7202000000000002</v>
      </c>
      <c r="X321" s="22">
        <v>2.69</v>
      </c>
    </row>
    <row r="322" spans="1:24" x14ac:dyDescent="0.25">
      <c r="A322" s="3" t="s">
        <v>505</v>
      </c>
      <c r="B322" s="7">
        <v>190409</v>
      </c>
      <c r="C322" s="3" t="s">
        <v>506</v>
      </c>
      <c r="D322" s="5">
        <v>43929</v>
      </c>
      <c r="E322" s="5">
        <v>43931</v>
      </c>
      <c r="F322" s="4">
        <v>60</v>
      </c>
      <c r="G322" s="4">
        <v>5</v>
      </c>
      <c r="H322" s="3" t="s">
        <v>12</v>
      </c>
      <c r="I322" s="3" t="s">
        <v>41</v>
      </c>
      <c r="J322" s="4">
        <v>2.1836000000000002</v>
      </c>
      <c r="K322" s="4">
        <v>4.17</v>
      </c>
      <c r="L322" s="4"/>
      <c r="M322" s="4">
        <v>1.36</v>
      </c>
      <c r="N322" s="13">
        <f>[1]!b_anal_modidura_cnbd(B322,D322,1)</f>
        <v>3.9659</v>
      </c>
      <c r="O322" s="23">
        <f>[1]!b_anal_yield_cnbd(B322,D322-1,1)</f>
        <v>2.3307000000000002</v>
      </c>
      <c r="P322" s="17">
        <f t="shared" ref="P322:P385" si="21">IF(U:U="国开1",0.09/N322+J322,IF(U:U="国开3",0.14/N322+J322,IF(U:U="国开5",0.24/N322+J322,IF(U:U="国开7",0.24/N322+J322,IF(U:U="国开10",0.18/N322+J322,IF(U:U="口行1",0.08/N322+J322,IF(U:U="口行2",0.08/N322+J322,IF(U:U="口行3",0.08/N322+J322,IF(U:U="口行5",0.13/N322+J322,IF(U:U="口行7",0.13/N322+J322,IF(U:U="口行10",0.18/N322+J322,IF(U:U="农发1",0.09/N322+J322,IF(U:U="农发2",0.09/N322+J322,IF(U:U="农发3",0.09/N322+J322,IF(U:U="农发5",0.14/N322+J322,IF(U:U="农发7",0.19/N322+J322,IF(U:U="农发10",0.19/N322+J322,IF(U:U="农发20",0.19/N322+J322,IF(U:U="国债1",0.05/N322+J322,IF(U:U="国债2",0.05/N322+J322,IF(U:U="国债3",0.05/N322+J322,0.1/N322+J322)))))))))))))))))))))</f>
        <v>2.2189009405179156</v>
      </c>
      <c r="Q322" s="1">
        <v>2.2999999999999998</v>
      </c>
      <c r="R322" s="15">
        <f t="shared" si="20"/>
        <v>-11.179905948208457</v>
      </c>
      <c r="S322" s="15">
        <f t="shared" si="19"/>
        <v>8.1099059482084179</v>
      </c>
      <c r="T322" s="15"/>
      <c r="U322" s="1" t="str">
        <f t="shared" ref="U322:U385" si="22">IF(I:I="国家开发银行","国开",IF(I:I="中国进出口银行","口行",IF(I:I="中国农业发展银行","农发","国债")))&amp;IF(G:G&lt;1,"1",G322)</f>
        <v>农发5</v>
      </c>
      <c r="V322" s="5">
        <v>43929</v>
      </c>
      <c r="W322" s="21">
        <v>2.3307000000000002</v>
      </c>
      <c r="X322" s="22">
        <v>2.2999999999999998</v>
      </c>
    </row>
    <row r="323" spans="1:24" x14ac:dyDescent="0.25">
      <c r="A323" s="3" t="s">
        <v>535</v>
      </c>
      <c r="B323" s="7">
        <v>190409</v>
      </c>
      <c r="C323" s="3" t="s">
        <v>536</v>
      </c>
      <c r="D323" s="5">
        <v>43934</v>
      </c>
      <c r="E323" s="5">
        <v>43936</v>
      </c>
      <c r="F323" s="4">
        <v>80</v>
      </c>
      <c r="G323" s="4">
        <v>5</v>
      </c>
      <c r="H323" s="3" t="s">
        <v>12</v>
      </c>
      <c r="I323" s="3" t="s">
        <v>41</v>
      </c>
      <c r="J323" s="4">
        <v>2.2507000000000001</v>
      </c>
      <c r="K323" s="4">
        <v>3.3</v>
      </c>
      <c r="L323" s="4"/>
      <c r="M323" s="4">
        <v>1.58</v>
      </c>
      <c r="N323" s="13">
        <f>[1]!b_anal_modidura_cnbd(B323,D323,1)</f>
        <v>3.9477000000000002</v>
      </c>
      <c r="O323" s="23">
        <f>[1]!b_anal_yield_cnbd(B323,D323-3,1)</f>
        <v>2.2825000000000002</v>
      </c>
      <c r="P323" s="17">
        <f t="shared" si="21"/>
        <v>2.2861636877168987</v>
      </c>
      <c r="Q323" s="1">
        <v>2.3199999999999998</v>
      </c>
      <c r="R323" s="15">
        <f t="shared" si="20"/>
        <v>0.36636877168985116</v>
      </c>
      <c r="S323" s="15">
        <f t="shared" si="19"/>
        <v>3.3836312283101133</v>
      </c>
      <c r="T323" s="15"/>
      <c r="U323" s="1" t="str">
        <f t="shared" si="22"/>
        <v>农发5</v>
      </c>
      <c r="V323" s="5">
        <v>43934</v>
      </c>
      <c r="W323" s="21">
        <v>2.2825000000000002</v>
      </c>
      <c r="X323" s="22">
        <v>2.3199999999999998</v>
      </c>
    </row>
    <row r="324" spans="1:24" x14ac:dyDescent="0.25">
      <c r="A324" s="3" t="s">
        <v>579</v>
      </c>
      <c r="B324" s="7">
        <v>200405</v>
      </c>
      <c r="C324" s="3" t="s">
        <v>580</v>
      </c>
      <c r="D324" s="5">
        <v>43941</v>
      </c>
      <c r="E324" s="5">
        <v>43943</v>
      </c>
      <c r="F324" s="4">
        <v>60.2</v>
      </c>
      <c r="G324" s="4">
        <v>5</v>
      </c>
      <c r="H324" s="3" t="s">
        <v>12</v>
      </c>
      <c r="I324" s="3" t="s">
        <v>41</v>
      </c>
      <c r="J324" s="10">
        <f>[1]!b_info_couponrate(A324)</f>
        <v>2.25</v>
      </c>
      <c r="K324" s="4">
        <v>3.73</v>
      </c>
      <c r="L324" s="4"/>
      <c r="M324" s="4">
        <v>2.8</v>
      </c>
      <c r="N324" s="13">
        <f>[1]!b_anal_modidura_cnbd(B324,E324,1)</f>
        <v>4.6801000000000004</v>
      </c>
      <c r="O324" s="28">
        <v>2.2808999999999999</v>
      </c>
      <c r="P324" s="17">
        <f t="shared" si="21"/>
        <v>2.2799138907288308</v>
      </c>
      <c r="Q324" s="1">
        <v>2.31</v>
      </c>
      <c r="R324" s="15">
        <f t="shared" si="20"/>
        <v>-9.8610927116915548E-2</v>
      </c>
      <c r="S324" s="15">
        <f t="shared" si="19"/>
        <v>3.0086109271169281</v>
      </c>
      <c r="T324" s="15"/>
      <c r="U324" s="1" t="str">
        <f t="shared" si="22"/>
        <v>农发5</v>
      </c>
      <c r="V324" s="5">
        <v>43941</v>
      </c>
      <c r="W324" s="24">
        <v>2.2808999999999999</v>
      </c>
      <c r="X324" s="22">
        <v>2.31</v>
      </c>
    </row>
    <row r="325" spans="1:24" x14ac:dyDescent="0.25">
      <c r="A325" s="3" t="s">
        <v>616</v>
      </c>
      <c r="B325" s="7">
        <v>200405</v>
      </c>
      <c r="C325" s="3" t="s">
        <v>617</v>
      </c>
      <c r="D325" s="5">
        <v>43948</v>
      </c>
      <c r="E325" s="5">
        <v>43950</v>
      </c>
      <c r="F325" s="4">
        <v>70</v>
      </c>
      <c r="G325" s="4">
        <v>5</v>
      </c>
      <c r="H325" s="3" t="s">
        <v>12</v>
      </c>
      <c r="I325" s="3" t="s">
        <v>41</v>
      </c>
      <c r="J325" s="4">
        <v>2.2056</v>
      </c>
      <c r="K325" s="4">
        <v>3.18</v>
      </c>
      <c r="L325" s="4"/>
      <c r="M325" s="4">
        <v>1.36</v>
      </c>
      <c r="N325" s="13">
        <f>[1]!b_anal_modidura_cnbd(B325,D325,1)</f>
        <v>4.665</v>
      </c>
      <c r="O325" s="23">
        <f>[1]!b_anal_yield_cnbd(B325,D325-1,1)</f>
        <v>2.2490999999999999</v>
      </c>
      <c r="P325" s="17">
        <f t="shared" si="21"/>
        <v>2.235610718113612</v>
      </c>
      <c r="Q325" s="1">
        <v>2.29</v>
      </c>
      <c r="R325" s="15">
        <f t="shared" si="20"/>
        <v>-1.3489281886387872</v>
      </c>
      <c r="S325" s="15">
        <f t="shared" si="19"/>
        <v>5.438928188638803</v>
      </c>
      <c r="T325" s="15"/>
      <c r="U325" s="1" t="str">
        <f t="shared" si="22"/>
        <v>农发5</v>
      </c>
      <c r="V325" s="5">
        <v>43948</v>
      </c>
      <c r="W325" s="21">
        <v>2.25</v>
      </c>
      <c r="X325" s="22">
        <v>2.29</v>
      </c>
    </row>
    <row r="326" spans="1:24" x14ac:dyDescent="0.25">
      <c r="A326" s="3" t="s">
        <v>654</v>
      </c>
      <c r="B326" s="7">
        <v>200405</v>
      </c>
      <c r="C326" s="3" t="s">
        <v>655</v>
      </c>
      <c r="D326" s="5">
        <v>43957</v>
      </c>
      <c r="E326" s="5">
        <v>43959</v>
      </c>
      <c r="F326" s="4">
        <v>60</v>
      </c>
      <c r="G326" s="4">
        <v>5</v>
      </c>
      <c r="H326" s="3" t="s">
        <v>12</v>
      </c>
      <c r="I326" s="3" t="s">
        <v>41</v>
      </c>
      <c r="J326" s="4">
        <v>2.2570000000000001</v>
      </c>
      <c r="K326" s="4">
        <v>2.31</v>
      </c>
      <c r="L326" s="4"/>
      <c r="M326" s="4">
        <v>1.81</v>
      </c>
      <c r="N326" s="13">
        <f>[1]!b_anal_modidura_cnbd(B326,D326,1)</f>
        <v>4.6397000000000004</v>
      </c>
      <c r="O326" s="23">
        <f>[1]!b_anal_yield_cnbd(B326,D326-6,1)</f>
        <v>2.2601</v>
      </c>
      <c r="P326" s="17">
        <f t="shared" si="21"/>
        <v>2.287174364721857</v>
      </c>
      <c r="Q326" s="1">
        <v>2.2799999999999998</v>
      </c>
      <c r="R326" s="15">
        <f t="shared" si="20"/>
        <v>2.7074364721856981</v>
      </c>
      <c r="S326" s="15">
        <f t="shared" si="19"/>
        <v>-0.71743647218571738</v>
      </c>
      <c r="T326" s="15"/>
      <c r="U326" s="1" t="str">
        <f t="shared" si="22"/>
        <v>农发5</v>
      </c>
      <c r="V326" s="5">
        <v>43957</v>
      </c>
      <c r="W326" s="21">
        <v>2.2601</v>
      </c>
      <c r="X326" s="22">
        <v>2.2799999999999998</v>
      </c>
    </row>
    <row r="327" spans="1:24" x14ac:dyDescent="0.25">
      <c r="A327" s="3" t="s">
        <v>694</v>
      </c>
      <c r="B327" s="7">
        <v>200405</v>
      </c>
      <c r="C327" s="3" t="s">
        <v>695</v>
      </c>
      <c r="D327" s="5">
        <v>43962</v>
      </c>
      <c r="E327" s="5">
        <v>43964</v>
      </c>
      <c r="F327" s="4">
        <v>80</v>
      </c>
      <c r="G327" s="4">
        <v>5</v>
      </c>
      <c r="H327" s="3" t="s">
        <v>12</v>
      </c>
      <c r="I327" s="3" t="s">
        <v>41</v>
      </c>
      <c r="J327" s="4">
        <v>2.4790000000000001</v>
      </c>
      <c r="K327" s="4">
        <v>2.2799999999999998</v>
      </c>
      <c r="L327" s="4"/>
      <c r="M327" s="4">
        <v>5.33</v>
      </c>
      <c r="N327" s="13">
        <f>[1]!b_anal_modidura_cnbd(B327,D327,1)</f>
        <v>4.6153000000000004</v>
      </c>
      <c r="O327" s="23">
        <f>[1]!b_anal_yield_cnbd(B327,D327-3,1)</f>
        <v>2.35</v>
      </c>
      <c r="P327" s="17">
        <f t="shared" si="21"/>
        <v>2.50933388945464</v>
      </c>
      <c r="Q327" s="1">
        <v>2.4500000000000002</v>
      </c>
      <c r="R327" s="15">
        <f t="shared" si="20"/>
        <v>15.933388945463989</v>
      </c>
      <c r="S327" s="15">
        <f t="shared" ref="S327:S388" si="23">(Q327-P327)*100</f>
        <v>-5.9333889454639799</v>
      </c>
      <c r="T327" s="15"/>
      <c r="U327" s="1" t="str">
        <f t="shared" si="22"/>
        <v>农发5</v>
      </c>
      <c r="V327" s="5">
        <v>43962</v>
      </c>
      <c r="W327" s="21">
        <v>2.3698999999999999</v>
      </c>
      <c r="X327" s="22">
        <v>2.4500000000000002</v>
      </c>
    </row>
    <row r="328" spans="1:24" x14ac:dyDescent="0.25">
      <c r="A328" s="3" t="s">
        <v>739</v>
      </c>
      <c r="B328" s="7">
        <v>200405</v>
      </c>
      <c r="C328" s="3" t="s">
        <v>740</v>
      </c>
      <c r="D328" s="5">
        <v>43969</v>
      </c>
      <c r="E328" s="5">
        <v>43971</v>
      </c>
      <c r="F328" s="4">
        <v>84</v>
      </c>
      <c r="G328" s="4">
        <v>5</v>
      </c>
      <c r="H328" s="3" t="s">
        <v>12</v>
      </c>
      <c r="I328" s="3" t="s">
        <v>41</v>
      </c>
      <c r="J328" s="4">
        <v>2.4618000000000002</v>
      </c>
      <c r="K328" s="4">
        <v>2.65</v>
      </c>
      <c r="L328" s="4"/>
      <c r="M328" s="4">
        <v>1.72</v>
      </c>
      <c r="N328" s="13">
        <f>[1]!b_anal_modidura_cnbd(B328,D328,1)</f>
        <v>4.5965999999999996</v>
      </c>
      <c r="O328" s="23">
        <f>[1]!b_anal_yield_cnbd(B328,D328-3,1)</f>
        <v>2.44</v>
      </c>
      <c r="P328" s="17">
        <f t="shared" si="21"/>
        <v>2.4922572945220383</v>
      </c>
      <c r="Q328" s="1">
        <v>2.4950000000000001</v>
      </c>
      <c r="R328" s="15">
        <f t="shared" si="20"/>
        <v>5.2257294522038311</v>
      </c>
      <c r="S328" s="15">
        <f t="shared" si="23"/>
        <v>0.27427054779618487</v>
      </c>
      <c r="T328" s="15"/>
      <c r="U328" s="1" t="str">
        <f t="shared" si="22"/>
        <v>农发5</v>
      </c>
      <c r="V328" s="5">
        <v>43969</v>
      </c>
      <c r="W328" s="21">
        <v>2.44</v>
      </c>
      <c r="X328" s="22">
        <v>2.4950000000000001</v>
      </c>
    </row>
    <row r="329" spans="1:24" x14ac:dyDescent="0.25">
      <c r="A329" s="3" t="s">
        <v>785</v>
      </c>
      <c r="B329" s="7">
        <v>200405</v>
      </c>
      <c r="C329" s="3" t="s">
        <v>786</v>
      </c>
      <c r="D329" s="5">
        <v>43976</v>
      </c>
      <c r="E329" s="5">
        <v>43978</v>
      </c>
      <c r="F329" s="4">
        <v>80</v>
      </c>
      <c r="G329" s="4">
        <v>5</v>
      </c>
      <c r="H329" s="3" t="s">
        <v>12</v>
      </c>
      <c r="I329" s="3" t="s">
        <v>41</v>
      </c>
      <c r="J329" s="4">
        <v>2.5724999999999998</v>
      </c>
      <c r="K329" s="4">
        <v>1.76</v>
      </c>
      <c r="L329" s="4"/>
      <c r="M329" s="4">
        <v>2.0299999999999998</v>
      </c>
      <c r="N329" s="13">
        <f>[1]!b_anal_modidura_cnbd(B329,D329,1)</f>
        <v>4.5739000000000001</v>
      </c>
      <c r="O329" s="23">
        <f>[1]!b_anal_yield_cnbd(B329,D329-3,1)</f>
        <v>2.4700000000000002</v>
      </c>
      <c r="P329" s="17">
        <f t="shared" si="21"/>
        <v>2.6031084523054719</v>
      </c>
      <c r="Q329" s="1">
        <v>2.5299999999999998</v>
      </c>
      <c r="R329" s="15">
        <f t="shared" si="20"/>
        <v>13.310845230547175</v>
      </c>
      <c r="S329" s="15">
        <f t="shared" si="23"/>
        <v>-7.3108452305472138</v>
      </c>
      <c r="T329" s="15"/>
      <c r="U329" s="1" t="str">
        <f t="shared" si="22"/>
        <v>农发5</v>
      </c>
      <c r="V329" s="5">
        <v>43976</v>
      </c>
      <c r="W329" s="21">
        <v>2.4700000000000002</v>
      </c>
      <c r="X329" s="22">
        <v>2.5299999999999998</v>
      </c>
    </row>
    <row r="330" spans="1:24" x14ac:dyDescent="0.25">
      <c r="A330" s="3" t="s">
        <v>832</v>
      </c>
      <c r="B330" s="7">
        <v>200405</v>
      </c>
      <c r="C330" s="3" t="s">
        <v>833</v>
      </c>
      <c r="D330" s="5">
        <v>43983</v>
      </c>
      <c r="E330" s="5">
        <v>43985</v>
      </c>
      <c r="F330" s="4">
        <v>67.5</v>
      </c>
      <c r="G330" s="4">
        <v>5</v>
      </c>
      <c r="H330" s="3" t="s">
        <v>12</v>
      </c>
      <c r="I330" s="3" t="s">
        <v>41</v>
      </c>
      <c r="J330" s="4">
        <v>2.7038000000000002</v>
      </c>
      <c r="K330" s="4">
        <v>2.93</v>
      </c>
      <c r="L330" s="4"/>
      <c r="M330" s="4">
        <v>4.74</v>
      </c>
      <c r="N330" s="13">
        <f>[1]!b_anal_modidura_cnbd(B330,D330,1)</f>
        <v>4.5480999999999998</v>
      </c>
      <c r="O330" s="23">
        <f>[1]!b_anal_yield_cnbd(B330,D330-3,1)</f>
        <v>2.7042999999999999</v>
      </c>
      <c r="P330" s="17">
        <f t="shared" si="21"/>
        <v>2.7345820848266311</v>
      </c>
      <c r="Q330" s="1">
        <v>2.73</v>
      </c>
      <c r="R330" s="15">
        <f t="shared" si="20"/>
        <v>3.0282084826631195</v>
      </c>
      <c r="S330" s="15">
        <f t="shared" si="23"/>
        <v>-0.45820848266311387</v>
      </c>
      <c r="T330" s="15"/>
      <c r="U330" s="1" t="str">
        <f t="shared" si="22"/>
        <v>农发5</v>
      </c>
      <c r="V330" s="5">
        <v>43983</v>
      </c>
      <c r="W330" s="21" t="e">
        <v>#NAME?</v>
      </c>
      <c r="X330" s="22">
        <v>2.73</v>
      </c>
    </row>
    <row r="331" spans="1:24" x14ac:dyDescent="0.25">
      <c r="A331" s="3" t="s">
        <v>881</v>
      </c>
      <c r="B331" s="7">
        <v>200405</v>
      </c>
      <c r="C331" s="3" t="s">
        <v>882</v>
      </c>
      <c r="D331" s="5">
        <v>43990</v>
      </c>
      <c r="E331" s="5">
        <v>43992</v>
      </c>
      <c r="F331" s="4">
        <v>60</v>
      </c>
      <c r="G331" s="4">
        <v>5</v>
      </c>
      <c r="H331" s="3" t="s">
        <v>12</v>
      </c>
      <c r="I331" s="3" t="s">
        <v>41</v>
      </c>
      <c r="J331" s="4">
        <v>2.9769999999999999</v>
      </c>
      <c r="K331" s="4">
        <v>4.7</v>
      </c>
      <c r="L331" s="4"/>
      <c r="M331" s="4">
        <v>1.0900000000000001</v>
      </c>
      <c r="N331" s="13">
        <f>[1]!b_anal_modidura_cnbd(B331,D331,1)</f>
        <v>4.5164999999999997</v>
      </c>
      <c r="O331" s="23">
        <f>[1]!b_anal_yield_cnbd(B331,D331-3,1)</f>
        <v>3.02</v>
      </c>
      <c r="P331" s="17">
        <f t="shared" si="21"/>
        <v>3.007997453780582</v>
      </c>
      <c r="Q331" s="1">
        <v>3.02</v>
      </c>
      <c r="R331" s="15">
        <f t="shared" si="20"/>
        <v>-1.2002546219417987</v>
      </c>
      <c r="S331" s="15">
        <f t="shared" si="23"/>
        <v>1.2002546219417987</v>
      </c>
      <c r="T331" s="15"/>
      <c r="U331" s="1" t="str">
        <f t="shared" si="22"/>
        <v>农发5</v>
      </c>
      <c r="V331" s="5">
        <v>43990</v>
      </c>
      <c r="W331" s="21" t="e">
        <v>#NAME?</v>
      </c>
      <c r="X331" s="22">
        <v>3.02</v>
      </c>
    </row>
    <row r="332" spans="1:24" x14ac:dyDescent="0.25">
      <c r="A332" s="3" t="s">
        <v>59</v>
      </c>
      <c r="B332" s="7">
        <v>190408</v>
      </c>
      <c r="C332" s="3" t="s">
        <v>60</v>
      </c>
      <c r="D332" s="5">
        <v>43838</v>
      </c>
      <c r="E332" s="5">
        <v>43840</v>
      </c>
      <c r="F332" s="4">
        <v>60</v>
      </c>
      <c r="G332" s="4">
        <v>7</v>
      </c>
      <c r="H332" s="3" t="s">
        <v>12</v>
      </c>
      <c r="I332" s="3" t="s">
        <v>41</v>
      </c>
      <c r="J332" s="4">
        <v>3.4510000000000001</v>
      </c>
      <c r="K332" s="4">
        <v>3.88</v>
      </c>
      <c r="L332" s="4"/>
      <c r="M332" s="4">
        <v>1.73</v>
      </c>
      <c r="N332" s="13">
        <f>[1]!b_anal_modidura_cnbd(B332,D332,1)</f>
        <v>5.6387</v>
      </c>
      <c r="O332" s="23">
        <f>[1]!b_anal_yield_cnbd(B332,D332-1,1)</f>
        <v>3.5125000000000002</v>
      </c>
      <c r="P332" s="17">
        <f t="shared" si="21"/>
        <v>3.484695710004079</v>
      </c>
      <c r="Q332" s="1">
        <v>3.5049999999999999</v>
      </c>
      <c r="R332" s="15">
        <f t="shared" si="20"/>
        <v>-2.7804289995921216</v>
      </c>
      <c r="S332" s="15">
        <f t="shared" si="23"/>
        <v>2.0304289995920932</v>
      </c>
      <c r="T332" s="15"/>
      <c r="U332" s="1" t="str">
        <f t="shared" si="22"/>
        <v>农发7</v>
      </c>
      <c r="V332" s="5">
        <v>43838</v>
      </c>
      <c r="W332" s="21">
        <v>3.5125000000000002</v>
      </c>
      <c r="X332" s="22">
        <v>3.5049999999999999</v>
      </c>
    </row>
    <row r="333" spans="1:24" x14ac:dyDescent="0.25">
      <c r="A333" s="3" t="s">
        <v>91</v>
      </c>
      <c r="B333" s="7">
        <v>190408</v>
      </c>
      <c r="C333" s="3" t="s">
        <v>92</v>
      </c>
      <c r="D333" s="5">
        <v>43845</v>
      </c>
      <c r="E333" s="5">
        <v>43847</v>
      </c>
      <c r="F333" s="4">
        <v>60</v>
      </c>
      <c r="G333" s="4">
        <v>7</v>
      </c>
      <c r="H333" s="3" t="s">
        <v>12</v>
      </c>
      <c r="I333" s="3" t="s">
        <v>41</v>
      </c>
      <c r="J333" s="4">
        <v>3.4331</v>
      </c>
      <c r="K333" s="4">
        <v>3.31</v>
      </c>
      <c r="L333" s="4"/>
      <c r="M333" s="4">
        <v>1.27</v>
      </c>
      <c r="N333" s="13">
        <f>[1]!b_anal_modidura_cnbd(B333,D333,1)</f>
        <v>5.6228999999999996</v>
      </c>
      <c r="O333" s="23">
        <f>[1]!b_anal_yield_cnbd(B333,D333-1,1)</f>
        <v>3.4849999999999999</v>
      </c>
      <c r="P333" s="17">
        <f t="shared" si="21"/>
        <v>3.4668903928577781</v>
      </c>
      <c r="Q333" s="1">
        <v>3.4750000000000001</v>
      </c>
      <c r="R333" s="15">
        <f t="shared" si="20"/>
        <v>-1.8109607142221762</v>
      </c>
      <c r="S333" s="15">
        <f t="shared" si="23"/>
        <v>0.81096071422219751</v>
      </c>
      <c r="T333" s="15"/>
      <c r="U333" s="1" t="str">
        <f t="shared" si="22"/>
        <v>农发7</v>
      </c>
      <c r="V333" s="5">
        <v>43845</v>
      </c>
      <c r="W333" s="21">
        <v>3.4849999999999999</v>
      </c>
      <c r="X333" s="22">
        <v>3.4750000000000001</v>
      </c>
    </row>
    <row r="334" spans="1:24" x14ac:dyDescent="0.25">
      <c r="A334" s="3" t="s">
        <v>174</v>
      </c>
      <c r="B334" s="7">
        <v>190408</v>
      </c>
      <c r="C334" s="3" t="s">
        <v>175</v>
      </c>
      <c r="D334" s="5">
        <v>43873</v>
      </c>
      <c r="E334" s="5">
        <v>43875</v>
      </c>
      <c r="F334" s="4">
        <v>50</v>
      </c>
      <c r="G334" s="4">
        <v>7</v>
      </c>
      <c r="H334" s="3" t="s">
        <v>12</v>
      </c>
      <c r="I334" s="3" t="s">
        <v>41</v>
      </c>
      <c r="J334" s="4">
        <v>3.1968000000000001</v>
      </c>
      <c r="K334" s="4">
        <v>4.0199999999999996</v>
      </c>
      <c r="L334" s="4"/>
      <c r="M334" s="4">
        <v>1.53</v>
      </c>
      <c r="N334" s="13">
        <f>[1]!b_anal_modidura_cnbd(B334,D334,1)</f>
        <v>5.5660999999999996</v>
      </c>
      <c r="O334" s="23">
        <f>[1]!b_anal_yield_cnbd(B334,D334-1,1)</f>
        <v>3.23</v>
      </c>
      <c r="P334" s="17">
        <f t="shared" si="21"/>
        <v>3.2309352113688221</v>
      </c>
      <c r="Q334" s="1">
        <v>3.25</v>
      </c>
      <c r="R334" s="15">
        <f t="shared" si="20"/>
        <v>9.3521136882213085E-2</v>
      </c>
      <c r="S334" s="15">
        <f t="shared" si="23"/>
        <v>1.9064788631177887</v>
      </c>
      <c r="T334" s="15"/>
      <c r="U334" s="1" t="str">
        <f t="shared" si="22"/>
        <v>农发7</v>
      </c>
      <c r="V334" s="5">
        <v>43873</v>
      </c>
      <c r="W334" s="21">
        <v>3.23</v>
      </c>
      <c r="X334" s="22">
        <v>3.25</v>
      </c>
    </row>
    <row r="335" spans="1:24" x14ac:dyDescent="0.25">
      <c r="A335" s="3" t="s">
        <v>214</v>
      </c>
      <c r="B335" s="7">
        <v>190408</v>
      </c>
      <c r="C335" s="3" t="s">
        <v>215</v>
      </c>
      <c r="D335" s="5">
        <v>43880</v>
      </c>
      <c r="E335" s="5">
        <v>43882</v>
      </c>
      <c r="F335" s="4">
        <v>50</v>
      </c>
      <c r="G335" s="4">
        <v>7</v>
      </c>
      <c r="H335" s="3" t="s">
        <v>12</v>
      </c>
      <c r="I335" s="3" t="s">
        <v>41</v>
      </c>
      <c r="J335" s="4">
        <v>3.2248999999999999</v>
      </c>
      <c r="K335" s="4">
        <v>3.76</v>
      </c>
      <c r="L335" s="4"/>
      <c r="M335" s="4">
        <v>1.47</v>
      </c>
      <c r="N335" s="13">
        <f>[1]!b_anal_modidura_cnbd(B335,D335,1)</f>
        <v>5.5472000000000001</v>
      </c>
      <c r="O335" s="23">
        <f>[1]!b_anal_yield_cnbd(B335,D335-1,1)</f>
        <v>3.2507999999999999</v>
      </c>
      <c r="P335" s="17">
        <f t="shared" si="21"/>
        <v>3.2591515142774732</v>
      </c>
      <c r="Q335" s="1">
        <v>3.25</v>
      </c>
      <c r="R335" s="15">
        <f t="shared" si="20"/>
        <v>0.83515142774732709</v>
      </c>
      <c r="S335" s="15">
        <f t="shared" si="23"/>
        <v>-0.91515142774731828</v>
      </c>
      <c r="T335" s="15"/>
      <c r="U335" s="1" t="str">
        <f t="shared" si="22"/>
        <v>农发7</v>
      </c>
      <c r="V335" s="5">
        <v>43880</v>
      </c>
      <c r="W335" s="21">
        <v>3.2507999999999999</v>
      </c>
      <c r="X335" s="22">
        <v>3.25</v>
      </c>
    </row>
    <row r="336" spans="1:24" x14ac:dyDescent="0.25">
      <c r="A336" s="3" t="s">
        <v>250</v>
      </c>
      <c r="B336" s="7">
        <v>190408</v>
      </c>
      <c r="C336" s="3" t="s">
        <v>251</v>
      </c>
      <c r="D336" s="5">
        <v>43887</v>
      </c>
      <c r="E336" s="5">
        <v>43892</v>
      </c>
      <c r="F336" s="4">
        <v>55.9</v>
      </c>
      <c r="G336" s="4">
        <v>7</v>
      </c>
      <c r="H336" s="3" t="s">
        <v>12</v>
      </c>
      <c r="I336" s="3" t="s">
        <v>41</v>
      </c>
      <c r="J336" s="4">
        <v>3.2042000000000002</v>
      </c>
      <c r="K336" s="4">
        <v>3.52</v>
      </c>
      <c r="L336" s="4"/>
      <c r="M336" s="4">
        <v>5.0599999999999996</v>
      </c>
      <c r="N336" s="13">
        <f>[1]!b_anal_modidura_cnbd(B336,D336,1)</f>
        <v>5.5305999999999997</v>
      </c>
      <c r="O336" s="23">
        <f>[1]!b_anal_yield_cnbd(B336,D336-1,1)</f>
        <v>3.2351000000000001</v>
      </c>
      <c r="P336" s="17">
        <f t="shared" si="21"/>
        <v>3.2385543196036597</v>
      </c>
      <c r="Q336" s="1">
        <v>3.24</v>
      </c>
      <c r="R336" s="15">
        <f t="shared" si="20"/>
        <v>0.34543196036596058</v>
      </c>
      <c r="S336" s="15">
        <f t="shared" si="23"/>
        <v>0.14456803963405207</v>
      </c>
      <c r="T336" s="15"/>
      <c r="U336" s="1" t="str">
        <f t="shared" si="22"/>
        <v>农发7</v>
      </c>
      <c r="V336" s="5">
        <v>43887</v>
      </c>
      <c r="W336" s="21">
        <v>3.2351000000000001</v>
      </c>
      <c r="X336" s="22">
        <v>3.24</v>
      </c>
    </row>
    <row r="337" spans="1:24" x14ac:dyDescent="0.25">
      <c r="A337" s="3" t="s">
        <v>289</v>
      </c>
      <c r="B337" s="7">
        <v>190408</v>
      </c>
      <c r="C337" s="3" t="s">
        <v>290</v>
      </c>
      <c r="D337" s="5">
        <v>43894</v>
      </c>
      <c r="E337" s="5">
        <v>43896</v>
      </c>
      <c r="F337" s="4">
        <v>54</v>
      </c>
      <c r="G337" s="4">
        <v>7</v>
      </c>
      <c r="H337" s="3" t="s">
        <v>12</v>
      </c>
      <c r="I337" s="3" t="s">
        <v>41</v>
      </c>
      <c r="J337" s="4">
        <v>3.1135999999999999</v>
      </c>
      <c r="K337" s="4">
        <v>3.11</v>
      </c>
      <c r="L337" s="4"/>
      <c r="M337" s="4">
        <v>1.37</v>
      </c>
      <c r="N337" s="13">
        <f>[1]!b_anal_modidura_cnbd(B337,D337,1)</f>
        <v>5.5180999999999996</v>
      </c>
      <c r="O337" s="23">
        <f>[1]!b_anal_yield_cnbd(B337,D337-1,1)</f>
        <v>3.1850000000000001</v>
      </c>
      <c r="P337" s="17">
        <f t="shared" si="21"/>
        <v>3.1480321414979793</v>
      </c>
      <c r="Q337" s="1">
        <v>3.145</v>
      </c>
      <c r="R337" s="15">
        <f t="shared" si="20"/>
        <v>-3.6967858502020778</v>
      </c>
      <c r="S337" s="15">
        <f t="shared" si="23"/>
        <v>-0.30321414979792571</v>
      </c>
      <c r="T337" s="15"/>
      <c r="U337" s="1" t="str">
        <f t="shared" si="22"/>
        <v>农发7</v>
      </c>
      <c r="V337" s="5">
        <v>43894</v>
      </c>
      <c r="W337" s="21">
        <v>3.1850000000000001</v>
      </c>
      <c r="X337" s="22">
        <v>3.145</v>
      </c>
    </row>
    <row r="338" spans="1:24" x14ac:dyDescent="0.25">
      <c r="A338" s="3" t="s">
        <v>339</v>
      </c>
      <c r="B338" s="7">
        <v>190408</v>
      </c>
      <c r="C338" s="3" t="s">
        <v>340</v>
      </c>
      <c r="D338" s="5">
        <v>43901</v>
      </c>
      <c r="E338" s="5">
        <v>43903</v>
      </c>
      <c r="F338" s="4">
        <v>53.3</v>
      </c>
      <c r="G338" s="4">
        <v>7</v>
      </c>
      <c r="H338" s="3" t="s">
        <v>12</v>
      </c>
      <c r="I338" s="3" t="s">
        <v>41</v>
      </c>
      <c r="J338" s="4">
        <v>3.0691000000000002</v>
      </c>
      <c r="K338" s="4">
        <v>4.3099999999999996</v>
      </c>
      <c r="L338" s="4"/>
      <c r="M338" s="4">
        <v>4</v>
      </c>
      <c r="N338" s="13">
        <f>[1]!b_anal_modidura_cnbd(B338,D338,1)</f>
        <v>5.5027999999999997</v>
      </c>
      <c r="O338" s="23">
        <f>[1]!b_anal_yield_cnbd(B338,D338-1,1)</f>
        <v>3.0933999999999999</v>
      </c>
      <c r="P338" s="17">
        <f t="shared" si="21"/>
        <v>3.1036278767173076</v>
      </c>
      <c r="Q338" s="1">
        <v>3.1150000000000002</v>
      </c>
      <c r="R338" s="15">
        <f t="shared" si="20"/>
        <v>1.0227876717307627</v>
      </c>
      <c r="S338" s="15">
        <f t="shared" si="23"/>
        <v>1.1372123282692659</v>
      </c>
      <c r="T338" s="15"/>
      <c r="U338" s="1" t="str">
        <f t="shared" si="22"/>
        <v>农发7</v>
      </c>
      <c r="V338" s="5">
        <v>43901</v>
      </c>
      <c r="W338" s="21">
        <v>3.0933999999999999</v>
      </c>
      <c r="X338" s="22">
        <v>3.1150000000000002</v>
      </c>
    </row>
    <row r="339" spans="1:24" x14ac:dyDescent="0.25">
      <c r="A339" s="3" t="s">
        <v>382</v>
      </c>
      <c r="B339" s="7">
        <v>190408</v>
      </c>
      <c r="C339" s="3" t="s">
        <v>383</v>
      </c>
      <c r="D339" s="5">
        <v>43908</v>
      </c>
      <c r="E339" s="5">
        <v>43910</v>
      </c>
      <c r="F339" s="4">
        <v>55.2</v>
      </c>
      <c r="G339" s="4">
        <v>7</v>
      </c>
      <c r="H339" s="3" t="s">
        <v>12</v>
      </c>
      <c r="I339" s="3" t="s">
        <v>41</v>
      </c>
      <c r="J339" s="4">
        <v>3.1488999999999998</v>
      </c>
      <c r="K339" s="4">
        <v>3.31</v>
      </c>
      <c r="L339" s="4"/>
      <c r="M339" s="4">
        <v>5.6</v>
      </c>
      <c r="N339" s="13">
        <f>[1]!b_anal_modidura_cnbd(B339,D339,1)</f>
        <v>5.4786000000000001</v>
      </c>
      <c r="O339" s="23">
        <f>[1]!b_anal_yield_cnbd(B339,D339-1,1)</f>
        <v>3.17</v>
      </c>
      <c r="P339" s="17">
        <f t="shared" si="21"/>
        <v>3.1835803928010802</v>
      </c>
      <c r="Q339" s="1">
        <v>3.18</v>
      </c>
      <c r="R339" s="15">
        <f t="shared" si="20"/>
        <v>1.3580392801080254</v>
      </c>
      <c r="S339" s="15">
        <f t="shared" si="23"/>
        <v>-0.35803928010800234</v>
      </c>
      <c r="T339" s="15"/>
      <c r="U339" s="1" t="str">
        <f t="shared" si="22"/>
        <v>农发7</v>
      </c>
      <c r="V339" s="5">
        <v>43908</v>
      </c>
      <c r="W339" s="21">
        <v>3.17</v>
      </c>
      <c r="X339" s="22">
        <v>3.18</v>
      </c>
    </row>
    <row r="340" spans="1:24" x14ac:dyDescent="0.25">
      <c r="A340" s="3" t="s">
        <v>416</v>
      </c>
      <c r="B340" s="7">
        <v>190408</v>
      </c>
      <c r="C340" s="3" t="s">
        <v>417</v>
      </c>
      <c r="D340" s="5">
        <v>43915</v>
      </c>
      <c r="E340" s="5">
        <v>43917</v>
      </c>
      <c r="F340" s="4">
        <v>51</v>
      </c>
      <c r="G340" s="4">
        <v>7</v>
      </c>
      <c r="H340" s="3" t="s">
        <v>12</v>
      </c>
      <c r="I340" s="3" t="s">
        <v>41</v>
      </c>
      <c r="J340" s="4">
        <v>3.0884999999999998</v>
      </c>
      <c r="K340" s="4">
        <v>3.92</v>
      </c>
      <c r="L340" s="4"/>
      <c r="M340" s="4">
        <v>1.58</v>
      </c>
      <c r="N340" s="13">
        <f>[1]!b_anal_modidura_cnbd(B340,D340,1)</f>
        <v>5.4645000000000001</v>
      </c>
      <c r="O340" s="23">
        <f>[1]!b_anal_yield_cnbd(B340,D340-1,1)</f>
        <v>3.1501999999999999</v>
      </c>
      <c r="P340" s="17">
        <f t="shared" si="21"/>
        <v>3.1232698783054258</v>
      </c>
      <c r="Q340" s="1">
        <v>3.15</v>
      </c>
      <c r="R340" s="15">
        <f t="shared" si="20"/>
        <v>-2.6930121694574094</v>
      </c>
      <c r="S340" s="15">
        <f t="shared" si="23"/>
        <v>2.6730121694574116</v>
      </c>
      <c r="T340" s="15"/>
      <c r="U340" s="1" t="str">
        <f t="shared" si="22"/>
        <v>农发7</v>
      </c>
      <c r="V340" s="5">
        <v>43915</v>
      </c>
      <c r="W340" s="21">
        <v>3.1501999999999999</v>
      </c>
      <c r="X340" s="22">
        <v>3.15</v>
      </c>
    </row>
    <row r="341" spans="1:24" x14ac:dyDescent="0.25">
      <c r="A341" s="3" t="s">
        <v>460</v>
      </c>
      <c r="B341" s="7">
        <v>190408</v>
      </c>
      <c r="C341" s="3" t="s">
        <v>461</v>
      </c>
      <c r="D341" s="5">
        <v>43922</v>
      </c>
      <c r="E341" s="5">
        <v>43924</v>
      </c>
      <c r="F341" s="4">
        <v>50</v>
      </c>
      <c r="G341" s="4">
        <v>7</v>
      </c>
      <c r="H341" s="3" t="s">
        <v>12</v>
      </c>
      <c r="I341" s="3" t="s">
        <v>41</v>
      </c>
      <c r="J341" s="4">
        <v>2.9243999999999999</v>
      </c>
      <c r="K341" s="4">
        <v>5.75</v>
      </c>
      <c r="L341" s="4"/>
      <c r="M341" s="4">
        <v>1.67</v>
      </c>
      <c r="N341" s="13">
        <f>[1]!b_anal_modidura_cnbd(B341,D341,1)</f>
        <v>5.4566999999999997</v>
      </c>
      <c r="O341" s="23">
        <f>[1]!b_anal_yield_cnbd(B341,D341-1,1)</f>
        <v>3.0352000000000001</v>
      </c>
      <c r="P341" s="17">
        <f t="shared" si="21"/>
        <v>2.9592195795993916</v>
      </c>
      <c r="Q341" s="1">
        <v>2.9849999999999999</v>
      </c>
      <c r="R341" s="15">
        <f t="shared" si="20"/>
        <v>-7.5980420400608484</v>
      </c>
      <c r="S341" s="15">
        <f t="shared" si="23"/>
        <v>2.5780420400608239</v>
      </c>
      <c r="T341" s="15"/>
      <c r="U341" s="1" t="str">
        <f t="shared" si="22"/>
        <v>农发7</v>
      </c>
      <c r="V341" s="5">
        <v>43922</v>
      </c>
      <c r="W341" s="21">
        <v>3.0352000000000001</v>
      </c>
      <c r="X341" s="22">
        <v>2.9849999999999999</v>
      </c>
    </row>
    <row r="342" spans="1:24" x14ac:dyDescent="0.25">
      <c r="A342" s="3" t="s">
        <v>503</v>
      </c>
      <c r="B342" s="7">
        <v>190408</v>
      </c>
      <c r="C342" s="3" t="s">
        <v>504</v>
      </c>
      <c r="D342" s="5">
        <v>43929</v>
      </c>
      <c r="E342" s="5">
        <v>43931</v>
      </c>
      <c r="F342" s="4">
        <v>40</v>
      </c>
      <c r="G342" s="4">
        <v>7</v>
      </c>
      <c r="H342" s="3" t="s">
        <v>12</v>
      </c>
      <c r="I342" s="3" t="s">
        <v>41</v>
      </c>
      <c r="J342" s="4">
        <v>2.6695000000000002</v>
      </c>
      <c r="K342" s="4">
        <v>6.34</v>
      </c>
      <c r="L342" s="4"/>
      <c r="M342" s="4">
        <v>1.86</v>
      </c>
      <c r="N342" s="13">
        <f>[1]!b_anal_modidura_cnbd(B342,D342,1)</f>
        <v>5.4546000000000001</v>
      </c>
      <c r="O342" s="23">
        <f>[1]!b_anal_yield_cnbd(B342,D342-1,1)</f>
        <v>2.8252999999999999</v>
      </c>
      <c r="P342" s="17">
        <f t="shared" si="21"/>
        <v>2.7043329850034836</v>
      </c>
      <c r="Q342" s="1">
        <v>2.8</v>
      </c>
      <c r="R342" s="15">
        <f t="shared" si="20"/>
        <v>-12.09670149965163</v>
      </c>
      <c r="S342" s="15">
        <f t="shared" si="23"/>
        <v>9.5667014996516198</v>
      </c>
      <c r="T342" s="15"/>
      <c r="U342" s="1" t="str">
        <f t="shared" si="22"/>
        <v>农发7</v>
      </c>
      <c r="V342" s="5">
        <v>43929</v>
      </c>
      <c r="W342" s="21">
        <v>2.8252999999999999</v>
      </c>
      <c r="X342" s="22">
        <v>2.8</v>
      </c>
    </row>
    <row r="343" spans="1:24" x14ac:dyDescent="0.25">
      <c r="A343" s="3" t="s">
        <v>547</v>
      </c>
      <c r="B343" s="7">
        <v>190408</v>
      </c>
      <c r="C343" s="3" t="s">
        <v>548</v>
      </c>
      <c r="D343" s="5">
        <v>43936</v>
      </c>
      <c r="E343" s="5">
        <v>43938</v>
      </c>
      <c r="F343" s="4">
        <v>57</v>
      </c>
      <c r="G343" s="4">
        <v>7</v>
      </c>
      <c r="H343" s="3" t="s">
        <v>12</v>
      </c>
      <c r="I343" s="3" t="s">
        <v>41</v>
      </c>
      <c r="J343" s="4">
        <v>2.6463999999999999</v>
      </c>
      <c r="K343" s="4">
        <v>3.21</v>
      </c>
      <c r="L343" s="4"/>
      <c r="M343" s="4">
        <v>2.0299999999999998</v>
      </c>
      <c r="N343" s="13">
        <f>[1]!b_anal_modidura_cnbd(B343,D343,1)</f>
        <v>5.4409999999999998</v>
      </c>
      <c r="O343" s="23">
        <f>[1]!b_anal_yield_cnbd(B343,D343-1,1)</f>
        <v>2.7452999999999999</v>
      </c>
      <c r="P343" s="17">
        <f t="shared" si="21"/>
        <v>2.6813200514611282</v>
      </c>
      <c r="Q343" s="1">
        <v>2.7</v>
      </c>
      <c r="R343" s="15">
        <f t="shared" si="20"/>
        <v>-6.3979948538871678</v>
      </c>
      <c r="S343" s="15">
        <f t="shared" si="23"/>
        <v>1.8679948538872004</v>
      </c>
      <c r="T343" s="15"/>
      <c r="U343" s="1" t="str">
        <f t="shared" si="22"/>
        <v>农发7</v>
      </c>
      <c r="V343" s="5">
        <v>43936</v>
      </c>
      <c r="W343" s="21">
        <v>2.7452999999999999</v>
      </c>
      <c r="X343" s="22">
        <v>2.7</v>
      </c>
    </row>
    <row r="344" spans="1:24" x14ac:dyDescent="0.25">
      <c r="A344" s="3" t="s">
        <v>594</v>
      </c>
      <c r="B344" s="7">
        <v>190408</v>
      </c>
      <c r="C344" s="3" t="s">
        <v>595</v>
      </c>
      <c r="D344" s="5">
        <v>43943</v>
      </c>
      <c r="E344" s="5">
        <v>43945</v>
      </c>
      <c r="F344" s="4">
        <v>51</v>
      </c>
      <c r="G344" s="4">
        <v>7</v>
      </c>
      <c r="H344" s="3" t="s">
        <v>12</v>
      </c>
      <c r="I344" s="3" t="s">
        <v>41</v>
      </c>
      <c r="J344" s="4">
        <v>2.6046</v>
      </c>
      <c r="K344" s="4">
        <v>4.09</v>
      </c>
      <c r="L344" s="4"/>
      <c r="M344" s="4">
        <v>1.1399999999999999</v>
      </c>
      <c r="N344" s="13">
        <f>[1]!b_anal_modidura_cnbd(B344,D344,1)</f>
        <v>5.4257999999999997</v>
      </c>
      <c r="O344" s="23">
        <f>[1]!b_anal_yield_cnbd(B344,D344-1,1)</f>
        <v>2.72</v>
      </c>
      <c r="P344" s="17">
        <f t="shared" si="21"/>
        <v>2.6396178775480115</v>
      </c>
      <c r="Q344" s="1">
        <v>2.66</v>
      </c>
      <c r="R344" s="15">
        <f t="shared" si="20"/>
        <v>-8.0382122451988725</v>
      </c>
      <c r="S344" s="15">
        <f t="shared" si="23"/>
        <v>2.0382122451988671</v>
      </c>
      <c r="T344" s="15"/>
      <c r="U344" s="1" t="str">
        <f t="shared" si="22"/>
        <v>农发7</v>
      </c>
      <c r="V344" s="5">
        <v>43943</v>
      </c>
      <c r="W344" s="21">
        <v>2.72</v>
      </c>
      <c r="X344" s="22">
        <v>2.66</v>
      </c>
    </row>
    <row r="345" spans="1:24" x14ac:dyDescent="0.25">
      <c r="A345" s="3" t="s">
        <v>630</v>
      </c>
      <c r="B345" s="7">
        <v>190408</v>
      </c>
      <c r="C345" s="3" t="s">
        <v>631</v>
      </c>
      <c r="D345" s="5">
        <v>43950</v>
      </c>
      <c r="E345" s="5">
        <v>43957</v>
      </c>
      <c r="F345" s="4">
        <v>62.6</v>
      </c>
      <c r="G345" s="4">
        <v>7</v>
      </c>
      <c r="H345" s="3" t="s">
        <v>12</v>
      </c>
      <c r="I345" s="3" t="s">
        <v>41</v>
      </c>
      <c r="J345" s="4">
        <v>2.5487000000000002</v>
      </c>
      <c r="K345" s="4">
        <v>3.22</v>
      </c>
      <c r="L345" s="4"/>
      <c r="M345" s="4">
        <v>2.57</v>
      </c>
      <c r="N345" s="13">
        <f>[1]!b_anal_modidura_cnbd(B345,D345,1)</f>
        <v>5.4118000000000004</v>
      </c>
      <c r="O345" s="23">
        <f>[1]!b_anal_yield_cnbd(B345,D345-1,1)</f>
        <v>2.6291000000000002</v>
      </c>
      <c r="P345" s="17">
        <f t="shared" si="21"/>
        <v>2.5838084666839132</v>
      </c>
      <c r="Q345" s="1">
        <v>2.6150000000000002</v>
      </c>
      <c r="R345" s="15">
        <f t="shared" si="20"/>
        <v>-4.529153331608704</v>
      </c>
      <c r="S345" s="15">
        <f t="shared" si="23"/>
        <v>3.1191533316087039</v>
      </c>
      <c r="T345" s="15"/>
      <c r="U345" s="1" t="str">
        <f t="shared" si="22"/>
        <v>农发7</v>
      </c>
      <c r="V345" s="5">
        <v>43950</v>
      </c>
      <c r="W345" s="21">
        <v>2.6291000000000002</v>
      </c>
      <c r="X345" s="22">
        <v>2.6150000000000002</v>
      </c>
    </row>
    <row r="346" spans="1:24" x14ac:dyDescent="0.25">
      <c r="A346" s="3" t="s">
        <v>652</v>
      </c>
      <c r="B346" s="7">
        <v>190408</v>
      </c>
      <c r="C346" s="3" t="s">
        <v>653</v>
      </c>
      <c r="D346" s="5">
        <v>43957</v>
      </c>
      <c r="E346" s="5">
        <v>43959</v>
      </c>
      <c r="F346" s="4">
        <v>50</v>
      </c>
      <c r="G346" s="4">
        <v>7</v>
      </c>
      <c r="H346" s="3" t="s">
        <v>12</v>
      </c>
      <c r="I346" s="3" t="s">
        <v>41</v>
      </c>
      <c r="J346" s="4">
        <v>2.6537000000000002</v>
      </c>
      <c r="K346" s="4">
        <v>3.24</v>
      </c>
      <c r="L346" s="4"/>
      <c r="M346" s="4">
        <v>7.4</v>
      </c>
      <c r="N346" s="13">
        <f>[1]!b_anal_modidura_cnbd(B346,D346,1)</f>
        <v>5.3857999999999997</v>
      </c>
      <c r="O346" s="23">
        <f>[1]!b_anal_yield_cnbd(B346,D346-6,1)</f>
        <v>2.63</v>
      </c>
      <c r="P346" s="17">
        <f t="shared" si="21"/>
        <v>2.6889779531360247</v>
      </c>
      <c r="Q346" s="1">
        <v>2.67</v>
      </c>
      <c r="R346" s="15">
        <f t="shared" si="20"/>
        <v>5.897795313602483</v>
      </c>
      <c r="S346" s="15">
        <f t="shared" si="23"/>
        <v>-1.8977953136024794</v>
      </c>
      <c r="T346" s="15"/>
      <c r="U346" s="1" t="str">
        <f t="shared" si="22"/>
        <v>农发7</v>
      </c>
      <c r="V346" s="5">
        <v>43957</v>
      </c>
      <c r="W346" s="21">
        <v>2.63</v>
      </c>
      <c r="X346" s="22">
        <v>2.67</v>
      </c>
    </row>
    <row r="347" spans="1:24" x14ac:dyDescent="0.25">
      <c r="A347" s="6" t="s">
        <v>902</v>
      </c>
      <c r="B347" s="8" t="s">
        <v>903</v>
      </c>
      <c r="C347" s="3" t="s">
        <v>702</v>
      </c>
      <c r="D347" s="5">
        <v>43963</v>
      </c>
      <c r="E347" s="5">
        <v>43965</v>
      </c>
      <c r="F347" s="4">
        <v>20</v>
      </c>
      <c r="G347" s="4">
        <v>7</v>
      </c>
      <c r="H347" s="3" t="s">
        <v>12</v>
      </c>
      <c r="I347" s="3" t="s">
        <v>41</v>
      </c>
      <c r="J347" s="10">
        <f>[1]!b_info_couponrate(A347)</f>
        <v>2.87</v>
      </c>
      <c r="K347" s="4">
        <v>10.25</v>
      </c>
      <c r="L347" s="4"/>
      <c r="M347" s="4">
        <v>5</v>
      </c>
      <c r="N347" s="13">
        <f>[1]!b_anal_modidura_cnbd(B347,E347,1)</f>
        <v>6.2446999999999999</v>
      </c>
      <c r="O347" s="28">
        <v>3.0074000000000001</v>
      </c>
      <c r="P347" s="17">
        <f t="shared" si="21"/>
        <v>2.9004258010793156</v>
      </c>
      <c r="Q347" s="1">
        <v>3</v>
      </c>
      <c r="R347" s="15">
        <f t="shared" si="20"/>
        <v>-10.697419892068449</v>
      </c>
      <c r="S347" s="15">
        <f t="shared" si="23"/>
        <v>9.957419892068442</v>
      </c>
      <c r="T347" s="15"/>
      <c r="U347" s="1" t="str">
        <f t="shared" si="22"/>
        <v>农发7</v>
      </c>
      <c r="V347" s="5">
        <v>43963</v>
      </c>
      <c r="W347" s="24">
        <v>3.0074000000000001</v>
      </c>
      <c r="X347" s="22">
        <v>3</v>
      </c>
    </row>
    <row r="348" spans="1:24" x14ac:dyDescent="0.25">
      <c r="A348" s="3" t="s">
        <v>749</v>
      </c>
      <c r="B348" s="8" t="s">
        <v>903</v>
      </c>
      <c r="C348" s="3" t="s">
        <v>750</v>
      </c>
      <c r="D348" s="5">
        <v>43970</v>
      </c>
      <c r="E348" s="5">
        <v>43972</v>
      </c>
      <c r="F348" s="4">
        <v>20</v>
      </c>
      <c r="G348" s="4">
        <v>7</v>
      </c>
      <c r="H348" s="3" t="s">
        <v>12</v>
      </c>
      <c r="I348" s="3" t="s">
        <v>41</v>
      </c>
      <c r="J348" s="4">
        <v>3.0495999999999999</v>
      </c>
      <c r="K348" s="4">
        <v>2.5</v>
      </c>
      <c r="L348" s="4"/>
      <c r="M348" s="4">
        <v>1.17</v>
      </c>
      <c r="N348" s="13">
        <f>[1]!b_anal_modidura_cnbd(B348,D348,1)</f>
        <v>6.2294</v>
      </c>
      <c r="O348" s="23">
        <f>[1]!b_anal_yield_cnbd(B348,D348-1,1)</f>
        <v>3.089</v>
      </c>
      <c r="P348" s="17">
        <f t="shared" si="21"/>
        <v>3.0801005297460429</v>
      </c>
      <c r="Q348" s="1">
        <v>3.09</v>
      </c>
      <c r="R348" s="15">
        <f t="shared" si="20"/>
        <v>-0.8899470253957098</v>
      </c>
      <c r="S348" s="15">
        <f t="shared" si="23"/>
        <v>0.98994702539569879</v>
      </c>
      <c r="T348" s="15"/>
      <c r="U348" s="1" t="str">
        <f t="shared" si="22"/>
        <v>农发7</v>
      </c>
      <c r="V348" s="5">
        <v>43970</v>
      </c>
      <c r="W348" s="21">
        <v>3.089</v>
      </c>
      <c r="X348" s="22">
        <v>3.09</v>
      </c>
    </row>
    <row r="349" spans="1:24" x14ac:dyDescent="0.25">
      <c r="A349" s="3" t="s">
        <v>793</v>
      </c>
      <c r="B349" s="8" t="s">
        <v>903</v>
      </c>
      <c r="C349" s="3" t="s">
        <v>794</v>
      </c>
      <c r="D349" s="5">
        <v>43977</v>
      </c>
      <c r="E349" s="5">
        <v>43979</v>
      </c>
      <c r="F349" s="4">
        <v>20</v>
      </c>
      <c r="G349" s="4">
        <v>7</v>
      </c>
      <c r="H349" s="3" t="s">
        <v>12</v>
      </c>
      <c r="I349" s="3" t="s">
        <v>41</v>
      </c>
      <c r="J349" s="4">
        <v>3.0589</v>
      </c>
      <c r="K349" s="4">
        <v>8.0299999999999994</v>
      </c>
      <c r="L349" s="4"/>
      <c r="M349" s="4">
        <v>1</v>
      </c>
      <c r="N349" s="13">
        <f>[1]!b_anal_modidura_cnbd(B349,D349,1)</f>
        <v>6.2058999999999997</v>
      </c>
      <c r="O349" s="23">
        <f>[1]!b_anal_yield_cnbd(B349,D349-1,1)</f>
        <v>3.1088</v>
      </c>
      <c r="P349" s="17">
        <f t="shared" si="21"/>
        <v>3.0895160266842843</v>
      </c>
      <c r="Q349" s="1">
        <v>3.1</v>
      </c>
      <c r="R349" s="15">
        <f t="shared" si="20"/>
        <v>-1.9283973315715741</v>
      </c>
      <c r="S349" s="15">
        <f t="shared" si="23"/>
        <v>1.0483973315715822</v>
      </c>
      <c r="T349" s="15"/>
      <c r="U349" s="1" t="str">
        <f t="shared" si="22"/>
        <v>农发7</v>
      </c>
      <c r="V349" s="5">
        <v>43977</v>
      </c>
      <c r="W349" s="21">
        <v>3.1088</v>
      </c>
      <c r="X349" s="22">
        <v>3.1</v>
      </c>
    </row>
    <row r="350" spans="1:24" x14ac:dyDescent="0.25">
      <c r="A350" s="3" t="s">
        <v>842</v>
      </c>
      <c r="B350" s="8" t="s">
        <v>903</v>
      </c>
      <c r="C350" s="3" t="s">
        <v>843</v>
      </c>
      <c r="D350" s="5">
        <v>43984</v>
      </c>
      <c r="E350" s="5">
        <v>43986</v>
      </c>
      <c r="F350" s="4">
        <v>30</v>
      </c>
      <c r="G350" s="4">
        <v>7</v>
      </c>
      <c r="H350" s="3" t="s">
        <v>12</v>
      </c>
      <c r="I350" s="3" t="s">
        <v>41</v>
      </c>
      <c r="J350" s="4">
        <v>3.3353999999999999</v>
      </c>
      <c r="K350" s="4">
        <v>2.0099999999999998</v>
      </c>
      <c r="L350" s="4"/>
      <c r="M350" s="4">
        <v>1</v>
      </c>
      <c r="N350" s="13">
        <f>[1]!b_anal_modidura_cnbd(B350,D350,1)</f>
        <v>6.1788999999999996</v>
      </c>
      <c r="O350" s="23">
        <f>[1]!b_anal_yield_cnbd(B350,D350-1,1)</f>
        <v>3.1894</v>
      </c>
      <c r="P350" s="17">
        <f t="shared" si="21"/>
        <v>3.3661498098367022</v>
      </c>
      <c r="Q350" s="1">
        <v>3.24</v>
      </c>
      <c r="R350" s="15">
        <f t="shared" si="20"/>
        <v>17.674980983670217</v>
      </c>
      <c r="S350" s="15">
        <f t="shared" si="23"/>
        <v>-12.614980983670199</v>
      </c>
      <c r="T350" s="15"/>
      <c r="U350" s="1" t="str">
        <f t="shared" si="22"/>
        <v>农发7</v>
      </c>
      <c r="V350" s="5">
        <v>43984</v>
      </c>
      <c r="W350" s="21">
        <v>3.1894</v>
      </c>
      <c r="X350" s="22">
        <v>3.24</v>
      </c>
    </row>
    <row r="351" spans="1:24" x14ac:dyDescent="0.25">
      <c r="A351" s="3" t="s">
        <v>53</v>
      </c>
      <c r="B351" s="7">
        <v>190406</v>
      </c>
      <c r="C351" s="3" t="s">
        <v>54</v>
      </c>
      <c r="D351" s="5">
        <v>43838</v>
      </c>
      <c r="E351" s="5">
        <v>43840</v>
      </c>
      <c r="F351" s="4">
        <v>80</v>
      </c>
      <c r="G351" s="4">
        <v>10</v>
      </c>
      <c r="H351" s="3" t="s">
        <v>12</v>
      </c>
      <c r="I351" s="3" t="s">
        <v>41</v>
      </c>
      <c r="J351" s="4">
        <v>3.6292</v>
      </c>
      <c r="K351" s="4">
        <v>3.88</v>
      </c>
      <c r="L351" s="4"/>
      <c r="M351" s="4">
        <v>1.19</v>
      </c>
      <c r="N351" s="13">
        <f>[1]!b_anal_modidura_cnbd(B351,D351,1)</f>
        <v>7.7496999999999998</v>
      </c>
      <c r="O351" s="23">
        <f>[1]!b_anal_yield_cnbd(B351,D351-1,1)</f>
        <v>3.6974999999999998</v>
      </c>
      <c r="P351" s="17">
        <f t="shared" si="21"/>
        <v>3.653717078080442</v>
      </c>
      <c r="Q351" s="1">
        <v>3.69</v>
      </c>
      <c r="R351" s="15">
        <f t="shared" ref="R351:R411" si="24">(P351-O351)*100</f>
        <v>-4.3782921919557793</v>
      </c>
      <c r="S351" s="15">
        <f t="shared" si="23"/>
        <v>3.6282921919557953</v>
      </c>
      <c r="T351" s="15"/>
      <c r="U351" s="1" t="str">
        <f t="shared" si="22"/>
        <v>农发10</v>
      </c>
      <c r="V351" s="5">
        <v>43838</v>
      </c>
      <c r="W351" s="21">
        <v>3.6974999999999998</v>
      </c>
      <c r="X351" s="22">
        <v>3.69</v>
      </c>
    </row>
    <row r="352" spans="1:24" x14ac:dyDescent="0.25">
      <c r="A352" s="3" t="s">
        <v>97</v>
      </c>
      <c r="B352" s="7">
        <v>190406</v>
      </c>
      <c r="C352" s="3" t="s">
        <v>98</v>
      </c>
      <c r="D352" s="5">
        <v>43845</v>
      </c>
      <c r="E352" s="5">
        <v>43847</v>
      </c>
      <c r="F352" s="4">
        <v>80</v>
      </c>
      <c r="G352" s="4">
        <v>10</v>
      </c>
      <c r="H352" s="3" t="s">
        <v>12</v>
      </c>
      <c r="I352" s="3" t="s">
        <v>41</v>
      </c>
      <c r="J352" s="4">
        <v>3.6179000000000001</v>
      </c>
      <c r="K352" s="4">
        <v>2.82</v>
      </c>
      <c r="L352" s="4"/>
      <c r="M352" s="4">
        <v>7.39</v>
      </c>
      <c r="N352" s="13">
        <f>[1]!b_anal_modidura_cnbd(B352,D352,1)</f>
        <v>7.7369000000000003</v>
      </c>
      <c r="O352" s="23">
        <f>[1]!b_anal_yield_cnbd(B352,D352-1,1)</f>
        <v>3.6575000000000002</v>
      </c>
      <c r="P352" s="17">
        <f t="shared" si="21"/>
        <v>3.6424576393646033</v>
      </c>
      <c r="Q352" s="1">
        <v>3.6524999999999999</v>
      </c>
      <c r="R352" s="15">
        <f t="shared" si="24"/>
        <v>-1.5042360635396879</v>
      </c>
      <c r="S352" s="15">
        <f t="shared" si="23"/>
        <v>1.0042360635396541</v>
      </c>
      <c r="T352" s="15"/>
      <c r="U352" s="1" t="str">
        <f t="shared" si="22"/>
        <v>农发10</v>
      </c>
      <c r="V352" s="5">
        <v>43845</v>
      </c>
      <c r="W352" s="21">
        <v>3.6575000000000002</v>
      </c>
      <c r="X352" s="22">
        <v>3.6524999999999999</v>
      </c>
    </row>
    <row r="353" spans="1:24" x14ac:dyDescent="0.25">
      <c r="A353" s="3" t="s">
        <v>138</v>
      </c>
      <c r="B353" s="7">
        <v>190406</v>
      </c>
      <c r="C353" s="3" t="s">
        <v>139</v>
      </c>
      <c r="D353" s="5">
        <v>43866</v>
      </c>
      <c r="E353" s="5">
        <v>43868</v>
      </c>
      <c r="F353" s="4">
        <v>50</v>
      </c>
      <c r="G353" s="4">
        <v>10</v>
      </c>
      <c r="H353" s="3" t="s">
        <v>12</v>
      </c>
      <c r="I353" s="3" t="s">
        <v>41</v>
      </c>
      <c r="J353" s="4">
        <v>3.3351000000000002</v>
      </c>
      <c r="K353" s="4">
        <v>10.36</v>
      </c>
      <c r="L353" s="4"/>
      <c r="M353" s="4">
        <v>5.18</v>
      </c>
      <c r="N353" s="13">
        <f>[1]!b_anal_modidura_cnbd(B353,D353,1)</f>
        <v>7.7206000000000001</v>
      </c>
      <c r="O353" s="23">
        <f>[1]!b_anal_yield_cnbd(B353,D353-1,1)</f>
        <v>3.3849999999999998</v>
      </c>
      <c r="P353" s="17">
        <f t="shared" si="21"/>
        <v>3.3597094863093542</v>
      </c>
      <c r="Q353" s="1">
        <v>3.39</v>
      </c>
      <c r="R353" s="15">
        <f t="shared" si="24"/>
        <v>-2.5290513690645611</v>
      </c>
      <c r="S353" s="15">
        <f t="shared" si="23"/>
        <v>3.0290513690645948</v>
      </c>
      <c r="T353" s="15"/>
      <c r="U353" s="1" t="str">
        <f t="shared" si="22"/>
        <v>农发10</v>
      </c>
      <c r="V353" s="5">
        <v>43866</v>
      </c>
      <c r="W353" s="21">
        <v>3.3849999999999998</v>
      </c>
      <c r="X353" s="22">
        <v>3.39</v>
      </c>
    </row>
    <row r="354" spans="1:24" x14ac:dyDescent="0.25">
      <c r="A354" s="3" t="s">
        <v>170</v>
      </c>
      <c r="B354" s="7">
        <v>190406</v>
      </c>
      <c r="C354" s="3" t="s">
        <v>171</v>
      </c>
      <c r="D354" s="5">
        <v>43873</v>
      </c>
      <c r="E354" s="5">
        <v>43875</v>
      </c>
      <c r="F354" s="4">
        <v>80.5</v>
      </c>
      <c r="G354" s="4">
        <v>10</v>
      </c>
      <c r="H354" s="3" t="s">
        <v>12</v>
      </c>
      <c r="I354" s="3" t="s">
        <v>41</v>
      </c>
      <c r="J354" s="4">
        <v>3.331</v>
      </c>
      <c r="K354" s="4">
        <v>3.57</v>
      </c>
      <c r="L354" s="4"/>
      <c r="M354" s="4">
        <v>1.47</v>
      </c>
      <c r="N354" s="13">
        <f>[1]!b_anal_modidura_cnbd(B354,D354,1)</f>
        <v>7.7031000000000001</v>
      </c>
      <c r="O354" s="23">
        <f>[1]!b_anal_yield_cnbd(B354,D354-1,1)</f>
        <v>3.37</v>
      </c>
      <c r="P354" s="17">
        <f t="shared" si="21"/>
        <v>3.3556653944515844</v>
      </c>
      <c r="Q354" s="1">
        <v>3.37</v>
      </c>
      <c r="R354" s="15">
        <f t="shared" si="24"/>
        <v>-1.4334605548415702</v>
      </c>
      <c r="S354" s="15">
        <f t="shared" si="23"/>
        <v>1.4334605548415702</v>
      </c>
      <c r="T354" s="15"/>
      <c r="U354" s="1" t="str">
        <f t="shared" si="22"/>
        <v>农发10</v>
      </c>
      <c r="V354" s="5">
        <v>43873</v>
      </c>
      <c r="W354" s="21">
        <v>3.37</v>
      </c>
      <c r="X354" s="22">
        <v>3.37</v>
      </c>
    </row>
    <row r="355" spans="1:24" x14ac:dyDescent="0.25">
      <c r="A355" s="3" t="s">
        <v>210</v>
      </c>
      <c r="B355" s="7">
        <v>190406</v>
      </c>
      <c r="C355" s="3" t="s">
        <v>211</v>
      </c>
      <c r="D355" s="5">
        <v>43880</v>
      </c>
      <c r="E355" s="5">
        <v>43882</v>
      </c>
      <c r="F355" s="4">
        <v>82</v>
      </c>
      <c r="G355" s="4">
        <v>10</v>
      </c>
      <c r="H355" s="3" t="s">
        <v>12</v>
      </c>
      <c r="I355" s="3" t="s">
        <v>41</v>
      </c>
      <c r="J355" s="4">
        <v>3.3515000000000001</v>
      </c>
      <c r="K355" s="4">
        <v>4.0999999999999996</v>
      </c>
      <c r="L355" s="4"/>
      <c r="M355" s="4">
        <v>3.26</v>
      </c>
      <c r="N355" s="13">
        <f>[1]!b_anal_modidura_cnbd(B355,D355,1)</f>
        <v>7.6818</v>
      </c>
      <c r="O355" s="23">
        <f>[1]!b_anal_yield_cnbd(B355,D355-1,1)</f>
        <v>3.3849999999999998</v>
      </c>
      <c r="P355" s="17">
        <f t="shared" si="21"/>
        <v>3.3762337863521572</v>
      </c>
      <c r="Q355" s="1">
        <v>3.3824999999999998</v>
      </c>
      <c r="R355" s="15">
        <f t="shared" si="24"/>
        <v>-0.87662136478425801</v>
      </c>
      <c r="S355" s="15">
        <f t="shared" si="23"/>
        <v>0.62662136478426333</v>
      </c>
      <c r="T355" s="15"/>
      <c r="U355" s="1" t="str">
        <f t="shared" si="22"/>
        <v>农发10</v>
      </c>
      <c r="V355" s="5">
        <v>43880</v>
      </c>
      <c r="W355" s="21">
        <v>3.3849999999999998</v>
      </c>
      <c r="X355" s="22">
        <v>3.3824999999999998</v>
      </c>
    </row>
    <row r="356" spans="1:24" x14ac:dyDescent="0.25">
      <c r="A356" s="3" t="s">
        <v>252</v>
      </c>
      <c r="B356" s="7">
        <v>190406</v>
      </c>
      <c r="C356" s="3" t="s">
        <v>253</v>
      </c>
      <c r="D356" s="5">
        <v>43887</v>
      </c>
      <c r="E356" s="5">
        <v>43892</v>
      </c>
      <c r="F356" s="4">
        <v>88.6</v>
      </c>
      <c r="G356" s="4">
        <v>10</v>
      </c>
      <c r="H356" s="3" t="s">
        <v>12</v>
      </c>
      <c r="I356" s="3" t="s">
        <v>41</v>
      </c>
      <c r="J356" s="4">
        <v>3.3088000000000002</v>
      </c>
      <c r="K356" s="4">
        <v>4.18</v>
      </c>
      <c r="L356" s="4"/>
      <c r="M356" s="4">
        <v>383</v>
      </c>
      <c r="N356" s="13">
        <f>[1]!b_anal_modidura_cnbd(B356,D356,1)</f>
        <v>7.6715</v>
      </c>
      <c r="O356" s="23">
        <f>[1]!b_anal_yield_cnbd(B356,D356-1,1)</f>
        <v>3.3450000000000002</v>
      </c>
      <c r="P356" s="17">
        <f t="shared" si="21"/>
        <v>3.3335669947207198</v>
      </c>
      <c r="Q356" s="1">
        <v>3.34</v>
      </c>
      <c r="R356" s="15">
        <f t="shared" si="24"/>
        <v>-1.1433005279280373</v>
      </c>
      <c r="S356" s="15">
        <f t="shared" si="23"/>
        <v>0.64330052792800352</v>
      </c>
      <c r="T356" s="15"/>
      <c r="U356" s="1" t="str">
        <f t="shared" si="22"/>
        <v>农发10</v>
      </c>
      <c r="V356" s="5">
        <v>43887</v>
      </c>
      <c r="W356" s="21">
        <v>3.3450000000000002</v>
      </c>
      <c r="X356" s="22">
        <v>3.34</v>
      </c>
    </row>
    <row r="357" spans="1:24" x14ac:dyDescent="0.25">
      <c r="A357" s="3" t="s">
        <v>293</v>
      </c>
      <c r="B357" s="7">
        <v>190406</v>
      </c>
      <c r="C357" s="3" t="s">
        <v>294</v>
      </c>
      <c r="D357" s="5">
        <v>43894</v>
      </c>
      <c r="E357" s="5">
        <v>43896</v>
      </c>
      <c r="F357" s="4">
        <v>82</v>
      </c>
      <c r="G357" s="4">
        <v>10</v>
      </c>
      <c r="H357" s="3" t="s">
        <v>12</v>
      </c>
      <c r="I357" s="3" t="s">
        <v>41</v>
      </c>
      <c r="J357" s="4">
        <v>3.2286000000000001</v>
      </c>
      <c r="K357" s="4">
        <v>5.01</v>
      </c>
      <c r="L357" s="4"/>
      <c r="M357" s="4">
        <v>15.88</v>
      </c>
      <c r="N357" s="13">
        <f>[1]!b_anal_modidura_cnbd(B357,D357,1)</f>
        <v>7.6635999999999997</v>
      </c>
      <c r="O357" s="23">
        <f>[1]!b_anal_yield_cnbd(B357,D357-1,1)</f>
        <v>3.3050000000000002</v>
      </c>
      <c r="P357" s="17">
        <f t="shared" si="21"/>
        <v>3.2533925257059346</v>
      </c>
      <c r="Q357" s="1">
        <v>3.2675000000000001</v>
      </c>
      <c r="R357" s="15">
        <f t="shared" si="24"/>
        <v>-5.1607474294065536</v>
      </c>
      <c r="S357" s="15">
        <f t="shared" si="23"/>
        <v>1.4107474294065447</v>
      </c>
      <c r="T357" s="15"/>
      <c r="U357" s="1" t="str">
        <f t="shared" si="22"/>
        <v>农发10</v>
      </c>
      <c r="V357" s="5">
        <v>43894</v>
      </c>
      <c r="W357" s="21">
        <v>3.3849999999999998</v>
      </c>
      <c r="X357" s="22">
        <v>3.2675000000000001</v>
      </c>
    </row>
    <row r="358" spans="1:24" x14ac:dyDescent="0.25">
      <c r="A358" s="3" t="s">
        <v>331</v>
      </c>
      <c r="B358" s="7">
        <v>190406</v>
      </c>
      <c r="C358" s="3" t="s">
        <v>332</v>
      </c>
      <c r="D358" s="5">
        <v>43901</v>
      </c>
      <c r="E358" s="5">
        <v>43903</v>
      </c>
      <c r="F358" s="4">
        <v>90</v>
      </c>
      <c r="G358" s="4">
        <v>10</v>
      </c>
      <c r="H358" s="3" t="s">
        <v>12</v>
      </c>
      <c r="I358" s="3" t="s">
        <v>41</v>
      </c>
      <c r="J358" s="4">
        <v>3.1594000000000002</v>
      </c>
      <c r="K358" s="4">
        <v>5.37</v>
      </c>
      <c r="L358" s="4"/>
      <c r="M358" s="4">
        <v>15.95</v>
      </c>
      <c r="N358" s="13">
        <f>[1]!b_anal_modidura_cnbd(B358,D358,1)</f>
        <v>7.6536999999999997</v>
      </c>
      <c r="O358" s="23">
        <f>[1]!b_anal_yield_cnbd(B358,D358-1,1)</f>
        <v>3.2075999999999998</v>
      </c>
      <c r="P358" s="17">
        <f t="shared" si="21"/>
        <v>3.1842245946405008</v>
      </c>
      <c r="Q358" s="1">
        <v>3.2</v>
      </c>
      <c r="R358" s="15">
        <f t="shared" si="24"/>
        <v>-2.3375405359499002</v>
      </c>
      <c r="S358" s="15">
        <f t="shared" si="23"/>
        <v>1.5775405359499395</v>
      </c>
      <c r="T358" s="15"/>
      <c r="U358" s="1" t="str">
        <f t="shared" si="22"/>
        <v>农发10</v>
      </c>
      <c r="V358" s="5"/>
    </row>
    <row r="359" spans="1:24" x14ac:dyDescent="0.25">
      <c r="A359" s="3" t="s">
        <v>380</v>
      </c>
      <c r="B359" s="7">
        <v>190406</v>
      </c>
      <c r="C359" s="3" t="s">
        <v>381</v>
      </c>
      <c r="D359" s="5">
        <v>43908</v>
      </c>
      <c r="E359" s="5">
        <v>43910</v>
      </c>
      <c r="F359" s="4">
        <v>98</v>
      </c>
      <c r="G359" s="4">
        <v>10</v>
      </c>
      <c r="H359" s="3" t="s">
        <v>12</v>
      </c>
      <c r="I359" s="3" t="s">
        <v>41</v>
      </c>
      <c r="J359" s="4">
        <v>3.226</v>
      </c>
      <c r="K359" s="4">
        <v>4.3499999999999996</v>
      </c>
      <c r="L359" s="4"/>
      <c r="M359" s="4">
        <v>3.89</v>
      </c>
      <c r="N359" s="13">
        <f>[1]!b_anal_modidura_cnbd(B359,D359,1)</f>
        <v>7.6219000000000001</v>
      </c>
      <c r="O359" s="23">
        <f>[1]!b_anal_yield_cnbd(B359,D359-1,1)</f>
        <v>3.28</v>
      </c>
      <c r="P359" s="17">
        <f t="shared" si="21"/>
        <v>3.2509281675172859</v>
      </c>
      <c r="Q359" s="1">
        <v>3.2650000000000001</v>
      </c>
      <c r="R359" s="15">
        <f t="shared" si="24"/>
        <v>-2.9071832482713944</v>
      </c>
      <c r="S359" s="15">
        <f t="shared" si="23"/>
        <v>1.4071832482714264</v>
      </c>
      <c r="T359" s="15"/>
      <c r="U359" s="1" t="str">
        <f t="shared" si="22"/>
        <v>农发10</v>
      </c>
      <c r="V359" s="5"/>
    </row>
    <row r="360" spans="1:24" x14ac:dyDescent="0.25">
      <c r="A360" s="3" t="s">
        <v>418</v>
      </c>
      <c r="B360" s="7">
        <v>190406</v>
      </c>
      <c r="C360" s="3" t="s">
        <v>419</v>
      </c>
      <c r="D360" s="5">
        <v>43915</v>
      </c>
      <c r="E360" s="5">
        <v>43917</v>
      </c>
      <c r="F360" s="4">
        <v>99</v>
      </c>
      <c r="G360" s="4">
        <v>10</v>
      </c>
      <c r="H360" s="3" t="s">
        <v>12</v>
      </c>
      <c r="I360" s="3" t="s">
        <v>41</v>
      </c>
      <c r="J360" s="4">
        <v>3.1934</v>
      </c>
      <c r="K360" s="4">
        <v>3.98</v>
      </c>
      <c r="L360" s="4"/>
      <c r="M360" s="4">
        <v>6.3</v>
      </c>
      <c r="N360" s="13">
        <f>[1]!b_anal_modidura_cnbd(B360,D360,1)</f>
        <v>7.6127000000000002</v>
      </c>
      <c r="O360" s="23">
        <f>[1]!b_anal_yield_cnbd(B360,D360-1,1)</f>
        <v>3.2351000000000001</v>
      </c>
      <c r="P360" s="17">
        <f t="shared" si="21"/>
        <v>3.2183582933781709</v>
      </c>
      <c r="Q360" s="1">
        <v>3.2374999999999998</v>
      </c>
      <c r="R360" s="15">
        <f t="shared" si="24"/>
        <v>-1.6741706621829167</v>
      </c>
      <c r="S360" s="15">
        <f t="shared" si="23"/>
        <v>1.9141706621828902</v>
      </c>
      <c r="T360" s="15"/>
      <c r="U360" s="1" t="str">
        <f t="shared" si="22"/>
        <v>农发10</v>
      </c>
      <c r="V360" s="5"/>
    </row>
    <row r="361" spans="1:24" x14ac:dyDescent="0.25">
      <c r="A361" s="3" t="s">
        <v>456</v>
      </c>
      <c r="B361" s="7">
        <v>190406</v>
      </c>
      <c r="C361" s="3" t="s">
        <v>457</v>
      </c>
      <c r="D361" s="5">
        <v>43922</v>
      </c>
      <c r="E361" s="5">
        <v>43924</v>
      </c>
      <c r="F361" s="4">
        <v>100</v>
      </c>
      <c r="G361" s="4">
        <v>10</v>
      </c>
      <c r="H361" s="3" t="s">
        <v>12</v>
      </c>
      <c r="I361" s="3" t="s">
        <v>41</v>
      </c>
      <c r="J361" s="4">
        <v>3.0972</v>
      </c>
      <c r="K361" s="4">
        <v>4.26</v>
      </c>
      <c r="L361" s="4"/>
      <c r="M361" s="4">
        <v>2.91</v>
      </c>
      <c r="N361" s="13">
        <f>[1]!b_anal_modidura_cnbd(B361,D361,1)</f>
        <v>7.6066000000000003</v>
      </c>
      <c r="O361" s="23">
        <f>[1]!b_anal_yield_cnbd(B361,D361-1,1)</f>
        <v>3.165</v>
      </c>
      <c r="P361" s="17">
        <f t="shared" si="21"/>
        <v>3.1221783083112036</v>
      </c>
      <c r="Q361" s="1">
        <v>3.14</v>
      </c>
      <c r="R361" s="15">
        <f t="shared" si="24"/>
        <v>-4.2821691688796459</v>
      </c>
      <c r="S361" s="15">
        <f t="shared" si="23"/>
        <v>1.7821691688796548</v>
      </c>
      <c r="T361" s="15"/>
      <c r="U361" s="1" t="str">
        <f t="shared" si="22"/>
        <v>农发10</v>
      </c>
      <c r="V361" s="5"/>
    </row>
    <row r="362" spans="1:24" x14ac:dyDescent="0.25">
      <c r="A362" s="3" t="s">
        <v>511</v>
      </c>
      <c r="B362" s="7">
        <v>190406</v>
      </c>
      <c r="C362" s="3" t="s">
        <v>512</v>
      </c>
      <c r="D362" s="5">
        <v>43929</v>
      </c>
      <c r="E362" s="5">
        <v>43931</v>
      </c>
      <c r="F362" s="4">
        <v>80</v>
      </c>
      <c r="G362" s="4">
        <v>10</v>
      </c>
      <c r="H362" s="3" t="s">
        <v>12</v>
      </c>
      <c r="I362" s="3" t="s">
        <v>41</v>
      </c>
      <c r="J362" s="4">
        <v>2.9821</v>
      </c>
      <c r="K362" s="4">
        <v>4.78</v>
      </c>
      <c r="L362" s="4"/>
      <c r="M362" s="4">
        <v>6.69</v>
      </c>
      <c r="N362" s="13">
        <f>[1]!b_anal_modidura_cnbd(B362,D362,1)</f>
        <v>7.6059000000000001</v>
      </c>
      <c r="O362" s="23">
        <f>[1]!b_anal_yield_cnbd(B362,D362-1,1)</f>
        <v>3.0851999999999999</v>
      </c>
      <c r="P362" s="17">
        <f t="shared" si="21"/>
        <v>3.0070806071602307</v>
      </c>
      <c r="Q362" s="1">
        <v>3.03</v>
      </c>
      <c r="R362" s="15">
        <f t="shared" si="24"/>
        <v>-7.8119392839769208</v>
      </c>
      <c r="S362" s="15">
        <f t="shared" si="23"/>
        <v>2.291939283976907</v>
      </c>
      <c r="T362" s="15"/>
      <c r="U362" s="1" t="str">
        <f t="shared" si="22"/>
        <v>农发10</v>
      </c>
      <c r="V362" s="5"/>
    </row>
    <row r="363" spans="1:24" x14ac:dyDescent="0.25">
      <c r="A363" s="3" t="s">
        <v>555</v>
      </c>
      <c r="B363" s="7">
        <v>200404</v>
      </c>
      <c r="C363" s="3" t="s">
        <v>556</v>
      </c>
      <c r="D363" s="5">
        <v>43936</v>
      </c>
      <c r="E363" s="5">
        <v>43938</v>
      </c>
      <c r="F363" s="4">
        <v>100</v>
      </c>
      <c r="G363" s="4">
        <v>10</v>
      </c>
      <c r="H363" s="3" t="s">
        <v>12</v>
      </c>
      <c r="I363" s="3" t="s">
        <v>41</v>
      </c>
      <c r="J363" s="10">
        <f>[1]!b_info_couponrate(A363)</f>
        <v>2.96</v>
      </c>
      <c r="K363" s="4">
        <v>3.94</v>
      </c>
      <c r="L363" s="4"/>
      <c r="M363" s="4">
        <v>1.2</v>
      </c>
      <c r="N363" s="13">
        <f>[1]!b_anal_modidura_cnbd(B363,E363,1)</f>
        <v>8.5396000000000001</v>
      </c>
      <c r="O363" s="23">
        <f>[1]!b_anal_yield_cnbd(B363,D363-1,1)</f>
        <v>0</v>
      </c>
      <c r="P363" s="17">
        <f t="shared" si="21"/>
        <v>2.9822492856808283</v>
      </c>
      <c r="Q363" s="1">
        <v>3.0150000000000001</v>
      </c>
      <c r="R363" s="15">
        <f t="shared" si="24"/>
        <v>298.22492856808282</v>
      </c>
      <c r="S363" s="15">
        <f t="shared" si="23"/>
        <v>3.275071431917187</v>
      </c>
      <c r="T363" s="15"/>
      <c r="U363" s="1" t="str">
        <f t="shared" si="22"/>
        <v>农发10</v>
      </c>
      <c r="V363" s="5"/>
    </row>
    <row r="364" spans="1:24" x14ac:dyDescent="0.25">
      <c r="A364" s="3" t="s">
        <v>596</v>
      </c>
      <c r="B364" s="7">
        <v>200404</v>
      </c>
      <c r="C364" s="3" t="s">
        <v>597</v>
      </c>
      <c r="D364" s="5">
        <v>43943</v>
      </c>
      <c r="E364" s="5">
        <v>43945</v>
      </c>
      <c r="F364" s="4">
        <v>100</v>
      </c>
      <c r="G364" s="4">
        <v>10</v>
      </c>
      <c r="H364" s="3" t="s">
        <v>12</v>
      </c>
      <c r="I364" s="3" t="s">
        <v>41</v>
      </c>
      <c r="J364" s="4">
        <v>2.9630000000000001</v>
      </c>
      <c r="K364" s="4">
        <v>2.95</v>
      </c>
      <c r="L364" s="4"/>
      <c r="M364" s="4">
        <v>1.45</v>
      </c>
      <c r="N364" s="13">
        <f>[1]!b_anal_modidura_cnbd(B364,D364,1)</f>
        <v>8.5292999999999992</v>
      </c>
      <c r="O364" s="23">
        <f>[1]!b_anal_yield_cnbd(B364,D364-1,1)</f>
        <v>3.04</v>
      </c>
      <c r="P364" s="17">
        <f t="shared" si="21"/>
        <v>2.985276153963397</v>
      </c>
      <c r="Q364" s="1">
        <v>3.02</v>
      </c>
      <c r="R364" s="15">
        <f t="shared" si="24"/>
        <v>-5.4723846036603074</v>
      </c>
      <c r="S364" s="15">
        <f t="shared" si="23"/>
        <v>3.4723846036603057</v>
      </c>
      <c r="T364" s="15"/>
      <c r="U364" s="1" t="str">
        <f t="shared" si="22"/>
        <v>农发10</v>
      </c>
      <c r="V364" s="5"/>
    </row>
    <row r="365" spans="1:24" x14ac:dyDescent="0.25">
      <c r="A365" s="3" t="s">
        <v>634</v>
      </c>
      <c r="B365" s="7">
        <v>200404</v>
      </c>
      <c r="C365" s="3" t="s">
        <v>635</v>
      </c>
      <c r="D365" s="5">
        <v>43950</v>
      </c>
      <c r="E365" s="5">
        <v>43957</v>
      </c>
      <c r="F365" s="4">
        <v>110</v>
      </c>
      <c r="G365" s="4">
        <v>10</v>
      </c>
      <c r="H365" s="3" t="s">
        <v>12</v>
      </c>
      <c r="I365" s="3" t="s">
        <v>41</v>
      </c>
      <c r="J365" s="4">
        <v>2.9485000000000001</v>
      </c>
      <c r="K365" s="4">
        <v>2.98</v>
      </c>
      <c r="L365" s="4"/>
      <c r="M365" s="4">
        <v>2.83</v>
      </c>
      <c r="N365" s="13">
        <f>[1]!b_anal_modidura_cnbd(B365,D365,1)</f>
        <v>8.5134000000000007</v>
      </c>
      <c r="O365" s="23">
        <f>[1]!b_anal_yield_cnbd(B365,D365-1,1)</f>
        <v>2.99</v>
      </c>
      <c r="P365" s="17">
        <f t="shared" si="21"/>
        <v>2.9708177578875654</v>
      </c>
      <c r="Q365" s="1">
        <v>2.9849999999999999</v>
      </c>
      <c r="R365" s="15">
        <f t="shared" si="24"/>
        <v>-1.91822421124348</v>
      </c>
      <c r="S365" s="15">
        <f t="shared" si="23"/>
        <v>1.4182242112434462</v>
      </c>
      <c r="T365" s="15"/>
      <c r="U365" s="1" t="str">
        <f t="shared" si="22"/>
        <v>农发10</v>
      </c>
      <c r="V365" s="5"/>
    </row>
    <row r="366" spans="1:24" x14ac:dyDescent="0.25">
      <c r="A366" s="3" t="s">
        <v>650</v>
      </c>
      <c r="B366" s="7">
        <v>200404</v>
      </c>
      <c r="C366" s="3" t="s">
        <v>651</v>
      </c>
      <c r="D366" s="5">
        <v>43957</v>
      </c>
      <c r="E366" s="5">
        <v>43959</v>
      </c>
      <c r="F366" s="4">
        <v>90</v>
      </c>
      <c r="G366" s="4">
        <v>10</v>
      </c>
      <c r="H366" s="3" t="s">
        <v>12</v>
      </c>
      <c r="I366" s="3" t="s">
        <v>41</v>
      </c>
      <c r="J366" s="4">
        <v>2.9963000000000002</v>
      </c>
      <c r="K366" s="4">
        <v>2.83</v>
      </c>
      <c r="L366" s="4"/>
      <c r="M366" s="4">
        <v>1.1000000000000001</v>
      </c>
      <c r="N366" s="13">
        <f>[1]!b_anal_modidura_cnbd(B366,D366,1)</f>
        <v>8.4870999999999999</v>
      </c>
      <c r="O366" s="23">
        <f>[1]!b_anal_yield_cnbd(B366,D366-6,1)</f>
        <v>2.9849999999999999</v>
      </c>
      <c r="P366" s="17">
        <f t="shared" si="21"/>
        <v>3.0186869166146271</v>
      </c>
      <c r="Q366" s="1">
        <v>3.02</v>
      </c>
      <c r="R366" s="15">
        <f t="shared" si="24"/>
        <v>3.3686916614627194</v>
      </c>
      <c r="S366" s="15">
        <f t="shared" si="23"/>
        <v>0.13130833853729484</v>
      </c>
      <c r="T366" s="15"/>
      <c r="U366" s="1" t="str">
        <f t="shared" si="22"/>
        <v>农发10</v>
      </c>
      <c r="V366" s="5"/>
    </row>
    <row r="367" spans="1:24" x14ac:dyDescent="0.25">
      <c r="A367" s="3" t="s">
        <v>711</v>
      </c>
      <c r="B367" s="7">
        <v>200404</v>
      </c>
      <c r="C367" s="3" t="s">
        <v>712</v>
      </c>
      <c r="D367" s="5">
        <v>43964</v>
      </c>
      <c r="E367" s="5">
        <v>43966</v>
      </c>
      <c r="F367" s="4">
        <v>107.1</v>
      </c>
      <c r="G367" s="4">
        <v>10</v>
      </c>
      <c r="H367" s="3" t="s">
        <v>12</v>
      </c>
      <c r="I367" s="3" t="s">
        <v>41</v>
      </c>
      <c r="J367" s="4">
        <v>3.1796000000000002</v>
      </c>
      <c r="K367" s="4">
        <v>2.2999999999999998</v>
      </c>
      <c r="L367" s="4"/>
      <c r="M367" s="4">
        <v>2.89</v>
      </c>
      <c r="N367" s="13">
        <f>[1]!b_anal_modidura_cnbd(B367,D367,1)</f>
        <v>8.4429999999999996</v>
      </c>
      <c r="O367" s="23">
        <f>[1]!b_anal_yield_cnbd(B367,D367-1,1)</f>
        <v>3.19</v>
      </c>
      <c r="P367" s="17">
        <f t="shared" si="21"/>
        <v>3.202103849342651</v>
      </c>
      <c r="Q367" s="1">
        <v>3.2050000000000001</v>
      </c>
      <c r="R367" s="15">
        <f t="shared" si="24"/>
        <v>1.2103849342651074</v>
      </c>
      <c r="S367" s="15">
        <f t="shared" si="23"/>
        <v>0.28961506573490503</v>
      </c>
      <c r="T367" s="15"/>
      <c r="U367" s="1" t="str">
        <f t="shared" si="22"/>
        <v>农发10</v>
      </c>
      <c r="V367" s="5"/>
    </row>
    <row r="368" spans="1:24" x14ac:dyDescent="0.25">
      <c r="A368" s="3" t="s">
        <v>751</v>
      </c>
      <c r="B368" s="7">
        <v>200404</v>
      </c>
      <c r="C368" s="3" t="s">
        <v>752</v>
      </c>
      <c r="D368" s="5">
        <v>43971</v>
      </c>
      <c r="E368" s="5">
        <v>43973</v>
      </c>
      <c r="F368" s="4">
        <v>105.5</v>
      </c>
      <c r="G368" s="4">
        <v>10</v>
      </c>
      <c r="H368" s="3" t="s">
        <v>12</v>
      </c>
      <c r="I368" s="3" t="s">
        <v>41</v>
      </c>
      <c r="J368" s="4">
        <v>3.1976</v>
      </c>
      <c r="K368" s="4">
        <v>2.64</v>
      </c>
      <c r="L368" s="4"/>
      <c r="M368" s="4">
        <v>2.42</v>
      </c>
      <c r="N368" s="13">
        <f>[1]!b_anal_modidura_cnbd(B368,D368,1)</f>
        <v>8.4207999999999998</v>
      </c>
      <c r="O368" s="23">
        <f>[1]!b_anal_yield_cnbd(B368,D368-1,1)</f>
        <v>3.2599</v>
      </c>
      <c r="P368" s="17">
        <f t="shared" si="21"/>
        <v>3.2201631768953067</v>
      </c>
      <c r="Q368" s="1">
        <v>3.23</v>
      </c>
      <c r="R368" s="15">
        <f t="shared" si="24"/>
        <v>-3.9736823104693286</v>
      </c>
      <c r="S368" s="15">
        <f t="shared" si="23"/>
        <v>0.98368231046932486</v>
      </c>
      <c r="T368" s="15"/>
      <c r="U368" s="1" t="str">
        <f t="shared" si="22"/>
        <v>农发10</v>
      </c>
      <c r="V368" s="5"/>
    </row>
    <row r="369" spans="1:22" x14ac:dyDescent="0.25">
      <c r="A369" s="3" t="s">
        <v>801</v>
      </c>
      <c r="B369" s="7">
        <v>200404</v>
      </c>
      <c r="C369" s="3" t="s">
        <v>802</v>
      </c>
      <c r="D369" s="5">
        <v>43978</v>
      </c>
      <c r="E369" s="5">
        <v>43983</v>
      </c>
      <c r="F369" s="4">
        <v>110</v>
      </c>
      <c r="G369" s="4">
        <v>10</v>
      </c>
      <c r="H369" s="3" t="s">
        <v>12</v>
      </c>
      <c r="I369" s="3" t="s">
        <v>41</v>
      </c>
      <c r="J369" s="4">
        <v>3.2528000000000001</v>
      </c>
      <c r="K369" s="4">
        <v>4.43</v>
      </c>
      <c r="L369" s="4"/>
      <c r="M369" s="4">
        <v>1.1399999999999999</v>
      </c>
      <c r="N369" s="13">
        <f>[1]!b_anal_modidura_cnbd(B369,D369,1)</f>
        <v>8.3965999999999994</v>
      </c>
      <c r="O369" s="23">
        <f>[1]!b_anal_yield_cnbd(B369,D369-1,1)</f>
        <v>3.26</v>
      </c>
      <c r="P369" s="17">
        <f t="shared" si="21"/>
        <v>3.2754282066550746</v>
      </c>
      <c r="Q369" s="1">
        <v>3.28</v>
      </c>
      <c r="R369" s="15">
        <f t="shared" si="24"/>
        <v>1.5428206655074828</v>
      </c>
      <c r="S369" s="15">
        <f t="shared" si="23"/>
        <v>0.45717933449251902</v>
      </c>
      <c r="T369" s="15"/>
      <c r="U369" s="1" t="str">
        <f t="shared" si="22"/>
        <v>农发10</v>
      </c>
      <c r="V369" s="5"/>
    </row>
    <row r="370" spans="1:22" x14ac:dyDescent="0.25">
      <c r="A370" s="3" t="s">
        <v>844</v>
      </c>
      <c r="B370" s="7">
        <v>200404</v>
      </c>
      <c r="C370" s="3" t="s">
        <v>845</v>
      </c>
      <c r="D370" s="5">
        <v>43985</v>
      </c>
      <c r="E370" s="5">
        <v>43987</v>
      </c>
      <c r="F370" s="4">
        <v>100</v>
      </c>
      <c r="G370" s="4">
        <v>10</v>
      </c>
      <c r="H370" s="3" t="s">
        <v>12</v>
      </c>
      <c r="I370" s="3" t="s">
        <v>41</v>
      </c>
      <c r="J370" s="4">
        <v>3.3723000000000001</v>
      </c>
      <c r="K370" s="4">
        <v>4.88</v>
      </c>
      <c r="L370" s="4"/>
      <c r="M370" s="4">
        <v>1.27</v>
      </c>
      <c r="N370" s="13">
        <f>[1]!b_anal_modidura_cnbd(B370,D370,1)</f>
        <v>8.3618000000000006</v>
      </c>
      <c r="O370" s="23">
        <f>[1]!b_anal_yield_cnbd(B370,D370-1,1)</f>
        <v>3.3561999999999999</v>
      </c>
      <c r="P370" s="17">
        <f t="shared" si="21"/>
        <v>3.3950223803487289</v>
      </c>
      <c r="Q370" s="1">
        <v>3.4</v>
      </c>
      <c r="R370" s="15">
        <f t="shared" si="24"/>
        <v>3.8822380348729091</v>
      </c>
      <c r="S370" s="15">
        <f t="shared" si="23"/>
        <v>0.49776196512709703</v>
      </c>
      <c r="T370" s="15"/>
      <c r="U370" s="1" t="str">
        <f t="shared" si="22"/>
        <v>农发10</v>
      </c>
      <c r="V370" s="5"/>
    </row>
    <row r="371" spans="1:22" x14ac:dyDescent="0.25">
      <c r="A371" s="3" t="s">
        <v>28</v>
      </c>
      <c r="B371" s="7">
        <v>209901</v>
      </c>
      <c r="C371" s="3" t="s">
        <v>29</v>
      </c>
      <c r="D371" s="5">
        <v>43833</v>
      </c>
      <c r="E371" s="5">
        <v>43836</v>
      </c>
      <c r="F371" s="4">
        <v>100</v>
      </c>
      <c r="G371" s="4">
        <v>0.24859999999999999</v>
      </c>
      <c r="H371" s="3" t="s">
        <v>30</v>
      </c>
      <c r="I371" s="6" t="s">
        <v>912</v>
      </c>
      <c r="J371" s="4">
        <v>1.8911</v>
      </c>
      <c r="K371" s="4">
        <v>3.37</v>
      </c>
      <c r="L371" s="4">
        <v>1.9885999999999999</v>
      </c>
      <c r="M371" s="4">
        <v>1.82</v>
      </c>
      <c r="N371" s="13">
        <f>[1]!b_anal_modidura_cnbd(B371,E371,1)</f>
        <v>0.24740000000000001</v>
      </c>
      <c r="O371" s="23">
        <f>[1]!b_anal_yield_cnbd(B371,D371-1,1)</f>
        <v>0</v>
      </c>
      <c r="P371" s="17">
        <f t="shared" si="21"/>
        <v>2.093201859337106</v>
      </c>
      <c r="Q371" s="1">
        <v>2</v>
      </c>
      <c r="R371" s="15">
        <f t="shared" si="24"/>
        <v>209.3201859337106</v>
      </c>
      <c r="S371" s="15">
        <f t="shared" si="23"/>
        <v>-9.3201859337106008</v>
      </c>
      <c r="T371" s="15"/>
      <c r="U371" s="1" t="str">
        <f t="shared" si="22"/>
        <v>国债1</v>
      </c>
      <c r="V371" s="5"/>
    </row>
    <row r="372" spans="1:22" x14ac:dyDescent="0.25">
      <c r="A372" s="3" t="s">
        <v>75</v>
      </c>
      <c r="B372" s="7">
        <v>209903</v>
      </c>
      <c r="C372" s="3" t="s">
        <v>76</v>
      </c>
      <c r="D372" s="5">
        <v>43840</v>
      </c>
      <c r="E372" s="5">
        <v>43843</v>
      </c>
      <c r="F372" s="4">
        <v>100</v>
      </c>
      <c r="G372" s="4">
        <v>0.24859999999999999</v>
      </c>
      <c r="H372" s="3" t="s">
        <v>30</v>
      </c>
      <c r="I372" s="3" t="s">
        <v>31</v>
      </c>
      <c r="J372" s="4">
        <v>1.8627</v>
      </c>
      <c r="K372" s="4">
        <v>4.0199999999999996</v>
      </c>
      <c r="L372" s="4">
        <v>1.948</v>
      </c>
      <c r="M372" s="4">
        <v>1.92</v>
      </c>
      <c r="N372" s="13">
        <f>[1]!b_anal_modidura_cnbd(B372,E372,1)</f>
        <v>0.24740000000000001</v>
      </c>
      <c r="O372" s="23">
        <f>[1]!b_anal_yield_cnbd(B372,D372-1,1)</f>
        <v>0</v>
      </c>
      <c r="P372" s="17">
        <f t="shared" si="21"/>
        <v>2.064801859337106</v>
      </c>
      <c r="Q372" s="1">
        <v>1.97</v>
      </c>
      <c r="R372" s="15">
        <f t="shared" si="24"/>
        <v>206.4801859337106</v>
      </c>
      <c r="S372" s="15">
        <f t="shared" si="23"/>
        <v>-9.4801859337106045</v>
      </c>
      <c r="T372" s="15"/>
      <c r="U372" s="1" t="str">
        <f t="shared" si="22"/>
        <v>国债1</v>
      </c>
      <c r="V372" s="5"/>
    </row>
    <row r="373" spans="1:22" x14ac:dyDescent="0.25">
      <c r="A373" s="3" t="s">
        <v>117</v>
      </c>
      <c r="B373" s="7">
        <v>209904</v>
      </c>
      <c r="C373" s="3" t="s">
        <v>118</v>
      </c>
      <c r="D373" s="5">
        <v>43847</v>
      </c>
      <c r="E373" s="5">
        <v>43850</v>
      </c>
      <c r="F373" s="4">
        <v>100</v>
      </c>
      <c r="G373" s="4">
        <v>0.24859999999999999</v>
      </c>
      <c r="H373" s="3" t="s">
        <v>30</v>
      </c>
      <c r="I373" s="3" t="s">
        <v>31</v>
      </c>
      <c r="J373" s="4">
        <v>1.9650000000000001</v>
      </c>
      <c r="K373" s="4">
        <v>4.13</v>
      </c>
      <c r="L373" s="4">
        <v>2.0373000000000001</v>
      </c>
      <c r="M373" s="4">
        <v>1.36</v>
      </c>
      <c r="N373" s="13">
        <f>[1]!b_anal_modidura_cnbd(B373,E373,1)</f>
        <v>0.24740000000000001</v>
      </c>
      <c r="O373" s="23">
        <f>[1]!b_anal_yield_cnbd(B373,D373-1,1)</f>
        <v>0</v>
      </c>
      <c r="P373" s="17">
        <f t="shared" si="21"/>
        <v>2.1671018593371061</v>
      </c>
      <c r="Q373" s="1">
        <v>2.09</v>
      </c>
      <c r="R373" s="15">
        <f t="shared" si="24"/>
        <v>216.71018593371062</v>
      </c>
      <c r="S373" s="15">
        <f t="shared" si="23"/>
        <v>-7.7101859337106227</v>
      </c>
      <c r="T373" s="15"/>
      <c r="U373" s="1" t="str">
        <f t="shared" si="22"/>
        <v>国债1</v>
      </c>
      <c r="V373" s="5"/>
    </row>
    <row r="374" spans="1:22" x14ac:dyDescent="0.25">
      <c r="A374" s="3" t="s">
        <v>158</v>
      </c>
      <c r="B374" s="7">
        <v>209905</v>
      </c>
      <c r="C374" s="3" t="s">
        <v>159</v>
      </c>
      <c r="D374" s="5">
        <v>43868</v>
      </c>
      <c r="E374" s="5">
        <v>43871</v>
      </c>
      <c r="F374" s="4">
        <v>100</v>
      </c>
      <c r="G374" s="4">
        <v>0.24859999999999999</v>
      </c>
      <c r="H374" s="3" t="s">
        <v>30</v>
      </c>
      <c r="I374" s="3" t="s">
        <v>31</v>
      </c>
      <c r="J374" s="4">
        <v>1.5730999999999999</v>
      </c>
      <c r="K374" s="4">
        <v>3.33</v>
      </c>
      <c r="L374" s="4">
        <v>1.6234</v>
      </c>
      <c r="M374" s="4">
        <v>3.7</v>
      </c>
      <c r="N374" s="13">
        <f>[1]!b_anal_modidura_cnbd(B374,E374,1)</f>
        <v>0.24759999999999999</v>
      </c>
      <c r="O374" s="23">
        <f>[1]!b_anal_yield_cnbd(B374,D374-1,1)</f>
        <v>0</v>
      </c>
      <c r="P374" s="17">
        <f t="shared" si="21"/>
        <v>1.7750386106623586</v>
      </c>
      <c r="Q374" s="1">
        <v>1.75</v>
      </c>
      <c r="R374" s="15">
        <f t="shared" si="24"/>
        <v>177.50386106623586</v>
      </c>
      <c r="S374" s="15">
        <f t="shared" si="23"/>
        <v>-2.5038610662358574</v>
      </c>
      <c r="T374" s="15"/>
      <c r="U374" s="1" t="str">
        <f t="shared" si="22"/>
        <v>国债1</v>
      </c>
      <c r="V374" s="5"/>
    </row>
    <row r="375" spans="1:22" x14ac:dyDescent="0.25">
      <c r="A375" s="3" t="s">
        <v>194</v>
      </c>
      <c r="B375" s="7">
        <v>209907</v>
      </c>
      <c r="C375" s="3" t="s">
        <v>195</v>
      </c>
      <c r="D375" s="5">
        <v>43875</v>
      </c>
      <c r="E375" s="5">
        <v>43878</v>
      </c>
      <c r="F375" s="4">
        <v>100</v>
      </c>
      <c r="G375" s="4">
        <v>0.24859999999999999</v>
      </c>
      <c r="H375" s="3" t="s">
        <v>30</v>
      </c>
      <c r="I375" s="3" t="s">
        <v>31</v>
      </c>
      <c r="J375" s="4">
        <v>1.5155000000000001</v>
      </c>
      <c r="K375" s="4">
        <v>3.37</v>
      </c>
      <c r="L375" s="4">
        <v>1.599</v>
      </c>
      <c r="M375" s="4">
        <v>1.6</v>
      </c>
      <c r="N375" s="13">
        <f>[1]!b_anal_modidura_cnbd(B375,E375,1)</f>
        <v>0.24759999999999999</v>
      </c>
      <c r="O375" s="23">
        <f>[1]!b_anal_yield_cnbd(B375,D375-1,1)</f>
        <v>0</v>
      </c>
      <c r="P375" s="17">
        <f t="shared" si="21"/>
        <v>1.7174386106623587</v>
      </c>
      <c r="Q375" s="1">
        <v>1.66</v>
      </c>
      <c r="R375" s="15">
        <f t="shared" si="24"/>
        <v>171.74386106623587</v>
      </c>
      <c r="S375" s="15">
        <f t="shared" si="23"/>
        <v>-5.743861066235878</v>
      </c>
      <c r="T375" s="15"/>
      <c r="U375" s="1" t="str">
        <f t="shared" si="22"/>
        <v>国债1</v>
      </c>
      <c r="V375" s="5"/>
    </row>
    <row r="376" spans="1:22" x14ac:dyDescent="0.25">
      <c r="A376" s="3" t="s">
        <v>230</v>
      </c>
      <c r="B376" s="7">
        <v>209908</v>
      </c>
      <c r="C376" s="3" t="s">
        <v>231</v>
      </c>
      <c r="D376" s="5">
        <v>43882</v>
      </c>
      <c r="E376" s="5">
        <v>43885</v>
      </c>
      <c r="F376" s="4">
        <v>100</v>
      </c>
      <c r="G376" s="4">
        <v>0.24859999999999999</v>
      </c>
      <c r="H376" s="3" t="s">
        <v>30</v>
      </c>
      <c r="I376" s="3" t="s">
        <v>31</v>
      </c>
      <c r="J376" s="4">
        <v>1.6561999999999999</v>
      </c>
      <c r="K376" s="4">
        <v>3.31</v>
      </c>
      <c r="L376" s="4">
        <v>1.7206999999999999</v>
      </c>
      <c r="M376" s="4">
        <v>1.0900000000000001</v>
      </c>
      <c r="N376" s="13">
        <f>[1]!b_anal_modidura_cnbd(B376,E376,1)</f>
        <v>0.2475</v>
      </c>
      <c r="O376" s="23">
        <f>[1]!b_anal_yield_cnbd(B376,D376-1,1)</f>
        <v>0</v>
      </c>
      <c r="P376" s="17">
        <f t="shared" si="21"/>
        <v>1.8582202020202019</v>
      </c>
      <c r="Q376" s="1">
        <v>1.77</v>
      </c>
      <c r="R376" s="15">
        <f t="shared" si="24"/>
        <v>185.82202020202018</v>
      </c>
      <c r="S376" s="15">
        <f t="shared" si="23"/>
        <v>-8.8220202020201874</v>
      </c>
      <c r="T376" s="15"/>
      <c r="U376" s="1" t="str">
        <f t="shared" si="22"/>
        <v>国债1</v>
      </c>
      <c r="V376" s="5"/>
    </row>
    <row r="377" spans="1:22" x14ac:dyDescent="0.25">
      <c r="A377" s="3" t="s">
        <v>267</v>
      </c>
      <c r="B377" s="7">
        <v>209909</v>
      </c>
      <c r="C377" s="3" t="s">
        <v>268</v>
      </c>
      <c r="D377" s="5">
        <v>43889</v>
      </c>
      <c r="E377" s="5">
        <v>43892</v>
      </c>
      <c r="F377" s="4">
        <v>100</v>
      </c>
      <c r="G377" s="4">
        <v>0.24859999999999999</v>
      </c>
      <c r="H377" s="3" t="s">
        <v>30</v>
      </c>
      <c r="I377" s="3" t="s">
        <v>31</v>
      </c>
      <c r="J377" s="4">
        <v>1.61</v>
      </c>
      <c r="K377" s="4">
        <v>3.3</v>
      </c>
      <c r="L377" s="4">
        <v>1.6917</v>
      </c>
      <c r="M377" s="4">
        <v>1.1000000000000001</v>
      </c>
      <c r="N377" s="13">
        <f>[1]!b_anal_modidura_cnbd(B377,E377,1)</f>
        <v>0.2482</v>
      </c>
      <c r="O377" s="23">
        <f>[1]!b_anal_yield_cnbd(B377,D377-1,1)</f>
        <v>0</v>
      </c>
      <c r="P377" s="17">
        <f t="shared" si="21"/>
        <v>1.811450443190975</v>
      </c>
      <c r="Q377" s="1">
        <v>1.78</v>
      </c>
      <c r="R377" s="15">
        <f t="shared" si="24"/>
        <v>181.14504431909751</v>
      </c>
      <c r="S377" s="15">
        <f t="shared" si="23"/>
        <v>-3.1450443190975008</v>
      </c>
      <c r="T377" s="15"/>
      <c r="U377" s="1" t="str">
        <f t="shared" si="22"/>
        <v>国债1</v>
      </c>
      <c r="V377" s="5"/>
    </row>
    <row r="378" spans="1:22" x14ac:dyDescent="0.25">
      <c r="A378" s="3" t="s">
        <v>313</v>
      </c>
      <c r="B378" s="7">
        <v>209910</v>
      </c>
      <c r="C378" s="3" t="s">
        <v>314</v>
      </c>
      <c r="D378" s="5">
        <v>43896</v>
      </c>
      <c r="E378" s="5">
        <v>43899</v>
      </c>
      <c r="F378" s="4">
        <v>150</v>
      </c>
      <c r="G378" s="4">
        <v>0.24929999999999999</v>
      </c>
      <c r="H378" s="3" t="s">
        <v>30</v>
      </c>
      <c r="I378" s="3" t="s">
        <v>31</v>
      </c>
      <c r="J378" s="4">
        <v>1.6234</v>
      </c>
      <c r="K378" s="4">
        <v>3.26</v>
      </c>
      <c r="L378" s="4">
        <v>1.6594</v>
      </c>
      <c r="M378" s="4">
        <v>4.91</v>
      </c>
      <c r="N378" s="13">
        <f>[1]!b_anal_modidura_cnbd(B378,E378,1)</f>
        <v>0.24829999999999999</v>
      </c>
      <c r="O378" s="23">
        <f>[1]!b_anal_yield_cnbd(B378,D378-1,1)</f>
        <v>0</v>
      </c>
      <c r="P378" s="17">
        <f t="shared" si="21"/>
        <v>1.8247693113169552</v>
      </c>
      <c r="Q378" s="1">
        <v>1.7</v>
      </c>
      <c r="R378" s="15">
        <f t="shared" si="24"/>
        <v>182.47693113169552</v>
      </c>
      <c r="S378" s="15">
        <f t="shared" si="23"/>
        <v>-12.476931131695522</v>
      </c>
      <c r="T378" s="15"/>
      <c r="U378" s="1" t="str">
        <f t="shared" si="22"/>
        <v>国债1</v>
      </c>
      <c r="V378" s="5"/>
    </row>
    <row r="379" spans="1:22" x14ac:dyDescent="0.25">
      <c r="A379" s="3" t="s">
        <v>357</v>
      </c>
      <c r="B379" s="7">
        <v>209912</v>
      </c>
      <c r="C379" s="3" t="s">
        <v>358</v>
      </c>
      <c r="D379" s="5">
        <v>43903</v>
      </c>
      <c r="E379" s="5">
        <v>43906</v>
      </c>
      <c r="F379" s="4">
        <v>150</v>
      </c>
      <c r="G379" s="4">
        <v>0.24929999999999999</v>
      </c>
      <c r="H379" s="3" t="s">
        <v>30</v>
      </c>
      <c r="I379" s="3" t="s">
        <v>31</v>
      </c>
      <c r="J379" s="4">
        <v>1.589</v>
      </c>
      <c r="K379" s="4">
        <v>3.31</v>
      </c>
      <c r="L379" s="4">
        <v>1.6351</v>
      </c>
      <c r="M379" s="4">
        <v>5.19</v>
      </c>
      <c r="N379" s="13">
        <f>[1]!b_anal_modidura_cnbd(B379,E379,1)</f>
        <v>0.24829999999999999</v>
      </c>
      <c r="O379" s="23">
        <f>[1]!b_anal_yield_cnbd(B379,D379-1,1)</f>
        <v>0</v>
      </c>
      <c r="P379" s="17">
        <f t="shared" si="21"/>
        <v>1.7903693113169552</v>
      </c>
      <c r="Q379" s="1">
        <v>1.63</v>
      </c>
      <c r="R379" s="15">
        <f t="shared" si="24"/>
        <v>179.03693113169552</v>
      </c>
      <c r="S379" s="15">
        <f t="shared" si="23"/>
        <v>-16.036931131695532</v>
      </c>
      <c r="T379" s="15"/>
      <c r="U379" s="1" t="str">
        <f t="shared" si="22"/>
        <v>国债1</v>
      </c>
      <c r="V379" s="5"/>
    </row>
    <row r="380" spans="1:22" x14ac:dyDescent="0.25">
      <c r="A380" s="3" t="s">
        <v>396</v>
      </c>
      <c r="B380" s="7">
        <v>209913</v>
      </c>
      <c r="C380" s="3" t="s">
        <v>397</v>
      </c>
      <c r="D380" s="5">
        <v>43910</v>
      </c>
      <c r="E380" s="5">
        <v>43913</v>
      </c>
      <c r="F380" s="4">
        <v>150</v>
      </c>
      <c r="G380" s="4">
        <v>0.24929999999999999</v>
      </c>
      <c r="H380" s="3" t="s">
        <v>30</v>
      </c>
      <c r="I380" s="3" t="s">
        <v>31</v>
      </c>
      <c r="J380" s="4">
        <v>1.4503999999999999</v>
      </c>
      <c r="K380" s="4">
        <v>4.3099999999999996</v>
      </c>
      <c r="L380" s="4">
        <v>1.4815</v>
      </c>
      <c r="M380" s="4">
        <v>26.83</v>
      </c>
      <c r="N380" s="13">
        <f>[1]!b_anal_modidura_cnbd(B380,E380,1)</f>
        <v>0.24840000000000001</v>
      </c>
      <c r="O380" s="23">
        <f>[1]!b_anal_yield_cnbd(B380,D380-1,1)</f>
        <v>0</v>
      </c>
      <c r="P380" s="17">
        <f t="shared" si="21"/>
        <v>1.6516882447665056</v>
      </c>
      <c r="Q380" s="1">
        <v>1.53</v>
      </c>
      <c r="R380" s="15">
        <f t="shared" si="24"/>
        <v>165.16882447665054</v>
      </c>
      <c r="S380" s="15">
        <f t="shared" si="23"/>
        <v>-12.168824476650553</v>
      </c>
      <c r="T380" s="15"/>
      <c r="U380" s="1" t="str">
        <f t="shared" si="22"/>
        <v>国债1</v>
      </c>
      <c r="V380" s="5"/>
    </row>
    <row r="381" spans="1:22" x14ac:dyDescent="0.25">
      <c r="A381" s="3" t="s">
        <v>438</v>
      </c>
      <c r="B381" s="7">
        <v>209914</v>
      </c>
      <c r="C381" s="3" t="s">
        <v>439</v>
      </c>
      <c r="D381" s="5">
        <v>43917</v>
      </c>
      <c r="E381" s="5">
        <v>43920</v>
      </c>
      <c r="F381" s="4">
        <v>150</v>
      </c>
      <c r="G381" s="4">
        <v>0.24929999999999999</v>
      </c>
      <c r="H381" s="3" t="s">
        <v>30</v>
      </c>
      <c r="I381" s="3" t="s">
        <v>31</v>
      </c>
      <c r="J381" s="4">
        <v>1.2231000000000001</v>
      </c>
      <c r="K381" s="4">
        <v>4.1500000000000004</v>
      </c>
      <c r="L381" s="4">
        <v>1.2715000000000001</v>
      </c>
      <c r="M381" s="4">
        <v>1.83</v>
      </c>
      <c r="N381" s="13">
        <f>[1]!b_anal_modidura_cnbd(B381,E381,1)</f>
        <v>0.24840000000000001</v>
      </c>
      <c r="O381" s="23">
        <f>[1]!b_anal_yield_cnbd(B381,D381-1,1)</f>
        <v>0</v>
      </c>
      <c r="P381" s="17">
        <f t="shared" si="21"/>
        <v>1.4243882447665057</v>
      </c>
      <c r="Q381" s="1">
        <v>1.4</v>
      </c>
      <c r="R381" s="15">
        <f t="shared" si="24"/>
        <v>142.43882447665058</v>
      </c>
      <c r="S381" s="15">
        <f t="shared" si="23"/>
        <v>-2.4388244766505807</v>
      </c>
      <c r="T381" s="15"/>
      <c r="U381" s="1" t="str">
        <f t="shared" si="22"/>
        <v>国债1</v>
      </c>
      <c r="V381" s="5"/>
    </row>
    <row r="382" spans="1:22" x14ac:dyDescent="0.25">
      <c r="A382" s="3" t="s">
        <v>485</v>
      </c>
      <c r="B382" s="7">
        <v>209915</v>
      </c>
      <c r="C382" s="3" t="s">
        <v>486</v>
      </c>
      <c r="D382" s="5">
        <v>43924</v>
      </c>
      <c r="E382" s="5">
        <v>43928</v>
      </c>
      <c r="F382" s="4">
        <v>102.4</v>
      </c>
      <c r="G382" s="4">
        <v>0.24929999999999999</v>
      </c>
      <c r="H382" s="3" t="s">
        <v>30</v>
      </c>
      <c r="I382" s="3" t="s">
        <v>31</v>
      </c>
      <c r="J382" s="4">
        <v>1.1504000000000001</v>
      </c>
      <c r="K382" s="4">
        <v>3.78</v>
      </c>
      <c r="L382" s="4">
        <v>1.1827000000000001</v>
      </c>
      <c r="M382" s="4">
        <v>1.4</v>
      </c>
      <c r="N382" s="13">
        <f>[1]!b_anal_modidura_cnbd(B382,E382,1)</f>
        <v>0.24859999999999999</v>
      </c>
      <c r="O382" s="23">
        <f>[1]!b_anal_yield_cnbd(B382,D382-1,1)</f>
        <v>0</v>
      </c>
      <c r="P382" s="17">
        <f t="shared" si="21"/>
        <v>1.3515263073209978</v>
      </c>
      <c r="Q382" s="1">
        <v>1.25</v>
      </c>
      <c r="R382" s="15">
        <f t="shared" si="24"/>
        <v>135.15263073209977</v>
      </c>
      <c r="S382" s="15">
        <f t="shared" si="23"/>
        <v>-10.152630732099777</v>
      </c>
      <c r="T382" s="15"/>
      <c r="U382" s="1" t="str">
        <f t="shared" si="22"/>
        <v>国债1</v>
      </c>
      <c r="V382" s="5"/>
    </row>
    <row r="383" spans="1:22" x14ac:dyDescent="0.25">
      <c r="A383" s="3" t="s">
        <v>529</v>
      </c>
      <c r="B383" s="7">
        <v>209917</v>
      </c>
      <c r="C383" s="3" t="s">
        <v>530</v>
      </c>
      <c r="D383" s="5">
        <v>43931</v>
      </c>
      <c r="E383" s="5">
        <v>43934</v>
      </c>
      <c r="F383" s="4">
        <v>200</v>
      </c>
      <c r="G383" s="4">
        <v>0.24929999999999999</v>
      </c>
      <c r="H383" s="3" t="s">
        <v>30</v>
      </c>
      <c r="I383" s="3" t="s">
        <v>31</v>
      </c>
      <c r="J383" s="4">
        <v>0.95489999999999997</v>
      </c>
      <c r="K383" s="4">
        <v>2.12</v>
      </c>
      <c r="L383" s="4">
        <v>1.0375000000000001</v>
      </c>
      <c r="M383" s="4">
        <v>1.85</v>
      </c>
      <c r="N383" s="13">
        <f>[1]!b_anal_modidura_cnbd(B383,E383,1)</f>
        <v>0.24859999999999999</v>
      </c>
      <c r="O383" s="23">
        <f>[1]!b_anal_yield_cnbd(B383,D383-1,1)</f>
        <v>0</v>
      </c>
      <c r="P383" s="17">
        <f t="shared" si="21"/>
        <v>1.1560263073209975</v>
      </c>
      <c r="Q383" s="1">
        <v>1.08</v>
      </c>
      <c r="R383" s="15">
        <f t="shared" si="24"/>
        <v>115.60263073209975</v>
      </c>
      <c r="S383" s="15">
        <f t="shared" si="23"/>
        <v>-7.6026307320997466</v>
      </c>
      <c r="T383" s="15"/>
      <c r="U383" s="1" t="str">
        <f t="shared" si="22"/>
        <v>国债1</v>
      </c>
      <c r="V383" s="5"/>
    </row>
    <row r="384" spans="1:22" x14ac:dyDescent="0.25">
      <c r="A384" s="3" t="s">
        <v>573</v>
      </c>
      <c r="B384" s="7">
        <v>209918</v>
      </c>
      <c r="C384" s="3" t="s">
        <v>574</v>
      </c>
      <c r="D384" s="5">
        <v>43938</v>
      </c>
      <c r="E384" s="5">
        <v>43941</v>
      </c>
      <c r="F384" s="4">
        <v>200.6</v>
      </c>
      <c r="G384" s="4">
        <v>0.24929999999999999</v>
      </c>
      <c r="H384" s="3" t="s">
        <v>30</v>
      </c>
      <c r="I384" s="3" t="s">
        <v>31</v>
      </c>
      <c r="J384" s="4">
        <v>0.87190000000000001</v>
      </c>
      <c r="K384" s="4">
        <v>2.4700000000000002</v>
      </c>
      <c r="L384" s="4">
        <v>0.92469999999999997</v>
      </c>
      <c r="M384" s="4">
        <v>2.38</v>
      </c>
      <c r="N384" s="13">
        <f>[1]!b_anal_modidura_cnbd(B384,E384,1)</f>
        <v>0.24879999999999999</v>
      </c>
      <c r="O384" s="23">
        <f>[1]!b_anal_yield_cnbd(B384,D384-1,1)</f>
        <v>0</v>
      </c>
      <c r="P384" s="17">
        <f t="shared" si="21"/>
        <v>1.0728646302250804</v>
      </c>
      <c r="Q384" s="1">
        <v>0.95</v>
      </c>
      <c r="R384" s="15">
        <f t="shared" si="24"/>
        <v>107.28646302250804</v>
      </c>
      <c r="S384" s="15">
        <f t="shared" si="23"/>
        <v>-12.286463022508043</v>
      </c>
      <c r="T384" s="15"/>
      <c r="U384" s="1" t="str">
        <f t="shared" si="22"/>
        <v>国债1</v>
      </c>
      <c r="V384" s="5"/>
    </row>
    <row r="385" spans="1:22" x14ac:dyDescent="0.25">
      <c r="A385" s="3" t="s">
        <v>614</v>
      </c>
      <c r="B385" s="7">
        <v>209919</v>
      </c>
      <c r="C385" s="3" t="s">
        <v>615</v>
      </c>
      <c r="D385" s="5">
        <v>43945</v>
      </c>
      <c r="E385" s="5">
        <v>43948</v>
      </c>
      <c r="F385" s="4">
        <v>201.5</v>
      </c>
      <c r="G385" s="4">
        <v>0.24929999999999999</v>
      </c>
      <c r="H385" s="3" t="s">
        <v>30</v>
      </c>
      <c r="I385" s="3" t="s">
        <v>31</v>
      </c>
      <c r="J385" s="4">
        <v>0.76880000000000004</v>
      </c>
      <c r="K385" s="4">
        <v>2.64</v>
      </c>
      <c r="L385" s="4">
        <v>0.81989999999999996</v>
      </c>
      <c r="M385" s="4">
        <v>1.87</v>
      </c>
      <c r="N385" s="13">
        <f>[1]!b_anal_modidura_cnbd(B385,E385,1)</f>
        <v>0.24879999999999999</v>
      </c>
      <c r="O385" s="23">
        <f>[1]!b_anal_yield_cnbd(B385,D385-1,1)</f>
        <v>0</v>
      </c>
      <c r="P385" s="17">
        <f t="shared" si="21"/>
        <v>0.96976463022508042</v>
      </c>
      <c r="Q385" s="1">
        <v>0.85</v>
      </c>
      <c r="R385" s="15">
        <f t="shared" si="24"/>
        <v>96.976463022508042</v>
      </c>
      <c r="S385" s="15">
        <f t="shared" si="23"/>
        <v>-11.976463022508044</v>
      </c>
      <c r="T385" s="15"/>
      <c r="U385" s="1" t="str">
        <f t="shared" si="22"/>
        <v>国债1</v>
      </c>
      <c r="V385" s="5"/>
    </row>
    <row r="386" spans="1:22" x14ac:dyDescent="0.25">
      <c r="A386" s="3" t="s">
        <v>678</v>
      </c>
      <c r="B386" s="7">
        <v>209920</v>
      </c>
      <c r="C386" s="3" t="s">
        <v>679</v>
      </c>
      <c r="D386" s="5">
        <v>43959</v>
      </c>
      <c r="E386" s="5">
        <v>43962</v>
      </c>
      <c r="F386" s="4">
        <v>200</v>
      </c>
      <c r="G386" s="4">
        <v>0.24929999999999999</v>
      </c>
      <c r="H386" s="3" t="s">
        <v>30</v>
      </c>
      <c r="I386" s="3" t="s">
        <v>31</v>
      </c>
      <c r="J386" s="4">
        <v>0.86739999999999995</v>
      </c>
      <c r="K386" s="4">
        <v>2.5299999999999998</v>
      </c>
      <c r="L386" s="4">
        <v>0.95689999999999997</v>
      </c>
      <c r="M386" s="4">
        <v>8.3699999999999992</v>
      </c>
      <c r="N386" s="13">
        <f>[1]!b_anal_modidura_cnbd(B386,E386,1)</f>
        <v>0.2487</v>
      </c>
      <c r="O386" s="23">
        <f>[1]!b_anal_yield_cnbd(B386,D386-1,1)</f>
        <v>0</v>
      </c>
      <c r="P386" s="17">
        <f t="shared" ref="P386:P434" si="25">IF(U:U="国开1",0.09/N386+J386,IF(U:U="国开3",0.14/N386+J386,IF(U:U="国开5",0.24/N386+J386,IF(U:U="国开7",0.24/N386+J386,IF(U:U="国开10",0.18/N386+J386,IF(U:U="口行1",0.08/N386+J386,IF(U:U="口行2",0.08/N386+J386,IF(U:U="口行3",0.08/N386+J386,IF(U:U="口行5",0.13/N386+J386,IF(U:U="口行7",0.13/N386+J386,IF(U:U="口行10",0.18/N386+J386,IF(U:U="农发1",0.09/N386+J386,IF(U:U="农发2",0.09/N386+J386,IF(U:U="农发3",0.09/N386+J386,IF(U:U="农发5",0.14/N386+J386,IF(U:U="农发7",0.19/N386+J386,IF(U:U="农发10",0.19/N386+J386,IF(U:U="农发20",0.19/N386+J386,IF(U:U="国债1",0.05/N386+J386,IF(U:U="国债2",0.05/N386+J386,IF(U:U="国债3",0.05/N386+J386,0.1/N386+J386)))))))))))))))))))))</f>
        <v>1.0684454362685967</v>
      </c>
      <c r="Q386" s="1">
        <v>0.9</v>
      </c>
      <c r="R386" s="15">
        <f t="shared" si="24"/>
        <v>106.84454362685966</v>
      </c>
      <c r="S386" s="15">
        <f t="shared" si="23"/>
        <v>-16.844543626859664</v>
      </c>
      <c r="T386" s="15"/>
      <c r="U386" s="1" t="str">
        <f t="shared" ref="U386:U434" si="26">IF(I:I="国家开发银行","国开",IF(I:I="中国进出口银行","口行",IF(I:I="中国农业发展银行","农发","国债")))&amp;IF(G:G&lt;1,"1",G386)</f>
        <v>国债1</v>
      </c>
      <c r="V386" s="5"/>
    </row>
    <row r="387" spans="1:22" x14ac:dyDescent="0.25">
      <c r="A387" s="3" t="s">
        <v>729</v>
      </c>
      <c r="B387" s="7">
        <v>209922</v>
      </c>
      <c r="C387" s="3" t="s">
        <v>730</v>
      </c>
      <c r="D387" s="5">
        <v>43966</v>
      </c>
      <c r="E387" s="5">
        <v>43969</v>
      </c>
      <c r="F387" s="4">
        <v>200.6</v>
      </c>
      <c r="G387" s="4">
        <v>0.24929999999999999</v>
      </c>
      <c r="H387" s="3" t="s">
        <v>30</v>
      </c>
      <c r="I387" s="3" t="s">
        <v>31</v>
      </c>
      <c r="J387" s="4">
        <v>0.94279999999999997</v>
      </c>
      <c r="K387" s="4">
        <v>3.09</v>
      </c>
      <c r="L387" s="4">
        <v>0.99719999999999998</v>
      </c>
      <c r="M387" s="4">
        <v>32.4</v>
      </c>
      <c r="N387" s="13">
        <f>[1]!b_anal_modidura_cnbd(B387,E387,1)</f>
        <v>0.2487</v>
      </c>
      <c r="O387" s="23">
        <f>[1]!b_anal_yield_cnbd(B387,D387-1,1)</f>
        <v>0</v>
      </c>
      <c r="P387" s="17">
        <f t="shared" si="25"/>
        <v>1.1438454362685966</v>
      </c>
      <c r="Q387" s="1">
        <v>1</v>
      </c>
      <c r="R387" s="15">
        <f t="shared" si="24"/>
        <v>114.38454362685965</v>
      </c>
      <c r="S387" s="15">
        <f t="shared" si="23"/>
        <v>-14.384543626859658</v>
      </c>
      <c r="T387" s="15"/>
      <c r="U387" s="1" t="str">
        <f t="shared" si="26"/>
        <v>国债1</v>
      </c>
      <c r="V387" s="5"/>
    </row>
    <row r="388" spans="1:22" x14ac:dyDescent="0.25">
      <c r="A388" s="3" t="s">
        <v>775</v>
      </c>
      <c r="B388" s="7">
        <v>209923</v>
      </c>
      <c r="C388" s="3" t="s">
        <v>776</v>
      </c>
      <c r="D388" s="5">
        <v>43973</v>
      </c>
      <c r="E388" s="5">
        <v>43976</v>
      </c>
      <c r="F388" s="4">
        <v>200.2</v>
      </c>
      <c r="G388" s="4">
        <v>0.24929999999999999</v>
      </c>
      <c r="H388" s="3" t="s">
        <v>30</v>
      </c>
      <c r="I388" s="3" t="s">
        <v>31</v>
      </c>
      <c r="J388" s="4">
        <v>1.0652999999999999</v>
      </c>
      <c r="K388" s="4">
        <v>2.89</v>
      </c>
      <c r="L388" s="4">
        <v>1.1020000000000001</v>
      </c>
      <c r="M388" s="4">
        <v>1</v>
      </c>
      <c r="N388" s="13">
        <f>[1]!b_anal_modidura_cnbd(B388,E388,1)</f>
        <v>0.24859999999999999</v>
      </c>
      <c r="O388" s="23">
        <f>[1]!b_anal_yield_cnbd(B388,D388-1,1)</f>
        <v>0</v>
      </c>
      <c r="P388" s="17">
        <f t="shared" si="25"/>
        <v>1.2664263073209976</v>
      </c>
      <c r="Q388" s="1">
        <v>1.1000000000000001</v>
      </c>
      <c r="R388" s="15">
        <f t="shared" si="24"/>
        <v>126.64263073209976</v>
      </c>
      <c r="S388" s="15">
        <f t="shared" si="23"/>
        <v>-16.64263073209975</v>
      </c>
      <c r="T388" s="15"/>
      <c r="U388" s="1" t="str">
        <f t="shared" si="26"/>
        <v>国债1</v>
      </c>
      <c r="V388" s="5"/>
    </row>
    <row r="389" spans="1:22" x14ac:dyDescent="0.25">
      <c r="A389" s="3" t="s">
        <v>826</v>
      </c>
      <c r="B389" s="7">
        <v>209925</v>
      </c>
      <c r="C389" s="3" t="s">
        <v>827</v>
      </c>
      <c r="D389" s="5">
        <v>43980</v>
      </c>
      <c r="E389" s="5">
        <v>43983</v>
      </c>
      <c r="F389" s="4">
        <v>100.3</v>
      </c>
      <c r="G389" s="4">
        <v>0.24929999999999999</v>
      </c>
      <c r="H389" s="3" t="s">
        <v>30</v>
      </c>
      <c r="I389" s="3" t="s">
        <v>31</v>
      </c>
      <c r="J389" s="4">
        <v>1.3857999999999999</v>
      </c>
      <c r="K389" s="4">
        <v>4.47</v>
      </c>
      <c r="L389" s="4">
        <v>1.4249000000000001</v>
      </c>
      <c r="M389" s="4">
        <v>1.62</v>
      </c>
      <c r="N389" s="13">
        <f>[1]!b_anal_modidura_cnbd(B389,E389,1)</f>
        <v>0.24840000000000001</v>
      </c>
      <c r="O389" s="23">
        <f>[1]!b_anal_yield_cnbd(B389,D389-1,1)</f>
        <v>0</v>
      </c>
      <c r="P389" s="17">
        <f t="shared" si="25"/>
        <v>1.5870882447665056</v>
      </c>
      <c r="Q389" s="1">
        <v>1.45</v>
      </c>
      <c r="R389" s="15">
        <f t="shared" si="24"/>
        <v>158.70882447665056</v>
      </c>
      <c r="S389" s="15">
        <f t="shared" ref="S389:S434" si="27">(Q389-P389)*100</f>
        <v>-13.708824476650561</v>
      </c>
      <c r="T389" s="15"/>
      <c r="U389" s="1" t="str">
        <f t="shared" si="26"/>
        <v>国债1</v>
      </c>
      <c r="V389" s="5"/>
    </row>
    <row r="390" spans="1:22" x14ac:dyDescent="0.25">
      <c r="A390" s="3" t="s">
        <v>867</v>
      </c>
      <c r="B390" s="7">
        <v>209926</v>
      </c>
      <c r="C390" s="3" t="s">
        <v>868</v>
      </c>
      <c r="D390" s="5">
        <v>43987</v>
      </c>
      <c r="E390" s="5">
        <v>43990</v>
      </c>
      <c r="F390" s="4">
        <v>100</v>
      </c>
      <c r="G390" s="4">
        <v>0.24929999999999999</v>
      </c>
      <c r="H390" s="3" t="s">
        <v>30</v>
      </c>
      <c r="I390" s="3" t="s">
        <v>31</v>
      </c>
      <c r="J390" s="4">
        <v>1.7836000000000001</v>
      </c>
      <c r="K390" s="4">
        <v>3.69</v>
      </c>
      <c r="L390" s="4">
        <v>1.8697999999999999</v>
      </c>
      <c r="M390" s="4">
        <v>1.0900000000000001</v>
      </c>
      <c r="N390" s="13">
        <f>[1]!b_anal_modidura_cnbd(B390,E390,1)</f>
        <v>0.2482</v>
      </c>
      <c r="O390" s="23">
        <f>[1]!b_anal_yield_cnbd(B390,D390-1,1)</f>
        <v>0</v>
      </c>
      <c r="P390" s="17">
        <f t="shared" si="25"/>
        <v>1.985050443190975</v>
      </c>
      <c r="Q390" s="1">
        <v>1.8</v>
      </c>
      <c r="R390" s="15">
        <f t="shared" si="24"/>
        <v>198.50504431909749</v>
      </c>
      <c r="S390" s="15">
        <f t="shared" si="27"/>
        <v>-18.505044319097497</v>
      </c>
      <c r="T390" s="15"/>
      <c r="U390" s="1" t="str">
        <f t="shared" si="26"/>
        <v>国债1</v>
      </c>
      <c r="V390" s="5"/>
    </row>
    <row r="391" spans="1:22" x14ac:dyDescent="0.25">
      <c r="A391" s="3" t="s">
        <v>36</v>
      </c>
      <c r="B391" s="7">
        <v>209902</v>
      </c>
      <c r="C391" s="3" t="s">
        <v>37</v>
      </c>
      <c r="D391" s="5">
        <v>43833</v>
      </c>
      <c r="E391" s="5">
        <v>43836</v>
      </c>
      <c r="F391" s="4">
        <v>100</v>
      </c>
      <c r="G391" s="4">
        <v>0.49730000000000002</v>
      </c>
      <c r="H391" s="3" t="s">
        <v>38</v>
      </c>
      <c r="I391" s="3" t="s">
        <v>31</v>
      </c>
      <c r="J391" s="4">
        <v>2.0188000000000001</v>
      </c>
      <c r="K391" s="4">
        <v>2.76</v>
      </c>
      <c r="L391" s="4">
        <v>2.1442000000000001</v>
      </c>
      <c r="M391" s="4">
        <v>1.04</v>
      </c>
      <c r="N391" s="13">
        <f>[1]!b_anal_modidura_cnbd(B391,E391,1)</f>
        <v>0.49209999999999998</v>
      </c>
      <c r="O391" s="23">
        <f>[1]!b_anal_yield_cnbd(B391,D391-1,1)</f>
        <v>0</v>
      </c>
      <c r="P391" s="17">
        <f t="shared" si="25"/>
        <v>2.1204053647632595</v>
      </c>
      <c r="Q391" s="1">
        <v>2.1</v>
      </c>
      <c r="R391" s="15">
        <f t="shared" si="24"/>
        <v>212.04053647632594</v>
      </c>
      <c r="S391" s="15">
        <f t="shared" si="27"/>
        <v>-2.0405364763259382</v>
      </c>
      <c r="T391" s="15"/>
      <c r="U391" s="1" t="str">
        <f t="shared" si="26"/>
        <v>国债1</v>
      </c>
      <c r="V391" s="5"/>
    </row>
    <row r="392" spans="1:22" x14ac:dyDescent="0.25">
      <c r="A392" s="3" t="s">
        <v>156</v>
      </c>
      <c r="B392" s="7">
        <v>209906</v>
      </c>
      <c r="C392" s="3" t="s">
        <v>157</v>
      </c>
      <c r="D392" s="5">
        <v>43868</v>
      </c>
      <c r="E392" s="5">
        <v>43871</v>
      </c>
      <c r="F392" s="4">
        <v>100</v>
      </c>
      <c r="G392" s="4">
        <v>0.49730000000000002</v>
      </c>
      <c r="H392" s="3" t="s">
        <v>38</v>
      </c>
      <c r="I392" s="3" t="s">
        <v>31</v>
      </c>
      <c r="J392" s="4">
        <v>1.6757</v>
      </c>
      <c r="K392" s="4">
        <v>2.56</v>
      </c>
      <c r="L392" s="4">
        <v>1.7750999999999999</v>
      </c>
      <c r="M392" s="4">
        <v>6.52</v>
      </c>
      <c r="N392" s="13">
        <f>[1]!b_anal_modidura_cnbd(B392,E392,1)</f>
        <v>0.49320000000000003</v>
      </c>
      <c r="O392" s="23">
        <f>[1]!b_anal_yield_cnbd(B392,D392-1,1)</f>
        <v>0</v>
      </c>
      <c r="P392" s="17">
        <f t="shared" si="25"/>
        <v>1.7770787510137875</v>
      </c>
      <c r="Q392" s="1">
        <v>1.77</v>
      </c>
      <c r="R392" s="15">
        <f t="shared" si="24"/>
        <v>177.70787510137876</v>
      </c>
      <c r="S392" s="15">
        <f t="shared" si="27"/>
        <v>-0.70787510137875209</v>
      </c>
      <c r="T392" s="15"/>
      <c r="U392" s="1" t="str">
        <f t="shared" si="26"/>
        <v>国债1</v>
      </c>
      <c r="V392" s="5"/>
    </row>
    <row r="393" spans="1:22" x14ac:dyDescent="0.25">
      <c r="A393" s="3" t="s">
        <v>309</v>
      </c>
      <c r="B393" s="7">
        <v>209911</v>
      </c>
      <c r="C393" s="3" t="s">
        <v>310</v>
      </c>
      <c r="D393" s="5">
        <v>43896</v>
      </c>
      <c r="E393" s="5">
        <v>43899</v>
      </c>
      <c r="F393" s="4">
        <v>150</v>
      </c>
      <c r="G393" s="4">
        <v>0.49730000000000002</v>
      </c>
      <c r="H393" s="3" t="s">
        <v>38</v>
      </c>
      <c r="I393" s="3" t="s">
        <v>31</v>
      </c>
      <c r="J393" s="4">
        <v>1.7544</v>
      </c>
      <c r="K393" s="4">
        <v>2.4700000000000002</v>
      </c>
      <c r="L393" s="4">
        <v>1.8008999999999999</v>
      </c>
      <c r="M393" s="4">
        <v>2.21</v>
      </c>
      <c r="N393" s="13">
        <f>[1]!b_anal_modidura_cnbd(B393,E393,1)</f>
        <v>0.4945</v>
      </c>
      <c r="O393" s="23">
        <f>[1]!b_anal_yield_cnbd(B393,D393-1,1)</f>
        <v>0</v>
      </c>
      <c r="P393" s="17">
        <f t="shared" si="25"/>
        <v>1.8555122345803843</v>
      </c>
      <c r="Q393" s="1">
        <v>1.8</v>
      </c>
      <c r="R393" s="15">
        <f t="shared" si="24"/>
        <v>185.55122345803844</v>
      </c>
      <c r="S393" s="15">
        <f t="shared" si="27"/>
        <v>-5.5512234580384234</v>
      </c>
      <c r="T393" s="15"/>
      <c r="U393" s="1" t="str">
        <f t="shared" si="26"/>
        <v>国债1</v>
      </c>
      <c r="V393" s="5"/>
    </row>
    <row r="394" spans="1:22" x14ac:dyDescent="0.25">
      <c r="A394" s="3" t="s">
        <v>481</v>
      </c>
      <c r="B394" s="7">
        <v>209916</v>
      </c>
      <c r="C394" s="3" t="s">
        <v>482</v>
      </c>
      <c r="D394" s="5">
        <v>43924</v>
      </c>
      <c r="E394" s="5">
        <v>43928</v>
      </c>
      <c r="F394" s="4">
        <v>100.9</v>
      </c>
      <c r="G394" s="4">
        <v>0.49859999999999999</v>
      </c>
      <c r="H394" s="3" t="s">
        <v>38</v>
      </c>
      <c r="I394" s="3" t="s">
        <v>31</v>
      </c>
      <c r="J394" s="4">
        <v>1.3193999999999999</v>
      </c>
      <c r="K394" s="4">
        <v>2.71</v>
      </c>
      <c r="L394" s="4">
        <v>1.3629</v>
      </c>
      <c r="M394" s="4">
        <v>1.05</v>
      </c>
      <c r="N394" s="13">
        <f>[1]!b_anal_modidura_cnbd(B394,E394,1)</f>
        <v>0.49590000000000001</v>
      </c>
      <c r="O394" s="23">
        <f>[1]!b_anal_yield_cnbd(B394,D394-1,1)</f>
        <v>0</v>
      </c>
      <c r="P394" s="17">
        <f t="shared" si="25"/>
        <v>1.4202267795926597</v>
      </c>
      <c r="Q394" s="1">
        <v>1.38</v>
      </c>
      <c r="R394" s="15">
        <f t="shared" si="24"/>
        <v>142.02267795926596</v>
      </c>
      <c r="S394" s="15">
        <f t="shared" si="27"/>
        <v>-4.0226779592659856</v>
      </c>
      <c r="T394" s="15"/>
      <c r="U394" s="1" t="str">
        <f t="shared" si="26"/>
        <v>国债1</v>
      </c>
      <c r="V394" s="5"/>
    </row>
    <row r="395" spans="1:22" x14ac:dyDescent="0.25">
      <c r="A395" s="3" t="s">
        <v>688</v>
      </c>
      <c r="B395" s="7">
        <v>209921</v>
      </c>
      <c r="C395" s="3" t="s">
        <v>689</v>
      </c>
      <c r="D395" s="5">
        <v>43959</v>
      </c>
      <c r="E395" s="5">
        <v>43962</v>
      </c>
      <c r="F395" s="4">
        <v>200</v>
      </c>
      <c r="G395" s="4">
        <v>0.49859999999999999</v>
      </c>
      <c r="H395" s="3" t="s">
        <v>38</v>
      </c>
      <c r="I395" s="3" t="s">
        <v>31</v>
      </c>
      <c r="J395" s="4">
        <v>1.0488999999999999</v>
      </c>
      <c r="K395" s="4">
        <v>1.95</v>
      </c>
      <c r="L395" s="4">
        <v>1.1800999999999999</v>
      </c>
      <c r="M395" s="4">
        <v>2.75</v>
      </c>
      <c r="N395" s="13">
        <f>[1]!b_anal_modidura_cnbd(B395,E395,1)</f>
        <v>0.496</v>
      </c>
      <c r="O395" s="23">
        <f>[1]!b_anal_yield_cnbd(B395,D395-1,1)</f>
        <v>0</v>
      </c>
      <c r="P395" s="17">
        <f t="shared" si="25"/>
        <v>1.1497064516129032</v>
      </c>
      <c r="Q395" s="1">
        <v>1.08</v>
      </c>
      <c r="R395" s="15">
        <f t="shared" si="24"/>
        <v>114.97064516129032</v>
      </c>
      <c r="S395" s="15">
        <f t="shared" si="27"/>
        <v>-6.970645161290312</v>
      </c>
      <c r="T395" s="15"/>
      <c r="U395" s="1" t="str">
        <f t="shared" si="26"/>
        <v>国债1</v>
      </c>
      <c r="V395" s="5"/>
    </row>
    <row r="396" spans="1:22" x14ac:dyDescent="0.25">
      <c r="A396" s="3" t="s">
        <v>783</v>
      </c>
      <c r="B396" s="7">
        <v>209924</v>
      </c>
      <c r="C396" s="3" t="s">
        <v>784</v>
      </c>
      <c r="D396" s="5">
        <v>43973</v>
      </c>
      <c r="E396" s="5">
        <v>43976</v>
      </c>
      <c r="F396" s="4">
        <v>200</v>
      </c>
      <c r="G396" s="4">
        <v>0.49859999999999999</v>
      </c>
      <c r="H396" s="3" t="s">
        <v>38</v>
      </c>
      <c r="I396" s="3" t="s">
        <v>31</v>
      </c>
      <c r="J396" s="4">
        <v>1.2283999999999999</v>
      </c>
      <c r="K396" s="4">
        <v>2.61</v>
      </c>
      <c r="L396" s="4">
        <v>1.3527</v>
      </c>
      <c r="M396" s="4">
        <v>4.76</v>
      </c>
      <c r="N396" s="13">
        <f>[1]!b_anal_modidura_cnbd(B396,E396,1)</f>
        <v>0.49540000000000001</v>
      </c>
      <c r="O396" s="23">
        <f>[1]!b_anal_yield_cnbd(B396,D396-1,1)</f>
        <v>0</v>
      </c>
      <c r="P396" s="17">
        <f t="shared" si="25"/>
        <v>1.3293285425918449</v>
      </c>
      <c r="Q396" s="1">
        <v>1.25</v>
      </c>
      <c r="R396" s="15">
        <f t="shared" si="24"/>
        <v>132.9328542591845</v>
      </c>
      <c r="S396" s="15">
        <f t="shared" si="27"/>
        <v>-7.9328542591844853</v>
      </c>
      <c r="T396" s="15"/>
      <c r="U396" s="1" t="str">
        <f t="shared" si="26"/>
        <v>国债1</v>
      </c>
      <c r="V396" s="5"/>
    </row>
    <row r="397" spans="1:22" x14ac:dyDescent="0.25">
      <c r="A397" s="3" t="s">
        <v>877</v>
      </c>
      <c r="B397" s="7">
        <v>209927</v>
      </c>
      <c r="C397" s="3" t="s">
        <v>878</v>
      </c>
      <c r="D397" s="5">
        <v>43987</v>
      </c>
      <c r="E397" s="5">
        <v>43990</v>
      </c>
      <c r="F397" s="4">
        <v>100</v>
      </c>
      <c r="G397" s="4">
        <v>0.49859999999999999</v>
      </c>
      <c r="H397" s="3" t="s">
        <v>38</v>
      </c>
      <c r="I397" s="3" t="s">
        <v>31</v>
      </c>
      <c r="J397" s="4">
        <v>1.9286000000000001</v>
      </c>
      <c r="K397" s="4">
        <v>3.14</v>
      </c>
      <c r="L397" s="4">
        <v>2.0154999999999998</v>
      </c>
      <c r="M397" s="4">
        <v>19</v>
      </c>
      <c r="N397" s="13">
        <f>[1]!b_anal_modidura_cnbd(B397,E397,1)</f>
        <v>0.49370000000000003</v>
      </c>
      <c r="O397" s="23">
        <f>[1]!b_anal_yield_cnbd(B397,D397-1,1)</f>
        <v>0</v>
      </c>
      <c r="P397" s="17">
        <f t="shared" si="25"/>
        <v>2.0298760785902372</v>
      </c>
      <c r="Q397" s="1">
        <v>1.95</v>
      </c>
      <c r="R397" s="15">
        <f t="shared" si="24"/>
        <v>202.98760785902371</v>
      </c>
      <c r="S397" s="15">
        <f t="shared" si="27"/>
        <v>-7.9876078590237265</v>
      </c>
      <c r="T397" s="15"/>
      <c r="U397" s="1" t="str">
        <f t="shared" si="26"/>
        <v>国债1</v>
      </c>
      <c r="V397" s="5"/>
    </row>
    <row r="398" spans="1:22" x14ac:dyDescent="0.25">
      <c r="A398" s="3" t="s">
        <v>51</v>
      </c>
      <c r="B398" s="7">
        <v>200001</v>
      </c>
      <c r="C398" s="3" t="s">
        <v>52</v>
      </c>
      <c r="D398" s="5">
        <v>43838</v>
      </c>
      <c r="E398" s="5">
        <v>43839</v>
      </c>
      <c r="F398" s="4">
        <v>210</v>
      </c>
      <c r="G398" s="4">
        <v>1</v>
      </c>
      <c r="H398" s="3" t="s">
        <v>25</v>
      </c>
      <c r="I398" s="3" t="s">
        <v>31</v>
      </c>
      <c r="J398" s="10">
        <f>[1]!b_info_couponrate(A398)</f>
        <v>2.25</v>
      </c>
      <c r="K398" s="4">
        <v>3.52</v>
      </c>
      <c r="L398" s="4">
        <v>2.2999999999999998</v>
      </c>
      <c r="M398" s="4">
        <v>6.01</v>
      </c>
      <c r="N398" s="13">
        <f>[1]!b_anal_modidura_cnbd(B398,E398,1)</f>
        <v>0.97750000000000004</v>
      </c>
      <c r="O398" s="23">
        <f>[1]!b_anal_yield_cnbd(B398,D398-1,1)</f>
        <v>0</v>
      </c>
      <c r="P398" s="17">
        <f t="shared" si="25"/>
        <v>2.301150895140665</v>
      </c>
      <c r="Q398" s="1">
        <v>2.35</v>
      </c>
      <c r="R398" s="15">
        <f t="shared" si="24"/>
        <v>230.11508951406648</v>
      </c>
      <c r="S398" s="15">
        <f t="shared" si="27"/>
        <v>4.8849104859335135</v>
      </c>
      <c r="T398" s="15"/>
      <c r="U398" s="1" t="str">
        <f t="shared" si="26"/>
        <v>国债1</v>
      </c>
      <c r="V398" s="5"/>
    </row>
    <row r="399" spans="1:22" x14ac:dyDescent="0.25">
      <c r="A399" s="3" t="s">
        <v>208</v>
      </c>
      <c r="B399" s="7">
        <v>200001</v>
      </c>
      <c r="C399" s="3" t="s">
        <v>209</v>
      </c>
      <c r="D399" s="5">
        <v>43880</v>
      </c>
      <c r="E399" s="5">
        <v>43881</v>
      </c>
      <c r="F399" s="4">
        <v>260</v>
      </c>
      <c r="G399" s="4">
        <v>1</v>
      </c>
      <c r="H399" s="3" t="s">
        <v>25</v>
      </c>
      <c r="I399" s="3" t="s">
        <v>31</v>
      </c>
      <c r="J399" s="4">
        <v>1.8567</v>
      </c>
      <c r="K399" s="4">
        <v>2.5</v>
      </c>
      <c r="L399" s="4">
        <v>1.9440999999999999</v>
      </c>
      <c r="M399" s="4">
        <v>8.59</v>
      </c>
      <c r="N399" s="13">
        <f>[1]!b_anal_modidura_cnbd(B399,D399,1)</f>
        <v>0.87280000000000002</v>
      </c>
      <c r="O399" s="23">
        <f>[1]!b_anal_yield_cnbd(B399,D399-1,1)</f>
        <v>1.9602999999999999</v>
      </c>
      <c r="P399" s="17">
        <f t="shared" si="25"/>
        <v>1.9139868927589367</v>
      </c>
      <c r="Q399" s="1">
        <v>1.96</v>
      </c>
      <c r="R399" s="15">
        <f t="shared" si="24"/>
        <v>-4.6313107241063189</v>
      </c>
      <c r="S399" s="15">
        <f t="shared" si="27"/>
        <v>4.6013107241063222</v>
      </c>
      <c r="T399" s="15"/>
      <c r="U399" s="1" t="str">
        <f t="shared" si="26"/>
        <v>国债1</v>
      </c>
      <c r="V399" s="5"/>
    </row>
    <row r="400" spans="1:22" x14ac:dyDescent="0.25">
      <c r="A400" s="3" t="s">
        <v>374</v>
      </c>
      <c r="B400" s="7">
        <v>200001</v>
      </c>
      <c r="C400" s="3" t="s">
        <v>375</v>
      </c>
      <c r="D400" s="5">
        <v>43908</v>
      </c>
      <c r="E400" s="5">
        <v>43909</v>
      </c>
      <c r="F400" s="4">
        <v>430</v>
      </c>
      <c r="G400" s="4">
        <v>1</v>
      </c>
      <c r="H400" s="3" t="s">
        <v>25</v>
      </c>
      <c r="I400" s="3" t="s">
        <v>31</v>
      </c>
      <c r="J400" s="4">
        <v>1.8783000000000001</v>
      </c>
      <c r="K400" s="4">
        <v>2.52</v>
      </c>
      <c r="L400" s="4">
        <v>1.9406000000000001</v>
      </c>
      <c r="M400" s="4">
        <v>1.44</v>
      </c>
      <c r="N400" s="13">
        <f>[1]!b_anal_modidura_cnbd(B400,D400,1)</f>
        <v>0.79869999999999997</v>
      </c>
      <c r="O400" s="23">
        <f>[1]!b_anal_yield_cnbd(B400,D400-1,1)</f>
        <v>1.9376</v>
      </c>
      <c r="P400" s="17">
        <f t="shared" si="25"/>
        <v>1.9409017278076877</v>
      </c>
      <c r="Q400" s="1">
        <v>1.92</v>
      </c>
      <c r="R400" s="15">
        <f t="shared" si="24"/>
        <v>0.3301727807687671</v>
      </c>
      <c r="S400" s="15">
        <f t="shared" si="27"/>
        <v>-2.0901727807687731</v>
      </c>
      <c r="T400" s="15"/>
      <c r="U400" s="1" t="str">
        <f t="shared" si="26"/>
        <v>国债1</v>
      </c>
      <c r="V400" s="5"/>
    </row>
    <row r="401" spans="1:22" x14ac:dyDescent="0.25">
      <c r="A401" s="3" t="s">
        <v>553</v>
      </c>
      <c r="B401" s="7">
        <v>200001</v>
      </c>
      <c r="C401" s="3" t="s">
        <v>554</v>
      </c>
      <c r="D401" s="5">
        <v>43936</v>
      </c>
      <c r="E401" s="5">
        <v>43937</v>
      </c>
      <c r="F401" s="4">
        <v>500</v>
      </c>
      <c r="G401" s="4">
        <v>1</v>
      </c>
      <c r="H401" s="3" t="s">
        <v>25</v>
      </c>
      <c r="I401" s="3" t="s">
        <v>31</v>
      </c>
      <c r="J401" s="4">
        <v>1.1333</v>
      </c>
      <c r="K401" s="4">
        <v>2.2000000000000002</v>
      </c>
      <c r="L401" s="4">
        <v>1.1991000000000001</v>
      </c>
      <c r="M401" s="4">
        <v>8.6300000000000008</v>
      </c>
      <c r="N401" s="13">
        <f>[1]!b_anal_modidura_cnbd(B401,D401,1)</f>
        <v>0.72860000000000003</v>
      </c>
      <c r="O401" s="23">
        <f>[1]!b_anal_yield_cnbd(B401,D401-1,1)</f>
        <v>1.1688000000000001</v>
      </c>
      <c r="P401" s="17">
        <f t="shared" si="25"/>
        <v>1.2019247598133407</v>
      </c>
      <c r="Q401" s="1">
        <v>1.1599999999999999</v>
      </c>
      <c r="R401" s="15">
        <f t="shared" si="24"/>
        <v>3.3124759813340621</v>
      </c>
      <c r="S401" s="15">
        <f t="shared" si="27"/>
        <v>-4.1924759813340762</v>
      </c>
      <c r="T401" s="15"/>
      <c r="U401" s="1" t="str">
        <f t="shared" si="26"/>
        <v>国债1</v>
      </c>
      <c r="V401" s="5"/>
    </row>
    <row r="402" spans="1:22" x14ac:dyDescent="0.25">
      <c r="A402" s="3" t="s">
        <v>755</v>
      </c>
      <c r="B402" s="7">
        <v>200001</v>
      </c>
      <c r="C402" s="3" t="s">
        <v>756</v>
      </c>
      <c r="D402" s="5">
        <v>43971</v>
      </c>
      <c r="E402" s="5">
        <v>43972</v>
      </c>
      <c r="F402" s="4">
        <v>650.5</v>
      </c>
      <c r="G402" s="4">
        <v>1</v>
      </c>
      <c r="H402" s="3" t="s">
        <v>25</v>
      </c>
      <c r="I402" s="3" t="s">
        <v>31</v>
      </c>
      <c r="J402" s="4">
        <v>1.2899</v>
      </c>
      <c r="K402" s="4">
        <v>1.82</v>
      </c>
      <c r="L402" s="4">
        <v>1.4105000000000001</v>
      </c>
      <c r="M402" s="4">
        <v>1.04</v>
      </c>
      <c r="N402" s="13">
        <f>[1]!b_anal_modidura_cnbd(B402,D402,1)</f>
        <v>0.63380000000000003</v>
      </c>
      <c r="O402" s="23">
        <f>[1]!b_anal_yield_cnbd(B402,D402-1,1)</f>
        <v>1.2242</v>
      </c>
      <c r="P402" s="17">
        <f t="shared" si="25"/>
        <v>1.3687892395077312</v>
      </c>
      <c r="Q402" s="1">
        <v>1.26</v>
      </c>
      <c r="R402" s="15">
        <f t="shared" si="24"/>
        <v>14.458923950773128</v>
      </c>
      <c r="S402" s="15">
        <f t="shared" si="27"/>
        <v>-10.878923950773123</v>
      </c>
      <c r="T402" s="15"/>
      <c r="U402" s="1" t="str">
        <f t="shared" si="26"/>
        <v>国债1</v>
      </c>
      <c r="V402" s="5"/>
    </row>
    <row r="403" spans="1:22" x14ac:dyDescent="0.25">
      <c r="A403" s="3" t="s">
        <v>87</v>
      </c>
      <c r="B403" s="7">
        <v>190014</v>
      </c>
      <c r="C403" s="3" t="s">
        <v>88</v>
      </c>
      <c r="D403" s="5">
        <v>43845</v>
      </c>
      <c r="E403" s="5">
        <v>43846</v>
      </c>
      <c r="F403" s="4">
        <v>210</v>
      </c>
      <c r="G403" s="4">
        <v>2</v>
      </c>
      <c r="H403" s="3" t="s">
        <v>12</v>
      </c>
      <c r="I403" s="3" t="s">
        <v>31</v>
      </c>
      <c r="J403" s="4">
        <v>2.3952</v>
      </c>
      <c r="K403" s="4">
        <v>2.99</v>
      </c>
      <c r="L403" s="4">
        <v>2.4401000000000002</v>
      </c>
      <c r="M403" s="4">
        <v>1.84</v>
      </c>
      <c r="N403" s="13">
        <f>[1]!b_anal_modidura_cnbd(B403,D403,1)</f>
        <v>1.7609999999999999</v>
      </c>
      <c r="O403" s="23">
        <f>[1]!b_anal_yield_cnbd(B403,D403-1,1)</f>
        <v>2.4739</v>
      </c>
      <c r="P403" s="17">
        <f t="shared" si="25"/>
        <v>2.4235929585462803</v>
      </c>
      <c r="Q403" s="1">
        <v>2.4700000000000002</v>
      </c>
      <c r="R403" s="15">
        <f t="shared" si="24"/>
        <v>-5.030704145371967</v>
      </c>
      <c r="S403" s="15">
        <f t="shared" si="27"/>
        <v>4.6407041453719877</v>
      </c>
      <c r="T403" s="15"/>
      <c r="U403" s="1" t="str">
        <f t="shared" si="26"/>
        <v>国债2</v>
      </c>
      <c r="V403" s="5"/>
    </row>
    <row r="404" spans="1:22" x14ac:dyDescent="0.25">
      <c r="A404" s="3" t="s">
        <v>176</v>
      </c>
      <c r="B404" s="7">
        <v>200002</v>
      </c>
      <c r="C404" s="3" t="s">
        <v>177</v>
      </c>
      <c r="D404" s="5">
        <v>43873</v>
      </c>
      <c r="E404" s="5">
        <v>43874</v>
      </c>
      <c r="F404" s="4">
        <v>210</v>
      </c>
      <c r="G404" s="4">
        <v>2</v>
      </c>
      <c r="H404" s="3" t="s">
        <v>12</v>
      </c>
      <c r="I404" s="3" t="s">
        <v>31</v>
      </c>
      <c r="J404" s="10">
        <f>[1]!b_info_couponrate(A404)</f>
        <v>2.2000000000000002</v>
      </c>
      <c r="K404" s="4">
        <v>2.95</v>
      </c>
      <c r="L404" s="4">
        <v>2.25</v>
      </c>
      <c r="M404" s="4">
        <v>1.91</v>
      </c>
      <c r="N404" s="13">
        <f>[1]!b_anal_modidura_cnbd(B404,E404,1)</f>
        <v>1.9340999999999999</v>
      </c>
      <c r="O404" s="23">
        <f>[1]!b_anal_yield_cnbd(B404,D404-1,1)</f>
        <v>0</v>
      </c>
      <c r="P404" s="17">
        <f t="shared" si="25"/>
        <v>2.2258518173827624</v>
      </c>
      <c r="Q404" s="1">
        <v>2.2999999999999998</v>
      </c>
      <c r="R404" s="15">
        <f t="shared" si="24"/>
        <v>222.58518173827625</v>
      </c>
      <c r="S404" s="15">
        <f t="shared" si="27"/>
        <v>7.4148182617237435</v>
      </c>
      <c r="T404" s="15"/>
      <c r="U404" s="1" t="str">
        <f t="shared" si="26"/>
        <v>国债2</v>
      </c>
      <c r="V404" s="5"/>
    </row>
    <row r="405" spans="1:22" x14ac:dyDescent="0.25">
      <c r="A405" s="3" t="s">
        <v>337</v>
      </c>
      <c r="B405" s="7">
        <v>200002</v>
      </c>
      <c r="C405" s="3" t="s">
        <v>338</v>
      </c>
      <c r="D405" s="5">
        <v>43901</v>
      </c>
      <c r="E405" s="5">
        <v>43902</v>
      </c>
      <c r="F405" s="4">
        <v>430</v>
      </c>
      <c r="G405" s="4">
        <v>2</v>
      </c>
      <c r="H405" s="3" t="s">
        <v>12</v>
      </c>
      <c r="I405" s="3" t="s">
        <v>31</v>
      </c>
      <c r="J405" s="4">
        <v>2.1025999999999998</v>
      </c>
      <c r="K405" s="4">
        <v>2.39</v>
      </c>
      <c r="L405" s="4">
        <v>2.1553</v>
      </c>
      <c r="M405" s="4">
        <v>3.17</v>
      </c>
      <c r="N405" s="13">
        <f>[1]!b_anal_modidura_cnbd(B405,D405,1)</f>
        <v>1.8649</v>
      </c>
      <c r="O405" s="23">
        <f>[1]!b_anal_yield_cnbd(B405,D405-1,1)</f>
        <v>2.1695000000000002</v>
      </c>
      <c r="P405" s="17">
        <f t="shared" si="25"/>
        <v>2.1294110890664375</v>
      </c>
      <c r="Q405" s="1">
        <v>2.16</v>
      </c>
      <c r="R405" s="15">
        <f t="shared" si="24"/>
        <v>-4.0088910933562705</v>
      </c>
      <c r="S405" s="15">
        <f t="shared" si="27"/>
        <v>3.0588910933562641</v>
      </c>
      <c r="T405" s="15"/>
      <c r="U405" s="1" t="str">
        <f t="shared" si="26"/>
        <v>国债2</v>
      </c>
      <c r="V405" s="5"/>
    </row>
    <row r="406" spans="1:22" x14ac:dyDescent="0.25">
      <c r="A406" s="3" t="s">
        <v>499</v>
      </c>
      <c r="B406" s="7">
        <v>200002</v>
      </c>
      <c r="C406" s="3" t="s">
        <v>500</v>
      </c>
      <c r="D406" s="5">
        <v>43929</v>
      </c>
      <c r="E406" s="5">
        <v>43930</v>
      </c>
      <c r="F406" s="4">
        <v>509</v>
      </c>
      <c r="G406" s="4">
        <v>2</v>
      </c>
      <c r="H406" s="3" t="s">
        <v>12</v>
      </c>
      <c r="I406" s="3" t="s">
        <v>31</v>
      </c>
      <c r="J406" s="4">
        <v>1.5475000000000001</v>
      </c>
      <c r="K406" s="4">
        <v>3.15</v>
      </c>
      <c r="L406" s="4">
        <v>1.5713999999999999</v>
      </c>
      <c r="M406" s="4">
        <v>1.1399999999999999</v>
      </c>
      <c r="N406" s="13">
        <f>[1]!b_anal_modidura_cnbd(B406,D406,1)</f>
        <v>1.8012999999999999</v>
      </c>
      <c r="O406" s="23">
        <f>[1]!b_anal_yield_cnbd(B406,D406-1,1)</f>
        <v>1.64</v>
      </c>
      <c r="P406" s="17">
        <f t="shared" si="25"/>
        <v>1.575257730527952</v>
      </c>
      <c r="Q406" s="1">
        <v>1.6</v>
      </c>
      <c r="R406" s="15">
        <f t="shared" si="24"/>
        <v>-6.4742269472047864</v>
      </c>
      <c r="S406" s="15">
        <f t="shared" si="27"/>
        <v>2.4742269472048051</v>
      </c>
      <c r="T406" s="15"/>
      <c r="U406" s="1" t="str">
        <f t="shared" si="26"/>
        <v>国债2</v>
      </c>
      <c r="V406" s="5"/>
    </row>
    <row r="407" spans="1:22" x14ac:dyDescent="0.25">
      <c r="A407" s="3" t="s">
        <v>709</v>
      </c>
      <c r="B407" s="7">
        <v>200002</v>
      </c>
      <c r="C407" s="3" t="s">
        <v>710</v>
      </c>
      <c r="D407" s="5">
        <v>43964</v>
      </c>
      <c r="E407" s="5">
        <v>43965</v>
      </c>
      <c r="F407" s="4">
        <v>650</v>
      </c>
      <c r="G407" s="4">
        <v>2</v>
      </c>
      <c r="H407" s="3" t="s">
        <v>12</v>
      </c>
      <c r="I407" s="3" t="s">
        <v>31</v>
      </c>
      <c r="J407" s="4">
        <v>1.4670000000000001</v>
      </c>
      <c r="K407" s="4">
        <v>2.36</v>
      </c>
      <c r="L407" s="4">
        <v>1.5086999999999999</v>
      </c>
      <c r="M407" s="4">
        <v>3.86</v>
      </c>
      <c r="N407" s="13">
        <f>[1]!b_anal_modidura_cnbd(B407,D407,1)</f>
        <v>1.7071000000000001</v>
      </c>
      <c r="O407" s="23">
        <f>[1]!b_anal_yield_cnbd(B407,D407-1,1)</f>
        <v>1.4661</v>
      </c>
      <c r="P407" s="17">
        <f t="shared" si="25"/>
        <v>1.496289438228575</v>
      </c>
      <c r="Q407" s="1">
        <v>1.48</v>
      </c>
      <c r="R407" s="15">
        <f t="shared" si="24"/>
        <v>3.0189438228575005</v>
      </c>
      <c r="S407" s="15">
        <f t="shared" si="27"/>
        <v>-1.6289438228574982</v>
      </c>
      <c r="T407" s="15"/>
      <c r="U407" s="1" t="str">
        <f t="shared" si="26"/>
        <v>国债2</v>
      </c>
      <c r="V407" s="5"/>
    </row>
    <row r="408" spans="1:22" x14ac:dyDescent="0.25">
      <c r="A408" s="3" t="s">
        <v>61</v>
      </c>
      <c r="B408" s="7">
        <v>190011</v>
      </c>
      <c r="C408" s="3" t="s">
        <v>62</v>
      </c>
      <c r="D408" s="5">
        <v>43838</v>
      </c>
      <c r="E408" s="5">
        <v>43839</v>
      </c>
      <c r="F408" s="4">
        <v>220</v>
      </c>
      <c r="G408" s="4">
        <v>3</v>
      </c>
      <c r="H408" s="3" t="s">
        <v>12</v>
      </c>
      <c r="I408" s="3" t="s">
        <v>31</v>
      </c>
      <c r="J408" s="4">
        <v>2.5348999999999999</v>
      </c>
      <c r="K408" s="4">
        <v>3.65</v>
      </c>
      <c r="L408" s="4">
        <v>2.5750000000000002</v>
      </c>
      <c r="M408" s="4">
        <v>1.1100000000000001</v>
      </c>
      <c r="N408" s="13">
        <f>[1]!b_anal_modidura_cnbd(B408,D408,1)</f>
        <v>2.4392999999999998</v>
      </c>
      <c r="O408" s="23">
        <f>[1]!b_anal_yield_cnbd(B408,D408-1,1)</f>
        <v>2.6301000000000001</v>
      </c>
      <c r="P408" s="17">
        <f t="shared" si="25"/>
        <v>2.5553976837617349</v>
      </c>
      <c r="Q408" s="1">
        <v>2.63</v>
      </c>
      <c r="R408" s="15">
        <f t="shared" si="24"/>
        <v>-7.4702316238265176</v>
      </c>
      <c r="S408" s="15">
        <f t="shared" si="27"/>
        <v>7.4602316238264965</v>
      </c>
      <c r="T408" s="15"/>
      <c r="U408" s="1" t="str">
        <f t="shared" si="26"/>
        <v>国债3</v>
      </c>
      <c r="V408" s="5"/>
    </row>
    <row r="409" spans="1:22" x14ac:dyDescent="0.25">
      <c r="A409" s="3" t="s">
        <v>142</v>
      </c>
      <c r="B409" s="7">
        <v>190011</v>
      </c>
      <c r="C409" s="3" t="s">
        <v>143</v>
      </c>
      <c r="D409" s="5">
        <v>43866</v>
      </c>
      <c r="E409" s="5">
        <v>43867</v>
      </c>
      <c r="F409" s="4">
        <v>220</v>
      </c>
      <c r="G409" s="4">
        <v>3</v>
      </c>
      <c r="H409" s="3" t="s">
        <v>12</v>
      </c>
      <c r="I409" s="3" t="s">
        <v>31</v>
      </c>
      <c r="J409" s="4">
        <v>2.3248000000000002</v>
      </c>
      <c r="K409" s="4">
        <v>2.62</v>
      </c>
      <c r="L409" s="4">
        <v>2.371</v>
      </c>
      <c r="M409" s="4">
        <v>1.35</v>
      </c>
      <c r="N409" s="13">
        <f>[1]!b_anal_modidura_cnbd(B409,D409,1)</f>
        <v>2.3698000000000001</v>
      </c>
      <c r="O409" s="23">
        <f>[1]!b_anal_yield_cnbd(B409,D409-1,1)</f>
        <v>2.3803999999999998</v>
      </c>
      <c r="P409" s="17">
        <f t="shared" si="25"/>
        <v>2.3458988269052243</v>
      </c>
      <c r="Q409" s="1">
        <v>2.39</v>
      </c>
      <c r="R409" s="15">
        <f t="shared" si="24"/>
        <v>-3.4501173094775517</v>
      </c>
      <c r="S409" s="15">
        <f t="shared" si="27"/>
        <v>4.4101173094775792</v>
      </c>
      <c r="T409" s="15"/>
      <c r="U409" s="1" t="str">
        <f t="shared" si="26"/>
        <v>国债3</v>
      </c>
      <c r="V409" s="5"/>
    </row>
    <row r="410" spans="1:22" x14ac:dyDescent="0.25">
      <c r="A410" s="3" t="s">
        <v>295</v>
      </c>
      <c r="B410" s="7">
        <v>200003</v>
      </c>
      <c r="C410" s="3" t="s">
        <v>296</v>
      </c>
      <c r="D410" s="5">
        <v>43894</v>
      </c>
      <c r="E410" s="5">
        <v>43895</v>
      </c>
      <c r="F410" s="4">
        <v>430</v>
      </c>
      <c r="G410" s="4">
        <v>3</v>
      </c>
      <c r="H410" s="3" t="s">
        <v>12</v>
      </c>
      <c r="I410" s="3" t="s">
        <v>31</v>
      </c>
      <c r="J410" s="10">
        <f>[1]!b_info_couponrate(A410)</f>
        <v>2.2400000000000002</v>
      </c>
      <c r="K410" s="4">
        <v>3.04</v>
      </c>
      <c r="L410" s="4">
        <v>2.29</v>
      </c>
      <c r="M410" s="4">
        <v>4.5599999999999996</v>
      </c>
      <c r="N410" s="13">
        <f>[1]!b_anal_modidura_cnbd(B410,E410,1)</f>
        <v>2.8692000000000002</v>
      </c>
      <c r="O410" s="23">
        <f>[1]!b_anal_yield_cnbd(B410,D410-1,1)</f>
        <v>0</v>
      </c>
      <c r="P410" s="17">
        <f t="shared" si="25"/>
        <v>2.2574264603373764</v>
      </c>
      <c r="Q410" s="1">
        <v>2.3199999999999998</v>
      </c>
      <c r="R410" s="15">
        <f t="shared" si="24"/>
        <v>225.74264603373763</v>
      </c>
      <c r="S410" s="15">
        <f t="shared" si="27"/>
        <v>6.2573539662623467</v>
      </c>
      <c r="T410" s="15"/>
      <c r="U410" s="1" t="str">
        <f t="shared" si="26"/>
        <v>国债3</v>
      </c>
      <c r="V410" s="5"/>
    </row>
    <row r="411" spans="1:22" x14ac:dyDescent="0.25">
      <c r="A411" s="3" t="s">
        <v>458</v>
      </c>
      <c r="B411" s="7">
        <v>200003</v>
      </c>
      <c r="C411" s="3" t="s">
        <v>459</v>
      </c>
      <c r="D411" s="5">
        <v>43922</v>
      </c>
      <c r="E411" s="5">
        <v>43923</v>
      </c>
      <c r="F411" s="4">
        <v>480</v>
      </c>
      <c r="G411" s="4">
        <v>3</v>
      </c>
      <c r="H411" s="3" t="s">
        <v>12</v>
      </c>
      <c r="I411" s="3" t="s">
        <v>31</v>
      </c>
      <c r="J411" s="4">
        <v>1.9283999999999999</v>
      </c>
      <c r="K411" s="4">
        <v>2.33</v>
      </c>
      <c r="L411" s="4">
        <v>1.9594</v>
      </c>
      <c r="M411" s="4">
        <v>2.4900000000000002</v>
      </c>
      <c r="N411" s="13">
        <f>[1]!b_anal_modidura_cnbd(B411,D411,1)</f>
        <v>2.8056000000000001</v>
      </c>
      <c r="O411" s="23">
        <f>[1]!b_anal_yield_cnbd(B411,D411-1,1)</f>
        <v>2.0002</v>
      </c>
      <c r="P411" s="17">
        <f t="shared" si="25"/>
        <v>1.9462214998574279</v>
      </c>
      <c r="Q411" s="1">
        <v>1.97</v>
      </c>
      <c r="R411" s="15">
        <f t="shared" si="24"/>
        <v>-5.3978500142572106</v>
      </c>
      <c r="S411" s="15">
        <f t="shared" si="27"/>
        <v>2.3778500142572101</v>
      </c>
      <c r="T411" s="15"/>
      <c r="U411" s="1" t="str">
        <f t="shared" si="26"/>
        <v>国债3</v>
      </c>
      <c r="V411" s="5"/>
    </row>
    <row r="412" spans="1:22" x14ac:dyDescent="0.25">
      <c r="A412" s="3" t="s">
        <v>658</v>
      </c>
      <c r="B412" s="7">
        <v>200003</v>
      </c>
      <c r="C412" s="3" t="s">
        <v>659</v>
      </c>
      <c r="D412" s="5">
        <v>43957</v>
      </c>
      <c r="E412" s="5">
        <v>43958</v>
      </c>
      <c r="F412" s="4">
        <v>670</v>
      </c>
      <c r="G412" s="4">
        <v>3</v>
      </c>
      <c r="H412" s="3" t="s">
        <v>12</v>
      </c>
      <c r="I412" s="3" t="s">
        <v>31</v>
      </c>
      <c r="J412" s="4">
        <v>1.4416</v>
      </c>
      <c r="K412" s="4">
        <v>2.2999999999999998</v>
      </c>
      <c r="L412" s="4">
        <v>1.4741</v>
      </c>
      <c r="M412" s="4">
        <v>1.19</v>
      </c>
      <c r="N412" s="13">
        <f>[1]!b_anal_modidura_cnbd(B412,D412,1)</f>
        <v>2.7252999999999998</v>
      </c>
      <c r="O412" s="23">
        <f>[1]!b_anal_yield_cnbd(B412,D412-6,1)</f>
        <v>1.4246000000000001</v>
      </c>
      <c r="P412" s="17">
        <f t="shared" si="25"/>
        <v>1.4599466040435916</v>
      </c>
      <c r="Q412" s="1">
        <v>1.4750000000000001</v>
      </c>
      <c r="R412" s="15">
        <f t="shared" ref="R412:R434" si="28">(P412-O412)*100</f>
        <v>3.5346604043591467</v>
      </c>
      <c r="S412" s="15">
        <f t="shared" si="27"/>
        <v>1.5053395956408533</v>
      </c>
      <c r="T412" s="15"/>
      <c r="U412" s="1" t="str">
        <f t="shared" si="26"/>
        <v>国债3</v>
      </c>
      <c r="V412" s="5"/>
    </row>
    <row r="413" spans="1:22" x14ac:dyDescent="0.25">
      <c r="A413" s="3" t="s">
        <v>848</v>
      </c>
      <c r="B413" s="7">
        <v>200003</v>
      </c>
      <c r="C413" s="3" t="s">
        <v>849</v>
      </c>
      <c r="D413" s="5">
        <v>43985</v>
      </c>
      <c r="E413" s="5">
        <v>43986</v>
      </c>
      <c r="F413" s="4">
        <v>500</v>
      </c>
      <c r="G413" s="4">
        <v>3</v>
      </c>
      <c r="H413" s="3" t="s">
        <v>12</v>
      </c>
      <c r="I413" s="3" t="s">
        <v>31</v>
      </c>
      <c r="J413" s="4">
        <v>2.2879</v>
      </c>
      <c r="K413" s="4">
        <v>1.95</v>
      </c>
      <c r="L413" s="4">
        <v>2.3856999999999999</v>
      </c>
      <c r="M413" s="4">
        <v>11.52</v>
      </c>
      <c r="N413" s="13">
        <f>[1]!b_anal_modidura_cnbd(B413,D413,1)</f>
        <v>2.6288999999999998</v>
      </c>
      <c r="O413" s="23">
        <f>[1]!b_anal_yield_cnbd(B413,D413-1,1)</f>
        <v>2.0299999999999998</v>
      </c>
      <c r="P413" s="17">
        <f t="shared" si="25"/>
        <v>2.3069193617102211</v>
      </c>
      <c r="Q413" s="1">
        <v>2.2999999999999998</v>
      </c>
      <c r="R413" s="15">
        <f t="shared" si="28"/>
        <v>27.691936171022125</v>
      </c>
      <c r="S413" s="15">
        <f t="shared" si="27"/>
        <v>-0.69193617102212279</v>
      </c>
      <c r="T413" s="15"/>
      <c r="U413" s="1" t="str">
        <f t="shared" si="26"/>
        <v>国债3</v>
      </c>
      <c r="V413" s="5"/>
    </row>
    <row r="414" spans="1:22" x14ac:dyDescent="0.25">
      <c r="A414" s="3" t="s">
        <v>93</v>
      </c>
      <c r="B414" s="7">
        <v>190013</v>
      </c>
      <c r="C414" s="3" t="s">
        <v>94</v>
      </c>
      <c r="D414" s="5">
        <v>43845</v>
      </c>
      <c r="E414" s="5">
        <v>43846</v>
      </c>
      <c r="F414" s="4">
        <v>220</v>
      </c>
      <c r="G414" s="4">
        <v>5</v>
      </c>
      <c r="H414" s="3" t="s">
        <v>12</v>
      </c>
      <c r="I414" s="3" t="s">
        <v>31</v>
      </c>
      <c r="J414" s="4">
        <v>2.7686999999999999</v>
      </c>
      <c r="K414" s="4">
        <v>3.44</v>
      </c>
      <c r="L414" s="4">
        <v>2.8336000000000001</v>
      </c>
      <c r="M414" s="4">
        <v>1.4</v>
      </c>
      <c r="N414" s="13">
        <f>[1]!b_anal_modidura_cnbd(B414,D414,1)</f>
        <v>4.3525</v>
      </c>
      <c r="O414" s="23">
        <f>[1]!b_anal_yield_cnbd(B414,D414-1,1)</f>
        <v>2.8675000000000002</v>
      </c>
      <c r="P414" s="17">
        <f t="shared" si="25"/>
        <v>2.7916753015508329</v>
      </c>
      <c r="Q414" s="1">
        <v>2.8624999999999998</v>
      </c>
      <c r="R414" s="15">
        <f t="shared" si="28"/>
        <v>-7.5824698449167283</v>
      </c>
      <c r="S414" s="15">
        <f t="shared" si="27"/>
        <v>7.0824698449166945</v>
      </c>
      <c r="T414" s="15"/>
      <c r="U414" s="1" t="str">
        <f t="shared" si="26"/>
        <v>国债5</v>
      </c>
      <c r="V414" s="5"/>
    </row>
    <row r="415" spans="1:22" x14ac:dyDescent="0.25">
      <c r="A415" s="3" t="s">
        <v>178</v>
      </c>
      <c r="B415" s="7">
        <v>190013</v>
      </c>
      <c r="C415" s="3" t="s">
        <v>179</v>
      </c>
      <c r="D415" s="5">
        <v>43873</v>
      </c>
      <c r="E415" s="5">
        <v>43874</v>
      </c>
      <c r="F415" s="4">
        <v>220</v>
      </c>
      <c r="G415" s="4">
        <v>5</v>
      </c>
      <c r="H415" s="3" t="s">
        <v>12</v>
      </c>
      <c r="I415" s="3" t="s">
        <v>31</v>
      </c>
      <c r="J415" s="4">
        <v>2.4965000000000002</v>
      </c>
      <c r="K415" s="4">
        <v>3.59</v>
      </c>
      <c r="L415" s="4">
        <v>2.5400999999999998</v>
      </c>
      <c r="M415" s="4">
        <v>2.59</v>
      </c>
      <c r="N415" s="13">
        <f>[1]!b_anal_modidura_cnbd(B415,D415,1)</f>
        <v>4.2922000000000002</v>
      </c>
      <c r="O415" s="23">
        <f>[1]!b_anal_yield_cnbd(B415,D415-1,1)</f>
        <v>2.5649999999999999</v>
      </c>
      <c r="P415" s="17">
        <f t="shared" si="25"/>
        <v>2.5197980755789575</v>
      </c>
      <c r="Q415" s="1">
        <v>2.5750000000000002</v>
      </c>
      <c r="R415" s="15">
        <f t="shared" si="28"/>
        <v>-4.5201924421042428</v>
      </c>
      <c r="S415" s="15">
        <f t="shared" si="27"/>
        <v>5.5201924421042659</v>
      </c>
      <c r="T415" s="15"/>
      <c r="U415" s="1" t="str">
        <f t="shared" si="26"/>
        <v>国债5</v>
      </c>
      <c r="V415" s="5"/>
    </row>
    <row r="416" spans="1:22" x14ac:dyDescent="0.25">
      <c r="A416" s="3" t="s">
        <v>335</v>
      </c>
      <c r="B416" s="7">
        <v>190013</v>
      </c>
      <c r="C416" s="3" t="s">
        <v>336</v>
      </c>
      <c r="D416" s="5">
        <v>43901</v>
      </c>
      <c r="E416" s="5">
        <v>43902</v>
      </c>
      <c r="F416" s="4">
        <v>430</v>
      </c>
      <c r="G416" s="4">
        <v>5</v>
      </c>
      <c r="H416" s="3" t="s">
        <v>12</v>
      </c>
      <c r="I416" s="3" t="s">
        <v>31</v>
      </c>
      <c r="J416" s="4">
        <v>2.3582999999999998</v>
      </c>
      <c r="K416" s="4">
        <v>2.73</v>
      </c>
      <c r="L416" s="4">
        <v>2.3856000000000002</v>
      </c>
      <c r="M416" s="4">
        <v>1.04</v>
      </c>
      <c r="N416" s="13">
        <f>[1]!b_anal_modidura_cnbd(B416,D416,1)</f>
        <v>4.2257999999999996</v>
      </c>
      <c r="O416" s="23">
        <f>[1]!b_anal_yield_cnbd(B416,D416-1,1)</f>
        <v>2.4049999999999998</v>
      </c>
      <c r="P416" s="17">
        <f t="shared" si="25"/>
        <v>2.3819641582658901</v>
      </c>
      <c r="Q416" s="1">
        <v>2.41</v>
      </c>
      <c r="R416" s="15">
        <f t="shared" si="28"/>
        <v>-2.3035841734109663</v>
      </c>
      <c r="S416" s="15">
        <f t="shared" si="27"/>
        <v>2.8035841734110001</v>
      </c>
      <c r="T416" s="15"/>
      <c r="U416" s="1" t="str">
        <f t="shared" si="26"/>
        <v>国债5</v>
      </c>
      <c r="V416" s="5"/>
    </row>
    <row r="417" spans="1:22" x14ac:dyDescent="0.25">
      <c r="A417" s="3" t="s">
        <v>501</v>
      </c>
      <c r="B417" s="7">
        <v>200005</v>
      </c>
      <c r="C417" s="3" t="s">
        <v>502</v>
      </c>
      <c r="D417" s="5">
        <v>43929</v>
      </c>
      <c r="E417" s="5">
        <v>43930</v>
      </c>
      <c r="F417" s="4">
        <v>573.9</v>
      </c>
      <c r="G417" s="4">
        <v>5</v>
      </c>
      <c r="H417" s="3" t="s">
        <v>12</v>
      </c>
      <c r="I417" s="3" t="s">
        <v>31</v>
      </c>
      <c r="J417" s="10">
        <f>[1]!b_info_couponrate(A417)</f>
        <v>1.99</v>
      </c>
      <c r="K417" s="4">
        <v>2.86</v>
      </c>
      <c r="L417" s="4">
        <v>2.02</v>
      </c>
      <c r="M417" s="4">
        <v>8.4600000000000009</v>
      </c>
      <c r="N417" s="13">
        <f>[1]!b_anal_modidura_cnbd(B417,E417,1)</f>
        <v>4.7103000000000002</v>
      </c>
      <c r="O417" s="23">
        <f>[1]!b_anal_yield_cnbd(B417,D417-1,1)</f>
        <v>0</v>
      </c>
      <c r="P417" s="17">
        <f t="shared" si="25"/>
        <v>2.0112300702715324</v>
      </c>
      <c r="Q417" s="1">
        <v>2.0099999999999998</v>
      </c>
      <c r="R417" s="15">
        <f t="shared" si="28"/>
        <v>201.12300702715325</v>
      </c>
      <c r="S417" s="15">
        <f t="shared" si="27"/>
        <v>-0.12300702715326572</v>
      </c>
      <c r="T417" s="15"/>
      <c r="U417" s="1" t="str">
        <f t="shared" si="26"/>
        <v>国债5</v>
      </c>
      <c r="V417" s="5"/>
    </row>
    <row r="418" spans="1:22" x14ac:dyDescent="0.25">
      <c r="A418" s="3" t="s">
        <v>707</v>
      </c>
      <c r="B418" s="7">
        <v>200005</v>
      </c>
      <c r="C418" s="3" t="s">
        <v>708</v>
      </c>
      <c r="D418" s="5">
        <v>43964</v>
      </c>
      <c r="E418" s="5">
        <v>43965</v>
      </c>
      <c r="F418" s="4">
        <v>690</v>
      </c>
      <c r="G418" s="4">
        <v>5</v>
      </c>
      <c r="H418" s="3" t="s">
        <v>12</v>
      </c>
      <c r="I418" s="3" t="s">
        <v>31</v>
      </c>
      <c r="J418" s="4">
        <v>1.9766999999999999</v>
      </c>
      <c r="K418" s="4">
        <v>2.34</v>
      </c>
      <c r="L418" s="4">
        <v>2.0070999999999999</v>
      </c>
      <c r="M418" s="4">
        <v>2.1</v>
      </c>
      <c r="N418" s="13">
        <f>[1]!b_anal_modidura_cnbd(B418,D418,1)</f>
        <v>4.6215000000000002</v>
      </c>
      <c r="O418" s="23">
        <f>[1]!b_anal_yield_cnbd(B418,D418-1,1)</f>
        <v>2.0049999999999999</v>
      </c>
      <c r="P418" s="17">
        <f t="shared" si="25"/>
        <v>1.9983379963215406</v>
      </c>
      <c r="Q418" s="1">
        <v>1.9975000000000001</v>
      </c>
      <c r="R418" s="15">
        <f t="shared" si="28"/>
        <v>-0.66620036784592607</v>
      </c>
      <c r="S418" s="15">
        <f t="shared" si="27"/>
        <v>-8.3799632154057946E-2</v>
      </c>
      <c r="T418" s="15"/>
      <c r="U418" s="1" t="str">
        <f t="shared" si="26"/>
        <v>国债5</v>
      </c>
      <c r="V418" s="5"/>
    </row>
    <row r="419" spans="1:22" x14ac:dyDescent="0.25">
      <c r="A419" s="3" t="s">
        <v>55</v>
      </c>
      <c r="B419" s="7">
        <v>190016</v>
      </c>
      <c r="C419" s="3" t="s">
        <v>56</v>
      </c>
      <c r="D419" s="5">
        <v>43838</v>
      </c>
      <c r="E419" s="5">
        <v>43839</v>
      </c>
      <c r="F419" s="4">
        <v>220</v>
      </c>
      <c r="G419" s="4">
        <v>7</v>
      </c>
      <c r="H419" s="3" t="s">
        <v>12</v>
      </c>
      <c r="I419" s="3" t="s">
        <v>31</v>
      </c>
      <c r="J419" s="4">
        <v>2.9464999999999999</v>
      </c>
      <c r="K419" s="4">
        <v>3.37</v>
      </c>
      <c r="L419" s="4">
        <v>3.0295999999999998</v>
      </c>
      <c r="M419" s="4">
        <v>2.34</v>
      </c>
      <c r="N419" s="13">
        <f>[1]!b_anal_modidura_cnbd(B419,D419,1)</f>
        <v>6.1177999999999999</v>
      </c>
      <c r="O419" s="23">
        <f>[1]!b_anal_yield_cnbd(B419,D419-1,1)</f>
        <v>3.0649999999999999</v>
      </c>
      <c r="P419" s="17">
        <f t="shared" si="25"/>
        <v>2.9628457452025239</v>
      </c>
      <c r="Q419" s="1">
        <v>3.06</v>
      </c>
      <c r="R419" s="15">
        <f t="shared" si="28"/>
        <v>-10.215425479747609</v>
      </c>
      <c r="S419" s="15">
        <f t="shared" si="27"/>
        <v>9.7154254797476192</v>
      </c>
      <c r="T419" s="15"/>
      <c r="U419" s="1" t="str">
        <f t="shared" si="26"/>
        <v>国债7</v>
      </c>
      <c r="V419" s="5"/>
    </row>
    <row r="420" spans="1:22" x14ac:dyDescent="0.25">
      <c r="A420" s="3" t="s">
        <v>144</v>
      </c>
      <c r="B420" s="7">
        <v>190016</v>
      </c>
      <c r="C420" s="3" t="s">
        <v>145</v>
      </c>
      <c r="D420" s="5">
        <v>43866</v>
      </c>
      <c r="E420" s="5">
        <v>43867</v>
      </c>
      <c r="F420" s="4">
        <v>220</v>
      </c>
      <c r="G420" s="4">
        <v>7</v>
      </c>
      <c r="H420" s="3" t="s">
        <v>12</v>
      </c>
      <c r="I420" s="3" t="s">
        <v>31</v>
      </c>
      <c r="J420" s="4">
        <v>2.7305999999999999</v>
      </c>
      <c r="K420" s="4">
        <v>3.14</v>
      </c>
      <c r="L420" s="4">
        <v>2.7783000000000002</v>
      </c>
      <c r="M420" s="4">
        <v>1.17</v>
      </c>
      <c r="N420" s="13">
        <f>[1]!b_anal_modidura_cnbd(B420,D420,1)</f>
        <v>6.0651999999999999</v>
      </c>
      <c r="O420" s="23">
        <f>[1]!b_anal_yield_cnbd(B420,D420-1,1)</f>
        <v>2.78</v>
      </c>
      <c r="P420" s="17">
        <f t="shared" si="25"/>
        <v>2.7470875024731254</v>
      </c>
      <c r="Q420" s="1">
        <v>2.81</v>
      </c>
      <c r="R420" s="15">
        <f t="shared" si="28"/>
        <v>-3.2912497526874418</v>
      </c>
      <c r="S420" s="15">
        <f t="shared" si="27"/>
        <v>6.2912497526874667</v>
      </c>
      <c r="T420" s="15"/>
      <c r="U420" s="1" t="str">
        <f t="shared" si="26"/>
        <v>国债7</v>
      </c>
      <c r="V420" s="5"/>
    </row>
    <row r="421" spans="1:22" x14ac:dyDescent="0.25">
      <c r="A421" s="3" t="s">
        <v>287</v>
      </c>
      <c r="B421" s="7">
        <v>190016</v>
      </c>
      <c r="C421" s="3" t="s">
        <v>288</v>
      </c>
      <c r="D421" s="5">
        <v>43894</v>
      </c>
      <c r="E421" s="5">
        <v>43895</v>
      </c>
      <c r="F421" s="4">
        <v>430</v>
      </c>
      <c r="G421" s="4">
        <v>7</v>
      </c>
      <c r="H421" s="3" t="s">
        <v>12</v>
      </c>
      <c r="I421" s="3" t="s">
        <v>31</v>
      </c>
      <c r="J421" s="4">
        <v>2.6627000000000001</v>
      </c>
      <c r="K421" s="4">
        <v>3.72</v>
      </c>
      <c r="L421" s="4">
        <v>2.6949999999999998</v>
      </c>
      <c r="M421" s="4">
        <v>2.31</v>
      </c>
      <c r="N421" s="13">
        <f>[1]!b_anal_modidura_cnbd(B421,D421,1)</f>
        <v>5.9976000000000003</v>
      </c>
      <c r="O421" s="23">
        <f>[1]!b_anal_yield_cnbd(B421,D421-1,1)</f>
        <v>2.7650000000000001</v>
      </c>
      <c r="P421" s="17">
        <f t="shared" si="25"/>
        <v>2.679373336001067</v>
      </c>
      <c r="Q421" s="1">
        <v>2.7149999999999999</v>
      </c>
      <c r="R421" s="15">
        <f t="shared" si="28"/>
        <v>-8.562666399893315</v>
      </c>
      <c r="S421" s="15">
        <f t="shared" si="27"/>
        <v>3.5626663998932884</v>
      </c>
      <c r="T421" s="15"/>
      <c r="U421" s="1" t="str">
        <f t="shared" si="26"/>
        <v>国债7</v>
      </c>
      <c r="V421" s="5"/>
    </row>
    <row r="422" spans="1:22" x14ac:dyDescent="0.25">
      <c r="A422" s="3" t="s">
        <v>465</v>
      </c>
      <c r="B422" s="7">
        <v>190016</v>
      </c>
      <c r="C422" s="3" t="s">
        <v>466</v>
      </c>
      <c r="D422" s="5">
        <v>43922</v>
      </c>
      <c r="E422" s="5">
        <v>43923</v>
      </c>
      <c r="F422" s="4">
        <v>480.9</v>
      </c>
      <c r="G422" s="4">
        <v>7</v>
      </c>
      <c r="H422" s="3" t="s">
        <v>12</v>
      </c>
      <c r="I422" s="3" t="s">
        <v>31</v>
      </c>
      <c r="J422" s="4">
        <v>2.4771999999999998</v>
      </c>
      <c r="K422" s="4">
        <v>2.86</v>
      </c>
      <c r="L422" s="4">
        <v>2.5038999999999998</v>
      </c>
      <c r="M422" s="4">
        <v>2.95</v>
      </c>
      <c r="N422" s="13">
        <f>[1]!b_anal_modidura_cnbd(B422,D422,1)</f>
        <v>5.9368999999999996</v>
      </c>
      <c r="O422" s="23">
        <f>[1]!b_anal_yield_cnbd(B422,D422-1,1)</f>
        <v>2.5552000000000001</v>
      </c>
      <c r="P422" s="17">
        <f t="shared" si="25"/>
        <v>2.4940438073742186</v>
      </c>
      <c r="Q422" s="1">
        <v>2.5099999999999998</v>
      </c>
      <c r="R422" s="15">
        <f t="shared" si="28"/>
        <v>-6.1156192625781536</v>
      </c>
      <c r="S422" s="15">
        <f t="shared" si="27"/>
        <v>1.5956192625781185</v>
      </c>
      <c r="T422" s="15"/>
      <c r="U422" s="1" t="str">
        <f t="shared" si="26"/>
        <v>国债7</v>
      </c>
      <c r="V422" s="5"/>
    </row>
    <row r="423" spans="1:22" x14ac:dyDescent="0.25">
      <c r="A423" s="3" t="s">
        <v>660</v>
      </c>
      <c r="B423" s="7">
        <v>190016</v>
      </c>
      <c r="C423" s="3" t="s">
        <v>661</v>
      </c>
      <c r="D423" s="5">
        <v>43957</v>
      </c>
      <c r="E423" s="5">
        <v>43958</v>
      </c>
      <c r="F423" s="4">
        <v>670</v>
      </c>
      <c r="G423" s="4">
        <v>7</v>
      </c>
      <c r="H423" s="3" t="s">
        <v>12</v>
      </c>
      <c r="I423" s="3" t="s">
        <v>31</v>
      </c>
      <c r="J423" s="4">
        <v>2.3096000000000001</v>
      </c>
      <c r="K423" s="4">
        <v>2.48</v>
      </c>
      <c r="L423" s="4">
        <v>2.3399000000000001</v>
      </c>
      <c r="M423" s="4">
        <v>2.38</v>
      </c>
      <c r="N423" s="13">
        <f>[1]!b_anal_modidura_cnbd(B423,D423,1)</f>
        <v>5.8562000000000003</v>
      </c>
      <c r="O423" s="23">
        <f>[1]!b_anal_yield_cnbd(B423,D423-6,1)</f>
        <v>2.29</v>
      </c>
      <c r="P423" s="17">
        <f t="shared" si="25"/>
        <v>2.3266759195382671</v>
      </c>
      <c r="Q423" s="1">
        <v>2.335</v>
      </c>
      <c r="R423" s="15">
        <f t="shared" si="28"/>
        <v>3.6675919538267099</v>
      </c>
      <c r="S423" s="15">
        <f t="shared" si="27"/>
        <v>0.83240804617328301</v>
      </c>
      <c r="T423" s="15"/>
      <c r="U423" s="1" t="str">
        <f t="shared" si="26"/>
        <v>国债7</v>
      </c>
      <c r="V423" s="5"/>
    </row>
    <row r="424" spans="1:22" x14ac:dyDescent="0.25">
      <c r="A424" s="3" t="s">
        <v>850</v>
      </c>
      <c r="B424" s="7">
        <v>200008</v>
      </c>
      <c r="C424" s="3" t="s">
        <v>851</v>
      </c>
      <c r="D424" s="5">
        <v>43985</v>
      </c>
      <c r="E424" s="5">
        <v>43986</v>
      </c>
      <c r="F424" s="4">
        <v>500</v>
      </c>
      <c r="G424" s="4">
        <v>7</v>
      </c>
      <c r="H424" s="3" t="s">
        <v>12</v>
      </c>
      <c r="I424" s="3" t="s">
        <v>31</v>
      </c>
      <c r="J424" s="10">
        <f>[1]!b_info_couponrate(A424)</f>
        <v>2.85</v>
      </c>
      <c r="K424" s="4">
        <v>2.3199999999999998</v>
      </c>
      <c r="L424" s="4">
        <v>2.9</v>
      </c>
      <c r="M424" s="4">
        <v>1.99</v>
      </c>
      <c r="N424" s="13">
        <f>[1]!b_anal_modidura_cnbd(B424,E424,1)</f>
        <v>6.2628000000000004</v>
      </c>
      <c r="O424" s="23">
        <f>[1]!b_anal_yield_cnbd(B424,D424-1,1)</f>
        <v>0</v>
      </c>
      <c r="P424" s="17">
        <f t="shared" si="25"/>
        <v>2.865967298971706</v>
      </c>
      <c r="Q424" s="1">
        <v>2.85</v>
      </c>
      <c r="R424" s="15">
        <f t="shared" si="28"/>
        <v>286.59672989717058</v>
      </c>
      <c r="S424" s="15">
        <f t="shared" si="27"/>
        <v>-1.5967298971705901</v>
      </c>
      <c r="T424" s="15"/>
      <c r="U424" s="1" t="str">
        <f t="shared" si="26"/>
        <v>国债7</v>
      </c>
      <c r="V424" s="5"/>
    </row>
    <row r="425" spans="1:22" x14ac:dyDescent="0.25">
      <c r="A425" s="3" t="s">
        <v>95</v>
      </c>
      <c r="B425" s="7">
        <v>190015</v>
      </c>
      <c r="C425" s="3" t="s">
        <v>96</v>
      </c>
      <c r="D425" s="5">
        <v>43845</v>
      </c>
      <c r="E425" s="5">
        <v>43846</v>
      </c>
      <c r="F425" s="4">
        <v>220</v>
      </c>
      <c r="G425" s="4">
        <v>10</v>
      </c>
      <c r="H425" s="3" t="s">
        <v>12</v>
      </c>
      <c r="I425" s="3" t="s">
        <v>31</v>
      </c>
      <c r="J425" s="4">
        <v>3.0383</v>
      </c>
      <c r="K425" s="4">
        <v>4.0999999999999996</v>
      </c>
      <c r="L425" s="4">
        <v>3.0707</v>
      </c>
      <c r="M425" s="4">
        <v>1.81</v>
      </c>
      <c r="N425" s="13">
        <f>[1]!b_anal_modidura_cnbd(B425,D425,1)</f>
        <v>8.3854000000000006</v>
      </c>
      <c r="O425" s="23">
        <f>[1]!b_anal_yield_cnbd(B425,D425-1,1)</f>
        <v>3.0975000000000001</v>
      </c>
      <c r="P425" s="17">
        <f t="shared" si="25"/>
        <v>3.0502254895413459</v>
      </c>
      <c r="Q425" s="1">
        <v>3.0825</v>
      </c>
      <c r="R425" s="15">
        <f t="shared" si="28"/>
        <v>-4.7274510458654273</v>
      </c>
      <c r="S425" s="15">
        <f t="shared" si="27"/>
        <v>3.2274510458654149</v>
      </c>
      <c r="T425" s="15"/>
      <c r="U425" s="1" t="str">
        <f t="shared" si="26"/>
        <v>国债10</v>
      </c>
      <c r="V425" s="5"/>
    </row>
    <row r="426" spans="1:22" x14ac:dyDescent="0.25">
      <c r="A426" s="3" t="s">
        <v>206</v>
      </c>
      <c r="B426" s="7">
        <v>190015</v>
      </c>
      <c r="C426" s="3" t="s">
        <v>207</v>
      </c>
      <c r="D426" s="5">
        <v>43880</v>
      </c>
      <c r="E426" s="5">
        <v>43881</v>
      </c>
      <c r="F426" s="4">
        <v>320</v>
      </c>
      <c r="G426" s="4">
        <v>10</v>
      </c>
      <c r="H426" s="3" t="s">
        <v>12</v>
      </c>
      <c r="I426" s="3" t="s">
        <v>31</v>
      </c>
      <c r="J426" s="4">
        <v>2.8290000000000002</v>
      </c>
      <c r="K426" s="4">
        <v>2.68</v>
      </c>
      <c r="L426" s="4">
        <v>2.851</v>
      </c>
      <c r="M426" s="4">
        <v>1.44</v>
      </c>
      <c r="N426" s="13">
        <f>[1]!b_anal_modidura_cnbd(B426,D426,1)</f>
        <v>8.3140999999999998</v>
      </c>
      <c r="O426" s="23">
        <f>[1]!b_anal_yield_cnbd(B426,D426-1,1)</f>
        <v>2.8624999999999998</v>
      </c>
      <c r="P426" s="17">
        <f t="shared" si="25"/>
        <v>2.8410277600702423</v>
      </c>
      <c r="Q426" s="1">
        <v>2.8624999999999998</v>
      </c>
      <c r="R426" s="15">
        <f t="shared" si="28"/>
        <v>-2.1472239929757553</v>
      </c>
      <c r="S426" s="15">
        <f t="shared" si="27"/>
        <v>2.1472239929757553</v>
      </c>
      <c r="T426" s="15"/>
      <c r="U426" s="1" t="str">
        <f t="shared" si="26"/>
        <v>国债10</v>
      </c>
      <c r="V426" s="5"/>
    </row>
    <row r="427" spans="1:22" x14ac:dyDescent="0.25">
      <c r="A427" s="3" t="s">
        <v>378</v>
      </c>
      <c r="B427" s="7">
        <v>190015</v>
      </c>
      <c r="C427" s="3" t="s">
        <v>379</v>
      </c>
      <c r="D427" s="5">
        <v>43908</v>
      </c>
      <c r="E427" s="5">
        <v>43909</v>
      </c>
      <c r="F427" s="4">
        <v>430</v>
      </c>
      <c r="G427" s="4">
        <v>10</v>
      </c>
      <c r="H427" s="3" t="s">
        <v>12</v>
      </c>
      <c r="I427" s="3" t="s">
        <v>31</v>
      </c>
      <c r="J427" s="4">
        <v>2.6766999999999999</v>
      </c>
      <c r="K427" s="4">
        <v>3.13</v>
      </c>
      <c r="L427" s="4">
        <v>2.7126999999999999</v>
      </c>
      <c r="M427" s="4">
        <v>20.059999999999999</v>
      </c>
      <c r="N427" s="13">
        <f>[1]!b_anal_modidura_cnbd(B427,D427,1)</f>
        <v>8.2561999999999998</v>
      </c>
      <c r="O427" s="23">
        <f>[1]!b_anal_yield_cnbd(B427,D427-1,1)</f>
        <v>2.71</v>
      </c>
      <c r="P427" s="17">
        <f t="shared" si="25"/>
        <v>2.688812109687265</v>
      </c>
      <c r="Q427" s="1">
        <v>2.7174999999999998</v>
      </c>
      <c r="R427" s="15">
        <f t="shared" si="28"/>
        <v>-2.1187890312734936</v>
      </c>
      <c r="S427" s="15">
        <f t="shared" si="27"/>
        <v>2.8687890312734776</v>
      </c>
      <c r="T427" s="15"/>
      <c r="U427" s="1" t="str">
        <f t="shared" si="26"/>
        <v>国债10</v>
      </c>
      <c r="V427" s="5"/>
    </row>
    <row r="428" spans="1:22" x14ac:dyDescent="0.25">
      <c r="A428" s="3" t="s">
        <v>551</v>
      </c>
      <c r="B428" s="7">
        <v>190015</v>
      </c>
      <c r="C428" s="3" t="s">
        <v>552</v>
      </c>
      <c r="D428" s="5">
        <v>43936</v>
      </c>
      <c r="E428" s="5">
        <v>43937</v>
      </c>
      <c r="F428" s="4">
        <v>560</v>
      </c>
      <c r="G428" s="4">
        <v>10</v>
      </c>
      <c r="H428" s="3" t="s">
        <v>12</v>
      </c>
      <c r="I428" s="3" t="s">
        <v>31</v>
      </c>
      <c r="J428" s="4">
        <v>2.5003000000000002</v>
      </c>
      <c r="K428" s="4">
        <v>2.94</v>
      </c>
      <c r="L428" s="4">
        <v>2.5204</v>
      </c>
      <c r="M428" s="4">
        <v>1.25</v>
      </c>
      <c r="N428" s="13">
        <f>[1]!b_anal_modidura_cnbd(B428,D428,1)</f>
        <v>8.1994000000000007</v>
      </c>
      <c r="O428" s="23">
        <f>[1]!b_anal_yield_cnbd(B428,D428-1,1)</f>
        <v>2.5474999999999999</v>
      </c>
      <c r="P428" s="17">
        <f t="shared" si="25"/>
        <v>2.512496014342513</v>
      </c>
      <c r="Q428" s="1">
        <v>2.5325000000000002</v>
      </c>
      <c r="R428" s="15">
        <f t="shared" si="28"/>
        <v>-3.5003985657486858</v>
      </c>
      <c r="S428" s="15">
        <f t="shared" si="27"/>
        <v>2.0003985657487178</v>
      </c>
      <c r="T428" s="15"/>
      <c r="U428" s="1" t="str">
        <f t="shared" si="26"/>
        <v>国债10</v>
      </c>
      <c r="V428" s="5"/>
    </row>
    <row r="429" spans="1:22" x14ac:dyDescent="0.25">
      <c r="A429" s="3" t="s">
        <v>753</v>
      </c>
      <c r="B429" s="7">
        <v>200006</v>
      </c>
      <c r="C429" s="3" t="s">
        <v>754</v>
      </c>
      <c r="D429" s="5">
        <v>43971</v>
      </c>
      <c r="E429" s="5">
        <v>43972</v>
      </c>
      <c r="F429" s="4">
        <v>690.9</v>
      </c>
      <c r="G429" s="4">
        <v>10</v>
      </c>
      <c r="H429" s="3" t="s">
        <v>12</v>
      </c>
      <c r="I429" s="3" t="s">
        <v>31</v>
      </c>
      <c r="J429" s="10">
        <f>[1]!b_info_couponrate(A429)</f>
        <v>2.68</v>
      </c>
      <c r="K429" s="4">
        <v>2.36</v>
      </c>
      <c r="L429" s="4">
        <v>2.71</v>
      </c>
      <c r="M429" s="4">
        <v>1.17</v>
      </c>
      <c r="N429" s="13">
        <f>[1]!b_anal_modidura_cnbd(B429,E429,1)</f>
        <v>8.7207000000000008</v>
      </c>
      <c r="O429" s="23">
        <f>[1]!b_anal_yield_cnbd(B429,D429-1,1)</f>
        <v>0</v>
      </c>
      <c r="P429" s="17">
        <f t="shared" si="25"/>
        <v>2.6914669693946589</v>
      </c>
      <c r="Q429" s="1">
        <v>2.6974999999999998</v>
      </c>
      <c r="R429" s="15">
        <f t="shared" si="28"/>
        <v>269.14669693946587</v>
      </c>
      <c r="S429" s="15">
        <f t="shared" si="27"/>
        <v>0.60330306053408833</v>
      </c>
      <c r="T429" s="15"/>
      <c r="U429" s="1" t="str">
        <f t="shared" si="26"/>
        <v>国债10</v>
      </c>
      <c r="V429" s="5"/>
    </row>
    <row r="430" spans="1:22" x14ac:dyDescent="0.25">
      <c r="A430" s="3" t="s">
        <v>803</v>
      </c>
      <c r="B430" s="7">
        <v>200006</v>
      </c>
      <c r="C430" s="3" t="s">
        <v>804</v>
      </c>
      <c r="D430" s="5">
        <v>43978</v>
      </c>
      <c r="E430" s="5">
        <v>43979</v>
      </c>
      <c r="F430" s="4">
        <v>500</v>
      </c>
      <c r="G430" s="4">
        <v>10</v>
      </c>
      <c r="H430" s="3" t="s">
        <v>12</v>
      </c>
      <c r="I430" s="3" t="s">
        <v>31</v>
      </c>
      <c r="J430" s="4">
        <v>2.7378</v>
      </c>
      <c r="K430" s="4">
        <v>2.58</v>
      </c>
      <c r="L430" s="4">
        <v>2.7711999999999999</v>
      </c>
      <c r="M430" s="4">
        <v>1.73</v>
      </c>
      <c r="N430" s="13">
        <f>[1]!b_anal_modidura_cnbd(B430,D430,1)</f>
        <v>8.6975999999999996</v>
      </c>
      <c r="O430" s="23">
        <f>[1]!b_anal_yield_cnbd(B430,D430-1,1)</f>
        <v>2.74</v>
      </c>
      <c r="P430" s="17">
        <f t="shared" si="25"/>
        <v>2.7492974245768949</v>
      </c>
      <c r="Q430" s="1">
        <v>2.77</v>
      </c>
      <c r="R430" s="15">
        <f t="shared" si="28"/>
        <v>0.92974245768946417</v>
      </c>
      <c r="S430" s="15">
        <f t="shared" si="27"/>
        <v>2.0702575423105163</v>
      </c>
      <c r="T430" s="15"/>
      <c r="U430" s="1" t="str">
        <f t="shared" si="26"/>
        <v>国债10</v>
      </c>
      <c r="V430" s="5"/>
    </row>
    <row r="431" spans="1:22" x14ac:dyDescent="0.25">
      <c r="A431" s="3" t="s">
        <v>355</v>
      </c>
      <c r="B431" s="7">
        <v>200004</v>
      </c>
      <c r="C431" s="3" t="s">
        <v>356</v>
      </c>
      <c r="D431" s="5">
        <v>43903</v>
      </c>
      <c r="E431" s="5">
        <v>43906</v>
      </c>
      <c r="F431" s="4">
        <v>370</v>
      </c>
      <c r="G431" s="4">
        <v>30</v>
      </c>
      <c r="H431" s="3" t="s">
        <v>12</v>
      </c>
      <c r="I431" s="3" t="s">
        <v>31</v>
      </c>
      <c r="J431" s="10">
        <f>[1]!b_info_couponrate(A431)</f>
        <v>3.39</v>
      </c>
      <c r="K431" s="4">
        <v>1.46</v>
      </c>
      <c r="L431" s="4"/>
      <c r="M431" s="4">
        <v>1.07</v>
      </c>
      <c r="N431" s="13">
        <f>[1]!b_anal_modidura_cnbd(B431,E431,1)</f>
        <v>18.8658</v>
      </c>
      <c r="O431" s="23">
        <f>[1]!b_anal_yield_cnbd(B431,D431-1,1)</f>
        <v>0</v>
      </c>
      <c r="P431" s="17">
        <f t="shared" si="25"/>
        <v>3.3953005968472052</v>
      </c>
      <c r="Q431" s="1">
        <v>3.2450000000000001</v>
      </c>
      <c r="R431" s="15">
        <f t="shared" si="28"/>
        <v>339.53005968472053</v>
      </c>
      <c r="S431" s="15">
        <f t="shared" si="27"/>
        <v>-15.030059684720509</v>
      </c>
      <c r="T431" s="15"/>
      <c r="U431" s="1" t="str">
        <f t="shared" si="26"/>
        <v>国债30</v>
      </c>
      <c r="V431" s="5"/>
    </row>
    <row r="432" spans="1:22" x14ac:dyDescent="0.25">
      <c r="A432" s="3" t="s">
        <v>531</v>
      </c>
      <c r="B432" s="7">
        <v>200004</v>
      </c>
      <c r="C432" s="3" t="s">
        <v>532</v>
      </c>
      <c r="D432" s="5">
        <v>43931</v>
      </c>
      <c r="E432" s="5">
        <v>43934</v>
      </c>
      <c r="F432" s="4">
        <v>457.2</v>
      </c>
      <c r="G432" s="4">
        <v>30</v>
      </c>
      <c r="H432" s="3" t="s">
        <v>12</v>
      </c>
      <c r="I432" s="3" t="s">
        <v>31</v>
      </c>
      <c r="J432" s="4">
        <v>3.2879999999999998</v>
      </c>
      <c r="K432" s="4">
        <v>3.11</v>
      </c>
      <c r="L432" s="4"/>
      <c r="M432" s="4">
        <v>1.1100000000000001</v>
      </c>
      <c r="N432" s="13">
        <f>[1]!b_anal_modidura_cnbd(B432,D432,1)</f>
        <v>18.814699999999998</v>
      </c>
      <c r="O432" s="23">
        <f>[1]!b_anal_yield_cnbd(B432,D432-1,1)</f>
        <v>3.22</v>
      </c>
      <c r="P432" s="17">
        <f t="shared" si="25"/>
        <v>3.2933149930639338</v>
      </c>
      <c r="Q432" s="1">
        <v>3.26</v>
      </c>
      <c r="R432" s="15">
        <f t="shared" si="28"/>
        <v>7.3314993063933631</v>
      </c>
      <c r="S432" s="15">
        <f t="shared" si="27"/>
        <v>-3.331499306393404</v>
      </c>
      <c r="T432" s="15"/>
      <c r="U432" s="1" t="str">
        <f t="shared" si="26"/>
        <v>国债30</v>
      </c>
      <c r="V432" s="5"/>
    </row>
    <row r="433" spans="1:22" x14ac:dyDescent="0.25">
      <c r="A433" s="3" t="s">
        <v>727</v>
      </c>
      <c r="B433" s="7">
        <v>200004</v>
      </c>
      <c r="C433" s="3" t="s">
        <v>728</v>
      </c>
      <c r="D433" s="5">
        <v>43966</v>
      </c>
      <c r="E433" s="5">
        <v>43969</v>
      </c>
      <c r="F433" s="4">
        <v>563</v>
      </c>
      <c r="G433" s="4">
        <v>30</v>
      </c>
      <c r="H433" s="3" t="s">
        <v>12</v>
      </c>
      <c r="I433" s="3" t="s">
        <v>31</v>
      </c>
      <c r="J433" s="4">
        <v>3.5110999999999999</v>
      </c>
      <c r="K433" s="4">
        <v>2.84</v>
      </c>
      <c r="L433" s="4"/>
      <c r="M433" s="4">
        <v>4.46</v>
      </c>
      <c r="N433" s="13">
        <f>[1]!b_anal_modidura_cnbd(B433,D433,1)</f>
        <v>18.452400000000001</v>
      </c>
      <c r="O433" s="23">
        <f>[1]!b_anal_yield_cnbd(B433,D433-1,1)</f>
        <v>3.4874999999999998</v>
      </c>
      <c r="P433" s="17">
        <f t="shared" si="25"/>
        <v>3.5165193492445428</v>
      </c>
      <c r="Q433" s="1">
        <v>3.5</v>
      </c>
      <c r="R433" s="15">
        <f t="shared" si="28"/>
        <v>2.9019349244542969</v>
      </c>
      <c r="S433" s="15">
        <f t="shared" si="27"/>
        <v>-1.6519349244542791</v>
      </c>
      <c r="T433" s="15"/>
      <c r="U433" s="1" t="str">
        <f t="shared" si="26"/>
        <v>国债30</v>
      </c>
      <c r="V433" s="5"/>
    </row>
    <row r="434" spans="1:22" x14ac:dyDescent="0.25">
      <c r="A434" s="3" t="s">
        <v>781</v>
      </c>
      <c r="B434" s="7">
        <v>200007</v>
      </c>
      <c r="C434" s="3" t="s">
        <v>782</v>
      </c>
      <c r="D434" s="5">
        <v>43973</v>
      </c>
      <c r="E434" s="5">
        <v>43976</v>
      </c>
      <c r="F434" s="4">
        <v>587.70000000000005</v>
      </c>
      <c r="G434" s="4">
        <v>50</v>
      </c>
      <c r="H434" s="3" t="s">
        <v>12</v>
      </c>
      <c r="I434" s="3" t="s">
        <v>31</v>
      </c>
      <c r="J434" s="10">
        <f>[1]!b_info_couponrate(A434)</f>
        <v>3.73</v>
      </c>
      <c r="K434" s="4">
        <v>1.8</v>
      </c>
      <c r="L434" s="4"/>
      <c r="M434" s="4">
        <v>3.26</v>
      </c>
      <c r="N434" s="13">
        <f>[1]!b_anal_modidura_cnbd(B434,E434,1)</f>
        <v>22.614799999999999</v>
      </c>
      <c r="O434" s="23">
        <f>[1]!b_anal_yield_cnbd(B434,D434-1,1)</f>
        <v>0</v>
      </c>
      <c r="P434" s="17">
        <f t="shared" si="25"/>
        <v>3.7344218830146629</v>
      </c>
      <c r="Q434" s="1">
        <v>3.6</v>
      </c>
      <c r="R434" s="15">
        <f t="shared" si="28"/>
        <v>373.44218830146627</v>
      </c>
      <c r="S434" s="15">
        <f t="shared" si="27"/>
        <v>-13.442188301466285</v>
      </c>
      <c r="T434" s="15"/>
      <c r="U434" s="1" t="str">
        <f t="shared" si="26"/>
        <v>国债50</v>
      </c>
      <c r="V434" s="5"/>
    </row>
    <row r="436" spans="1:22" x14ac:dyDescent="0.25">
      <c r="E436" s="1" t="s">
        <v>12</v>
      </c>
    </row>
  </sheetData>
  <autoFilter ref="A1:X434"/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filterMode="1"/>
  <dimension ref="A1:X3771"/>
  <sheetViews>
    <sheetView showZeros="0" tabSelected="1" topLeftCell="A3729" workbookViewId="0">
      <pane xSplit="1" topLeftCell="B1" activePane="topRight" state="frozen"/>
      <selection pane="topRight" activeCell="C3756" sqref="C3756"/>
    </sheetView>
  </sheetViews>
  <sheetFormatPr defaultColWidth="15.75" defaultRowHeight="15.95" customHeight="1" x14ac:dyDescent="0.25"/>
  <cols>
    <col min="1" max="1" width="15.75" style="9"/>
    <col min="2" max="2" width="15.75" style="1"/>
    <col min="3" max="3" width="24.25" style="1" customWidth="1"/>
    <col min="4" max="10" width="15.75" style="1"/>
    <col min="11" max="11" width="15.75" style="81"/>
    <col min="12" max="14" width="15.75" style="1"/>
    <col min="15" max="15" width="15.75" style="25"/>
    <col min="16" max="17" width="15.75" style="15"/>
    <col min="18" max="19" width="15.75" style="81"/>
    <col min="20" max="22" width="15.75" style="1"/>
    <col min="23" max="23" width="15.75" style="21"/>
    <col min="24" max="24" width="15.75" style="22"/>
    <col min="25" max="16384" width="15.75" style="1"/>
  </cols>
  <sheetData>
    <row r="1" spans="1:24" ht="15.95" customHeight="1" x14ac:dyDescent="0.25">
      <c r="A1" s="11" t="s">
        <v>1002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11" t="s">
        <v>8</v>
      </c>
      <c r="K1" s="82" t="s">
        <v>9</v>
      </c>
      <c r="L1" s="11" t="s">
        <v>10</v>
      </c>
      <c r="M1" s="2" t="s">
        <v>11</v>
      </c>
      <c r="N1" s="83" t="s">
        <v>905</v>
      </c>
      <c r="O1" s="83" t="s">
        <v>906</v>
      </c>
      <c r="P1" s="94" t="s">
        <v>907</v>
      </c>
      <c r="Q1" s="94" t="s">
        <v>908</v>
      </c>
      <c r="R1" s="95" t="s">
        <v>909</v>
      </c>
      <c r="S1" s="95" t="s">
        <v>910</v>
      </c>
      <c r="T1" s="12"/>
      <c r="U1" s="12" t="s">
        <v>913</v>
      </c>
      <c r="V1" s="12" t="s">
        <v>916</v>
      </c>
      <c r="W1" s="20" t="s">
        <v>914</v>
      </c>
      <c r="X1" s="16" t="s">
        <v>915</v>
      </c>
    </row>
    <row r="2" spans="1:24" ht="15.75" hidden="1" x14ac:dyDescent="0.25">
      <c r="A2" s="113" t="str">
        <f t="shared" ref="A2:A65" si="0">LEFT(B2,IFERROR(FIND("X",B2,7),FIND("Z",B2,7))-1)&amp;".IB"</f>
        <v>140228.IB</v>
      </c>
      <c r="B2" s="29" t="s">
        <v>1443</v>
      </c>
      <c r="C2" s="29" t="s">
        <v>1444</v>
      </c>
      <c r="D2" s="33">
        <v>42010</v>
      </c>
      <c r="E2" s="33">
        <v>42012</v>
      </c>
      <c r="F2" s="30">
        <v>60</v>
      </c>
      <c r="G2" s="30">
        <v>7</v>
      </c>
      <c r="H2" s="29" t="s">
        <v>12</v>
      </c>
      <c r="I2" s="29" t="s">
        <v>15</v>
      </c>
      <c r="J2" s="30">
        <v>4.1513</v>
      </c>
      <c r="K2" s="30">
        <v>1.78</v>
      </c>
      <c r="L2" s="30"/>
      <c r="M2" s="30">
        <v>105</v>
      </c>
      <c r="N2" s="84">
        <f>[1]!b_anal_modidura_cnbd(A2,E2,1)</f>
        <v>5.8400999999999996</v>
      </c>
      <c r="O2" s="85">
        <f>[1]!b_anal_yield_cnbd(A2,D2,1)</f>
        <v>4.09</v>
      </c>
      <c r="P2" s="86">
        <f>IF(U:U="国开1",0.09/N2+J2,IF(U:U="国开3",0.14/N2+J2,IF(U:U="国开5",0.24/N2+J2,IF(U:U="国开7",0.24/N2+J2,IF(U:U="国开10",0.29/N2+J2,IF(U:U="口行1",0.08/N2+J2,IF(U:U="口行2",0.08/N2+J2,IF(U:U="口行3",0.08/N2+J2,IF(U:U="口行5",0.13/N2+J2,IF(U:U="口行7",0.13/N2+J2,IF(U:U="口行10",0.18/N2+J2,IF(U:U="农发1",0.09/N2+J2,IF(U:U="农发2",0.09/N2+J2,IF(U:U="农发3",0.09/N2+J2,IF(U:U="农发5",0.14/N2+J2,IF(U:U="农发7",0.19/N2+J2,IF(U:U="农发10",0.19/N2+J2,IF(U:U="农发20",0.24/N2+J2,IF(U:U="国债1",0.05/N2+J2,IF(U:U="国债2",0.05/N2+J2,IF(U:U="国债3",0.05/N2+J2,IF(U:U="国开0",0,IF(U:U="农发0",0,IF(U:U="国债0",0,IF(U:U="口行0",0,0.1/N2+J2)))))))))))))))))))))))))</f>
        <v>4.1923951867262543</v>
      </c>
      <c r="Q2" s="1"/>
      <c r="R2" s="88">
        <f>(P2-O2)*100</f>
        <v>10.239518672625447</v>
      </c>
      <c r="S2" s="1"/>
      <c r="U2" s="1" t="str">
        <f>IF(I:I="国家开发银行","国开",IF(I:I="中国进出口银行","口行",IF(I:I="中国农业发展银行","农发","国债")))&amp;IF(G:G&lt;1,"0",G2)</f>
        <v>国开7</v>
      </c>
      <c r="W2" s="1"/>
      <c r="X2" s="1"/>
    </row>
    <row r="3" spans="1:24" ht="15.75" hidden="1" x14ac:dyDescent="0.25">
      <c r="A3" s="113" t="str">
        <f t="shared" si="0"/>
        <v>140227.IB</v>
      </c>
      <c r="B3" s="29" t="s">
        <v>1445</v>
      </c>
      <c r="C3" s="29" t="s">
        <v>1446</v>
      </c>
      <c r="D3" s="33">
        <v>42010</v>
      </c>
      <c r="E3" s="33">
        <v>42012</v>
      </c>
      <c r="F3" s="30">
        <v>60</v>
      </c>
      <c r="G3" s="30">
        <v>5</v>
      </c>
      <c r="H3" s="29" t="s">
        <v>12</v>
      </c>
      <c r="I3" s="29" t="s">
        <v>15</v>
      </c>
      <c r="J3" s="30">
        <v>3.9830000000000001</v>
      </c>
      <c r="K3" s="30">
        <v>2.68</v>
      </c>
      <c r="L3" s="30"/>
      <c r="M3" s="30">
        <v>2.5</v>
      </c>
      <c r="N3" s="84">
        <f>[1]!b_anal_modidura_cnbd(A3,E3,1)</f>
        <v>4.3148999999999997</v>
      </c>
      <c r="O3" s="85">
        <f>[1]!b_anal_yield_cnbd(A3,D3,1)</f>
        <v>4.0601000000000003</v>
      </c>
      <c r="P3" s="86">
        <f>IF(U:U="国开1",0.09/N3+J3,IF(U:U="国开3",0.14/N3+J3,IF(U:U="国开5",0.24/N3+J3,IF(U:U="国开7",0.24/N3+J3,IF(U:U="国开10",0.29/N3+J3,IF(U:U="口行1",0.08/N3+J3,IF(U:U="口行2",0.08/N3+J3,IF(U:U="口行3",0.08/N3+J3,IF(U:U="口行5",0.13/N3+J3,IF(U:U="口行7",0.13/N3+J3,IF(U:U="口行10",0.18/N3+J3,IF(U:U="农发1",0.09/N3+J3,IF(U:U="农发2",0.09/N3+J3,IF(U:U="农发3",0.09/N3+J3,IF(U:U="农发5",0.14/N3+J3,IF(U:U="农发7",0.19/N3+J3,IF(U:U="农发10",0.19/N3+J3,IF(U:U="农发20",0.24/N3+J3,IF(U:U="国债1",0.05/N3+J3,IF(U:U="国债2",0.05/N3+J3,IF(U:U="国债3",0.05/N3+J3,IF(U:U="国开0",0,IF(U:U="农发0",0,IF(U:U="国债0",0,IF(U:U="口行0",0,0.1/N3+J3)))))))))))))))))))))))))</f>
        <v>4.0386212194952371</v>
      </c>
      <c r="Q3" s="1"/>
      <c r="R3" s="88">
        <f t="shared" ref="R3:R65" si="1">(P3-O3)*100</f>
        <v>-2.1478780504763151</v>
      </c>
      <c r="S3" s="1"/>
      <c r="U3" s="1" t="str">
        <f>IF(I:I="国家开发银行","国开",IF(I:I="中国进出口银行","口行",IF(I:I="中国农业发展银行","农发","国债")))&amp;IF(G:G&lt;1,"0",G3)</f>
        <v>国开5</v>
      </c>
      <c r="W3" s="1"/>
      <c r="X3" s="1"/>
    </row>
    <row r="4" spans="1:24" ht="15.75" hidden="1" x14ac:dyDescent="0.25">
      <c r="A4" s="113" t="str">
        <f t="shared" si="0"/>
        <v>140229.IB</v>
      </c>
      <c r="B4" s="29" t="s">
        <v>1447</v>
      </c>
      <c r="C4" s="29" t="s">
        <v>1448</v>
      </c>
      <c r="D4" s="33">
        <v>42010</v>
      </c>
      <c r="E4" s="33">
        <v>42012</v>
      </c>
      <c r="F4" s="30">
        <v>60</v>
      </c>
      <c r="G4" s="30">
        <v>10</v>
      </c>
      <c r="H4" s="29" t="s">
        <v>12</v>
      </c>
      <c r="I4" s="29" t="s">
        <v>15</v>
      </c>
      <c r="J4" s="30">
        <v>4.1391999999999998</v>
      </c>
      <c r="K4" s="30">
        <v>1.78</v>
      </c>
      <c r="L4" s="30"/>
      <c r="M4" s="30">
        <v>1</v>
      </c>
      <c r="N4" s="84">
        <f>[1]!b_anal_modidura_cnbd(A4,E4,1)</f>
        <v>7.91</v>
      </c>
      <c r="O4" s="85">
        <f>[1]!b_anal_yield_cnbd(A4,D4,1)</f>
        <v>4.0980999999999996</v>
      </c>
      <c r="P4" s="86">
        <f>IF(U:U="国开1",0.09/N4+J4,IF(U:U="国开3",0.14/N4+J4,IF(U:U="国开5",0.24/N4+J4,IF(U:U="国开7",0.24/N4+J4,IF(U:U="国开10",0.29/N4+J4,IF(U:U="口行1",0.08/N4+J4,IF(U:U="口行2",0.08/N4+J4,IF(U:U="口行3",0.08/N4+J4,IF(U:U="口行5",0.13/N4+J4,IF(U:U="口行7",0.13/N4+J4,IF(U:U="口行10",0.18/N4+J4,IF(U:U="农发1",0.09/N4+J4,IF(U:U="农发2",0.09/N4+J4,IF(U:U="农发3",0.09/N4+J4,IF(U:U="农发5",0.14/N4+J4,IF(U:U="农发7",0.19/N4+J4,IF(U:U="农发10",0.19/N4+J4,IF(U:U="农发20",0.24/N4+J4,IF(U:U="国债1",0.05/N4+J4,IF(U:U="国债2",0.05/N4+J4,IF(U:U="国债3",0.05/N4+J4,IF(U:U="国开0",0,IF(U:U="农发0",0,IF(U:U="国债0",0,IF(U:U="口行0",0,0.1/N4+J4)))))))))))))))))))))))))</f>
        <v>4.1758624525916561</v>
      </c>
      <c r="Q4" s="1"/>
      <c r="R4" s="88">
        <f t="shared" si="1"/>
        <v>7.7762452591656483</v>
      </c>
      <c r="S4" s="1"/>
      <c r="U4" s="1" t="str">
        <f>IF(I:I="国家开发银行","国开",IF(I:I="中国进出口银行","口行",IF(I:I="中国农业发展银行","农发","国债")))&amp;IF(G:G&lt;1,"0",G4)</f>
        <v>国开10</v>
      </c>
      <c r="W4" s="1"/>
      <c r="X4" s="1"/>
    </row>
    <row r="5" spans="1:24" ht="15.75" hidden="1" x14ac:dyDescent="0.25">
      <c r="A5" s="113" t="str">
        <f t="shared" si="0"/>
        <v>140228.IB</v>
      </c>
      <c r="B5" s="29" t="s">
        <v>1449</v>
      </c>
      <c r="C5" s="29" t="s">
        <v>1450</v>
      </c>
      <c r="D5" s="33">
        <v>42017</v>
      </c>
      <c r="E5" s="33">
        <v>42019</v>
      </c>
      <c r="F5" s="30">
        <v>50</v>
      </c>
      <c r="G5" s="30">
        <v>7</v>
      </c>
      <c r="H5" s="29" t="s">
        <v>12</v>
      </c>
      <c r="I5" s="29" t="s">
        <v>15</v>
      </c>
      <c r="J5" s="30">
        <v>4.0830000000000002</v>
      </c>
      <c r="K5" s="30">
        <v>2.7</v>
      </c>
      <c r="L5" s="30"/>
      <c r="M5" s="30">
        <v>1.2051000000000001</v>
      </c>
      <c r="N5" s="84">
        <f>[1]!b_anal_modidura_cnbd(A5,E5,1)</f>
        <v>5.8253000000000004</v>
      </c>
      <c r="O5" s="85">
        <f>[1]!b_anal_yield_cnbd(A5,D5,1)</f>
        <v>4.0898000000000003</v>
      </c>
      <c r="P5" s="86">
        <f>IF(U:U="国开1",0.09/N5+J5,IF(U:U="国开3",0.14/N5+J5,IF(U:U="国开5",0.24/N5+J5,IF(U:U="国开7",0.24/N5+J5,IF(U:U="国开10",0.29/N5+J5,IF(U:U="口行1",0.08/N5+J5,IF(U:U="口行2",0.08/N5+J5,IF(U:U="口行3",0.08/N5+J5,IF(U:U="口行5",0.13/N5+J5,IF(U:U="口行7",0.13/N5+J5,IF(U:U="口行10",0.18/N5+J5,IF(U:U="农发1",0.09/N5+J5,IF(U:U="农发2",0.09/N5+J5,IF(U:U="农发3",0.09/N5+J5,IF(U:U="农发5",0.14/N5+J5,IF(U:U="农发7",0.19/N5+J5,IF(U:U="农发10",0.19/N5+J5,IF(U:U="农发20",0.24/N5+J5,IF(U:U="国债1",0.05/N5+J5,IF(U:U="国债2",0.05/N5+J5,IF(U:U="国债3",0.05/N5+J5,IF(U:U="国开0",0,IF(U:U="农发0",0,IF(U:U="国债0",0,IF(U:U="口行0",0,0.1/N5+J5)))))))))))))))))))))))))</f>
        <v>4.1241995948706505</v>
      </c>
      <c r="Q5" s="1"/>
      <c r="R5" s="88">
        <f t="shared" si="1"/>
        <v>3.4399594870650141</v>
      </c>
      <c r="S5" s="1"/>
      <c r="U5" s="1" t="str">
        <f>IF(I:I="国家开发银行","国开",IF(I:I="中国进出口银行","口行",IF(I:I="中国农业发展银行","农发","国债")))&amp;IF(G:G&lt;1,"0",G5)</f>
        <v>国开7</v>
      </c>
      <c r="W5" s="1"/>
      <c r="X5" s="1"/>
    </row>
    <row r="6" spans="1:24" ht="15.75" hidden="1" x14ac:dyDescent="0.25">
      <c r="A6" s="113" t="str">
        <f t="shared" si="0"/>
        <v>150201.IB</v>
      </c>
      <c r="B6" s="29" t="s">
        <v>1451</v>
      </c>
      <c r="C6" s="29" t="s">
        <v>1452</v>
      </c>
      <c r="D6" s="33">
        <v>42017</v>
      </c>
      <c r="E6" s="33">
        <v>42019</v>
      </c>
      <c r="F6" s="30">
        <v>50</v>
      </c>
      <c r="G6" s="30">
        <v>3</v>
      </c>
      <c r="H6" s="29" t="s">
        <v>12</v>
      </c>
      <c r="I6" s="29" t="s">
        <v>15</v>
      </c>
      <c r="J6" s="30">
        <v>3.8220000000000001</v>
      </c>
      <c r="K6" s="30">
        <v>5.04</v>
      </c>
      <c r="L6" s="30"/>
      <c r="M6" s="30">
        <v>10</v>
      </c>
      <c r="N6" s="84">
        <f>[1]!b_anal_modidura_cnbd(A6,E6,1)</f>
        <v>2.7652999999999999</v>
      </c>
      <c r="O6" s="85">
        <f>[1]!b_anal_yield_cnbd(A6,D6,1)</f>
        <v>3.8835000000000002</v>
      </c>
      <c r="P6" s="86">
        <f>IF(U:U="国开1",0.09/N6+J6,IF(U:U="国开3",0.14/N6+J6,IF(U:U="国开5",0.24/N6+J6,IF(U:U="国开7",0.24/N6+J6,IF(U:U="国开10",0.29/N6+J6,IF(U:U="口行1",0.08/N6+J6,IF(U:U="口行2",0.08/N6+J6,IF(U:U="口行3",0.08/N6+J6,IF(U:U="口行5",0.13/N6+J6,IF(U:U="口行7",0.13/N6+J6,IF(U:U="口行10",0.18/N6+J6,IF(U:U="农发1",0.09/N6+J6,IF(U:U="农发2",0.09/N6+J6,IF(U:U="农发3",0.09/N6+J6,IF(U:U="农发5",0.14/N6+J6,IF(U:U="农发7",0.19/N6+J6,IF(U:U="农发10",0.19/N6+J6,IF(U:U="农发20",0.24/N6+J6,IF(U:U="国债1",0.05/N6+J6,IF(U:U="国债2",0.05/N6+J6,IF(U:U="国债3",0.05/N6+J6,IF(U:U="国开0",0,IF(U:U="农发0",0,IF(U:U="国债0",0,IF(U:U="口行0",0,0.1/N6+J6)))))))))))))))))))))))))</f>
        <v>3.8726274183632881</v>
      </c>
      <c r="Q6" s="1"/>
      <c r="R6" s="88">
        <f t="shared" si="1"/>
        <v>-1.087258163671212</v>
      </c>
      <c r="S6" s="1"/>
      <c r="U6" s="1" t="str">
        <f>IF(I:I="国家开发银行","国开",IF(I:I="中国进出口银行","口行",IF(I:I="中国农业发展银行","农发","国债")))&amp;IF(G:G&lt;1,"0",G6)</f>
        <v>国开3</v>
      </c>
      <c r="W6" s="1"/>
      <c r="X6" s="1"/>
    </row>
    <row r="7" spans="1:24" ht="15.75" hidden="1" x14ac:dyDescent="0.25">
      <c r="A7" s="113" t="str">
        <f t="shared" si="0"/>
        <v>140229.IB</v>
      </c>
      <c r="B7" s="29" t="s">
        <v>1453</v>
      </c>
      <c r="C7" s="29" t="s">
        <v>1454</v>
      </c>
      <c r="D7" s="33">
        <v>42017</v>
      </c>
      <c r="E7" s="33">
        <v>42019</v>
      </c>
      <c r="F7" s="30">
        <v>60</v>
      </c>
      <c r="G7" s="30">
        <v>10</v>
      </c>
      <c r="H7" s="29" t="s">
        <v>12</v>
      </c>
      <c r="I7" s="29" t="s">
        <v>15</v>
      </c>
      <c r="J7" s="30">
        <v>4.0891000000000002</v>
      </c>
      <c r="K7" s="30">
        <v>2.81</v>
      </c>
      <c r="L7" s="30"/>
      <c r="M7" s="30">
        <v>1.5217000000000001</v>
      </c>
      <c r="N7" s="84">
        <f>[1]!b_anal_modidura_cnbd(A7,E7,1)</f>
        <v>7.9039999999999999</v>
      </c>
      <c r="O7" s="85">
        <f>[1]!b_anal_yield_cnbd(A7,D7,1)</f>
        <v>4.0999999999999996</v>
      </c>
      <c r="P7" s="86">
        <f>IF(U:U="国开1",0.09/N7+J7,IF(U:U="国开3",0.14/N7+J7,IF(U:U="国开5",0.24/N7+J7,IF(U:U="国开7",0.24/N7+J7,IF(U:U="国开10",0.29/N7+J7,IF(U:U="口行1",0.08/N7+J7,IF(U:U="口行2",0.08/N7+J7,IF(U:U="口行3",0.08/N7+J7,IF(U:U="口行5",0.13/N7+J7,IF(U:U="口行7",0.13/N7+J7,IF(U:U="口行10",0.18/N7+J7,IF(U:U="农发1",0.09/N7+J7,IF(U:U="农发2",0.09/N7+J7,IF(U:U="农发3",0.09/N7+J7,IF(U:U="农发5",0.14/N7+J7,IF(U:U="农发7",0.19/N7+J7,IF(U:U="农发10",0.19/N7+J7,IF(U:U="农发20",0.24/N7+J7,IF(U:U="国债1",0.05/N7+J7,IF(U:U="国债2",0.05/N7+J7,IF(U:U="国债3",0.05/N7+J7,IF(U:U="国开0",0,IF(U:U="农发0",0,IF(U:U="国债0",0,IF(U:U="口行0",0,0.1/N7+J7)))))))))))))))))))))))))</f>
        <v>4.1257902834008098</v>
      </c>
      <c r="Q7" s="1"/>
      <c r="R7" s="88">
        <f t="shared" si="1"/>
        <v>2.5790283400810132</v>
      </c>
      <c r="S7" s="1"/>
      <c r="U7" s="1" t="str">
        <f>IF(I:I="国家开发银行","国开",IF(I:I="中国进出口银行","口行",IF(I:I="中国农业发展银行","农发","国债")))&amp;IF(G:G&lt;1,"0",G7)</f>
        <v>国开10</v>
      </c>
      <c r="W7" s="1"/>
      <c r="X7" s="1"/>
    </row>
    <row r="8" spans="1:24" ht="15.75" hidden="1" x14ac:dyDescent="0.25">
      <c r="A8" s="113" t="str">
        <f t="shared" si="0"/>
        <v>140227.IB</v>
      </c>
      <c r="B8" s="29" t="s">
        <v>1455</v>
      </c>
      <c r="C8" s="29" t="s">
        <v>1456</v>
      </c>
      <c r="D8" s="33">
        <v>42017</v>
      </c>
      <c r="E8" s="33">
        <v>42019</v>
      </c>
      <c r="F8" s="30">
        <v>60</v>
      </c>
      <c r="G8" s="30">
        <v>5</v>
      </c>
      <c r="H8" s="29" t="s">
        <v>12</v>
      </c>
      <c r="I8" s="29" t="s">
        <v>15</v>
      </c>
      <c r="J8" s="30">
        <v>3.9359999999999999</v>
      </c>
      <c r="K8" s="30">
        <v>3.8</v>
      </c>
      <c r="L8" s="30"/>
      <c r="M8" s="30">
        <v>1.925</v>
      </c>
      <c r="N8" s="84">
        <f>[1]!b_anal_modidura_cnbd(A8,E8,1)</f>
        <v>4.3025000000000002</v>
      </c>
      <c r="O8" s="85">
        <f>[1]!b_anal_yield_cnbd(A8,D8,1)</f>
        <v>3.9801000000000002</v>
      </c>
      <c r="P8" s="86">
        <f>IF(U:U="国开1",0.09/N8+J8,IF(U:U="国开3",0.14/N8+J8,IF(U:U="国开5",0.24/N8+J8,IF(U:U="国开7",0.24/N8+J8,IF(U:U="国开10",0.29/N8+J8,IF(U:U="口行1",0.08/N8+J8,IF(U:U="口行2",0.08/N8+J8,IF(U:U="口行3",0.08/N8+J8,IF(U:U="口行5",0.13/N8+J8,IF(U:U="口行7",0.13/N8+J8,IF(U:U="口行10",0.18/N8+J8,IF(U:U="农发1",0.09/N8+J8,IF(U:U="农发2",0.09/N8+J8,IF(U:U="农发3",0.09/N8+J8,IF(U:U="农发5",0.14/N8+J8,IF(U:U="农发7",0.19/N8+J8,IF(U:U="农发10",0.19/N8+J8,IF(U:U="农发20",0.24/N8+J8,IF(U:U="国债1",0.05/N8+J8,IF(U:U="国债2",0.05/N8+J8,IF(U:U="国债3",0.05/N8+J8,IF(U:U="国开0",0,IF(U:U="农发0",0,IF(U:U="国债0",0,IF(U:U="口行0",0,0.1/N8+J8)))))))))))))))))))))))))</f>
        <v>3.9917815223707147</v>
      </c>
      <c r="Q8" s="1"/>
      <c r="R8" s="88">
        <f t="shared" si="1"/>
        <v>1.1681522370714514</v>
      </c>
      <c r="S8" s="1"/>
      <c r="U8" s="1" t="str">
        <f>IF(I:I="国家开发银行","国开",IF(I:I="中国进出口银行","口行",IF(I:I="中国农业发展银行","农发","国债")))&amp;IF(G:G&lt;1,"0",G8)</f>
        <v>国开5</v>
      </c>
      <c r="W8" s="1"/>
      <c r="X8" s="1"/>
    </row>
    <row r="9" spans="1:24" ht="15.75" hidden="1" x14ac:dyDescent="0.25">
      <c r="A9" s="113" t="str">
        <f t="shared" si="0"/>
        <v>140229.IB</v>
      </c>
      <c r="B9" s="29" t="s">
        <v>1457</v>
      </c>
      <c r="C9" s="29" t="s">
        <v>1458</v>
      </c>
      <c r="D9" s="33">
        <v>42024</v>
      </c>
      <c r="E9" s="33">
        <v>42026</v>
      </c>
      <c r="F9" s="30">
        <v>70</v>
      </c>
      <c r="G9" s="30">
        <v>10</v>
      </c>
      <c r="H9" s="29" t="s">
        <v>12</v>
      </c>
      <c r="I9" s="29" t="s">
        <v>15</v>
      </c>
      <c r="J9" s="30">
        <v>3.9403000000000001</v>
      </c>
      <c r="K9" s="30">
        <v>3.63</v>
      </c>
      <c r="L9" s="30"/>
      <c r="M9" s="30">
        <v>1.7428999999999999</v>
      </c>
      <c r="N9" s="84">
        <f>[1]!b_anal_modidura_cnbd(A9,E9,1)</f>
        <v>7.9063999999999997</v>
      </c>
      <c r="O9" s="85">
        <f>[1]!b_anal_yield_cnbd(A9,D9,1)</f>
        <v>3.9496000000000002</v>
      </c>
      <c r="P9" s="86">
        <f>IF(U:U="国开1",0.09/N9+J9,IF(U:U="国开3",0.14/N9+J9,IF(U:U="国开5",0.24/N9+J9,IF(U:U="国开7",0.24/N9+J9,IF(U:U="国开10",0.29/N9+J9,IF(U:U="口行1",0.08/N9+J9,IF(U:U="口行2",0.08/N9+J9,IF(U:U="口行3",0.08/N9+J9,IF(U:U="口行5",0.13/N9+J9,IF(U:U="口行7",0.13/N9+J9,IF(U:U="口行10",0.18/N9+J9,IF(U:U="农发1",0.09/N9+J9,IF(U:U="农发2",0.09/N9+J9,IF(U:U="农发3",0.09/N9+J9,IF(U:U="农发5",0.14/N9+J9,IF(U:U="农发7",0.19/N9+J9,IF(U:U="农发10",0.19/N9+J9,IF(U:U="农发20",0.24/N9+J9,IF(U:U="国债1",0.05/N9+J9,IF(U:U="国债2",0.05/N9+J9,IF(U:U="国债3",0.05/N9+J9,IF(U:U="国开0",0,IF(U:U="农发0",0,IF(U:U="国债0",0,IF(U:U="口行0",0,0.1/N9+J9)))))))))))))))))))))))))</f>
        <v>3.9769791460082971</v>
      </c>
      <c r="Q9" s="1"/>
      <c r="R9" s="88">
        <f t="shared" si="1"/>
        <v>2.7379146008296829</v>
      </c>
      <c r="S9" s="1"/>
      <c r="U9" s="1" t="str">
        <f>IF(I:I="国家开发银行","国开",IF(I:I="中国进出口银行","口行",IF(I:I="中国农业发展银行","农发","国债")))&amp;IF(G:G&lt;1,"0",G9)</f>
        <v>国开10</v>
      </c>
      <c r="W9" s="1"/>
      <c r="X9" s="1"/>
    </row>
    <row r="10" spans="1:24" ht="15.75" hidden="1" x14ac:dyDescent="0.25">
      <c r="A10" s="113" t="str">
        <f t="shared" si="0"/>
        <v>150201.IB</v>
      </c>
      <c r="B10" s="29" t="s">
        <v>1459</v>
      </c>
      <c r="C10" s="29" t="s">
        <v>1460</v>
      </c>
      <c r="D10" s="33">
        <v>42024</v>
      </c>
      <c r="E10" s="33">
        <v>42026</v>
      </c>
      <c r="F10" s="30">
        <v>60</v>
      </c>
      <c r="G10" s="30">
        <v>3</v>
      </c>
      <c r="H10" s="29" t="s">
        <v>12</v>
      </c>
      <c r="I10" s="29" t="s">
        <v>15</v>
      </c>
      <c r="J10" s="30">
        <v>3.7393000000000001</v>
      </c>
      <c r="K10" s="30">
        <v>3.65</v>
      </c>
      <c r="L10" s="30"/>
      <c r="M10" s="30">
        <v>12.5625</v>
      </c>
      <c r="N10" s="84">
        <f>[1]!b_anal_modidura_cnbd(A10,E10,1)</f>
        <v>2.7492999999999999</v>
      </c>
      <c r="O10" s="85">
        <f>[1]!b_anal_yield_cnbd(A10,D10,1)</f>
        <v>3.7719</v>
      </c>
      <c r="P10" s="86">
        <f>IF(U:U="国开1",0.09/N10+J10,IF(U:U="国开3",0.14/N10+J10,IF(U:U="国开5",0.24/N10+J10,IF(U:U="国开7",0.24/N10+J10,IF(U:U="国开10",0.29/N10+J10,IF(U:U="口行1",0.08/N10+J10,IF(U:U="口行2",0.08/N10+J10,IF(U:U="口行3",0.08/N10+J10,IF(U:U="口行5",0.13/N10+J10,IF(U:U="口行7",0.13/N10+J10,IF(U:U="口行10",0.18/N10+J10,IF(U:U="农发1",0.09/N10+J10,IF(U:U="农发2",0.09/N10+J10,IF(U:U="农发3",0.09/N10+J10,IF(U:U="农发5",0.14/N10+J10,IF(U:U="农发7",0.19/N10+J10,IF(U:U="农发10",0.19/N10+J10,IF(U:U="农发20",0.24/N10+J10,IF(U:U="国债1",0.05/N10+J10,IF(U:U="国债2",0.05/N10+J10,IF(U:U="国债3",0.05/N10+J10,IF(U:U="国开0",0,IF(U:U="农发0",0,IF(U:U="国债0",0,IF(U:U="口行0",0,0.1/N10+J10)))))))))))))))))))))))))</f>
        <v>3.7902220528861892</v>
      </c>
      <c r="Q10" s="1"/>
      <c r="R10" s="88">
        <f t="shared" si="1"/>
        <v>1.8322052886189155</v>
      </c>
      <c r="S10" s="1"/>
      <c r="U10" s="1" t="str">
        <f>IF(I:I="国家开发银行","国开",IF(I:I="中国进出口银行","口行",IF(I:I="中国农业发展银行","农发","国债")))&amp;IF(G:G&lt;1,"0",G10)</f>
        <v>国开3</v>
      </c>
      <c r="W10" s="1"/>
      <c r="X10" s="1"/>
    </row>
    <row r="11" spans="1:24" ht="15.75" hidden="1" x14ac:dyDescent="0.25">
      <c r="A11" s="113" t="str">
        <f t="shared" si="0"/>
        <v>140227.IB</v>
      </c>
      <c r="B11" s="29" t="s">
        <v>1461</v>
      </c>
      <c r="C11" s="29" t="s">
        <v>1462</v>
      </c>
      <c r="D11" s="33">
        <v>42024</v>
      </c>
      <c r="E11" s="33">
        <v>42026</v>
      </c>
      <c r="F11" s="30">
        <v>60</v>
      </c>
      <c r="G11" s="30">
        <v>5</v>
      </c>
      <c r="H11" s="29" t="s">
        <v>12</v>
      </c>
      <c r="I11" s="29" t="s">
        <v>15</v>
      </c>
      <c r="J11" s="30">
        <v>3.7879999999999998</v>
      </c>
      <c r="K11" s="30">
        <v>2.97</v>
      </c>
      <c r="L11" s="30"/>
      <c r="M11" s="30">
        <v>1.486</v>
      </c>
      <c r="N11" s="84">
        <f>[1]!b_anal_modidura_cnbd(A11,E11,1)</f>
        <v>4.2906000000000004</v>
      </c>
      <c r="O11" s="85">
        <f>[1]!b_anal_yield_cnbd(A11,D11,1)</f>
        <v>3.8252000000000002</v>
      </c>
      <c r="P11" s="86">
        <f>IF(U:U="国开1",0.09/N11+J11,IF(U:U="国开3",0.14/N11+J11,IF(U:U="国开5",0.24/N11+J11,IF(U:U="国开7",0.24/N11+J11,IF(U:U="国开10",0.29/N11+J11,IF(U:U="口行1",0.08/N11+J11,IF(U:U="口行2",0.08/N11+J11,IF(U:U="口行3",0.08/N11+J11,IF(U:U="口行5",0.13/N11+J11,IF(U:U="口行7",0.13/N11+J11,IF(U:U="口行10",0.18/N11+J11,IF(U:U="农发1",0.09/N11+J11,IF(U:U="农发2",0.09/N11+J11,IF(U:U="农发3",0.09/N11+J11,IF(U:U="农发5",0.14/N11+J11,IF(U:U="农发7",0.19/N11+J11,IF(U:U="农发10",0.19/N11+J11,IF(U:U="农发20",0.24/N11+J11,IF(U:U="国债1",0.05/N11+J11,IF(U:U="国债2",0.05/N11+J11,IF(U:U="国债3",0.05/N11+J11,IF(U:U="国开0",0,IF(U:U="农发0",0,IF(U:U="国债0",0,IF(U:U="口行0",0,0.1/N11+J11)))))))))))))))))))))))))</f>
        <v>3.8439362326947277</v>
      </c>
      <c r="Q11" s="1"/>
      <c r="R11" s="88">
        <f t="shared" si="1"/>
        <v>1.8736232694727573</v>
      </c>
      <c r="S11" s="1"/>
      <c r="U11" s="1" t="str">
        <f>IF(I:I="国家开发银行","国开",IF(I:I="中国进出口银行","口行",IF(I:I="中国农业发展银行","农发","国债")))&amp;IF(G:G&lt;1,"0",G11)</f>
        <v>国开5</v>
      </c>
      <c r="W11" s="1"/>
      <c r="X11" s="1"/>
    </row>
    <row r="12" spans="1:24" ht="15.75" hidden="1" x14ac:dyDescent="0.25">
      <c r="A12" s="113" t="str">
        <f t="shared" si="0"/>
        <v>140228.IB</v>
      </c>
      <c r="B12" s="29" t="s">
        <v>1463</v>
      </c>
      <c r="C12" s="29" t="s">
        <v>1464</v>
      </c>
      <c r="D12" s="33">
        <v>42024</v>
      </c>
      <c r="E12" s="33">
        <v>42026</v>
      </c>
      <c r="F12" s="30">
        <v>50</v>
      </c>
      <c r="G12" s="30">
        <v>7</v>
      </c>
      <c r="H12" s="29" t="s">
        <v>12</v>
      </c>
      <c r="I12" s="29" t="s">
        <v>15</v>
      </c>
      <c r="J12" s="30">
        <v>3.9236</v>
      </c>
      <c r="K12" s="30">
        <v>4.1500000000000004</v>
      </c>
      <c r="L12" s="30"/>
      <c r="M12" s="30">
        <v>2.4230999999999998</v>
      </c>
      <c r="N12" s="84">
        <f>[1]!b_anal_modidura_cnbd(A12,E12,1)</f>
        <v>5.8197000000000001</v>
      </c>
      <c r="O12" s="85">
        <f>[1]!b_anal_yield_cnbd(A12,D12,1)</f>
        <v>3.9701</v>
      </c>
      <c r="P12" s="86">
        <f>IF(U:U="国开1",0.09/N12+J12,IF(U:U="国开3",0.14/N12+J12,IF(U:U="国开5",0.24/N12+J12,IF(U:U="国开7",0.24/N12+J12,IF(U:U="国开10",0.29/N12+J12,IF(U:U="口行1",0.08/N12+J12,IF(U:U="口行2",0.08/N12+J12,IF(U:U="口行3",0.08/N12+J12,IF(U:U="口行5",0.13/N12+J12,IF(U:U="口行7",0.13/N12+J12,IF(U:U="口行10",0.18/N12+J12,IF(U:U="农发1",0.09/N12+J12,IF(U:U="农发2",0.09/N12+J12,IF(U:U="农发3",0.09/N12+J12,IF(U:U="农发5",0.14/N12+J12,IF(U:U="农发7",0.19/N12+J12,IF(U:U="农发10",0.19/N12+J12,IF(U:U="农发20",0.24/N12+J12,IF(U:U="国债1",0.05/N12+J12,IF(U:U="国债2",0.05/N12+J12,IF(U:U="国债3",0.05/N12+J12,IF(U:U="国开0",0,IF(U:U="农发0",0,IF(U:U="国债0",0,IF(U:U="口行0",0,0.1/N12+J12)))))))))))))))))))))))))</f>
        <v>3.9648392391360381</v>
      </c>
      <c r="Q12" s="1"/>
      <c r="R12" s="88">
        <f t="shared" si="1"/>
        <v>-0.52607608639618775</v>
      </c>
      <c r="S12" s="1"/>
      <c r="U12" s="1" t="str">
        <f>IF(I:I="国家开发银行","国开",IF(I:I="中国进出口银行","口行",IF(I:I="中国农业发展银行","农发","国债")))&amp;IF(G:G&lt;1,"0",G12)</f>
        <v>国开7</v>
      </c>
      <c r="W12" s="1"/>
      <c r="X12" s="1"/>
    </row>
    <row r="13" spans="1:24" ht="15.75" hidden="1" x14ac:dyDescent="0.25">
      <c r="A13" s="113" t="str">
        <f t="shared" si="0"/>
        <v>150201.IB</v>
      </c>
      <c r="B13" s="29" t="s">
        <v>1465</v>
      </c>
      <c r="C13" s="29" t="s">
        <v>1466</v>
      </c>
      <c r="D13" s="33">
        <v>42031</v>
      </c>
      <c r="E13" s="33">
        <v>42033</v>
      </c>
      <c r="F13" s="30">
        <v>60</v>
      </c>
      <c r="G13" s="30">
        <v>3</v>
      </c>
      <c r="H13" s="29" t="s">
        <v>12</v>
      </c>
      <c r="I13" s="29" t="s">
        <v>15</v>
      </c>
      <c r="J13" s="30">
        <v>3.645</v>
      </c>
      <c r="K13" s="30">
        <v>3.85</v>
      </c>
      <c r="L13" s="30"/>
      <c r="M13" s="30">
        <v>1.4125000000000001</v>
      </c>
      <c r="N13" s="84">
        <f>[1]!b_anal_modidura_cnbd(A13,E13,1)</f>
        <v>2.7290000000000001</v>
      </c>
      <c r="O13" s="85">
        <f>[1]!b_anal_yield_cnbd(A13,D13,1)</f>
        <v>3.7591000000000001</v>
      </c>
      <c r="P13" s="86">
        <f>IF(U:U="国开1",0.09/N13+J13,IF(U:U="国开3",0.14/N13+J13,IF(U:U="国开5",0.24/N13+J13,IF(U:U="国开7",0.24/N13+J13,IF(U:U="国开10",0.29/N13+J13,IF(U:U="口行1",0.08/N13+J13,IF(U:U="口行2",0.08/N13+J13,IF(U:U="口行3",0.08/N13+J13,IF(U:U="口行5",0.13/N13+J13,IF(U:U="口行7",0.13/N13+J13,IF(U:U="口行10",0.18/N13+J13,IF(U:U="农发1",0.09/N13+J13,IF(U:U="农发2",0.09/N13+J13,IF(U:U="农发3",0.09/N13+J13,IF(U:U="农发5",0.14/N13+J13,IF(U:U="农发7",0.19/N13+J13,IF(U:U="农发10",0.19/N13+J13,IF(U:U="农发20",0.24/N13+J13,IF(U:U="国债1",0.05/N13+J13,IF(U:U="国债2",0.05/N13+J13,IF(U:U="国债3",0.05/N13+J13,IF(U:U="国开0",0,IF(U:U="农发0",0,IF(U:U="国债0",0,IF(U:U="口行0",0,0.1/N13+J13)))))))))))))))))))))))))</f>
        <v>3.6963008427995603</v>
      </c>
      <c r="Q13" s="1"/>
      <c r="R13" s="88">
        <f t="shared" si="1"/>
        <v>-6.2799157200439826</v>
      </c>
      <c r="S13" s="1"/>
      <c r="U13" s="1" t="str">
        <f>IF(I:I="国家开发银行","国开",IF(I:I="中国进出口银行","口行",IF(I:I="中国农业发展银行","农发","国债")))&amp;IF(G:G&lt;1,"0",G13)</f>
        <v>国开3</v>
      </c>
      <c r="W13" s="1"/>
      <c r="X13" s="1"/>
    </row>
    <row r="14" spans="1:24" ht="15.75" hidden="1" x14ac:dyDescent="0.25">
      <c r="A14" s="113" t="str">
        <f t="shared" si="0"/>
        <v>140228.IB</v>
      </c>
      <c r="B14" s="29" t="s">
        <v>1467</v>
      </c>
      <c r="C14" s="29" t="s">
        <v>1468</v>
      </c>
      <c r="D14" s="33">
        <v>42031</v>
      </c>
      <c r="E14" s="33">
        <v>42033</v>
      </c>
      <c r="F14" s="30">
        <v>50</v>
      </c>
      <c r="G14" s="30">
        <v>7</v>
      </c>
      <c r="H14" s="29" t="s">
        <v>12</v>
      </c>
      <c r="I14" s="29" t="s">
        <v>15</v>
      </c>
      <c r="J14" s="30">
        <v>3.7953000000000001</v>
      </c>
      <c r="K14" s="30">
        <v>3.34</v>
      </c>
      <c r="L14" s="30"/>
      <c r="M14" s="30">
        <v>3.0882000000000001</v>
      </c>
      <c r="N14" s="84">
        <f>[1]!b_anal_modidura_cnbd(A14,E14,1)</f>
        <v>5.8019999999999996</v>
      </c>
      <c r="O14" s="85">
        <f>[1]!b_anal_yield_cnbd(A14,D14,1)</f>
        <v>3.8250000000000002</v>
      </c>
      <c r="P14" s="86">
        <f>IF(U:U="国开1",0.09/N14+J14,IF(U:U="国开3",0.14/N14+J14,IF(U:U="国开5",0.24/N14+J14,IF(U:U="国开7",0.24/N14+J14,IF(U:U="国开10",0.29/N14+J14,IF(U:U="口行1",0.08/N14+J14,IF(U:U="口行2",0.08/N14+J14,IF(U:U="口行3",0.08/N14+J14,IF(U:U="口行5",0.13/N14+J14,IF(U:U="口行7",0.13/N14+J14,IF(U:U="口行10",0.18/N14+J14,IF(U:U="农发1",0.09/N14+J14,IF(U:U="农发2",0.09/N14+J14,IF(U:U="农发3",0.09/N14+J14,IF(U:U="农发5",0.14/N14+J14,IF(U:U="农发7",0.19/N14+J14,IF(U:U="农发10",0.19/N14+J14,IF(U:U="农发20",0.24/N14+J14,IF(U:U="国债1",0.05/N14+J14,IF(U:U="国债2",0.05/N14+J14,IF(U:U="国债3",0.05/N14+J14,IF(U:U="国开0",0,IF(U:U="农发0",0,IF(U:U="国债0",0,IF(U:U="口行0",0,0.1/N14+J14)))))))))))))))))))))))))</f>
        <v>3.8366650465356775</v>
      </c>
      <c r="Q14" s="1"/>
      <c r="R14" s="88">
        <f t="shared" si="1"/>
        <v>1.1665046535677348</v>
      </c>
      <c r="S14" s="1"/>
      <c r="U14" s="1" t="str">
        <f>IF(I:I="国家开发银行","国开",IF(I:I="中国进出口银行","口行",IF(I:I="中国农业发展银行","农发","国债")))&amp;IF(G:G&lt;1,"0",G14)</f>
        <v>国开7</v>
      </c>
      <c r="W14" s="1"/>
      <c r="X14" s="1"/>
    </row>
    <row r="15" spans="1:24" ht="15.75" hidden="1" x14ac:dyDescent="0.25">
      <c r="A15" s="113" t="str">
        <f t="shared" si="0"/>
        <v>140229.IB</v>
      </c>
      <c r="B15" s="29" t="s">
        <v>1469</v>
      </c>
      <c r="C15" s="29" t="s">
        <v>1470</v>
      </c>
      <c r="D15" s="33">
        <v>42031</v>
      </c>
      <c r="E15" s="33">
        <v>42033</v>
      </c>
      <c r="F15" s="30">
        <v>70</v>
      </c>
      <c r="G15" s="30">
        <v>10</v>
      </c>
      <c r="H15" s="29" t="s">
        <v>12</v>
      </c>
      <c r="I15" s="29" t="s">
        <v>15</v>
      </c>
      <c r="J15" s="30">
        <v>3.7736999999999998</v>
      </c>
      <c r="K15" s="30">
        <v>3.73</v>
      </c>
      <c r="L15" s="30"/>
      <c r="M15" s="30">
        <v>2.4054000000000002</v>
      </c>
      <c r="N15" s="84">
        <f>[1]!b_anal_modidura_cnbd(A15,E15,1)</f>
        <v>7.8909000000000002</v>
      </c>
      <c r="O15" s="85">
        <f>[1]!b_anal_yield_cnbd(A15,D15,1)</f>
        <v>3.8151000000000002</v>
      </c>
      <c r="P15" s="86">
        <f>IF(U:U="国开1",0.09/N15+J15,IF(U:U="国开3",0.14/N15+J15,IF(U:U="国开5",0.24/N15+J15,IF(U:U="国开7",0.24/N15+J15,IF(U:U="国开10",0.29/N15+J15,IF(U:U="口行1",0.08/N15+J15,IF(U:U="口行2",0.08/N15+J15,IF(U:U="口行3",0.08/N15+J15,IF(U:U="口行5",0.13/N15+J15,IF(U:U="口行7",0.13/N15+J15,IF(U:U="口行10",0.18/N15+J15,IF(U:U="农发1",0.09/N15+J15,IF(U:U="农发2",0.09/N15+J15,IF(U:U="农发3",0.09/N15+J15,IF(U:U="农发5",0.14/N15+J15,IF(U:U="农发7",0.19/N15+J15,IF(U:U="农发10",0.19/N15+J15,IF(U:U="农发20",0.24/N15+J15,IF(U:U="国债1",0.05/N15+J15,IF(U:U="国债2",0.05/N15+J15,IF(U:U="国债3",0.05/N15+J15,IF(U:U="国开0",0,IF(U:U="农发0",0,IF(U:U="国债0",0,IF(U:U="口行0",0,0.1/N15+J15)))))))))))))))))))))))))</f>
        <v>3.8104511944138184</v>
      </c>
      <c r="Q15" s="1"/>
      <c r="R15" s="88">
        <f t="shared" si="1"/>
        <v>-0.46488055861817479</v>
      </c>
      <c r="S15" s="1"/>
      <c r="U15" s="1" t="str">
        <f>IF(I:I="国家开发银行","国开",IF(I:I="中国进出口银行","口行",IF(I:I="中国农业发展银行","农发","国债")))&amp;IF(G:G&lt;1,"0",G15)</f>
        <v>国开10</v>
      </c>
      <c r="W15" s="1"/>
      <c r="X15" s="1"/>
    </row>
    <row r="16" spans="1:24" ht="15.75" hidden="1" x14ac:dyDescent="0.25">
      <c r="A16" s="113" t="str">
        <f t="shared" si="0"/>
        <v>140227.IB</v>
      </c>
      <c r="B16" s="29" t="s">
        <v>1471</v>
      </c>
      <c r="C16" s="29" t="s">
        <v>1472</v>
      </c>
      <c r="D16" s="33">
        <v>42031</v>
      </c>
      <c r="E16" s="33">
        <v>42033</v>
      </c>
      <c r="F16" s="30">
        <v>60</v>
      </c>
      <c r="G16" s="30">
        <v>5</v>
      </c>
      <c r="H16" s="29" t="s">
        <v>12</v>
      </c>
      <c r="I16" s="29" t="s">
        <v>15</v>
      </c>
      <c r="J16" s="30">
        <v>3.6947999999999999</v>
      </c>
      <c r="K16" s="30">
        <v>3.21</v>
      </c>
      <c r="L16" s="30"/>
      <c r="M16" s="30">
        <v>11.6</v>
      </c>
      <c r="N16" s="84">
        <f>[1]!b_anal_modidura_cnbd(A16,E16,1)</f>
        <v>4.2680999999999996</v>
      </c>
      <c r="O16" s="85">
        <f>[1]!b_anal_yield_cnbd(A16,D16,1)</f>
        <v>3.7702</v>
      </c>
      <c r="P16" s="86">
        <f>IF(U:U="国开1",0.09/N16+J16,IF(U:U="国开3",0.14/N16+J16,IF(U:U="国开5",0.24/N16+J16,IF(U:U="国开7",0.24/N16+J16,IF(U:U="国开10",0.29/N16+J16,IF(U:U="口行1",0.08/N16+J16,IF(U:U="口行2",0.08/N16+J16,IF(U:U="口行3",0.08/N16+J16,IF(U:U="口行5",0.13/N16+J16,IF(U:U="口行7",0.13/N16+J16,IF(U:U="口行10",0.18/N16+J16,IF(U:U="农发1",0.09/N16+J16,IF(U:U="农发2",0.09/N16+J16,IF(U:U="农发3",0.09/N16+J16,IF(U:U="农发5",0.14/N16+J16,IF(U:U="农发7",0.19/N16+J16,IF(U:U="农发10",0.19/N16+J16,IF(U:U="农发20",0.24/N16+J16,IF(U:U="国债1",0.05/N16+J16,IF(U:U="国债2",0.05/N16+J16,IF(U:U="国债3",0.05/N16+J16,IF(U:U="国开0",0,IF(U:U="农发0",0,IF(U:U="国债0",0,IF(U:U="口行0",0,0.1/N16+J16)))))))))))))))))))))))))</f>
        <v>3.7510311098615308</v>
      </c>
      <c r="Q16" s="1"/>
      <c r="R16" s="88">
        <f t="shared" si="1"/>
        <v>-1.916889013846923</v>
      </c>
      <c r="S16" s="1"/>
      <c r="U16" s="1" t="str">
        <f>IF(I:I="国家开发银行","国开",IF(I:I="中国进出口银行","口行",IF(I:I="中国农业发展银行","农发","国债")))&amp;IF(G:G&lt;1,"0",G16)</f>
        <v>国开5</v>
      </c>
      <c r="W16" s="1"/>
      <c r="X16" s="1"/>
    </row>
    <row r="17" spans="1:24" ht="15.75" hidden="1" x14ac:dyDescent="0.25">
      <c r="A17" s="113" t="str">
        <f t="shared" si="0"/>
        <v>140029.IB</v>
      </c>
      <c r="B17" s="29" t="s">
        <v>1473</v>
      </c>
      <c r="C17" s="29" t="s">
        <v>1474</v>
      </c>
      <c r="D17" s="33">
        <v>42032</v>
      </c>
      <c r="E17" s="33">
        <v>42037</v>
      </c>
      <c r="F17" s="30">
        <v>200</v>
      </c>
      <c r="G17" s="30">
        <v>10</v>
      </c>
      <c r="H17" s="29" t="s">
        <v>12</v>
      </c>
      <c r="I17" s="29" t="s">
        <v>31</v>
      </c>
      <c r="J17" s="30">
        <v>3.4205000000000001</v>
      </c>
      <c r="K17" s="30">
        <v>2.2799999999999998</v>
      </c>
      <c r="L17" s="30"/>
      <c r="M17" s="30"/>
      <c r="N17" s="84">
        <f>[1]!b_anal_modidura_cnbd(A17,E17,1)</f>
        <v>8.1783999999999999</v>
      </c>
      <c r="O17" s="85">
        <f>[1]!b_anal_yield_cnbd(A17,D17,1)</f>
        <v>3.4744000000000002</v>
      </c>
      <c r="P17" s="86">
        <f>IF(U:U="国开1",0.09/N17+J17,IF(U:U="国开3",0.14/N17+J17,IF(U:U="国开5",0.24/N17+J17,IF(U:U="国开7",0.24/N17+J17,IF(U:U="国开10",0.29/N17+J17,IF(U:U="口行1",0.08/N17+J17,IF(U:U="口行2",0.08/N17+J17,IF(U:U="口行3",0.08/N17+J17,IF(U:U="口行5",0.13/N17+J17,IF(U:U="口行7",0.13/N17+J17,IF(U:U="口行10",0.18/N17+J17,IF(U:U="农发1",0.09/N17+J17,IF(U:U="农发2",0.09/N17+J17,IF(U:U="农发3",0.09/N17+J17,IF(U:U="农发5",0.14/N17+J17,IF(U:U="农发7",0.19/N17+J17,IF(U:U="农发10",0.19/N17+J17,IF(U:U="农发20",0.24/N17+J17,IF(U:U="国债1",0.05/N17+J17,IF(U:U="国债2",0.05/N17+J17,IF(U:U="国债3",0.05/N17+J17,IF(U:U="国开0",0,IF(U:U="农发0",0,IF(U:U="国债0",0,IF(U:U="口行0",0,0.1/N17+J17)))))))))))))))))))))))))</f>
        <v>3.432727330529199</v>
      </c>
      <c r="Q17" s="1"/>
      <c r="R17" s="88">
        <f t="shared" si="1"/>
        <v>-4.1672669470801171</v>
      </c>
      <c r="S17" s="1"/>
      <c r="U17" s="1" t="str">
        <f>IF(I:I="国家开发银行","国开",IF(I:I="中国进出口银行","口行",IF(I:I="中国农业发展银行","农发","国债")))&amp;IF(G:G&lt;1,"0",G17)</f>
        <v>国债10</v>
      </c>
      <c r="W17" s="1"/>
      <c r="X17" s="1"/>
    </row>
    <row r="18" spans="1:24" ht="15.75" hidden="1" x14ac:dyDescent="0.25">
      <c r="A18" s="113" t="str">
        <f t="shared" si="0"/>
        <v>150402.IB</v>
      </c>
      <c r="B18" s="29" t="s">
        <v>1475</v>
      </c>
      <c r="C18" s="29" t="s">
        <v>1476</v>
      </c>
      <c r="D18" s="33">
        <v>42033</v>
      </c>
      <c r="E18" s="33">
        <v>42037</v>
      </c>
      <c r="F18" s="30">
        <v>108.5</v>
      </c>
      <c r="G18" s="30">
        <v>5</v>
      </c>
      <c r="H18" s="29" t="s">
        <v>12</v>
      </c>
      <c r="I18" s="29" t="s">
        <v>41</v>
      </c>
      <c r="J18" s="30">
        <v>3.9194</v>
      </c>
      <c r="K18" s="30">
        <v>2.4900000000000002</v>
      </c>
      <c r="L18" s="30"/>
      <c r="M18" s="30">
        <v>2.84</v>
      </c>
      <c r="N18" s="84">
        <f>[1]!b_anal_modidura_cnbd(A18,E18,1)</f>
        <v>4.4047999999999998</v>
      </c>
      <c r="O18" s="85">
        <f>[1]!b_anal_yield_cnbd(A18,D18,1)</f>
        <v>3.9579</v>
      </c>
      <c r="P18" s="86">
        <f>IF(U:U="国开1",0.09/N18+J18,IF(U:U="国开3",0.14/N18+J18,IF(U:U="国开5",0.24/N18+J18,IF(U:U="国开7",0.24/N18+J18,IF(U:U="国开10",0.29/N18+J18,IF(U:U="口行1",0.08/N18+J18,IF(U:U="口行2",0.08/N18+J18,IF(U:U="口行3",0.08/N18+J18,IF(U:U="口行5",0.13/N18+J18,IF(U:U="口行7",0.13/N18+J18,IF(U:U="口行10",0.18/N18+J18,IF(U:U="农发1",0.09/N18+J18,IF(U:U="农发2",0.09/N18+J18,IF(U:U="农发3",0.09/N18+J18,IF(U:U="农发5",0.14/N18+J18,IF(U:U="农发7",0.19/N18+J18,IF(U:U="农发10",0.19/N18+J18,IF(U:U="农发20",0.24/N18+J18,IF(U:U="国债1",0.05/N18+J18,IF(U:U="国债2",0.05/N18+J18,IF(U:U="国债3",0.05/N18+J18,IF(U:U="国开0",0,IF(U:U="农发0",0,IF(U:U="国债0",0,IF(U:U="口行0",0,0.1/N18+J18)))))))))))))))))))))))))</f>
        <v>3.9511835088993825</v>
      </c>
      <c r="Q18" s="1"/>
      <c r="R18" s="88">
        <f t="shared" si="1"/>
        <v>-0.67164911006174499</v>
      </c>
      <c r="S18" s="1"/>
      <c r="U18" s="1" t="str">
        <f>IF(I:I="国家开发银行","国开",IF(I:I="中国进出口银行","口行",IF(I:I="中国农业发展银行","农发","国债")))&amp;IF(G:G&lt;1,"0",G18)</f>
        <v>农发5</v>
      </c>
      <c r="W18" s="1"/>
      <c r="X18" s="1"/>
    </row>
    <row r="19" spans="1:24" ht="15.75" hidden="1" x14ac:dyDescent="0.25">
      <c r="A19" s="113" t="str">
        <f t="shared" si="0"/>
        <v>150401.IB</v>
      </c>
      <c r="B19" s="29" t="s">
        <v>1477</v>
      </c>
      <c r="C19" s="29" t="s">
        <v>1478</v>
      </c>
      <c r="D19" s="33">
        <v>42033</v>
      </c>
      <c r="E19" s="33">
        <v>42037</v>
      </c>
      <c r="F19" s="30">
        <v>121.6</v>
      </c>
      <c r="G19" s="30">
        <v>3</v>
      </c>
      <c r="H19" s="29" t="s">
        <v>12</v>
      </c>
      <c r="I19" s="29" t="s">
        <v>41</v>
      </c>
      <c r="J19" s="30">
        <v>3.8527999999999998</v>
      </c>
      <c r="K19" s="30">
        <v>2.5299999999999998</v>
      </c>
      <c r="L19" s="30"/>
      <c r="M19" s="30">
        <v>5.4772999999999996</v>
      </c>
      <c r="N19" s="84">
        <f>[1]!b_anal_modidura_cnbd(A19,E19,1)</f>
        <v>2.7307999999999999</v>
      </c>
      <c r="O19" s="85">
        <f>[1]!b_anal_yield_cnbd(A19,D19,1)</f>
        <v>3.8681999999999999</v>
      </c>
      <c r="P19" s="86">
        <f>IF(U:U="国开1",0.09/N19+J19,IF(U:U="国开3",0.14/N19+J19,IF(U:U="国开5",0.24/N19+J19,IF(U:U="国开7",0.24/N19+J19,IF(U:U="国开10",0.29/N19+J19,IF(U:U="口行1",0.08/N19+J19,IF(U:U="口行2",0.08/N19+J19,IF(U:U="口行3",0.08/N19+J19,IF(U:U="口行5",0.13/N19+J19,IF(U:U="口行7",0.13/N19+J19,IF(U:U="口行10",0.18/N19+J19,IF(U:U="农发1",0.09/N19+J19,IF(U:U="农发2",0.09/N19+J19,IF(U:U="农发3",0.09/N19+J19,IF(U:U="农发5",0.14/N19+J19,IF(U:U="农发7",0.19/N19+J19,IF(U:U="农发10",0.19/N19+J19,IF(U:U="农发20",0.24/N19+J19,IF(U:U="国债1",0.05/N19+J19,IF(U:U="国债2",0.05/N19+J19,IF(U:U="国债3",0.05/N19+J19,IF(U:U="国开0",0,IF(U:U="农发0",0,IF(U:U="国债0",0,IF(U:U="口行0",0,0.1/N19+J19)))))))))))))))))))))))))</f>
        <v>3.8857573751281675</v>
      </c>
      <c r="Q19" s="1"/>
      <c r="R19" s="88">
        <f t="shared" si="1"/>
        <v>1.7557375128167685</v>
      </c>
      <c r="S19" s="1"/>
      <c r="U19" s="1" t="str">
        <f>IF(I:I="国家开发银行","国开",IF(I:I="中国进出口银行","口行",IF(I:I="中国农业发展银行","农发","国债")))&amp;IF(G:G&lt;1,"0",G19)</f>
        <v>农发3</v>
      </c>
      <c r="W19" s="1"/>
      <c r="X19" s="1"/>
    </row>
    <row r="20" spans="1:24" ht="15.75" hidden="1" x14ac:dyDescent="0.25">
      <c r="A20" s="113" t="str">
        <f t="shared" si="0"/>
        <v>150304.IB</v>
      </c>
      <c r="B20" s="29" t="s">
        <v>1479</v>
      </c>
      <c r="C20" s="29" t="s">
        <v>1480</v>
      </c>
      <c r="D20" s="33">
        <v>42034</v>
      </c>
      <c r="E20" s="33">
        <v>42038</v>
      </c>
      <c r="F20" s="30">
        <v>50</v>
      </c>
      <c r="G20" s="30">
        <v>7</v>
      </c>
      <c r="H20" s="29" t="s">
        <v>12</v>
      </c>
      <c r="I20" s="29" t="s">
        <v>22</v>
      </c>
      <c r="J20" s="30">
        <v>4.0227000000000004</v>
      </c>
      <c r="K20" s="30">
        <v>2.1</v>
      </c>
      <c r="L20" s="30"/>
      <c r="M20" s="30">
        <v>1.9474</v>
      </c>
      <c r="N20" s="84">
        <f>[1]!b_anal_modidura_cnbd(A20,E20,1)</f>
        <v>5.9877000000000002</v>
      </c>
      <c r="O20" s="85">
        <f>[1]!b_anal_yield_cnbd(A20,D20,1)</f>
        <v>4.0449999999999999</v>
      </c>
      <c r="P20" s="86">
        <f>IF(U:U="国开1",0.09/N20+J20,IF(U:U="国开3",0.14/N20+J20,IF(U:U="国开5",0.24/N20+J20,IF(U:U="国开7",0.24/N20+J20,IF(U:U="国开10",0.29/N20+J20,IF(U:U="口行1",0.08/N20+J20,IF(U:U="口行2",0.08/N20+J20,IF(U:U="口行3",0.08/N20+J20,IF(U:U="口行5",0.13/N20+J20,IF(U:U="口行7",0.13/N20+J20,IF(U:U="口行10",0.18/N20+J20,IF(U:U="农发1",0.09/N20+J20,IF(U:U="农发2",0.09/N20+J20,IF(U:U="农发3",0.09/N20+J20,IF(U:U="农发5",0.14/N20+J20,IF(U:U="农发7",0.19/N20+J20,IF(U:U="农发10",0.19/N20+J20,IF(U:U="农发20",0.24/N20+J20,IF(U:U="国债1",0.05/N20+J20,IF(U:U="国债2",0.05/N20+J20,IF(U:U="国债3",0.05/N20+J20,IF(U:U="国开0",0,IF(U:U="农发0",0,IF(U:U="国债0",0,IF(U:U="口行0",0,0.1/N20+J20)))))))))))))))))))))))))</f>
        <v>4.0444111745745452</v>
      </c>
      <c r="Q20" s="1"/>
      <c r="R20" s="88">
        <f t="shared" si="1"/>
        <v>-5.8882542545468652E-2</v>
      </c>
      <c r="S20" s="1"/>
      <c r="U20" s="1" t="str">
        <f>IF(I:I="国家开发银行","国开",IF(I:I="中国进出口银行","口行",IF(I:I="中国农业发展银行","农发","国债")))&amp;IF(G:G&lt;1,"0",G20)</f>
        <v>口行7</v>
      </c>
      <c r="W20" s="1"/>
      <c r="X20" s="1"/>
    </row>
    <row r="21" spans="1:24" ht="15.75" hidden="1" x14ac:dyDescent="0.25">
      <c r="A21" s="113" t="str">
        <f t="shared" si="0"/>
        <v>150303.IB</v>
      </c>
      <c r="B21" s="29" t="s">
        <v>1481</v>
      </c>
      <c r="C21" s="29" t="s">
        <v>1482</v>
      </c>
      <c r="D21" s="33">
        <v>42034</v>
      </c>
      <c r="E21" s="33">
        <v>42038</v>
      </c>
      <c r="F21" s="30">
        <v>50</v>
      </c>
      <c r="G21" s="30">
        <v>5</v>
      </c>
      <c r="H21" s="29" t="s">
        <v>12</v>
      </c>
      <c r="I21" s="29" t="s">
        <v>22</v>
      </c>
      <c r="J21" s="30">
        <v>3.9407000000000001</v>
      </c>
      <c r="K21" s="30">
        <v>2.2799999999999998</v>
      </c>
      <c r="L21" s="30"/>
      <c r="M21" s="30">
        <v>1.3513999999999999</v>
      </c>
      <c r="N21" s="84">
        <f>[1]!b_anal_modidura_cnbd(A21,E21,1)</f>
        <v>4.4462999999999999</v>
      </c>
      <c r="O21" s="85">
        <f>[1]!b_anal_yield_cnbd(A21,D21,1)</f>
        <v>3.9695</v>
      </c>
      <c r="P21" s="86">
        <f>IF(U:U="国开1",0.09/N21+J21,IF(U:U="国开3",0.14/N21+J21,IF(U:U="国开5",0.24/N21+J21,IF(U:U="国开7",0.24/N21+J21,IF(U:U="国开10",0.29/N21+J21,IF(U:U="口行1",0.08/N21+J21,IF(U:U="口行2",0.08/N21+J21,IF(U:U="口行3",0.08/N21+J21,IF(U:U="口行5",0.13/N21+J21,IF(U:U="口行7",0.13/N21+J21,IF(U:U="口行10",0.18/N21+J21,IF(U:U="农发1",0.09/N21+J21,IF(U:U="农发2",0.09/N21+J21,IF(U:U="农发3",0.09/N21+J21,IF(U:U="农发5",0.14/N21+J21,IF(U:U="农发7",0.19/N21+J21,IF(U:U="农发10",0.19/N21+J21,IF(U:U="农发20",0.24/N21+J21,IF(U:U="国债1",0.05/N21+J21,IF(U:U="国债2",0.05/N21+J21,IF(U:U="国债3",0.05/N21+J21,IF(U:U="国开0",0,IF(U:U="农发0",0,IF(U:U="国债0",0,IF(U:U="口行0",0,0.1/N21+J21)))))))))))))))))))))))))</f>
        <v>3.9699377932213302</v>
      </c>
      <c r="Q21" s="1"/>
      <c r="R21" s="88">
        <f t="shared" si="1"/>
        <v>4.3779322133019605E-2</v>
      </c>
      <c r="S21" s="1"/>
      <c r="U21" s="1" t="str">
        <f>IF(I:I="国家开发银行","国开",IF(I:I="中国进出口银行","口行",IF(I:I="中国农业发展银行","农发","国债")))&amp;IF(G:G&lt;1,"0",G21)</f>
        <v>口行5</v>
      </c>
      <c r="W21" s="1"/>
      <c r="X21" s="1"/>
    </row>
    <row r="22" spans="1:24" ht="15.75" hidden="1" x14ac:dyDescent="0.25">
      <c r="A22" s="113" t="str">
        <f t="shared" si="0"/>
        <v>150201.IB</v>
      </c>
      <c r="B22" s="29" t="s">
        <v>1483</v>
      </c>
      <c r="C22" s="29" t="s">
        <v>1484</v>
      </c>
      <c r="D22" s="33">
        <v>42038</v>
      </c>
      <c r="E22" s="33">
        <v>42040</v>
      </c>
      <c r="F22" s="30">
        <v>60</v>
      </c>
      <c r="G22" s="30">
        <v>3</v>
      </c>
      <c r="H22" s="29" t="s">
        <v>12</v>
      </c>
      <c r="I22" s="29" t="s">
        <v>15</v>
      </c>
      <c r="J22" s="30">
        <v>3.7252000000000001</v>
      </c>
      <c r="K22" s="30">
        <v>2.8</v>
      </c>
      <c r="L22" s="30"/>
      <c r="M22" s="30">
        <v>1.0667</v>
      </c>
      <c r="N22" s="84">
        <f>[1]!b_anal_modidura_cnbd(A22,E22,1)</f>
        <v>2.7145000000000001</v>
      </c>
      <c r="O22" s="85">
        <f>[1]!b_anal_yield_cnbd(A22,D22,1)</f>
        <v>3.7751000000000001</v>
      </c>
      <c r="P22" s="86">
        <f>IF(U:U="国开1",0.09/N22+J22,IF(U:U="国开3",0.14/N22+J22,IF(U:U="国开5",0.24/N22+J22,IF(U:U="国开7",0.24/N22+J22,IF(U:U="国开10",0.29/N22+J22,IF(U:U="口行1",0.08/N22+J22,IF(U:U="口行2",0.08/N22+J22,IF(U:U="口行3",0.08/N22+J22,IF(U:U="口行5",0.13/N22+J22,IF(U:U="口行7",0.13/N22+J22,IF(U:U="口行10",0.18/N22+J22,IF(U:U="农发1",0.09/N22+J22,IF(U:U="农发2",0.09/N22+J22,IF(U:U="农发3",0.09/N22+J22,IF(U:U="农发5",0.14/N22+J22,IF(U:U="农发7",0.19/N22+J22,IF(U:U="农发10",0.19/N22+J22,IF(U:U="农发20",0.24/N22+J22,IF(U:U="国债1",0.05/N22+J22,IF(U:U="国债2",0.05/N22+J22,IF(U:U="国债3",0.05/N22+J22,IF(U:U="国开0",0,IF(U:U="农发0",0,IF(U:U="国债0",0,IF(U:U="口行0",0,0.1/N22+J22)))))))))))))))))))))))))</f>
        <v>3.7767748756677104</v>
      </c>
      <c r="Q22" s="1"/>
      <c r="R22" s="88">
        <f t="shared" si="1"/>
        <v>0.16748756677102961</v>
      </c>
      <c r="S22" s="1"/>
      <c r="U22" s="1" t="str">
        <f>IF(I:I="国家开发银行","国开",IF(I:I="中国进出口银行","口行",IF(I:I="中国农业发展银行","农发","国债")))&amp;IF(G:G&lt;1,"0",G22)</f>
        <v>国开3</v>
      </c>
      <c r="W22" s="1"/>
      <c r="X22" s="1"/>
    </row>
    <row r="23" spans="1:24" ht="15.75" hidden="1" x14ac:dyDescent="0.25">
      <c r="A23" s="113" t="str">
        <f t="shared" si="0"/>
        <v>150303.IB</v>
      </c>
      <c r="B23" s="29" t="s">
        <v>1485</v>
      </c>
      <c r="C23" s="29" t="s">
        <v>1486</v>
      </c>
      <c r="D23" s="33">
        <v>42040</v>
      </c>
      <c r="E23" s="33">
        <v>42044</v>
      </c>
      <c r="F23" s="30">
        <v>50</v>
      </c>
      <c r="G23" s="30">
        <v>5</v>
      </c>
      <c r="H23" s="29" t="s">
        <v>12</v>
      </c>
      <c r="I23" s="29" t="s">
        <v>22</v>
      </c>
      <c r="J23" s="30">
        <v>3.8511000000000002</v>
      </c>
      <c r="K23" s="30">
        <v>2.12</v>
      </c>
      <c r="L23" s="30"/>
      <c r="M23" s="30">
        <v>2.0832999999999999</v>
      </c>
      <c r="N23" s="84">
        <f>[1]!b_anal_modidura_cnbd(A23,E23,1)</f>
        <v>4.4321000000000002</v>
      </c>
      <c r="O23" s="85">
        <f>[1]!b_anal_yield_cnbd(A23,D23,1)</f>
        <v>3.85</v>
      </c>
      <c r="P23" s="86">
        <f>IF(U:U="国开1",0.09/N23+J23,IF(U:U="国开3",0.14/N23+J23,IF(U:U="国开5",0.24/N23+J23,IF(U:U="国开7",0.24/N23+J23,IF(U:U="国开10",0.29/N23+J23,IF(U:U="口行1",0.08/N23+J23,IF(U:U="口行2",0.08/N23+J23,IF(U:U="口行3",0.08/N23+J23,IF(U:U="口行5",0.13/N23+J23,IF(U:U="口行7",0.13/N23+J23,IF(U:U="口行10",0.18/N23+J23,IF(U:U="农发1",0.09/N23+J23,IF(U:U="农发2",0.09/N23+J23,IF(U:U="农发3",0.09/N23+J23,IF(U:U="农发5",0.14/N23+J23,IF(U:U="农发7",0.19/N23+J23,IF(U:U="农发10",0.19/N23+J23,IF(U:U="农发20",0.24/N23+J23,IF(U:U="国债1",0.05/N23+J23,IF(U:U="国债2",0.05/N23+J23,IF(U:U="国债3",0.05/N23+J23,IF(U:U="国开0",0,IF(U:U="农发0",0,IF(U:U="国债0",0,IF(U:U="口行0",0,0.1/N23+J23)))))))))))))))))))))))))</f>
        <v>3.8804314681527945</v>
      </c>
      <c r="Q23" s="1"/>
      <c r="R23" s="88">
        <f t="shared" si="1"/>
        <v>3.0431468152794405</v>
      </c>
      <c r="S23" s="1"/>
      <c r="U23" s="1" t="str">
        <f>IF(I:I="国家开发银行","国开",IF(I:I="中国进出口银行","口行",IF(I:I="中国农业发展银行","农发","国债")))&amp;IF(G:G&lt;1,"0",G23)</f>
        <v>口行5</v>
      </c>
      <c r="W23" s="1"/>
      <c r="X23" s="1"/>
    </row>
    <row r="24" spans="1:24" ht="15.75" hidden="1" x14ac:dyDescent="0.25">
      <c r="A24" s="113" t="str">
        <f t="shared" si="0"/>
        <v>150401.IB</v>
      </c>
      <c r="B24" s="29" t="s">
        <v>1487</v>
      </c>
      <c r="C24" s="29" t="s">
        <v>1488</v>
      </c>
      <c r="D24" s="33">
        <v>42044</v>
      </c>
      <c r="E24" s="33">
        <v>42062</v>
      </c>
      <c r="F24" s="30">
        <v>60</v>
      </c>
      <c r="G24" s="30">
        <v>3</v>
      </c>
      <c r="H24" s="29" t="s">
        <v>12</v>
      </c>
      <c r="I24" s="29" t="s">
        <v>41</v>
      </c>
      <c r="J24" s="30">
        <v>3.7042999999999999</v>
      </c>
      <c r="K24" s="30">
        <v>3.45</v>
      </c>
      <c r="L24" s="30"/>
      <c r="M24" s="30">
        <v>1.1416999999999999</v>
      </c>
      <c r="N24" s="84">
        <f>[1]!b_anal_modidura_cnbd(A24,E24,1)</f>
        <v>2.6680999999999999</v>
      </c>
      <c r="O24" s="85">
        <f>[1]!b_anal_yield_cnbd(A24,D24,1)</f>
        <v>3.7702</v>
      </c>
      <c r="P24" s="86">
        <f>IF(U:U="国开1",0.09/N24+J24,IF(U:U="国开3",0.14/N24+J24,IF(U:U="国开5",0.24/N24+J24,IF(U:U="国开7",0.24/N24+J24,IF(U:U="国开10",0.29/N24+J24,IF(U:U="口行1",0.08/N24+J24,IF(U:U="口行2",0.08/N24+J24,IF(U:U="口行3",0.08/N24+J24,IF(U:U="口行5",0.13/N24+J24,IF(U:U="口行7",0.13/N24+J24,IF(U:U="口行10",0.18/N24+J24,IF(U:U="农发1",0.09/N24+J24,IF(U:U="农发2",0.09/N24+J24,IF(U:U="农发3",0.09/N24+J24,IF(U:U="农发5",0.14/N24+J24,IF(U:U="农发7",0.19/N24+J24,IF(U:U="农发10",0.19/N24+J24,IF(U:U="农发20",0.24/N24+J24,IF(U:U="国债1",0.05/N24+J24,IF(U:U="国债2",0.05/N24+J24,IF(U:U="国债3",0.05/N24+J24,IF(U:U="国开0",0,IF(U:U="农发0",0,IF(U:U="国债0",0,IF(U:U="口行0",0,0.1/N24+J24)))))))))))))))))))))))))</f>
        <v>3.7380318691203476</v>
      </c>
      <c r="Q24" s="1"/>
      <c r="R24" s="88">
        <f t="shared" si="1"/>
        <v>-3.2168130879652423</v>
      </c>
      <c r="S24" s="1"/>
      <c r="U24" s="1" t="str">
        <f>IF(I:I="国家开发银行","国开",IF(I:I="中国进出口银行","口行",IF(I:I="中国农业发展银行","农发","国债")))&amp;IF(G:G&lt;1,"0",G24)</f>
        <v>农发3</v>
      </c>
      <c r="W24" s="1"/>
      <c r="X24" s="1"/>
    </row>
    <row r="25" spans="1:24" ht="15.75" hidden="1" x14ac:dyDescent="0.25">
      <c r="A25" s="113" t="str">
        <f t="shared" si="0"/>
        <v>150402.IB</v>
      </c>
      <c r="B25" s="29" t="s">
        <v>1489</v>
      </c>
      <c r="C25" s="29" t="s">
        <v>1490</v>
      </c>
      <c r="D25" s="33">
        <v>42044</v>
      </c>
      <c r="E25" s="33">
        <v>42062</v>
      </c>
      <c r="F25" s="30">
        <v>60</v>
      </c>
      <c r="G25" s="30">
        <v>5</v>
      </c>
      <c r="H25" s="29" t="s">
        <v>12</v>
      </c>
      <c r="I25" s="29" t="s">
        <v>41</v>
      </c>
      <c r="J25" s="30">
        <v>3.8544999999999998</v>
      </c>
      <c r="K25" s="30">
        <v>2.8</v>
      </c>
      <c r="L25" s="30"/>
      <c r="M25" s="30">
        <v>9.5714000000000006</v>
      </c>
      <c r="N25" s="84">
        <f>[1]!b_anal_modidura_cnbd(A25,E25,1)</f>
        <v>4.3436000000000003</v>
      </c>
      <c r="O25" s="85">
        <f>[1]!b_anal_yield_cnbd(A25,D25,1)</f>
        <v>3.8801000000000001</v>
      </c>
      <c r="P25" s="86">
        <f>IF(U:U="国开1",0.09/N25+J25,IF(U:U="国开3",0.14/N25+J25,IF(U:U="国开5",0.24/N25+J25,IF(U:U="国开7",0.24/N25+J25,IF(U:U="国开10",0.29/N25+J25,IF(U:U="口行1",0.08/N25+J25,IF(U:U="口行2",0.08/N25+J25,IF(U:U="口行3",0.08/N25+J25,IF(U:U="口行5",0.13/N25+J25,IF(U:U="口行7",0.13/N25+J25,IF(U:U="口行10",0.18/N25+J25,IF(U:U="农发1",0.09/N25+J25,IF(U:U="农发2",0.09/N25+J25,IF(U:U="农发3",0.09/N25+J25,IF(U:U="农发5",0.14/N25+J25,IF(U:U="农发7",0.19/N25+J25,IF(U:U="农发10",0.19/N25+J25,IF(U:U="农发20",0.24/N25+J25,IF(U:U="国债1",0.05/N25+J25,IF(U:U="国债2",0.05/N25+J25,IF(U:U="国债3",0.05/N25+J25,IF(U:U="国开0",0,IF(U:U="农发0",0,IF(U:U="国债0",0,IF(U:U="口行0",0,0.1/N25+J25)))))))))))))))))))))))))</f>
        <v>3.8867313288516434</v>
      </c>
      <c r="Q25" s="1"/>
      <c r="R25" s="88">
        <f t="shared" si="1"/>
        <v>0.66313288516433033</v>
      </c>
      <c r="S25" s="1"/>
      <c r="U25" s="1" t="str">
        <f>IF(I:I="国家开发银行","国开",IF(I:I="中国进出口银行","口行",IF(I:I="中国农业发展银行","农发","国债")))&amp;IF(G:G&lt;1,"0",G25)</f>
        <v>农发5</v>
      </c>
      <c r="W25" s="1"/>
      <c r="X25" s="1"/>
    </row>
    <row r="26" spans="1:24" ht="15.75" hidden="1" x14ac:dyDescent="0.25">
      <c r="A26" s="113" t="str">
        <f t="shared" si="0"/>
        <v>150201.IB</v>
      </c>
      <c r="B26" s="29" t="s">
        <v>1491</v>
      </c>
      <c r="C26" s="29" t="s">
        <v>1492</v>
      </c>
      <c r="D26" s="33">
        <v>42045</v>
      </c>
      <c r="E26" s="33">
        <v>42047</v>
      </c>
      <c r="F26" s="30">
        <v>60</v>
      </c>
      <c r="G26" s="30">
        <v>3</v>
      </c>
      <c r="H26" s="29" t="s">
        <v>12</v>
      </c>
      <c r="I26" s="29" t="s">
        <v>15</v>
      </c>
      <c r="J26" s="30">
        <v>3.6187999999999998</v>
      </c>
      <c r="K26" s="30">
        <v>2.9</v>
      </c>
      <c r="L26" s="30"/>
      <c r="M26" s="30">
        <v>7</v>
      </c>
      <c r="N26" s="84">
        <f>[1]!b_anal_modidura_cnbd(A26,E26,1)</f>
        <v>2.6968999999999999</v>
      </c>
      <c r="O26" s="85">
        <f>[1]!b_anal_yield_cnbd(A26,D26,1)</f>
        <v>3.6652</v>
      </c>
      <c r="P26" s="86">
        <f>IF(U:U="国开1",0.09/N26+J26,IF(U:U="国开3",0.14/N26+J26,IF(U:U="国开5",0.24/N26+J26,IF(U:U="国开7",0.24/N26+J26,IF(U:U="国开10",0.29/N26+J26,IF(U:U="口行1",0.08/N26+J26,IF(U:U="口行2",0.08/N26+J26,IF(U:U="口行3",0.08/N26+J26,IF(U:U="口行5",0.13/N26+J26,IF(U:U="口行7",0.13/N26+J26,IF(U:U="口行10",0.18/N26+J26,IF(U:U="农发1",0.09/N26+J26,IF(U:U="农发2",0.09/N26+J26,IF(U:U="农发3",0.09/N26+J26,IF(U:U="农发5",0.14/N26+J26,IF(U:U="农发7",0.19/N26+J26,IF(U:U="农发10",0.19/N26+J26,IF(U:U="农发20",0.24/N26+J26,IF(U:U="国债1",0.05/N26+J26,IF(U:U="国债2",0.05/N26+J26,IF(U:U="国债3",0.05/N26+J26,IF(U:U="国开0",0,IF(U:U="农发0",0,IF(U:U="国债0",0,IF(U:U="口行0",0,0.1/N26+J26)))))))))))))))))))))))))</f>
        <v>3.6707114538915047</v>
      </c>
      <c r="Q26" s="1"/>
      <c r="R26" s="88">
        <f t="shared" si="1"/>
        <v>0.55114538915046474</v>
      </c>
      <c r="S26" s="1"/>
      <c r="U26" s="1" t="str">
        <f>IF(I:I="国家开发银行","国开",IF(I:I="中国进出口银行","口行",IF(I:I="中国农业发展银行","农发","国债")))&amp;IF(G:G&lt;1,"0",G26)</f>
        <v>国开3</v>
      </c>
      <c r="W26" s="1"/>
      <c r="X26" s="1"/>
    </row>
    <row r="27" spans="1:24" ht="15.75" hidden="1" x14ac:dyDescent="0.25">
      <c r="A27" s="113" t="str">
        <f t="shared" si="0"/>
        <v>150204.IB</v>
      </c>
      <c r="B27" s="29" t="s">
        <v>1493</v>
      </c>
      <c r="C27" s="29" t="s">
        <v>1494</v>
      </c>
      <c r="D27" s="33">
        <v>42045</v>
      </c>
      <c r="E27" s="33">
        <v>42047</v>
      </c>
      <c r="F27" s="30">
        <v>50</v>
      </c>
      <c r="G27" s="30">
        <v>7</v>
      </c>
      <c r="H27" s="29" t="s">
        <v>12</v>
      </c>
      <c r="I27" s="29" t="s">
        <v>15</v>
      </c>
      <c r="J27" s="30">
        <v>3.7925</v>
      </c>
      <c r="K27" s="30">
        <v>2.79</v>
      </c>
      <c r="L27" s="30"/>
      <c r="M27" s="30">
        <v>1.3611</v>
      </c>
      <c r="N27" s="84">
        <f>[1]!b_anal_modidura_cnbd(A27,E27,1)</f>
        <v>6.0206999999999997</v>
      </c>
      <c r="O27" s="85">
        <f>[1]!b_anal_yield_cnbd(A27,D27,1)</f>
        <v>3.8283</v>
      </c>
      <c r="P27" s="86">
        <f>IF(U:U="国开1",0.09/N27+J27,IF(U:U="国开3",0.14/N27+J27,IF(U:U="国开5",0.24/N27+J27,IF(U:U="国开7",0.24/N27+J27,IF(U:U="国开10",0.29/N27+J27,IF(U:U="口行1",0.08/N27+J27,IF(U:U="口行2",0.08/N27+J27,IF(U:U="口行3",0.08/N27+J27,IF(U:U="口行5",0.13/N27+J27,IF(U:U="口行7",0.13/N27+J27,IF(U:U="口行10",0.18/N27+J27,IF(U:U="农发1",0.09/N27+J27,IF(U:U="农发2",0.09/N27+J27,IF(U:U="农发3",0.09/N27+J27,IF(U:U="农发5",0.14/N27+J27,IF(U:U="农发7",0.19/N27+J27,IF(U:U="农发10",0.19/N27+J27,IF(U:U="农发20",0.24/N27+J27,IF(U:U="国债1",0.05/N27+J27,IF(U:U="国债2",0.05/N27+J27,IF(U:U="国债3",0.05/N27+J27,IF(U:U="国开0",0,IF(U:U="农发0",0,IF(U:U="国债0",0,IF(U:U="口行0",0,0.1/N27+J27)))))))))))))))))))))))))</f>
        <v>3.8323624744631024</v>
      </c>
      <c r="Q27" s="1"/>
      <c r="R27" s="88">
        <f t="shared" si="1"/>
        <v>0.40624744631023724</v>
      </c>
      <c r="S27" s="1"/>
      <c r="U27" s="1" t="str">
        <f>IF(I:I="国家开发银行","国开",IF(I:I="中国进出口银行","口行",IF(I:I="中国农业发展银行","农发","国债")))&amp;IF(G:G&lt;1,"0",G27)</f>
        <v>国开7</v>
      </c>
      <c r="W27" s="1"/>
      <c r="X27" s="1"/>
    </row>
    <row r="28" spans="1:24" ht="15.75" hidden="1" x14ac:dyDescent="0.25">
      <c r="A28" s="113" t="str">
        <f t="shared" si="0"/>
        <v>150205.IB</v>
      </c>
      <c r="B28" s="29" t="s">
        <v>1495</v>
      </c>
      <c r="C28" s="29" t="s">
        <v>1496</v>
      </c>
      <c r="D28" s="33">
        <v>42045</v>
      </c>
      <c r="E28" s="33">
        <v>42047</v>
      </c>
      <c r="F28" s="30">
        <v>80</v>
      </c>
      <c r="G28" s="30">
        <v>10</v>
      </c>
      <c r="H28" s="29" t="s">
        <v>12</v>
      </c>
      <c r="I28" s="29" t="s">
        <v>15</v>
      </c>
      <c r="J28" s="30">
        <v>3.7797000000000001</v>
      </c>
      <c r="K28" s="30">
        <v>2.72</v>
      </c>
      <c r="L28" s="30"/>
      <c r="M28" s="30">
        <v>1.7346999999999999</v>
      </c>
      <c r="N28" s="84">
        <f>[1]!b_anal_modidura_cnbd(A28,E28,1)</f>
        <v>8.1814</v>
      </c>
      <c r="O28" s="85">
        <f>[1]!b_anal_yield_cnbd(A28,D28,1)</f>
        <v>3.7810000000000001</v>
      </c>
      <c r="P28" s="86">
        <f>IF(U:U="国开1",0.09/N28+J28,IF(U:U="国开3",0.14/N28+J28,IF(U:U="国开5",0.24/N28+J28,IF(U:U="国开7",0.24/N28+J28,IF(U:U="国开10",0.29/N28+J28,IF(U:U="口行1",0.08/N28+J28,IF(U:U="口行2",0.08/N28+J28,IF(U:U="口行3",0.08/N28+J28,IF(U:U="口行5",0.13/N28+J28,IF(U:U="口行7",0.13/N28+J28,IF(U:U="口行10",0.18/N28+J28,IF(U:U="农发1",0.09/N28+J28,IF(U:U="农发2",0.09/N28+J28,IF(U:U="农发3",0.09/N28+J28,IF(U:U="农发5",0.14/N28+J28,IF(U:U="农发7",0.19/N28+J28,IF(U:U="农发10",0.19/N28+J28,IF(U:U="农发20",0.24/N28+J28,IF(U:U="国债1",0.05/N28+J28,IF(U:U="国债2",0.05/N28+J28,IF(U:U="国债3",0.05/N28+J28,IF(U:U="国开0",0,IF(U:U="农发0",0,IF(U:U="国债0",0,IF(U:U="口行0",0,0.1/N28+J28)))))))))))))))))))))))))</f>
        <v>3.8151462561419804</v>
      </c>
      <c r="Q28" s="1"/>
      <c r="R28" s="88">
        <f t="shared" si="1"/>
        <v>3.4146256141980302</v>
      </c>
      <c r="S28" s="1"/>
      <c r="U28" s="1" t="str">
        <f>IF(I:I="国家开发银行","国开",IF(I:I="中国进出口银行","口行",IF(I:I="中国农业发展银行","农发","国债")))&amp;IF(G:G&lt;1,"0",G28)</f>
        <v>国开10</v>
      </c>
      <c r="W28" s="1"/>
      <c r="X28" s="1"/>
    </row>
    <row r="29" spans="1:24" ht="15.75" hidden="1" x14ac:dyDescent="0.25">
      <c r="A29" s="113" t="str">
        <f t="shared" si="0"/>
        <v>150203.IB</v>
      </c>
      <c r="B29" s="29" t="s">
        <v>1497</v>
      </c>
      <c r="C29" s="29" t="s">
        <v>1498</v>
      </c>
      <c r="D29" s="33">
        <v>42045</v>
      </c>
      <c r="E29" s="33">
        <v>42047</v>
      </c>
      <c r="F29" s="30">
        <v>60</v>
      </c>
      <c r="G29" s="30">
        <v>5</v>
      </c>
      <c r="H29" s="29" t="s">
        <v>12</v>
      </c>
      <c r="I29" s="29" t="s">
        <v>15</v>
      </c>
      <c r="J29" s="30">
        <v>3.6953999999999998</v>
      </c>
      <c r="K29" s="30">
        <v>2.37</v>
      </c>
      <c r="L29" s="30"/>
      <c r="M29" s="30">
        <v>1.0592999999999999</v>
      </c>
      <c r="N29" s="84">
        <f>[1]!b_anal_modidura_cnbd(A29,E29,1)</f>
        <v>4.4668999999999999</v>
      </c>
      <c r="O29" s="85">
        <f>[1]!b_anal_yield_cnbd(A29,D29,1)</f>
        <v>3.7538999999999998</v>
      </c>
      <c r="P29" s="86">
        <f>IF(U:U="国开1",0.09/N29+J29,IF(U:U="国开3",0.14/N29+J29,IF(U:U="国开5",0.24/N29+J29,IF(U:U="国开7",0.24/N29+J29,IF(U:U="国开10",0.29/N29+J29,IF(U:U="口行1",0.08/N29+J29,IF(U:U="口行2",0.08/N29+J29,IF(U:U="口行3",0.08/N29+J29,IF(U:U="口行5",0.13/N29+J29,IF(U:U="口行7",0.13/N29+J29,IF(U:U="口行10",0.18/N29+J29,IF(U:U="农发1",0.09/N29+J29,IF(U:U="农发2",0.09/N29+J29,IF(U:U="农发3",0.09/N29+J29,IF(U:U="农发5",0.14/N29+J29,IF(U:U="农发7",0.19/N29+J29,IF(U:U="农发10",0.19/N29+J29,IF(U:U="农发20",0.24/N29+J29,IF(U:U="国债1",0.05/N29+J29,IF(U:U="国债2",0.05/N29+J29,IF(U:U="国债3",0.05/N29+J29,IF(U:U="国开0",0,IF(U:U="农发0",0,IF(U:U="国债0",0,IF(U:U="口行0",0,0.1/N29+J29)))))))))))))))))))))))))</f>
        <v>3.749128536568985</v>
      </c>
      <c r="Q29" s="1"/>
      <c r="R29" s="88">
        <f t="shared" si="1"/>
        <v>-0.47714634310147552</v>
      </c>
      <c r="S29" s="1"/>
      <c r="U29" s="1" t="str">
        <f>IF(I:I="国家开发银行","国开",IF(I:I="中国进出口银行","口行",IF(I:I="中国农业发展银行","农发","国债")))&amp;IF(G:G&lt;1,"0",G29)</f>
        <v>国开5</v>
      </c>
      <c r="W29" s="1"/>
      <c r="X29" s="1"/>
    </row>
    <row r="30" spans="1:24" ht="15.75" hidden="1" x14ac:dyDescent="0.25">
      <c r="A30" s="113" t="str">
        <f t="shared" si="0"/>
        <v>150303.IB</v>
      </c>
      <c r="B30" s="29" t="s">
        <v>1499</v>
      </c>
      <c r="C30" s="29" t="s">
        <v>1500</v>
      </c>
      <c r="D30" s="33">
        <v>42047</v>
      </c>
      <c r="E30" s="33">
        <v>42062</v>
      </c>
      <c r="F30" s="30">
        <v>40</v>
      </c>
      <c r="G30" s="30">
        <v>5</v>
      </c>
      <c r="H30" s="29" t="s">
        <v>12</v>
      </c>
      <c r="I30" s="29" t="s">
        <v>22</v>
      </c>
      <c r="J30" s="30">
        <v>3.7484000000000002</v>
      </c>
      <c r="K30" s="30">
        <v>5.09</v>
      </c>
      <c r="L30" s="30"/>
      <c r="M30" s="30">
        <v>1.8846000000000001</v>
      </c>
      <c r="N30" s="84">
        <f>[1]!b_anal_modidura_cnbd(A30,E30,1)</f>
        <v>4.3878000000000004</v>
      </c>
      <c r="O30" s="85">
        <f>[1]!b_anal_yield_cnbd(A30,D30,1)</f>
        <v>3.8519000000000001</v>
      </c>
      <c r="P30" s="86">
        <f>IF(U:U="国开1",0.09/N30+J30,IF(U:U="国开3",0.14/N30+J30,IF(U:U="国开5",0.24/N30+J30,IF(U:U="国开7",0.24/N30+J30,IF(U:U="国开10",0.29/N30+J30,IF(U:U="口行1",0.08/N30+J30,IF(U:U="口行2",0.08/N30+J30,IF(U:U="口行3",0.08/N30+J30,IF(U:U="口行5",0.13/N30+J30,IF(U:U="口行7",0.13/N30+J30,IF(U:U="口行10",0.18/N30+J30,IF(U:U="农发1",0.09/N30+J30,IF(U:U="农发2",0.09/N30+J30,IF(U:U="农发3",0.09/N30+J30,IF(U:U="农发5",0.14/N30+J30,IF(U:U="农发7",0.19/N30+J30,IF(U:U="农发10",0.19/N30+J30,IF(U:U="农发20",0.24/N30+J30,IF(U:U="国债1",0.05/N30+J30,IF(U:U="国债2",0.05/N30+J30,IF(U:U="国债3",0.05/N30+J30,IF(U:U="国开0",0,IF(U:U="农发0",0,IF(U:U="国债0",0,IF(U:U="口行0",0,0.1/N30+J30)))))))))))))))))))))))))</f>
        <v>3.7780276038105658</v>
      </c>
      <c r="Q30" s="1"/>
      <c r="R30" s="88">
        <f t="shared" si="1"/>
        <v>-7.3872396189434308</v>
      </c>
      <c r="S30" s="1"/>
      <c r="U30" s="1" t="str">
        <f>IF(I:I="国家开发银行","国开",IF(I:I="中国进出口银行","口行",IF(I:I="中国农业发展银行","农发","国债")))&amp;IF(G:G&lt;1,"0",G30)</f>
        <v>口行5</v>
      </c>
      <c r="W30" s="1"/>
      <c r="X30" s="1"/>
    </row>
    <row r="31" spans="1:24" ht="15.75" hidden="1" x14ac:dyDescent="0.25">
      <c r="A31" s="113" t="str">
        <f t="shared" si="0"/>
        <v>150305.IB</v>
      </c>
      <c r="B31" s="29" t="s">
        <v>1501</v>
      </c>
      <c r="C31" s="29" t="s">
        <v>1502</v>
      </c>
      <c r="D31" s="33">
        <v>42047</v>
      </c>
      <c r="E31" s="33">
        <v>42062</v>
      </c>
      <c r="F31" s="30">
        <v>40</v>
      </c>
      <c r="G31" s="30">
        <v>10</v>
      </c>
      <c r="H31" s="29" t="s">
        <v>12</v>
      </c>
      <c r="I31" s="29" t="s">
        <v>22</v>
      </c>
      <c r="J31" s="30">
        <v>3.8502999999999998</v>
      </c>
      <c r="K31" s="30">
        <v>5.59</v>
      </c>
      <c r="L31" s="30"/>
      <c r="M31" s="30">
        <v>1.1943999999999999</v>
      </c>
      <c r="N31" s="84">
        <f>[1]!b_anal_modidura_cnbd(A31,E31,1)</f>
        <v>8.0820000000000007</v>
      </c>
      <c r="O31" s="85">
        <f>[1]!b_anal_yield_cnbd(A31,D31,1)</f>
        <v>4.0105000000000004</v>
      </c>
      <c r="P31" s="86">
        <f>IF(U:U="国开1",0.09/N31+J31,IF(U:U="国开3",0.14/N31+J31,IF(U:U="国开5",0.24/N31+J31,IF(U:U="国开7",0.24/N31+J31,IF(U:U="国开10",0.29/N31+J31,IF(U:U="口行1",0.08/N31+J31,IF(U:U="口行2",0.08/N31+J31,IF(U:U="口行3",0.08/N31+J31,IF(U:U="口行5",0.13/N31+J31,IF(U:U="口行7",0.13/N31+J31,IF(U:U="口行10",0.18/N31+J31,IF(U:U="农发1",0.09/N31+J31,IF(U:U="农发2",0.09/N31+J31,IF(U:U="农发3",0.09/N31+J31,IF(U:U="农发5",0.14/N31+J31,IF(U:U="农发7",0.19/N31+J31,IF(U:U="农发10",0.19/N31+J31,IF(U:U="农发20",0.24/N31+J31,IF(U:U="国债1",0.05/N31+J31,IF(U:U="国债2",0.05/N31+J31,IF(U:U="国债3",0.05/N31+J31,IF(U:U="国开0",0,IF(U:U="农发0",0,IF(U:U="国债0",0,IF(U:U="口行0",0,0.1/N31+J31)))))))))))))))))))))))))</f>
        <v>3.8725717149220489</v>
      </c>
      <c r="Q31" s="1"/>
      <c r="R31" s="88">
        <f t="shared" si="1"/>
        <v>-13.792828507795152</v>
      </c>
      <c r="S31" s="1"/>
      <c r="U31" s="1" t="str">
        <f>IF(I:I="国家开发银行","国开",IF(I:I="中国进出口银行","口行",IF(I:I="中国农业发展银行","农发","国债")))&amp;IF(G:G&lt;1,"0",G31)</f>
        <v>口行10</v>
      </c>
      <c r="W31" s="1"/>
      <c r="X31" s="1"/>
    </row>
    <row r="32" spans="1:24" ht="15.75" hidden="1" x14ac:dyDescent="0.25">
      <c r="A32" s="113" t="str">
        <f t="shared" si="0"/>
        <v>150002.IB</v>
      </c>
      <c r="B32" s="29" t="s">
        <v>1503</v>
      </c>
      <c r="C32" s="29" t="s">
        <v>1504</v>
      </c>
      <c r="D32" s="33">
        <v>42060</v>
      </c>
      <c r="E32" s="33">
        <v>42062</v>
      </c>
      <c r="F32" s="30">
        <v>200</v>
      </c>
      <c r="G32" s="30">
        <v>7</v>
      </c>
      <c r="H32" s="29" t="s">
        <v>12</v>
      </c>
      <c r="I32" s="29" t="s">
        <v>31</v>
      </c>
      <c r="J32" s="30">
        <v>3.1751999999999998</v>
      </c>
      <c r="K32" s="30">
        <v>2.4300000000000002</v>
      </c>
      <c r="L32" s="30"/>
      <c r="M32" s="30"/>
      <c r="N32" s="84">
        <f>[1]!b_anal_modidura_cnbd(A32,E32,1)</f>
        <v>6.0609999999999999</v>
      </c>
      <c r="O32" s="85">
        <f>[1]!b_anal_yield_cnbd(A32,D32,1)</f>
        <v>3.1974999999999998</v>
      </c>
      <c r="P32" s="86">
        <f>IF(U:U="国开1",0.09/N32+J32,IF(U:U="国开3",0.14/N32+J32,IF(U:U="国开5",0.24/N32+J32,IF(U:U="国开7",0.24/N32+J32,IF(U:U="国开10",0.29/N32+J32,IF(U:U="口行1",0.08/N32+J32,IF(U:U="口行2",0.08/N32+J32,IF(U:U="口行3",0.08/N32+J32,IF(U:U="口行5",0.13/N32+J32,IF(U:U="口行7",0.13/N32+J32,IF(U:U="口行10",0.18/N32+J32,IF(U:U="农发1",0.09/N32+J32,IF(U:U="农发2",0.09/N32+J32,IF(U:U="农发3",0.09/N32+J32,IF(U:U="农发5",0.14/N32+J32,IF(U:U="农发7",0.19/N32+J32,IF(U:U="农发10",0.19/N32+J32,IF(U:U="农发20",0.24/N32+J32,IF(U:U="国债1",0.05/N32+J32,IF(U:U="国债2",0.05/N32+J32,IF(U:U="国债3",0.05/N32+J32,IF(U:U="国开0",0,IF(U:U="农发0",0,IF(U:U="国债0",0,IF(U:U="口行0",0,0.1/N32+J32)))))))))))))))))))))))))</f>
        <v>3.1916989275697079</v>
      </c>
      <c r="Q32" s="1"/>
      <c r="R32" s="88">
        <f t="shared" si="1"/>
        <v>-0.58010724302919314</v>
      </c>
      <c r="S32" s="1"/>
      <c r="U32" s="1" t="str">
        <f>IF(I:I="国家开发银行","国开",IF(I:I="中国进出口银行","口行",IF(I:I="中国农业发展银行","农发","国债")))&amp;IF(G:G&lt;1,"0",G32)</f>
        <v>国债7</v>
      </c>
      <c r="W32" s="1"/>
      <c r="X32" s="1"/>
    </row>
    <row r="33" spans="1:24" ht="15.75" hidden="1" x14ac:dyDescent="0.25">
      <c r="A33" s="113" t="str">
        <f t="shared" si="0"/>
        <v>150204.IB</v>
      </c>
      <c r="B33" s="29" t="s">
        <v>1505</v>
      </c>
      <c r="C33" s="29" t="s">
        <v>1506</v>
      </c>
      <c r="D33" s="33">
        <v>42061</v>
      </c>
      <c r="E33" s="33">
        <v>42065</v>
      </c>
      <c r="F33" s="30">
        <v>50</v>
      </c>
      <c r="G33" s="30">
        <v>7</v>
      </c>
      <c r="H33" s="29" t="s">
        <v>12</v>
      </c>
      <c r="I33" s="29" t="s">
        <v>15</v>
      </c>
      <c r="J33" s="30">
        <v>3.7235999999999998</v>
      </c>
      <c r="K33" s="30">
        <v>3.2</v>
      </c>
      <c r="L33" s="30"/>
      <c r="M33" s="30">
        <v>4.3076999999999996</v>
      </c>
      <c r="N33" s="84">
        <f>[1]!b_anal_modidura_cnbd(A33,E33,1)</f>
        <v>5.9725000000000001</v>
      </c>
      <c r="O33" s="85">
        <f>[1]!b_anal_yield_cnbd(A33,D33,1)</f>
        <v>3.7664</v>
      </c>
      <c r="P33" s="86">
        <f>IF(U:U="国开1",0.09/N33+J33,IF(U:U="国开3",0.14/N33+J33,IF(U:U="国开5",0.24/N33+J33,IF(U:U="国开7",0.24/N33+J33,IF(U:U="国开10",0.29/N33+J33,IF(U:U="口行1",0.08/N33+J33,IF(U:U="口行2",0.08/N33+J33,IF(U:U="口行3",0.08/N33+J33,IF(U:U="口行5",0.13/N33+J33,IF(U:U="口行7",0.13/N33+J33,IF(U:U="口行10",0.18/N33+J33,IF(U:U="农发1",0.09/N33+J33,IF(U:U="农发2",0.09/N33+J33,IF(U:U="农发3",0.09/N33+J33,IF(U:U="农发5",0.14/N33+J33,IF(U:U="农发7",0.19/N33+J33,IF(U:U="农发10",0.19/N33+J33,IF(U:U="农发20",0.24/N33+J33,IF(U:U="国债1",0.05/N33+J33,IF(U:U="国债2",0.05/N33+J33,IF(U:U="国债3",0.05/N33+J33,IF(U:U="国开0",0,IF(U:U="农发0",0,IF(U:U="国债0",0,IF(U:U="口行0",0,0.1/N33+J33)))))))))))))))))))))))))</f>
        <v>3.7637841774801171</v>
      </c>
      <c r="Q33" s="1"/>
      <c r="R33" s="88">
        <f t="shared" si="1"/>
        <v>-0.26158225198829044</v>
      </c>
      <c r="S33" s="1"/>
      <c r="U33" s="1" t="str">
        <f>IF(I:I="国家开发银行","国开",IF(I:I="中国进出口银行","口行",IF(I:I="中国农业发展银行","农发","国债")))&amp;IF(G:G&lt;1,"0",G33)</f>
        <v>国开7</v>
      </c>
      <c r="W33" s="1"/>
      <c r="X33" s="1"/>
    </row>
    <row r="34" spans="1:24" ht="15.75" hidden="1" x14ac:dyDescent="0.25">
      <c r="A34" s="113" t="str">
        <f t="shared" si="0"/>
        <v>150203.IB</v>
      </c>
      <c r="B34" s="29" t="s">
        <v>1507</v>
      </c>
      <c r="C34" s="29" t="s">
        <v>1508</v>
      </c>
      <c r="D34" s="33">
        <v>42061</v>
      </c>
      <c r="E34" s="33">
        <v>42065</v>
      </c>
      <c r="F34" s="30">
        <v>60</v>
      </c>
      <c r="G34" s="30">
        <v>5</v>
      </c>
      <c r="H34" s="29" t="s">
        <v>12</v>
      </c>
      <c r="I34" s="29" t="s">
        <v>15</v>
      </c>
      <c r="J34" s="30">
        <v>3.6368999999999998</v>
      </c>
      <c r="K34" s="30">
        <v>2.4700000000000002</v>
      </c>
      <c r="L34" s="30"/>
      <c r="M34" s="30">
        <v>22</v>
      </c>
      <c r="N34" s="84">
        <f>[1]!b_anal_modidura_cnbd(A34,E34,1)</f>
        <v>4.4196</v>
      </c>
      <c r="O34" s="85">
        <f>[1]!b_anal_yield_cnbd(A34,D34,1)</f>
        <v>3.7035999999999998</v>
      </c>
      <c r="P34" s="86">
        <f>IF(U:U="国开1",0.09/N34+J34,IF(U:U="国开3",0.14/N34+J34,IF(U:U="国开5",0.24/N34+J34,IF(U:U="国开7",0.24/N34+J34,IF(U:U="国开10",0.29/N34+J34,IF(U:U="口行1",0.08/N34+J34,IF(U:U="口行2",0.08/N34+J34,IF(U:U="口行3",0.08/N34+J34,IF(U:U="口行5",0.13/N34+J34,IF(U:U="口行7",0.13/N34+J34,IF(U:U="口行10",0.18/N34+J34,IF(U:U="农发1",0.09/N34+J34,IF(U:U="农发2",0.09/N34+J34,IF(U:U="农发3",0.09/N34+J34,IF(U:U="农发5",0.14/N34+J34,IF(U:U="农发7",0.19/N34+J34,IF(U:U="农发10",0.19/N34+J34,IF(U:U="农发20",0.24/N34+J34,IF(U:U="国债1",0.05/N34+J34,IF(U:U="国债2",0.05/N34+J34,IF(U:U="国债3",0.05/N34+J34,IF(U:U="国开0",0,IF(U:U="农发0",0,IF(U:U="国债0",0,IF(U:U="口行0",0,0.1/N34+J34)))))))))))))))))))))))))</f>
        <v>3.6912035568829755</v>
      </c>
      <c r="Q34" s="1"/>
      <c r="R34" s="88">
        <f t="shared" si="1"/>
        <v>-1.2396443117024258</v>
      </c>
      <c r="S34" s="1"/>
      <c r="U34" s="1" t="str">
        <f>IF(I:I="国家开发银行","国开",IF(I:I="中国进出口银行","口行",IF(I:I="中国农业发展银行","农发","国债")))&amp;IF(G:G&lt;1,"0",G34)</f>
        <v>国开5</v>
      </c>
      <c r="W34" s="1"/>
      <c r="X34" s="1"/>
    </row>
    <row r="35" spans="1:24" ht="15.75" hidden="1" x14ac:dyDescent="0.25">
      <c r="A35" s="113" t="str">
        <f t="shared" si="0"/>
        <v>150201.IB</v>
      </c>
      <c r="B35" s="29" t="s">
        <v>1509</v>
      </c>
      <c r="C35" s="29" t="s">
        <v>1510</v>
      </c>
      <c r="D35" s="33">
        <v>42061</v>
      </c>
      <c r="E35" s="33">
        <v>42065</v>
      </c>
      <c r="F35" s="30">
        <v>50</v>
      </c>
      <c r="G35" s="30">
        <v>3</v>
      </c>
      <c r="H35" s="29" t="s">
        <v>12</v>
      </c>
      <c r="I35" s="29" t="s">
        <v>15</v>
      </c>
      <c r="J35" s="30">
        <v>3.5507</v>
      </c>
      <c r="K35" s="30">
        <v>3.31</v>
      </c>
      <c r="L35" s="30"/>
      <c r="M35" s="30">
        <v>1.1933</v>
      </c>
      <c r="N35" s="84">
        <f>[1]!b_anal_modidura_cnbd(A35,E35,1)</f>
        <v>2.6488999999999998</v>
      </c>
      <c r="O35" s="85">
        <f>[1]!b_anal_yield_cnbd(A35,D35,1)</f>
        <v>3.6103000000000001</v>
      </c>
      <c r="P35" s="86">
        <f>IF(U:U="国开1",0.09/N35+J35,IF(U:U="国开3",0.14/N35+J35,IF(U:U="国开5",0.24/N35+J35,IF(U:U="国开7",0.24/N35+J35,IF(U:U="国开10",0.29/N35+J35,IF(U:U="口行1",0.08/N35+J35,IF(U:U="口行2",0.08/N35+J35,IF(U:U="口行3",0.08/N35+J35,IF(U:U="口行5",0.13/N35+J35,IF(U:U="口行7",0.13/N35+J35,IF(U:U="口行10",0.18/N35+J35,IF(U:U="农发1",0.09/N35+J35,IF(U:U="农发2",0.09/N35+J35,IF(U:U="农发3",0.09/N35+J35,IF(U:U="农发5",0.14/N35+J35,IF(U:U="农发7",0.19/N35+J35,IF(U:U="农发10",0.19/N35+J35,IF(U:U="农发20",0.24/N35+J35,IF(U:U="国债1",0.05/N35+J35,IF(U:U="国债2",0.05/N35+J35,IF(U:U="国债3",0.05/N35+J35,IF(U:U="国开0",0,IF(U:U="农发0",0,IF(U:U="国债0",0,IF(U:U="口行0",0,0.1/N35+J35)))))))))))))))))))))))))</f>
        <v>3.6035521272981237</v>
      </c>
      <c r="Q35" s="1"/>
      <c r="R35" s="88">
        <f t="shared" si="1"/>
        <v>-0.67478727018763784</v>
      </c>
      <c r="S35" s="1"/>
      <c r="U35" s="1" t="str">
        <f>IF(I:I="国家开发银行","国开",IF(I:I="中国进出口银行","口行",IF(I:I="中国农业发展银行","农发","国债")))&amp;IF(G:G&lt;1,"0",G35)</f>
        <v>国开3</v>
      </c>
      <c r="W35" s="1"/>
      <c r="X35" s="1"/>
    </row>
    <row r="36" spans="1:24" ht="15.75" hidden="1" x14ac:dyDescent="0.25">
      <c r="A36" s="113" t="str">
        <f t="shared" si="0"/>
        <v>150205.IB</v>
      </c>
      <c r="B36" s="29" t="s">
        <v>1511</v>
      </c>
      <c r="C36" s="29" t="s">
        <v>1512</v>
      </c>
      <c r="D36" s="33">
        <v>42061</v>
      </c>
      <c r="E36" s="33">
        <v>42065</v>
      </c>
      <c r="F36" s="30">
        <v>80</v>
      </c>
      <c r="G36" s="30">
        <v>10</v>
      </c>
      <c r="H36" s="29" t="s">
        <v>12</v>
      </c>
      <c r="I36" s="29" t="s">
        <v>15</v>
      </c>
      <c r="J36" s="30">
        <v>3.6560000000000001</v>
      </c>
      <c r="K36" s="30">
        <v>3.19</v>
      </c>
      <c r="L36" s="30"/>
      <c r="M36" s="30">
        <v>3.9272999999999998</v>
      </c>
      <c r="N36" s="84">
        <f>[1]!b_anal_modidura_cnbd(A36,E36,1)</f>
        <v>8.1392000000000007</v>
      </c>
      <c r="O36" s="85">
        <f>[1]!b_anal_yield_cnbd(A36,D36,1)</f>
        <v>3.665</v>
      </c>
      <c r="P36" s="86">
        <f>IF(U:U="国开1",0.09/N36+J36,IF(U:U="国开3",0.14/N36+J36,IF(U:U="国开5",0.24/N36+J36,IF(U:U="国开7",0.24/N36+J36,IF(U:U="国开10",0.29/N36+J36,IF(U:U="口行1",0.08/N36+J36,IF(U:U="口行2",0.08/N36+J36,IF(U:U="口行3",0.08/N36+J36,IF(U:U="口行5",0.13/N36+J36,IF(U:U="口行7",0.13/N36+J36,IF(U:U="口行10",0.18/N36+J36,IF(U:U="农发1",0.09/N36+J36,IF(U:U="农发2",0.09/N36+J36,IF(U:U="农发3",0.09/N36+J36,IF(U:U="农发5",0.14/N36+J36,IF(U:U="农发7",0.19/N36+J36,IF(U:U="农发10",0.19/N36+J36,IF(U:U="农发20",0.24/N36+J36,IF(U:U="国债1",0.05/N36+J36,IF(U:U="国债2",0.05/N36+J36,IF(U:U="国债3",0.05/N36+J36,IF(U:U="国开0",0,IF(U:U="农发0",0,IF(U:U="国债0",0,IF(U:U="口行0",0,0.1/N36+J36)))))))))))))))))))))))))</f>
        <v>3.6916300373501083</v>
      </c>
      <c r="Q36" s="1"/>
      <c r="R36" s="88">
        <f t="shared" si="1"/>
        <v>2.6630037350108271</v>
      </c>
      <c r="S36" s="1"/>
      <c r="U36" s="1" t="str">
        <f>IF(I:I="国家开发银行","国开",IF(I:I="中国进出口银行","口行",IF(I:I="中国农业发展银行","农发","国债")))&amp;IF(G:G&lt;1,"0",G36)</f>
        <v>国开10</v>
      </c>
      <c r="W36" s="1"/>
      <c r="X36" s="1"/>
    </row>
    <row r="37" spans="1:24" ht="15.75" hidden="1" x14ac:dyDescent="0.25">
      <c r="A37" s="113" t="str">
        <f t="shared" si="0"/>
        <v>150303.IB</v>
      </c>
      <c r="B37" s="29" t="s">
        <v>1513</v>
      </c>
      <c r="C37" s="29" t="s">
        <v>1514</v>
      </c>
      <c r="D37" s="33">
        <v>42062</v>
      </c>
      <c r="E37" s="33">
        <v>42067</v>
      </c>
      <c r="F37" s="30">
        <v>60</v>
      </c>
      <c r="G37" s="30">
        <v>5</v>
      </c>
      <c r="H37" s="29" t="s">
        <v>12</v>
      </c>
      <c r="I37" s="29" t="s">
        <v>22</v>
      </c>
      <c r="J37" s="30">
        <v>3.8235000000000001</v>
      </c>
      <c r="K37" s="30">
        <v>2.17</v>
      </c>
      <c r="L37" s="30"/>
      <c r="M37" s="30">
        <v>4.8929</v>
      </c>
      <c r="N37" s="84">
        <f>[1]!b_anal_modidura_cnbd(A37,E37,1)</f>
        <v>4.3719999999999999</v>
      </c>
      <c r="O37" s="85">
        <f>[1]!b_anal_yield_cnbd(A37,D37,1)</f>
        <v>3.82</v>
      </c>
      <c r="P37" s="86">
        <f>IF(U:U="国开1",0.09/N37+J37,IF(U:U="国开3",0.14/N37+J37,IF(U:U="国开5",0.24/N37+J37,IF(U:U="国开7",0.24/N37+J37,IF(U:U="国开10",0.29/N37+J37,IF(U:U="口行1",0.08/N37+J37,IF(U:U="口行2",0.08/N37+J37,IF(U:U="口行3",0.08/N37+J37,IF(U:U="口行5",0.13/N37+J37,IF(U:U="口行7",0.13/N37+J37,IF(U:U="口行10",0.18/N37+J37,IF(U:U="农发1",0.09/N37+J37,IF(U:U="农发2",0.09/N37+J37,IF(U:U="农发3",0.09/N37+J37,IF(U:U="农发5",0.14/N37+J37,IF(U:U="农发7",0.19/N37+J37,IF(U:U="农发10",0.19/N37+J37,IF(U:U="农发20",0.24/N37+J37,IF(U:U="国债1",0.05/N37+J37,IF(U:U="国债2",0.05/N37+J37,IF(U:U="国债3",0.05/N37+J37,IF(U:U="国开0",0,IF(U:U="农发0",0,IF(U:U="国债0",0,IF(U:U="口行0",0,0.1/N37+J37)))))))))))))))))))))))))</f>
        <v>3.8532346752058557</v>
      </c>
      <c r="Q37" s="1"/>
      <c r="R37" s="88">
        <f t="shared" si="1"/>
        <v>3.3234675205855879</v>
      </c>
      <c r="S37" s="1"/>
      <c r="U37" s="1" t="str">
        <f>IF(I:I="国家开发银行","国开",IF(I:I="中国进出口银行","口行",IF(I:I="中国农业发展银行","农发","国债")))&amp;IF(G:G&lt;1,"0",G37)</f>
        <v>口行5</v>
      </c>
      <c r="W37" s="1"/>
      <c r="X37" s="1"/>
    </row>
    <row r="38" spans="1:24" ht="15.75" hidden="1" x14ac:dyDescent="0.25">
      <c r="A38" s="113" t="str">
        <f t="shared" si="0"/>
        <v>150305.IB</v>
      </c>
      <c r="B38" s="29" t="s">
        <v>1515</v>
      </c>
      <c r="C38" s="29" t="s">
        <v>1516</v>
      </c>
      <c r="D38" s="33">
        <v>42062</v>
      </c>
      <c r="E38" s="33">
        <v>42067</v>
      </c>
      <c r="F38" s="30">
        <v>60</v>
      </c>
      <c r="G38" s="30">
        <v>10</v>
      </c>
      <c r="H38" s="29" t="s">
        <v>12</v>
      </c>
      <c r="I38" s="29" t="s">
        <v>22</v>
      </c>
      <c r="J38" s="30">
        <v>3.8751000000000002</v>
      </c>
      <c r="K38" s="30">
        <v>2.23</v>
      </c>
      <c r="L38" s="30"/>
      <c r="M38" s="30">
        <v>1.7692000000000001</v>
      </c>
      <c r="N38" s="84">
        <f>[1]!b_anal_modidura_cnbd(A38,E38,1)</f>
        <v>8.0677000000000003</v>
      </c>
      <c r="O38" s="85">
        <f>[1]!b_anal_yield_cnbd(A38,D38,1)</f>
        <v>3.8927</v>
      </c>
      <c r="P38" s="86">
        <f>IF(U:U="国开1",0.09/N38+J38,IF(U:U="国开3",0.14/N38+J38,IF(U:U="国开5",0.24/N38+J38,IF(U:U="国开7",0.24/N38+J38,IF(U:U="国开10",0.29/N38+J38,IF(U:U="口行1",0.08/N38+J38,IF(U:U="口行2",0.08/N38+J38,IF(U:U="口行3",0.08/N38+J38,IF(U:U="口行5",0.13/N38+J38,IF(U:U="口行7",0.13/N38+J38,IF(U:U="口行10",0.18/N38+J38,IF(U:U="农发1",0.09/N38+J38,IF(U:U="农发2",0.09/N38+J38,IF(U:U="农发3",0.09/N38+J38,IF(U:U="农发5",0.14/N38+J38,IF(U:U="农发7",0.19/N38+J38,IF(U:U="农发10",0.19/N38+J38,IF(U:U="农发20",0.24/N38+J38,IF(U:U="国债1",0.05/N38+J38,IF(U:U="国债2",0.05/N38+J38,IF(U:U="国债3",0.05/N38+J38,IF(U:U="国开0",0,IF(U:U="农发0",0,IF(U:U="国债0",0,IF(U:U="口行0",0,0.1/N38+J38)))))))))))))))))))))))))</f>
        <v>3.8974111915415794</v>
      </c>
      <c r="Q38" s="1"/>
      <c r="R38" s="88">
        <f t="shared" si="1"/>
        <v>0.47111915415793959</v>
      </c>
      <c r="S38" s="1"/>
      <c r="U38" s="1" t="str">
        <f>IF(I:I="国家开发银行","国开",IF(I:I="中国进出口银行","口行",IF(I:I="中国农业发展银行","农发","国债")))&amp;IF(G:G&lt;1,"0",G38)</f>
        <v>口行10</v>
      </c>
      <c r="W38" s="1"/>
      <c r="X38" s="1"/>
    </row>
    <row r="39" spans="1:24" ht="15.75" hidden="1" x14ac:dyDescent="0.25">
      <c r="A39" s="113" t="str">
        <f t="shared" si="0"/>
        <v>150304.IB</v>
      </c>
      <c r="B39" s="29" t="s">
        <v>1517</v>
      </c>
      <c r="C39" s="29" t="s">
        <v>1518</v>
      </c>
      <c r="D39" s="33">
        <v>42062</v>
      </c>
      <c r="E39" s="33">
        <v>42067</v>
      </c>
      <c r="F39" s="30">
        <v>50</v>
      </c>
      <c r="G39" s="30">
        <v>7</v>
      </c>
      <c r="H39" s="29" t="s">
        <v>12</v>
      </c>
      <c r="I39" s="29" t="s">
        <v>22</v>
      </c>
      <c r="J39" s="30">
        <v>3.8715000000000002</v>
      </c>
      <c r="K39" s="30">
        <v>2.3199999999999998</v>
      </c>
      <c r="L39" s="30"/>
      <c r="M39" s="30">
        <v>1</v>
      </c>
      <c r="N39" s="84">
        <f>[1]!b_anal_modidura_cnbd(A39,E39,1)</f>
        <v>5.9115000000000002</v>
      </c>
      <c r="O39" s="85">
        <f>[1]!b_anal_yield_cnbd(A39,D39,1)</f>
        <v>3.883</v>
      </c>
      <c r="P39" s="86">
        <f>IF(U:U="国开1",0.09/N39+J39,IF(U:U="国开3",0.14/N39+J39,IF(U:U="国开5",0.24/N39+J39,IF(U:U="国开7",0.24/N39+J39,IF(U:U="国开10",0.29/N39+J39,IF(U:U="口行1",0.08/N39+J39,IF(U:U="口行2",0.08/N39+J39,IF(U:U="口行3",0.08/N39+J39,IF(U:U="口行5",0.13/N39+J39,IF(U:U="口行7",0.13/N39+J39,IF(U:U="口行10",0.18/N39+J39,IF(U:U="农发1",0.09/N39+J39,IF(U:U="农发2",0.09/N39+J39,IF(U:U="农发3",0.09/N39+J39,IF(U:U="农发5",0.14/N39+J39,IF(U:U="农发7",0.19/N39+J39,IF(U:U="农发10",0.19/N39+J39,IF(U:U="农发20",0.24/N39+J39,IF(U:U="国债1",0.05/N39+J39,IF(U:U="国债2",0.05/N39+J39,IF(U:U="国债3",0.05/N39+J39,IF(U:U="国开0",0,IF(U:U="农发0",0,IF(U:U="国债0",0,IF(U:U="口行0",0,0.1/N39+J39)))))))))))))))))))))))))</f>
        <v>3.8934910344244273</v>
      </c>
      <c r="Q39" s="1"/>
      <c r="R39" s="88">
        <f t="shared" si="1"/>
        <v>1.0491034424427337</v>
      </c>
      <c r="S39" s="1"/>
      <c r="U39" s="1" t="str">
        <f>IF(I:I="国家开发银行","国开",IF(I:I="中国进出口银行","口行",IF(I:I="中国农业发展银行","农发","国债")))&amp;IF(G:G&lt;1,"0",G39)</f>
        <v>口行7</v>
      </c>
      <c r="W39" s="1"/>
      <c r="X39" s="1"/>
    </row>
    <row r="40" spans="1:24" ht="15.75" hidden="1" x14ac:dyDescent="0.25">
      <c r="A40" s="113" t="str">
        <f t="shared" si="0"/>
        <v>150205.IB</v>
      </c>
      <c r="B40" s="29" t="s">
        <v>1519</v>
      </c>
      <c r="C40" s="29" t="s">
        <v>1520</v>
      </c>
      <c r="D40" s="33">
        <v>42066</v>
      </c>
      <c r="E40" s="33">
        <v>42068</v>
      </c>
      <c r="F40" s="30">
        <v>90</v>
      </c>
      <c r="G40" s="30">
        <v>10</v>
      </c>
      <c r="H40" s="29" t="s">
        <v>12</v>
      </c>
      <c r="I40" s="29" t="s">
        <v>15</v>
      </c>
      <c r="J40" s="30">
        <v>3.7667000000000002</v>
      </c>
      <c r="K40" s="30">
        <v>2.73</v>
      </c>
      <c r="L40" s="30"/>
      <c r="M40" s="30">
        <v>1.5409999999999999</v>
      </c>
      <c r="N40" s="84">
        <f>[1]!b_anal_modidura_cnbd(A40,E40,1)</f>
        <v>8.1165000000000003</v>
      </c>
      <c r="O40" s="85">
        <f>[1]!b_anal_yield_cnbd(A40,D40,1)</f>
        <v>3.7498999999999998</v>
      </c>
      <c r="P40" s="86">
        <f>IF(U:U="国开1",0.09/N40+J40,IF(U:U="国开3",0.14/N40+J40,IF(U:U="国开5",0.24/N40+J40,IF(U:U="国开7",0.24/N40+J40,IF(U:U="国开10",0.29/N40+J40,IF(U:U="口行1",0.08/N40+J40,IF(U:U="口行2",0.08/N40+J40,IF(U:U="口行3",0.08/N40+J40,IF(U:U="口行5",0.13/N40+J40,IF(U:U="口行7",0.13/N40+J40,IF(U:U="口行10",0.18/N40+J40,IF(U:U="农发1",0.09/N40+J40,IF(U:U="农发2",0.09/N40+J40,IF(U:U="农发3",0.09/N40+J40,IF(U:U="农发5",0.14/N40+J40,IF(U:U="农发7",0.19/N40+J40,IF(U:U="农发10",0.19/N40+J40,IF(U:U="农发20",0.24/N40+J40,IF(U:U="国债1",0.05/N40+J40,IF(U:U="国债2",0.05/N40+J40,IF(U:U="国债3",0.05/N40+J40,IF(U:U="国开0",0,IF(U:U="农发0",0,IF(U:U="国债0",0,IF(U:U="口行0",0,0.1/N40+J40)))))))))))))))))))))))))</f>
        <v>3.8024296864412004</v>
      </c>
      <c r="Q40" s="1"/>
      <c r="R40" s="88">
        <f t="shared" si="1"/>
        <v>5.2529686441200596</v>
      </c>
      <c r="S40" s="1"/>
      <c r="U40" s="1" t="str">
        <f>IF(I:I="国家开发银行","国开",IF(I:I="中国进出口银行","口行",IF(I:I="中国农业发展银行","农发","国债")))&amp;IF(G:G&lt;1,"0",G40)</f>
        <v>国开10</v>
      </c>
      <c r="W40" s="1"/>
      <c r="X40" s="1"/>
    </row>
    <row r="41" spans="1:24" ht="15.75" hidden="1" x14ac:dyDescent="0.25">
      <c r="A41" s="113" t="str">
        <f t="shared" si="0"/>
        <v>150204.IB</v>
      </c>
      <c r="B41" s="29" t="s">
        <v>1521</v>
      </c>
      <c r="C41" s="29" t="s">
        <v>1522</v>
      </c>
      <c r="D41" s="33">
        <v>42066</v>
      </c>
      <c r="E41" s="33">
        <v>42068</v>
      </c>
      <c r="F41" s="30">
        <v>50</v>
      </c>
      <c r="G41" s="30">
        <v>7</v>
      </c>
      <c r="H41" s="29" t="s">
        <v>12</v>
      </c>
      <c r="I41" s="29" t="s">
        <v>15</v>
      </c>
      <c r="J41" s="30">
        <v>3.8184</v>
      </c>
      <c r="K41" s="30">
        <v>2.89</v>
      </c>
      <c r="L41" s="30"/>
      <c r="M41" s="30">
        <v>2.3332999999999999</v>
      </c>
      <c r="N41" s="84">
        <f>[1]!b_anal_modidura_cnbd(A41,E41,1)</f>
        <v>5.952</v>
      </c>
      <c r="O41" s="85">
        <f>[1]!b_anal_yield_cnbd(A41,D41,1)</f>
        <v>3.8675000000000002</v>
      </c>
      <c r="P41" s="86">
        <f>IF(U:U="国开1",0.09/N41+J41,IF(U:U="国开3",0.14/N41+J41,IF(U:U="国开5",0.24/N41+J41,IF(U:U="国开7",0.24/N41+J41,IF(U:U="国开10",0.29/N41+J41,IF(U:U="口行1",0.08/N41+J41,IF(U:U="口行2",0.08/N41+J41,IF(U:U="口行3",0.08/N41+J41,IF(U:U="口行5",0.13/N41+J41,IF(U:U="口行7",0.13/N41+J41,IF(U:U="口行10",0.18/N41+J41,IF(U:U="农发1",0.09/N41+J41,IF(U:U="农发2",0.09/N41+J41,IF(U:U="农发3",0.09/N41+J41,IF(U:U="农发5",0.14/N41+J41,IF(U:U="农发7",0.19/N41+J41,IF(U:U="农发10",0.19/N41+J41,IF(U:U="农发20",0.24/N41+J41,IF(U:U="国债1",0.05/N41+J41,IF(U:U="国债2",0.05/N41+J41,IF(U:U="国债3",0.05/N41+J41,IF(U:U="国开0",0,IF(U:U="农发0",0,IF(U:U="国债0",0,IF(U:U="口行0",0,0.1/N41+J41)))))))))))))))))))))))))</f>
        <v>3.8587225806451615</v>
      </c>
      <c r="Q41" s="1"/>
      <c r="R41" s="88">
        <f t="shared" si="1"/>
        <v>-0.8777419354838667</v>
      </c>
      <c r="S41" s="1"/>
      <c r="U41" s="1" t="str">
        <f>IF(I:I="国家开发银行","国开",IF(I:I="中国进出口银行","口行",IF(I:I="中国农业发展银行","农发","国债")))&amp;IF(G:G&lt;1,"0",G41)</f>
        <v>国开7</v>
      </c>
      <c r="W41" s="1"/>
      <c r="X41" s="1"/>
    </row>
    <row r="42" spans="1:24" ht="15.75" hidden="1" x14ac:dyDescent="0.25">
      <c r="A42" s="113" t="str">
        <f t="shared" si="0"/>
        <v>150201.IB</v>
      </c>
      <c r="B42" s="29" t="s">
        <v>1523</v>
      </c>
      <c r="C42" s="29" t="s">
        <v>1524</v>
      </c>
      <c r="D42" s="33">
        <v>42066</v>
      </c>
      <c r="E42" s="33">
        <v>42068</v>
      </c>
      <c r="F42" s="30">
        <v>60</v>
      </c>
      <c r="G42" s="30">
        <v>3</v>
      </c>
      <c r="H42" s="29" t="s">
        <v>12</v>
      </c>
      <c r="I42" s="29" t="s">
        <v>15</v>
      </c>
      <c r="J42" s="30">
        <v>3.6288</v>
      </c>
      <c r="K42" s="30">
        <v>2.52</v>
      </c>
      <c r="L42" s="30"/>
      <c r="M42" s="30">
        <v>5.8182</v>
      </c>
      <c r="N42" s="84">
        <f>[1]!b_anal_modidura_cnbd(A42,E42,1)</f>
        <v>2.6387999999999998</v>
      </c>
      <c r="O42" s="85">
        <f>[1]!b_anal_yield_cnbd(A42,D42,1)</f>
        <v>3.6627000000000001</v>
      </c>
      <c r="P42" s="86">
        <f>IF(U:U="国开1",0.09/N42+J42,IF(U:U="国开3",0.14/N42+J42,IF(U:U="国开5",0.24/N42+J42,IF(U:U="国开7",0.24/N42+J42,IF(U:U="国开10",0.29/N42+J42,IF(U:U="口行1",0.08/N42+J42,IF(U:U="口行2",0.08/N42+J42,IF(U:U="口行3",0.08/N42+J42,IF(U:U="口行5",0.13/N42+J42,IF(U:U="口行7",0.13/N42+J42,IF(U:U="口行10",0.18/N42+J42,IF(U:U="农发1",0.09/N42+J42,IF(U:U="农发2",0.09/N42+J42,IF(U:U="农发3",0.09/N42+J42,IF(U:U="农发5",0.14/N42+J42,IF(U:U="农发7",0.19/N42+J42,IF(U:U="农发10",0.19/N42+J42,IF(U:U="农发20",0.24/N42+J42,IF(U:U="国债1",0.05/N42+J42,IF(U:U="国债2",0.05/N42+J42,IF(U:U="国债3",0.05/N42+J42,IF(U:U="国开0",0,IF(U:U="农发0",0,IF(U:U="国债0",0,IF(U:U="口行0",0,0.1/N42+J42)))))))))))))))))))))))))</f>
        <v>3.6818544186751554</v>
      </c>
      <c r="Q42" s="1"/>
      <c r="R42" s="88">
        <f t="shared" si="1"/>
        <v>1.9154418675155327</v>
      </c>
      <c r="S42" s="1"/>
      <c r="U42" s="1" t="str">
        <f>IF(I:I="国家开发银行","国开",IF(I:I="中国进出口银行","口行",IF(I:I="中国农业发展银行","农发","国债")))&amp;IF(G:G&lt;1,"0",G42)</f>
        <v>国开3</v>
      </c>
      <c r="W42" s="1"/>
      <c r="X42" s="1"/>
    </row>
    <row r="43" spans="1:24" ht="15.75" hidden="1" x14ac:dyDescent="0.25">
      <c r="A43" s="113" t="str">
        <f t="shared" si="0"/>
        <v>150203.IB</v>
      </c>
      <c r="B43" s="29" t="s">
        <v>1525</v>
      </c>
      <c r="C43" s="29" t="s">
        <v>1526</v>
      </c>
      <c r="D43" s="33">
        <v>42066</v>
      </c>
      <c r="E43" s="33">
        <v>42068</v>
      </c>
      <c r="F43" s="30">
        <v>60</v>
      </c>
      <c r="G43" s="30">
        <v>5</v>
      </c>
      <c r="H43" s="29" t="s">
        <v>12</v>
      </c>
      <c r="I43" s="29" t="s">
        <v>15</v>
      </c>
      <c r="J43" s="30">
        <v>3.7336999999999998</v>
      </c>
      <c r="K43" s="30">
        <v>2.19</v>
      </c>
      <c r="L43" s="30"/>
      <c r="M43" s="30">
        <v>38</v>
      </c>
      <c r="N43" s="84">
        <f>[1]!b_anal_modidura_cnbd(A43,E43,1)</f>
        <v>4.4065000000000003</v>
      </c>
      <c r="O43" s="85">
        <f>[1]!b_anal_yield_cnbd(A43,D43,1)</f>
        <v>3.7349999999999999</v>
      </c>
      <c r="P43" s="86">
        <f>IF(U:U="国开1",0.09/N43+J43,IF(U:U="国开3",0.14/N43+J43,IF(U:U="国开5",0.24/N43+J43,IF(U:U="国开7",0.24/N43+J43,IF(U:U="国开10",0.29/N43+J43,IF(U:U="口行1",0.08/N43+J43,IF(U:U="口行2",0.08/N43+J43,IF(U:U="口行3",0.08/N43+J43,IF(U:U="口行5",0.13/N43+J43,IF(U:U="口行7",0.13/N43+J43,IF(U:U="口行10",0.18/N43+J43,IF(U:U="农发1",0.09/N43+J43,IF(U:U="农发2",0.09/N43+J43,IF(U:U="农发3",0.09/N43+J43,IF(U:U="农发5",0.14/N43+J43,IF(U:U="农发7",0.19/N43+J43,IF(U:U="农发10",0.19/N43+J43,IF(U:U="农发20",0.24/N43+J43,IF(U:U="国债1",0.05/N43+J43,IF(U:U="国债2",0.05/N43+J43,IF(U:U="国债3",0.05/N43+J43,IF(U:U="国开0",0,IF(U:U="农发0",0,IF(U:U="国债0",0,IF(U:U="口行0",0,0.1/N43+J43)))))))))))))))))))))))))</f>
        <v>3.7881649948939065</v>
      </c>
      <c r="Q43" s="1"/>
      <c r="R43" s="88">
        <f t="shared" si="1"/>
        <v>5.3164994893906581</v>
      </c>
      <c r="S43" s="1"/>
      <c r="U43" s="1" t="str">
        <f>IF(I:I="国家开发银行","国开",IF(I:I="中国进出口银行","口行",IF(I:I="中国农业发展银行","农发","国债")))&amp;IF(G:G&lt;1,"0",G43)</f>
        <v>国开5</v>
      </c>
      <c r="W43" s="1"/>
      <c r="X43" s="1"/>
    </row>
    <row r="44" spans="1:24" ht="15.75" hidden="1" x14ac:dyDescent="0.25">
      <c r="A44" s="113" t="str">
        <f t="shared" si="0"/>
        <v>140029.IB</v>
      </c>
      <c r="B44" s="29" t="s">
        <v>1527</v>
      </c>
      <c r="C44" s="29" t="s">
        <v>1528</v>
      </c>
      <c r="D44" s="33">
        <v>42067</v>
      </c>
      <c r="E44" s="33">
        <v>42072</v>
      </c>
      <c r="F44" s="30">
        <v>200</v>
      </c>
      <c r="G44" s="30">
        <v>10</v>
      </c>
      <c r="H44" s="29" t="s">
        <v>12</v>
      </c>
      <c r="I44" s="29" t="s">
        <v>31</v>
      </c>
      <c r="J44" s="30">
        <v>3.3896999999999999</v>
      </c>
      <c r="K44" s="30">
        <v>1.98</v>
      </c>
      <c r="L44" s="30"/>
      <c r="M44" s="30"/>
      <c r="N44" s="84">
        <f>[1]!b_anal_modidura_cnbd(A44,E44,1)</f>
        <v>8.0821000000000005</v>
      </c>
      <c r="O44" s="85">
        <f>[1]!b_anal_yield_cnbd(A44,D44,1)</f>
        <v>3.3801000000000001</v>
      </c>
      <c r="P44" s="86">
        <f>IF(U:U="国开1",0.09/N44+J44,IF(U:U="国开3",0.14/N44+J44,IF(U:U="国开5",0.24/N44+J44,IF(U:U="国开7",0.24/N44+J44,IF(U:U="国开10",0.29/N44+J44,IF(U:U="口行1",0.08/N44+J44,IF(U:U="口行2",0.08/N44+J44,IF(U:U="口行3",0.08/N44+J44,IF(U:U="口行5",0.13/N44+J44,IF(U:U="口行7",0.13/N44+J44,IF(U:U="口行10",0.18/N44+J44,IF(U:U="农发1",0.09/N44+J44,IF(U:U="农发2",0.09/N44+J44,IF(U:U="农发3",0.09/N44+J44,IF(U:U="农发5",0.14/N44+J44,IF(U:U="农发7",0.19/N44+J44,IF(U:U="农发10",0.19/N44+J44,IF(U:U="农发20",0.24/N44+J44,IF(U:U="国债1",0.05/N44+J44,IF(U:U="国债2",0.05/N44+J44,IF(U:U="国债3",0.05/N44+J44,IF(U:U="国开0",0,IF(U:U="农发0",0,IF(U:U="国债0",0,IF(U:U="口行0",0,0.1/N44+J44)))))))))))))))))))))))))</f>
        <v>3.4020730218631297</v>
      </c>
      <c r="Q44" s="1"/>
      <c r="R44" s="88">
        <f t="shared" si="1"/>
        <v>2.1973021863129549</v>
      </c>
      <c r="S44" s="1"/>
      <c r="U44" s="1" t="str">
        <f>IF(I:I="国家开发银行","国开",IF(I:I="中国进出口银行","口行",IF(I:I="中国农业发展银行","农发","国债")))&amp;IF(G:G&lt;1,"0",G44)</f>
        <v>国债10</v>
      </c>
      <c r="W44" s="1"/>
      <c r="X44" s="1"/>
    </row>
    <row r="45" spans="1:24" ht="15.75" hidden="1" x14ac:dyDescent="0.25">
      <c r="A45" s="113" t="str">
        <f t="shared" si="0"/>
        <v>150404.IB</v>
      </c>
      <c r="B45" s="29" t="s">
        <v>1529</v>
      </c>
      <c r="C45" s="29" t="s">
        <v>1530</v>
      </c>
      <c r="D45" s="33">
        <v>42068</v>
      </c>
      <c r="E45" s="33">
        <v>42073</v>
      </c>
      <c r="F45" s="30">
        <v>80</v>
      </c>
      <c r="G45" s="30">
        <v>7</v>
      </c>
      <c r="H45" s="29" t="s">
        <v>12</v>
      </c>
      <c r="I45" s="29" t="s">
        <v>41</v>
      </c>
      <c r="J45" s="30">
        <v>4.0147000000000004</v>
      </c>
      <c r="K45" s="30">
        <v>2.82</v>
      </c>
      <c r="L45" s="30"/>
      <c r="M45" s="30">
        <v>1.4</v>
      </c>
      <c r="N45" s="84">
        <f>[1]!b_anal_modidura_cnbd(A45,E45,1)</f>
        <v>5.9755000000000003</v>
      </c>
      <c r="O45" s="85">
        <f>[1]!b_anal_yield_cnbd(A45,D45,1)</f>
        <v>4.0289999999999999</v>
      </c>
      <c r="P45" s="86">
        <f>IF(U:U="国开1",0.09/N45+J45,IF(U:U="国开3",0.14/N45+J45,IF(U:U="国开5",0.24/N45+J45,IF(U:U="国开7",0.24/N45+J45,IF(U:U="国开10",0.29/N45+J45,IF(U:U="口行1",0.08/N45+J45,IF(U:U="口行2",0.08/N45+J45,IF(U:U="口行3",0.08/N45+J45,IF(U:U="口行5",0.13/N45+J45,IF(U:U="口行7",0.13/N45+J45,IF(U:U="口行10",0.18/N45+J45,IF(U:U="农发1",0.09/N45+J45,IF(U:U="农发2",0.09/N45+J45,IF(U:U="农发3",0.09/N45+J45,IF(U:U="农发5",0.14/N45+J45,IF(U:U="农发7",0.19/N45+J45,IF(U:U="农发10",0.19/N45+J45,IF(U:U="农发20",0.24/N45+J45,IF(U:U="国债1",0.05/N45+J45,IF(U:U="国债2",0.05/N45+J45,IF(U:U="国债3",0.05/N45+J45,IF(U:U="国开0",0,IF(U:U="农发0",0,IF(U:U="国债0",0,IF(U:U="口行0",0,0.1/N45+J45)))))))))))))))))))))))))</f>
        <v>4.0464965023847377</v>
      </c>
      <c r="Q45" s="1"/>
      <c r="R45" s="88">
        <f t="shared" si="1"/>
        <v>1.7496502384737767</v>
      </c>
      <c r="S45" s="1"/>
      <c r="U45" s="1" t="str">
        <f>IF(I:I="国家开发银行","国开",IF(I:I="中国进出口银行","口行",IF(I:I="中国农业发展银行","农发","国债")))&amp;IF(G:G&lt;1,"0",G45)</f>
        <v>农发7</v>
      </c>
      <c r="W45" s="1"/>
      <c r="X45" s="1"/>
    </row>
    <row r="46" spans="1:24" ht="15.75" hidden="1" x14ac:dyDescent="0.25">
      <c r="A46" s="113" t="str">
        <f t="shared" si="0"/>
        <v>150303.IB</v>
      </c>
      <c r="B46" s="29" t="s">
        <v>1531</v>
      </c>
      <c r="C46" s="29" t="s">
        <v>1532</v>
      </c>
      <c r="D46" s="33">
        <v>42069</v>
      </c>
      <c r="E46" s="33">
        <v>42073</v>
      </c>
      <c r="F46" s="30">
        <v>60</v>
      </c>
      <c r="G46" s="30">
        <v>5</v>
      </c>
      <c r="H46" s="29" t="s">
        <v>12</v>
      </c>
      <c r="I46" s="29" t="s">
        <v>22</v>
      </c>
      <c r="J46" s="30">
        <v>3.9866999999999999</v>
      </c>
      <c r="K46" s="30">
        <v>1.6</v>
      </c>
      <c r="L46" s="30"/>
      <c r="M46" s="30">
        <v>7.9230999999999998</v>
      </c>
      <c r="N46" s="84">
        <f>[1]!b_anal_modidura_cnbd(A46,E46,1)</f>
        <v>4.3495999999999997</v>
      </c>
      <c r="O46" s="85">
        <f>[1]!b_anal_yield_cnbd(A46,D46,1)</f>
        <v>3.9499</v>
      </c>
      <c r="P46" s="86">
        <f>IF(U:U="国开1",0.09/N46+J46,IF(U:U="国开3",0.14/N46+J46,IF(U:U="国开5",0.24/N46+J46,IF(U:U="国开7",0.24/N46+J46,IF(U:U="国开10",0.29/N46+J46,IF(U:U="口行1",0.08/N46+J46,IF(U:U="口行2",0.08/N46+J46,IF(U:U="口行3",0.08/N46+J46,IF(U:U="口行5",0.13/N46+J46,IF(U:U="口行7",0.13/N46+J46,IF(U:U="口行10",0.18/N46+J46,IF(U:U="农发1",0.09/N46+J46,IF(U:U="农发2",0.09/N46+J46,IF(U:U="农发3",0.09/N46+J46,IF(U:U="农发5",0.14/N46+J46,IF(U:U="农发7",0.19/N46+J46,IF(U:U="农发10",0.19/N46+J46,IF(U:U="农发20",0.24/N46+J46,IF(U:U="国债1",0.05/N46+J46,IF(U:U="国债2",0.05/N46+J46,IF(U:U="国债3",0.05/N46+J46,IF(U:U="国开0",0,IF(U:U="农发0",0,IF(U:U="国债0",0,IF(U:U="口行0",0,0.1/N46+J46)))))))))))))))))))))))))</f>
        <v>4.0165878057752433</v>
      </c>
      <c r="Q46" s="1"/>
      <c r="R46" s="88">
        <f t="shared" si="1"/>
        <v>6.6687805775243358</v>
      </c>
      <c r="S46" s="1"/>
      <c r="U46" s="1" t="str">
        <f>IF(I:I="国家开发银行","国开",IF(I:I="中国进出口银行","口行",IF(I:I="中国农业发展银行","农发","国债")))&amp;IF(G:G&lt;1,"0",G46)</f>
        <v>口行5</v>
      </c>
      <c r="W46" s="1"/>
      <c r="X46" s="1"/>
    </row>
    <row r="47" spans="1:24" ht="15.75" hidden="1" x14ac:dyDescent="0.25">
      <c r="A47" s="113" t="str">
        <f t="shared" si="0"/>
        <v>150305.IB</v>
      </c>
      <c r="B47" s="29" t="s">
        <v>1533</v>
      </c>
      <c r="C47" s="29" t="s">
        <v>1534</v>
      </c>
      <c r="D47" s="33">
        <v>42069</v>
      </c>
      <c r="E47" s="33">
        <v>42073</v>
      </c>
      <c r="F47" s="30">
        <v>60</v>
      </c>
      <c r="G47" s="30">
        <v>10</v>
      </c>
      <c r="H47" s="29" t="s">
        <v>12</v>
      </c>
      <c r="I47" s="29" t="s">
        <v>22</v>
      </c>
      <c r="J47" s="30">
        <v>4.0986000000000002</v>
      </c>
      <c r="K47" s="30">
        <v>1.9</v>
      </c>
      <c r="L47" s="30"/>
      <c r="M47" s="30">
        <v>2.8108</v>
      </c>
      <c r="N47" s="84">
        <f>[1]!b_anal_modidura_cnbd(A47,E47,1)</f>
        <v>8.0185999999999993</v>
      </c>
      <c r="O47" s="85">
        <f>[1]!b_anal_yield_cnbd(A47,D47,1)</f>
        <v>4.05</v>
      </c>
      <c r="P47" s="86">
        <f>IF(U:U="国开1",0.09/N47+J47,IF(U:U="国开3",0.14/N47+J47,IF(U:U="国开5",0.24/N47+J47,IF(U:U="国开7",0.24/N47+J47,IF(U:U="国开10",0.29/N47+J47,IF(U:U="口行1",0.08/N47+J47,IF(U:U="口行2",0.08/N47+J47,IF(U:U="口行3",0.08/N47+J47,IF(U:U="口行5",0.13/N47+J47,IF(U:U="口行7",0.13/N47+J47,IF(U:U="口行10",0.18/N47+J47,IF(U:U="农发1",0.09/N47+J47,IF(U:U="农发2",0.09/N47+J47,IF(U:U="农发3",0.09/N47+J47,IF(U:U="农发5",0.14/N47+J47,IF(U:U="农发7",0.19/N47+J47,IF(U:U="农发10",0.19/N47+J47,IF(U:U="农发20",0.24/N47+J47,IF(U:U="国债1",0.05/N47+J47,IF(U:U="国债2",0.05/N47+J47,IF(U:U="国债3",0.05/N47+J47,IF(U:U="国开0",0,IF(U:U="农发0",0,IF(U:U="国债0",0,IF(U:U="口行0",0,0.1/N47+J47)))))))))))))))))))))))))</f>
        <v>4.1210478088444367</v>
      </c>
      <c r="Q47" s="1"/>
      <c r="R47" s="88">
        <f t="shared" si="1"/>
        <v>7.1047808844436844</v>
      </c>
      <c r="S47" s="1"/>
      <c r="U47" s="1" t="str">
        <f>IF(I:I="国家开发银行","国开",IF(I:I="中国进出口银行","口行",IF(I:I="中国农业发展银行","农发","国债")))&amp;IF(G:G&lt;1,"0",G47)</f>
        <v>口行10</v>
      </c>
      <c r="W47" s="1"/>
      <c r="X47" s="1"/>
    </row>
    <row r="48" spans="1:24" ht="15.75" hidden="1" x14ac:dyDescent="0.25">
      <c r="A48" s="113" t="str">
        <f t="shared" si="0"/>
        <v>150304.IB</v>
      </c>
      <c r="B48" s="29" t="s">
        <v>1535</v>
      </c>
      <c r="C48" s="29" t="s">
        <v>1536</v>
      </c>
      <c r="D48" s="33">
        <v>42069</v>
      </c>
      <c r="E48" s="33">
        <v>42073</v>
      </c>
      <c r="F48" s="30">
        <v>50</v>
      </c>
      <c r="G48" s="30">
        <v>7</v>
      </c>
      <c r="H48" s="29" t="s">
        <v>12</v>
      </c>
      <c r="I48" s="29" t="s">
        <v>22</v>
      </c>
      <c r="J48" s="30">
        <v>4.0564</v>
      </c>
      <c r="K48" s="30">
        <v>2.38</v>
      </c>
      <c r="L48" s="30"/>
      <c r="M48" s="30">
        <v>1</v>
      </c>
      <c r="N48" s="84">
        <f>[1]!b_anal_modidura_cnbd(A48,E48,1)</f>
        <v>5.8887</v>
      </c>
      <c r="O48" s="85">
        <f>[1]!b_anal_yield_cnbd(A48,D48,1)</f>
        <v>4.04</v>
      </c>
      <c r="P48" s="86">
        <f>IF(U:U="国开1",0.09/N48+J48,IF(U:U="国开3",0.14/N48+J48,IF(U:U="国开5",0.24/N48+J48,IF(U:U="国开7",0.24/N48+J48,IF(U:U="国开10",0.29/N48+J48,IF(U:U="口行1",0.08/N48+J48,IF(U:U="口行2",0.08/N48+J48,IF(U:U="口行3",0.08/N48+J48,IF(U:U="口行5",0.13/N48+J48,IF(U:U="口行7",0.13/N48+J48,IF(U:U="口行10",0.18/N48+J48,IF(U:U="农发1",0.09/N48+J48,IF(U:U="农发2",0.09/N48+J48,IF(U:U="农发3",0.09/N48+J48,IF(U:U="农发5",0.14/N48+J48,IF(U:U="农发7",0.19/N48+J48,IF(U:U="农发10",0.19/N48+J48,IF(U:U="农发20",0.24/N48+J48,IF(U:U="国债1",0.05/N48+J48,IF(U:U="国债2",0.05/N48+J48,IF(U:U="国债3",0.05/N48+J48,IF(U:U="国开0",0,IF(U:U="农发0",0,IF(U:U="国债0",0,IF(U:U="口行0",0,0.1/N48+J48)))))))))))))))))))))))))</f>
        <v>4.078476179801994</v>
      </c>
      <c r="Q48" s="1"/>
      <c r="R48" s="88">
        <f t="shared" si="1"/>
        <v>3.8476179801993915</v>
      </c>
      <c r="S48" s="1"/>
      <c r="U48" s="1" t="str">
        <f>IF(I:I="国家开发银行","国开",IF(I:I="中国进出口银行","口行",IF(I:I="中国农业发展银行","农发","国债")))&amp;IF(G:G&lt;1,"0",G48)</f>
        <v>口行7</v>
      </c>
      <c r="W48" s="1"/>
      <c r="X48" s="1"/>
    </row>
    <row r="49" spans="1:24" ht="15.75" hidden="1" x14ac:dyDescent="0.25">
      <c r="A49" s="113" t="str">
        <f t="shared" si="0"/>
        <v>150405.IB</v>
      </c>
      <c r="B49" s="29" t="s">
        <v>1537</v>
      </c>
      <c r="C49" s="29" t="s">
        <v>1538</v>
      </c>
      <c r="D49" s="33">
        <v>42072</v>
      </c>
      <c r="E49" s="33">
        <v>42075</v>
      </c>
      <c r="F49" s="30">
        <v>80</v>
      </c>
      <c r="G49" s="30">
        <v>10</v>
      </c>
      <c r="H49" s="29" t="s">
        <v>12</v>
      </c>
      <c r="I49" s="29" t="s">
        <v>41</v>
      </c>
      <c r="J49" s="30">
        <v>4.1265999999999998</v>
      </c>
      <c r="K49" s="30">
        <v>3.01</v>
      </c>
      <c r="L49" s="30"/>
      <c r="M49" s="30">
        <v>3.9687999999999999</v>
      </c>
      <c r="N49" s="84">
        <f>[1]!b_anal_modidura_cnbd(A49,E49,1)</f>
        <v>8.0828000000000007</v>
      </c>
      <c r="O49" s="85">
        <f>[1]!b_anal_yield_cnbd(A49,D49,1)</f>
        <v>4.09</v>
      </c>
      <c r="P49" s="86">
        <f>IF(U:U="国开1",0.09/N49+J49,IF(U:U="国开3",0.14/N49+J49,IF(U:U="国开5",0.24/N49+J49,IF(U:U="国开7",0.24/N49+J49,IF(U:U="国开10",0.29/N49+J49,IF(U:U="口行1",0.08/N49+J49,IF(U:U="口行2",0.08/N49+J49,IF(U:U="口行3",0.08/N49+J49,IF(U:U="口行5",0.13/N49+J49,IF(U:U="口行7",0.13/N49+J49,IF(U:U="口行10",0.18/N49+J49,IF(U:U="农发1",0.09/N49+J49,IF(U:U="农发2",0.09/N49+J49,IF(U:U="农发3",0.09/N49+J49,IF(U:U="农发5",0.14/N49+J49,IF(U:U="农发7",0.19/N49+J49,IF(U:U="农发10",0.19/N49+J49,IF(U:U="农发20",0.24/N49+J49,IF(U:U="国债1",0.05/N49+J49,IF(U:U="国债2",0.05/N49+J49,IF(U:U="国债3",0.05/N49+J49,IF(U:U="国开0",0,IF(U:U="农发0",0,IF(U:U="国债0",0,IF(U:U="口行0",0,0.1/N49+J49)))))))))))))))))))))))))</f>
        <v>4.1501067055970697</v>
      </c>
      <c r="Q49" s="1"/>
      <c r="R49" s="88">
        <f t="shared" si="1"/>
        <v>6.0106705597069876</v>
      </c>
      <c r="S49" s="1"/>
      <c r="U49" s="1" t="str">
        <f>IF(I:I="国家开发银行","国开",IF(I:I="中国进出口银行","口行",IF(I:I="中国农业发展银行","农发","国债")))&amp;IF(G:G&lt;1,"0",G49)</f>
        <v>农发10</v>
      </c>
      <c r="W49" s="1"/>
      <c r="X49" s="1"/>
    </row>
    <row r="50" spans="1:24" ht="15.75" hidden="1" x14ac:dyDescent="0.25">
      <c r="A50" s="113" t="str">
        <f t="shared" si="0"/>
        <v>150201.IB</v>
      </c>
      <c r="B50" s="29" t="s">
        <v>1539</v>
      </c>
      <c r="C50" s="29" t="s">
        <v>1540</v>
      </c>
      <c r="D50" s="33">
        <v>42073</v>
      </c>
      <c r="E50" s="33">
        <v>42079</v>
      </c>
      <c r="F50" s="30">
        <v>50</v>
      </c>
      <c r="G50" s="30">
        <v>3</v>
      </c>
      <c r="H50" s="29" t="s">
        <v>12</v>
      </c>
      <c r="I50" s="29" t="s">
        <v>15</v>
      </c>
      <c r="J50" s="30">
        <v>3.7951000000000001</v>
      </c>
      <c r="K50" s="30">
        <v>3.27</v>
      </c>
      <c r="L50" s="30"/>
      <c r="M50" s="30">
        <v>2.3729</v>
      </c>
      <c r="N50" s="84">
        <f>[1]!b_anal_modidura_cnbd(A50,E50,1)</f>
        <v>2.6061000000000001</v>
      </c>
      <c r="O50" s="85">
        <f>[1]!b_anal_yield_cnbd(A50,D50,1)</f>
        <v>3.8126000000000002</v>
      </c>
      <c r="P50" s="86">
        <f>IF(U:U="国开1",0.09/N50+J50,IF(U:U="国开3",0.14/N50+J50,IF(U:U="国开5",0.24/N50+J50,IF(U:U="国开7",0.24/N50+J50,IF(U:U="国开10",0.29/N50+J50,IF(U:U="口行1",0.08/N50+J50,IF(U:U="口行2",0.08/N50+J50,IF(U:U="口行3",0.08/N50+J50,IF(U:U="口行5",0.13/N50+J50,IF(U:U="口行7",0.13/N50+J50,IF(U:U="口行10",0.18/N50+J50,IF(U:U="农发1",0.09/N50+J50,IF(U:U="农发2",0.09/N50+J50,IF(U:U="农发3",0.09/N50+J50,IF(U:U="农发5",0.14/N50+J50,IF(U:U="农发7",0.19/N50+J50,IF(U:U="农发10",0.19/N50+J50,IF(U:U="农发20",0.24/N50+J50,IF(U:U="国债1",0.05/N50+J50,IF(U:U="国债2",0.05/N50+J50,IF(U:U="国债3",0.05/N50+J50,IF(U:U="国开0",0,IF(U:U="农发0",0,IF(U:U="国债0",0,IF(U:U="口行0",0,0.1/N50+J50)))))))))))))))))))))))))</f>
        <v>3.8488201181842601</v>
      </c>
      <c r="Q50" s="1"/>
      <c r="R50" s="88">
        <f t="shared" si="1"/>
        <v>3.6220118184259853</v>
      </c>
      <c r="S50" s="1"/>
      <c r="U50" s="1" t="str">
        <f>IF(I:I="国家开发银行","国开",IF(I:I="中国进出口银行","口行",IF(I:I="中国农业发展银行","农发","国债")))&amp;IF(G:G&lt;1,"0",G50)</f>
        <v>国开3</v>
      </c>
      <c r="W50" s="1"/>
      <c r="X50" s="1"/>
    </row>
    <row r="51" spans="1:24" ht="15.75" hidden="1" x14ac:dyDescent="0.25">
      <c r="A51" s="113" t="str">
        <f t="shared" si="0"/>
        <v>150205.IB</v>
      </c>
      <c r="B51" s="29" t="s">
        <v>1541</v>
      </c>
      <c r="C51" s="29" t="s">
        <v>1542</v>
      </c>
      <c r="D51" s="33">
        <v>42073</v>
      </c>
      <c r="E51" s="33">
        <v>42079</v>
      </c>
      <c r="F51" s="30">
        <v>80</v>
      </c>
      <c r="G51" s="30">
        <v>10</v>
      </c>
      <c r="H51" s="29" t="s">
        <v>12</v>
      </c>
      <c r="I51" s="29" t="s">
        <v>15</v>
      </c>
      <c r="J51" s="30">
        <v>3.8593999999999999</v>
      </c>
      <c r="K51" s="30">
        <v>3.64</v>
      </c>
      <c r="L51" s="30"/>
      <c r="M51" s="30">
        <v>1.9262999999999999</v>
      </c>
      <c r="N51" s="84">
        <f>[1]!b_anal_modidura_cnbd(A51,E51,1)</f>
        <v>8.0733999999999995</v>
      </c>
      <c r="O51" s="85">
        <f>[1]!b_anal_yield_cnbd(A51,D51,1)</f>
        <v>3.8748999999999998</v>
      </c>
      <c r="P51" s="86">
        <f>IF(U:U="国开1",0.09/N51+J51,IF(U:U="国开3",0.14/N51+J51,IF(U:U="国开5",0.24/N51+J51,IF(U:U="国开7",0.24/N51+J51,IF(U:U="国开10",0.29/N51+J51,IF(U:U="口行1",0.08/N51+J51,IF(U:U="口行2",0.08/N51+J51,IF(U:U="口行3",0.08/N51+J51,IF(U:U="口行5",0.13/N51+J51,IF(U:U="口行7",0.13/N51+J51,IF(U:U="口行10",0.18/N51+J51,IF(U:U="农发1",0.09/N51+J51,IF(U:U="农发2",0.09/N51+J51,IF(U:U="农发3",0.09/N51+J51,IF(U:U="农发5",0.14/N51+J51,IF(U:U="农发7",0.19/N51+J51,IF(U:U="农发10",0.19/N51+J51,IF(U:U="农发20",0.24/N51+J51,IF(U:U="国债1",0.05/N51+J51,IF(U:U="国债2",0.05/N51+J51,IF(U:U="国债3",0.05/N51+J51,IF(U:U="国开0",0,IF(U:U="农发0",0,IF(U:U="国债0",0,IF(U:U="口行0",0,0.1/N51+J51)))))))))))))))))))))))))</f>
        <v>3.8953204300542521</v>
      </c>
      <c r="Q51" s="1"/>
      <c r="R51" s="88">
        <f t="shared" si="1"/>
        <v>2.0420430054252314</v>
      </c>
      <c r="S51" s="1"/>
      <c r="U51" s="1" t="str">
        <f>IF(I:I="国家开发银行","国开",IF(I:I="中国进出口银行","口行",IF(I:I="中国农业发展银行","农发","国债")))&amp;IF(G:G&lt;1,"0",G51)</f>
        <v>国开10</v>
      </c>
      <c r="W51" s="1"/>
      <c r="X51" s="1"/>
    </row>
    <row r="52" spans="1:24" ht="15.75" hidden="1" x14ac:dyDescent="0.25">
      <c r="A52" s="113" t="str">
        <f t="shared" si="0"/>
        <v>150204.IB</v>
      </c>
      <c r="B52" s="29" t="s">
        <v>1543</v>
      </c>
      <c r="C52" s="29" t="s">
        <v>1544</v>
      </c>
      <c r="D52" s="33">
        <v>42073</v>
      </c>
      <c r="E52" s="33">
        <v>42079</v>
      </c>
      <c r="F52" s="30">
        <v>50</v>
      </c>
      <c r="G52" s="30">
        <v>7</v>
      </c>
      <c r="H52" s="29" t="s">
        <v>12</v>
      </c>
      <c r="I52" s="29" t="s">
        <v>15</v>
      </c>
      <c r="J52" s="30">
        <v>3.9891999999999999</v>
      </c>
      <c r="K52" s="30">
        <v>3.09</v>
      </c>
      <c r="L52" s="30"/>
      <c r="M52" s="30">
        <v>9.2857000000000003</v>
      </c>
      <c r="N52" s="84">
        <f>[1]!b_anal_modidura_cnbd(A52,E52,1)</f>
        <v>5.9172000000000002</v>
      </c>
      <c r="O52" s="85">
        <f>[1]!b_anal_yield_cnbd(A52,D52,1)</f>
        <v>3.9996</v>
      </c>
      <c r="P52" s="86">
        <f>IF(U:U="国开1",0.09/N52+J52,IF(U:U="国开3",0.14/N52+J52,IF(U:U="国开5",0.24/N52+J52,IF(U:U="国开7",0.24/N52+J52,IF(U:U="国开10",0.29/N52+J52,IF(U:U="口行1",0.08/N52+J52,IF(U:U="口行2",0.08/N52+J52,IF(U:U="口行3",0.08/N52+J52,IF(U:U="口行5",0.13/N52+J52,IF(U:U="口行7",0.13/N52+J52,IF(U:U="口行10",0.18/N52+J52,IF(U:U="农发1",0.09/N52+J52,IF(U:U="农发2",0.09/N52+J52,IF(U:U="农发3",0.09/N52+J52,IF(U:U="农发5",0.14/N52+J52,IF(U:U="农发7",0.19/N52+J52,IF(U:U="农发10",0.19/N52+J52,IF(U:U="农发20",0.24/N52+J52,IF(U:U="国债1",0.05/N52+J52,IF(U:U="国债2",0.05/N52+J52,IF(U:U="国债3",0.05/N52+J52,IF(U:U="国开0",0,IF(U:U="农发0",0,IF(U:U="国债0",0,IF(U:U="口行0",0,0.1/N52+J52)))))))))))))))))))))))))</f>
        <v>4.029759724193875</v>
      </c>
      <c r="Q52" s="1"/>
      <c r="R52" s="88">
        <f t="shared" si="1"/>
        <v>3.0159724193874915</v>
      </c>
      <c r="S52" s="1"/>
      <c r="U52" s="1" t="str">
        <f>IF(I:I="国家开发银行","国开",IF(I:I="中国进出口银行","口行",IF(I:I="中国农业发展银行","农发","国债")))&amp;IF(G:G&lt;1,"0",G52)</f>
        <v>国开7</v>
      </c>
      <c r="W52" s="1"/>
      <c r="X52" s="1"/>
    </row>
    <row r="53" spans="1:24" ht="15.75" hidden="1" x14ac:dyDescent="0.25">
      <c r="A53" s="113" t="str">
        <f t="shared" si="0"/>
        <v>150203.IB</v>
      </c>
      <c r="B53" s="29" t="s">
        <v>1545</v>
      </c>
      <c r="C53" s="29" t="s">
        <v>1546</v>
      </c>
      <c r="D53" s="33">
        <v>42073</v>
      </c>
      <c r="E53" s="33">
        <v>42079</v>
      </c>
      <c r="F53" s="30">
        <v>60</v>
      </c>
      <c r="G53" s="30">
        <v>5</v>
      </c>
      <c r="H53" s="29" t="s">
        <v>12</v>
      </c>
      <c r="I53" s="29" t="s">
        <v>15</v>
      </c>
      <c r="J53" s="30">
        <v>3.8593000000000002</v>
      </c>
      <c r="K53" s="30">
        <v>3.3</v>
      </c>
      <c r="L53" s="30"/>
      <c r="M53" s="30">
        <v>1.0710999999999999</v>
      </c>
      <c r="N53" s="84">
        <f>[1]!b_anal_modidura_cnbd(A53,E53,1)</f>
        <v>4.3734000000000002</v>
      </c>
      <c r="O53" s="85">
        <f>[1]!b_anal_yield_cnbd(A53,D53,1)</f>
        <v>3.855</v>
      </c>
      <c r="P53" s="86">
        <f>IF(U:U="国开1",0.09/N53+J53,IF(U:U="国开3",0.14/N53+J53,IF(U:U="国开5",0.24/N53+J53,IF(U:U="国开7",0.24/N53+J53,IF(U:U="国开10",0.29/N53+J53,IF(U:U="口行1",0.08/N53+J53,IF(U:U="口行2",0.08/N53+J53,IF(U:U="口行3",0.08/N53+J53,IF(U:U="口行5",0.13/N53+J53,IF(U:U="口行7",0.13/N53+J53,IF(U:U="口行10",0.18/N53+J53,IF(U:U="农发1",0.09/N53+J53,IF(U:U="农发2",0.09/N53+J53,IF(U:U="农发3",0.09/N53+J53,IF(U:U="农发5",0.14/N53+J53,IF(U:U="农发7",0.19/N53+J53,IF(U:U="农发10",0.19/N53+J53,IF(U:U="农发20",0.24/N53+J53,IF(U:U="国债1",0.05/N53+J53,IF(U:U="国债2",0.05/N53+J53,IF(U:U="国债3",0.05/N53+J53,IF(U:U="国开0",0,IF(U:U="农发0",0,IF(U:U="国债0",0,IF(U:U="口行0",0,0.1/N53+J53)))))))))))))))))))))))))</f>
        <v>3.9141772122376186</v>
      </c>
      <c r="Q53" s="1"/>
      <c r="R53" s="88">
        <f t="shared" si="1"/>
        <v>5.9177212237618626</v>
      </c>
      <c r="S53" s="1"/>
      <c r="U53" s="1" t="str">
        <f>IF(I:I="国家开发银行","国开",IF(I:I="中国进出口银行","口行",IF(I:I="中国农业发展银行","农发","国债")))&amp;IF(G:G&lt;1,"0",G53)</f>
        <v>国开5</v>
      </c>
      <c r="W53" s="1"/>
      <c r="X53" s="1"/>
    </row>
    <row r="54" spans="1:24" ht="15.75" hidden="1" x14ac:dyDescent="0.25">
      <c r="A54" s="113" t="str">
        <f t="shared" si="0"/>
        <v>150304.IB</v>
      </c>
      <c r="B54" s="29" t="s">
        <v>1547</v>
      </c>
      <c r="C54" s="29" t="s">
        <v>1548</v>
      </c>
      <c r="D54" s="33">
        <v>42075</v>
      </c>
      <c r="E54" s="33">
        <v>42080</v>
      </c>
      <c r="F54" s="30">
        <v>50</v>
      </c>
      <c r="G54" s="30">
        <v>7</v>
      </c>
      <c r="H54" s="29" t="s">
        <v>12</v>
      </c>
      <c r="I54" s="29" t="s">
        <v>22</v>
      </c>
      <c r="J54" s="30">
        <v>4.0148000000000001</v>
      </c>
      <c r="K54" s="30">
        <v>3</v>
      </c>
      <c r="L54" s="30"/>
      <c r="M54" s="30">
        <v>1</v>
      </c>
      <c r="N54" s="84">
        <f>[1]!b_anal_modidura_cnbd(A54,E54,1)</f>
        <v>5.8650000000000002</v>
      </c>
      <c r="O54" s="85">
        <f>[1]!b_anal_yield_cnbd(A54,D54,1)</f>
        <v>4.01</v>
      </c>
      <c r="P54" s="86">
        <f>IF(U:U="国开1",0.09/N54+J54,IF(U:U="国开3",0.14/N54+J54,IF(U:U="国开5",0.24/N54+J54,IF(U:U="国开7",0.24/N54+J54,IF(U:U="国开10",0.29/N54+J54,IF(U:U="口行1",0.08/N54+J54,IF(U:U="口行2",0.08/N54+J54,IF(U:U="口行3",0.08/N54+J54,IF(U:U="口行5",0.13/N54+J54,IF(U:U="口行7",0.13/N54+J54,IF(U:U="口行10",0.18/N54+J54,IF(U:U="农发1",0.09/N54+J54,IF(U:U="农发2",0.09/N54+J54,IF(U:U="农发3",0.09/N54+J54,IF(U:U="农发5",0.14/N54+J54,IF(U:U="农发7",0.19/N54+J54,IF(U:U="农发10",0.19/N54+J54,IF(U:U="农发20",0.24/N54+J54,IF(U:U="国债1",0.05/N54+J54,IF(U:U="国债2",0.05/N54+J54,IF(U:U="国债3",0.05/N54+J54,IF(U:U="国开0",0,IF(U:U="农发0",0,IF(U:U="国债0",0,IF(U:U="口行0",0,0.1/N54+J54)))))))))))))))))))))))))</f>
        <v>4.0369653878942886</v>
      </c>
      <c r="Q54" s="1"/>
      <c r="R54" s="88">
        <f t="shared" si="1"/>
        <v>2.6965387894288817</v>
      </c>
      <c r="S54" s="1"/>
      <c r="U54" s="1" t="str">
        <f>IF(I:I="国家开发银行","国开",IF(I:I="中国进出口银行","口行",IF(I:I="中国农业发展银行","农发","国债")))&amp;IF(G:G&lt;1,"0",G54)</f>
        <v>口行7</v>
      </c>
      <c r="W54" s="1"/>
      <c r="X54" s="1"/>
    </row>
    <row r="55" spans="1:24" ht="15.75" hidden="1" x14ac:dyDescent="0.25">
      <c r="A55" s="113" t="str">
        <f t="shared" si="0"/>
        <v>150303.IB</v>
      </c>
      <c r="B55" s="29" t="s">
        <v>1549</v>
      </c>
      <c r="C55" s="29" t="s">
        <v>1550</v>
      </c>
      <c r="D55" s="33">
        <v>42075</v>
      </c>
      <c r="E55" s="33">
        <v>42080</v>
      </c>
      <c r="F55" s="30">
        <v>40</v>
      </c>
      <c r="G55" s="30">
        <v>5</v>
      </c>
      <c r="H55" s="29" t="s">
        <v>12</v>
      </c>
      <c r="I55" s="29" t="s">
        <v>22</v>
      </c>
      <c r="J55" s="30">
        <v>3.9232999999999998</v>
      </c>
      <c r="K55" s="30">
        <v>3.75</v>
      </c>
      <c r="L55" s="30"/>
      <c r="M55" s="30">
        <v>1.0625</v>
      </c>
      <c r="N55" s="84">
        <f>[1]!b_anal_modidura_cnbd(A55,E55,1)</f>
        <v>4.3276000000000003</v>
      </c>
      <c r="O55" s="85">
        <f>[1]!b_anal_yield_cnbd(A55,D55,1)</f>
        <v>3.96</v>
      </c>
      <c r="P55" s="86">
        <f>IF(U:U="国开1",0.09/N55+J55,IF(U:U="国开3",0.14/N55+J55,IF(U:U="国开5",0.24/N55+J55,IF(U:U="国开7",0.24/N55+J55,IF(U:U="国开10",0.29/N55+J55,IF(U:U="口行1",0.08/N55+J55,IF(U:U="口行2",0.08/N55+J55,IF(U:U="口行3",0.08/N55+J55,IF(U:U="口行5",0.13/N55+J55,IF(U:U="口行7",0.13/N55+J55,IF(U:U="口行10",0.18/N55+J55,IF(U:U="农发1",0.09/N55+J55,IF(U:U="农发2",0.09/N55+J55,IF(U:U="农发3",0.09/N55+J55,IF(U:U="农发5",0.14/N55+J55,IF(U:U="农发7",0.19/N55+J55,IF(U:U="农发10",0.19/N55+J55,IF(U:U="农发20",0.24/N55+J55,IF(U:U="国债1",0.05/N55+J55,IF(U:U="国债2",0.05/N55+J55,IF(U:U="国债3",0.05/N55+J55,IF(U:U="国开0",0,IF(U:U="农发0",0,IF(U:U="国债0",0,IF(U:U="口行0",0,0.1/N55+J55)))))))))))))))))))))))))</f>
        <v>3.9533397448932432</v>
      </c>
      <c r="Q55" s="1"/>
      <c r="R55" s="88">
        <f t="shared" si="1"/>
        <v>-0.66602551067567184</v>
      </c>
      <c r="S55" s="1"/>
      <c r="U55" s="1" t="str">
        <f>IF(I:I="国家开发银行","国开",IF(I:I="中国进出口银行","口行",IF(I:I="中国农业发展银行","农发","国债")))&amp;IF(G:G&lt;1,"0",G55)</f>
        <v>口行5</v>
      </c>
      <c r="W55" s="1"/>
      <c r="X55" s="1"/>
    </row>
    <row r="56" spans="1:24" ht="15.75" hidden="1" x14ac:dyDescent="0.25">
      <c r="A56" s="113" t="str">
        <f t="shared" si="0"/>
        <v>150305.IB</v>
      </c>
      <c r="B56" s="29" t="s">
        <v>1551</v>
      </c>
      <c r="C56" s="29" t="s">
        <v>1552</v>
      </c>
      <c r="D56" s="33">
        <v>42075</v>
      </c>
      <c r="E56" s="33">
        <v>42080</v>
      </c>
      <c r="F56" s="30">
        <v>60</v>
      </c>
      <c r="G56" s="30">
        <v>10</v>
      </c>
      <c r="H56" s="29" t="s">
        <v>12</v>
      </c>
      <c r="I56" s="29" t="s">
        <v>22</v>
      </c>
      <c r="J56" s="30">
        <v>4.0232000000000001</v>
      </c>
      <c r="K56" s="30">
        <v>2.3199999999999998</v>
      </c>
      <c r="L56" s="30"/>
      <c r="M56" s="30">
        <v>1.962</v>
      </c>
      <c r="N56" s="84">
        <f>[1]!b_anal_modidura_cnbd(A56,E56,1)</f>
        <v>7.9977999999999998</v>
      </c>
      <c r="O56" s="85">
        <f>[1]!b_anal_yield_cnbd(A56,D56,1)</f>
        <v>4.01</v>
      </c>
      <c r="P56" s="86">
        <f>IF(U:U="国开1",0.09/N56+J56,IF(U:U="国开3",0.14/N56+J56,IF(U:U="国开5",0.24/N56+J56,IF(U:U="国开7",0.24/N56+J56,IF(U:U="国开10",0.29/N56+J56,IF(U:U="口行1",0.08/N56+J56,IF(U:U="口行2",0.08/N56+J56,IF(U:U="口行3",0.08/N56+J56,IF(U:U="口行5",0.13/N56+J56,IF(U:U="口行7",0.13/N56+J56,IF(U:U="口行10",0.18/N56+J56,IF(U:U="农发1",0.09/N56+J56,IF(U:U="农发2",0.09/N56+J56,IF(U:U="农发3",0.09/N56+J56,IF(U:U="农发5",0.14/N56+J56,IF(U:U="农发7",0.19/N56+J56,IF(U:U="农发10",0.19/N56+J56,IF(U:U="农发20",0.24/N56+J56,IF(U:U="国债1",0.05/N56+J56,IF(U:U="国债2",0.05/N56+J56,IF(U:U="国债3",0.05/N56+J56,IF(U:U="国开0",0,IF(U:U="农发0",0,IF(U:U="国债0",0,IF(U:U="口行0",0,0.1/N56+J56)))))))))))))))))))))))))</f>
        <v>4.045706189202031</v>
      </c>
      <c r="Q56" s="1"/>
      <c r="R56" s="88">
        <f t="shared" si="1"/>
        <v>3.5706189202031169</v>
      </c>
      <c r="S56" s="1"/>
      <c r="U56" s="1" t="str">
        <f>IF(I:I="国家开发银行","国开",IF(I:I="中国进出口银行","口行",IF(I:I="中国农业发展银行","农发","国债")))&amp;IF(G:G&lt;1,"0",G56)</f>
        <v>口行10</v>
      </c>
      <c r="W56" s="1"/>
      <c r="X56" s="1"/>
    </row>
    <row r="57" spans="1:24" ht="15.75" hidden="1" x14ac:dyDescent="0.25">
      <c r="A57" s="113" t="str">
        <f t="shared" si="0"/>
        <v>150401.IB</v>
      </c>
      <c r="B57" s="29" t="s">
        <v>1553</v>
      </c>
      <c r="C57" s="29" t="s">
        <v>1554</v>
      </c>
      <c r="D57" s="33">
        <v>42079</v>
      </c>
      <c r="E57" s="33">
        <v>42083</v>
      </c>
      <c r="F57" s="30">
        <v>85.5</v>
      </c>
      <c r="G57" s="30">
        <v>3</v>
      </c>
      <c r="H57" s="29" t="s">
        <v>12</v>
      </c>
      <c r="I57" s="29" t="s">
        <v>41</v>
      </c>
      <c r="J57" s="30">
        <v>3.944</v>
      </c>
      <c r="K57" s="30">
        <v>2.4</v>
      </c>
      <c r="L57" s="30"/>
      <c r="M57" s="30">
        <v>1.6667000000000001</v>
      </c>
      <c r="N57" s="84">
        <f>[1]!b_anal_modidura_cnbd(A57,E57,1)</f>
        <v>2.6088</v>
      </c>
      <c r="O57" s="85">
        <f>[1]!b_anal_yield_cnbd(A57,D57,1)</f>
        <v>3.9024000000000001</v>
      </c>
      <c r="P57" s="86">
        <f>IF(U:U="国开1",0.09/N57+J57,IF(U:U="国开3",0.14/N57+J57,IF(U:U="国开5",0.24/N57+J57,IF(U:U="国开7",0.24/N57+J57,IF(U:U="国开10",0.29/N57+J57,IF(U:U="口行1",0.08/N57+J57,IF(U:U="口行2",0.08/N57+J57,IF(U:U="口行3",0.08/N57+J57,IF(U:U="口行5",0.13/N57+J57,IF(U:U="口行7",0.13/N57+J57,IF(U:U="口行10",0.18/N57+J57,IF(U:U="农发1",0.09/N57+J57,IF(U:U="农发2",0.09/N57+J57,IF(U:U="农发3",0.09/N57+J57,IF(U:U="农发5",0.14/N57+J57,IF(U:U="农发7",0.19/N57+J57,IF(U:U="农发10",0.19/N57+J57,IF(U:U="农发20",0.24/N57+J57,IF(U:U="国债1",0.05/N57+J57,IF(U:U="国债2",0.05/N57+J57,IF(U:U="国债3",0.05/N57+J57,IF(U:U="国开0",0,IF(U:U="农发0",0,IF(U:U="国债0",0,IF(U:U="口行0",0,0.1/N57+J57)))))))))))))))))))))))))</f>
        <v>3.9784986200551979</v>
      </c>
      <c r="Q57" s="1"/>
      <c r="R57" s="88">
        <f t="shared" si="1"/>
        <v>7.6098620055197852</v>
      </c>
      <c r="S57" s="1"/>
      <c r="U57" s="1" t="str">
        <f>IF(I:I="国家开发银行","国开",IF(I:I="中国进出口银行","口行",IF(I:I="中国农业发展银行","农发","国债")))&amp;IF(G:G&lt;1,"0",G57)</f>
        <v>农发3</v>
      </c>
      <c r="W57" s="1"/>
      <c r="X57" s="1"/>
    </row>
    <row r="58" spans="1:24" ht="15.75" hidden="1" x14ac:dyDescent="0.25">
      <c r="A58" s="113" t="str">
        <f t="shared" si="0"/>
        <v>150402.IB</v>
      </c>
      <c r="B58" s="29" t="s">
        <v>1555</v>
      </c>
      <c r="C58" s="29" t="s">
        <v>1556</v>
      </c>
      <c r="D58" s="33">
        <v>42079</v>
      </c>
      <c r="E58" s="33">
        <v>42083</v>
      </c>
      <c r="F58" s="30">
        <v>80</v>
      </c>
      <c r="G58" s="30">
        <v>5</v>
      </c>
      <c r="H58" s="29" t="s">
        <v>12</v>
      </c>
      <c r="I58" s="29" t="s">
        <v>41</v>
      </c>
      <c r="J58" s="30">
        <v>4.0442</v>
      </c>
      <c r="K58" s="30">
        <v>2.87</v>
      </c>
      <c r="L58" s="30"/>
      <c r="M58" s="30">
        <v>9.1428999999999991</v>
      </c>
      <c r="N58" s="84">
        <f>[1]!b_anal_modidura_cnbd(A58,E58,1)</f>
        <v>4.2771999999999997</v>
      </c>
      <c r="O58" s="85">
        <f>[1]!b_anal_yield_cnbd(A58,D58,1)</f>
        <v>4.0529999999999999</v>
      </c>
      <c r="P58" s="86">
        <f>IF(U:U="国开1",0.09/N58+J58,IF(U:U="国开3",0.14/N58+J58,IF(U:U="国开5",0.24/N58+J58,IF(U:U="国开7",0.24/N58+J58,IF(U:U="国开10",0.29/N58+J58,IF(U:U="口行1",0.08/N58+J58,IF(U:U="口行2",0.08/N58+J58,IF(U:U="口行3",0.08/N58+J58,IF(U:U="口行5",0.13/N58+J58,IF(U:U="口行7",0.13/N58+J58,IF(U:U="口行10",0.18/N58+J58,IF(U:U="农发1",0.09/N58+J58,IF(U:U="农发2",0.09/N58+J58,IF(U:U="农发3",0.09/N58+J58,IF(U:U="农发5",0.14/N58+J58,IF(U:U="农发7",0.19/N58+J58,IF(U:U="农发10",0.19/N58+J58,IF(U:U="农发20",0.24/N58+J58,IF(U:U="国债1",0.05/N58+J58,IF(U:U="国债2",0.05/N58+J58,IF(U:U="国债3",0.05/N58+J58,IF(U:U="国开0",0,IF(U:U="农发0",0,IF(U:U="国债0",0,IF(U:U="口行0",0,0.1/N58+J58)))))))))))))))))))))))))</f>
        <v>4.076931693631348</v>
      </c>
      <c r="Q58" s="1"/>
      <c r="R58" s="88">
        <f t="shared" si="1"/>
        <v>2.3931693631348061</v>
      </c>
      <c r="S58" s="1"/>
      <c r="U58" s="1" t="str">
        <f>IF(I:I="国家开发银行","国开",IF(I:I="中国进出口银行","口行",IF(I:I="中国农业发展银行","农发","国债")))&amp;IF(G:G&lt;1,"0",G58)</f>
        <v>农发5</v>
      </c>
      <c r="W58" s="1"/>
      <c r="X58" s="1"/>
    </row>
    <row r="59" spans="1:24" ht="15.75" hidden="1" x14ac:dyDescent="0.25">
      <c r="A59" s="113" t="str">
        <f t="shared" si="0"/>
        <v>150204.IB</v>
      </c>
      <c r="B59" s="29" t="s">
        <v>1557</v>
      </c>
      <c r="C59" s="29" t="s">
        <v>1558</v>
      </c>
      <c r="D59" s="33">
        <v>42080</v>
      </c>
      <c r="E59" s="33">
        <v>42086</v>
      </c>
      <c r="F59" s="30">
        <v>50</v>
      </c>
      <c r="G59" s="30">
        <v>7</v>
      </c>
      <c r="H59" s="29" t="s">
        <v>12</v>
      </c>
      <c r="I59" s="29" t="s">
        <v>15</v>
      </c>
      <c r="J59" s="30">
        <v>4.0529999999999999</v>
      </c>
      <c r="K59" s="30">
        <v>3.36</v>
      </c>
      <c r="L59" s="30"/>
      <c r="M59" s="30">
        <v>1.2285999999999999</v>
      </c>
      <c r="N59" s="84">
        <f>[1]!b_anal_modidura_cnbd(A59,E59,1)</f>
        <v>5.8983999999999996</v>
      </c>
      <c r="O59" s="85">
        <f>[1]!b_anal_yield_cnbd(A59,D59,1)</f>
        <v>4.0499000000000001</v>
      </c>
      <c r="P59" s="86">
        <f>IF(U:U="国开1",0.09/N59+J59,IF(U:U="国开3",0.14/N59+J59,IF(U:U="国开5",0.24/N59+J59,IF(U:U="国开7",0.24/N59+J59,IF(U:U="国开10",0.29/N59+J59,IF(U:U="口行1",0.08/N59+J59,IF(U:U="口行2",0.08/N59+J59,IF(U:U="口行3",0.08/N59+J59,IF(U:U="口行5",0.13/N59+J59,IF(U:U="口行7",0.13/N59+J59,IF(U:U="口行10",0.18/N59+J59,IF(U:U="农发1",0.09/N59+J59,IF(U:U="农发2",0.09/N59+J59,IF(U:U="农发3",0.09/N59+J59,IF(U:U="农发5",0.14/N59+J59,IF(U:U="农发7",0.19/N59+J59,IF(U:U="农发10",0.19/N59+J59,IF(U:U="农发20",0.24/N59+J59,IF(U:U="国债1",0.05/N59+J59,IF(U:U="国债2",0.05/N59+J59,IF(U:U="国债3",0.05/N59+J59,IF(U:U="国开0",0,IF(U:U="农发0",0,IF(U:U="国债0",0,IF(U:U="口行0",0,0.1/N59+J59)))))))))))))))))))))))))</f>
        <v>4.09368900040689</v>
      </c>
      <c r="Q59" s="1"/>
      <c r="R59" s="88">
        <f t="shared" si="1"/>
        <v>4.3789000406889933</v>
      </c>
      <c r="S59" s="1"/>
      <c r="U59" s="1" t="str">
        <f>IF(I:I="国家开发银行","国开",IF(I:I="中国进出口银行","口行",IF(I:I="中国农业发展银行","农发","国债")))&amp;IF(G:G&lt;1,"0",G59)</f>
        <v>国开7</v>
      </c>
      <c r="W59" s="1"/>
      <c r="X59" s="1"/>
    </row>
    <row r="60" spans="1:24" ht="15.75" hidden="1" x14ac:dyDescent="0.25">
      <c r="A60" s="113" t="str">
        <f t="shared" si="0"/>
        <v>150201.IB</v>
      </c>
      <c r="B60" s="29" t="s">
        <v>1559</v>
      </c>
      <c r="C60" s="29" t="s">
        <v>1560</v>
      </c>
      <c r="D60" s="33">
        <v>42080</v>
      </c>
      <c r="E60" s="33">
        <v>42086</v>
      </c>
      <c r="F60" s="30">
        <v>60</v>
      </c>
      <c r="G60" s="30">
        <v>3</v>
      </c>
      <c r="H60" s="29" t="s">
        <v>12</v>
      </c>
      <c r="I60" s="29" t="s">
        <v>15</v>
      </c>
      <c r="J60" s="30">
        <v>3.8227000000000002</v>
      </c>
      <c r="K60" s="30">
        <v>2.73</v>
      </c>
      <c r="L60" s="30"/>
      <c r="M60" s="30">
        <v>1.1474</v>
      </c>
      <c r="N60" s="84">
        <f>[1]!b_anal_modidura_cnbd(A60,E60,1)</f>
        <v>2.5886</v>
      </c>
      <c r="O60" s="85">
        <f>[1]!b_anal_yield_cnbd(A60,D60,1)</f>
        <v>3.835</v>
      </c>
      <c r="P60" s="86">
        <f>IF(U:U="国开1",0.09/N60+J60,IF(U:U="国开3",0.14/N60+J60,IF(U:U="国开5",0.24/N60+J60,IF(U:U="国开7",0.24/N60+J60,IF(U:U="国开10",0.29/N60+J60,IF(U:U="口行1",0.08/N60+J60,IF(U:U="口行2",0.08/N60+J60,IF(U:U="口行3",0.08/N60+J60,IF(U:U="口行5",0.13/N60+J60,IF(U:U="口行7",0.13/N60+J60,IF(U:U="口行10",0.18/N60+J60,IF(U:U="农发1",0.09/N60+J60,IF(U:U="农发2",0.09/N60+J60,IF(U:U="农发3",0.09/N60+J60,IF(U:U="农发5",0.14/N60+J60,IF(U:U="农发7",0.19/N60+J60,IF(U:U="农发10",0.19/N60+J60,IF(U:U="农发20",0.24/N60+J60,IF(U:U="国债1",0.05/N60+J60,IF(U:U="国债2",0.05/N60+J60,IF(U:U="国债3",0.05/N60+J60,IF(U:U="国开0",0,IF(U:U="农发0",0,IF(U:U="国债0",0,IF(U:U="口行0",0,0.1/N60+J60)))))))))))))))))))))))))</f>
        <v>3.8767832882639266</v>
      </c>
      <c r="Q60" s="1"/>
      <c r="R60" s="88">
        <f t="shared" si="1"/>
        <v>4.1783288263926632</v>
      </c>
      <c r="S60" s="1"/>
      <c r="U60" s="1" t="str">
        <f>IF(I:I="国家开发银行","国开",IF(I:I="中国进出口银行","口行",IF(I:I="中国农业发展银行","农发","国债")))&amp;IF(G:G&lt;1,"0",G60)</f>
        <v>国开3</v>
      </c>
      <c r="W60" s="1"/>
      <c r="X60" s="1"/>
    </row>
    <row r="61" spans="1:24" ht="15.75" hidden="1" x14ac:dyDescent="0.25">
      <c r="A61" s="113" t="str">
        <f t="shared" si="0"/>
        <v>150205.IB</v>
      </c>
      <c r="B61" s="29" t="s">
        <v>1561</v>
      </c>
      <c r="C61" s="29" t="s">
        <v>1562</v>
      </c>
      <c r="D61" s="33">
        <v>42080</v>
      </c>
      <c r="E61" s="33">
        <v>42086</v>
      </c>
      <c r="F61" s="30">
        <v>90</v>
      </c>
      <c r="G61" s="30">
        <v>10</v>
      </c>
      <c r="H61" s="29" t="s">
        <v>12</v>
      </c>
      <c r="I61" s="29" t="s">
        <v>15</v>
      </c>
      <c r="J61" s="30">
        <v>3.9281999999999999</v>
      </c>
      <c r="K61" s="30">
        <v>2.72</v>
      </c>
      <c r="L61" s="30"/>
      <c r="M61" s="30">
        <v>1.5059</v>
      </c>
      <c r="N61" s="84">
        <f>[1]!b_anal_modidura_cnbd(A61,E61,1)</f>
        <v>8.0516000000000005</v>
      </c>
      <c r="O61" s="85">
        <f>[1]!b_anal_yield_cnbd(A61,D61,1)</f>
        <v>3.9049</v>
      </c>
      <c r="P61" s="86">
        <f>IF(U:U="国开1",0.09/N61+J61,IF(U:U="国开3",0.14/N61+J61,IF(U:U="国开5",0.24/N61+J61,IF(U:U="国开7",0.24/N61+J61,IF(U:U="国开10",0.29/N61+J61,IF(U:U="口行1",0.08/N61+J61,IF(U:U="口行2",0.08/N61+J61,IF(U:U="口行3",0.08/N61+J61,IF(U:U="口行5",0.13/N61+J61,IF(U:U="口行7",0.13/N61+J61,IF(U:U="口行10",0.18/N61+J61,IF(U:U="农发1",0.09/N61+J61,IF(U:U="农发2",0.09/N61+J61,IF(U:U="农发3",0.09/N61+J61,IF(U:U="农发5",0.14/N61+J61,IF(U:U="农发7",0.19/N61+J61,IF(U:U="农发10",0.19/N61+J61,IF(U:U="农发20",0.24/N61+J61,IF(U:U="国债1",0.05/N61+J61,IF(U:U="国债2",0.05/N61+J61,IF(U:U="国债3",0.05/N61+J61,IF(U:U="国开0",0,IF(U:U="农发0",0,IF(U:U="国债0",0,IF(U:U="口行0",0,0.1/N61+J61)))))))))))))))))))))))))</f>
        <v>3.9642176859257785</v>
      </c>
      <c r="Q61" s="1"/>
      <c r="R61" s="88">
        <f t="shared" si="1"/>
        <v>5.9317685925778463</v>
      </c>
      <c r="S61" s="1"/>
      <c r="U61" s="1" t="str">
        <f>IF(I:I="国家开发银行","国开",IF(I:I="中国进出口银行","口行",IF(I:I="中国农业发展银行","农发","国债")))&amp;IF(G:G&lt;1,"0",G61)</f>
        <v>国开10</v>
      </c>
      <c r="W61" s="1"/>
      <c r="X61" s="1"/>
    </row>
    <row r="62" spans="1:24" ht="15.75" hidden="1" x14ac:dyDescent="0.25">
      <c r="A62" s="113" t="str">
        <f t="shared" si="0"/>
        <v>150203.IB</v>
      </c>
      <c r="B62" s="29" t="s">
        <v>1563</v>
      </c>
      <c r="C62" s="29" t="s">
        <v>1564</v>
      </c>
      <c r="D62" s="33">
        <v>42080</v>
      </c>
      <c r="E62" s="33">
        <v>42086</v>
      </c>
      <c r="F62" s="30">
        <v>60</v>
      </c>
      <c r="G62" s="30">
        <v>5</v>
      </c>
      <c r="H62" s="29" t="s">
        <v>12</v>
      </c>
      <c r="I62" s="29" t="s">
        <v>15</v>
      </c>
      <c r="J62" s="30">
        <v>3.9035000000000002</v>
      </c>
      <c r="K62" s="30">
        <v>2.4900000000000002</v>
      </c>
      <c r="L62" s="30"/>
      <c r="M62" s="30">
        <v>35</v>
      </c>
      <c r="N62" s="84">
        <f>[1]!b_anal_modidura_cnbd(A62,E62,1)</f>
        <v>4.3533999999999997</v>
      </c>
      <c r="O62" s="85">
        <f>[1]!b_anal_yield_cnbd(A62,D62,1)</f>
        <v>3.8898999999999999</v>
      </c>
      <c r="P62" s="86">
        <f>IF(U:U="国开1",0.09/N62+J62,IF(U:U="国开3",0.14/N62+J62,IF(U:U="国开5",0.24/N62+J62,IF(U:U="国开7",0.24/N62+J62,IF(U:U="国开10",0.29/N62+J62,IF(U:U="口行1",0.08/N62+J62,IF(U:U="口行2",0.08/N62+J62,IF(U:U="口行3",0.08/N62+J62,IF(U:U="口行5",0.13/N62+J62,IF(U:U="口行7",0.13/N62+J62,IF(U:U="口行10",0.18/N62+J62,IF(U:U="农发1",0.09/N62+J62,IF(U:U="农发2",0.09/N62+J62,IF(U:U="农发3",0.09/N62+J62,IF(U:U="农发5",0.14/N62+J62,IF(U:U="农发7",0.19/N62+J62,IF(U:U="农发10",0.19/N62+J62,IF(U:U="农发20",0.24/N62+J62,IF(U:U="国债1",0.05/N62+J62,IF(U:U="国债2",0.05/N62+J62,IF(U:U="国债3",0.05/N62+J62,IF(U:U="国开0",0,IF(U:U="农发0",0,IF(U:U="国债0",0,IF(U:U="口行0",0,0.1/N62+J62)))))))))))))))))))))))))</f>
        <v>3.9586293242063677</v>
      </c>
      <c r="Q62" s="1"/>
      <c r="R62" s="88">
        <f t="shared" si="1"/>
        <v>6.8729324206367792</v>
      </c>
      <c r="S62" s="1"/>
      <c r="U62" s="1" t="str">
        <f>IF(I:I="国家开发银行","国开",IF(I:I="中国进出口银行","口行",IF(I:I="中国农业发展银行","农发","国债")))&amp;IF(G:G&lt;1,"0",G62)</f>
        <v>国开5</v>
      </c>
      <c r="W62" s="1"/>
      <c r="X62" s="1"/>
    </row>
    <row r="63" spans="1:24" ht="15.75" hidden="1" x14ac:dyDescent="0.25">
      <c r="A63" s="113" t="str">
        <f t="shared" si="0"/>
        <v>150305.IB</v>
      </c>
      <c r="B63" s="29" t="s">
        <v>1565</v>
      </c>
      <c r="C63" s="29" t="s">
        <v>1566</v>
      </c>
      <c r="D63" s="33">
        <v>42082</v>
      </c>
      <c r="E63" s="33">
        <v>42087</v>
      </c>
      <c r="F63" s="30">
        <v>60</v>
      </c>
      <c r="G63" s="30">
        <v>10</v>
      </c>
      <c r="H63" s="29" t="s">
        <v>12</v>
      </c>
      <c r="I63" s="29" t="s">
        <v>22</v>
      </c>
      <c r="J63" s="30">
        <v>4.2243000000000004</v>
      </c>
      <c r="K63" s="30">
        <v>1.92</v>
      </c>
      <c r="L63" s="30"/>
      <c r="M63" s="30">
        <v>3.2856999999999998</v>
      </c>
      <c r="N63" s="84">
        <f>[1]!b_anal_modidura_cnbd(A63,E63,1)</f>
        <v>7.9645999999999999</v>
      </c>
      <c r="O63" s="85">
        <f>[1]!b_anal_yield_cnbd(A63,D63,1)</f>
        <v>4.18</v>
      </c>
      <c r="P63" s="86">
        <f>IF(U:U="国开1",0.09/N63+J63,IF(U:U="国开3",0.14/N63+J63,IF(U:U="国开5",0.24/N63+J63,IF(U:U="国开7",0.24/N63+J63,IF(U:U="国开10",0.29/N63+J63,IF(U:U="口行1",0.08/N63+J63,IF(U:U="口行2",0.08/N63+J63,IF(U:U="口行3",0.08/N63+J63,IF(U:U="口行5",0.13/N63+J63,IF(U:U="口行7",0.13/N63+J63,IF(U:U="口行10",0.18/N63+J63,IF(U:U="农发1",0.09/N63+J63,IF(U:U="农发2",0.09/N63+J63,IF(U:U="农发3",0.09/N63+J63,IF(U:U="农发5",0.14/N63+J63,IF(U:U="农发7",0.19/N63+J63,IF(U:U="农发10",0.19/N63+J63,IF(U:U="农发20",0.24/N63+J63,IF(U:U="国债1",0.05/N63+J63,IF(U:U="国债2",0.05/N63+J63,IF(U:U="国债3",0.05/N63+J63,IF(U:U="国开0",0,IF(U:U="农发0",0,IF(U:U="国债0",0,IF(U:U="口行0",0,0.1/N63+J63)))))))))))))))))))))))))</f>
        <v>4.2469000050222236</v>
      </c>
      <c r="Q63" s="1"/>
      <c r="R63" s="88">
        <f t="shared" si="1"/>
        <v>6.690000502222393</v>
      </c>
      <c r="S63" s="1"/>
      <c r="U63" s="1" t="str">
        <f>IF(I:I="国家开发银行","国开",IF(I:I="中国进出口银行","口行",IF(I:I="中国农业发展银行","农发","国债")))&amp;IF(G:G&lt;1,"0",G63)</f>
        <v>口行10</v>
      </c>
      <c r="W63" s="1"/>
      <c r="X63" s="1"/>
    </row>
    <row r="64" spans="1:24" ht="15.75" hidden="1" x14ac:dyDescent="0.25">
      <c r="A64" s="113" t="str">
        <f t="shared" si="0"/>
        <v>150304.IB</v>
      </c>
      <c r="B64" s="29" t="s">
        <v>1567</v>
      </c>
      <c r="C64" s="29" t="s">
        <v>1568</v>
      </c>
      <c r="D64" s="33">
        <v>42082</v>
      </c>
      <c r="E64" s="33">
        <v>42087</v>
      </c>
      <c r="F64" s="30">
        <v>60</v>
      </c>
      <c r="G64" s="30">
        <v>7</v>
      </c>
      <c r="H64" s="29" t="s">
        <v>12</v>
      </c>
      <c r="I64" s="29" t="s">
        <v>22</v>
      </c>
      <c r="J64" s="30">
        <v>4.1703000000000001</v>
      </c>
      <c r="K64" s="30">
        <v>1.82</v>
      </c>
      <c r="L64" s="30"/>
      <c r="M64" s="30">
        <v>1</v>
      </c>
      <c r="N64" s="84">
        <f>[1]!b_anal_modidura_cnbd(A64,E64,1)</f>
        <v>5.8409000000000004</v>
      </c>
      <c r="O64" s="85">
        <f>[1]!b_anal_yield_cnbd(A64,D64,1)</f>
        <v>4.1661999999999999</v>
      </c>
      <c r="P64" s="86">
        <f>IF(U:U="国开1",0.09/N64+J64,IF(U:U="国开3",0.14/N64+J64,IF(U:U="国开5",0.24/N64+J64,IF(U:U="国开7",0.24/N64+J64,IF(U:U="国开10",0.29/N64+J64,IF(U:U="口行1",0.08/N64+J64,IF(U:U="口行2",0.08/N64+J64,IF(U:U="口行3",0.08/N64+J64,IF(U:U="口行5",0.13/N64+J64,IF(U:U="口行7",0.13/N64+J64,IF(U:U="口行10",0.18/N64+J64,IF(U:U="农发1",0.09/N64+J64,IF(U:U="农发2",0.09/N64+J64,IF(U:U="农发3",0.09/N64+J64,IF(U:U="农发5",0.14/N64+J64,IF(U:U="农发7",0.19/N64+J64,IF(U:U="农发10",0.19/N64+J64,IF(U:U="农发20",0.24/N64+J64,IF(U:U="国债1",0.05/N64+J64,IF(U:U="国债2",0.05/N64+J64,IF(U:U="国债3",0.05/N64+J64,IF(U:U="国开0",0,IF(U:U="农发0",0,IF(U:U="国债0",0,IF(U:U="口行0",0,0.1/N64+J64)))))))))))))))))))))))))</f>
        <v>4.1925568439795242</v>
      </c>
      <c r="Q64" s="1"/>
      <c r="R64" s="88">
        <f t="shared" si="1"/>
        <v>2.6356843979524314</v>
      </c>
      <c r="S64" s="1"/>
      <c r="U64" s="1" t="str">
        <f>IF(I:I="国家开发银行","国开",IF(I:I="中国进出口银行","口行",IF(I:I="中国农业发展银行","农发","国债")))&amp;IF(G:G&lt;1,"0",G64)</f>
        <v>口行7</v>
      </c>
      <c r="W64" s="1"/>
      <c r="X64" s="1"/>
    </row>
    <row r="65" spans="1:24" ht="15.75" hidden="1" x14ac:dyDescent="0.25">
      <c r="A65" s="113" t="str">
        <f t="shared" si="0"/>
        <v>140217.IB</v>
      </c>
      <c r="B65" s="29" t="s">
        <v>1569</v>
      </c>
      <c r="C65" s="29" t="s">
        <v>1570</v>
      </c>
      <c r="D65" s="33">
        <v>42082</v>
      </c>
      <c r="E65" s="33">
        <v>42086</v>
      </c>
      <c r="F65" s="30">
        <v>45</v>
      </c>
      <c r="G65" s="30">
        <v>15</v>
      </c>
      <c r="H65" s="29" t="s">
        <v>12</v>
      </c>
      <c r="I65" s="29" t="s">
        <v>15</v>
      </c>
      <c r="J65" s="30">
        <v>4.3070000000000004</v>
      </c>
      <c r="K65" s="30">
        <v>1.79</v>
      </c>
      <c r="L65" s="30"/>
      <c r="M65" s="30">
        <v>3.5</v>
      </c>
      <c r="N65" s="84">
        <f>[1]!b_anal_modidura_cnbd(A65,E65,1)</f>
        <v>9.8503000000000007</v>
      </c>
      <c r="O65" s="85">
        <f>[1]!b_anal_yield_cnbd(A65,D65,1)</f>
        <v>4.2327000000000004</v>
      </c>
      <c r="P65" s="86">
        <f>IF(U:U="国开1",0.09/N65+J65,IF(U:U="国开3",0.14/N65+J65,IF(U:U="国开5",0.24/N65+J65,IF(U:U="国开7",0.24/N65+J65,IF(U:U="国开10",0.29/N65+J65,IF(U:U="口行1",0.08/N65+J65,IF(U:U="口行2",0.08/N65+J65,IF(U:U="口行3",0.08/N65+J65,IF(U:U="口行5",0.13/N65+J65,IF(U:U="口行7",0.13/N65+J65,IF(U:U="口行10",0.18/N65+J65,IF(U:U="农发1",0.09/N65+J65,IF(U:U="农发2",0.09/N65+J65,IF(U:U="农发3",0.09/N65+J65,IF(U:U="农发5",0.14/N65+J65,IF(U:U="农发7",0.19/N65+J65,IF(U:U="农发10",0.19/N65+J65,IF(U:U="农发20",0.24/N65+J65,IF(U:U="国债1",0.05/N65+J65,IF(U:U="国债2",0.05/N65+J65,IF(U:U="国债3",0.05/N65+J65,IF(U:U="国开0",0,IF(U:U="农发0",0,IF(U:U="国债0",0,IF(U:U="口行0",0,0.1/N65+J65)))))))))))))))))))))))))</f>
        <v>4.31715197506675</v>
      </c>
      <c r="Q65" s="1"/>
      <c r="R65" s="88">
        <f t="shared" si="1"/>
        <v>8.4451975066749618</v>
      </c>
      <c r="S65" s="1"/>
      <c r="U65" s="1" t="str">
        <f>IF(I:I="国家开发银行","国开",IF(I:I="中国进出口银行","口行",IF(I:I="中国农业发展银行","农发","国债")))&amp;IF(G:G&lt;1,"0",G65)</f>
        <v>国开15</v>
      </c>
      <c r="W65" s="1"/>
      <c r="X65" s="1"/>
    </row>
    <row r="66" spans="1:24" ht="15.75" hidden="1" x14ac:dyDescent="0.25">
      <c r="A66" s="113" t="str">
        <f t="shared" ref="A66:A129" si="2">LEFT(B66,IFERROR(FIND("X",B66,7),FIND("Z",B66,7))-1)&amp;".IB"</f>
        <v>150406.IB</v>
      </c>
      <c r="B66" s="29" t="s">
        <v>1571</v>
      </c>
      <c r="C66" s="29" t="s">
        <v>1572</v>
      </c>
      <c r="D66" s="33">
        <v>42086</v>
      </c>
      <c r="E66" s="33">
        <v>42089</v>
      </c>
      <c r="F66" s="30">
        <v>80</v>
      </c>
      <c r="G66" s="30">
        <v>3</v>
      </c>
      <c r="H66" s="29" t="s">
        <v>12</v>
      </c>
      <c r="I66" s="29" t="s">
        <v>41</v>
      </c>
      <c r="J66" s="30">
        <v>3.9849999999999999</v>
      </c>
      <c r="K66" s="30">
        <v>2.42</v>
      </c>
      <c r="L66" s="30"/>
      <c r="M66" s="30">
        <v>1.9361999999999999</v>
      </c>
      <c r="N66" s="84">
        <f>[1]!b_anal_modidura_cnbd(A66,E66,1)</f>
        <v>2.7349999999999999</v>
      </c>
      <c r="O66" s="85">
        <f>[1]!b_anal_yield_cnbd(A66,D66,1)</f>
        <v>3.9565000000000001</v>
      </c>
      <c r="P66" s="86">
        <f>IF(U:U="国开1",0.09/N66+J66,IF(U:U="国开3",0.14/N66+J66,IF(U:U="国开5",0.24/N66+J66,IF(U:U="国开7",0.24/N66+J66,IF(U:U="国开10",0.29/N66+J66,IF(U:U="口行1",0.08/N66+J66,IF(U:U="口行2",0.08/N66+J66,IF(U:U="口行3",0.08/N66+J66,IF(U:U="口行5",0.13/N66+J66,IF(U:U="口行7",0.13/N66+J66,IF(U:U="口行10",0.18/N66+J66,IF(U:U="农发1",0.09/N66+J66,IF(U:U="农发2",0.09/N66+J66,IF(U:U="农发3",0.09/N66+J66,IF(U:U="农发5",0.14/N66+J66,IF(U:U="农发7",0.19/N66+J66,IF(U:U="农发10",0.19/N66+J66,IF(U:U="农发20",0.24/N66+J66,IF(U:U="国债1",0.05/N66+J66,IF(U:U="国债2",0.05/N66+J66,IF(U:U="国债3",0.05/N66+J66,IF(U:U="国开0",0,IF(U:U="农发0",0,IF(U:U="国债0",0,IF(U:U="口行0",0,0.1/N66+J66)))))))))))))))))))))))))</f>
        <v>4.01790676416819</v>
      </c>
      <c r="Q66" s="1"/>
      <c r="R66" s="88">
        <f t="shared" ref="R66:R129" si="3">(P66-O66)*100</f>
        <v>6.1406764168189909</v>
      </c>
      <c r="S66" s="1"/>
      <c r="U66" s="1" t="str">
        <f>IF(I:I="国家开发银行","国开",IF(I:I="中国进出口银行","口行",IF(I:I="中国农业发展银行","农发","国债")))&amp;IF(G:G&lt;1,"0",G66)</f>
        <v>农发3</v>
      </c>
      <c r="W66" s="1"/>
      <c r="X66" s="1"/>
    </row>
    <row r="67" spans="1:24" ht="15.75" hidden="1" x14ac:dyDescent="0.25">
      <c r="A67" s="113" t="str">
        <f t="shared" si="2"/>
        <v>150407.IB</v>
      </c>
      <c r="B67" s="29" t="s">
        <v>1573</v>
      </c>
      <c r="C67" s="29" t="s">
        <v>1574</v>
      </c>
      <c r="D67" s="33">
        <v>42086</v>
      </c>
      <c r="E67" s="33">
        <v>42089</v>
      </c>
      <c r="F67" s="30">
        <v>80</v>
      </c>
      <c r="G67" s="30">
        <v>5</v>
      </c>
      <c r="H67" s="29" t="s">
        <v>12</v>
      </c>
      <c r="I67" s="29" t="s">
        <v>41</v>
      </c>
      <c r="J67" s="30">
        <v>4.0995999999999997</v>
      </c>
      <c r="K67" s="30">
        <v>2.52</v>
      </c>
      <c r="L67" s="30"/>
      <c r="M67" s="30">
        <v>1.4737</v>
      </c>
      <c r="N67" s="84">
        <f>[1]!b_anal_modidura_cnbd(A67,E67,1)</f>
        <v>4.4021999999999997</v>
      </c>
      <c r="O67" s="85">
        <f>[1]!b_anal_yield_cnbd(A67,D67,1)</f>
        <v>4.0648</v>
      </c>
      <c r="P67" s="86">
        <f>IF(U:U="国开1",0.09/N67+J67,IF(U:U="国开3",0.14/N67+J67,IF(U:U="国开5",0.24/N67+J67,IF(U:U="国开7",0.24/N67+J67,IF(U:U="国开10",0.29/N67+J67,IF(U:U="口行1",0.08/N67+J67,IF(U:U="口行2",0.08/N67+J67,IF(U:U="口行3",0.08/N67+J67,IF(U:U="口行5",0.13/N67+J67,IF(U:U="口行7",0.13/N67+J67,IF(U:U="口行10",0.18/N67+J67,IF(U:U="农发1",0.09/N67+J67,IF(U:U="农发2",0.09/N67+J67,IF(U:U="农发3",0.09/N67+J67,IF(U:U="农发5",0.14/N67+J67,IF(U:U="农发7",0.19/N67+J67,IF(U:U="农发10",0.19/N67+J67,IF(U:U="农发20",0.24/N67+J67,IF(U:U="国债1",0.05/N67+J67,IF(U:U="国债2",0.05/N67+J67,IF(U:U="国债3",0.05/N67+J67,IF(U:U="国开0",0,IF(U:U="农发0",0,IF(U:U="国债0",0,IF(U:U="口行0",0,0.1/N67+J67)))))))))))))))))))))))))</f>
        <v>4.1314022806778423</v>
      </c>
      <c r="Q67" s="1"/>
      <c r="R67" s="88">
        <f t="shared" si="3"/>
        <v>6.6602280677842352</v>
      </c>
      <c r="S67" s="1"/>
      <c r="U67" s="1" t="str">
        <f>IF(I:I="国家开发银行","国开",IF(I:I="中国进出口银行","口行",IF(I:I="中国农业发展银行","农发","国债")))&amp;IF(G:G&lt;1,"0",G67)</f>
        <v>农发5</v>
      </c>
      <c r="W67" s="1"/>
      <c r="X67" s="1"/>
    </row>
    <row r="68" spans="1:24" ht="15.75" hidden="1" x14ac:dyDescent="0.25">
      <c r="A68" s="113" t="str">
        <f t="shared" si="2"/>
        <v>150201.IB</v>
      </c>
      <c r="B68" s="29" t="s">
        <v>1575</v>
      </c>
      <c r="C68" s="29" t="s">
        <v>1576</v>
      </c>
      <c r="D68" s="33">
        <v>42087</v>
      </c>
      <c r="E68" s="33">
        <v>42089</v>
      </c>
      <c r="F68" s="30">
        <v>60</v>
      </c>
      <c r="G68" s="30">
        <v>3</v>
      </c>
      <c r="H68" s="29" t="s">
        <v>12</v>
      </c>
      <c r="I68" s="29" t="s">
        <v>15</v>
      </c>
      <c r="J68" s="30">
        <v>3.8462000000000001</v>
      </c>
      <c r="K68" s="30">
        <v>2.14</v>
      </c>
      <c r="L68" s="30"/>
      <c r="M68" s="30">
        <v>2.8235000000000001</v>
      </c>
      <c r="N68" s="84">
        <f>[1]!b_anal_modidura_cnbd(A68,E68,1)</f>
        <v>2.5758000000000001</v>
      </c>
      <c r="O68" s="85">
        <f>[1]!b_anal_yield_cnbd(A68,D68,1)</f>
        <v>3.85</v>
      </c>
      <c r="P68" s="86">
        <f>IF(U:U="国开1",0.09/N68+J68,IF(U:U="国开3",0.14/N68+J68,IF(U:U="国开5",0.24/N68+J68,IF(U:U="国开7",0.24/N68+J68,IF(U:U="国开10",0.29/N68+J68,IF(U:U="口行1",0.08/N68+J68,IF(U:U="口行2",0.08/N68+J68,IF(U:U="口行3",0.08/N68+J68,IF(U:U="口行5",0.13/N68+J68,IF(U:U="口行7",0.13/N68+J68,IF(U:U="口行10",0.18/N68+J68,IF(U:U="农发1",0.09/N68+J68,IF(U:U="农发2",0.09/N68+J68,IF(U:U="农发3",0.09/N68+J68,IF(U:U="农发5",0.14/N68+J68,IF(U:U="农发7",0.19/N68+J68,IF(U:U="农发10",0.19/N68+J68,IF(U:U="农发20",0.24/N68+J68,IF(U:U="国债1",0.05/N68+J68,IF(U:U="国债2",0.05/N68+J68,IF(U:U="国债3",0.05/N68+J68,IF(U:U="国开0",0,IF(U:U="农发0",0,IF(U:U="国债0",0,IF(U:U="口行0",0,0.1/N68+J68)))))))))))))))))))))))))</f>
        <v>3.9005520459663017</v>
      </c>
      <c r="Q68" s="1"/>
      <c r="R68" s="88">
        <f t="shared" si="3"/>
        <v>5.0552045966301584</v>
      </c>
      <c r="S68" s="1"/>
      <c r="U68" s="1" t="str">
        <f>IF(I:I="国家开发银行","国开",IF(I:I="中国进出口银行","口行",IF(I:I="中国农业发展银行","农发","国债")))&amp;IF(G:G&lt;1,"0",G68)</f>
        <v>国开3</v>
      </c>
      <c r="W68" s="1"/>
      <c r="X68" s="1"/>
    </row>
    <row r="69" spans="1:24" ht="15.75" hidden="1" x14ac:dyDescent="0.25">
      <c r="A69" s="113" t="str">
        <f t="shared" si="2"/>
        <v>150205.IB</v>
      </c>
      <c r="B69" s="29" t="s">
        <v>1577</v>
      </c>
      <c r="C69" s="29" t="s">
        <v>1578</v>
      </c>
      <c r="D69" s="33">
        <v>42087</v>
      </c>
      <c r="E69" s="33">
        <v>42089</v>
      </c>
      <c r="F69" s="30">
        <v>90</v>
      </c>
      <c r="G69" s="30">
        <v>10</v>
      </c>
      <c r="H69" s="29" t="s">
        <v>12</v>
      </c>
      <c r="I69" s="29" t="s">
        <v>15</v>
      </c>
      <c r="J69" s="30">
        <v>3.9622000000000002</v>
      </c>
      <c r="K69" s="30">
        <v>2.96</v>
      </c>
      <c r="L69" s="30"/>
      <c r="M69" s="30">
        <v>1.9048</v>
      </c>
      <c r="N69" s="84">
        <f>[1]!b_anal_modidura_cnbd(A69,E69,1)</f>
        <v>8.0257000000000005</v>
      </c>
      <c r="O69" s="85">
        <f>[1]!b_anal_yield_cnbd(A69,D69,1)</f>
        <v>3.9352</v>
      </c>
      <c r="P69" s="86">
        <f>IF(U:U="国开1",0.09/N69+J69,IF(U:U="国开3",0.14/N69+J69,IF(U:U="国开5",0.24/N69+J69,IF(U:U="国开7",0.24/N69+J69,IF(U:U="国开10",0.29/N69+J69,IF(U:U="口行1",0.08/N69+J69,IF(U:U="口行2",0.08/N69+J69,IF(U:U="口行3",0.08/N69+J69,IF(U:U="口行5",0.13/N69+J69,IF(U:U="口行7",0.13/N69+J69,IF(U:U="口行10",0.18/N69+J69,IF(U:U="农发1",0.09/N69+J69,IF(U:U="农发2",0.09/N69+J69,IF(U:U="农发3",0.09/N69+J69,IF(U:U="农发5",0.14/N69+J69,IF(U:U="农发7",0.19/N69+J69,IF(U:U="农发10",0.19/N69+J69,IF(U:U="农发20",0.24/N69+J69,IF(U:U="国债1",0.05/N69+J69,IF(U:U="国债2",0.05/N69+J69,IF(U:U="国债3",0.05/N69+J69,IF(U:U="国开0",0,IF(U:U="农发0",0,IF(U:U="国债0",0,IF(U:U="口行0",0,0.1/N69+J69)))))))))))))))))))))))))</f>
        <v>3.9983339197826981</v>
      </c>
      <c r="Q69" s="1"/>
      <c r="R69" s="88">
        <f t="shared" si="3"/>
        <v>6.3133919782698111</v>
      </c>
      <c r="S69" s="1"/>
      <c r="U69" s="1" t="str">
        <f>IF(I:I="国家开发银行","国开",IF(I:I="中国进出口银行","口行",IF(I:I="中国农业发展银行","农发","国债")))&amp;IF(G:G&lt;1,"0",G69)</f>
        <v>国开10</v>
      </c>
      <c r="W69" s="1"/>
      <c r="X69" s="1"/>
    </row>
    <row r="70" spans="1:24" ht="15.75" hidden="1" x14ac:dyDescent="0.25">
      <c r="A70" s="113" t="str">
        <f t="shared" si="2"/>
        <v>150204.IB</v>
      </c>
      <c r="B70" s="29" t="s">
        <v>1579</v>
      </c>
      <c r="C70" s="29" t="s">
        <v>1580</v>
      </c>
      <c r="D70" s="33">
        <v>42087</v>
      </c>
      <c r="E70" s="33">
        <v>42089</v>
      </c>
      <c r="F70" s="30">
        <v>50</v>
      </c>
      <c r="G70" s="30">
        <v>7</v>
      </c>
      <c r="H70" s="29" t="s">
        <v>12</v>
      </c>
      <c r="I70" s="29" t="s">
        <v>15</v>
      </c>
      <c r="J70" s="30">
        <v>4.1098999999999997</v>
      </c>
      <c r="K70" s="30">
        <v>2.7</v>
      </c>
      <c r="L70" s="30"/>
      <c r="M70" s="30">
        <v>1</v>
      </c>
      <c r="N70" s="84">
        <f>[1]!b_anal_modidura_cnbd(A70,E70,1)</f>
        <v>5.8795000000000002</v>
      </c>
      <c r="O70" s="85">
        <f>[1]!b_anal_yield_cnbd(A70,D70,1)</f>
        <v>4.0701000000000001</v>
      </c>
      <c r="P70" s="86">
        <f>IF(U:U="国开1",0.09/N70+J70,IF(U:U="国开3",0.14/N70+J70,IF(U:U="国开5",0.24/N70+J70,IF(U:U="国开7",0.24/N70+J70,IF(U:U="国开10",0.29/N70+J70,IF(U:U="口行1",0.08/N70+J70,IF(U:U="口行2",0.08/N70+J70,IF(U:U="口行3",0.08/N70+J70,IF(U:U="口行5",0.13/N70+J70,IF(U:U="口行7",0.13/N70+J70,IF(U:U="口行10",0.18/N70+J70,IF(U:U="农发1",0.09/N70+J70,IF(U:U="农发2",0.09/N70+J70,IF(U:U="农发3",0.09/N70+J70,IF(U:U="农发5",0.14/N70+J70,IF(U:U="农发7",0.19/N70+J70,IF(U:U="农发10",0.19/N70+J70,IF(U:U="农发20",0.24/N70+J70,IF(U:U="国债1",0.05/N70+J70,IF(U:U="国债2",0.05/N70+J70,IF(U:U="国债3",0.05/N70+J70,IF(U:U="国开0",0,IF(U:U="农发0",0,IF(U:U="国债0",0,IF(U:U="口行0",0,0.1/N70+J70)))))))))))))))))))))))))</f>
        <v>4.1507197976018366</v>
      </c>
      <c r="Q70" s="1"/>
      <c r="R70" s="88">
        <f t="shared" si="3"/>
        <v>8.0619797601836574</v>
      </c>
      <c r="S70" s="1"/>
      <c r="U70" s="1" t="str">
        <f>IF(I:I="国家开发银行","国开",IF(I:I="中国进出口银行","口行",IF(I:I="中国农业发展银行","农发","国债")))&amp;IF(G:G&lt;1,"0",G70)</f>
        <v>国开7</v>
      </c>
      <c r="W70" s="1"/>
      <c r="X70" s="1"/>
    </row>
    <row r="71" spans="1:24" ht="15.75" hidden="1" x14ac:dyDescent="0.25">
      <c r="A71" s="113" t="str">
        <f t="shared" si="2"/>
        <v>150203.IB</v>
      </c>
      <c r="B71" s="29" t="s">
        <v>1581</v>
      </c>
      <c r="C71" s="29" t="s">
        <v>1582</v>
      </c>
      <c r="D71" s="33">
        <v>42087</v>
      </c>
      <c r="E71" s="33">
        <v>42089</v>
      </c>
      <c r="F71" s="30">
        <v>60</v>
      </c>
      <c r="G71" s="30">
        <v>5</v>
      </c>
      <c r="H71" s="29" t="s">
        <v>12</v>
      </c>
      <c r="I71" s="29" t="s">
        <v>15</v>
      </c>
      <c r="J71" s="30">
        <v>3.9569000000000001</v>
      </c>
      <c r="K71" s="30">
        <v>2.21</v>
      </c>
      <c r="L71" s="30"/>
      <c r="M71" s="30">
        <v>3.3</v>
      </c>
      <c r="N71" s="84">
        <f>[1]!b_anal_modidura_cnbd(A71,E71,1)</f>
        <v>4.3369</v>
      </c>
      <c r="O71" s="85">
        <f>[1]!b_anal_yield_cnbd(A71,D71,1)</f>
        <v>3.9699</v>
      </c>
      <c r="P71" s="86">
        <f>IF(U:U="国开1",0.09/N71+J71,IF(U:U="国开3",0.14/N71+J71,IF(U:U="国开5",0.24/N71+J71,IF(U:U="国开7",0.24/N71+J71,IF(U:U="国开10",0.29/N71+J71,IF(U:U="口行1",0.08/N71+J71,IF(U:U="口行2",0.08/N71+J71,IF(U:U="口行3",0.08/N71+J71,IF(U:U="口行5",0.13/N71+J71,IF(U:U="口行7",0.13/N71+J71,IF(U:U="口行10",0.18/N71+J71,IF(U:U="农发1",0.09/N71+J71,IF(U:U="农发2",0.09/N71+J71,IF(U:U="农发3",0.09/N71+J71,IF(U:U="农发5",0.14/N71+J71,IF(U:U="农发7",0.19/N71+J71,IF(U:U="农发10",0.19/N71+J71,IF(U:U="农发20",0.24/N71+J71,IF(U:U="国债1",0.05/N71+J71,IF(U:U="国债2",0.05/N71+J71,IF(U:U="国债3",0.05/N71+J71,IF(U:U="国开0",0,IF(U:U="农发0",0,IF(U:U="国债0",0,IF(U:U="口行0",0,0.1/N71+J71)))))))))))))))))))))))))</f>
        <v>4.0122390670755612</v>
      </c>
      <c r="Q71" s="1"/>
      <c r="R71" s="88">
        <f t="shared" si="3"/>
        <v>4.2339067075561232</v>
      </c>
      <c r="S71" s="1"/>
      <c r="U71" s="1" t="str">
        <f>IF(I:I="国家开发银行","国开",IF(I:I="中国进出口银行","口行",IF(I:I="中国农业发展银行","农发","国债")))&amp;IF(G:G&lt;1,"0",G71)</f>
        <v>国开5</v>
      </c>
      <c r="W71" s="1"/>
      <c r="X71" s="1"/>
    </row>
    <row r="72" spans="1:24" ht="15.75" hidden="1" x14ac:dyDescent="0.25">
      <c r="A72" s="113" t="str">
        <f t="shared" si="2"/>
        <v>150306.IB</v>
      </c>
      <c r="B72" s="29" t="s">
        <v>1583</v>
      </c>
      <c r="C72" s="29" t="s">
        <v>1584</v>
      </c>
      <c r="D72" s="33">
        <v>42089</v>
      </c>
      <c r="E72" s="33">
        <v>42095</v>
      </c>
      <c r="F72" s="30">
        <v>50</v>
      </c>
      <c r="G72" s="30">
        <v>5</v>
      </c>
      <c r="H72" s="29" t="s">
        <v>12</v>
      </c>
      <c r="I72" s="29" t="s">
        <v>22</v>
      </c>
      <c r="J72" s="30">
        <v>4.1742999999999997</v>
      </c>
      <c r="K72" s="30">
        <v>2.4500000000000002</v>
      </c>
      <c r="L72" s="30"/>
      <c r="M72" s="30">
        <v>1.4</v>
      </c>
      <c r="N72" s="84">
        <f>[1]!b_anal_modidura_cnbd(A72,E72,1)</f>
        <v>4.4085000000000001</v>
      </c>
      <c r="O72" s="85">
        <f>[1]!b_anal_yield_cnbd(A72,D72,1)</f>
        <v>4.2229000000000001</v>
      </c>
      <c r="P72" s="86">
        <f>IF(U:U="国开1",0.09/N72+J72,IF(U:U="国开3",0.14/N72+J72,IF(U:U="国开5",0.24/N72+J72,IF(U:U="国开7",0.24/N72+J72,IF(U:U="国开10",0.29/N72+J72,IF(U:U="口行1",0.08/N72+J72,IF(U:U="口行2",0.08/N72+J72,IF(U:U="口行3",0.08/N72+J72,IF(U:U="口行5",0.13/N72+J72,IF(U:U="口行7",0.13/N72+J72,IF(U:U="口行10",0.18/N72+J72,IF(U:U="农发1",0.09/N72+J72,IF(U:U="农发2",0.09/N72+J72,IF(U:U="农发3",0.09/N72+J72,IF(U:U="农发5",0.14/N72+J72,IF(U:U="农发7",0.19/N72+J72,IF(U:U="农发10",0.19/N72+J72,IF(U:U="农发20",0.24/N72+J72,IF(U:U="国债1",0.05/N72+J72,IF(U:U="国债2",0.05/N72+J72,IF(U:U="国债3",0.05/N72+J72,IF(U:U="国开0",0,IF(U:U="农发0",0,IF(U:U="国债0",0,IF(U:U="口行0",0,0.1/N72+J72)))))))))))))))))))))))))</f>
        <v>4.2037884881478957</v>
      </c>
      <c r="Q72" s="1"/>
      <c r="R72" s="88">
        <f t="shared" si="3"/>
        <v>-1.9111511852104357</v>
      </c>
      <c r="S72" s="1"/>
      <c r="U72" s="1" t="str">
        <f>IF(I:I="国家开发银行","国开",IF(I:I="中国进出口银行","口行",IF(I:I="中国农业发展银行","农发","国债")))&amp;IF(G:G&lt;1,"0",G72)</f>
        <v>口行5</v>
      </c>
      <c r="W72" s="1"/>
      <c r="X72" s="1"/>
    </row>
    <row r="73" spans="1:24" ht="15.75" hidden="1" x14ac:dyDescent="0.25">
      <c r="A73" s="113" t="str">
        <f t="shared" si="2"/>
        <v>150305.IB</v>
      </c>
      <c r="B73" s="29" t="s">
        <v>1585</v>
      </c>
      <c r="C73" s="29" t="s">
        <v>1586</v>
      </c>
      <c r="D73" s="33">
        <v>42089</v>
      </c>
      <c r="E73" s="33">
        <v>42095</v>
      </c>
      <c r="F73" s="30">
        <v>60</v>
      </c>
      <c r="G73" s="30">
        <v>10</v>
      </c>
      <c r="H73" s="29" t="s">
        <v>12</v>
      </c>
      <c r="I73" s="29" t="s">
        <v>22</v>
      </c>
      <c r="J73" s="30">
        <v>4.3254999999999999</v>
      </c>
      <c r="K73" s="30">
        <v>1.56</v>
      </c>
      <c r="L73" s="30"/>
      <c r="M73" s="30">
        <v>2.75</v>
      </c>
      <c r="N73" s="84">
        <f>[1]!b_anal_modidura_cnbd(A73,E73,1)</f>
        <v>7.9198000000000004</v>
      </c>
      <c r="O73" s="85">
        <f>[1]!b_anal_yield_cnbd(A73,D73,1)</f>
        <v>4.3193999999999999</v>
      </c>
      <c r="P73" s="86">
        <f>IF(U:U="国开1",0.09/N73+J73,IF(U:U="国开3",0.14/N73+J73,IF(U:U="国开5",0.24/N73+J73,IF(U:U="国开7",0.24/N73+J73,IF(U:U="国开10",0.29/N73+J73,IF(U:U="口行1",0.08/N73+J73,IF(U:U="口行2",0.08/N73+J73,IF(U:U="口行3",0.08/N73+J73,IF(U:U="口行5",0.13/N73+J73,IF(U:U="口行7",0.13/N73+J73,IF(U:U="口行10",0.18/N73+J73,IF(U:U="农发1",0.09/N73+J73,IF(U:U="农发2",0.09/N73+J73,IF(U:U="农发3",0.09/N73+J73,IF(U:U="农发5",0.14/N73+J73,IF(U:U="农发7",0.19/N73+J73,IF(U:U="农发10",0.19/N73+J73,IF(U:U="农发20",0.24/N73+J73,IF(U:U="国债1",0.05/N73+J73,IF(U:U="国债2",0.05/N73+J73,IF(U:U="国债3",0.05/N73+J73,IF(U:U="国开0",0,IF(U:U="农发0",0,IF(U:U="国债0",0,IF(U:U="口行0",0,0.1/N73+J73)))))))))))))))))))))))))</f>
        <v>4.3482278466627946</v>
      </c>
      <c r="Q73" s="1"/>
      <c r="R73" s="88">
        <f t="shared" si="3"/>
        <v>2.8827846662794698</v>
      </c>
      <c r="S73" s="1"/>
      <c r="U73" s="1" t="str">
        <f>IF(I:I="国家开发银行","国开",IF(I:I="中国进出口银行","口行",IF(I:I="中国农业发展银行","农发","国债")))&amp;IF(G:G&lt;1,"0",G73)</f>
        <v>口行10</v>
      </c>
      <c r="W73" s="1"/>
      <c r="X73" s="1"/>
    </row>
    <row r="74" spans="1:24" ht="15.75" hidden="1" x14ac:dyDescent="0.25">
      <c r="A74" s="113" t="str">
        <f t="shared" si="2"/>
        <v>150406.IB</v>
      </c>
      <c r="B74" s="29" t="s">
        <v>1587</v>
      </c>
      <c r="C74" s="29" t="s">
        <v>1588</v>
      </c>
      <c r="D74" s="33">
        <v>42093</v>
      </c>
      <c r="E74" s="33">
        <v>42095</v>
      </c>
      <c r="F74" s="30">
        <v>80</v>
      </c>
      <c r="G74" s="30">
        <v>3</v>
      </c>
      <c r="H74" s="29" t="s">
        <v>12</v>
      </c>
      <c r="I74" s="29" t="s">
        <v>41</v>
      </c>
      <c r="J74" s="30">
        <v>4.2045000000000003</v>
      </c>
      <c r="K74" s="30">
        <v>2.16</v>
      </c>
      <c r="L74" s="30"/>
      <c r="M74" s="30">
        <v>1.0896999999999999</v>
      </c>
      <c r="N74" s="84">
        <f>[1]!b_anal_modidura_cnbd(A74,E74,1)</f>
        <v>2.7143000000000002</v>
      </c>
      <c r="O74" s="85">
        <f>[1]!b_anal_yield_cnbd(A74,D74,1)</f>
        <v>4.2064000000000004</v>
      </c>
      <c r="P74" s="86">
        <f>IF(U:U="国开1",0.09/N74+J74,IF(U:U="国开3",0.14/N74+J74,IF(U:U="国开5",0.24/N74+J74,IF(U:U="国开7",0.24/N74+J74,IF(U:U="国开10",0.29/N74+J74,IF(U:U="口行1",0.08/N74+J74,IF(U:U="口行2",0.08/N74+J74,IF(U:U="口行3",0.08/N74+J74,IF(U:U="口行5",0.13/N74+J74,IF(U:U="口行7",0.13/N74+J74,IF(U:U="口行10",0.18/N74+J74,IF(U:U="农发1",0.09/N74+J74,IF(U:U="农发2",0.09/N74+J74,IF(U:U="农发3",0.09/N74+J74,IF(U:U="农发5",0.14/N74+J74,IF(U:U="农发7",0.19/N74+J74,IF(U:U="农发10",0.19/N74+J74,IF(U:U="农发20",0.24/N74+J74,IF(U:U="国债1",0.05/N74+J74,IF(U:U="国债2",0.05/N74+J74,IF(U:U="国债3",0.05/N74+J74,IF(U:U="国开0",0,IF(U:U="农发0",0,IF(U:U="国债0",0,IF(U:U="口行0",0,0.1/N74+J74)))))))))))))))))))))))))</f>
        <v>4.2376577202225256</v>
      </c>
      <c r="Q74" s="1"/>
      <c r="R74" s="88">
        <f t="shared" si="3"/>
        <v>3.1257720222525265</v>
      </c>
      <c r="S74" s="1"/>
      <c r="U74" s="1" t="str">
        <f>IF(I:I="国家开发银行","国开",IF(I:I="中国进出口银行","口行",IF(I:I="中国农业发展银行","农发","国债")))&amp;IF(G:G&lt;1,"0",G74)</f>
        <v>农发3</v>
      </c>
      <c r="W74" s="1"/>
      <c r="X74" s="1"/>
    </row>
    <row r="75" spans="1:24" ht="15.75" hidden="1" x14ac:dyDescent="0.25">
      <c r="A75" s="113" t="str">
        <f t="shared" si="2"/>
        <v>150407.IB</v>
      </c>
      <c r="B75" s="29" t="s">
        <v>1589</v>
      </c>
      <c r="C75" s="29" t="s">
        <v>1590</v>
      </c>
      <c r="D75" s="33">
        <v>42093</v>
      </c>
      <c r="E75" s="33">
        <v>42095</v>
      </c>
      <c r="F75" s="30">
        <v>80</v>
      </c>
      <c r="G75" s="30">
        <v>5</v>
      </c>
      <c r="H75" s="29" t="s">
        <v>12</v>
      </c>
      <c r="I75" s="29" t="s">
        <v>41</v>
      </c>
      <c r="J75" s="30">
        <v>4.2750000000000004</v>
      </c>
      <c r="K75" s="30">
        <v>2.92</v>
      </c>
      <c r="L75" s="30"/>
      <c r="M75" s="30">
        <v>1.8571</v>
      </c>
      <c r="N75" s="84">
        <f>[1]!b_anal_modidura_cnbd(A75,E75,1)</f>
        <v>4.3829000000000002</v>
      </c>
      <c r="O75" s="85">
        <f>[1]!b_anal_yield_cnbd(A75,D75,1)</f>
        <v>4.3068</v>
      </c>
      <c r="P75" s="86">
        <f>IF(U:U="国开1",0.09/N75+J75,IF(U:U="国开3",0.14/N75+J75,IF(U:U="国开5",0.24/N75+J75,IF(U:U="国开7",0.24/N75+J75,IF(U:U="国开10",0.29/N75+J75,IF(U:U="口行1",0.08/N75+J75,IF(U:U="口行2",0.08/N75+J75,IF(U:U="口行3",0.08/N75+J75,IF(U:U="口行5",0.13/N75+J75,IF(U:U="口行7",0.13/N75+J75,IF(U:U="口行10",0.18/N75+J75,IF(U:U="农发1",0.09/N75+J75,IF(U:U="农发2",0.09/N75+J75,IF(U:U="农发3",0.09/N75+J75,IF(U:U="农发5",0.14/N75+J75,IF(U:U="农发7",0.19/N75+J75,IF(U:U="农发10",0.19/N75+J75,IF(U:U="农发20",0.24/N75+J75,IF(U:U="国债1",0.05/N75+J75,IF(U:U="国债2",0.05/N75+J75,IF(U:U="国债3",0.05/N75+J75,IF(U:U="国开0",0,IF(U:U="农发0",0,IF(U:U="国债0",0,IF(U:U="口行0",0,0.1/N75+J75)))))))))))))))))))))))))</f>
        <v>4.3069423212941205</v>
      </c>
      <c r="Q75" s="1"/>
      <c r="R75" s="88">
        <f t="shared" si="3"/>
        <v>1.4232129412050654E-2</v>
      </c>
      <c r="S75" s="1"/>
      <c r="U75" s="1" t="str">
        <f>IF(I:I="国家开发银行","国开",IF(I:I="中国进出口银行","口行",IF(I:I="中国农业发展银行","农发","国债")))&amp;IF(G:G&lt;1,"0",G75)</f>
        <v>农发5</v>
      </c>
      <c r="W75" s="1"/>
      <c r="X75" s="1"/>
    </row>
    <row r="76" spans="1:24" ht="15.75" hidden="1" x14ac:dyDescent="0.25">
      <c r="A76" s="113" t="str">
        <f t="shared" si="2"/>
        <v>150205.IB</v>
      </c>
      <c r="B76" s="29" t="s">
        <v>1591</v>
      </c>
      <c r="C76" s="29" t="s">
        <v>1592</v>
      </c>
      <c r="D76" s="33">
        <v>42094</v>
      </c>
      <c r="E76" s="33">
        <v>42097</v>
      </c>
      <c r="F76" s="30">
        <v>90</v>
      </c>
      <c r="G76" s="30">
        <v>10</v>
      </c>
      <c r="H76" s="29" t="s">
        <v>12</v>
      </c>
      <c r="I76" s="29" t="s">
        <v>15</v>
      </c>
      <c r="J76" s="30">
        <v>4.2998000000000003</v>
      </c>
      <c r="K76" s="30">
        <v>3.45</v>
      </c>
      <c r="L76" s="30"/>
      <c r="M76" s="30">
        <v>3.6111</v>
      </c>
      <c r="N76" s="84">
        <f>[1]!b_anal_modidura_cnbd(A76,E76,1)</f>
        <v>7.9885000000000002</v>
      </c>
      <c r="O76" s="85">
        <f>[1]!b_anal_yield_cnbd(A76,D76,1)</f>
        <v>4.2648999999999999</v>
      </c>
      <c r="P76" s="86">
        <f>IF(U:U="国开1",0.09/N76+J76,IF(U:U="国开3",0.14/N76+J76,IF(U:U="国开5",0.24/N76+J76,IF(U:U="国开7",0.24/N76+J76,IF(U:U="国开10",0.29/N76+J76,IF(U:U="口行1",0.08/N76+J76,IF(U:U="口行2",0.08/N76+J76,IF(U:U="口行3",0.08/N76+J76,IF(U:U="口行5",0.13/N76+J76,IF(U:U="口行7",0.13/N76+J76,IF(U:U="口行10",0.18/N76+J76,IF(U:U="农发1",0.09/N76+J76,IF(U:U="农发2",0.09/N76+J76,IF(U:U="农发3",0.09/N76+J76,IF(U:U="农发5",0.14/N76+J76,IF(U:U="农发7",0.19/N76+J76,IF(U:U="农发10",0.19/N76+J76,IF(U:U="农发20",0.24/N76+J76,IF(U:U="国债1",0.05/N76+J76,IF(U:U="国债2",0.05/N76+J76,IF(U:U="国债3",0.05/N76+J76,IF(U:U="国开0",0,IF(U:U="农发0",0,IF(U:U="国债0",0,IF(U:U="口行0",0,0.1/N76+J76)))))))))))))))))))))))))</f>
        <v>4.3361021843900609</v>
      </c>
      <c r="Q76" s="1"/>
      <c r="R76" s="88">
        <f t="shared" si="3"/>
        <v>7.1202184390060985</v>
      </c>
      <c r="S76" s="1"/>
      <c r="U76" s="1" t="str">
        <f>IF(I:I="国家开发银行","国开",IF(I:I="中国进出口银行","口行",IF(I:I="中国农业发展银行","农发","国债")))&amp;IF(G:G&lt;1,"0",G76)</f>
        <v>国开10</v>
      </c>
      <c r="W76" s="1"/>
      <c r="X76" s="1"/>
    </row>
    <row r="77" spans="1:24" ht="15.75" hidden="1" x14ac:dyDescent="0.25">
      <c r="A77" s="113" t="str">
        <f t="shared" si="2"/>
        <v>150204.IB</v>
      </c>
      <c r="B77" s="29" t="s">
        <v>1593</v>
      </c>
      <c r="C77" s="29" t="s">
        <v>1594</v>
      </c>
      <c r="D77" s="33">
        <v>42094</v>
      </c>
      <c r="E77" s="33">
        <v>42097</v>
      </c>
      <c r="F77" s="30">
        <v>50</v>
      </c>
      <c r="G77" s="30">
        <v>7</v>
      </c>
      <c r="H77" s="29" t="s">
        <v>12</v>
      </c>
      <c r="I77" s="29" t="s">
        <v>15</v>
      </c>
      <c r="J77" s="30">
        <v>4.3857999999999997</v>
      </c>
      <c r="K77" s="30">
        <v>4.01</v>
      </c>
      <c r="L77" s="30"/>
      <c r="M77" s="30">
        <v>2.875</v>
      </c>
      <c r="N77" s="84">
        <f>[1]!b_anal_modidura_cnbd(A77,E77,1)</f>
        <v>5.8510999999999997</v>
      </c>
      <c r="O77" s="85">
        <f>[1]!b_anal_yield_cnbd(A77,D77,1)</f>
        <v>4.3997999999999999</v>
      </c>
      <c r="P77" s="86">
        <f>IF(U:U="国开1",0.09/N77+J77,IF(U:U="国开3",0.14/N77+J77,IF(U:U="国开5",0.24/N77+J77,IF(U:U="国开7",0.24/N77+J77,IF(U:U="国开10",0.29/N77+J77,IF(U:U="口行1",0.08/N77+J77,IF(U:U="口行2",0.08/N77+J77,IF(U:U="口行3",0.08/N77+J77,IF(U:U="口行5",0.13/N77+J77,IF(U:U="口行7",0.13/N77+J77,IF(U:U="口行10",0.18/N77+J77,IF(U:U="农发1",0.09/N77+J77,IF(U:U="农发2",0.09/N77+J77,IF(U:U="农发3",0.09/N77+J77,IF(U:U="农发5",0.14/N77+J77,IF(U:U="农发7",0.19/N77+J77,IF(U:U="农发10",0.19/N77+J77,IF(U:U="农发20",0.24/N77+J77,IF(U:U="国债1",0.05/N77+J77,IF(U:U="国债2",0.05/N77+J77,IF(U:U="国债3",0.05/N77+J77,IF(U:U="国开0",0,IF(U:U="农发0",0,IF(U:U="国债0",0,IF(U:U="口行0",0,0.1/N77+J77)))))))))))))))))))))))))</f>
        <v>4.4268179282528068</v>
      </c>
      <c r="Q77" s="1"/>
      <c r="R77" s="88">
        <f t="shared" si="3"/>
        <v>2.7017928252806911</v>
      </c>
      <c r="S77" s="1"/>
      <c r="U77" s="1" t="str">
        <f>IF(I:I="国家开发银行","国开",IF(I:I="中国进出口银行","口行",IF(I:I="中国农业发展银行","农发","国债")))&amp;IF(G:G&lt;1,"0",G77)</f>
        <v>国开7</v>
      </c>
      <c r="W77" s="1"/>
      <c r="X77" s="1"/>
    </row>
    <row r="78" spans="1:24" ht="15.75" hidden="1" x14ac:dyDescent="0.25">
      <c r="A78" s="113" t="str">
        <f t="shared" si="2"/>
        <v>150203.IB</v>
      </c>
      <c r="B78" s="29" t="s">
        <v>1595</v>
      </c>
      <c r="C78" s="29" t="s">
        <v>1596</v>
      </c>
      <c r="D78" s="33">
        <v>42094</v>
      </c>
      <c r="E78" s="33">
        <v>42097</v>
      </c>
      <c r="F78" s="30">
        <v>60</v>
      </c>
      <c r="G78" s="30">
        <v>5</v>
      </c>
      <c r="H78" s="29" t="s">
        <v>12</v>
      </c>
      <c r="I78" s="29" t="s">
        <v>15</v>
      </c>
      <c r="J78" s="30">
        <v>4.2763999999999998</v>
      </c>
      <c r="K78" s="30">
        <v>3.14</v>
      </c>
      <c r="L78" s="30"/>
      <c r="M78" s="30">
        <v>1.0235000000000001</v>
      </c>
      <c r="N78" s="84">
        <f>[1]!b_anal_modidura_cnbd(A78,E78,1)</f>
        <v>4.3144</v>
      </c>
      <c r="O78" s="85">
        <f>[1]!b_anal_yield_cnbd(A78,D78,1)</f>
        <v>4.2843</v>
      </c>
      <c r="P78" s="86">
        <f>IF(U:U="国开1",0.09/N78+J78,IF(U:U="国开3",0.14/N78+J78,IF(U:U="国开5",0.24/N78+J78,IF(U:U="国开7",0.24/N78+J78,IF(U:U="国开10",0.29/N78+J78,IF(U:U="口行1",0.08/N78+J78,IF(U:U="口行2",0.08/N78+J78,IF(U:U="口行3",0.08/N78+J78,IF(U:U="口行5",0.13/N78+J78,IF(U:U="口行7",0.13/N78+J78,IF(U:U="口行10",0.18/N78+J78,IF(U:U="农发1",0.09/N78+J78,IF(U:U="农发2",0.09/N78+J78,IF(U:U="农发3",0.09/N78+J78,IF(U:U="农发5",0.14/N78+J78,IF(U:U="农发7",0.19/N78+J78,IF(U:U="农发10",0.19/N78+J78,IF(U:U="农发20",0.24/N78+J78,IF(U:U="国债1",0.05/N78+J78,IF(U:U="国债2",0.05/N78+J78,IF(U:U="国债3",0.05/N78+J78,IF(U:U="国开0",0,IF(U:U="农发0",0,IF(U:U="国债0",0,IF(U:U="口行0",0,0.1/N78+J78)))))))))))))))))))))))))</f>
        <v>4.3320276654923049</v>
      </c>
      <c r="Q78" s="1"/>
      <c r="R78" s="88">
        <f t="shared" si="3"/>
        <v>4.7727665492304894</v>
      </c>
      <c r="S78" s="1"/>
      <c r="U78" s="1" t="str">
        <f>IF(I:I="国家开发银行","国开",IF(I:I="中国进出口银行","口行",IF(I:I="中国农业发展银行","农发","国债")))&amp;IF(G:G&lt;1,"0",G78)</f>
        <v>国开5</v>
      </c>
      <c r="W78" s="1"/>
      <c r="X78" s="1"/>
    </row>
    <row r="79" spans="1:24" ht="15.75" hidden="1" x14ac:dyDescent="0.25">
      <c r="A79" s="113" t="str">
        <f t="shared" si="2"/>
        <v>150304.IB</v>
      </c>
      <c r="B79" s="29" t="s">
        <v>1597</v>
      </c>
      <c r="C79" s="29" t="s">
        <v>1598</v>
      </c>
      <c r="D79" s="33">
        <v>42096</v>
      </c>
      <c r="E79" s="33">
        <v>42101</v>
      </c>
      <c r="F79" s="30">
        <v>40</v>
      </c>
      <c r="G79" s="30">
        <v>7</v>
      </c>
      <c r="H79" s="29" t="s">
        <v>12</v>
      </c>
      <c r="I79" s="29" t="s">
        <v>22</v>
      </c>
      <c r="J79" s="30">
        <v>4.2778</v>
      </c>
      <c r="K79" s="30">
        <v>3.48</v>
      </c>
      <c r="L79" s="30"/>
      <c r="M79" s="30">
        <v>1</v>
      </c>
      <c r="N79" s="84">
        <f>[1]!b_anal_modidura_cnbd(A79,E79,1)</f>
        <v>5.7929000000000004</v>
      </c>
      <c r="O79" s="85">
        <f>[1]!b_anal_yield_cnbd(A79,D79,1)</f>
        <v>4.2698999999999998</v>
      </c>
      <c r="P79" s="86">
        <f>IF(U:U="国开1",0.09/N79+J79,IF(U:U="国开3",0.14/N79+J79,IF(U:U="国开5",0.24/N79+J79,IF(U:U="国开7",0.24/N79+J79,IF(U:U="国开10",0.29/N79+J79,IF(U:U="口行1",0.08/N79+J79,IF(U:U="口行2",0.08/N79+J79,IF(U:U="口行3",0.08/N79+J79,IF(U:U="口行5",0.13/N79+J79,IF(U:U="口行7",0.13/N79+J79,IF(U:U="口行10",0.18/N79+J79,IF(U:U="农发1",0.09/N79+J79,IF(U:U="农发2",0.09/N79+J79,IF(U:U="农发3",0.09/N79+J79,IF(U:U="农发5",0.14/N79+J79,IF(U:U="农发7",0.19/N79+J79,IF(U:U="农发10",0.19/N79+J79,IF(U:U="农发20",0.24/N79+J79,IF(U:U="国债1",0.05/N79+J79,IF(U:U="国债2",0.05/N79+J79,IF(U:U="国债3",0.05/N79+J79,IF(U:U="国开0",0,IF(U:U="农发0",0,IF(U:U="国债0",0,IF(U:U="口行0",0,0.1/N79+J79)))))))))))))))))))))))))</f>
        <v>4.3002412643063064</v>
      </c>
      <c r="Q79" s="1"/>
      <c r="R79" s="88">
        <f t="shared" si="3"/>
        <v>3.034126430630657</v>
      </c>
      <c r="S79" s="1"/>
      <c r="U79" s="1" t="str">
        <f>IF(I:I="国家开发银行","国开",IF(I:I="中国进出口银行","口行",IF(I:I="中国农业发展银行","农发","国债")))&amp;IF(G:G&lt;1,"0",G79)</f>
        <v>口行7</v>
      </c>
      <c r="W79" s="1"/>
      <c r="X79" s="1"/>
    </row>
    <row r="80" spans="1:24" ht="15.75" hidden="1" x14ac:dyDescent="0.25">
      <c r="A80" s="113" t="str">
        <f t="shared" si="2"/>
        <v>150306.IB</v>
      </c>
      <c r="B80" s="29" t="s">
        <v>1599</v>
      </c>
      <c r="C80" s="29" t="s">
        <v>1600</v>
      </c>
      <c r="D80" s="33">
        <v>42096</v>
      </c>
      <c r="E80" s="33">
        <v>42101</v>
      </c>
      <c r="F80" s="30">
        <v>40</v>
      </c>
      <c r="G80" s="30">
        <v>5</v>
      </c>
      <c r="H80" s="29" t="s">
        <v>12</v>
      </c>
      <c r="I80" s="29" t="s">
        <v>22</v>
      </c>
      <c r="J80" s="30">
        <v>4.1986999999999997</v>
      </c>
      <c r="K80" s="30">
        <v>4.4000000000000004</v>
      </c>
      <c r="L80" s="30"/>
      <c r="M80" s="30">
        <v>20.625</v>
      </c>
      <c r="N80" s="84">
        <f>[1]!b_anal_modidura_cnbd(A80,E80,1)</f>
        <v>4.3944999999999999</v>
      </c>
      <c r="O80" s="85">
        <f>[1]!b_anal_yield_cnbd(A80,D80,1)</f>
        <v>4.2119999999999997</v>
      </c>
      <c r="P80" s="86">
        <f>IF(U:U="国开1",0.09/N80+J80,IF(U:U="国开3",0.14/N80+J80,IF(U:U="国开5",0.24/N80+J80,IF(U:U="国开7",0.24/N80+J80,IF(U:U="国开10",0.29/N80+J80,IF(U:U="口行1",0.08/N80+J80,IF(U:U="口行2",0.08/N80+J80,IF(U:U="口行3",0.08/N80+J80,IF(U:U="口行5",0.13/N80+J80,IF(U:U="口行7",0.13/N80+J80,IF(U:U="口行10",0.18/N80+J80,IF(U:U="农发1",0.09/N80+J80,IF(U:U="农发2",0.09/N80+J80,IF(U:U="农发3",0.09/N80+J80,IF(U:U="农发5",0.14/N80+J80,IF(U:U="农发7",0.19/N80+J80,IF(U:U="农发10",0.19/N80+J80,IF(U:U="农发20",0.24/N80+J80,IF(U:U="国债1",0.05/N80+J80,IF(U:U="国债2",0.05/N80+J80,IF(U:U="国债3",0.05/N80+J80,IF(U:U="国开0",0,IF(U:U="农发0",0,IF(U:U="国债0",0,IF(U:U="口行0",0,0.1/N80+J80)))))))))))))))))))))))))</f>
        <v>4.2282824325861865</v>
      </c>
      <c r="Q80" s="1"/>
      <c r="R80" s="88">
        <f t="shared" si="3"/>
        <v>1.6282432586186779</v>
      </c>
      <c r="S80" s="1"/>
      <c r="U80" s="1" t="str">
        <f>IF(I:I="国家开发银行","国开",IF(I:I="中国进出口银行","口行",IF(I:I="中国农业发展银行","农发","国债")))&amp;IF(G:G&lt;1,"0",G80)</f>
        <v>口行5</v>
      </c>
      <c r="W80" s="1"/>
      <c r="X80" s="1"/>
    </row>
    <row r="81" spans="1:24" ht="15.75" hidden="1" x14ac:dyDescent="0.25">
      <c r="A81" s="113" t="str">
        <f t="shared" si="2"/>
        <v>150207.IB</v>
      </c>
      <c r="B81" s="29" t="s">
        <v>1601</v>
      </c>
      <c r="C81" s="29" t="s">
        <v>1602</v>
      </c>
      <c r="D81" s="33">
        <v>42101</v>
      </c>
      <c r="E81" s="33">
        <v>42107</v>
      </c>
      <c r="F81" s="30">
        <v>50</v>
      </c>
      <c r="G81" s="30">
        <v>3</v>
      </c>
      <c r="H81" s="29" t="s">
        <v>12</v>
      </c>
      <c r="I81" s="29" t="s">
        <v>15</v>
      </c>
      <c r="J81" s="30">
        <v>4.0026000000000002</v>
      </c>
      <c r="K81" s="30">
        <v>3.46</v>
      </c>
      <c r="L81" s="30"/>
      <c r="M81" s="30">
        <v>1.2857000000000001</v>
      </c>
      <c r="N81" s="84">
        <f>[1]!b_anal_modidura_cnbd(A81,E81,1)</f>
        <v>2.7465999999999999</v>
      </c>
      <c r="O81" s="85">
        <f>[1]!b_anal_yield_cnbd(A81,D81,1)</f>
        <v>4.0484999999999998</v>
      </c>
      <c r="P81" s="86">
        <f>IF(U:U="国开1",0.09/N81+J81,IF(U:U="国开3",0.14/N81+J81,IF(U:U="国开5",0.24/N81+J81,IF(U:U="国开7",0.24/N81+J81,IF(U:U="国开10",0.29/N81+J81,IF(U:U="口行1",0.08/N81+J81,IF(U:U="口行2",0.08/N81+J81,IF(U:U="口行3",0.08/N81+J81,IF(U:U="口行5",0.13/N81+J81,IF(U:U="口行7",0.13/N81+J81,IF(U:U="口行10",0.18/N81+J81,IF(U:U="农发1",0.09/N81+J81,IF(U:U="农发2",0.09/N81+J81,IF(U:U="农发3",0.09/N81+J81,IF(U:U="农发5",0.14/N81+J81,IF(U:U="农发7",0.19/N81+J81,IF(U:U="农发10",0.19/N81+J81,IF(U:U="农发20",0.24/N81+J81,IF(U:U="国债1",0.05/N81+J81,IF(U:U="国债2",0.05/N81+J81,IF(U:U="国债3",0.05/N81+J81,IF(U:U="国开0",0,IF(U:U="农发0",0,IF(U:U="国债0",0,IF(U:U="口行0",0,0.1/N81+J81)))))))))))))))))))))))))</f>
        <v>4.0535721109735672</v>
      </c>
      <c r="Q81" s="1"/>
      <c r="R81" s="88">
        <f t="shared" si="3"/>
        <v>0.50721109735674119</v>
      </c>
      <c r="S81" s="1"/>
      <c r="U81" s="1" t="str">
        <f>IF(I:I="国家开发银行","国开",IF(I:I="中国进出口银行","口行",IF(I:I="中国农业发展银行","农发","国债")))&amp;IF(G:G&lt;1,"0",G81)</f>
        <v>国开3</v>
      </c>
      <c r="W81" s="1"/>
      <c r="X81" s="1"/>
    </row>
    <row r="82" spans="1:24" ht="15.75" hidden="1" x14ac:dyDescent="0.25">
      <c r="A82" s="113" t="str">
        <f t="shared" si="2"/>
        <v>150305.IB</v>
      </c>
      <c r="B82" s="29" t="s">
        <v>1603</v>
      </c>
      <c r="C82" s="29" t="s">
        <v>1604</v>
      </c>
      <c r="D82" s="33">
        <v>42102</v>
      </c>
      <c r="E82" s="33">
        <v>42107</v>
      </c>
      <c r="F82" s="30">
        <v>40</v>
      </c>
      <c r="G82" s="30">
        <v>10</v>
      </c>
      <c r="H82" s="29" t="s">
        <v>12</v>
      </c>
      <c r="I82" s="29" t="s">
        <v>22</v>
      </c>
      <c r="J82" s="30">
        <v>4.4093</v>
      </c>
      <c r="K82" s="30">
        <v>2.52</v>
      </c>
      <c r="L82" s="30"/>
      <c r="M82" s="30">
        <v>4</v>
      </c>
      <c r="N82" s="84">
        <f>[1]!b_anal_modidura_cnbd(A82,E82,1)</f>
        <v>7.8874000000000004</v>
      </c>
      <c r="O82" s="85">
        <f>[1]!b_anal_yield_cnbd(A82,D82,1)</f>
        <v>4.4291</v>
      </c>
      <c r="P82" s="86">
        <f>IF(U:U="国开1",0.09/N82+J82,IF(U:U="国开3",0.14/N82+J82,IF(U:U="国开5",0.24/N82+J82,IF(U:U="国开7",0.24/N82+J82,IF(U:U="国开10",0.29/N82+J82,IF(U:U="口行1",0.08/N82+J82,IF(U:U="口行2",0.08/N82+J82,IF(U:U="口行3",0.08/N82+J82,IF(U:U="口行5",0.13/N82+J82,IF(U:U="口行7",0.13/N82+J82,IF(U:U="口行10",0.18/N82+J82,IF(U:U="农发1",0.09/N82+J82,IF(U:U="农发2",0.09/N82+J82,IF(U:U="农发3",0.09/N82+J82,IF(U:U="农发5",0.14/N82+J82,IF(U:U="农发7",0.19/N82+J82,IF(U:U="农发10",0.19/N82+J82,IF(U:U="农发20",0.24/N82+J82,IF(U:U="国债1",0.05/N82+J82,IF(U:U="国债2",0.05/N82+J82,IF(U:U="国债3",0.05/N82+J82,IF(U:U="国开0",0,IF(U:U="农发0",0,IF(U:U="国债0",0,IF(U:U="口行0",0,0.1/N82+J82)))))))))))))))))))))))))</f>
        <v>4.4321212085097752</v>
      </c>
      <c r="Q82" s="1"/>
      <c r="R82" s="88">
        <f t="shared" si="3"/>
        <v>0.3021208509775164</v>
      </c>
      <c r="S82" s="1"/>
      <c r="U82" s="1" t="str">
        <f>IF(I:I="国家开发银行","国开",IF(I:I="中国进出口银行","口行",IF(I:I="中国农业发展银行","农发","国债")))&amp;IF(G:G&lt;1,"0",G82)</f>
        <v>口行10</v>
      </c>
      <c r="W82" s="1"/>
      <c r="X82" s="1"/>
    </row>
    <row r="83" spans="1:24" ht="15.75" hidden="1" x14ac:dyDescent="0.25">
      <c r="A83" s="113" t="str">
        <f t="shared" si="2"/>
        <v>150306.IB</v>
      </c>
      <c r="B83" s="29" t="s">
        <v>1605</v>
      </c>
      <c r="C83" s="29" t="s">
        <v>1606</v>
      </c>
      <c r="D83" s="33">
        <v>42102</v>
      </c>
      <c r="E83" s="33">
        <v>42107</v>
      </c>
      <c r="F83" s="30">
        <v>40</v>
      </c>
      <c r="G83" s="30">
        <v>5</v>
      </c>
      <c r="H83" s="29" t="s">
        <v>12</v>
      </c>
      <c r="I83" s="29" t="s">
        <v>22</v>
      </c>
      <c r="J83" s="30">
        <v>4.2415000000000003</v>
      </c>
      <c r="K83" s="30">
        <v>2.62</v>
      </c>
      <c r="L83" s="30"/>
      <c r="M83" s="30">
        <v>1.3635999999999999</v>
      </c>
      <c r="N83" s="84">
        <f>[1]!b_anal_modidura_cnbd(A83,E83,1)</f>
        <v>4.3776999999999999</v>
      </c>
      <c r="O83" s="85">
        <f>[1]!b_anal_yield_cnbd(A83,D83,1)</f>
        <v>4.3056000000000001</v>
      </c>
      <c r="P83" s="86">
        <f>IF(U:U="国开1",0.09/N83+J83,IF(U:U="国开3",0.14/N83+J83,IF(U:U="国开5",0.24/N83+J83,IF(U:U="国开7",0.24/N83+J83,IF(U:U="国开10",0.29/N83+J83,IF(U:U="口行1",0.08/N83+J83,IF(U:U="口行2",0.08/N83+J83,IF(U:U="口行3",0.08/N83+J83,IF(U:U="口行5",0.13/N83+J83,IF(U:U="口行7",0.13/N83+J83,IF(U:U="口行10",0.18/N83+J83,IF(U:U="农发1",0.09/N83+J83,IF(U:U="农发2",0.09/N83+J83,IF(U:U="农发3",0.09/N83+J83,IF(U:U="农发5",0.14/N83+J83,IF(U:U="农发7",0.19/N83+J83,IF(U:U="农发10",0.19/N83+J83,IF(U:U="农发20",0.24/N83+J83,IF(U:U="国债1",0.05/N83+J83,IF(U:U="国债2",0.05/N83+J83,IF(U:U="国债3",0.05/N83+J83,IF(U:U="国开0",0,IF(U:U="农发0",0,IF(U:U="国债0",0,IF(U:U="口行0",0,0.1/N83+J83)))))))))))))))))))))))))</f>
        <v>4.2711959590652633</v>
      </c>
      <c r="Q83" s="1"/>
      <c r="R83" s="88">
        <f t="shared" si="3"/>
        <v>-3.4404040934736813</v>
      </c>
      <c r="S83" s="1"/>
      <c r="U83" s="1" t="str">
        <f>IF(I:I="国家开发银行","国开",IF(I:I="中国进出口银行","口行",IF(I:I="中国农业发展银行","农发","国债")))&amp;IF(G:G&lt;1,"0",G83)</f>
        <v>口行5</v>
      </c>
      <c r="W83" s="1"/>
      <c r="X83" s="1"/>
    </row>
    <row r="84" spans="1:24" ht="15.75" hidden="1" x14ac:dyDescent="0.25">
      <c r="A84" s="113" t="str">
        <f t="shared" si="2"/>
        <v>150407.IB</v>
      </c>
      <c r="B84" s="29" t="s">
        <v>1607</v>
      </c>
      <c r="C84" s="29" t="s">
        <v>1608</v>
      </c>
      <c r="D84" s="33">
        <v>42103</v>
      </c>
      <c r="E84" s="33">
        <v>42107</v>
      </c>
      <c r="F84" s="30">
        <v>80</v>
      </c>
      <c r="G84" s="30">
        <v>5</v>
      </c>
      <c r="H84" s="29" t="s">
        <v>12</v>
      </c>
      <c r="I84" s="29" t="s">
        <v>41</v>
      </c>
      <c r="J84" s="30">
        <v>4.2717999999999998</v>
      </c>
      <c r="K84" s="30">
        <v>2.2999999999999998</v>
      </c>
      <c r="L84" s="30"/>
      <c r="M84" s="30">
        <v>2.3029999999999999</v>
      </c>
      <c r="N84" s="84">
        <f>[1]!b_anal_modidura_cnbd(A84,E84,1)</f>
        <v>4.3521000000000001</v>
      </c>
      <c r="O84" s="85">
        <f>[1]!b_anal_yield_cnbd(A84,D84,1)</f>
        <v>4.3</v>
      </c>
      <c r="P84" s="86">
        <f>IF(U:U="国开1",0.09/N84+J84,IF(U:U="国开3",0.14/N84+J84,IF(U:U="国开5",0.24/N84+J84,IF(U:U="国开7",0.24/N84+J84,IF(U:U="国开10",0.29/N84+J84,IF(U:U="口行1",0.08/N84+J84,IF(U:U="口行2",0.08/N84+J84,IF(U:U="口行3",0.08/N84+J84,IF(U:U="口行5",0.13/N84+J84,IF(U:U="口行7",0.13/N84+J84,IF(U:U="口行10",0.18/N84+J84,IF(U:U="农发1",0.09/N84+J84,IF(U:U="农发2",0.09/N84+J84,IF(U:U="农发3",0.09/N84+J84,IF(U:U="农发5",0.14/N84+J84,IF(U:U="农发7",0.19/N84+J84,IF(U:U="农发10",0.19/N84+J84,IF(U:U="农发20",0.24/N84+J84,IF(U:U="国债1",0.05/N84+J84,IF(U:U="国债2",0.05/N84+J84,IF(U:U="国债3",0.05/N84+J84,IF(U:U="国开0",0,IF(U:U="农发0",0,IF(U:U="国债0",0,IF(U:U="口行0",0,0.1/N84+J84)))))))))))))))))))))))))</f>
        <v>4.3039683784839502</v>
      </c>
      <c r="Q84" s="1"/>
      <c r="R84" s="88">
        <f t="shared" si="3"/>
        <v>0.39683784839503744</v>
      </c>
      <c r="S84" s="1"/>
      <c r="U84" s="1" t="str">
        <f>IF(I:I="国家开发银行","国开",IF(I:I="中国进出口银行","口行",IF(I:I="中国农业发展银行","农发","国债")))&amp;IF(G:G&lt;1,"0",G84)</f>
        <v>农发5</v>
      </c>
      <c r="W84" s="1"/>
      <c r="X84" s="1"/>
    </row>
    <row r="85" spans="1:24" ht="15.75" hidden="1" x14ac:dyDescent="0.25">
      <c r="A85" s="113" t="str">
        <f t="shared" si="2"/>
        <v>150406.IB</v>
      </c>
      <c r="B85" s="29" t="s">
        <v>1609</v>
      </c>
      <c r="C85" s="29" t="s">
        <v>1610</v>
      </c>
      <c r="D85" s="33">
        <v>42103</v>
      </c>
      <c r="E85" s="33">
        <v>42107</v>
      </c>
      <c r="F85" s="30">
        <v>80</v>
      </c>
      <c r="G85" s="30">
        <v>3</v>
      </c>
      <c r="H85" s="29" t="s">
        <v>12</v>
      </c>
      <c r="I85" s="29" t="s">
        <v>41</v>
      </c>
      <c r="J85" s="30">
        <v>4.1872999999999996</v>
      </c>
      <c r="K85" s="30">
        <v>2.25</v>
      </c>
      <c r="L85" s="30"/>
      <c r="M85" s="30">
        <v>1.6667000000000001</v>
      </c>
      <c r="N85" s="84">
        <f>[1]!b_anal_modidura_cnbd(A85,E85,1)</f>
        <v>2.6869999999999998</v>
      </c>
      <c r="O85" s="85">
        <f>[1]!b_anal_yield_cnbd(A85,D85,1)</f>
        <v>4.1897000000000002</v>
      </c>
      <c r="P85" s="86">
        <f>IF(U:U="国开1",0.09/N85+J85,IF(U:U="国开3",0.14/N85+J85,IF(U:U="国开5",0.24/N85+J85,IF(U:U="国开7",0.24/N85+J85,IF(U:U="国开10",0.29/N85+J85,IF(U:U="口行1",0.08/N85+J85,IF(U:U="口行2",0.08/N85+J85,IF(U:U="口行3",0.08/N85+J85,IF(U:U="口行5",0.13/N85+J85,IF(U:U="口行7",0.13/N85+J85,IF(U:U="口行10",0.18/N85+J85,IF(U:U="农发1",0.09/N85+J85,IF(U:U="农发2",0.09/N85+J85,IF(U:U="农发3",0.09/N85+J85,IF(U:U="农发5",0.14/N85+J85,IF(U:U="农发7",0.19/N85+J85,IF(U:U="农发10",0.19/N85+J85,IF(U:U="农发20",0.24/N85+J85,IF(U:U="国债1",0.05/N85+J85,IF(U:U="国债2",0.05/N85+J85,IF(U:U="国债3",0.05/N85+J85,IF(U:U="国开0",0,IF(U:U="农发0",0,IF(U:U="国债0",0,IF(U:U="口行0",0,0.1/N85+J85)))))))))))))))))))))))))</f>
        <v>4.2207946036471897</v>
      </c>
      <c r="Q85" s="1"/>
      <c r="R85" s="88">
        <f t="shared" si="3"/>
        <v>3.1094603647189523</v>
      </c>
      <c r="S85" s="1"/>
      <c r="U85" s="1" t="str">
        <f>IF(I:I="国家开发银行","国开",IF(I:I="中国进出口银行","口行",IF(I:I="中国农业发展银行","农发","国债")))&amp;IF(G:G&lt;1,"0",G85)</f>
        <v>农发3</v>
      </c>
      <c r="W85" s="1"/>
      <c r="X85" s="1"/>
    </row>
    <row r="86" spans="1:24" ht="15.75" hidden="1" x14ac:dyDescent="0.25">
      <c r="A86" s="113" t="str">
        <f t="shared" si="2"/>
        <v>150208.IB</v>
      </c>
      <c r="B86" s="29" t="s">
        <v>1611</v>
      </c>
      <c r="C86" s="29" t="s">
        <v>1612</v>
      </c>
      <c r="D86" s="33">
        <v>42108</v>
      </c>
      <c r="E86" s="33">
        <v>42111</v>
      </c>
      <c r="F86" s="30">
        <v>60</v>
      </c>
      <c r="G86" s="30">
        <v>5</v>
      </c>
      <c r="H86" s="29" t="s">
        <v>12</v>
      </c>
      <c r="I86" s="29" t="s">
        <v>15</v>
      </c>
      <c r="J86" s="30">
        <v>3.9780000000000002</v>
      </c>
      <c r="K86" s="30">
        <v>3.1</v>
      </c>
      <c r="L86" s="30"/>
      <c r="M86" s="30">
        <v>1.0476000000000001</v>
      </c>
      <c r="N86" s="84">
        <f>[1]!b_anal_modidura_cnbd(A86,E86,1)</f>
        <v>4.4340999999999999</v>
      </c>
      <c r="O86" s="85">
        <f>[1]!b_anal_yield_cnbd(A86,D86,1)</f>
        <v>4.0431999999999997</v>
      </c>
      <c r="P86" s="86">
        <f>IF(U:U="国开1",0.09/N86+J86,IF(U:U="国开3",0.14/N86+J86,IF(U:U="国开5",0.24/N86+J86,IF(U:U="国开7",0.24/N86+J86,IF(U:U="国开10",0.29/N86+J86,IF(U:U="口行1",0.08/N86+J86,IF(U:U="口行2",0.08/N86+J86,IF(U:U="口行3",0.08/N86+J86,IF(U:U="口行5",0.13/N86+J86,IF(U:U="口行7",0.13/N86+J86,IF(U:U="口行10",0.18/N86+J86,IF(U:U="农发1",0.09/N86+J86,IF(U:U="农发2",0.09/N86+J86,IF(U:U="农发3",0.09/N86+J86,IF(U:U="农发5",0.14/N86+J86,IF(U:U="农发7",0.19/N86+J86,IF(U:U="农发10",0.19/N86+J86,IF(U:U="农发20",0.24/N86+J86,IF(U:U="国债1",0.05/N86+J86,IF(U:U="国债2",0.05/N86+J86,IF(U:U="国债3",0.05/N86+J86,IF(U:U="国开0",0,IF(U:U="农发0",0,IF(U:U="国债0",0,IF(U:U="口行0",0,0.1/N86+J86)))))))))))))))))))))))))</f>
        <v>4.0321259782142942</v>
      </c>
      <c r="Q86" s="1"/>
      <c r="R86" s="88">
        <f t="shared" si="3"/>
        <v>-1.107402178570549</v>
      </c>
      <c r="S86" s="1"/>
      <c r="U86" s="1" t="str">
        <f>IF(I:I="国家开发银行","国开",IF(I:I="中国进出口银行","口行",IF(I:I="中国农业发展银行","农发","国债")))&amp;IF(G:G&lt;1,"0",G86)</f>
        <v>国开5</v>
      </c>
      <c r="W86" s="1"/>
      <c r="X86" s="1"/>
    </row>
    <row r="87" spans="1:24" ht="15.75" hidden="1" x14ac:dyDescent="0.25">
      <c r="A87" s="113" t="str">
        <f t="shared" si="2"/>
        <v>150210.IB</v>
      </c>
      <c r="B87" s="29" t="s">
        <v>1613</v>
      </c>
      <c r="C87" s="29" t="s">
        <v>1614</v>
      </c>
      <c r="D87" s="33">
        <v>42108</v>
      </c>
      <c r="E87" s="33">
        <v>42111</v>
      </c>
      <c r="F87" s="30">
        <v>80</v>
      </c>
      <c r="G87" s="30">
        <v>10</v>
      </c>
      <c r="H87" s="29" t="s">
        <v>12</v>
      </c>
      <c r="I87" s="29" t="s">
        <v>15</v>
      </c>
      <c r="J87" s="30">
        <v>4.0965999999999996</v>
      </c>
      <c r="K87" s="30">
        <v>2.86</v>
      </c>
      <c r="L87" s="30"/>
      <c r="M87" s="30">
        <v>1.1171</v>
      </c>
      <c r="N87" s="84">
        <f>[1]!b_anal_modidura_cnbd(A87,E87,1)</f>
        <v>8.0365000000000002</v>
      </c>
      <c r="O87" s="85">
        <f>[1]!b_anal_yield_cnbd(A87,D87,1)</f>
        <v>4.1308999999999996</v>
      </c>
      <c r="P87" s="86">
        <f>IF(U:U="国开1",0.09/N87+J87,IF(U:U="国开3",0.14/N87+J87,IF(U:U="国开5",0.24/N87+J87,IF(U:U="国开7",0.24/N87+J87,IF(U:U="国开10",0.29/N87+J87,IF(U:U="口行1",0.08/N87+J87,IF(U:U="口行2",0.08/N87+J87,IF(U:U="口行3",0.08/N87+J87,IF(U:U="口行5",0.13/N87+J87,IF(U:U="口行7",0.13/N87+J87,IF(U:U="口行10",0.18/N87+J87,IF(U:U="农发1",0.09/N87+J87,IF(U:U="农发2",0.09/N87+J87,IF(U:U="农发3",0.09/N87+J87,IF(U:U="农发5",0.14/N87+J87,IF(U:U="农发7",0.19/N87+J87,IF(U:U="农发10",0.19/N87+J87,IF(U:U="农发20",0.24/N87+J87,IF(U:U="国债1",0.05/N87+J87,IF(U:U="国债2",0.05/N87+J87,IF(U:U="国债3",0.05/N87+J87,IF(U:U="国开0",0,IF(U:U="农发0",0,IF(U:U="国债0",0,IF(U:U="口行0",0,0.1/N87+J87)))))))))))))))))))))))))</f>
        <v>4.1326853605425242</v>
      </c>
      <c r="Q87" s="1"/>
      <c r="R87" s="88">
        <f t="shared" si="3"/>
        <v>0.17853605425246499</v>
      </c>
      <c r="S87" s="1"/>
      <c r="U87" s="1" t="str">
        <f>IF(I:I="国家开发银行","国开",IF(I:I="中国进出口银行","口行",IF(I:I="中国农业发展银行","农发","国债")))&amp;IF(G:G&lt;1,"0",G87)</f>
        <v>国开10</v>
      </c>
      <c r="W87" s="1"/>
      <c r="X87" s="1"/>
    </row>
    <row r="88" spans="1:24" ht="15.75" hidden="1" x14ac:dyDescent="0.25">
      <c r="A88" s="113" t="str">
        <f t="shared" si="2"/>
        <v>150209.IB</v>
      </c>
      <c r="B88" s="29" t="s">
        <v>1615</v>
      </c>
      <c r="C88" s="29" t="s">
        <v>1616</v>
      </c>
      <c r="D88" s="33">
        <v>42108</v>
      </c>
      <c r="E88" s="33">
        <v>42111</v>
      </c>
      <c r="F88" s="30">
        <v>40</v>
      </c>
      <c r="G88" s="30">
        <v>7</v>
      </c>
      <c r="H88" s="29" t="s">
        <v>12</v>
      </c>
      <c r="I88" s="29" t="s">
        <v>15</v>
      </c>
      <c r="J88" s="30">
        <v>4.1871</v>
      </c>
      <c r="K88" s="30">
        <v>3.22</v>
      </c>
      <c r="L88" s="30"/>
      <c r="M88" s="30">
        <v>1.1087</v>
      </c>
      <c r="N88" s="84">
        <f>[1]!b_anal_modidura_cnbd(A88,E88,1)</f>
        <v>5.9432999999999998</v>
      </c>
      <c r="O88" s="85">
        <f>[1]!b_anal_yield_cnbd(A88,D88,1)</f>
        <v>4.2481</v>
      </c>
      <c r="P88" s="86">
        <f>IF(U:U="国开1",0.09/N88+J88,IF(U:U="国开3",0.14/N88+J88,IF(U:U="国开5",0.24/N88+J88,IF(U:U="国开7",0.24/N88+J88,IF(U:U="国开10",0.29/N88+J88,IF(U:U="口行1",0.08/N88+J88,IF(U:U="口行2",0.08/N88+J88,IF(U:U="口行3",0.08/N88+J88,IF(U:U="口行5",0.13/N88+J88,IF(U:U="口行7",0.13/N88+J88,IF(U:U="口行10",0.18/N88+J88,IF(U:U="农发1",0.09/N88+J88,IF(U:U="农发2",0.09/N88+J88,IF(U:U="农发3",0.09/N88+J88,IF(U:U="农发5",0.14/N88+J88,IF(U:U="农发7",0.19/N88+J88,IF(U:U="农发10",0.19/N88+J88,IF(U:U="农发20",0.24/N88+J88,IF(U:U="国债1",0.05/N88+J88,IF(U:U="国债2",0.05/N88+J88,IF(U:U="国债3",0.05/N88+J88,IF(U:U="国开0",0,IF(U:U="农发0",0,IF(U:U="国债0",0,IF(U:U="口行0",0,0.1/N88+J88)))))))))))))))))))))))))</f>
        <v>4.2274816061783858</v>
      </c>
      <c r="Q88" s="1"/>
      <c r="R88" s="88">
        <f t="shared" si="3"/>
        <v>-2.0618393821614234</v>
      </c>
      <c r="S88" s="1"/>
      <c r="U88" s="1" t="str">
        <f>IF(I:I="国家开发银行","国开",IF(I:I="中国进出口银行","口行",IF(I:I="中国农业发展银行","农发","国债")))&amp;IF(G:G&lt;1,"0",G88)</f>
        <v>国开7</v>
      </c>
      <c r="W88" s="1"/>
      <c r="X88" s="1"/>
    </row>
    <row r="89" spans="1:24" ht="15.75" hidden="1" x14ac:dyDescent="0.25">
      <c r="A89" s="113" t="str">
        <f t="shared" si="2"/>
        <v>150207.IB</v>
      </c>
      <c r="B89" s="29" t="s">
        <v>1617</v>
      </c>
      <c r="C89" s="29" t="s">
        <v>1618</v>
      </c>
      <c r="D89" s="33">
        <v>42108</v>
      </c>
      <c r="E89" s="33">
        <v>42111</v>
      </c>
      <c r="F89" s="30">
        <v>60</v>
      </c>
      <c r="G89" s="30">
        <v>3</v>
      </c>
      <c r="H89" s="29" t="s">
        <v>12</v>
      </c>
      <c r="I89" s="29" t="s">
        <v>15</v>
      </c>
      <c r="J89" s="30">
        <v>3.8443000000000001</v>
      </c>
      <c r="K89" s="30">
        <v>3.62</v>
      </c>
      <c r="L89" s="30"/>
      <c r="M89" s="30">
        <v>1.7351000000000001</v>
      </c>
      <c r="N89" s="84">
        <f>[1]!b_anal_modidura_cnbd(A89,E89,1)</f>
        <v>2.7385000000000002</v>
      </c>
      <c r="O89" s="85">
        <f>[1]!b_anal_yield_cnbd(A89,D89,1)</f>
        <v>3.8994</v>
      </c>
      <c r="P89" s="86">
        <f>IF(U:U="国开1",0.09/N89+J89,IF(U:U="国开3",0.14/N89+J89,IF(U:U="国开5",0.24/N89+J89,IF(U:U="国开7",0.24/N89+J89,IF(U:U="国开10",0.29/N89+J89,IF(U:U="口行1",0.08/N89+J89,IF(U:U="口行2",0.08/N89+J89,IF(U:U="口行3",0.08/N89+J89,IF(U:U="口行5",0.13/N89+J89,IF(U:U="口行7",0.13/N89+J89,IF(U:U="口行10",0.18/N89+J89,IF(U:U="农发1",0.09/N89+J89,IF(U:U="农发2",0.09/N89+J89,IF(U:U="农发3",0.09/N89+J89,IF(U:U="农发5",0.14/N89+J89,IF(U:U="农发7",0.19/N89+J89,IF(U:U="农发10",0.19/N89+J89,IF(U:U="农发20",0.24/N89+J89,IF(U:U="国债1",0.05/N89+J89,IF(U:U="国债2",0.05/N89+J89,IF(U:U="国债3",0.05/N89+J89,IF(U:U="国开0",0,IF(U:U="农发0",0,IF(U:U="国债0",0,IF(U:U="口行0",0,0.1/N89+J89)))))))))))))))))))))))))</f>
        <v>3.8954228774876758</v>
      </c>
      <c r="Q89" s="1"/>
      <c r="R89" s="88">
        <f t="shared" si="3"/>
        <v>-0.39771225123241827</v>
      </c>
      <c r="S89" s="1"/>
      <c r="U89" s="1" t="str">
        <f>IF(I:I="国家开发银行","国开",IF(I:I="中国进出口银行","口行",IF(I:I="中国农业发展银行","农发","国债")))&amp;IF(G:G&lt;1,"0",G89)</f>
        <v>国开3</v>
      </c>
      <c r="W89" s="1"/>
      <c r="X89" s="1"/>
    </row>
    <row r="90" spans="1:24" ht="15.75" hidden="1" x14ac:dyDescent="0.25">
      <c r="A90" s="113" t="str">
        <f t="shared" si="2"/>
        <v>150308.IB</v>
      </c>
      <c r="B90" s="29" t="s">
        <v>1619</v>
      </c>
      <c r="C90" s="29" t="s">
        <v>1620</v>
      </c>
      <c r="D90" s="33">
        <v>42109</v>
      </c>
      <c r="E90" s="33">
        <v>42114</v>
      </c>
      <c r="F90" s="30">
        <v>40</v>
      </c>
      <c r="G90" s="30">
        <v>10</v>
      </c>
      <c r="H90" s="29" t="s">
        <v>12</v>
      </c>
      <c r="I90" s="29" t="s">
        <v>22</v>
      </c>
      <c r="J90" s="30">
        <v>4.2535999999999996</v>
      </c>
      <c r="K90" s="30">
        <v>3.17</v>
      </c>
      <c r="L90" s="30"/>
      <c r="M90" s="30">
        <v>1.0968</v>
      </c>
      <c r="N90" s="84">
        <f>[1]!b_anal_modidura_cnbd(A90,E90,1)</f>
        <v>7.9808000000000003</v>
      </c>
      <c r="O90" s="85">
        <f>[1]!b_anal_yield_cnbd(A90,D90,1)</f>
        <v>4.3330000000000002</v>
      </c>
      <c r="P90" s="86">
        <f>IF(U:U="国开1",0.09/N90+J90,IF(U:U="国开3",0.14/N90+J90,IF(U:U="国开5",0.24/N90+J90,IF(U:U="国开7",0.24/N90+J90,IF(U:U="国开10",0.29/N90+J90,IF(U:U="口行1",0.08/N90+J90,IF(U:U="口行2",0.08/N90+J90,IF(U:U="口行3",0.08/N90+J90,IF(U:U="口行5",0.13/N90+J90,IF(U:U="口行7",0.13/N90+J90,IF(U:U="口行10",0.18/N90+J90,IF(U:U="农发1",0.09/N90+J90,IF(U:U="农发2",0.09/N90+J90,IF(U:U="农发3",0.09/N90+J90,IF(U:U="农发5",0.14/N90+J90,IF(U:U="农发7",0.19/N90+J90,IF(U:U="农发10",0.19/N90+J90,IF(U:U="农发20",0.24/N90+J90,IF(U:U="国债1",0.05/N90+J90,IF(U:U="国债2",0.05/N90+J90,IF(U:U="国债3",0.05/N90+J90,IF(U:U="国开0",0,IF(U:U="农发0",0,IF(U:U="国债0",0,IF(U:U="口行0",0,0.1/N90+J90)))))))))))))))))))))))))</f>
        <v>4.276154129911788</v>
      </c>
      <c r="Q90" s="1"/>
      <c r="R90" s="88">
        <f t="shared" si="3"/>
        <v>-5.684587008821218</v>
      </c>
      <c r="S90" s="1"/>
      <c r="U90" s="1" t="str">
        <f>IF(I:I="国家开发银行","国开",IF(I:I="中国进出口银行","口行",IF(I:I="中国农业发展银行","农发","国债")))&amp;IF(G:G&lt;1,"0",G90)</f>
        <v>口行10</v>
      </c>
      <c r="W90" s="1"/>
      <c r="X90" s="1"/>
    </row>
    <row r="91" spans="1:24" ht="15.75" hidden="1" x14ac:dyDescent="0.25">
      <c r="A91" s="113" t="str">
        <f t="shared" si="2"/>
        <v>150306.IB</v>
      </c>
      <c r="B91" s="29" t="s">
        <v>1621</v>
      </c>
      <c r="C91" s="29" t="s">
        <v>1622</v>
      </c>
      <c r="D91" s="33">
        <v>42109</v>
      </c>
      <c r="E91" s="33">
        <v>42114</v>
      </c>
      <c r="F91" s="30">
        <v>40</v>
      </c>
      <c r="G91" s="30">
        <v>5</v>
      </c>
      <c r="H91" s="29" t="s">
        <v>12</v>
      </c>
      <c r="I91" s="29" t="s">
        <v>22</v>
      </c>
      <c r="J91" s="30">
        <v>4.0946999999999996</v>
      </c>
      <c r="K91" s="30">
        <v>3.12</v>
      </c>
      <c r="L91" s="30"/>
      <c r="M91" s="30">
        <v>1.0713999999999999</v>
      </c>
      <c r="N91" s="84">
        <f>[1]!b_anal_modidura_cnbd(A91,E91,1)</f>
        <v>4.3746</v>
      </c>
      <c r="O91" s="85">
        <f>[1]!b_anal_yield_cnbd(A91,D91,1)</f>
        <v>4.13</v>
      </c>
      <c r="P91" s="86">
        <f>IF(U:U="国开1",0.09/N91+J91,IF(U:U="国开3",0.14/N91+J91,IF(U:U="国开5",0.24/N91+J91,IF(U:U="国开7",0.24/N91+J91,IF(U:U="国开10",0.29/N91+J91,IF(U:U="口行1",0.08/N91+J91,IF(U:U="口行2",0.08/N91+J91,IF(U:U="口行3",0.08/N91+J91,IF(U:U="口行5",0.13/N91+J91,IF(U:U="口行7",0.13/N91+J91,IF(U:U="口行10",0.18/N91+J91,IF(U:U="农发1",0.09/N91+J91,IF(U:U="农发2",0.09/N91+J91,IF(U:U="农发3",0.09/N91+J91,IF(U:U="农发5",0.14/N91+J91,IF(U:U="农发7",0.19/N91+J91,IF(U:U="农发10",0.19/N91+J91,IF(U:U="农发20",0.24/N91+J91,IF(U:U="国债1",0.05/N91+J91,IF(U:U="国债2",0.05/N91+J91,IF(U:U="国债3",0.05/N91+J91,IF(U:U="国开0",0,IF(U:U="农发0",0,IF(U:U="国债0",0,IF(U:U="口行0",0,0.1/N91+J91)))))))))))))))))))))))))</f>
        <v>4.1244170026973892</v>
      </c>
      <c r="Q91" s="1"/>
      <c r="R91" s="88">
        <f t="shared" si="3"/>
        <v>-0.55829973026106927</v>
      </c>
      <c r="S91" s="1"/>
      <c r="U91" s="1" t="str">
        <f>IF(I:I="国家开发银行","国开",IF(I:I="中国进出口银行","口行",IF(I:I="中国农业发展银行","农发","国债")))&amp;IF(G:G&lt;1,"0",G91)</f>
        <v>口行5</v>
      </c>
      <c r="W91" s="1"/>
      <c r="X91" s="1"/>
    </row>
    <row r="92" spans="1:24" ht="15.75" hidden="1" x14ac:dyDescent="0.25">
      <c r="A92" s="113" t="str">
        <f t="shared" si="2"/>
        <v>150404.IB</v>
      </c>
      <c r="B92" s="29" t="s">
        <v>1623</v>
      </c>
      <c r="C92" s="29" t="s">
        <v>1624</v>
      </c>
      <c r="D92" s="33">
        <v>42110</v>
      </c>
      <c r="E92" s="33">
        <v>42116</v>
      </c>
      <c r="F92" s="30">
        <v>70</v>
      </c>
      <c r="G92" s="30">
        <v>7</v>
      </c>
      <c r="H92" s="29" t="s">
        <v>12</v>
      </c>
      <c r="I92" s="29" t="s">
        <v>41</v>
      </c>
      <c r="J92" s="30">
        <v>4.2123999999999997</v>
      </c>
      <c r="K92" s="30">
        <v>2.93</v>
      </c>
      <c r="L92" s="30"/>
      <c r="M92" s="30">
        <v>2.5366</v>
      </c>
      <c r="N92" s="84">
        <f>[1]!b_anal_modidura_cnbd(A92,E92,1)</f>
        <v>5.8638000000000003</v>
      </c>
      <c r="O92" s="85">
        <f>[1]!b_anal_yield_cnbd(A92,D92,1)</f>
        <v>4.2443999999999997</v>
      </c>
      <c r="P92" s="86">
        <f>IF(U:U="国开1",0.09/N92+J92,IF(U:U="国开3",0.14/N92+J92,IF(U:U="国开5",0.24/N92+J92,IF(U:U="国开7",0.24/N92+J92,IF(U:U="国开10",0.29/N92+J92,IF(U:U="口行1",0.08/N92+J92,IF(U:U="口行2",0.08/N92+J92,IF(U:U="口行3",0.08/N92+J92,IF(U:U="口行5",0.13/N92+J92,IF(U:U="口行7",0.13/N92+J92,IF(U:U="口行10",0.18/N92+J92,IF(U:U="农发1",0.09/N92+J92,IF(U:U="农发2",0.09/N92+J92,IF(U:U="农发3",0.09/N92+J92,IF(U:U="农发5",0.14/N92+J92,IF(U:U="农发7",0.19/N92+J92,IF(U:U="农发10",0.19/N92+J92,IF(U:U="农发20",0.24/N92+J92,IF(U:U="国债1",0.05/N92+J92,IF(U:U="国债2",0.05/N92+J92,IF(U:U="国债3",0.05/N92+J92,IF(U:U="国开0",0,IF(U:U="农发0",0,IF(U:U="国债0",0,IF(U:U="口行0",0,0.1/N92+J92)))))))))))))))))))))))))</f>
        <v>4.2448021965278482</v>
      </c>
      <c r="Q92" s="1"/>
      <c r="R92" s="88">
        <f t="shared" si="3"/>
        <v>4.0219652784845294E-2</v>
      </c>
      <c r="S92" s="1"/>
      <c r="U92" s="1" t="str">
        <f>IF(I:I="国家开发银行","国开",IF(I:I="中国进出口银行","口行",IF(I:I="中国农业发展银行","农发","国债")))&amp;IF(G:G&lt;1,"0",G92)</f>
        <v>农发7</v>
      </c>
      <c r="W92" s="1"/>
      <c r="X92" s="1"/>
    </row>
    <row r="93" spans="1:24" ht="15.75" hidden="1" x14ac:dyDescent="0.25">
      <c r="A93" s="113" t="str">
        <f t="shared" si="2"/>
        <v>150004.IB</v>
      </c>
      <c r="B93" s="29" t="s">
        <v>1625</v>
      </c>
      <c r="C93" s="29" t="s">
        <v>1626</v>
      </c>
      <c r="D93" s="33">
        <v>42111</v>
      </c>
      <c r="E93" s="33">
        <v>42116</v>
      </c>
      <c r="F93" s="30">
        <v>300</v>
      </c>
      <c r="G93" s="30">
        <v>3</v>
      </c>
      <c r="H93" s="29" t="s">
        <v>12</v>
      </c>
      <c r="I93" s="29" t="s">
        <v>31</v>
      </c>
      <c r="J93" s="30">
        <v>3.2109000000000001</v>
      </c>
      <c r="K93" s="30">
        <v>1.67</v>
      </c>
      <c r="L93" s="30"/>
      <c r="M93" s="30"/>
      <c r="N93" s="84">
        <f>[1]!b_anal_modidura_cnbd(A93,E93,1)</f>
        <v>2.7475000000000001</v>
      </c>
      <c r="O93" s="85">
        <f>[1]!b_anal_yield_cnbd(A93,D93,1)</f>
        <v>3.2250999999999999</v>
      </c>
      <c r="P93" s="86">
        <f>IF(U:U="国开1",0.09/N93+J93,IF(U:U="国开3",0.14/N93+J93,IF(U:U="国开5",0.24/N93+J93,IF(U:U="国开7",0.24/N93+J93,IF(U:U="国开10",0.29/N93+J93,IF(U:U="口行1",0.08/N93+J93,IF(U:U="口行2",0.08/N93+J93,IF(U:U="口行3",0.08/N93+J93,IF(U:U="口行5",0.13/N93+J93,IF(U:U="口行7",0.13/N93+J93,IF(U:U="口行10",0.18/N93+J93,IF(U:U="农发1",0.09/N93+J93,IF(U:U="农发2",0.09/N93+J93,IF(U:U="农发3",0.09/N93+J93,IF(U:U="农发5",0.14/N93+J93,IF(U:U="农发7",0.19/N93+J93,IF(U:U="农发10",0.19/N93+J93,IF(U:U="农发20",0.24/N93+J93,IF(U:U="国债1",0.05/N93+J93,IF(U:U="国债2",0.05/N93+J93,IF(U:U="国债3",0.05/N93+J93,IF(U:U="国开0",0,IF(U:U="农发0",0,IF(U:U="国债0",0,IF(U:U="口行0",0,0.1/N93+J93)))))))))))))))))))))))))</f>
        <v>3.2290983621474068</v>
      </c>
      <c r="Q93" s="1"/>
      <c r="R93" s="88">
        <f t="shared" si="3"/>
        <v>0.39983621474068975</v>
      </c>
      <c r="S93" s="1"/>
      <c r="U93" s="1" t="str">
        <f>IF(I:I="国家开发银行","国开",IF(I:I="中国进出口银行","口行",IF(I:I="中国农业发展银行","农发","国债")))&amp;IF(G:G&lt;1,"0",G93)</f>
        <v>国债3</v>
      </c>
      <c r="W93" s="1"/>
      <c r="X93" s="1"/>
    </row>
    <row r="94" spans="1:24" ht="15.75" hidden="1" x14ac:dyDescent="0.25">
      <c r="A94" s="113" t="str">
        <f t="shared" si="2"/>
        <v>150405.IB</v>
      </c>
      <c r="B94" s="29" t="s">
        <v>1627</v>
      </c>
      <c r="C94" s="29" t="s">
        <v>1628</v>
      </c>
      <c r="D94" s="33">
        <v>42114</v>
      </c>
      <c r="E94" s="33">
        <v>42117</v>
      </c>
      <c r="F94" s="30">
        <v>70</v>
      </c>
      <c r="G94" s="30">
        <v>10</v>
      </c>
      <c r="H94" s="29" t="s">
        <v>12</v>
      </c>
      <c r="I94" s="29" t="s">
        <v>41</v>
      </c>
      <c r="J94" s="30">
        <v>4.0938999999999997</v>
      </c>
      <c r="K94" s="30">
        <v>2.81</v>
      </c>
      <c r="L94" s="30"/>
      <c r="M94" s="30">
        <v>2.75</v>
      </c>
      <c r="N94" s="84">
        <f>[1]!b_anal_modidura_cnbd(A94,E94,1)</f>
        <v>7.9576000000000002</v>
      </c>
      <c r="O94" s="85">
        <f>[1]!b_anal_yield_cnbd(A94,D94,1)</f>
        <v>4.1559999999999997</v>
      </c>
      <c r="P94" s="86">
        <f>IF(U:U="国开1",0.09/N94+J94,IF(U:U="国开3",0.14/N94+J94,IF(U:U="国开5",0.24/N94+J94,IF(U:U="国开7",0.24/N94+J94,IF(U:U="国开10",0.29/N94+J94,IF(U:U="口行1",0.08/N94+J94,IF(U:U="口行2",0.08/N94+J94,IF(U:U="口行3",0.08/N94+J94,IF(U:U="口行5",0.13/N94+J94,IF(U:U="口行7",0.13/N94+J94,IF(U:U="口行10",0.18/N94+J94,IF(U:U="农发1",0.09/N94+J94,IF(U:U="农发2",0.09/N94+J94,IF(U:U="农发3",0.09/N94+J94,IF(U:U="农发5",0.14/N94+J94,IF(U:U="农发7",0.19/N94+J94,IF(U:U="农发10",0.19/N94+J94,IF(U:U="农发20",0.24/N94+J94,IF(U:U="国债1",0.05/N94+J94,IF(U:U="国债2",0.05/N94+J94,IF(U:U="国债3",0.05/N94+J94,IF(U:U="国开0",0,IF(U:U="农发0",0,IF(U:U="国债0",0,IF(U:U="口行0",0,0.1/N94+J94)))))))))))))))))))))))))</f>
        <v>4.117776545692168</v>
      </c>
      <c r="Q94" s="1"/>
      <c r="R94" s="88">
        <f t="shared" si="3"/>
        <v>-3.8223454307831695</v>
      </c>
      <c r="S94" s="1"/>
      <c r="U94" s="1" t="str">
        <f>IF(I:I="国家开发银行","国开",IF(I:I="中国进出口银行","口行",IF(I:I="中国农业发展银行","农发","国债")))&amp;IF(G:G&lt;1,"0",G94)</f>
        <v>农发10</v>
      </c>
      <c r="W94" s="1"/>
      <c r="X94" s="1"/>
    </row>
    <row r="95" spans="1:24" ht="15.75" hidden="1" x14ac:dyDescent="0.25">
      <c r="A95" s="113" t="str">
        <f t="shared" si="2"/>
        <v>150208.IB</v>
      </c>
      <c r="B95" s="29" t="s">
        <v>1629</v>
      </c>
      <c r="C95" s="29" t="s">
        <v>1630</v>
      </c>
      <c r="D95" s="33">
        <v>42115</v>
      </c>
      <c r="E95" s="33">
        <v>42117</v>
      </c>
      <c r="F95" s="30">
        <v>60</v>
      </c>
      <c r="G95" s="30">
        <v>5</v>
      </c>
      <c r="H95" s="29" t="s">
        <v>12</v>
      </c>
      <c r="I95" s="29" t="s">
        <v>15</v>
      </c>
      <c r="J95" s="30">
        <v>3.6892999999999998</v>
      </c>
      <c r="K95" s="30">
        <v>3.81</v>
      </c>
      <c r="L95" s="30"/>
      <c r="M95" s="30">
        <v>1.1354</v>
      </c>
      <c r="N95" s="84">
        <f>[1]!b_anal_modidura_cnbd(A95,E95,1)</f>
        <v>4.4211999999999998</v>
      </c>
      <c r="O95" s="85">
        <f>[1]!b_anal_yield_cnbd(A95,D95,1)</f>
        <v>3.8079999999999998</v>
      </c>
      <c r="P95" s="86">
        <f>IF(U:U="国开1",0.09/N95+J95,IF(U:U="国开3",0.14/N95+J95,IF(U:U="国开5",0.24/N95+J95,IF(U:U="国开7",0.24/N95+J95,IF(U:U="国开10",0.29/N95+J95,IF(U:U="口行1",0.08/N95+J95,IF(U:U="口行2",0.08/N95+J95,IF(U:U="口行3",0.08/N95+J95,IF(U:U="口行5",0.13/N95+J95,IF(U:U="口行7",0.13/N95+J95,IF(U:U="口行10",0.18/N95+J95,IF(U:U="农发1",0.09/N95+J95,IF(U:U="农发2",0.09/N95+J95,IF(U:U="农发3",0.09/N95+J95,IF(U:U="农发5",0.14/N95+J95,IF(U:U="农发7",0.19/N95+J95,IF(U:U="农发10",0.19/N95+J95,IF(U:U="农发20",0.24/N95+J95,IF(U:U="国债1",0.05/N95+J95,IF(U:U="国债2",0.05/N95+J95,IF(U:U="国债3",0.05/N95+J95,IF(U:U="国开0",0,IF(U:U="农发0",0,IF(U:U="国债0",0,IF(U:U="口行0",0,0.1/N95+J95)))))))))))))))))))))))))</f>
        <v>3.7435839048222199</v>
      </c>
      <c r="Q95" s="1"/>
      <c r="R95" s="88">
        <f t="shared" si="3"/>
        <v>-6.4416095177779908</v>
      </c>
      <c r="S95" s="1"/>
      <c r="U95" s="1" t="str">
        <f>IF(I:I="国家开发银行","国开",IF(I:I="中国进出口银行","口行",IF(I:I="中国农业发展银行","农发","国债")))&amp;IF(G:G&lt;1,"0",G95)</f>
        <v>国开5</v>
      </c>
      <c r="W95" s="1"/>
      <c r="X95" s="1"/>
    </row>
    <row r="96" spans="1:24" ht="15.75" hidden="1" x14ac:dyDescent="0.25">
      <c r="A96" s="113" t="str">
        <f t="shared" si="2"/>
        <v>150210.IB</v>
      </c>
      <c r="B96" s="29" t="s">
        <v>1631</v>
      </c>
      <c r="C96" s="29" t="s">
        <v>1632</v>
      </c>
      <c r="D96" s="33">
        <v>42115</v>
      </c>
      <c r="E96" s="33">
        <v>42117</v>
      </c>
      <c r="F96" s="30">
        <v>90</v>
      </c>
      <c r="G96" s="30">
        <v>10</v>
      </c>
      <c r="H96" s="29" t="s">
        <v>12</v>
      </c>
      <c r="I96" s="29" t="s">
        <v>15</v>
      </c>
      <c r="J96" s="30">
        <v>3.7454999999999998</v>
      </c>
      <c r="K96" s="30">
        <v>3.3</v>
      </c>
      <c r="L96" s="30"/>
      <c r="M96" s="30">
        <v>1.6961999999999999</v>
      </c>
      <c r="N96" s="84">
        <f>[1]!b_anal_modidura_cnbd(A96,E96,1)</f>
        <v>8.0593000000000004</v>
      </c>
      <c r="O96" s="85">
        <f>[1]!b_anal_yield_cnbd(A96,D96,1)</f>
        <v>3.7947000000000002</v>
      </c>
      <c r="P96" s="86">
        <f>IF(U:U="国开1",0.09/N96+J96,IF(U:U="国开3",0.14/N96+J96,IF(U:U="国开5",0.24/N96+J96,IF(U:U="国开7",0.24/N96+J96,IF(U:U="国开10",0.29/N96+J96,IF(U:U="口行1",0.08/N96+J96,IF(U:U="口行2",0.08/N96+J96,IF(U:U="口行3",0.08/N96+J96,IF(U:U="口行5",0.13/N96+J96,IF(U:U="口行7",0.13/N96+J96,IF(U:U="口行10",0.18/N96+J96,IF(U:U="农发1",0.09/N96+J96,IF(U:U="农发2",0.09/N96+J96,IF(U:U="农发3",0.09/N96+J96,IF(U:U="农发5",0.14/N96+J96,IF(U:U="农发7",0.19/N96+J96,IF(U:U="农发10",0.19/N96+J96,IF(U:U="农发20",0.24/N96+J96,IF(U:U="国债1",0.05/N96+J96,IF(U:U="国债2",0.05/N96+J96,IF(U:U="国债3",0.05/N96+J96,IF(U:U="国开0",0,IF(U:U="农发0",0,IF(U:U="国债0",0,IF(U:U="口行0",0,0.1/N96+J96)))))))))))))))))))))))))</f>
        <v>3.7814832739816113</v>
      </c>
      <c r="Q96" s="1"/>
      <c r="R96" s="88">
        <f t="shared" si="3"/>
        <v>-1.3216726018388858</v>
      </c>
      <c r="S96" s="1"/>
      <c r="U96" s="1" t="str">
        <f>IF(I:I="国家开发银行","国开",IF(I:I="中国进出口银行","口行",IF(I:I="中国农业发展银行","农发","国债")))&amp;IF(G:G&lt;1,"0",G96)</f>
        <v>国开10</v>
      </c>
      <c r="W96" s="1"/>
      <c r="X96" s="1"/>
    </row>
    <row r="97" spans="1:24" ht="15.75" hidden="1" x14ac:dyDescent="0.25">
      <c r="A97" s="113" t="str">
        <f t="shared" si="2"/>
        <v>150207.IB</v>
      </c>
      <c r="B97" s="29" t="s">
        <v>1633</v>
      </c>
      <c r="C97" s="29" t="s">
        <v>1634</v>
      </c>
      <c r="D97" s="33">
        <v>42115</v>
      </c>
      <c r="E97" s="33">
        <v>42117</v>
      </c>
      <c r="F97" s="30">
        <v>60</v>
      </c>
      <c r="G97" s="30">
        <v>3</v>
      </c>
      <c r="H97" s="29" t="s">
        <v>12</v>
      </c>
      <c r="I97" s="29" t="s">
        <v>15</v>
      </c>
      <c r="J97" s="30">
        <v>3.585</v>
      </c>
      <c r="K97" s="30">
        <v>3.68</v>
      </c>
      <c r="L97" s="30"/>
      <c r="M97" s="30">
        <v>1.9098999999999999</v>
      </c>
      <c r="N97" s="84">
        <f>[1]!b_anal_modidura_cnbd(A97,E97,1)</f>
        <v>2.7271000000000001</v>
      </c>
      <c r="O97" s="85">
        <f>[1]!b_anal_yield_cnbd(A97,D97,1)</f>
        <v>3.6404999999999998</v>
      </c>
      <c r="P97" s="86">
        <f>IF(U:U="国开1",0.09/N97+J97,IF(U:U="国开3",0.14/N97+J97,IF(U:U="国开5",0.24/N97+J97,IF(U:U="国开7",0.24/N97+J97,IF(U:U="国开10",0.29/N97+J97,IF(U:U="口行1",0.08/N97+J97,IF(U:U="口行2",0.08/N97+J97,IF(U:U="口行3",0.08/N97+J97,IF(U:U="口行5",0.13/N97+J97,IF(U:U="口行7",0.13/N97+J97,IF(U:U="口行10",0.18/N97+J97,IF(U:U="农发1",0.09/N97+J97,IF(U:U="农发2",0.09/N97+J97,IF(U:U="农发3",0.09/N97+J97,IF(U:U="农发5",0.14/N97+J97,IF(U:U="农发7",0.19/N97+J97,IF(U:U="农发10",0.19/N97+J97,IF(U:U="农发20",0.24/N97+J97,IF(U:U="国债1",0.05/N97+J97,IF(U:U="国债2",0.05/N97+J97,IF(U:U="国债3",0.05/N97+J97,IF(U:U="国开0",0,IF(U:U="农发0",0,IF(U:U="国债0",0,IF(U:U="口行0",0,0.1/N97+J97)))))))))))))))))))))))))</f>
        <v>3.636336584650361</v>
      </c>
      <c r="Q97" s="1"/>
      <c r="R97" s="88">
        <f t="shared" si="3"/>
        <v>-0.41634153496388215</v>
      </c>
      <c r="S97" s="1"/>
      <c r="U97" s="1" t="str">
        <f>IF(I:I="国家开发银行","国开",IF(I:I="中国进出口银行","口行",IF(I:I="中国农业发展银行","农发","国债")))&amp;IF(G:G&lt;1,"0",G97)</f>
        <v>国开3</v>
      </c>
      <c r="W97" s="1"/>
      <c r="X97" s="1"/>
    </row>
    <row r="98" spans="1:24" ht="15.75" hidden="1" x14ac:dyDescent="0.25">
      <c r="A98" s="113" t="str">
        <f t="shared" si="2"/>
        <v>150209.IB</v>
      </c>
      <c r="B98" s="29" t="s">
        <v>1635</v>
      </c>
      <c r="C98" s="29" t="s">
        <v>1636</v>
      </c>
      <c r="D98" s="33">
        <v>42115</v>
      </c>
      <c r="E98" s="33">
        <v>42117</v>
      </c>
      <c r="F98" s="30">
        <v>50</v>
      </c>
      <c r="G98" s="30">
        <v>7</v>
      </c>
      <c r="H98" s="29" t="s">
        <v>12</v>
      </c>
      <c r="I98" s="29" t="s">
        <v>15</v>
      </c>
      <c r="J98" s="30">
        <v>3.8992</v>
      </c>
      <c r="K98" s="30">
        <v>3.61</v>
      </c>
      <c r="L98" s="30"/>
      <c r="M98" s="30">
        <v>1.0539000000000001</v>
      </c>
      <c r="N98" s="84">
        <f>[1]!b_anal_modidura_cnbd(A98,E98,1)</f>
        <v>5.9370000000000003</v>
      </c>
      <c r="O98" s="85">
        <f>[1]!b_anal_yield_cnbd(A98,D98,1)</f>
        <v>3.9967000000000001</v>
      </c>
      <c r="P98" s="86">
        <f>IF(U:U="国开1",0.09/N98+J98,IF(U:U="国开3",0.14/N98+J98,IF(U:U="国开5",0.24/N98+J98,IF(U:U="国开7",0.24/N98+J98,IF(U:U="国开10",0.29/N98+J98,IF(U:U="口行1",0.08/N98+J98,IF(U:U="口行2",0.08/N98+J98,IF(U:U="口行3",0.08/N98+J98,IF(U:U="口行5",0.13/N98+J98,IF(U:U="口行7",0.13/N98+J98,IF(U:U="口行10",0.18/N98+J98,IF(U:U="农发1",0.09/N98+J98,IF(U:U="农发2",0.09/N98+J98,IF(U:U="农发3",0.09/N98+J98,IF(U:U="农发5",0.14/N98+J98,IF(U:U="农发7",0.19/N98+J98,IF(U:U="农发10",0.19/N98+J98,IF(U:U="农发20",0.24/N98+J98,IF(U:U="国债1",0.05/N98+J98,IF(U:U="国债2",0.05/N98+J98,IF(U:U="国债3",0.05/N98+J98,IF(U:U="国开0",0,IF(U:U="农发0",0,IF(U:U="国债0",0,IF(U:U="口行0",0,0.1/N98+J98)))))))))))))))))))))))))</f>
        <v>3.9396244567963619</v>
      </c>
      <c r="Q98" s="1"/>
      <c r="R98" s="88">
        <f t="shared" si="3"/>
        <v>-5.7075543203638279</v>
      </c>
      <c r="S98" s="1"/>
      <c r="U98" s="1" t="str">
        <f>IF(I:I="国家开发银行","国开",IF(I:I="中国进出口银行","口行",IF(I:I="中国农业发展银行","农发","国债")))&amp;IF(G:G&lt;1,"0",G98)</f>
        <v>国开7</v>
      </c>
      <c r="W98" s="1"/>
      <c r="X98" s="1"/>
    </row>
    <row r="99" spans="1:24" ht="15.75" hidden="1" x14ac:dyDescent="0.25">
      <c r="A99" s="113" t="str">
        <f t="shared" si="2"/>
        <v>150210.IB</v>
      </c>
      <c r="B99" s="29" t="s">
        <v>1637</v>
      </c>
      <c r="C99" s="29" t="s">
        <v>1638</v>
      </c>
      <c r="D99" s="33">
        <v>42118</v>
      </c>
      <c r="E99" s="33">
        <v>42122</v>
      </c>
      <c r="F99" s="30">
        <v>50</v>
      </c>
      <c r="G99" s="30">
        <v>10</v>
      </c>
      <c r="H99" s="29" t="s">
        <v>12</v>
      </c>
      <c r="I99" s="29" t="s">
        <v>15</v>
      </c>
      <c r="J99" s="30">
        <v>3.8574000000000002</v>
      </c>
      <c r="K99" s="30">
        <v>3.46</v>
      </c>
      <c r="L99" s="30"/>
      <c r="M99" s="30">
        <v>56.5</v>
      </c>
      <c r="N99" s="84">
        <f>[1]!b_anal_modidura_cnbd(A99,E99,1)</f>
        <v>8.0490999999999993</v>
      </c>
      <c r="O99" s="85">
        <f>[1]!b_anal_yield_cnbd(A99,D99,1)</f>
        <v>3.8502999999999998</v>
      </c>
      <c r="P99" s="86">
        <f>IF(U:U="国开1",0.09/N99+J99,IF(U:U="国开3",0.14/N99+J99,IF(U:U="国开5",0.24/N99+J99,IF(U:U="国开7",0.24/N99+J99,IF(U:U="国开10",0.29/N99+J99,IF(U:U="口行1",0.08/N99+J99,IF(U:U="口行2",0.08/N99+J99,IF(U:U="口行3",0.08/N99+J99,IF(U:U="口行5",0.13/N99+J99,IF(U:U="口行7",0.13/N99+J99,IF(U:U="口行10",0.18/N99+J99,IF(U:U="农发1",0.09/N99+J99,IF(U:U="农发2",0.09/N99+J99,IF(U:U="农发3",0.09/N99+J99,IF(U:U="农发5",0.14/N99+J99,IF(U:U="农发7",0.19/N99+J99,IF(U:U="农发10",0.19/N99+J99,IF(U:U="农发20",0.24/N99+J99,IF(U:U="国债1",0.05/N99+J99,IF(U:U="国债2",0.05/N99+J99,IF(U:U="国债3",0.05/N99+J99,IF(U:U="国开0",0,IF(U:U="农发0",0,IF(U:U="国债0",0,IF(U:U="口行0",0,0.1/N99+J99)))))))))))))))))))))))))</f>
        <v>3.8934288727932316</v>
      </c>
      <c r="Q99" s="1"/>
      <c r="R99" s="88">
        <f t="shared" si="3"/>
        <v>4.3128872793231743</v>
      </c>
      <c r="S99" s="1"/>
      <c r="U99" s="1" t="str">
        <f>IF(I:I="国家开发银行","国开",IF(I:I="中国进出口银行","口行",IF(I:I="中国农业发展银行","农发","国债")))&amp;IF(G:G&lt;1,"0",G99)</f>
        <v>国开10</v>
      </c>
      <c r="W99" s="1"/>
      <c r="X99" s="1"/>
    </row>
    <row r="100" spans="1:24" ht="15.75" hidden="1" x14ac:dyDescent="0.25">
      <c r="A100" s="113" t="str">
        <f t="shared" si="2"/>
        <v>150207.IB</v>
      </c>
      <c r="B100" s="29" t="s">
        <v>1639</v>
      </c>
      <c r="C100" s="29" t="s">
        <v>1640</v>
      </c>
      <c r="D100" s="33">
        <v>42118</v>
      </c>
      <c r="E100" s="33">
        <v>42122</v>
      </c>
      <c r="F100" s="30">
        <v>60</v>
      </c>
      <c r="G100" s="30">
        <v>3</v>
      </c>
      <c r="H100" s="29" t="s">
        <v>12</v>
      </c>
      <c r="I100" s="29" t="s">
        <v>15</v>
      </c>
      <c r="J100" s="30">
        <v>3.6461999999999999</v>
      </c>
      <c r="K100" s="30">
        <v>2.54</v>
      </c>
      <c r="L100" s="30"/>
      <c r="M100" s="30">
        <v>1.5041</v>
      </c>
      <c r="N100" s="84">
        <f>[1]!b_anal_modidura_cnbd(A100,E100,1)</f>
        <v>2.7149999999999999</v>
      </c>
      <c r="O100" s="85">
        <f>[1]!b_anal_yield_cnbd(A100,D100,1)</f>
        <v>3.7088999999999999</v>
      </c>
      <c r="P100" s="86">
        <f>IF(U:U="国开1",0.09/N100+J100,IF(U:U="国开3",0.14/N100+J100,IF(U:U="国开5",0.24/N100+J100,IF(U:U="国开7",0.24/N100+J100,IF(U:U="国开10",0.29/N100+J100,IF(U:U="口行1",0.08/N100+J100,IF(U:U="口行2",0.08/N100+J100,IF(U:U="口行3",0.08/N100+J100,IF(U:U="口行5",0.13/N100+J100,IF(U:U="口行7",0.13/N100+J100,IF(U:U="口行10",0.18/N100+J100,IF(U:U="农发1",0.09/N100+J100,IF(U:U="农发2",0.09/N100+J100,IF(U:U="农发3",0.09/N100+J100,IF(U:U="农发5",0.14/N100+J100,IF(U:U="农发7",0.19/N100+J100,IF(U:U="农发10",0.19/N100+J100,IF(U:U="农发20",0.24/N100+J100,IF(U:U="国债1",0.05/N100+J100,IF(U:U="国债2",0.05/N100+J100,IF(U:U="国债3",0.05/N100+J100,IF(U:U="国开0",0,IF(U:U="农发0",0,IF(U:U="国债0",0,IF(U:U="口行0",0,0.1/N100+J100)))))))))))))))))))))))))</f>
        <v>3.6977653775322281</v>
      </c>
      <c r="Q100" s="1"/>
      <c r="R100" s="88">
        <f t="shared" si="3"/>
        <v>-1.1134622467771749</v>
      </c>
      <c r="S100" s="1"/>
      <c r="U100" s="1" t="str">
        <f>IF(I:I="国家开发银行","国开",IF(I:I="中国进出口银行","口行",IF(I:I="中国农业发展银行","农发","国债")))&amp;IF(G:G&lt;1,"0",G100)</f>
        <v>国开3</v>
      </c>
      <c r="W100" s="1"/>
      <c r="X100" s="1"/>
    </row>
    <row r="101" spans="1:24" ht="15.75" hidden="1" x14ac:dyDescent="0.25">
      <c r="A101" s="113" t="str">
        <f t="shared" si="2"/>
        <v>150309.IB</v>
      </c>
      <c r="B101" s="29" t="s">
        <v>1641</v>
      </c>
      <c r="C101" s="29" t="s">
        <v>1642</v>
      </c>
      <c r="D101" s="33">
        <v>42118</v>
      </c>
      <c r="E101" s="33">
        <v>42122</v>
      </c>
      <c r="F101" s="30">
        <v>40</v>
      </c>
      <c r="G101" s="30">
        <v>3</v>
      </c>
      <c r="H101" s="29" t="s">
        <v>12</v>
      </c>
      <c r="I101" s="29" t="s">
        <v>22</v>
      </c>
      <c r="J101" s="30">
        <v>3.9352999999999998</v>
      </c>
      <c r="K101" s="30">
        <v>2.0499999999999998</v>
      </c>
      <c r="L101" s="30"/>
      <c r="M101" s="30">
        <v>7.6666999999999996</v>
      </c>
      <c r="N101" s="84">
        <f>[1]!b_anal_modidura_cnbd(A101,E101,1)</f>
        <v>2.7566999999999999</v>
      </c>
      <c r="O101" s="85">
        <f>[1]!b_anal_yield_cnbd(A101,D101,1)</f>
        <v>3.9235000000000002</v>
      </c>
      <c r="P101" s="86">
        <f>IF(U:U="国开1",0.09/N101+J101,IF(U:U="国开3",0.14/N101+J101,IF(U:U="国开5",0.24/N101+J101,IF(U:U="国开7",0.24/N101+J101,IF(U:U="国开10",0.29/N101+J101,IF(U:U="口行1",0.08/N101+J101,IF(U:U="口行2",0.08/N101+J101,IF(U:U="口行3",0.08/N101+J101,IF(U:U="口行5",0.13/N101+J101,IF(U:U="口行7",0.13/N101+J101,IF(U:U="口行10",0.18/N101+J101,IF(U:U="农发1",0.09/N101+J101,IF(U:U="农发2",0.09/N101+J101,IF(U:U="农发3",0.09/N101+J101,IF(U:U="农发5",0.14/N101+J101,IF(U:U="农发7",0.19/N101+J101,IF(U:U="农发10",0.19/N101+J101,IF(U:U="农发20",0.24/N101+J101,IF(U:U="国债1",0.05/N101+J101,IF(U:U="国债2",0.05/N101+J101,IF(U:U="国债3",0.05/N101+J101,IF(U:U="国开0",0,IF(U:U="农发0",0,IF(U:U="国债0",0,IF(U:U="口行0",0,0.1/N101+J101)))))))))))))))))))))))))</f>
        <v>3.9643202053179523</v>
      </c>
      <c r="Q101" s="1"/>
      <c r="R101" s="88">
        <f t="shared" si="3"/>
        <v>4.0820205317952052</v>
      </c>
      <c r="S101" s="1"/>
      <c r="U101" s="1" t="str">
        <f>IF(I:I="国家开发银行","国开",IF(I:I="中国进出口银行","口行",IF(I:I="中国农业发展银行","农发","国债")))&amp;IF(G:G&lt;1,"0",G101)</f>
        <v>口行3</v>
      </c>
      <c r="W101" s="1"/>
      <c r="X101" s="1"/>
    </row>
    <row r="102" spans="1:24" ht="15.75" hidden="1" x14ac:dyDescent="0.25">
      <c r="A102" s="113" t="str">
        <f t="shared" si="2"/>
        <v>150208.IB</v>
      </c>
      <c r="B102" s="29" t="s">
        <v>1643</v>
      </c>
      <c r="C102" s="29" t="s">
        <v>1644</v>
      </c>
      <c r="D102" s="33">
        <v>42118</v>
      </c>
      <c r="E102" s="33">
        <v>42122</v>
      </c>
      <c r="F102" s="30">
        <v>50</v>
      </c>
      <c r="G102" s="30">
        <v>5</v>
      </c>
      <c r="H102" s="29" t="s">
        <v>12</v>
      </c>
      <c r="I102" s="29" t="s">
        <v>15</v>
      </c>
      <c r="J102" s="30">
        <v>3.7984</v>
      </c>
      <c r="K102" s="30">
        <v>2.61</v>
      </c>
      <c r="L102" s="30"/>
      <c r="M102" s="30">
        <v>1.0491999999999999</v>
      </c>
      <c r="N102" s="84">
        <f>[1]!b_anal_modidura_cnbd(A102,E102,1)</f>
        <v>4.4158999999999997</v>
      </c>
      <c r="O102" s="85">
        <f>[1]!b_anal_yield_cnbd(A102,D102,1)</f>
        <v>3.8308</v>
      </c>
      <c r="P102" s="86">
        <f>IF(U:U="国开1",0.09/N102+J102,IF(U:U="国开3",0.14/N102+J102,IF(U:U="国开5",0.24/N102+J102,IF(U:U="国开7",0.24/N102+J102,IF(U:U="国开10",0.29/N102+J102,IF(U:U="口行1",0.08/N102+J102,IF(U:U="口行2",0.08/N102+J102,IF(U:U="口行3",0.08/N102+J102,IF(U:U="口行5",0.13/N102+J102,IF(U:U="口行7",0.13/N102+J102,IF(U:U="口行10",0.18/N102+J102,IF(U:U="农发1",0.09/N102+J102,IF(U:U="农发2",0.09/N102+J102,IF(U:U="农发3",0.09/N102+J102,IF(U:U="农发5",0.14/N102+J102,IF(U:U="农发7",0.19/N102+J102,IF(U:U="农发10",0.19/N102+J102,IF(U:U="农发20",0.24/N102+J102,IF(U:U="国债1",0.05/N102+J102,IF(U:U="国债2",0.05/N102+J102,IF(U:U="国债3",0.05/N102+J102,IF(U:U="国开0",0,IF(U:U="农发0",0,IF(U:U="国债0",0,IF(U:U="口行0",0,0.1/N102+J102)))))))))))))))))))))))))</f>
        <v>3.8527490568174096</v>
      </c>
      <c r="Q102" s="1"/>
      <c r="R102" s="88">
        <f t="shared" si="3"/>
        <v>2.1949056817409662</v>
      </c>
      <c r="S102" s="1"/>
      <c r="U102" s="1" t="str">
        <f>IF(I:I="国家开发银行","国开",IF(I:I="中国进出口银行","口行",IF(I:I="中国农业发展银行","农发","国债")))&amp;IF(G:G&lt;1,"0",G102)</f>
        <v>国开5</v>
      </c>
      <c r="W102" s="1"/>
      <c r="X102" s="1"/>
    </row>
    <row r="103" spans="1:24" ht="15.75" hidden="1" x14ac:dyDescent="0.25">
      <c r="A103" s="113" t="str">
        <f t="shared" si="2"/>
        <v>150308.IB</v>
      </c>
      <c r="B103" s="29" t="s">
        <v>1645</v>
      </c>
      <c r="C103" s="29" t="s">
        <v>1646</v>
      </c>
      <c r="D103" s="33">
        <v>42118</v>
      </c>
      <c r="E103" s="33">
        <v>42122</v>
      </c>
      <c r="F103" s="30">
        <v>40</v>
      </c>
      <c r="G103" s="30">
        <v>10</v>
      </c>
      <c r="H103" s="29" t="s">
        <v>12</v>
      </c>
      <c r="I103" s="29" t="s">
        <v>22</v>
      </c>
      <c r="J103" s="30">
        <v>4.1665000000000001</v>
      </c>
      <c r="K103" s="30">
        <v>1.87</v>
      </c>
      <c r="L103" s="30"/>
      <c r="M103" s="30">
        <v>1.4666999999999999</v>
      </c>
      <c r="N103" s="84">
        <f>[1]!b_anal_modidura_cnbd(A103,E103,1)</f>
        <v>7.9557000000000002</v>
      </c>
      <c r="O103" s="85">
        <f>[1]!b_anal_yield_cnbd(A103,D103,1)</f>
        <v>4.2061000000000002</v>
      </c>
      <c r="P103" s="86">
        <f>IF(U:U="国开1",0.09/N103+J103,IF(U:U="国开3",0.14/N103+J103,IF(U:U="国开5",0.24/N103+J103,IF(U:U="国开7",0.24/N103+J103,IF(U:U="国开10",0.29/N103+J103,IF(U:U="口行1",0.08/N103+J103,IF(U:U="口行2",0.08/N103+J103,IF(U:U="口行3",0.08/N103+J103,IF(U:U="口行5",0.13/N103+J103,IF(U:U="口行7",0.13/N103+J103,IF(U:U="口行10",0.18/N103+J103,IF(U:U="农发1",0.09/N103+J103,IF(U:U="农发2",0.09/N103+J103,IF(U:U="农发3",0.09/N103+J103,IF(U:U="农发5",0.14/N103+J103,IF(U:U="农发7",0.19/N103+J103,IF(U:U="农发10",0.19/N103+J103,IF(U:U="农发20",0.24/N103+J103,IF(U:U="国债1",0.05/N103+J103,IF(U:U="国债2",0.05/N103+J103,IF(U:U="国债3",0.05/N103+J103,IF(U:U="国开0",0,IF(U:U="农发0",0,IF(U:U="国债0",0,IF(U:U="口行0",0,0.1/N103+J103)))))))))))))))))))))))))</f>
        <v>4.1891252875296958</v>
      </c>
      <c r="Q103" s="1"/>
      <c r="R103" s="88">
        <f t="shared" si="3"/>
        <v>-1.6974712470304354</v>
      </c>
      <c r="S103" s="1"/>
      <c r="U103" s="1" t="str">
        <f>IF(I:I="国家开发银行","国开",IF(I:I="中国进出口银行","口行",IF(I:I="中国农业发展银行","农发","国债")))&amp;IF(G:G&lt;1,"0",G103)</f>
        <v>口行10</v>
      </c>
      <c r="W103" s="1"/>
      <c r="X103" s="1"/>
    </row>
    <row r="104" spans="1:24" ht="15.75" hidden="1" x14ac:dyDescent="0.25">
      <c r="A104" s="113" t="str">
        <f t="shared" si="2"/>
        <v>150306.IB</v>
      </c>
      <c r="B104" s="29" t="s">
        <v>1647</v>
      </c>
      <c r="C104" s="29" t="s">
        <v>1648</v>
      </c>
      <c r="D104" s="33">
        <v>42118</v>
      </c>
      <c r="E104" s="33">
        <v>42122</v>
      </c>
      <c r="F104" s="30">
        <v>40</v>
      </c>
      <c r="G104" s="30">
        <v>5</v>
      </c>
      <c r="H104" s="29" t="s">
        <v>12</v>
      </c>
      <c r="I104" s="29" t="s">
        <v>22</v>
      </c>
      <c r="J104" s="30">
        <v>4.0143000000000004</v>
      </c>
      <c r="K104" s="30">
        <v>2.1</v>
      </c>
      <c r="L104" s="30"/>
      <c r="M104" s="30">
        <v>2</v>
      </c>
      <c r="N104" s="84">
        <f>[1]!b_anal_modidura_cnbd(A104,E104,1)</f>
        <v>4.3540999999999999</v>
      </c>
      <c r="O104" s="85">
        <f>[1]!b_anal_yield_cnbd(A104,D104,1)</f>
        <v>4.0330000000000004</v>
      </c>
      <c r="P104" s="86">
        <f>IF(U:U="国开1",0.09/N104+J104,IF(U:U="国开3",0.14/N104+J104,IF(U:U="国开5",0.24/N104+J104,IF(U:U="国开7",0.24/N104+J104,IF(U:U="国开10",0.29/N104+J104,IF(U:U="口行1",0.08/N104+J104,IF(U:U="口行2",0.08/N104+J104,IF(U:U="口行3",0.08/N104+J104,IF(U:U="口行5",0.13/N104+J104,IF(U:U="口行7",0.13/N104+J104,IF(U:U="口行10",0.18/N104+J104,IF(U:U="农发1",0.09/N104+J104,IF(U:U="农发2",0.09/N104+J104,IF(U:U="农发3",0.09/N104+J104,IF(U:U="农发5",0.14/N104+J104,IF(U:U="农发7",0.19/N104+J104,IF(U:U="农发10",0.19/N104+J104,IF(U:U="农发20",0.24/N104+J104,IF(U:U="国债1",0.05/N104+J104,IF(U:U="国债2",0.05/N104+J104,IF(U:U="国债3",0.05/N104+J104,IF(U:U="国开0",0,IF(U:U="农发0",0,IF(U:U="国债0",0,IF(U:U="口行0",0,0.1/N104+J104)))))))))))))))))))))))))</f>
        <v>4.044156916469535</v>
      </c>
      <c r="Q104" s="1"/>
      <c r="R104" s="88">
        <f t="shared" si="3"/>
        <v>1.115691646953465</v>
      </c>
      <c r="S104" s="1"/>
      <c r="U104" s="1" t="str">
        <f>IF(I:I="国家开发银行","国开",IF(I:I="中国进出口银行","口行",IF(I:I="中国农业发展银行","农发","国债")))&amp;IF(G:G&lt;1,"0",G104)</f>
        <v>口行5</v>
      </c>
      <c r="W104" s="1"/>
      <c r="X104" s="1"/>
    </row>
    <row r="105" spans="1:24" ht="15.75" hidden="1" x14ac:dyDescent="0.25">
      <c r="A105" s="113" t="str">
        <f t="shared" si="2"/>
        <v>150404.IB</v>
      </c>
      <c r="B105" s="29" t="s">
        <v>1649</v>
      </c>
      <c r="C105" s="29" t="s">
        <v>1650</v>
      </c>
      <c r="D105" s="33">
        <v>42121</v>
      </c>
      <c r="E105" s="33">
        <v>42123</v>
      </c>
      <c r="F105" s="30">
        <v>80</v>
      </c>
      <c r="G105" s="30">
        <v>7</v>
      </c>
      <c r="H105" s="29" t="s">
        <v>12</v>
      </c>
      <c r="I105" s="29" t="s">
        <v>41</v>
      </c>
      <c r="J105" s="30">
        <v>4.1638000000000002</v>
      </c>
      <c r="K105" s="30">
        <v>2.2400000000000002</v>
      </c>
      <c r="L105" s="30"/>
      <c r="M105" s="30">
        <v>1.0606</v>
      </c>
      <c r="N105" s="84">
        <f>[1]!b_anal_modidura_cnbd(A105,E105,1)</f>
        <v>5.8362999999999996</v>
      </c>
      <c r="O105" s="85">
        <f>[1]!b_anal_yield_cnbd(A105,D105,1)</f>
        <v>4.1436999999999999</v>
      </c>
      <c r="P105" s="86">
        <f>IF(U:U="国开1",0.09/N105+J105,IF(U:U="国开3",0.14/N105+J105,IF(U:U="国开5",0.24/N105+J105,IF(U:U="国开7",0.24/N105+J105,IF(U:U="国开10",0.29/N105+J105,IF(U:U="口行1",0.08/N105+J105,IF(U:U="口行2",0.08/N105+J105,IF(U:U="口行3",0.08/N105+J105,IF(U:U="口行5",0.13/N105+J105,IF(U:U="口行7",0.13/N105+J105,IF(U:U="口行10",0.18/N105+J105,IF(U:U="农发1",0.09/N105+J105,IF(U:U="农发2",0.09/N105+J105,IF(U:U="农发3",0.09/N105+J105,IF(U:U="农发5",0.14/N105+J105,IF(U:U="农发7",0.19/N105+J105,IF(U:U="农发10",0.19/N105+J105,IF(U:U="农发20",0.24/N105+J105,IF(U:U="国债1",0.05/N105+J105,IF(U:U="国债2",0.05/N105+J105,IF(U:U="国债3",0.05/N105+J105,IF(U:U="国开0",0,IF(U:U="农发0",0,IF(U:U="国债0",0,IF(U:U="口行0",0,0.1/N105+J105)))))))))))))))))))))))))</f>
        <v>4.1963548720936208</v>
      </c>
      <c r="Q105" s="1"/>
      <c r="R105" s="88">
        <f t="shared" si="3"/>
        <v>5.2654872093620853</v>
      </c>
      <c r="S105" s="1"/>
      <c r="U105" s="1" t="str">
        <f>IF(I:I="国家开发银行","国开",IF(I:I="中国进出口银行","口行",IF(I:I="中国农业发展银行","农发","国债")))&amp;IF(G:G&lt;1,"0",G105)</f>
        <v>农发7</v>
      </c>
      <c r="W105" s="1"/>
      <c r="X105" s="1"/>
    </row>
    <row r="106" spans="1:24" ht="15.75" hidden="1" x14ac:dyDescent="0.25">
      <c r="A106" s="113" t="str">
        <f t="shared" si="2"/>
        <v>150409.IB</v>
      </c>
      <c r="B106" s="29" t="s">
        <v>1651</v>
      </c>
      <c r="C106" s="29" t="s">
        <v>1652</v>
      </c>
      <c r="D106" s="33">
        <v>42121</v>
      </c>
      <c r="E106" s="33">
        <v>42123</v>
      </c>
      <c r="F106" s="30">
        <v>80</v>
      </c>
      <c r="G106" s="30">
        <v>3</v>
      </c>
      <c r="H106" s="29" t="s">
        <v>12</v>
      </c>
      <c r="I106" s="29" t="s">
        <v>41</v>
      </c>
      <c r="J106" s="30">
        <v>3.9013</v>
      </c>
      <c r="K106" s="30">
        <v>2.61</v>
      </c>
      <c r="L106" s="30"/>
      <c r="M106" s="30">
        <v>1.3021</v>
      </c>
      <c r="N106" s="84">
        <f>[1]!b_anal_modidura_cnbd(A106,E106,1)</f>
        <v>2.7593999999999999</v>
      </c>
      <c r="O106" s="85">
        <f>[1]!b_anal_yield_cnbd(A106,D106,1)</f>
        <v>3.9034</v>
      </c>
      <c r="P106" s="86">
        <f>IF(U:U="国开1",0.09/N106+J106,IF(U:U="国开3",0.14/N106+J106,IF(U:U="国开5",0.24/N106+J106,IF(U:U="国开7",0.24/N106+J106,IF(U:U="国开10",0.29/N106+J106,IF(U:U="口行1",0.08/N106+J106,IF(U:U="口行2",0.08/N106+J106,IF(U:U="口行3",0.08/N106+J106,IF(U:U="口行5",0.13/N106+J106,IF(U:U="口行7",0.13/N106+J106,IF(U:U="口行10",0.18/N106+J106,IF(U:U="农发1",0.09/N106+J106,IF(U:U="农发2",0.09/N106+J106,IF(U:U="农发3",0.09/N106+J106,IF(U:U="农发5",0.14/N106+J106,IF(U:U="农发7",0.19/N106+J106,IF(U:U="农发10",0.19/N106+J106,IF(U:U="农发20",0.24/N106+J106,IF(U:U="国债1",0.05/N106+J106,IF(U:U="国债2",0.05/N106+J106,IF(U:U="国债3",0.05/N106+J106,IF(U:U="国开0",0,IF(U:U="农发0",0,IF(U:U="国债0",0,IF(U:U="口行0",0,0.1/N106+J106)))))))))))))))))))))))))</f>
        <v>3.9339157860404437</v>
      </c>
      <c r="Q106" s="1"/>
      <c r="R106" s="88">
        <f t="shared" si="3"/>
        <v>3.0515786040443693</v>
      </c>
      <c r="S106" s="1"/>
      <c r="U106" s="1" t="str">
        <f>IF(I:I="国家开发银行","国开",IF(I:I="中国进出口银行","口行",IF(I:I="中国农业发展银行","农发","国债")))&amp;IF(G:G&lt;1,"0",G106)</f>
        <v>农发3</v>
      </c>
      <c r="W106" s="1"/>
      <c r="X106" s="1"/>
    </row>
    <row r="107" spans="1:24" ht="15.75" hidden="1" x14ac:dyDescent="0.25">
      <c r="A107" s="113" t="str">
        <f t="shared" si="2"/>
        <v>150210.IB</v>
      </c>
      <c r="B107" s="29" t="s">
        <v>1653</v>
      </c>
      <c r="C107" s="29" t="s">
        <v>1654</v>
      </c>
      <c r="D107" s="33">
        <v>42122</v>
      </c>
      <c r="E107" s="33">
        <v>42128</v>
      </c>
      <c r="F107" s="30">
        <v>90</v>
      </c>
      <c r="G107" s="30">
        <v>10</v>
      </c>
      <c r="H107" s="29" t="s">
        <v>12</v>
      </c>
      <c r="I107" s="29" t="s">
        <v>15</v>
      </c>
      <c r="J107" s="30">
        <v>3.7976000000000001</v>
      </c>
      <c r="K107" s="30">
        <v>2.0699999999999998</v>
      </c>
      <c r="L107" s="30"/>
      <c r="M107" s="30">
        <v>1.2033</v>
      </c>
      <c r="N107" s="84">
        <f>[1]!b_anal_modidura_cnbd(A107,E107,1)</f>
        <v>8.0348000000000006</v>
      </c>
      <c r="O107" s="85">
        <f>[1]!b_anal_yield_cnbd(A107,D107,1)</f>
        <v>3.8</v>
      </c>
      <c r="P107" s="86">
        <f>IF(U:U="国开1",0.09/N107+J107,IF(U:U="国开3",0.14/N107+J107,IF(U:U="国开5",0.24/N107+J107,IF(U:U="国开7",0.24/N107+J107,IF(U:U="国开10",0.29/N107+J107,IF(U:U="口行1",0.08/N107+J107,IF(U:U="口行2",0.08/N107+J107,IF(U:U="口行3",0.08/N107+J107,IF(U:U="口行5",0.13/N107+J107,IF(U:U="口行7",0.13/N107+J107,IF(U:U="口行10",0.18/N107+J107,IF(U:U="农发1",0.09/N107+J107,IF(U:U="农发2",0.09/N107+J107,IF(U:U="农发3",0.09/N107+J107,IF(U:U="农发5",0.14/N107+J107,IF(U:U="农发7",0.19/N107+J107,IF(U:U="农发10",0.19/N107+J107,IF(U:U="农发20",0.24/N107+J107,IF(U:U="国债1",0.05/N107+J107,IF(U:U="国债2",0.05/N107+J107,IF(U:U="国债3",0.05/N107+J107,IF(U:U="国开0",0,IF(U:U="农发0",0,IF(U:U="国债0",0,IF(U:U="口行0",0,0.1/N107+J107)))))))))))))))))))))))))</f>
        <v>3.8336929954697068</v>
      </c>
      <c r="Q107" s="1"/>
      <c r="R107" s="88">
        <f t="shared" si="3"/>
        <v>3.3692995469706943</v>
      </c>
      <c r="S107" s="1"/>
      <c r="U107" s="1" t="str">
        <f>IF(I:I="国家开发银行","国开",IF(I:I="中国进出口银行","口行",IF(I:I="中国农业发展银行","农发","国债")))&amp;IF(G:G&lt;1,"0",G107)</f>
        <v>国开10</v>
      </c>
      <c r="W107" s="1"/>
      <c r="X107" s="1"/>
    </row>
    <row r="108" spans="1:24" ht="15.75" hidden="1" x14ac:dyDescent="0.25">
      <c r="A108" s="113" t="str">
        <f t="shared" si="2"/>
        <v>150208.IB</v>
      </c>
      <c r="B108" s="29" t="s">
        <v>1655</v>
      </c>
      <c r="C108" s="29" t="s">
        <v>1656</v>
      </c>
      <c r="D108" s="33">
        <v>42122</v>
      </c>
      <c r="E108" s="33">
        <v>42128</v>
      </c>
      <c r="F108" s="30">
        <v>60</v>
      </c>
      <c r="G108" s="30">
        <v>5</v>
      </c>
      <c r="H108" s="29" t="s">
        <v>12</v>
      </c>
      <c r="I108" s="29" t="s">
        <v>15</v>
      </c>
      <c r="J108" s="30">
        <v>3.7319</v>
      </c>
      <c r="K108" s="30">
        <v>2.79</v>
      </c>
      <c r="L108" s="30"/>
      <c r="M108" s="30">
        <v>18.2</v>
      </c>
      <c r="N108" s="84">
        <f>[1]!b_anal_modidura_cnbd(A108,E108,1)</f>
        <v>4.4013999999999998</v>
      </c>
      <c r="O108" s="85">
        <f>[1]!b_anal_yield_cnbd(A108,D108,1)</f>
        <v>3.7505999999999999</v>
      </c>
      <c r="P108" s="86">
        <f>IF(U:U="国开1",0.09/N108+J108,IF(U:U="国开3",0.14/N108+J108,IF(U:U="国开5",0.24/N108+J108,IF(U:U="国开7",0.24/N108+J108,IF(U:U="国开10",0.29/N108+J108,IF(U:U="口行1",0.08/N108+J108,IF(U:U="口行2",0.08/N108+J108,IF(U:U="口行3",0.08/N108+J108,IF(U:U="口行5",0.13/N108+J108,IF(U:U="口行7",0.13/N108+J108,IF(U:U="口行10",0.18/N108+J108,IF(U:U="农发1",0.09/N108+J108,IF(U:U="农发2",0.09/N108+J108,IF(U:U="农发3",0.09/N108+J108,IF(U:U="农发5",0.14/N108+J108,IF(U:U="农发7",0.19/N108+J108,IF(U:U="农发10",0.19/N108+J108,IF(U:U="农发20",0.24/N108+J108,IF(U:U="国债1",0.05/N108+J108,IF(U:U="国债2",0.05/N108+J108,IF(U:U="国债3",0.05/N108+J108,IF(U:U="国开0",0,IF(U:U="农发0",0,IF(U:U="国债0",0,IF(U:U="口行0",0,0.1/N108+J108)))))))))))))))))))))))))</f>
        <v>3.786428104693961</v>
      </c>
      <c r="Q108" s="1"/>
      <c r="R108" s="88">
        <f t="shared" si="3"/>
        <v>3.5828104693961027</v>
      </c>
      <c r="S108" s="1"/>
      <c r="U108" s="1" t="str">
        <f>IF(I:I="国家开发银行","国开",IF(I:I="中国进出口银行","口行",IF(I:I="中国农业发展银行","农发","国债")))&amp;IF(G:G&lt;1,"0",G108)</f>
        <v>国开5</v>
      </c>
      <c r="W108" s="1"/>
      <c r="X108" s="1"/>
    </row>
    <row r="109" spans="1:24" ht="15.75" hidden="1" x14ac:dyDescent="0.25">
      <c r="A109" s="113" t="str">
        <f t="shared" si="2"/>
        <v>150207.IB</v>
      </c>
      <c r="B109" s="29" t="s">
        <v>1657</v>
      </c>
      <c r="C109" s="29" t="s">
        <v>1658</v>
      </c>
      <c r="D109" s="33">
        <v>42122</v>
      </c>
      <c r="E109" s="33">
        <v>42128</v>
      </c>
      <c r="F109" s="30">
        <v>60</v>
      </c>
      <c r="G109" s="30">
        <v>3</v>
      </c>
      <c r="H109" s="29" t="s">
        <v>12</v>
      </c>
      <c r="I109" s="29" t="s">
        <v>15</v>
      </c>
      <c r="J109" s="30">
        <v>3.6242999999999999</v>
      </c>
      <c r="K109" s="30">
        <v>2.5299999999999998</v>
      </c>
      <c r="L109" s="30"/>
      <c r="M109" s="30">
        <v>2.3056000000000001</v>
      </c>
      <c r="N109" s="84">
        <f>[1]!b_anal_modidura_cnbd(A109,E109,1)</f>
        <v>2.6993999999999998</v>
      </c>
      <c r="O109" s="85">
        <f>[1]!b_anal_yield_cnbd(A109,D109,1)</f>
        <v>3.6429999999999998</v>
      </c>
      <c r="P109" s="86">
        <f>IF(U:U="国开1",0.09/N109+J109,IF(U:U="国开3",0.14/N109+J109,IF(U:U="国开5",0.24/N109+J109,IF(U:U="国开7",0.24/N109+J109,IF(U:U="国开10",0.29/N109+J109,IF(U:U="口行1",0.08/N109+J109,IF(U:U="口行2",0.08/N109+J109,IF(U:U="口行3",0.08/N109+J109,IF(U:U="口行5",0.13/N109+J109,IF(U:U="口行7",0.13/N109+J109,IF(U:U="口行10",0.18/N109+J109,IF(U:U="农发1",0.09/N109+J109,IF(U:U="农发2",0.09/N109+J109,IF(U:U="农发3",0.09/N109+J109,IF(U:U="农发5",0.14/N109+J109,IF(U:U="农发7",0.19/N109+J109,IF(U:U="农发10",0.19/N109+J109,IF(U:U="农发20",0.24/N109+J109,IF(U:U="国债1",0.05/N109+J109,IF(U:U="国债2",0.05/N109+J109,IF(U:U="国债3",0.05/N109+J109,IF(U:U="国开0",0,IF(U:U="农发0",0,IF(U:U="国债0",0,IF(U:U="口行0",0,0.1/N109+J109)))))))))))))))))))))))))</f>
        <v>3.676163377046751</v>
      </c>
      <c r="Q109" s="1"/>
      <c r="R109" s="88">
        <f t="shared" si="3"/>
        <v>3.3163377046751208</v>
      </c>
      <c r="S109" s="1"/>
      <c r="U109" s="1" t="str">
        <f>IF(I:I="国家开发银行","国开",IF(I:I="中国进出口银行","口行",IF(I:I="中国农业发展银行","农发","国债")))&amp;IF(G:G&lt;1,"0",G109)</f>
        <v>国开3</v>
      </c>
      <c r="W109" s="1"/>
      <c r="X109" s="1"/>
    </row>
    <row r="110" spans="1:24" ht="15.75" hidden="1" x14ac:dyDescent="0.25">
      <c r="A110" s="113" t="str">
        <f t="shared" si="2"/>
        <v>150209.IB</v>
      </c>
      <c r="B110" s="29" t="s">
        <v>1659</v>
      </c>
      <c r="C110" s="29" t="s">
        <v>1660</v>
      </c>
      <c r="D110" s="33">
        <v>42122</v>
      </c>
      <c r="E110" s="33">
        <v>42128</v>
      </c>
      <c r="F110" s="30">
        <v>60</v>
      </c>
      <c r="G110" s="30">
        <v>7</v>
      </c>
      <c r="H110" s="29" t="s">
        <v>12</v>
      </c>
      <c r="I110" s="29" t="s">
        <v>15</v>
      </c>
      <c r="J110" s="30">
        <v>4.1486000000000001</v>
      </c>
      <c r="K110" s="30">
        <v>1.94</v>
      </c>
      <c r="L110" s="30"/>
      <c r="M110" s="30">
        <v>3.8</v>
      </c>
      <c r="N110" s="84">
        <f>[1]!b_anal_modidura_cnbd(A110,E110,1)</f>
        <v>5.9024999999999999</v>
      </c>
      <c r="O110" s="85">
        <f>[1]!b_anal_yield_cnbd(A110,D110,1)</f>
        <v>4.1277999999999997</v>
      </c>
      <c r="P110" s="86">
        <f>IF(U:U="国开1",0.09/N110+J110,IF(U:U="国开3",0.14/N110+J110,IF(U:U="国开5",0.24/N110+J110,IF(U:U="国开7",0.24/N110+J110,IF(U:U="国开10",0.29/N110+J110,IF(U:U="口行1",0.08/N110+J110,IF(U:U="口行2",0.08/N110+J110,IF(U:U="口行3",0.08/N110+J110,IF(U:U="口行5",0.13/N110+J110,IF(U:U="口行7",0.13/N110+J110,IF(U:U="口行10",0.18/N110+J110,IF(U:U="农发1",0.09/N110+J110,IF(U:U="农发2",0.09/N110+J110,IF(U:U="农发3",0.09/N110+J110,IF(U:U="农发5",0.14/N110+J110,IF(U:U="农发7",0.19/N110+J110,IF(U:U="农发10",0.19/N110+J110,IF(U:U="农发20",0.24/N110+J110,IF(U:U="国债1",0.05/N110+J110,IF(U:U="国债2",0.05/N110+J110,IF(U:U="国债3",0.05/N110+J110,IF(U:U="国开0",0,IF(U:U="农发0",0,IF(U:U="国债0",0,IF(U:U="口行0",0,0.1/N110+J110)))))))))))))))))))))))))</f>
        <v>4.1892607369758581</v>
      </c>
      <c r="Q110" s="1"/>
      <c r="R110" s="88">
        <f t="shared" si="3"/>
        <v>6.146073697585841</v>
      </c>
      <c r="S110" s="1"/>
      <c r="U110" s="1" t="str">
        <f>IF(I:I="国家开发银行","国开",IF(I:I="中国进出口银行","口行",IF(I:I="中国农业发展银行","农发","国债")))&amp;IF(G:G&lt;1,"0",G110)</f>
        <v>国开7</v>
      </c>
      <c r="W110" s="1"/>
      <c r="X110" s="1"/>
    </row>
    <row r="111" spans="1:24" ht="15.75" hidden="1" x14ac:dyDescent="0.25">
      <c r="A111" s="113" t="str">
        <f t="shared" si="2"/>
        <v>150410.IB</v>
      </c>
      <c r="B111" s="29" t="s">
        <v>1661</v>
      </c>
      <c r="C111" s="29" t="s">
        <v>1662</v>
      </c>
      <c r="D111" s="33">
        <v>42123</v>
      </c>
      <c r="E111" s="33">
        <v>42128</v>
      </c>
      <c r="F111" s="30">
        <v>80</v>
      </c>
      <c r="G111" s="30">
        <v>5</v>
      </c>
      <c r="H111" s="29" t="s">
        <v>12</v>
      </c>
      <c r="I111" s="29" t="s">
        <v>41</v>
      </c>
      <c r="J111" s="30">
        <v>4.0228000000000002</v>
      </c>
      <c r="K111" s="30">
        <v>2.58</v>
      </c>
      <c r="L111" s="30"/>
      <c r="M111" s="30">
        <v>5.6364000000000001</v>
      </c>
      <c r="N111" s="84">
        <f>[1]!b_anal_modidura_cnbd(A111,E111,1)</f>
        <v>4.4290000000000003</v>
      </c>
      <c r="O111" s="85">
        <f>[1]!b_anal_yield_cnbd(A111,D111,1)</f>
        <v>4.0045999999999999</v>
      </c>
      <c r="P111" s="86">
        <f>IF(U:U="国开1",0.09/N111+J111,IF(U:U="国开3",0.14/N111+J111,IF(U:U="国开5",0.24/N111+J111,IF(U:U="国开7",0.24/N111+J111,IF(U:U="国开10",0.29/N111+J111,IF(U:U="口行1",0.08/N111+J111,IF(U:U="口行2",0.08/N111+J111,IF(U:U="口行3",0.08/N111+J111,IF(U:U="口行5",0.13/N111+J111,IF(U:U="口行7",0.13/N111+J111,IF(U:U="口行10",0.18/N111+J111,IF(U:U="农发1",0.09/N111+J111,IF(U:U="农发2",0.09/N111+J111,IF(U:U="农发3",0.09/N111+J111,IF(U:U="农发5",0.14/N111+J111,IF(U:U="农发7",0.19/N111+J111,IF(U:U="农发10",0.19/N111+J111,IF(U:U="农发20",0.24/N111+J111,IF(U:U="国债1",0.05/N111+J111,IF(U:U="国债2",0.05/N111+J111,IF(U:U="国债3",0.05/N111+J111,IF(U:U="国开0",0,IF(U:U="农发0",0,IF(U:U="国债0",0,IF(U:U="口行0",0,0.1/N111+J111)))))))))))))))))))))))))</f>
        <v>4.0544098442086254</v>
      </c>
      <c r="Q111" s="1"/>
      <c r="R111" s="88">
        <f t="shared" si="3"/>
        <v>4.9809844208625442</v>
      </c>
      <c r="S111" s="1"/>
      <c r="U111" s="1" t="str">
        <f>IF(I:I="国家开发银行","国开",IF(I:I="中国进出口银行","口行",IF(I:I="中国农业发展银行","农发","国债")))&amp;IF(G:G&lt;1,"0",G111)</f>
        <v>农发5</v>
      </c>
      <c r="W111" s="1"/>
      <c r="X111" s="1"/>
    </row>
    <row r="112" spans="1:24" ht="15.75" hidden="1" x14ac:dyDescent="0.25">
      <c r="A112" s="113" t="str">
        <f t="shared" si="2"/>
        <v>150405.IB</v>
      </c>
      <c r="B112" s="29" t="s">
        <v>1663</v>
      </c>
      <c r="C112" s="29" t="s">
        <v>1664</v>
      </c>
      <c r="D112" s="33">
        <v>42123</v>
      </c>
      <c r="E112" s="33">
        <v>42128</v>
      </c>
      <c r="F112" s="30">
        <v>80</v>
      </c>
      <c r="G112" s="30">
        <v>10</v>
      </c>
      <c r="H112" s="29" t="s">
        <v>12</v>
      </c>
      <c r="I112" s="29" t="s">
        <v>41</v>
      </c>
      <c r="J112" s="30">
        <v>4.2084000000000001</v>
      </c>
      <c r="K112" s="30">
        <v>2.5299999999999998</v>
      </c>
      <c r="L112" s="30"/>
      <c r="M112" s="30">
        <v>4.1538000000000004</v>
      </c>
      <c r="N112" s="84">
        <f>[1]!b_anal_modidura_cnbd(A112,E112,1)</f>
        <v>7.9225000000000003</v>
      </c>
      <c r="O112" s="85">
        <f>[1]!b_anal_yield_cnbd(A112,D112,1)</f>
        <v>4.1894999999999998</v>
      </c>
      <c r="P112" s="86">
        <f>IF(U:U="国开1",0.09/N112+J112,IF(U:U="国开3",0.14/N112+J112,IF(U:U="国开5",0.24/N112+J112,IF(U:U="国开7",0.24/N112+J112,IF(U:U="国开10",0.29/N112+J112,IF(U:U="口行1",0.08/N112+J112,IF(U:U="口行2",0.08/N112+J112,IF(U:U="口行3",0.08/N112+J112,IF(U:U="口行5",0.13/N112+J112,IF(U:U="口行7",0.13/N112+J112,IF(U:U="口行10",0.18/N112+J112,IF(U:U="农发1",0.09/N112+J112,IF(U:U="农发2",0.09/N112+J112,IF(U:U="农发3",0.09/N112+J112,IF(U:U="农发5",0.14/N112+J112,IF(U:U="农发7",0.19/N112+J112,IF(U:U="农发10",0.19/N112+J112,IF(U:U="农发20",0.24/N112+J112,IF(U:U="国债1",0.05/N112+J112,IF(U:U="国债2",0.05/N112+J112,IF(U:U="国债3",0.05/N112+J112,IF(U:U="国开0",0,IF(U:U="农发0",0,IF(U:U="国债0",0,IF(U:U="口行0",0,0.1/N112+J112)))))))))))))))))))))))))</f>
        <v>4.2323823288103508</v>
      </c>
      <c r="Q112" s="1"/>
      <c r="R112" s="88">
        <f t="shared" si="3"/>
        <v>4.2882328810351034</v>
      </c>
      <c r="S112" s="1"/>
      <c r="U112" s="1" t="str">
        <f>IF(I:I="国家开发银行","国开",IF(I:I="中国进出口银行","口行",IF(I:I="中国农业发展银行","农发","国债")))&amp;IF(G:G&lt;1,"0",G112)</f>
        <v>农发10</v>
      </c>
      <c r="W112" s="1"/>
      <c r="X112" s="1"/>
    </row>
    <row r="113" spans="1:24" ht="15.75" hidden="1" x14ac:dyDescent="0.25">
      <c r="A113" s="113" t="str">
        <f t="shared" si="2"/>
        <v>150308.IB</v>
      </c>
      <c r="B113" s="29" t="s">
        <v>1665</v>
      </c>
      <c r="C113" s="29" t="s">
        <v>1666</v>
      </c>
      <c r="D113" s="33">
        <v>42124</v>
      </c>
      <c r="E113" s="33">
        <v>42129</v>
      </c>
      <c r="F113" s="30">
        <v>40</v>
      </c>
      <c r="G113" s="30">
        <v>10</v>
      </c>
      <c r="H113" s="29" t="s">
        <v>12</v>
      </c>
      <c r="I113" s="29" t="s">
        <v>22</v>
      </c>
      <c r="J113" s="30">
        <v>4.1601999999999997</v>
      </c>
      <c r="K113" s="30">
        <v>3.99</v>
      </c>
      <c r="L113" s="30"/>
      <c r="M113" s="30">
        <v>2.0337000000000001</v>
      </c>
      <c r="N113" s="84">
        <f>[1]!b_anal_modidura_cnbd(A113,E113,1)</f>
        <v>7.9397000000000002</v>
      </c>
      <c r="O113" s="85">
        <f>[1]!b_anal_yield_cnbd(A113,D113,1)</f>
        <v>4.1711999999999998</v>
      </c>
      <c r="P113" s="86">
        <f>IF(U:U="国开1",0.09/N113+J113,IF(U:U="国开3",0.14/N113+J113,IF(U:U="国开5",0.24/N113+J113,IF(U:U="国开7",0.24/N113+J113,IF(U:U="国开10",0.29/N113+J113,IF(U:U="口行1",0.08/N113+J113,IF(U:U="口行2",0.08/N113+J113,IF(U:U="口行3",0.08/N113+J113,IF(U:U="口行5",0.13/N113+J113,IF(U:U="口行7",0.13/N113+J113,IF(U:U="口行10",0.18/N113+J113,IF(U:U="农发1",0.09/N113+J113,IF(U:U="农发2",0.09/N113+J113,IF(U:U="农发3",0.09/N113+J113,IF(U:U="农发5",0.14/N113+J113,IF(U:U="农发7",0.19/N113+J113,IF(U:U="农发10",0.19/N113+J113,IF(U:U="农发20",0.24/N113+J113,IF(U:U="国债1",0.05/N113+J113,IF(U:U="国债2",0.05/N113+J113,IF(U:U="国债3",0.05/N113+J113,IF(U:U="国开0",0,IF(U:U="农发0",0,IF(U:U="国债0",0,IF(U:U="口行0",0,0.1/N113+J113)))))))))))))))))))))))))</f>
        <v>4.1828708817713514</v>
      </c>
      <c r="Q113" s="1"/>
      <c r="R113" s="88">
        <f t="shared" si="3"/>
        <v>1.167088177135156</v>
      </c>
      <c r="S113" s="1"/>
      <c r="U113" s="1" t="str">
        <f>IF(I:I="国家开发银行","国开",IF(I:I="中国进出口银行","口行",IF(I:I="中国农业发展银行","农发","国债")))&amp;IF(G:G&lt;1,"0",G113)</f>
        <v>口行10</v>
      </c>
      <c r="W113" s="1"/>
      <c r="X113" s="1"/>
    </row>
    <row r="114" spans="1:24" ht="15.75" hidden="1" x14ac:dyDescent="0.25">
      <c r="A114" s="113" t="str">
        <f t="shared" si="2"/>
        <v>150306.IB</v>
      </c>
      <c r="B114" s="29" t="s">
        <v>1667</v>
      </c>
      <c r="C114" s="29" t="s">
        <v>1668</v>
      </c>
      <c r="D114" s="33">
        <v>42124</v>
      </c>
      <c r="E114" s="33">
        <v>42129</v>
      </c>
      <c r="F114" s="30">
        <v>40</v>
      </c>
      <c r="G114" s="30">
        <v>5</v>
      </c>
      <c r="H114" s="29" t="s">
        <v>12</v>
      </c>
      <c r="I114" s="29" t="s">
        <v>22</v>
      </c>
      <c r="J114" s="30">
        <v>3.9676</v>
      </c>
      <c r="K114" s="30">
        <v>3.57</v>
      </c>
      <c r="L114" s="30"/>
      <c r="M114" s="30">
        <v>4.75</v>
      </c>
      <c r="N114" s="84">
        <f>[1]!b_anal_modidura_cnbd(A114,E114,1)</f>
        <v>4.3352000000000004</v>
      </c>
      <c r="O114" s="85">
        <f>[1]!b_anal_yield_cnbd(A114,D114-1,1)</f>
        <v>4.0000999999999998</v>
      </c>
      <c r="P114" s="86">
        <f>IF(U:U="国开1",0.09/N114+J114,IF(U:U="国开3",0.14/N114+J114,IF(U:U="国开5",0.24/N114+J114,IF(U:U="国开7",0.24/N114+J114,IF(U:U="国开10",0.29/N114+J114,IF(U:U="口行1",0.08/N114+J114,IF(U:U="口行2",0.08/N114+J114,IF(U:U="口行3",0.08/N114+J114,IF(U:U="口行5",0.13/N114+J114,IF(U:U="口行7",0.13/N114+J114,IF(U:U="口行10",0.18/N114+J114,IF(U:U="农发1",0.09/N114+J114,IF(U:U="农发2",0.09/N114+J114,IF(U:U="农发3",0.09/N114+J114,IF(U:U="农发5",0.14/N114+J114,IF(U:U="农发7",0.19/N114+J114,IF(U:U="农发10",0.19/N114+J114,IF(U:U="农发20",0.24/N114+J114,IF(U:U="国债1",0.05/N114+J114,IF(U:U="国债2",0.05/N114+J114,IF(U:U="国债3",0.05/N114+J114,IF(U:U="国开0",0,IF(U:U="农发0",0,IF(U:U="国债0",0,IF(U:U="口行0",0,0.1/N114+J114)))))))))))))))))))))))))</f>
        <v>3.9975870824875437</v>
      </c>
      <c r="Q114" s="1"/>
      <c r="R114" s="88">
        <f t="shared" si="3"/>
        <v>-0.2512917512456081</v>
      </c>
      <c r="S114" s="1"/>
      <c r="U114" s="1" t="str">
        <f>IF(I:I="国家开发银行","国开",IF(I:I="中国进出口银行","口行",IF(I:I="中国农业发展银行","农发","国债")))&amp;IF(G:G&lt;1,"0",G114)</f>
        <v>口行5</v>
      </c>
      <c r="W114" s="1"/>
      <c r="X114" s="1"/>
    </row>
    <row r="115" spans="1:24" ht="15.75" hidden="1" x14ac:dyDescent="0.25">
      <c r="A115" s="113" t="str">
        <f t="shared" si="2"/>
        <v>150309.IB</v>
      </c>
      <c r="B115" s="29" t="s">
        <v>1669</v>
      </c>
      <c r="C115" s="29" t="s">
        <v>1670</v>
      </c>
      <c r="D115" s="33">
        <v>42124</v>
      </c>
      <c r="E115" s="33">
        <v>42129</v>
      </c>
      <c r="F115" s="30">
        <v>40</v>
      </c>
      <c r="G115" s="30">
        <v>3</v>
      </c>
      <c r="H115" s="29" t="s">
        <v>12</v>
      </c>
      <c r="I115" s="29" t="s">
        <v>22</v>
      </c>
      <c r="J115" s="30">
        <v>3.8567999999999998</v>
      </c>
      <c r="K115" s="30">
        <v>3.93</v>
      </c>
      <c r="L115" s="30"/>
      <c r="M115" s="30">
        <v>1.22</v>
      </c>
      <c r="N115" s="84">
        <f>[1]!b_anal_modidura_cnbd(A115,E115,1)</f>
        <v>2.7389999999999999</v>
      </c>
      <c r="O115" s="85">
        <f>[1]!b_anal_yield_cnbd(A115,D115,1)</f>
        <v>3.8635999999999999</v>
      </c>
      <c r="P115" s="86">
        <f>IF(U:U="国开1",0.09/N115+J115,IF(U:U="国开3",0.14/N115+J115,IF(U:U="国开5",0.24/N115+J115,IF(U:U="国开7",0.24/N115+J115,IF(U:U="国开10",0.29/N115+J115,IF(U:U="口行1",0.08/N115+J115,IF(U:U="口行2",0.08/N115+J115,IF(U:U="口行3",0.08/N115+J115,IF(U:U="口行5",0.13/N115+J115,IF(U:U="口行7",0.13/N115+J115,IF(U:U="口行10",0.18/N115+J115,IF(U:U="农发1",0.09/N115+J115,IF(U:U="农发2",0.09/N115+J115,IF(U:U="农发3",0.09/N115+J115,IF(U:U="农发5",0.14/N115+J115,IF(U:U="农发7",0.19/N115+J115,IF(U:U="农发10",0.19/N115+J115,IF(U:U="农发20",0.24/N115+J115,IF(U:U="国债1",0.05/N115+J115,IF(U:U="国债2",0.05/N115+J115,IF(U:U="国债3",0.05/N115+J115,IF(U:U="国开0",0,IF(U:U="农发0",0,IF(U:U="国债0",0,IF(U:U="口行0",0,0.1/N115+J115)))))))))))))))))))))))))</f>
        <v>3.8860077400511135</v>
      </c>
      <c r="Q115" s="1"/>
      <c r="R115" s="88">
        <f t="shared" si="3"/>
        <v>2.2407740051113567</v>
      </c>
      <c r="S115" s="1"/>
      <c r="U115" s="1" t="str">
        <f>IF(I:I="国家开发银行","国开",IF(I:I="中国进出口银行","口行",IF(I:I="中国农业发展银行","农发","国债")))&amp;IF(G:G&lt;1,"0",G115)</f>
        <v>口行3</v>
      </c>
      <c r="W115" s="1"/>
      <c r="X115" s="1"/>
    </row>
    <row r="116" spans="1:24" ht="15.75" hidden="1" x14ac:dyDescent="0.25">
      <c r="A116" s="113" t="str">
        <f t="shared" si="2"/>
        <v>150210.IB</v>
      </c>
      <c r="B116" s="29" t="s">
        <v>1671</v>
      </c>
      <c r="C116" s="29" t="s">
        <v>1672</v>
      </c>
      <c r="D116" s="33">
        <v>42129</v>
      </c>
      <c r="E116" s="33">
        <v>42131</v>
      </c>
      <c r="F116" s="30">
        <v>90</v>
      </c>
      <c r="G116" s="30">
        <v>10</v>
      </c>
      <c r="H116" s="29" t="s">
        <v>12</v>
      </c>
      <c r="I116" s="29" t="s">
        <v>15</v>
      </c>
      <c r="J116" s="30">
        <v>3.84</v>
      </c>
      <c r="K116" s="30">
        <v>2.23</v>
      </c>
      <c r="L116" s="30"/>
      <c r="M116" s="30">
        <v>47.5</v>
      </c>
      <c r="N116" s="84">
        <f>[1]!b_anal_modidura_cnbd(A116,E116,1)</f>
        <v>8.0198</v>
      </c>
      <c r="O116" s="85">
        <f>[1]!b_anal_yield_cnbd(A116,D116,1)</f>
        <v>3.8250999999999999</v>
      </c>
      <c r="P116" s="86">
        <f>IF(U:U="国开1",0.09/N116+J116,IF(U:U="国开3",0.14/N116+J116,IF(U:U="国开5",0.24/N116+J116,IF(U:U="国开7",0.24/N116+J116,IF(U:U="国开10",0.29/N116+J116,IF(U:U="口行1",0.08/N116+J116,IF(U:U="口行2",0.08/N116+J116,IF(U:U="口行3",0.08/N116+J116,IF(U:U="口行5",0.13/N116+J116,IF(U:U="口行7",0.13/N116+J116,IF(U:U="口行10",0.18/N116+J116,IF(U:U="农发1",0.09/N116+J116,IF(U:U="农发2",0.09/N116+J116,IF(U:U="农发3",0.09/N116+J116,IF(U:U="农发5",0.14/N116+J116,IF(U:U="农发7",0.19/N116+J116,IF(U:U="农发10",0.19/N116+J116,IF(U:U="农发20",0.24/N116+J116,IF(U:U="国债1",0.05/N116+J116,IF(U:U="国债2",0.05/N116+J116,IF(U:U="国债3",0.05/N116+J116,IF(U:U="国开0",0,IF(U:U="农发0",0,IF(U:U="国债0",0,IF(U:U="口行0",0,0.1/N116+J116)))))))))))))))))))))))))</f>
        <v>3.8761605027556794</v>
      </c>
      <c r="Q116" s="1"/>
      <c r="R116" s="88">
        <f t="shared" si="3"/>
        <v>5.1060502755679416</v>
      </c>
      <c r="S116" s="1"/>
      <c r="U116" s="1" t="str">
        <f>IF(I:I="国家开发银行","国开",IF(I:I="中国进出口银行","口行",IF(I:I="中国农业发展银行","农发","国债")))&amp;IF(G:G&lt;1,"0",G116)</f>
        <v>国开10</v>
      </c>
      <c r="W116" s="1"/>
      <c r="X116" s="1"/>
    </row>
    <row r="117" spans="1:24" ht="15.75" hidden="1" x14ac:dyDescent="0.25">
      <c r="A117" s="113" t="str">
        <f t="shared" si="2"/>
        <v>150208.IB</v>
      </c>
      <c r="B117" s="29" t="s">
        <v>1673</v>
      </c>
      <c r="C117" s="29" t="s">
        <v>1674</v>
      </c>
      <c r="D117" s="33">
        <v>42129</v>
      </c>
      <c r="E117" s="33">
        <v>42131</v>
      </c>
      <c r="F117" s="30">
        <v>60</v>
      </c>
      <c r="G117" s="30">
        <v>5</v>
      </c>
      <c r="H117" s="29" t="s">
        <v>12</v>
      </c>
      <c r="I117" s="29" t="s">
        <v>15</v>
      </c>
      <c r="J117" s="30">
        <v>3.7475999999999998</v>
      </c>
      <c r="K117" s="30">
        <v>2.34</v>
      </c>
      <c r="L117" s="30"/>
      <c r="M117" s="30">
        <v>1.6419999999999999</v>
      </c>
      <c r="N117" s="84">
        <f>[1]!b_anal_modidura_cnbd(A117,E117,1)</f>
        <v>4.3903999999999996</v>
      </c>
      <c r="O117" s="85">
        <f>[1]!b_anal_yield_cnbd(A117,D117,1)</f>
        <v>3.7601</v>
      </c>
      <c r="P117" s="86">
        <f>IF(U:U="国开1",0.09/N117+J117,IF(U:U="国开3",0.14/N117+J117,IF(U:U="国开5",0.24/N117+J117,IF(U:U="国开7",0.24/N117+J117,IF(U:U="国开10",0.29/N117+J117,IF(U:U="口行1",0.08/N117+J117,IF(U:U="口行2",0.08/N117+J117,IF(U:U="口行3",0.08/N117+J117,IF(U:U="口行5",0.13/N117+J117,IF(U:U="口行7",0.13/N117+J117,IF(U:U="口行10",0.18/N117+J117,IF(U:U="农发1",0.09/N117+J117,IF(U:U="农发2",0.09/N117+J117,IF(U:U="农发3",0.09/N117+J117,IF(U:U="农发5",0.14/N117+J117,IF(U:U="农发7",0.19/N117+J117,IF(U:U="农发10",0.19/N117+J117,IF(U:U="农发20",0.24/N117+J117,IF(U:U="国债1",0.05/N117+J117,IF(U:U="国债2",0.05/N117+J117,IF(U:U="国债3",0.05/N117+J117,IF(U:U="国开0",0,IF(U:U="农发0",0,IF(U:U="国债0",0,IF(U:U="口行0",0,0.1/N117+J117)))))))))))))))))))))))))</f>
        <v>3.8022647230320699</v>
      </c>
      <c r="Q117" s="1"/>
      <c r="R117" s="88">
        <f t="shared" si="3"/>
        <v>4.2164723032069862</v>
      </c>
      <c r="S117" s="1"/>
      <c r="U117" s="1" t="str">
        <f>IF(I:I="国家开发银行","国开",IF(I:I="中国进出口银行","口行",IF(I:I="中国农业发展银行","农发","国债")))&amp;IF(G:G&lt;1,"0",G117)</f>
        <v>国开5</v>
      </c>
      <c r="W117" s="1"/>
      <c r="X117" s="1"/>
    </row>
    <row r="118" spans="1:24" ht="15.75" hidden="1" x14ac:dyDescent="0.25">
      <c r="A118" s="113" t="str">
        <f t="shared" si="2"/>
        <v>150209.IB</v>
      </c>
      <c r="B118" s="29" t="s">
        <v>1675</v>
      </c>
      <c r="C118" s="29" t="s">
        <v>1676</v>
      </c>
      <c r="D118" s="33">
        <v>42129</v>
      </c>
      <c r="E118" s="33">
        <v>42131</v>
      </c>
      <c r="F118" s="30">
        <v>50</v>
      </c>
      <c r="G118" s="30">
        <v>7</v>
      </c>
      <c r="H118" s="29" t="s">
        <v>12</v>
      </c>
      <c r="I118" s="29" t="s">
        <v>15</v>
      </c>
      <c r="J118" s="30">
        <v>4.1039000000000003</v>
      </c>
      <c r="K118" s="30">
        <v>3.72</v>
      </c>
      <c r="L118" s="30"/>
      <c r="M118" s="30">
        <v>1.7857000000000001</v>
      </c>
      <c r="N118" s="84">
        <f>[1]!b_anal_modidura_cnbd(A118,E118,1)</f>
        <v>5.8936999999999999</v>
      </c>
      <c r="O118" s="85">
        <f>[1]!b_anal_yield_cnbd(A118,D118,1)</f>
        <v>4.1520999999999999</v>
      </c>
      <c r="P118" s="86">
        <f>IF(U:U="国开1",0.09/N118+J118,IF(U:U="国开3",0.14/N118+J118,IF(U:U="国开5",0.24/N118+J118,IF(U:U="国开7",0.24/N118+J118,IF(U:U="国开10",0.29/N118+J118,IF(U:U="口行1",0.08/N118+J118,IF(U:U="口行2",0.08/N118+J118,IF(U:U="口行3",0.08/N118+J118,IF(U:U="口行5",0.13/N118+J118,IF(U:U="口行7",0.13/N118+J118,IF(U:U="口行10",0.18/N118+J118,IF(U:U="农发1",0.09/N118+J118,IF(U:U="农发2",0.09/N118+J118,IF(U:U="农发3",0.09/N118+J118,IF(U:U="农发5",0.14/N118+J118,IF(U:U="农发7",0.19/N118+J118,IF(U:U="农发10",0.19/N118+J118,IF(U:U="农发20",0.24/N118+J118,IF(U:U="国债1",0.05/N118+J118,IF(U:U="国债2",0.05/N118+J118,IF(U:U="国债3",0.05/N118+J118,IF(U:U="国开0",0,IF(U:U="农发0",0,IF(U:U="国债0",0,IF(U:U="口行0",0,0.1/N118+J118)))))))))))))))))))))))))</f>
        <v>4.1446214483261787</v>
      </c>
      <c r="Q118" s="1"/>
      <c r="R118" s="88">
        <f t="shared" si="3"/>
        <v>-0.74785516738211655</v>
      </c>
      <c r="S118" s="1"/>
      <c r="U118" s="1" t="str">
        <f>IF(I:I="国家开发银行","国开",IF(I:I="中国进出口银行","口行",IF(I:I="中国农业发展银行","农发","国债")))&amp;IF(G:G&lt;1,"0",G118)</f>
        <v>国开7</v>
      </c>
      <c r="W118" s="1"/>
      <c r="X118" s="1"/>
    </row>
    <row r="119" spans="1:24" ht="15.75" hidden="1" x14ac:dyDescent="0.25">
      <c r="A119" s="113" t="str">
        <f t="shared" si="2"/>
        <v>150207.IB</v>
      </c>
      <c r="B119" s="29" t="s">
        <v>1677</v>
      </c>
      <c r="C119" s="29" t="s">
        <v>1678</v>
      </c>
      <c r="D119" s="33">
        <v>42129</v>
      </c>
      <c r="E119" s="33">
        <v>42131</v>
      </c>
      <c r="F119" s="30">
        <v>60</v>
      </c>
      <c r="G119" s="30">
        <v>3</v>
      </c>
      <c r="H119" s="29" t="s">
        <v>12</v>
      </c>
      <c r="I119" s="29" t="s">
        <v>15</v>
      </c>
      <c r="J119" s="30">
        <v>3.6351</v>
      </c>
      <c r="K119" s="30">
        <v>2.65</v>
      </c>
      <c r="L119" s="30"/>
      <c r="M119" s="30">
        <v>9.2857000000000003</v>
      </c>
      <c r="N119" s="84">
        <f>[1]!b_anal_modidura_cnbd(A119,E119,1)</f>
        <v>2.6909999999999998</v>
      </c>
      <c r="O119" s="85">
        <f>[1]!b_anal_yield_cnbd(A119,D119,1)</f>
        <v>3.6555</v>
      </c>
      <c r="P119" s="86">
        <f>IF(U:U="国开1",0.09/N119+J119,IF(U:U="国开3",0.14/N119+J119,IF(U:U="国开5",0.24/N119+J119,IF(U:U="国开7",0.24/N119+J119,IF(U:U="国开10",0.29/N119+J119,IF(U:U="口行1",0.08/N119+J119,IF(U:U="口行2",0.08/N119+J119,IF(U:U="口行3",0.08/N119+J119,IF(U:U="口行5",0.13/N119+J119,IF(U:U="口行7",0.13/N119+J119,IF(U:U="口行10",0.18/N119+J119,IF(U:U="农发1",0.09/N119+J119,IF(U:U="农发2",0.09/N119+J119,IF(U:U="农发3",0.09/N119+J119,IF(U:U="农发5",0.14/N119+J119,IF(U:U="农发7",0.19/N119+J119,IF(U:U="农发10",0.19/N119+J119,IF(U:U="农发20",0.24/N119+J119,IF(U:U="国债1",0.05/N119+J119,IF(U:U="国债2",0.05/N119+J119,IF(U:U="国债3",0.05/N119+J119,IF(U:U="国开0",0,IF(U:U="农发0",0,IF(U:U="国债0",0,IF(U:U="口行0",0,0.1/N119+J119)))))))))))))))))))))))))</f>
        <v>3.6871252694165739</v>
      </c>
      <c r="Q119" s="1"/>
      <c r="R119" s="88">
        <f t="shared" si="3"/>
        <v>3.1625269416573953</v>
      </c>
      <c r="S119" s="1"/>
      <c r="U119" s="1" t="str">
        <f>IF(I:I="国家开发银行","国开",IF(I:I="中国进出口银行","口行",IF(I:I="中国农业发展银行","农发","国债")))&amp;IF(G:G&lt;1,"0",G119)</f>
        <v>国开3</v>
      </c>
      <c r="W119" s="1"/>
      <c r="X119" s="1"/>
    </row>
    <row r="120" spans="1:24" ht="15.75" hidden="1" x14ac:dyDescent="0.25">
      <c r="A120" s="113" t="str">
        <f t="shared" si="2"/>
        <v>150308.IB</v>
      </c>
      <c r="B120" s="29" t="s">
        <v>1679</v>
      </c>
      <c r="C120" s="29" t="s">
        <v>1680</v>
      </c>
      <c r="D120" s="33">
        <v>42130</v>
      </c>
      <c r="E120" s="33">
        <v>42132</v>
      </c>
      <c r="F120" s="30">
        <v>40</v>
      </c>
      <c r="G120" s="30">
        <v>10</v>
      </c>
      <c r="H120" s="29" t="s">
        <v>12</v>
      </c>
      <c r="I120" s="29" t="s">
        <v>22</v>
      </c>
      <c r="J120" s="30">
        <v>4.1643999999999997</v>
      </c>
      <c r="K120" s="30">
        <v>3.31</v>
      </c>
      <c r="L120" s="30"/>
      <c r="M120" s="30">
        <v>2.5</v>
      </c>
      <c r="N120" s="84">
        <f>[1]!b_anal_modidura_cnbd(A120,E120,1)</f>
        <v>7.9297000000000004</v>
      </c>
      <c r="O120" s="85">
        <f>[1]!b_anal_yield_cnbd(A120,D120,1)</f>
        <v>4.2007000000000003</v>
      </c>
      <c r="P120" s="86">
        <f>IF(U:U="国开1",0.09/N120+J120,IF(U:U="国开3",0.14/N120+J120,IF(U:U="国开5",0.24/N120+J120,IF(U:U="国开7",0.24/N120+J120,IF(U:U="国开10",0.29/N120+J120,IF(U:U="口行1",0.08/N120+J120,IF(U:U="口行2",0.08/N120+J120,IF(U:U="口行3",0.08/N120+J120,IF(U:U="口行5",0.13/N120+J120,IF(U:U="口行7",0.13/N120+J120,IF(U:U="口行10",0.18/N120+J120,IF(U:U="农发1",0.09/N120+J120,IF(U:U="农发2",0.09/N120+J120,IF(U:U="农发3",0.09/N120+J120,IF(U:U="农发5",0.14/N120+J120,IF(U:U="农发7",0.19/N120+J120,IF(U:U="农发10",0.19/N120+J120,IF(U:U="农发20",0.24/N120+J120,IF(U:U="国债1",0.05/N120+J120,IF(U:U="国债2",0.05/N120+J120,IF(U:U="国债3",0.05/N120+J120,IF(U:U="国开0",0,IF(U:U="农发0",0,IF(U:U="国债0",0,IF(U:U="口行0",0,0.1/N120+J120)))))))))))))))))))))))))</f>
        <v>4.1870994716067438</v>
      </c>
      <c r="Q120" s="1"/>
      <c r="R120" s="88">
        <f t="shared" si="3"/>
        <v>-1.3600528393256539</v>
      </c>
      <c r="S120" s="1"/>
      <c r="U120" s="1" t="str">
        <f>IF(I:I="国家开发银行","国开",IF(I:I="中国进出口银行","口行",IF(I:I="中国农业发展银行","农发","国债")))&amp;IF(G:G&lt;1,"0",G120)</f>
        <v>口行10</v>
      </c>
      <c r="W120" s="1"/>
      <c r="X120" s="1"/>
    </row>
    <row r="121" spans="1:24" ht="15.75" hidden="1" x14ac:dyDescent="0.25">
      <c r="A121" s="113" t="str">
        <f t="shared" si="2"/>
        <v>150306.IB</v>
      </c>
      <c r="B121" s="29" t="s">
        <v>1681</v>
      </c>
      <c r="C121" s="29" t="s">
        <v>1682</v>
      </c>
      <c r="D121" s="33">
        <v>42130</v>
      </c>
      <c r="E121" s="33">
        <v>42132</v>
      </c>
      <c r="F121" s="30">
        <v>40</v>
      </c>
      <c r="G121" s="30">
        <v>5</v>
      </c>
      <c r="H121" s="29" t="s">
        <v>12</v>
      </c>
      <c r="I121" s="29" t="s">
        <v>22</v>
      </c>
      <c r="J121" s="30">
        <v>3.9384000000000001</v>
      </c>
      <c r="K121" s="30">
        <v>3.46</v>
      </c>
      <c r="L121" s="30"/>
      <c r="M121" s="30">
        <v>1.9577</v>
      </c>
      <c r="N121" s="84">
        <f>[1]!b_anal_modidura_cnbd(A121,E121,1)</f>
        <v>4.3296999999999999</v>
      </c>
      <c r="O121" s="85">
        <f>[1]!b_anal_yield_cnbd(A121,D121,1)</f>
        <v>4.0026999999999999</v>
      </c>
      <c r="P121" s="86">
        <f>IF(U:U="国开1",0.09/N121+J121,IF(U:U="国开3",0.14/N121+J121,IF(U:U="国开5",0.24/N121+J121,IF(U:U="国开7",0.24/N121+J121,IF(U:U="国开10",0.29/N121+J121,IF(U:U="口行1",0.08/N121+J121,IF(U:U="口行2",0.08/N121+J121,IF(U:U="口行3",0.08/N121+J121,IF(U:U="口行5",0.13/N121+J121,IF(U:U="口行7",0.13/N121+J121,IF(U:U="口行10",0.18/N121+J121,IF(U:U="农发1",0.09/N121+J121,IF(U:U="农发2",0.09/N121+J121,IF(U:U="农发3",0.09/N121+J121,IF(U:U="农发5",0.14/N121+J121,IF(U:U="农发7",0.19/N121+J121,IF(U:U="农发10",0.19/N121+J121,IF(U:U="农发20",0.24/N121+J121,IF(U:U="国债1",0.05/N121+J121,IF(U:U="国债2",0.05/N121+J121,IF(U:U="国债3",0.05/N121+J121,IF(U:U="国开0",0,IF(U:U="农发0",0,IF(U:U="国债0",0,IF(U:U="口行0",0,0.1/N121+J121)))))))))))))))))))))))))</f>
        <v>3.9684251749543851</v>
      </c>
      <c r="Q121" s="1"/>
      <c r="R121" s="88">
        <f t="shared" si="3"/>
        <v>-3.4274825045614854</v>
      </c>
      <c r="S121" s="1"/>
      <c r="U121" s="1" t="str">
        <f>IF(I:I="国家开发银行","国开",IF(I:I="中国进出口银行","口行",IF(I:I="中国农业发展银行","农发","国债")))&amp;IF(G:G&lt;1,"0",G121)</f>
        <v>口行5</v>
      </c>
      <c r="W121" s="1"/>
      <c r="X121" s="1"/>
    </row>
    <row r="122" spans="1:24" ht="15.75" hidden="1" x14ac:dyDescent="0.25">
      <c r="A122" s="113" t="str">
        <f t="shared" si="2"/>
        <v>150309.IB</v>
      </c>
      <c r="B122" s="29" t="s">
        <v>1683</v>
      </c>
      <c r="C122" s="29" t="s">
        <v>1684</v>
      </c>
      <c r="D122" s="33">
        <v>42130</v>
      </c>
      <c r="E122" s="33">
        <v>42132</v>
      </c>
      <c r="F122" s="30">
        <v>40</v>
      </c>
      <c r="G122" s="30">
        <v>3</v>
      </c>
      <c r="H122" s="29" t="s">
        <v>12</v>
      </c>
      <c r="I122" s="29" t="s">
        <v>22</v>
      </c>
      <c r="J122" s="30">
        <v>3.8433000000000002</v>
      </c>
      <c r="K122" s="30">
        <v>5.58</v>
      </c>
      <c r="L122" s="30"/>
      <c r="M122" s="30">
        <v>1</v>
      </c>
      <c r="N122" s="84">
        <f>[1]!b_anal_modidura_cnbd(A122,E122,1)</f>
        <v>2.7328999999999999</v>
      </c>
      <c r="O122" s="85">
        <f>[1]!b_anal_yield_cnbd(A122,D122,1)</f>
        <v>3.8860999999999999</v>
      </c>
      <c r="P122" s="86">
        <f>IF(U:U="国开1",0.09/N122+J122,IF(U:U="国开3",0.14/N122+J122,IF(U:U="国开5",0.24/N122+J122,IF(U:U="国开7",0.24/N122+J122,IF(U:U="国开10",0.29/N122+J122,IF(U:U="口行1",0.08/N122+J122,IF(U:U="口行2",0.08/N122+J122,IF(U:U="口行3",0.08/N122+J122,IF(U:U="口行5",0.13/N122+J122,IF(U:U="口行7",0.13/N122+J122,IF(U:U="口行10",0.18/N122+J122,IF(U:U="农发1",0.09/N122+J122,IF(U:U="农发2",0.09/N122+J122,IF(U:U="农发3",0.09/N122+J122,IF(U:U="农发5",0.14/N122+J122,IF(U:U="农发7",0.19/N122+J122,IF(U:U="农发10",0.19/N122+J122,IF(U:U="农发20",0.24/N122+J122,IF(U:U="国债1",0.05/N122+J122,IF(U:U="国债2",0.05/N122+J122,IF(U:U="国债3",0.05/N122+J122,IF(U:U="国开0",0,IF(U:U="农发0",0,IF(U:U="国债0",0,IF(U:U="口行0",0,0.1/N122+J122)))))))))))))))))))))))))</f>
        <v>3.8725729335138501</v>
      </c>
      <c r="Q122" s="1"/>
      <c r="R122" s="88">
        <f t="shared" si="3"/>
        <v>-1.3527066486149764</v>
      </c>
      <c r="S122" s="1"/>
      <c r="U122" s="1" t="str">
        <f>IF(I:I="国家开发银行","国开",IF(I:I="中国进出口银行","口行",IF(I:I="中国农业发展银行","农发","国债")))&amp;IF(G:G&lt;1,"0",G122)</f>
        <v>口行3</v>
      </c>
      <c r="W122" s="1"/>
      <c r="X122" s="1"/>
    </row>
    <row r="123" spans="1:24" ht="15.75" hidden="1" x14ac:dyDescent="0.25">
      <c r="A123" s="113" t="str">
        <f t="shared" si="2"/>
        <v>150207.IB</v>
      </c>
      <c r="B123" s="29" t="s">
        <v>1685</v>
      </c>
      <c r="C123" s="29" t="s">
        <v>1686</v>
      </c>
      <c r="D123" s="33">
        <v>42131</v>
      </c>
      <c r="E123" s="33">
        <v>42135</v>
      </c>
      <c r="F123" s="30">
        <v>50</v>
      </c>
      <c r="G123" s="30">
        <v>3</v>
      </c>
      <c r="H123" s="29" t="s">
        <v>12</v>
      </c>
      <c r="I123" s="29" t="s">
        <v>15</v>
      </c>
      <c r="J123" s="30">
        <v>3.6166999999999998</v>
      </c>
      <c r="K123" s="30">
        <v>4.1399999999999997</v>
      </c>
      <c r="L123" s="30"/>
      <c r="M123" s="30">
        <v>1.3734999999999999</v>
      </c>
      <c r="N123" s="84">
        <f>[1]!b_anal_modidura_cnbd(A123,E123,1)</f>
        <v>2.6827999999999999</v>
      </c>
      <c r="O123" s="85">
        <f>[1]!b_anal_yield_cnbd(A123,D123,1)</f>
        <v>3.6505000000000001</v>
      </c>
      <c r="P123" s="86">
        <f>IF(U:U="国开1",0.09/N123+J123,IF(U:U="国开3",0.14/N123+J123,IF(U:U="国开5",0.24/N123+J123,IF(U:U="国开7",0.24/N123+J123,IF(U:U="国开10",0.29/N123+J123,IF(U:U="口行1",0.08/N123+J123,IF(U:U="口行2",0.08/N123+J123,IF(U:U="口行3",0.08/N123+J123,IF(U:U="口行5",0.13/N123+J123,IF(U:U="口行7",0.13/N123+J123,IF(U:U="口行10",0.18/N123+J123,IF(U:U="农发1",0.09/N123+J123,IF(U:U="农发2",0.09/N123+J123,IF(U:U="农发3",0.09/N123+J123,IF(U:U="农发5",0.14/N123+J123,IF(U:U="农发7",0.19/N123+J123,IF(U:U="农发10",0.19/N123+J123,IF(U:U="农发20",0.24/N123+J123,IF(U:U="国债1",0.05/N123+J123,IF(U:U="国债2",0.05/N123+J123,IF(U:U="国债3",0.05/N123+J123,IF(U:U="国开0",0,IF(U:U="农发0",0,IF(U:U="国债0",0,IF(U:U="口行0",0,0.1/N123+J123)))))))))))))))))))))))))</f>
        <v>3.6688842850752943</v>
      </c>
      <c r="Q123" s="1"/>
      <c r="R123" s="88">
        <f t="shared" si="3"/>
        <v>1.8384285075294216</v>
      </c>
      <c r="S123" s="1"/>
      <c r="U123" s="1" t="str">
        <f>IF(I:I="国家开发银行","国开",IF(I:I="中国进出口银行","口行",IF(I:I="中国农业发展银行","农发","国债")))&amp;IF(G:G&lt;1,"0",G123)</f>
        <v>国开3</v>
      </c>
      <c r="W123" s="1"/>
      <c r="X123" s="1"/>
    </row>
    <row r="124" spans="1:24" ht="15.75" hidden="1" x14ac:dyDescent="0.25">
      <c r="A124" s="113" t="str">
        <f t="shared" si="2"/>
        <v>150210.IB</v>
      </c>
      <c r="B124" s="29" t="s">
        <v>1687</v>
      </c>
      <c r="C124" s="29" t="s">
        <v>1688</v>
      </c>
      <c r="D124" s="33">
        <v>42131</v>
      </c>
      <c r="E124" s="33">
        <v>42135</v>
      </c>
      <c r="F124" s="30">
        <v>50</v>
      </c>
      <c r="G124" s="30">
        <v>10</v>
      </c>
      <c r="H124" s="29" t="s">
        <v>12</v>
      </c>
      <c r="I124" s="29" t="s">
        <v>15</v>
      </c>
      <c r="J124" s="30">
        <v>3.8258000000000001</v>
      </c>
      <c r="K124" s="30">
        <v>3.83</v>
      </c>
      <c r="L124" s="30"/>
      <c r="M124" s="30">
        <v>1.2031000000000001</v>
      </c>
      <c r="N124" s="84">
        <f>[1]!b_anal_modidura_cnbd(A124,E124,1)</f>
        <v>8.0104000000000006</v>
      </c>
      <c r="O124" s="85">
        <f>[1]!b_anal_yield_cnbd(A124,D124,1)</f>
        <v>3.8376000000000001</v>
      </c>
      <c r="P124" s="86">
        <f>IF(U:U="国开1",0.09/N124+J124,IF(U:U="国开3",0.14/N124+J124,IF(U:U="国开5",0.24/N124+J124,IF(U:U="国开7",0.24/N124+J124,IF(U:U="国开10",0.29/N124+J124,IF(U:U="口行1",0.08/N124+J124,IF(U:U="口行2",0.08/N124+J124,IF(U:U="口行3",0.08/N124+J124,IF(U:U="口行5",0.13/N124+J124,IF(U:U="口行7",0.13/N124+J124,IF(U:U="口行10",0.18/N124+J124,IF(U:U="农发1",0.09/N124+J124,IF(U:U="农发2",0.09/N124+J124,IF(U:U="农发3",0.09/N124+J124,IF(U:U="农发5",0.14/N124+J124,IF(U:U="农发7",0.19/N124+J124,IF(U:U="农发10",0.19/N124+J124,IF(U:U="农发20",0.24/N124+J124,IF(U:U="国债1",0.05/N124+J124,IF(U:U="国债2",0.05/N124+J124,IF(U:U="国债3",0.05/N124+J124,IF(U:U="国开0",0,IF(U:U="农发0",0,IF(U:U="国债0",0,IF(U:U="口行0",0,0.1/N124+J124)))))))))))))))))))))))))</f>
        <v>3.8620029361829622</v>
      </c>
      <c r="Q124" s="1"/>
      <c r="R124" s="88">
        <f t="shared" si="3"/>
        <v>2.4402936182962076</v>
      </c>
      <c r="S124" s="1"/>
      <c r="U124" s="1" t="str">
        <f>IF(I:I="国家开发银行","国开",IF(I:I="中国进出口银行","口行",IF(I:I="中国农业发展银行","农发","国债")))&amp;IF(G:G&lt;1,"0",G124)</f>
        <v>国开10</v>
      </c>
      <c r="W124" s="1"/>
      <c r="X124" s="1"/>
    </row>
    <row r="125" spans="1:24" ht="15.75" hidden="1" x14ac:dyDescent="0.25">
      <c r="A125" s="113" t="str">
        <f t="shared" si="2"/>
        <v>150208.IB</v>
      </c>
      <c r="B125" s="29" t="s">
        <v>1689</v>
      </c>
      <c r="C125" s="29" t="s">
        <v>1690</v>
      </c>
      <c r="D125" s="33">
        <v>42136</v>
      </c>
      <c r="E125" s="33">
        <v>42139</v>
      </c>
      <c r="F125" s="30">
        <v>60</v>
      </c>
      <c r="G125" s="30">
        <v>5</v>
      </c>
      <c r="H125" s="29" t="s">
        <v>12</v>
      </c>
      <c r="I125" s="29" t="s">
        <v>15</v>
      </c>
      <c r="J125" s="30">
        <v>3.6408</v>
      </c>
      <c r="K125" s="30">
        <v>2.72</v>
      </c>
      <c r="L125" s="30"/>
      <c r="M125" s="30">
        <v>1.1759999999999999</v>
      </c>
      <c r="N125" s="84">
        <f>[1]!b_anal_modidura_cnbd(A125,E125,1)</f>
        <v>4.3808999999999996</v>
      </c>
      <c r="O125" s="85">
        <f>[1]!b_anal_yield_cnbd(A125,D125,1)</f>
        <v>3.6751999999999998</v>
      </c>
      <c r="P125" s="86">
        <f>IF(U:U="国开1",0.09/N125+J125,IF(U:U="国开3",0.14/N125+J125,IF(U:U="国开5",0.24/N125+J125,IF(U:U="国开7",0.24/N125+J125,IF(U:U="国开10",0.29/N125+J125,IF(U:U="口行1",0.08/N125+J125,IF(U:U="口行2",0.08/N125+J125,IF(U:U="口行3",0.08/N125+J125,IF(U:U="口行5",0.13/N125+J125,IF(U:U="口行7",0.13/N125+J125,IF(U:U="口行10",0.18/N125+J125,IF(U:U="农发1",0.09/N125+J125,IF(U:U="农发2",0.09/N125+J125,IF(U:U="农发3",0.09/N125+J125,IF(U:U="农发5",0.14/N125+J125,IF(U:U="农发7",0.19/N125+J125,IF(U:U="农发10",0.19/N125+J125,IF(U:U="农发20",0.24/N125+J125,IF(U:U="国债1",0.05/N125+J125,IF(U:U="国债2",0.05/N125+J125,IF(U:U="国债3",0.05/N125+J125,IF(U:U="国开0",0,IF(U:U="农发0",0,IF(U:U="国债0",0,IF(U:U="口行0",0,0.1/N125+J125)))))))))))))))))))))))))</f>
        <v>3.6955832637129356</v>
      </c>
      <c r="Q125" s="1"/>
      <c r="R125" s="88">
        <f t="shared" si="3"/>
        <v>2.0383263712935751</v>
      </c>
      <c r="S125" s="1"/>
      <c r="U125" s="1" t="str">
        <f>IF(I:I="国家开发银行","国开",IF(I:I="中国进出口银行","口行",IF(I:I="中国农业发展银行","农发","国债")))&amp;IF(G:G&lt;1,"0",G125)</f>
        <v>国开5</v>
      </c>
      <c r="W125" s="1"/>
      <c r="X125" s="1"/>
    </row>
    <row r="126" spans="1:24" ht="15.75" hidden="1" x14ac:dyDescent="0.25">
      <c r="A126" s="113" t="str">
        <f t="shared" si="2"/>
        <v>150210.IB</v>
      </c>
      <c r="B126" s="29" t="s">
        <v>1691</v>
      </c>
      <c r="C126" s="29" t="s">
        <v>1692</v>
      </c>
      <c r="D126" s="33">
        <v>42136</v>
      </c>
      <c r="E126" s="33">
        <v>42139</v>
      </c>
      <c r="F126" s="30">
        <v>90</v>
      </c>
      <c r="G126" s="30">
        <v>10</v>
      </c>
      <c r="H126" s="29" t="s">
        <v>12</v>
      </c>
      <c r="I126" s="29" t="s">
        <v>15</v>
      </c>
      <c r="J126" s="30">
        <v>3.8405999999999998</v>
      </c>
      <c r="K126" s="30">
        <v>1.92</v>
      </c>
      <c r="L126" s="30"/>
      <c r="M126" s="30">
        <v>1.1460999999999999</v>
      </c>
      <c r="N126" s="84">
        <f>[1]!b_anal_modidura_cnbd(A126,E126,1)</f>
        <v>7.9931000000000001</v>
      </c>
      <c r="O126" s="85">
        <f>[1]!b_anal_yield_cnbd(A126,D126,1)</f>
        <v>3.8700999999999999</v>
      </c>
      <c r="P126" s="86">
        <f>IF(U:U="国开1",0.09/N126+J126,IF(U:U="国开3",0.14/N126+J126,IF(U:U="国开5",0.24/N126+J126,IF(U:U="国开7",0.24/N126+J126,IF(U:U="国开10",0.29/N126+J126,IF(U:U="口行1",0.08/N126+J126,IF(U:U="口行2",0.08/N126+J126,IF(U:U="口行3",0.08/N126+J126,IF(U:U="口行5",0.13/N126+J126,IF(U:U="口行7",0.13/N126+J126,IF(U:U="口行10",0.18/N126+J126,IF(U:U="农发1",0.09/N126+J126,IF(U:U="农发2",0.09/N126+J126,IF(U:U="农发3",0.09/N126+J126,IF(U:U="农发5",0.14/N126+J126,IF(U:U="农发7",0.19/N126+J126,IF(U:U="农发10",0.19/N126+J126,IF(U:U="农发20",0.24/N126+J126,IF(U:U="国债1",0.05/N126+J126,IF(U:U="国债2",0.05/N126+J126,IF(U:U="国债3",0.05/N126+J126,IF(U:U="国开0",0,IF(U:U="农发0",0,IF(U:U="国债0",0,IF(U:U="口行0",0,0.1/N126+J126)))))))))))))))))))))))))</f>
        <v>3.8768812926148799</v>
      </c>
      <c r="Q126" s="1"/>
      <c r="R126" s="88">
        <f t="shared" si="3"/>
        <v>0.67812926148800301</v>
      </c>
      <c r="S126" s="1"/>
      <c r="U126" s="1" t="str">
        <f>IF(I:I="国家开发银行","国开",IF(I:I="中国进出口银行","口行",IF(I:I="中国农业发展银行","农发","国债")))&amp;IF(G:G&lt;1,"0",G126)</f>
        <v>国开10</v>
      </c>
      <c r="W126" s="1"/>
      <c r="X126" s="1"/>
    </row>
    <row r="127" spans="1:24" ht="15.75" hidden="1" x14ac:dyDescent="0.25">
      <c r="A127" s="113" t="str">
        <f t="shared" si="2"/>
        <v>150209.IB</v>
      </c>
      <c r="B127" s="29" t="s">
        <v>1693</v>
      </c>
      <c r="C127" s="29" t="s">
        <v>1694</v>
      </c>
      <c r="D127" s="33">
        <v>42136</v>
      </c>
      <c r="E127" s="33">
        <v>42139</v>
      </c>
      <c r="F127" s="30">
        <v>60</v>
      </c>
      <c r="G127" s="30">
        <v>7</v>
      </c>
      <c r="H127" s="29" t="s">
        <v>12</v>
      </c>
      <c r="I127" s="29" t="s">
        <v>15</v>
      </c>
      <c r="J127" s="30">
        <v>3.9582000000000002</v>
      </c>
      <c r="K127" s="30">
        <v>3.72</v>
      </c>
      <c r="L127" s="30"/>
      <c r="M127" s="30">
        <v>1.34</v>
      </c>
      <c r="N127" s="84">
        <f>[1]!b_anal_modidura_cnbd(A127,E127,1)</f>
        <v>5.8945999999999996</v>
      </c>
      <c r="O127" s="85">
        <f>[1]!b_anal_yield_cnbd(A127,D127,1)</f>
        <v>4.0026000000000002</v>
      </c>
      <c r="P127" s="86">
        <f>IF(U:U="国开1",0.09/N127+J127,IF(U:U="国开3",0.14/N127+J127,IF(U:U="国开5",0.24/N127+J127,IF(U:U="国开7",0.24/N127+J127,IF(U:U="国开10",0.29/N127+J127,IF(U:U="口行1",0.08/N127+J127,IF(U:U="口行2",0.08/N127+J127,IF(U:U="口行3",0.08/N127+J127,IF(U:U="口行5",0.13/N127+J127,IF(U:U="口行7",0.13/N127+J127,IF(U:U="口行10",0.18/N127+J127,IF(U:U="农发1",0.09/N127+J127,IF(U:U="农发2",0.09/N127+J127,IF(U:U="农发3",0.09/N127+J127,IF(U:U="农发5",0.14/N127+J127,IF(U:U="农发7",0.19/N127+J127,IF(U:U="农发10",0.19/N127+J127,IF(U:U="农发20",0.24/N127+J127,IF(U:U="国债1",0.05/N127+J127,IF(U:U="国债2",0.05/N127+J127,IF(U:U="国债3",0.05/N127+J127,IF(U:U="国开0",0,IF(U:U="农发0",0,IF(U:U="国债0",0,IF(U:U="口行0",0,0.1/N127+J127)))))))))))))))))))))))))</f>
        <v>3.9989152308892888</v>
      </c>
      <c r="Q127" s="1"/>
      <c r="R127" s="88">
        <f t="shared" si="3"/>
        <v>-0.36847691107113612</v>
      </c>
      <c r="S127" s="1"/>
      <c r="U127" s="1" t="str">
        <f>IF(I:I="国家开发银行","国开",IF(I:I="中国进出口银行","口行",IF(I:I="中国农业发展银行","农发","国债")))&amp;IF(G:G&lt;1,"0",G127)</f>
        <v>国开7</v>
      </c>
      <c r="W127" s="1"/>
      <c r="X127" s="1"/>
    </row>
    <row r="128" spans="1:24" ht="15.75" hidden="1" x14ac:dyDescent="0.25">
      <c r="A128" s="113" t="str">
        <f t="shared" si="2"/>
        <v>150207.IB</v>
      </c>
      <c r="B128" s="29" t="s">
        <v>1695</v>
      </c>
      <c r="C128" s="29" t="s">
        <v>1696</v>
      </c>
      <c r="D128" s="33">
        <v>42136</v>
      </c>
      <c r="E128" s="33">
        <v>42139</v>
      </c>
      <c r="F128" s="30">
        <v>60</v>
      </c>
      <c r="G128" s="30">
        <v>3</v>
      </c>
      <c r="H128" s="29" t="s">
        <v>12</v>
      </c>
      <c r="I128" s="29" t="s">
        <v>15</v>
      </c>
      <c r="J128" s="30">
        <v>3.4117999999999999</v>
      </c>
      <c r="K128" s="30">
        <v>3.69</v>
      </c>
      <c r="L128" s="30"/>
      <c r="M128" s="30">
        <v>1.3635999999999999</v>
      </c>
      <c r="N128" s="84">
        <f>[1]!b_anal_modidura_cnbd(A128,E128,1)</f>
        <v>2.6787000000000001</v>
      </c>
      <c r="O128" s="85">
        <f>[1]!b_anal_yield_cnbd(A128,D128,1)</f>
        <v>3.4632999999999998</v>
      </c>
      <c r="P128" s="86">
        <f>IF(U:U="国开1",0.09/N128+J128,IF(U:U="国开3",0.14/N128+J128,IF(U:U="国开5",0.24/N128+J128,IF(U:U="国开7",0.24/N128+J128,IF(U:U="国开10",0.29/N128+J128,IF(U:U="口行1",0.08/N128+J128,IF(U:U="口行2",0.08/N128+J128,IF(U:U="口行3",0.08/N128+J128,IF(U:U="口行5",0.13/N128+J128,IF(U:U="口行7",0.13/N128+J128,IF(U:U="口行10",0.18/N128+J128,IF(U:U="农发1",0.09/N128+J128,IF(U:U="农发2",0.09/N128+J128,IF(U:U="农发3",0.09/N128+J128,IF(U:U="农发5",0.14/N128+J128,IF(U:U="农发7",0.19/N128+J128,IF(U:U="农发10",0.19/N128+J128,IF(U:U="农发20",0.24/N128+J128,IF(U:U="国债1",0.05/N128+J128,IF(U:U="国债2",0.05/N128+J128,IF(U:U="国债3",0.05/N128+J128,IF(U:U="国开0",0,IF(U:U="农发0",0,IF(U:U="国债0",0,IF(U:U="口行0",0,0.1/N128+J128)))))))))))))))))))))))))</f>
        <v>3.4640641579870834</v>
      </c>
      <c r="Q128" s="1"/>
      <c r="R128" s="88">
        <f t="shared" si="3"/>
        <v>7.6415798708362459E-2</v>
      </c>
      <c r="S128" s="1"/>
      <c r="U128" s="1" t="str">
        <f>IF(I:I="国家开发银行","国开",IF(I:I="中国进出口银行","口行",IF(I:I="中国农业发展银行","农发","国债")))&amp;IF(G:G&lt;1,"0",G128)</f>
        <v>国开3</v>
      </c>
      <c r="W128" s="1"/>
      <c r="X128" s="1"/>
    </row>
    <row r="129" spans="1:24" ht="15.75" hidden="1" x14ac:dyDescent="0.25">
      <c r="A129" s="113" t="str">
        <f t="shared" si="2"/>
        <v>150308.IB</v>
      </c>
      <c r="B129" s="29" t="s">
        <v>1697</v>
      </c>
      <c r="C129" s="29" t="s">
        <v>1698</v>
      </c>
      <c r="D129" s="33">
        <v>42137</v>
      </c>
      <c r="E129" s="33">
        <v>42138</v>
      </c>
      <c r="F129" s="30">
        <v>40</v>
      </c>
      <c r="G129" s="30">
        <v>10</v>
      </c>
      <c r="H129" s="29" t="s">
        <v>12</v>
      </c>
      <c r="I129" s="29" t="s">
        <v>22</v>
      </c>
      <c r="J129" s="30">
        <v>3.9998999999999998</v>
      </c>
      <c r="K129" s="30">
        <v>2.67</v>
      </c>
      <c r="L129" s="30"/>
      <c r="M129" s="30">
        <v>1.4666999999999999</v>
      </c>
      <c r="N129" s="84">
        <f>[1]!b_anal_modidura_cnbd(A129,E129,1)</f>
        <v>7.9473000000000003</v>
      </c>
      <c r="O129" s="85">
        <f>[1]!b_anal_yield_cnbd(A129,D129,1)</f>
        <v>4.0433000000000003</v>
      </c>
      <c r="P129" s="86">
        <f>IF(U:U="国开1",0.09/N129+J129,IF(U:U="国开3",0.14/N129+J129,IF(U:U="国开5",0.24/N129+J129,IF(U:U="国开7",0.24/N129+J129,IF(U:U="国开10",0.29/N129+J129,IF(U:U="口行1",0.08/N129+J129,IF(U:U="口行2",0.08/N129+J129,IF(U:U="口行3",0.08/N129+J129,IF(U:U="口行5",0.13/N129+J129,IF(U:U="口行7",0.13/N129+J129,IF(U:U="口行10",0.18/N129+J129,IF(U:U="农发1",0.09/N129+J129,IF(U:U="农发2",0.09/N129+J129,IF(U:U="农发3",0.09/N129+J129,IF(U:U="农发5",0.14/N129+J129,IF(U:U="农发7",0.19/N129+J129,IF(U:U="农发10",0.19/N129+J129,IF(U:U="农发20",0.24/N129+J129,IF(U:U="国债1",0.05/N129+J129,IF(U:U="国债2",0.05/N129+J129,IF(U:U="国债3",0.05/N129+J129,IF(U:U="国开0",0,IF(U:U="农发0",0,IF(U:U="国债0",0,IF(U:U="口行0",0,0.1/N129+J129)))))))))))))))))))))))))</f>
        <v>4.022549201615643</v>
      </c>
      <c r="Q129" s="1"/>
      <c r="R129" s="88">
        <f t="shared" si="3"/>
        <v>-2.0750798384357338</v>
      </c>
      <c r="S129" s="1"/>
      <c r="U129" s="1" t="str">
        <f>IF(I:I="国家开发银行","国开",IF(I:I="中国进出口银行","口行",IF(I:I="中国农业发展银行","农发","国债")))&amp;IF(G:G&lt;1,"0",G129)</f>
        <v>口行10</v>
      </c>
      <c r="W129" s="1"/>
      <c r="X129" s="1"/>
    </row>
    <row r="130" spans="1:24" ht="15.75" hidden="1" x14ac:dyDescent="0.25">
      <c r="A130" s="113" t="str">
        <f t="shared" ref="A130:A193" si="4">LEFT(B130,IFERROR(FIND("X",B130,7),FIND("Z",B130,7))-1)&amp;".IB"</f>
        <v>150004.IB</v>
      </c>
      <c r="B130" s="29" t="s">
        <v>1699</v>
      </c>
      <c r="C130" s="29" t="s">
        <v>1700</v>
      </c>
      <c r="D130" s="33">
        <v>42137</v>
      </c>
      <c r="E130" s="33">
        <v>42142</v>
      </c>
      <c r="F130" s="30">
        <v>300.5</v>
      </c>
      <c r="G130" s="30">
        <v>3</v>
      </c>
      <c r="H130" s="29" t="s">
        <v>12</v>
      </c>
      <c r="I130" s="29" t="s">
        <v>31</v>
      </c>
      <c r="J130" s="30">
        <v>2.8714</v>
      </c>
      <c r="K130" s="30">
        <v>2.39</v>
      </c>
      <c r="L130" s="30"/>
      <c r="M130" s="30"/>
      <c r="N130" s="84">
        <f>[1]!b_anal_modidura_cnbd(A130,E130,1)</f>
        <v>2.6882000000000001</v>
      </c>
      <c r="O130" s="85">
        <f>[1]!b_anal_yield_cnbd(A130,D130,1)</f>
        <v>2.9102999999999999</v>
      </c>
      <c r="P130" s="86">
        <f>IF(U:U="国开1",0.09/N130+J130,IF(U:U="国开3",0.14/N130+J130,IF(U:U="国开5",0.24/N130+J130,IF(U:U="国开7",0.24/N130+J130,IF(U:U="国开10",0.29/N130+J130,IF(U:U="口行1",0.08/N130+J130,IF(U:U="口行2",0.08/N130+J130,IF(U:U="口行3",0.08/N130+J130,IF(U:U="口行5",0.13/N130+J130,IF(U:U="口行7",0.13/N130+J130,IF(U:U="口行10",0.18/N130+J130,IF(U:U="农发1",0.09/N130+J130,IF(U:U="农发2",0.09/N130+J130,IF(U:U="农发3",0.09/N130+J130,IF(U:U="农发5",0.14/N130+J130,IF(U:U="农发7",0.19/N130+J130,IF(U:U="农发10",0.19/N130+J130,IF(U:U="农发20",0.24/N130+J130,IF(U:U="国债1",0.05/N130+J130,IF(U:U="国债2",0.05/N130+J130,IF(U:U="国债3",0.05/N130+J130,IF(U:U="国开0",0,IF(U:U="农发0",0,IF(U:U="国债0",0,IF(U:U="口行0",0,0.1/N130+J130)))))))))))))))))))))))))</f>
        <v>2.8899998065620118</v>
      </c>
      <c r="Q130" s="1"/>
      <c r="R130" s="88">
        <f t="shared" ref="R130:R193" si="5">(P130-O130)*100</f>
        <v>-2.0300193437988057</v>
      </c>
      <c r="S130" s="1"/>
      <c r="U130" s="1" t="str">
        <f>IF(I:I="国家开发银行","国开",IF(I:I="中国进出口银行","口行",IF(I:I="中国农业发展银行","农发","国债")))&amp;IF(G:G&lt;1,"0",G130)</f>
        <v>国债3</v>
      </c>
      <c r="W130" s="1"/>
      <c r="X130" s="1"/>
    </row>
    <row r="131" spans="1:24" ht="15.75" hidden="1" x14ac:dyDescent="0.25">
      <c r="A131" s="113" t="str">
        <f t="shared" si="4"/>
        <v>150309.IB</v>
      </c>
      <c r="B131" s="29" t="s">
        <v>1701</v>
      </c>
      <c r="C131" s="29" t="s">
        <v>1702</v>
      </c>
      <c r="D131" s="33">
        <v>42137</v>
      </c>
      <c r="E131" s="33">
        <v>42138</v>
      </c>
      <c r="F131" s="30">
        <v>40</v>
      </c>
      <c r="G131" s="30">
        <v>3</v>
      </c>
      <c r="H131" s="29" t="s">
        <v>12</v>
      </c>
      <c r="I131" s="29" t="s">
        <v>22</v>
      </c>
      <c r="J131" s="30">
        <v>3.4773999999999998</v>
      </c>
      <c r="K131" s="30">
        <v>5.88</v>
      </c>
      <c r="L131" s="30"/>
      <c r="M131" s="30">
        <v>1</v>
      </c>
      <c r="N131" s="84">
        <f>[1]!b_anal_modidura_cnbd(A131,E131,1)</f>
        <v>2.7275</v>
      </c>
      <c r="O131" s="85">
        <f>[1]!b_anal_yield_cnbd(A131,D131,1)</f>
        <v>3.4698000000000002</v>
      </c>
      <c r="P131" s="86">
        <f>IF(U:U="国开1",0.09/N131+J131,IF(U:U="国开3",0.14/N131+J131,IF(U:U="国开5",0.24/N131+J131,IF(U:U="国开7",0.24/N131+J131,IF(U:U="国开10",0.29/N131+J131,IF(U:U="口行1",0.08/N131+J131,IF(U:U="口行2",0.08/N131+J131,IF(U:U="口行3",0.08/N131+J131,IF(U:U="口行5",0.13/N131+J131,IF(U:U="口行7",0.13/N131+J131,IF(U:U="口行10",0.18/N131+J131,IF(U:U="农发1",0.09/N131+J131,IF(U:U="农发2",0.09/N131+J131,IF(U:U="农发3",0.09/N131+J131,IF(U:U="农发5",0.14/N131+J131,IF(U:U="农发7",0.19/N131+J131,IF(U:U="农发10",0.19/N131+J131,IF(U:U="农发20",0.24/N131+J131,IF(U:U="国债1",0.05/N131+J131,IF(U:U="国债2",0.05/N131+J131,IF(U:U="国债3",0.05/N131+J131,IF(U:U="国开0",0,IF(U:U="农发0",0,IF(U:U="国债0",0,IF(U:U="口行0",0,0.1/N131+J131)))))))))))))))))))))))))</f>
        <v>3.5067308890925752</v>
      </c>
      <c r="Q131" s="1"/>
      <c r="R131" s="88">
        <f t="shared" si="5"/>
        <v>3.6930889092575026</v>
      </c>
      <c r="S131" s="1"/>
      <c r="U131" s="1" t="str">
        <f>IF(I:I="国家开发银行","国开",IF(I:I="中国进出口银行","口行",IF(I:I="中国农业发展银行","农发","国债")))&amp;IF(G:G&lt;1,"0",G131)</f>
        <v>口行3</v>
      </c>
      <c r="W131" s="1"/>
      <c r="X131" s="1"/>
    </row>
    <row r="132" spans="1:24" ht="15.75" hidden="1" x14ac:dyDescent="0.25">
      <c r="A132" s="113" t="str">
        <f t="shared" si="4"/>
        <v>150409.IB</v>
      </c>
      <c r="B132" s="29" t="s">
        <v>1703</v>
      </c>
      <c r="C132" s="29" t="s">
        <v>1704</v>
      </c>
      <c r="D132" s="33">
        <v>42138</v>
      </c>
      <c r="E132" s="33">
        <v>42142</v>
      </c>
      <c r="F132" s="30">
        <v>70</v>
      </c>
      <c r="G132" s="30">
        <v>3</v>
      </c>
      <c r="H132" s="29" t="s">
        <v>12</v>
      </c>
      <c r="I132" s="29" t="s">
        <v>41</v>
      </c>
      <c r="J132" s="30">
        <v>3.3488000000000002</v>
      </c>
      <c r="K132" s="30">
        <v>3.25</v>
      </c>
      <c r="L132" s="30"/>
      <c r="M132" s="30">
        <v>4.0461999999999998</v>
      </c>
      <c r="N132" s="84">
        <f>[1]!b_anal_modidura_cnbd(A132,E132,1)</f>
        <v>2.7225000000000001</v>
      </c>
      <c r="O132" s="85">
        <f>[1]!b_anal_yield_cnbd(A132,D132,1)</f>
        <v>3.4298000000000002</v>
      </c>
      <c r="P132" s="86">
        <f>IF(U:U="国开1",0.09/N132+J132,IF(U:U="国开3",0.14/N132+J132,IF(U:U="国开5",0.24/N132+J132,IF(U:U="国开7",0.24/N132+J132,IF(U:U="国开10",0.29/N132+J132,IF(U:U="口行1",0.08/N132+J132,IF(U:U="口行2",0.08/N132+J132,IF(U:U="口行3",0.08/N132+J132,IF(U:U="口行5",0.13/N132+J132,IF(U:U="口行7",0.13/N132+J132,IF(U:U="口行10",0.18/N132+J132,IF(U:U="农发1",0.09/N132+J132,IF(U:U="农发2",0.09/N132+J132,IF(U:U="农发3",0.09/N132+J132,IF(U:U="农发5",0.14/N132+J132,IF(U:U="农发7",0.19/N132+J132,IF(U:U="农发10",0.19/N132+J132,IF(U:U="农发20",0.24/N132+J132,IF(U:U="国债1",0.05/N132+J132,IF(U:U="国债2",0.05/N132+J132,IF(U:U="国债3",0.05/N132+J132,IF(U:U="国开0",0,IF(U:U="农发0",0,IF(U:U="国债0",0,IF(U:U="口行0",0,0.1/N132+J132)))))))))))))))))))))))))</f>
        <v>3.3818578512396695</v>
      </c>
      <c r="Q132" s="1"/>
      <c r="R132" s="88">
        <f t="shared" si="5"/>
        <v>-4.794214876033065</v>
      </c>
      <c r="S132" s="1"/>
      <c r="U132" s="1" t="str">
        <f>IF(I:I="国家开发银行","国开",IF(I:I="中国进出口银行","口行",IF(I:I="中国农业发展银行","农发","国债")))&amp;IF(G:G&lt;1,"0",G132)</f>
        <v>农发3</v>
      </c>
      <c r="W132" s="1"/>
      <c r="X132" s="1"/>
    </row>
    <row r="133" spans="1:24" ht="15.75" hidden="1" x14ac:dyDescent="0.25">
      <c r="A133" s="113" t="str">
        <f t="shared" si="4"/>
        <v>150410.IB</v>
      </c>
      <c r="B133" s="29" t="s">
        <v>1705</v>
      </c>
      <c r="C133" s="29" t="s">
        <v>1706</v>
      </c>
      <c r="D133" s="33">
        <v>42138</v>
      </c>
      <c r="E133" s="33">
        <v>42142</v>
      </c>
      <c r="F133" s="30">
        <v>60</v>
      </c>
      <c r="G133" s="30">
        <v>5</v>
      </c>
      <c r="H133" s="29" t="s">
        <v>12</v>
      </c>
      <c r="I133" s="29" t="s">
        <v>41</v>
      </c>
      <c r="J133" s="30">
        <v>3.5503</v>
      </c>
      <c r="K133" s="30">
        <v>3.12</v>
      </c>
      <c r="L133" s="30"/>
      <c r="M133" s="30">
        <v>1.9077999999999999</v>
      </c>
      <c r="N133" s="84">
        <f>[1]!b_anal_modidura_cnbd(A133,E133,1)</f>
        <v>4.4074999999999998</v>
      </c>
      <c r="O133" s="85">
        <f>[1]!b_anal_yield_cnbd(A133,D133,1)</f>
        <v>3.6101999999999999</v>
      </c>
      <c r="P133" s="86">
        <f>IF(U:U="国开1",0.09/N133+J133,IF(U:U="国开3",0.14/N133+J133,IF(U:U="国开5",0.24/N133+J133,IF(U:U="国开7",0.24/N133+J133,IF(U:U="国开10",0.29/N133+J133,IF(U:U="口行1",0.08/N133+J133,IF(U:U="口行2",0.08/N133+J133,IF(U:U="口行3",0.08/N133+J133,IF(U:U="口行5",0.13/N133+J133,IF(U:U="口行7",0.13/N133+J133,IF(U:U="口行10",0.18/N133+J133,IF(U:U="农发1",0.09/N133+J133,IF(U:U="农发2",0.09/N133+J133,IF(U:U="农发3",0.09/N133+J133,IF(U:U="农发5",0.14/N133+J133,IF(U:U="农发7",0.19/N133+J133,IF(U:U="农发10",0.19/N133+J133,IF(U:U="农发20",0.24/N133+J133,IF(U:U="国债1",0.05/N133+J133,IF(U:U="国债2",0.05/N133+J133,IF(U:U="国债3",0.05/N133+J133,IF(U:U="国开0",0,IF(U:U="农发0",0,IF(U:U="国债0",0,IF(U:U="口行0",0,0.1/N133+J133)))))))))))))))))))))))))</f>
        <v>3.5820640385706182</v>
      </c>
      <c r="Q133" s="1"/>
      <c r="R133" s="88">
        <f t="shared" si="5"/>
        <v>-2.8135961429381684</v>
      </c>
      <c r="S133" s="1"/>
      <c r="U133" s="1" t="str">
        <f>IF(I:I="国家开发银行","国开",IF(I:I="中国进出口银行","口行",IF(I:I="中国农业发展银行","农发","国债")))&amp;IF(G:G&lt;1,"0",G133)</f>
        <v>农发5</v>
      </c>
      <c r="W133" s="1"/>
      <c r="X133" s="1"/>
    </row>
    <row r="134" spans="1:24" ht="15.75" hidden="1" x14ac:dyDescent="0.25">
      <c r="A134" s="113" t="str">
        <f t="shared" si="4"/>
        <v>150404.IB</v>
      </c>
      <c r="B134" s="29" t="s">
        <v>1707</v>
      </c>
      <c r="C134" s="29" t="s">
        <v>1708</v>
      </c>
      <c r="D134" s="33">
        <v>42138</v>
      </c>
      <c r="E134" s="33">
        <v>42142</v>
      </c>
      <c r="F134" s="30">
        <v>60</v>
      </c>
      <c r="G134" s="30">
        <v>7</v>
      </c>
      <c r="H134" s="29" t="s">
        <v>12</v>
      </c>
      <c r="I134" s="29" t="s">
        <v>41</v>
      </c>
      <c r="J134" s="30">
        <v>3.8938999999999999</v>
      </c>
      <c r="K134" s="30">
        <v>2.63</v>
      </c>
      <c r="L134" s="30"/>
      <c r="M134" s="30">
        <v>2.25</v>
      </c>
      <c r="N134" s="84">
        <f>[1]!b_anal_modidura_cnbd(A134,E134,1)</f>
        <v>5.8047000000000004</v>
      </c>
      <c r="O134" s="85">
        <f>[1]!b_anal_yield_cnbd(A134,D134,1)</f>
        <v>3.91</v>
      </c>
      <c r="P134" s="86">
        <f>IF(U:U="国开1",0.09/N134+J134,IF(U:U="国开3",0.14/N134+J134,IF(U:U="国开5",0.24/N134+J134,IF(U:U="国开7",0.24/N134+J134,IF(U:U="国开10",0.29/N134+J134,IF(U:U="口行1",0.08/N134+J134,IF(U:U="口行2",0.08/N134+J134,IF(U:U="口行3",0.08/N134+J134,IF(U:U="口行5",0.13/N134+J134,IF(U:U="口行7",0.13/N134+J134,IF(U:U="口行10",0.18/N134+J134,IF(U:U="农发1",0.09/N134+J134,IF(U:U="农发2",0.09/N134+J134,IF(U:U="农发3",0.09/N134+J134,IF(U:U="农发5",0.14/N134+J134,IF(U:U="农发7",0.19/N134+J134,IF(U:U="农发10",0.19/N134+J134,IF(U:U="农发20",0.24/N134+J134,IF(U:U="国债1",0.05/N134+J134,IF(U:U="国债2",0.05/N134+J134,IF(U:U="国债3",0.05/N134+J134,IF(U:U="国开0",0,IF(U:U="农发0",0,IF(U:U="国债0",0,IF(U:U="口行0",0,0.1/N134+J134)))))))))))))))))))))))))</f>
        <v>3.9266320964046377</v>
      </c>
      <c r="Q134" s="1"/>
      <c r="R134" s="88">
        <f t="shared" si="5"/>
        <v>1.6632096404637586</v>
      </c>
      <c r="S134" s="1"/>
      <c r="U134" s="1" t="str">
        <f>IF(I:I="国家开发银行","国开",IF(I:I="中国进出口银行","口行",IF(I:I="中国农业发展银行","农发","国债")))&amp;IF(G:G&lt;1,"0",G134)</f>
        <v>农发7</v>
      </c>
      <c r="W134" s="1"/>
      <c r="X134" s="1"/>
    </row>
    <row r="135" spans="1:24" ht="15.75" hidden="1" x14ac:dyDescent="0.25">
      <c r="A135" s="113" t="str">
        <f t="shared" si="4"/>
        <v>150209.IB</v>
      </c>
      <c r="B135" s="29" t="s">
        <v>1709</v>
      </c>
      <c r="C135" s="29" t="s">
        <v>1710</v>
      </c>
      <c r="D135" s="33">
        <v>42143</v>
      </c>
      <c r="E135" s="33">
        <v>42145</v>
      </c>
      <c r="F135" s="30">
        <v>70</v>
      </c>
      <c r="G135" s="30">
        <v>7</v>
      </c>
      <c r="H135" s="29" t="s">
        <v>12</v>
      </c>
      <c r="I135" s="29" t="s">
        <v>15</v>
      </c>
      <c r="J135" s="30">
        <v>3.9990999999999999</v>
      </c>
      <c r="K135" s="30">
        <v>1.77</v>
      </c>
      <c r="L135" s="30"/>
      <c r="M135" s="30">
        <v>4.8333000000000004</v>
      </c>
      <c r="N135" s="84">
        <f>[1]!b_anal_modidura_cnbd(A135,E135,1)</f>
        <v>5.8681000000000001</v>
      </c>
      <c r="O135" s="85">
        <f>[1]!b_anal_yield_cnbd(A135,D135,1)</f>
        <v>3.9817999999999998</v>
      </c>
      <c r="P135" s="86">
        <f>IF(U:U="国开1",0.09/N135+J135,IF(U:U="国开3",0.14/N135+J135,IF(U:U="国开5",0.24/N135+J135,IF(U:U="国开7",0.24/N135+J135,IF(U:U="国开10",0.29/N135+J135,IF(U:U="口行1",0.08/N135+J135,IF(U:U="口行2",0.08/N135+J135,IF(U:U="口行3",0.08/N135+J135,IF(U:U="口行5",0.13/N135+J135,IF(U:U="口行7",0.13/N135+J135,IF(U:U="口行10",0.18/N135+J135,IF(U:U="农发1",0.09/N135+J135,IF(U:U="农发2",0.09/N135+J135,IF(U:U="农发3",0.09/N135+J135,IF(U:U="农发5",0.14/N135+J135,IF(U:U="农发7",0.19/N135+J135,IF(U:U="农发10",0.19/N135+J135,IF(U:U="农发20",0.24/N135+J135,IF(U:U="国债1",0.05/N135+J135,IF(U:U="国债2",0.05/N135+J135,IF(U:U="国债3",0.05/N135+J135,IF(U:U="国开0",0,IF(U:U="农发0",0,IF(U:U="国债0",0,IF(U:U="口行0",0,0.1/N135+J135)))))))))))))))))))))))))</f>
        <v>4.039999098515703</v>
      </c>
      <c r="Q135" s="1"/>
      <c r="R135" s="88">
        <f t="shared" si="5"/>
        <v>5.8199098515703263</v>
      </c>
      <c r="S135" s="1"/>
      <c r="U135" s="1" t="str">
        <f>IF(I:I="国家开发银行","国开",IF(I:I="中国进出口银行","口行",IF(I:I="中国农业发展银行","农发","国债")))&amp;IF(G:G&lt;1,"0",G135)</f>
        <v>国开7</v>
      </c>
      <c r="W135" s="1"/>
      <c r="X135" s="1"/>
    </row>
    <row r="136" spans="1:24" ht="15.75" hidden="1" x14ac:dyDescent="0.25">
      <c r="A136" s="113" t="str">
        <f t="shared" si="4"/>
        <v>150210.IB</v>
      </c>
      <c r="B136" s="29" t="s">
        <v>1711</v>
      </c>
      <c r="C136" s="29" t="s">
        <v>1712</v>
      </c>
      <c r="D136" s="33">
        <v>42143</v>
      </c>
      <c r="E136" s="33">
        <v>42145</v>
      </c>
      <c r="F136" s="30">
        <v>80</v>
      </c>
      <c r="G136" s="30">
        <v>10</v>
      </c>
      <c r="H136" s="29" t="s">
        <v>12</v>
      </c>
      <c r="I136" s="29" t="s">
        <v>15</v>
      </c>
      <c r="J136" s="30">
        <v>3.9653999999999998</v>
      </c>
      <c r="K136" s="30">
        <v>1.88</v>
      </c>
      <c r="L136" s="30"/>
      <c r="M136" s="30">
        <v>20</v>
      </c>
      <c r="N136" s="84">
        <f>[1]!b_anal_modidura_cnbd(A136,E136,1)</f>
        <v>7.9615999999999998</v>
      </c>
      <c r="O136" s="85">
        <f>[1]!b_anal_yield_cnbd(A136,D136,1)</f>
        <v>3.9676</v>
      </c>
      <c r="P136" s="86">
        <f>IF(U:U="国开1",0.09/N136+J136,IF(U:U="国开3",0.14/N136+J136,IF(U:U="国开5",0.24/N136+J136,IF(U:U="国开7",0.24/N136+J136,IF(U:U="国开10",0.29/N136+J136,IF(U:U="口行1",0.08/N136+J136,IF(U:U="口行2",0.08/N136+J136,IF(U:U="口行3",0.08/N136+J136,IF(U:U="口行5",0.13/N136+J136,IF(U:U="口行7",0.13/N136+J136,IF(U:U="口行10",0.18/N136+J136,IF(U:U="农发1",0.09/N136+J136,IF(U:U="农发2",0.09/N136+J136,IF(U:U="农发3",0.09/N136+J136,IF(U:U="农发5",0.14/N136+J136,IF(U:U="农发7",0.19/N136+J136,IF(U:U="农发10",0.19/N136+J136,IF(U:U="农发20",0.24/N136+J136,IF(U:U="国债1",0.05/N136+J136,IF(U:U="国债2",0.05/N136+J136,IF(U:U="国债3",0.05/N136+J136,IF(U:U="国开0",0,IF(U:U="农发0",0,IF(U:U="国债0",0,IF(U:U="口行0",0,0.1/N136+J136)))))))))))))))))))))))))</f>
        <v>4.0018248392282958</v>
      </c>
      <c r="Q136" s="1"/>
      <c r="R136" s="88">
        <f t="shared" si="5"/>
        <v>3.4224839228295778</v>
      </c>
      <c r="S136" s="1"/>
      <c r="U136" s="1" t="str">
        <f>IF(I:I="国家开发银行","国开",IF(I:I="中国进出口银行","口行",IF(I:I="中国农业发展银行","农发","国债")))&amp;IF(G:G&lt;1,"0",G136)</f>
        <v>国开10</v>
      </c>
      <c r="W136" s="1"/>
      <c r="X136" s="1"/>
    </row>
    <row r="137" spans="1:24" ht="15.75" hidden="1" x14ac:dyDescent="0.25">
      <c r="A137" s="113" t="str">
        <f t="shared" si="4"/>
        <v>150208.IB</v>
      </c>
      <c r="B137" s="29" t="s">
        <v>1713</v>
      </c>
      <c r="C137" s="29" t="s">
        <v>1714</v>
      </c>
      <c r="D137" s="33">
        <v>42143</v>
      </c>
      <c r="E137" s="33">
        <v>42145</v>
      </c>
      <c r="F137" s="30">
        <v>60</v>
      </c>
      <c r="G137" s="30">
        <v>5</v>
      </c>
      <c r="H137" s="29" t="s">
        <v>12</v>
      </c>
      <c r="I137" s="29" t="s">
        <v>15</v>
      </c>
      <c r="J137" s="30">
        <v>3.6364000000000001</v>
      </c>
      <c r="K137" s="30">
        <v>2.48</v>
      </c>
      <c r="L137" s="30"/>
      <c r="M137" s="30">
        <v>2.7082999999999999</v>
      </c>
      <c r="N137" s="84">
        <f>[1]!b_anal_modidura_cnbd(A137,E137,1)</f>
        <v>4.3583999999999996</v>
      </c>
      <c r="O137" s="85">
        <f>[1]!b_anal_yield_cnbd(A137,D137,1)</f>
        <v>3.6852</v>
      </c>
      <c r="P137" s="86">
        <f>IF(U:U="国开1",0.09/N137+J137,IF(U:U="国开3",0.14/N137+J137,IF(U:U="国开5",0.24/N137+J137,IF(U:U="国开7",0.24/N137+J137,IF(U:U="国开10",0.29/N137+J137,IF(U:U="口行1",0.08/N137+J137,IF(U:U="口行2",0.08/N137+J137,IF(U:U="口行3",0.08/N137+J137,IF(U:U="口行5",0.13/N137+J137,IF(U:U="口行7",0.13/N137+J137,IF(U:U="口行10",0.18/N137+J137,IF(U:U="农发1",0.09/N137+J137,IF(U:U="农发2",0.09/N137+J137,IF(U:U="农发3",0.09/N137+J137,IF(U:U="农发5",0.14/N137+J137,IF(U:U="农发7",0.19/N137+J137,IF(U:U="农发10",0.19/N137+J137,IF(U:U="农发20",0.24/N137+J137,IF(U:U="国债1",0.05/N137+J137,IF(U:U="国债2",0.05/N137+J137,IF(U:U="国债3",0.05/N137+J137,IF(U:U="国开0",0,IF(U:U="农发0",0,IF(U:U="国债0",0,IF(U:U="口行0",0,0.1/N137+J137)))))))))))))))))))))))))</f>
        <v>3.6914660792951541</v>
      </c>
      <c r="Q137" s="1"/>
      <c r="R137" s="88">
        <f t="shared" si="5"/>
        <v>0.62660792951541033</v>
      </c>
      <c r="S137" s="1"/>
      <c r="U137" s="1" t="str">
        <f>IF(I:I="国家开发银行","国开",IF(I:I="中国进出口银行","口行",IF(I:I="中国农业发展银行","农发","国债")))&amp;IF(G:G&lt;1,"0",G137)</f>
        <v>国开5</v>
      </c>
      <c r="W137" s="1"/>
      <c r="X137" s="1"/>
    </row>
    <row r="138" spans="1:24" ht="15.75" hidden="1" x14ac:dyDescent="0.25">
      <c r="A138" s="113" t="str">
        <f t="shared" si="4"/>
        <v>150207.IB</v>
      </c>
      <c r="B138" s="29" t="s">
        <v>1715</v>
      </c>
      <c r="C138" s="29" t="s">
        <v>1716</v>
      </c>
      <c r="D138" s="33">
        <v>42143</v>
      </c>
      <c r="E138" s="33">
        <v>42145</v>
      </c>
      <c r="F138" s="30">
        <v>70</v>
      </c>
      <c r="G138" s="30">
        <v>3</v>
      </c>
      <c r="H138" s="29" t="s">
        <v>12</v>
      </c>
      <c r="I138" s="29" t="s">
        <v>15</v>
      </c>
      <c r="J138" s="30">
        <v>3.3885000000000001</v>
      </c>
      <c r="K138" s="30">
        <v>2.6</v>
      </c>
      <c r="L138" s="30"/>
      <c r="M138" s="30">
        <v>1.8667</v>
      </c>
      <c r="N138" s="84">
        <f>[1]!b_anal_modidura_cnbd(A138,E138,1)</f>
        <v>2.6606000000000001</v>
      </c>
      <c r="O138" s="85">
        <f>[1]!b_anal_yield_cnbd(A138,D138,1)</f>
        <v>3.4171</v>
      </c>
      <c r="P138" s="86">
        <f>IF(U:U="国开1",0.09/N138+J138,IF(U:U="国开3",0.14/N138+J138,IF(U:U="国开5",0.24/N138+J138,IF(U:U="国开7",0.24/N138+J138,IF(U:U="国开10",0.29/N138+J138,IF(U:U="口行1",0.08/N138+J138,IF(U:U="口行2",0.08/N138+J138,IF(U:U="口行3",0.08/N138+J138,IF(U:U="口行5",0.13/N138+J138,IF(U:U="口行7",0.13/N138+J138,IF(U:U="口行10",0.18/N138+J138,IF(U:U="农发1",0.09/N138+J138,IF(U:U="农发2",0.09/N138+J138,IF(U:U="农发3",0.09/N138+J138,IF(U:U="农发5",0.14/N138+J138,IF(U:U="农发7",0.19/N138+J138,IF(U:U="农发10",0.19/N138+J138,IF(U:U="农发20",0.24/N138+J138,IF(U:U="国债1",0.05/N138+J138,IF(U:U="国债2",0.05/N138+J138,IF(U:U="国债3",0.05/N138+J138,IF(U:U="国开0",0,IF(U:U="农发0",0,IF(U:U="国债0",0,IF(U:U="口行0",0,0.1/N138+J138)))))))))))))))))))))))))</f>
        <v>3.441119709839886</v>
      </c>
      <c r="Q138" s="1"/>
      <c r="R138" s="88">
        <f t="shared" si="5"/>
        <v>2.4019709839885994</v>
      </c>
      <c r="S138" s="1"/>
      <c r="U138" s="1" t="str">
        <f>IF(I:I="国家开发银行","国开",IF(I:I="中国进出口银行","口行",IF(I:I="中国农业发展银行","农发","国债")))&amp;IF(G:G&lt;1,"0",G138)</f>
        <v>国开3</v>
      </c>
      <c r="W138" s="1"/>
      <c r="X138" s="1"/>
    </row>
    <row r="139" spans="1:24" ht="15.75" hidden="1" x14ac:dyDescent="0.25">
      <c r="A139" s="113" t="str">
        <f t="shared" si="4"/>
        <v>150412.IB</v>
      </c>
      <c r="B139" s="29" t="s">
        <v>1717</v>
      </c>
      <c r="C139" s="29" t="s">
        <v>1718</v>
      </c>
      <c r="D139" s="33">
        <v>42144</v>
      </c>
      <c r="E139" s="33">
        <v>42146</v>
      </c>
      <c r="F139" s="30">
        <v>40</v>
      </c>
      <c r="G139" s="30">
        <v>7</v>
      </c>
      <c r="H139" s="29" t="s">
        <v>12</v>
      </c>
      <c r="I139" s="29" t="s">
        <v>41</v>
      </c>
      <c r="J139" s="30">
        <v>4.0026000000000002</v>
      </c>
      <c r="K139" s="30">
        <v>4.0599999999999996</v>
      </c>
      <c r="L139" s="30"/>
      <c r="M139" s="30">
        <v>6.3158000000000003</v>
      </c>
      <c r="N139" s="84">
        <f>[1]!b_anal_modidura_cnbd(A139,E139,1)</f>
        <v>5.9257999999999997</v>
      </c>
      <c r="O139" s="85">
        <f>[1]!b_anal_yield_cnbd(A139,D139,1)</f>
        <v>4.0229999999999997</v>
      </c>
      <c r="P139" s="86">
        <f>IF(U:U="国开1",0.09/N139+J139,IF(U:U="国开3",0.14/N139+J139,IF(U:U="国开5",0.24/N139+J139,IF(U:U="国开7",0.24/N139+J139,IF(U:U="国开10",0.29/N139+J139,IF(U:U="口行1",0.08/N139+J139,IF(U:U="口行2",0.08/N139+J139,IF(U:U="口行3",0.08/N139+J139,IF(U:U="口行5",0.13/N139+J139,IF(U:U="口行7",0.13/N139+J139,IF(U:U="口行10",0.18/N139+J139,IF(U:U="农发1",0.09/N139+J139,IF(U:U="农发2",0.09/N139+J139,IF(U:U="农发3",0.09/N139+J139,IF(U:U="农发5",0.14/N139+J139,IF(U:U="农发7",0.19/N139+J139,IF(U:U="农发10",0.19/N139+J139,IF(U:U="农发20",0.24/N139+J139,IF(U:U="国债1",0.05/N139+J139,IF(U:U="国债2",0.05/N139+J139,IF(U:U="国债3",0.05/N139+J139,IF(U:U="国开0",0,IF(U:U="农发0",0,IF(U:U="国债0",0,IF(U:U="口行0",0,0.1/N139+J139)))))))))))))))))))))))))</f>
        <v>4.0346631813426033</v>
      </c>
      <c r="Q139" s="1"/>
      <c r="R139" s="88">
        <f t="shared" si="5"/>
        <v>1.1663181342603579</v>
      </c>
      <c r="S139" s="1"/>
      <c r="U139" s="1" t="str">
        <f>IF(I:I="国家开发银行","国开",IF(I:I="中国进出口银行","口行",IF(I:I="中国农业发展银行","农发","国债")))&amp;IF(G:G&lt;1,"0",G139)</f>
        <v>农发7</v>
      </c>
      <c r="W139" s="1"/>
      <c r="X139" s="1"/>
    </row>
    <row r="140" spans="1:24" ht="15.75" hidden="1" x14ac:dyDescent="0.25">
      <c r="A140" s="113" t="str">
        <f t="shared" si="4"/>
        <v>150308.IB</v>
      </c>
      <c r="B140" s="29" t="s">
        <v>1719</v>
      </c>
      <c r="C140" s="29" t="s">
        <v>1720</v>
      </c>
      <c r="D140" s="33">
        <v>42145</v>
      </c>
      <c r="E140" s="33">
        <v>42146</v>
      </c>
      <c r="F140" s="30">
        <v>40</v>
      </c>
      <c r="G140" s="30">
        <v>10</v>
      </c>
      <c r="H140" s="29" t="s">
        <v>12</v>
      </c>
      <c r="I140" s="29" t="s">
        <v>22</v>
      </c>
      <c r="J140" s="30">
        <v>4.0549999999999997</v>
      </c>
      <c r="K140" s="30">
        <v>2.59</v>
      </c>
      <c r="L140" s="30"/>
      <c r="M140" s="30">
        <v>1.0448</v>
      </c>
      <c r="N140" s="84">
        <f>[1]!b_anal_modidura_cnbd(A140,E140,1)</f>
        <v>7.9051</v>
      </c>
      <c r="O140" s="85">
        <f>[1]!b_anal_yield_cnbd(A140,D140,1)</f>
        <v>4.0831999999999997</v>
      </c>
      <c r="P140" s="86">
        <f>IF(U:U="国开1",0.09/N140+J140,IF(U:U="国开3",0.14/N140+J140,IF(U:U="国开5",0.24/N140+J140,IF(U:U="国开7",0.24/N140+J140,IF(U:U="国开10",0.29/N140+J140,IF(U:U="口行1",0.08/N140+J140,IF(U:U="口行2",0.08/N140+J140,IF(U:U="口行3",0.08/N140+J140,IF(U:U="口行5",0.13/N140+J140,IF(U:U="口行7",0.13/N140+J140,IF(U:U="口行10",0.18/N140+J140,IF(U:U="农发1",0.09/N140+J140,IF(U:U="农发2",0.09/N140+J140,IF(U:U="农发3",0.09/N140+J140,IF(U:U="农发5",0.14/N140+J140,IF(U:U="农发7",0.19/N140+J140,IF(U:U="农发10",0.19/N140+J140,IF(U:U="农发20",0.24/N140+J140,IF(U:U="国债1",0.05/N140+J140,IF(U:U="国债2",0.05/N140+J140,IF(U:U="国债3",0.05/N140+J140,IF(U:U="国开0",0,IF(U:U="农发0",0,IF(U:U="国债0",0,IF(U:U="口行0",0,0.1/N140+J140)))))))))))))))))))))))))</f>
        <v>4.0777701104350355</v>
      </c>
      <c r="Q140" s="1"/>
      <c r="R140" s="88">
        <f t="shared" si="5"/>
        <v>-0.54298895649642631</v>
      </c>
      <c r="S140" s="1"/>
      <c r="U140" s="1" t="str">
        <f>IF(I:I="国家开发银行","国开",IF(I:I="中国进出口银行","口行",IF(I:I="中国农业发展银行","农发","国债")))&amp;IF(G:G&lt;1,"0",G140)</f>
        <v>口行10</v>
      </c>
      <c r="W140" s="1"/>
      <c r="X140" s="1"/>
    </row>
    <row r="141" spans="1:24" ht="15.75" hidden="1" x14ac:dyDescent="0.25">
      <c r="A141" s="113" t="str">
        <f t="shared" si="4"/>
        <v>150310.IB</v>
      </c>
      <c r="B141" s="29" t="s">
        <v>1721</v>
      </c>
      <c r="C141" s="29" t="s">
        <v>1722</v>
      </c>
      <c r="D141" s="33">
        <v>42145</v>
      </c>
      <c r="E141" s="33">
        <v>42146</v>
      </c>
      <c r="F141" s="30">
        <v>40</v>
      </c>
      <c r="G141" s="30">
        <v>7</v>
      </c>
      <c r="H141" s="29" t="s">
        <v>12</v>
      </c>
      <c r="I141" s="29" t="s">
        <v>22</v>
      </c>
      <c r="J141" s="30">
        <v>4.0042999999999997</v>
      </c>
      <c r="K141" s="30">
        <v>2.5</v>
      </c>
      <c r="L141" s="30"/>
      <c r="M141" s="30">
        <v>1.625</v>
      </c>
      <c r="N141" s="84">
        <f>[1]!b_anal_modidura_cnbd(A141,E141,1)</f>
        <v>5.9808000000000003</v>
      </c>
      <c r="O141" s="85">
        <f>[1]!b_anal_yield_cnbd(A141,D141,1)</f>
        <v>4.0385999999999997</v>
      </c>
      <c r="P141" s="86">
        <f>IF(U:U="国开1",0.09/N141+J141,IF(U:U="国开3",0.14/N141+J141,IF(U:U="国开5",0.24/N141+J141,IF(U:U="国开7",0.24/N141+J141,IF(U:U="国开10",0.29/N141+J141,IF(U:U="口行1",0.08/N141+J141,IF(U:U="口行2",0.08/N141+J141,IF(U:U="口行3",0.08/N141+J141,IF(U:U="口行5",0.13/N141+J141,IF(U:U="口行7",0.13/N141+J141,IF(U:U="口行10",0.18/N141+J141,IF(U:U="农发1",0.09/N141+J141,IF(U:U="农发2",0.09/N141+J141,IF(U:U="农发3",0.09/N141+J141,IF(U:U="农发5",0.14/N141+J141,IF(U:U="农发7",0.19/N141+J141,IF(U:U="农发10",0.19/N141+J141,IF(U:U="农发20",0.24/N141+J141,IF(U:U="国债1",0.05/N141+J141,IF(U:U="国债2",0.05/N141+J141,IF(U:U="国债3",0.05/N141+J141,IF(U:U="国开0",0,IF(U:U="农发0",0,IF(U:U="国债0",0,IF(U:U="口行0",0,0.1/N141+J141)))))))))))))))))))))))))</f>
        <v>4.0260362225789192</v>
      </c>
      <c r="Q141" s="1"/>
      <c r="R141" s="88">
        <f t="shared" si="5"/>
        <v>-1.2563777421080502</v>
      </c>
      <c r="S141" s="1"/>
      <c r="U141" s="1" t="str">
        <f>IF(I:I="国家开发银行","国开",IF(I:I="中国进出口银行","口行",IF(I:I="中国农业发展银行","农发","国债")))&amp;IF(G:G&lt;1,"0",G141)</f>
        <v>口行7</v>
      </c>
      <c r="W141" s="1"/>
      <c r="X141" s="1"/>
    </row>
    <row r="142" spans="1:24" ht="15.75" hidden="1" x14ac:dyDescent="0.25">
      <c r="A142" s="113" t="str">
        <f t="shared" si="4"/>
        <v>150309.IB</v>
      </c>
      <c r="B142" s="29" t="s">
        <v>1723</v>
      </c>
      <c r="C142" s="29" t="s">
        <v>1724</v>
      </c>
      <c r="D142" s="33">
        <v>42145</v>
      </c>
      <c r="E142" s="33">
        <v>42146</v>
      </c>
      <c r="F142" s="30">
        <v>40</v>
      </c>
      <c r="G142" s="30">
        <v>3</v>
      </c>
      <c r="H142" s="29" t="s">
        <v>12</v>
      </c>
      <c r="I142" s="29" t="s">
        <v>22</v>
      </c>
      <c r="J142" s="30">
        <v>3.4424000000000001</v>
      </c>
      <c r="K142" s="30">
        <v>3.8</v>
      </c>
      <c r="L142" s="30"/>
      <c r="M142" s="30">
        <v>1</v>
      </c>
      <c r="N142" s="84">
        <f>[1]!b_anal_modidura_cnbd(A142,E142,1)</f>
        <v>2.7048999999999999</v>
      </c>
      <c r="O142" s="85">
        <f>[1]!b_anal_yield_cnbd(A142,D142,1)</f>
        <v>3.4990000000000001</v>
      </c>
      <c r="P142" s="86">
        <f>IF(U:U="国开1",0.09/N142+J142,IF(U:U="国开3",0.14/N142+J142,IF(U:U="国开5",0.24/N142+J142,IF(U:U="国开7",0.24/N142+J142,IF(U:U="国开10",0.29/N142+J142,IF(U:U="口行1",0.08/N142+J142,IF(U:U="口行2",0.08/N142+J142,IF(U:U="口行3",0.08/N142+J142,IF(U:U="口行5",0.13/N142+J142,IF(U:U="口行7",0.13/N142+J142,IF(U:U="口行10",0.18/N142+J142,IF(U:U="农发1",0.09/N142+J142,IF(U:U="农发2",0.09/N142+J142,IF(U:U="农发3",0.09/N142+J142,IF(U:U="农发5",0.14/N142+J142,IF(U:U="农发7",0.19/N142+J142,IF(U:U="农发10",0.19/N142+J142,IF(U:U="农发20",0.24/N142+J142,IF(U:U="国债1",0.05/N142+J142,IF(U:U="国债2",0.05/N142+J142,IF(U:U="国债3",0.05/N142+J142,IF(U:U="国开0",0,IF(U:U="农发0",0,IF(U:U="国债0",0,IF(U:U="口行0",0,0.1/N142+J142)))))))))))))))))))))))))</f>
        <v>3.4719759547487894</v>
      </c>
      <c r="Q142" s="1"/>
      <c r="R142" s="88">
        <f t="shared" si="5"/>
        <v>-2.7024045251210715</v>
      </c>
      <c r="S142" s="1"/>
      <c r="U142" s="1" t="str">
        <f>IF(I:I="国家开发银行","国开",IF(I:I="中国进出口银行","口行",IF(I:I="中国农业发展银行","农发","国债")))&amp;IF(G:G&lt;1,"0",G142)</f>
        <v>口行3</v>
      </c>
      <c r="W142" s="1"/>
      <c r="X142" s="1"/>
    </row>
    <row r="143" spans="1:24" ht="15.75" hidden="1" x14ac:dyDescent="0.25">
      <c r="A143" s="113" t="str">
        <f t="shared" si="4"/>
        <v>150409.IB</v>
      </c>
      <c r="B143" s="29" t="s">
        <v>1725</v>
      </c>
      <c r="C143" s="29" t="s">
        <v>1726</v>
      </c>
      <c r="D143" s="33">
        <v>42149</v>
      </c>
      <c r="E143" s="33">
        <v>42151</v>
      </c>
      <c r="F143" s="30">
        <v>60</v>
      </c>
      <c r="G143" s="30">
        <v>3</v>
      </c>
      <c r="H143" s="29" t="s">
        <v>12</v>
      </c>
      <c r="I143" s="29" t="s">
        <v>41</v>
      </c>
      <c r="J143" s="30">
        <v>3.4514999999999998</v>
      </c>
      <c r="K143" s="30">
        <v>2.85</v>
      </c>
      <c r="L143" s="30"/>
      <c r="M143" s="30">
        <v>4.0232999999999999</v>
      </c>
      <c r="N143" s="84">
        <f>[1]!b_anal_modidura_cnbd(A143,E143,1)</f>
        <v>2.6958000000000002</v>
      </c>
      <c r="O143" s="85">
        <f>[1]!b_anal_yield_cnbd(A143,D143,1)</f>
        <v>3.4712000000000001</v>
      </c>
      <c r="P143" s="86">
        <f>IF(U:U="国开1",0.09/N143+J143,IF(U:U="国开3",0.14/N143+J143,IF(U:U="国开5",0.24/N143+J143,IF(U:U="国开7",0.24/N143+J143,IF(U:U="国开10",0.29/N143+J143,IF(U:U="口行1",0.08/N143+J143,IF(U:U="口行2",0.08/N143+J143,IF(U:U="口行3",0.08/N143+J143,IF(U:U="口行5",0.13/N143+J143,IF(U:U="口行7",0.13/N143+J143,IF(U:U="口行10",0.18/N143+J143,IF(U:U="农发1",0.09/N143+J143,IF(U:U="农发2",0.09/N143+J143,IF(U:U="农发3",0.09/N143+J143,IF(U:U="农发5",0.14/N143+J143,IF(U:U="农发7",0.19/N143+J143,IF(U:U="农发10",0.19/N143+J143,IF(U:U="农发20",0.24/N143+J143,IF(U:U="国债1",0.05/N143+J143,IF(U:U="国债2",0.05/N143+J143,IF(U:U="国债3",0.05/N143+J143,IF(U:U="国开0",0,IF(U:U="农发0",0,IF(U:U="国债0",0,IF(U:U="口行0",0,0.1/N143+J143)))))))))))))))))))))))))</f>
        <v>3.4848852659692855</v>
      </c>
      <c r="Q143" s="1"/>
      <c r="R143" s="88">
        <f t="shared" si="5"/>
        <v>1.3685265969285432</v>
      </c>
      <c r="S143" s="1"/>
      <c r="U143" s="1" t="str">
        <f>IF(I:I="国家开发银行","国开",IF(I:I="中国进出口银行","口行",IF(I:I="中国农业发展银行","农发","国债")))&amp;IF(G:G&lt;1,"0",G143)</f>
        <v>农发3</v>
      </c>
      <c r="W143" s="1"/>
      <c r="X143" s="1"/>
    </row>
    <row r="144" spans="1:24" ht="15.75" hidden="1" x14ac:dyDescent="0.25">
      <c r="A144" s="113" t="str">
        <f t="shared" si="4"/>
        <v>150209.IB</v>
      </c>
      <c r="B144" s="29" t="s">
        <v>1727</v>
      </c>
      <c r="C144" s="29" t="s">
        <v>1728</v>
      </c>
      <c r="D144" s="33">
        <v>42150</v>
      </c>
      <c r="E144" s="33">
        <v>42153</v>
      </c>
      <c r="F144" s="30">
        <v>50</v>
      </c>
      <c r="G144" s="30">
        <v>7</v>
      </c>
      <c r="H144" s="29" t="s">
        <v>12</v>
      </c>
      <c r="I144" s="29" t="s">
        <v>15</v>
      </c>
      <c r="J144" s="30">
        <v>4.0541</v>
      </c>
      <c r="K144" s="30">
        <v>2.94</v>
      </c>
      <c r="L144" s="30"/>
      <c r="M144" s="30">
        <v>1.2069000000000001</v>
      </c>
      <c r="N144" s="84">
        <f>[1]!b_anal_modidura_cnbd(A144,E144,1)</f>
        <v>5.8358999999999996</v>
      </c>
      <c r="O144" s="85">
        <f>[1]!b_anal_yield_cnbd(A144,D144,1)</f>
        <v>4.0800999999999998</v>
      </c>
      <c r="P144" s="86">
        <f>IF(U:U="国开1",0.09/N144+J144,IF(U:U="国开3",0.14/N144+J144,IF(U:U="国开5",0.24/N144+J144,IF(U:U="国开7",0.24/N144+J144,IF(U:U="国开10",0.29/N144+J144,IF(U:U="口行1",0.08/N144+J144,IF(U:U="口行2",0.08/N144+J144,IF(U:U="口行3",0.08/N144+J144,IF(U:U="口行5",0.13/N144+J144,IF(U:U="口行7",0.13/N144+J144,IF(U:U="口行10",0.18/N144+J144,IF(U:U="农发1",0.09/N144+J144,IF(U:U="农发2",0.09/N144+J144,IF(U:U="农发3",0.09/N144+J144,IF(U:U="农发5",0.14/N144+J144,IF(U:U="农发7",0.19/N144+J144,IF(U:U="农发10",0.19/N144+J144,IF(U:U="农发20",0.24/N144+J144,IF(U:U="国债1",0.05/N144+J144,IF(U:U="国债2",0.05/N144+J144,IF(U:U="国债3",0.05/N144+J144,IF(U:U="国开0",0,IF(U:U="农发0",0,IF(U:U="国债0",0,IF(U:U="口行0",0,0.1/N144+J144)))))))))))))))))))))))))</f>
        <v>4.0952247622474687</v>
      </c>
      <c r="Q144" s="1"/>
      <c r="R144" s="88">
        <f t="shared" si="5"/>
        <v>1.5124762247468837</v>
      </c>
      <c r="S144" s="1"/>
      <c r="U144" s="1" t="str">
        <f>IF(I:I="国家开发银行","国开",IF(I:I="中国进出口银行","口行",IF(I:I="中国农业发展银行","农发","国债")))&amp;IF(G:G&lt;1,"0",G144)</f>
        <v>国开7</v>
      </c>
      <c r="W144" s="1"/>
      <c r="X144" s="1"/>
    </row>
    <row r="145" spans="1:24" ht="15.75" hidden="1" x14ac:dyDescent="0.25">
      <c r="A145" s="113" t="str">
        <f t="shared" si="4"/>
        <v>150208.IB</v>
      </c>
      <c r="B145" s="29" t="s">
        <v>1729</v>
      </c>
      <c r="C145" s="29" t="s">
        <v>1730</v>
      </c>
      <c r="D145" s="33">
        <v>42150</v>
      </c>
      <c r="E145" s="33">
        <v>42153</v>
      </c>
      <c r="F145" s="30">
        <v>60</v>
      </c>
      <c r="G145" s="30">
        <v>5</v>
      </c>
      <c r="H145" s="29" t="s">
        <v>12</v>
      </c>
      <c r="I145" s="29" t="s">
        <v>15</v>
      </c>
      <c r="J145" s="30">
        <v>3.7625000000000002</v>
      </c>
      <c r="K145" s="30">
        <v>2.0499999999999998</v>
      </c>
      <c r="L145" s="30"/>
      <c r="M145" s="30">
        <v>7.1538000000000004</v>
      </c>
      <c r="N145" s="84">
        <f>[1]!b_anal_modidura_cnbd(A145,E145,1)</f>
        <v>4.3308999999999997</v>
      </c>
      <c r="O145" s="85">
        <f>[1]!b_anal_yield_cnbd(A145,D145,1)</f>
        <v>3.8037999999999998</v>
      </c>
      <c r="P145" s="86">
        <f>IF(U:U="国开1",0.09/N145+J145,IF(U:U="国开3",0.14/N145+J145,IF(U:U="国开5",0.24/N145+J145,IF(U:U="国开7",0.24/N145+J145,IF(U:U="国开10",0.29/N145+J145,IF(U:U="口行1",0.08/N145+J145,IF(U:U="口行2",0.08/N145+J145,IF(U:U="口行3",0.08/N145+J145,IF(U:U="口行5",0.13/N145+J145,IF(U:U="口行7",0.13/N145+J145,IF(U:U="口行10",0.18/N145+J145,IF(U:U="农发1",0.09/N145+J145,IF(U:U="农发2",0.09/N145+J145,IF(U:U="农发3",0.09/N145+J145,IF(U:U="农发5",0.14/N145+J145,IF(U:U="农发7",0.19/N145+J145,IF(U:U="农发10",0.19/N145+J145,IF(U:U="农发20",0.24/N145+J145,IF(U:U="国债1",0.05/N145+J145,IF(U:U="国债2",0.05/N145+J145,IF(U:U="国债3",0.05/N145+J145,IF(U:U="国开0",0,IF(U:U="农发0",0,IF(U:U="国债0",0,IF(U:U="口行0",0,0.1/N145+J145)))))))))))))))))))))))))</f>
        <v>3.8179157334503224</v>
      </c>
      <c r="Q145" s="1"/>
      <c r="R145" s="88">
        <f t="shared" si="5"/>
        <v>1.4115733450322576</v>
      </c>
      <c r="S145" s="1"/>
      <c r="U145" s="1" t="str">
        <f>IF(I:I="国家开发银行","国开",IF(I:I="中国进出口银行","口行",IF(I:I="中国农业发展银行","农发","国债")))&amp;IF(G:G&lt;1,"0",G145)</f>
        <v>国开5</v>
      </c>
      <c r="W145" s="1"/>
      <c r="X145" s="1"/>
    </row>
    <row r="146" spans="1:24" ht="15.75" hidden="1" x14ac:dyDescent="0.25">
      <c r="A146" s="113" t="str">
        <f t="shared" si="4"/>
        <v>150210.IB</v>
      </c>
      <c r="B146" s="29" t="s">
        <v>1731</v>
      </c>
      <c r="C146" s="29" t="s">
        <v>1732</v>
      </c>
      <c r="D146" s="33">
        <v>42150</v>
      </c>
      <c r="E146" s="33">
        <v>42153</v>
      </c>
      <c r="F146" s="30">
        <v>80</v>
      </c>
      <c r="G146" s="30">
        <v>10</v>
      </c>
      <c r="H146" s="29" t="s">
        <v>12</v>
      </c>
      <c r="I146" s="29" t="s">
        <v>15</v>
      </c>
      <c r="J146" s="30">
        <v>4.0551000000000004</v>
      </c>
      <c r="K146" s="30">
        <v>2.7</v>
      </c>
      <c r="L146" s="30"/>
      <c r="M146" s="30">
        <v>3.3409</v>
      </c>
      <c r="N146" s="84">
        <f>[1]!b_anal_modidura_cnbd(A146,E146,1)</f>
        <v>7.9233000000000002</v>
      </c>
      <c r="O146" s="85">
        <f>[1]!b_anal_yield_cnbd(A146,D146,1)</f>
        <v>4.0537999999999998</v>
      </c>
      <c r="P146" s="86">
        <f>IF(U:U="国开1",0.09/N146+J146,IF(U:U="国开3",0.14/N146+J146,IF(U:U="国开5",0.24/N146+J146,IF(U:U="国开7",0.24/N146+J146,IF(U:U="国开10",0.29/N146+J146,IF(U:U="口行1",0.08/N146+J146,IF(U:U="口行2",0.08/N146+J146,IF(U:U="口行3",0.08/N146+J146,IF(U:U="口行5",0.13/N146+J146,IF(U:U="口行7",0.13/N146+J146,IF(U:U="口行10",0.18/N146+J146,IF(U:U="农发1",0.09/N146+J146,IF(U:U="农发2",0.09/N146+J146,IF(U:U="农发3",0.09/N146+J146,IF(U:U="农发5",0.14/N146+J146,IF(U:U="农发7",0.19/N146+J146,IF(U:U="农发10",0.19/N146+J146,IF(U:U="农发20",0.24/N146+J146,IF(U:U="国债1",0.05/N146+J146,IF(U:U="国债2",0.05/N146+J146,IF(U:U="国债3",0.05/N146+J146,IF(U:U="国开0",0,IF(U:U="农发0",0,IF(U:U="国债0",0,IF(U:U="口行0",0,0.1/N146+J146)))))))))))))))))))))))))</f>
        <v>4.0917009112364804</v>
      </c>
      <c r="Q146" s="1"/>
      <c r="R146" s="88">
        <f t="shared" si="5"/>
        <v>3.7900911236480539</v>
      </c>
      <c r="S146" s="1"/>
      <c r="U146" s="1" t="str">
        <f>IF(I:I="国家开发银行","国开",IF(I:I="中国进出口银行","口行",IF(I:I="中国农业发展银行","农发","国债")))&amp;IF(G:G&lt;1,"0",G146)</f>
        <v>国开10</v>
      </c>
      <c r="W146" s="1"/>
      <c r="X146" s="1"/>
    </row>
    <row r="147" spans="1:24" ht="15.75" hidden="1" x14ac:dyDescent="0.25">
      <c r="A147" s="113" t="str">
        <f t="shared" si="4"/>
        <v>150207.IB</v>
      </c>
      <c r="B147" s="29" t="s">
        <v>1733</v>
      </c>
      <c r="C147" s="29" t="s">
        <v>1734</v>
      </c>
      <c r="D147" s="33">
        <v>42150</v>
      </c>
      <c r="E147" s="33">
        <v>42153</v>
      </c>
      <c r="F147" s="30">
        <v>60</v>
      </c>
      <c r="G147" s="30">
        <v>3</v>
      </c>
      <c r="H147" s="29" t="s">
        <v>12</v>
      </c>
      <c r="I147" s="29" t="s">
        <v>15</v>
      </c>
      <c r="J147" s="30">
        <v>3.4493</v>
      </c>
      <c r="K147" s="30">
        <v>2.68</v>
      </c>
      <c r="L147" s="30"/>
      <c r="M147" s="30">
        <v>7.5</v>
      </c>
      <c r="N147" s="84">
        <f>[1]!b_anal_modidura_cnbd(A147,E147,1)</f>
        <v>2.6366999999999998</v>
      </c>
      <c r="O147" s="85">
        <f>[1]!b_anal_yield_cnbd(A147,D147,1)</f>
        <v>3.4882</v>
      </c>
      <c r="P147" s="86">
        <f>IF(U:U="国开1",0.09/N147+J147,IF(U:U="国开3",0.14/N147+J147,IF(U:U="国开5",0.24/N147+J147,IF(U:U="国开7",0.24/N147+J147,IF(U:U="国开10",0.29/N147+J147,IF(U:U="口行1",0.08/N147+J147,IF(U:U="口行2",0.08/N147+J147,IF(U:U="口行3",0.08/N147+J147,IF(U:U="口行5",0.13/N147+J147,IF(U:U="口行7",0.13/N147+J147,IF(U:U="口行10",0.18/N147+J147,IF(U:U="农发1",0.09/N147+J147,IF(U:U="农发2",0.09/N147+J147,IF(U:U="农发3",0.09/N147+J147,IF(U:U="农发5",0.14/N147+J147,IF(U:U="农发7",0.19/N147+J147,IF(U:U="农发10",0.19/N147+J147,IF(U:U="农发20",0.24/N147+J147,IF(U:U="国债1",0.05/N147+J147,IF(U:U="国债2",0.05/N147+J147,IF(U:U="国债3",0.05/N147+J147,IF(U:U="国开0",0,IF(U:U="农发0",0,IF(U:U="国债0",0,IF(U:U="口行0",0,0.1/N147+J147)))))))))))))))))))))))))</f>
        <v>3.502396673872644</v>
      </c>
      <c r="Q147" s="1"/>
      <c r="R147" s="88">
        <f t="shared" si="5"/>
        <v>1.4196673872644006</v>
      </c>
      <c r="S147" s="1"/>
      <c r="U147" s="1" t="str">
        <f>IF(I:I="国家开发银行","国开",IF(I:I="中国进出口银行","口行",IF(I:I="中国农业发展银行","农发","国债")))&amp;IF(G:G&lt;1,"0",G147)</f>
        <v>国开3</v>
      </c>
      <c r="W147" s="1"/>
      <c r="X147" s="1"/>
    </row>
    <row r="148" spans="1:24" ht="15.75" hidden="1" x14ac:dyDescent="0.25">
      <c r="A148" s="113" t="str">
        <f t="shared" si="4"/>
        <v>150309.IB</v>
      </c>
      <c r="B148" s="29" t="s">
        <v>1735</v>
      </c>
      <c r="C148" s="29" t="s">
        <v>1736</v>
      </c>
      <c r="D148" s="33">
        <v>42152</v>
      </c>
      <c r="E148" s="33">
        <v>42156</v>
      </c>
      <c r="F148" s="30">
        <v>40</v>
      </c>
      <c r="G148" s="30">
        <v>3</v>
      </c>
      <c r="H148" s="29" t="s">
        <v>12</v>
      </c>
      <c r="I148" s="29" t="s">
        <v>22</v>
      </c>
      <c r="J148" s="30">
        <v>3.5470000000000002</v>
      </c>
      <c r="K148" s="30">
        <v>2.83</v>
      </c>
      <c r="L148" s="30"/>
      <c r="M148" s="30">
        <v>1.0975999999999999</v>
      </c>
      <c r="N148" s="84">
        <f>[1]!b_anal_modidura_cnbd(A148,E148,1)</f>
        <v>2.6728999999999998</v>
      </c>
      <c r="O148" s="85">
        <f>[1]!b_anal_yield_cnbd(A148,D148,1)</f>
        <v>3.5693000000000001</v>
      </c>
      <c r="P148" s="86">
        <f>IF(U:U="国开1",0.09/N148+J148,IF(U:U="国开3",0.14/N148+J148,IF(U:U="国开5",0.24/N148+J148,IF(U:U="国开7",0.24/N148+J148,IF(U:U="国开10",0.29/N148+J148,IF(U:U="口行1",0.08/N148+J148,IF(U:U="口行2",0.08/N148+J148,IF(U:U="口行3",0.08/N148+J148,IF(U:U="口行5",0.13/N148+J148,IF(U:U="口行7",0.13/N148+J148,IF(U:U="口行10",0.18/N148+J148,IF(U:U="农发1",0.09/N148+J148,IF(U:U="农发2",0.09/N148+J148,IF(U:U="农发3",0.09/N148+J148,IF(U:U="农发5",0.14/N148+J148,IF(U:U="农发7",0.19/N148+J148,IF(U:U="农发10",0.19/N148+J148,IF(U:U="农发20",0.24/N148+J148,IF(U:U="国债1",0.05/N148+J148,IF(U:U="国债2",0.05/N148+J148,IF(U:U="国债3",0.05/N148+J148,IF(U:U="国开0",0,IF(U:U="农发0",0,IF(U:U="国债0",0,IF(U:U="口行0",0,0.1/N148+J148)))))))))))))))))))))))))</f>
        <v>3.576930038534925</v>
      </c>
      <c r="Q148" s="1"/>
      <c r="R148" s="88">
        <f t="shared" si="5"/>
        <v>0.76300385349248323</v>
      </c>
      <c r="S148" s="1"/>
      <c r="U148" s="1" t="str">
        <f>IF(I:I="国家开发银行","国开",IF(I:I="中国进出口银行","口行",IF(I:I="中国农业发展银行","农发","国债")))&amp;IF(G:G&lt;1,"0",G148)</f>
        <v>口行3</v>
      </c>
      <c r="W148" s="1"/>
      <c r="X148" s="1"/>
    </row>
    <row r="149" spans="1:24" ht="15.75" hidden="1" x14ac:dyDescent="0.25">
      <c r="A149" s="113" t="str">
        <f t="shared" si="4"/>
        <v>150310.IB</v>
      </c>
      <c r="B149" s="29" t="s">
        <v>1737</v>
      </c>
      <c r="C149" s="29" t="s">
        <v>1738</v>
      </c>
      <c r="D149" s="33">
        <v>42152</v>
      </c>
      <c r="E149" s="33">
        <v>42156</v>
      </c>
      <c r="F149" s="30">
        <v>40</v>
      </c>
      <c r="G149" s="30">
        <v>7</v>
      </c>
      <c r="H149" s="29" t="s">
        <v>12</v>
      </c>
      <c r="I149" s="29" t="s">
        <v>22</v>
      </c>
      <c r="J149" s="30">
        <v>4.1437999999999997</v>
      </c>
      <c r="K149" s="30">
        <v>2.73</v>
      </c>
      <c r="L149" s="30"/>
      <c r="M149" s="30">
        <v>3.9285999999999999</v>
      </c>
      <c r="N149" s="84">
        <f>[1]!b_anal_modidura_cnbd(A149,E149,1)</f>
        <v>5.9424000000000001</v>
      </c>
      <c r="O149" s="85">
        <f>[1]!b_anal_yield_cnbd(A149,D149,1)</f>
        <v>4.1570999999999998</v>
      </c>
      <c r="P149" s="86">
        <f>IF(U:U="国开1",0.09/N149+J149,IF(U:U="国开3",0.14/N149+J149,IF(U:U="国开5",0.24/N149+J149,IF(U:U="国开7",0.24/N149+J149,IF(U:U="国开10",0.29/N149+J149,IF(U:U="口行1",0.08/N149+J149,IF(U:U="口行2",0.08/N149+J149,IF(U:U="口行3",0.08/N149+J149,IF(U:U="口行5",0.13/N149+J149,IF(U:U="口行7",0.13/N149+J149,IF(U:U="口行10",0.18/N149+J149,IF(U:U="农发1",0.09/N149+J149,IF(U:U="农发2",0.09/N149+J149,IF(U:U="农发3",0.09/N149+J149,IF(U:U="农发5",0.14/N149+J149,IF(U:U="农发7",0.19/N149+J149,IF(U:U="农发10",0.19/N149+J149,IF(U:U="农发20",0.24/N149+J149,IF(U:U="国债1",0.05/N149+J149,IF(U:U="国债2",0.05/N149+J149,IF(U:U="国债3",0.05/N149+J149,IF(U:U="国开0",0,IF(U:U="农发0",0,IF(U:U="国债0",0,IF(U:U="口行0",0,0.1/N149+J149)))))))))))))))))))))))))</f>
        <v>4.1656766828217551</v>
      </c>
      <c r="Q149" s="1"/>
      <c r="R149" s="88">
        <f t="shared" si="5"/>
        <v>0.85766828217552771</v>
      </c>
      <c r="S149" s="1"/>
      <c r="U149" s="1" t="str">
        <f>IF(I:I="国家开发银行","国开",IF(I:I="中国进出口银行","口行",IF(I:I="中国农业发展银行","农发","国债")))&amp;IF(G:G&lt;1,"0",G149)</f>
        <v>口行7</v>
      </c>
      <c r="W149" s="1"/>
      <c r="X149" s="1"/>
    </row>
    <row r="150" spans="1:24" ht="15.75" hidden="1" x14ac:dyDescent="0.25">
      <c r="A150" s="113" t="str">
        <f t="shared" si="4"/>
        <v>150308.IB</v>
      </c>
      <c r="B150" s="29" t="s">
        <v>1739</v>
      </c>
      <c r="C150" s="29" t="s">
        <v>1740</v>
      </c>
      <c r="D150" s="33">
        <v>42152</v>
      </c>
      <c r="E150" s="33">
        <v>42156</v>
      </c>
      <c r="F150" s="30">
        <v>40</v>
      </c>
      <c r="G150" s="30">
        <v>10</v>
      </c>
      <c r="H150" s="29" t="s">
        <v>12</v>
      </c>
      <c r="I150" s="29" t="s">
        <v>22</v>
      </c>
      <c r="J150" s="30">
        <v>4.1684000000000001</v>
      </c>
      <c r="K150" s="30">
        <v>2.83</v>
      </c>
      <c r="L150" s="30"/>
      <c r="M150" s="30">
        <v>2.7273000000000001</v>
      </c>
      <c r="N150" s="84">
        <f>[1]!b_anal_modidura_cnbd(A150,E150,1)</f>
        <v>7.8627000000000002</v>
      </c>
      <c r="O150" s="85">
        <f>[1]!b_anal_yield_cnbd(A150,D150,1)</f>
        <v>4.1879999999999997</v>
      </c>
      <c r="P150" s="86">
        <f>IF(U:U="国开1",0.09/N150+J150,IF(U:U="国开3",0.14/N150+J150,IF(U:U="国开5",0.24/N150+J150,IF(U:U="国开7",0.24/N150+J150,IF(U:U="国开10",0.29/N150+J150,IF(U:U="口行1",0.08/N150+J150,IF(U:U="口行2",0.08/N150+J150,IF(U:U="口行3",0.08/N150+J150,IF(U:U="口行5",0.13/N150+J150,IF(U:U="口行7",0.13/N150+J150,IF(U:U="口行10",0.18/N150+J150,IF(U:U="农发1",0.09/N150+J150,IF(U:U="农发2",0.09/N150+J150,IF(U:U="农发3",0.09/N150+J150,IF(U:U="农发5",0.14/N150+J150,IF(U:U="农发7",0.19/N150+J150,IF(U:U="农发10",0.19/N150+J150,IF(U:U="农发20",0.24/N150+J150,IF(U:U="国债1",0.05/N150+J150,IF(U:U="国债2",0.05/N150+J150,IF(U:U="国债3",0.05/N150+J150,IF(U:U="国开0",0,IF(U:U="农发0",0,IF(U:U="国债0",0,IF(U:U="口行0",0,0.1/N150+J150)))))))))))))))))))))))))</f>
        <v>4.191292899385707</v>
      </c>
      <c r="Q150" s="1"/>
      <c r="R150" s="88">
        <f t="shared" si="5"/>
        <v>0.32928993857073152</v>
      </c>
      <c r="S150" s="1"/>
      <c r="U150" s="1" t="str">
        <f>IF(I:I="国家开发银行","国开",IF(I:I="中国进出口银行","口行",IF(I:I="中国农业发展银行","农发","国债")))&amp;IF(G:G&lt;1,"0",G150)</f>
        <v>口行10</v>
      </c>
      <c r="W150" s="1"/>
      <c r="X150" s="1"/>
    </row>
    <row r="151" spans="1:24" ht="15.75" hidden="1" x14ac:dyDescent="0.25">
      <c r="A151" s="113" t="str">
        <f t="shared" si="4"/>
        <v>150409.IB</v>
      </c>
      <c r="B151" s="29" t="s">
        <v>1741</v>
      </c>
      <c r="C151" s="29" t="s">
        <v>1742</v>
      </c>
      <c r="D151" s="33">
        <v>42156</v>
      </c>
      <c r="E151" s="33">
        <v>42158</v>
      </c>
      <c r="F151" s="30">
        <v>80</v>
      </c>
      <c r="G151" s="30">
        <v>3</v>
      </c>
      <c r="H151" s="29" t="s">
        <v>12</v>
      </c>
      <c r="I151" s="29" t="s">
        <v>41</v>
      </c>
      <c r="J151" s="30">
        <v>3.6779999999999999</v>
      </c>
      <c r="K151" s="30">
        <v>2.0299999999999998</v>
      </c>
      <c r="L151" s="30"/>
      <c r="M151" s="30">
        <v>1.0112000000000001</v>
      </c>
      <c r="N151" s="84">
        <f>[1]!b_anal_modidura_cnbd(A151,E151,1)</f>
        <v>2.6768999999999998</v>
      </c>
      <c r="O151" s="85">
        <f>[1]!b_anal_yield_cnbd(A151,D151,1)</f>
        <v>3.6844000000000001</v>
      </c>
      <c r="P151" s="86">
        <f>IF(U:U="国开1",0.09/N151+J151,IF(U:U="国开3",0.14/N151+J151,IF(U:U="国开5",0.24/N151+J151,IF(U:U="国开7",0.24/N151+J151,IF(U:U="国开10",0.29/N151+J151,IF(U:U="口行1",0.08/N151+J151,IF(U:U="口行2",0.08/N151+J151,IF(U:U="口行3",0.08/N151+J151,IF(U:U="口行5",0.13/N151+J151,IF(U:U="口行7",0.13/N151+J151,IF(U:U="口行10",0.18/N151+J151,IF(U:U="农发1",0.09/N151+J151,IF(U:U="农发2",0.09/N151+J151,IF(U:U="农发3",0.09/N151+J151,IF(U:U="农发5",0.14/N151+J151,IF(U:U="农发7",0.19/N151+J151,IF(U:U="农发10",0.19/N151+J151,IF(U:U="农发20",0.24/N151+J151,IF(U:U="国债1",0.05/N151+J151,IF(U:U="国债2",0.05/N151+J151,IF(U:U="国债3",0.05/N151+J151,IF(U:U="国开0",0,IF(U:U="农发0",0,IF(U:U="国债0",0,IF(U:U="口行0",0,0.1/N151+J151)))))))))))))))))))))))))</f>
        <v>3.7116209794912023</v>
      </c>
      <c r="Q151" s="1"/>
      <c r="R151" s="88">
        <f t="shared" si="5"/>
        <v>2.7220979491202169</v>
      </c>
      <c r="S151" s="1"/>
      <c r="U151" s="1" t="str">
        <f>IF(I:I="国家开发银行","国开",IF(I:I="中国进出口银行","口行",IF(I:I="中国农业发展银行","农发","国债")))&amp;IF(G:G&lt;1,"0",G151)</f>
        <v>农发3</v>
      </c>
      <c r="W151" s="1"/>
      <c r="X151" s="1"/>
    </row>
    <row r="152" spans="1:24" ht="15.75" hidden="1" x14ac:dyDescent="0.25">
      <c r="A152" s="113" t="str">
        <f t="shared" si="4"/>
        <v>150410.IB</v>
      </c>
      <c r="B152" s="29" t="s">
        <v>1743</v>
      </c>
      <c r="C152" s="29" t="s">
        <v>1744</v>
      </c>
      <c r="D152" s="33">
        <v>42156</v>
      </c>
      <c r="E152" s="33">
        <v>42158</v>
      </c>
      <c r="F152" s="30">
        <v>40</v>
      </c>
      <c r="G152" s="30">
        <v>5</v>
      </c>
      <c r="H152" s="29" t="s">
        <v>12</v>
      </c>
      <c r="I152" s="29" t="s">
        <v>41</v>
      </c>
      <c r="J152" s="30">
        <v>3.8906000000000001</v>
      </c>
      <c r="K152" s="30">
        <v>2.5499999999999998</v>
      </c>
      <c r="L152" s="30"/>
      <c r="M152" s="30">
        <v>1.7646999999999999</v>
      </c>
      <c r="N152" s="84">
        <f>[1]!b_anal_modidura_cnbd(A152,E152,1)</f>
        <v>4.3567</v>
      </c>
      <c r="O152" s="85">
        <f>[1]!b_anal_yield_cnbd(A152,D152,1)</f>
        <v>3.8700999999999999</v>
      </c>
      <c r="P152" s="86">
        <f>IF(U:U="国开1",0.09/N152+J152,IF(U:U="国开3",0.14/N152+J152,IF(U:U="国开5",0.24/N152+J152,IF(U:U="国开7",0.24/N152+J152,IF(U:U="国开10",0.29/N152+J152,IF(U:U="口行1",0.08/N152+J152,IF(U:U="口行2",0.08/N152+J152,IF(U:U="口行3",0.08/N152+J152,IF(U:U="口行5",0.13/N152+J152,IF(U:U="口行7",0.13/N152+J152,IF(U:U="口行10",0.18/N152+J152,IF(U:U="农发1",0.09/N152+J152,IF(U:U="农发2",0.09/N152+J152,IF(U:U="农发3",0.09/N152+J152,IF(U:U="农发5",0.14/N152+J152,IF(U:U="农发7",0.19/N152+J152,IF(U:U="农发10",0.19/N152+J152,IF(U:U="农发20",0.24/N152+J152,IF(U:U="国债1",0.05/N152+J152,IF(U:U="国债2",0.05/N152+J152,IF(U:U="国债3",0.05/N152+J152,IF(U:U="国开0",0,IF(U:U="农发0",0,IF(U:U="国债0",0,IF(U:U="口行0",0,0.1/N152+J152)))))))))))))))))))))))))</f>
        <v>3.9227344136617166</v>
      </c>
      <c r="Q152" s="1"/>
      <c r="R152" s="88">
        <f t="shared" si="5"/>
        <v>5.2634413661716728</v>
      </c>
      <c r="S152" s="1"/>
      <c r="U152" s="1" t="str">
        <f>IF(I:I="国家开发银行","国开",IF(I:I="中国进出口银行","口行",IF(I:I="中国农业发展银行","农发","国债")))&amp;IF(G:G&lt;1,"0",G152)</f>
        <v>农发5</v>
      </c>
      <c r="W152" s="1"/>
      <c r="X152" s="1"/>
    </row>
    <row r="153" spans="1:24" ht="15.75" hidden="1" x14ac:dyDescent="0.25">
      <c r="A153" s="113" t="str">
        <f t="shared" si="4"/>
        <v>150207.IB</v>
      </c>
      <c r="B153" s="29" t="s">
        <v>1745</v>
      </c>
      <c r="C153" s="29" t="s">
        <v>1746</v>
      </c>
      <c r="D153" s="33">
        <v>42157</v>
      </c>
      <c r="E153" s="33">
        <v>42159</v>
      </c>
      <c r="F153" s="30">
        <v>60</v>
      </c>
      <c r="G153" s="30">
        <v>3</v>
      </c>
      <c r="H153" s="29" t="s">
        <v>12</v>
      </c>
      <c r="I153" s="29" t="s">
        <v>15</v>
      </c>
      <c r="J153" s="30">
        <v>3.4704999999999999</v>
      </c>
      <c r="K153" s="30">
        <v>2.66</v>
      </c>
      <c r="L153" s="30"/>
      <c r="M153" s="30">
        <v>1.2178</v>
      </c>
      <c r="N153" s="84">
        <f>[1]!b_anal_modidura_cnbd(A153,E153,1)</f>
        <v>2.621</v>
      </c>
      <c r="O153" s="85">
        <f>[1]!b_anal_yield_cnbd(A153,D153,1)</f>
        <v>3.5007000000000001</v>
      </c>
      <c r="P153" s="86">
        <f>IF(U:U="国开1",0.09/N153+J153,IF(U:U="国开3",0.14/N153+J153,IF(U:U="国开5",0.24/N153+J153,IF(U:U="国开7",0.24/N153+J153,IF(U:U="国开10",0.29/N153+J153,IF(U:U="口行1",0.08/N153+J153,IF(U:U="口行2",0.08/N153+J153,IF(U:U="口行3",0.08/N153+J153,IF(U:U="口行5",0.13/N153+J153,IF(U:U="口行7",0.13/N153+J153,IF(U:U="口行10",0.18/N153+J153,IF(U:U="农发1",0.09/N153+J153,IF(U:U="农发2",0.09/N153+J153,IF(U:U="农发3",0.09/N153+J153,IF(U:U="农发5",0.14/N153+J153,IF(U:U="农发7",0.19/N153+J153,IF(U:U="农发10",0.19/N153+J153,IF(U:U="农发20",0.24/N153+J153,IF(U:U="国债1",0.05/N153+J153,IF(U:U="国债2",0.05/N153+J153,IF(U:U="国债3",0.05/N153+J153,IF(U:U="国开0",0,IF(U:U="农发0",0,IF(U:U="国债0",0,IF(U:U="口行0",0,0.1/N153+J153)))))))))))))))))))))))))</f>
        <v>3.5239147272033575</v>
      </c>
      <c r="Q153" s="1"/>
      <c r="R153" s="88">
        <f t="shared" si="5"/>
        <v>2.3214727203357377</v>
      </c>
      <c r="S153" s="1"/>
      <c r="U153" s="1" t="str">
        <f>IF(I:I="国家开发银行","国开",IF(I:I="中国进出口银行","口行",IF(I:I="中国农业发展银行","农发","国债")))&amp;IF(G:G&lt;1,"0",G153)</f>
        <v>国开3</v>
      </c>
      <c r="W153" s="1"/>
      <c r="X153" s="1"/>
    </row>
    <row r="154" spans="1:24" ht="15.75" hidden="1" x14ac:dyDescent="0.25">
      <c r="A154" s="113" t="str">
        <f t="shared" si="4"/>
        <v>150209.IB</v>
      </c>
      <c r="B154" s="29" t="s">
        <v>1747</v>
      </c>
      <c r="C154" s="29" t="s">
        <v>1748</v>
      </c>
      <c r="D154" s="33">
        <v>42157</v>
      </c>
      <c r="E154" s="33">
        <v>42159</v>
      </c>
      <c r="F154" s="30">
        <v>50</v>
      </c>
      <c r="G154" s="30">
        <v>7</v>
      </c>
      <c r="H154" s="29" t="s">
        <v>12</v>
      </c>
      <c r="I154" s="29" t="s">
        <v>15</v>
      </c>
      <c r="J154" s="30">
        <v>4.0552000000000001</v>
      </c>
      <c r="K154" s="30">
        <v>3.08</v>
      </c>
      <c r="L154" s="30"/>
      <c r="M154" s="30">
        <v>3.4722</v>
      </c>
      <c r="N154" s="84">
        <f>[1]!b_anal_modidura_cnbd(A154,E154,1)</f>
        <v>5.8231000000000002</v>
      </c>
      <c r="O154" s="85">
        <f>[1]!b_anal_yield_cnbd(A154,D154,1)</f>
        <v>4.0749000000000004</v>
      </c>
      <c r="P154" s="86">
        <f>IF(U:U="国开1",0.09/N154+J154,IF(U:U="国开3",0.14/N154+J154,IF(U:U="国开5",0.24/N154+J154,IF(U:U="国开7",0.24/N154+J154,IF(U:U="国开10",0.29/N154+J154,IF(U:U="口行1",0.08/N154+J154,IF(U:U="口行2",0.08/N154+J154,IF(U:U="口行3",0.08/N154+J154,IF(U:U="口行5",0.13/N154+J154,IF(U:U="口行7",0.13/N154+J154,IF(U:U="口行10",0.18/N154+J154,IF(U:U="农发1",0.09/N154+J154,IF(U:U="农发2",0.09/N154+J154,IF(U:U="农发3",0.09/N154+J154,IF(U:U="农发5",0.14/N154+J154,IF(U:U="农发7",0.19/N154+J154,IF(U:U="农发10",0.19/N154+J154,IF(U:U="农发20",0.24/N154+J154,IF(U:U="国债1",0.05/N154+J154,IF(U:U="国债2",0.05/N154+J154,IF(U:U="国债3",0.05/N154+J154,IF(U:U="国开0",0,IF(U:U="农发0",0,IF(U:U="国债0",0,IF(U:U="口行0",0,0.1/N154+J154)))))))))))))))))))))))))</f>
        <v>4.0964151603098005</v>
      </c>
      <c r="Q154" s="1"/>
      <c r="R154" s="88">
        <f t="shared" si="5"/>
        <v>2.1515160309800052</v>
      </c>
      <c r="S154" s="1"/>
      <c r="U154" s="1" t="str">
        <f>IF(I:I="国家开发银行","国开",IF(I:I="中国进出口银行","口行",IF(I:I="中国农业发展银行","农发","国债")))&amp;IF(G:G&lt;1,"0",G154)</f>
        <v>国开7</v>
      </c>
      <c r="W154" s="1"/>
      <c r="X154" s="1"/>
    </row>
    <row r="155" spans="1:24" ht="15.75" hidden="1" x14ac:dyDescent="0.25">
      <c r="A155" s="113" t="str">
        <f t="shared" si="4"/>
        <v>150208.IB</v>
      </c>
      <c r="B155" s="29" t="s">
        <v>1749</v>
      </c>
      <c r="C155" s="29" t="s">
        <v>1750</v>
      </c>
      <c r="D155" s="33">
        <v>42157</v>
      </c>
      <c r="E155" s="33">
        <v>42159</v>
      </c>
      <c r="F155" s="30">
        <v>50</v>
      </c>
      <c r="G155" s="30">
        <v>5</v>
      </c>
      <c r="H155" s="29" t="s">
        <v>12</v>
      </c>
      <c r="I155" s="29" t="s">
        <v>15</v>
      </c>
      <c r="J155" s="30">
        <v>3.7584</v>
      </c>
      <c r="K155" s="30">
        <v>2.86</v>
      </c>
      <c r="L155" s="30"/>
      <c r="M155" s="30">
        <v>1.3897999999999999</v>
      </c>
      <c r="N155" s="84">
        <f>[1]!b_anal_modidura_cnbd(A155,E155,1)</f>
        <v>4.3163999999999998</v>
      </c>
      <c r="O155" s="85">
        <f>[1]!b_anal_yield_cnbd(A155,D155,1)</f>
        <v>3.7753000000000001</v>
      </c>
      <c r="P155" s="86">
        <f>IF(U:U="国开1",0.09/N155+J155,IF(U:U="国开3",0.14/N155+J155,IF(U:U="国开5",0.24/N155+J155,IF(U:U="国开7",0.24/N155+J155,IF(U:U="国开10",0.29/N155+J155,IF(U:U="口行1",0.08/N155+J155,IF(U:U="口行2",0.08/N155+J155,IF(U:U="口行3",0.08/N155+J155,IF(U:U="口行5",0.13/N155+J155,IF(U:U="口行7",0.13/N155+J155,IF(U:U="口行10",0.18/N155+J155,IF(U:U="农发1",0.09/N155+J155,IF(U:U="农发2",0.09/N155+J155,IF(U:U="农发3",0.09/N155+J155,IF(U:U="农发5",0.14/N155+J155,IF(U:U="农发7",0.19/N155+J155,IF(U:U="农发10",0.19/N155+J155,IF(U:U="农发20",0.24/N155+J155,IF(U:U="国债1",0.05/N155+J155,IF(U:U="国债2",0.05/N155+J155,IF(U:U="国债3",0.05/N155+J155,IF(U:U="国开0",0,IF(U:U="农发0",0,IF(U:U="国债0",0,IF(U:U="口行0",0,0.1/N155+J155)))))))))))))))))))))))))</f>
        <v>3.8140018904642758</v>
      </c>
      <c r="Q155" s="1"/>
      <c r="R155" s="88">
        <f t="shared" si="5"/>
        <v>3.8701890464275746</v>
      </c>
      <c r="S155" s="1"/>
      <c r="U155" s="1" t="str">
        <f>IF(I:I="国家开发银行","国开",IF(I:I="中国进出口银行","口行",IF(I:I="中国农业发展银行","农发","国债")))&amp;IF(G:G&lt;1,"0",G155)</f>
        <v>国开5</v>
      </c>
      <c r="W155" s="1"/>
      <c r="X155" s="1"/>
    </row>
    <row r="156" spans="1:24" ht="15.75" hidden="1" x14ac:dyDescent="0.25">
      <c r="A156" s="113" t="str">
        <f t="shared" si="4"/>
        <v>150210.IB</v>
      </c>
      <c r="B156" s="29" t="s">
        <v>1751</v>
      </c>
      <c r="C156" s="29" t="s">
        <v>1752</v>
      </c>
      <c r="D156" s="33">
        <v>42157</v>
      </c>
      <c r="E156" s="33">
        <v>42159</v>
      </c>
      <c r="F156" s="30">
        <v>70</v>
      </c>
      <c r="G156" s="30">
        <v>10</v>
      </c>
      <c r="H156" s="29" t="s">
        <v>12</v>
      </c>
      <c r="I156" s="29" t="s">
        <v>15</v>
      </c>
      <c r="J156" s="30">
        <v>4.0533999999999999</v>
      </c>
      <c r="K156" s="30">
        <v>3.12</v>
      </c>
      <c r="L156" s="30"/>
      <c r="M156" s="30">
        <v>4.8974000000000002</v>
      </c>
      <c r="N156" s="84">
        <f>[1]!b_anal_modidura_cnbd(A156,E156,1)</f>
        <v>7.9120999999999997</v>
      </c>
      <c r="O156" s="85">
        <f>[1]!b_anal_yield_cnbd(A156,D156,1)</f>
        <v>4.0899000000000001</v>
      </c>
      <c r="P156" s="86">
        <f>IF(U:U="国开1",0.09/N156+J156,IF(U:U="国开3",0.14/N156+J156,IF(U:U="国开5",0.24/N156+J156,IF(U:U="国开7",0.24/N156+J156,IF(U:U="国开10",0.29/N156+J156,IF(U:U="口行1",0.08/N156+J156,IF(U:U="口行2",0.08/N156+J156,IF(U:U="口行3",0.08/N156+J156,IF(U:U="口行5",0.13/N156+J156,IF(U:U="口行7",0.13/N156+J156,IF(U:U="口行10",0.18/N156+J156,IF(U:U="农发1",0.09/N156+J156,IF(U:U="农发2",0.09/N156+J156,IF(U:U="农发3",0.09/N156+J156,IF(U:U="农发5",0.14/N156+J156,IF(U:U="农发7",0.19/N156+J156,IF(U:U="农发10",0.19/N156+J156,IF(U:U="农发20",0.24/N156+J156,IF(U:U="国债1",0.05/N156+J156,IF(U:U="国债2",0.05/N156+J156,IF(U:U="国债3",0.05/N156+J156,IF(U:U="国开0",0,IF(U:U="农发0",0,IF(U:U="国债0",0,IF(U:U="口行0",0,0.1/N156+J156)))))))))))))))))))))))))</f>
        <v>4.0900527217805642</v>
      </c>
      <c r="Q156" s="1"/>
      <c r="R156" s="88">
        <f t="shared" si="5"/>
        <v>1.5272178056413566E-2</v>
      </c>
      <c r="S156" s="1"/>
      <c r="U156" s="1" t="str">
        <f>IF(I:I="国家开发银行","国开",IF(I:I="中国进出口银行","口行",IF(I:I="中国农业发展银行","农发","国债")))&amp;IF(G:G&lt;1,"0",G156)</f>
        <v>国开10</v>
      </c>
      <c r="W156" s="1"/>
      <c r="X156" s="1"/>
    </row>
    <row r="157" spans="1:24" ht="15.75" hidden="1" x14ac:dyDescent="0.25">
      <c r="A157" s="113" t="str">
        <f t="shared" si="4"/>
        <v>150308.IB</v>
      </c>
      <c r="B157" s="29" t="s">
        <v>1753</v>
      </c>
      <c r="C157" s="29" t="s">
        <v>1754</v>
      </c>
      <c r="D157" s="33">
        <v>42160</v>
      </c>
      <c r="E157" s="33">
        <v>42163</v>
      </c>
      <c r="F157" s="30">
        <v>40</v>
      </c>
      <c r="G157" s="30">
        <v>10</v>
      </c>
      <c r="H157" s="29" t="s">
        <v>12</v>
      </c>
      <c r="I157" s="29" t="s">
        <v>22</v>
      </c>
      <c r="J157" s="30">
        <v>4.1333000000000002</v>
      </c>
      <c r="K157" s="30">
        <v>4.05</v>
      </c>
      <c r="L157" s="30"/>
      <c r="M157" s="30">
        <v>7.1764999999999999</v>
      </c>
      <c r="N157" s="84">
        <f>[1]!b_anal_modidura_cnbd(A157,E157,1)</f>
        <v>7.8545999999999996</v>
      </c>
      <c r="O157" s="85">
        <f>[1]!b_anal_yield_cnbd(A157,D157,1)</f>
        <v>4.1417999999999999</v>
      </c>
      <c r="P157" s="86">
        <f>IF(U:U="国开1",0.09/N157+J157,IF(U:U="国开3",0.14/N157+J157,IF(U:U="国开5",0.24/N157+J157,IF(U:U="国开7",0.24/N157+J157,IF(U:U="国开10",0.29/N157+J157,IF(U:U="口行1",0.08/N157+J157,IF(U:U="口行2",0.08/N157+J157,IF(U:U="口行3",0.08/N157+J157,IF(U:U="口行5",0.13/N157+J157,IF(U:U="口行7",0.13/N157+J157,IF(U:U="口行10",0.18/N157+J157,IF(U:U="农发1",0.09/N157+J157,IF(U:U="农发2",0.09/N157+J157,IF(U:U="农发3",0.09/N157+J157,IF(U:U="农发5",0.14/N157+J157,IF(U:U="农发7",0.19/N157+J157,IF(U:U="农发10",0.19/N157+J157,IF(U:U="农发20",0.24/N157+J157,IF(U:U="国债1",0.05/N157+J157,IF(U:U="国债2",0.05/N157+J157,IF(U:U="国债3",0.05/N157+J157,IF(U:U="国开0",0,IF(U:U="农发0",0,IF(U:U="国债0",0,IF(U:U="口行0",0,0.1/N157+J157)))))))))))))))))))))))))</f>
        <v>4.1562165075242534</v>
      </c>
      <c r="Q157" s="1"/>
      <c r="R157" s="88">
        <f t="shared" si="5"/>
        <v>1.4416507524253497</v>
      </c>
      <c r="S157" s="1"/>
      <c r="U157" s="1" t="str">
        <f>IF(I:I="国家开发银行","国开",IF(I:I="中国进出口银行","口行",IF(I:I="中国农业发展银行","农发","国债")))&amp;IF(G:G&lt;1,"0",G157)</f>
        <v>口行10</v>
      </c>
      <c r="W157" s="1"/>
      <c r="X157" s="1"/>
    </row>
    <row r="158" spans="1:24" ht="15.75" hidden="1" x14ac:dyDescent="0.25">
      <c r="A158" s="113" t="str">
        <f t="shared" si="4"/>
        <v>150414.IB</v>
      </c>
      <c r="B158" s="29" t="s">
        <v>1755</v>
      </c>
      <c r="C158" s="29" t="s">
        <v>1756</v>
      </c>
      <c r="D158" s="33">
        <v>42163</v>
      </c>
      <c r="E158" s="33">
        <v>42165</v>
      </c>
      <c r="F158" s="30">
        <v>70</v>
      </c>
      <c r="G158" s="30">
        <v>3</v>
      </c>
      <c r="H158" s="29" t="s">
        <v>12</v>
      </c>
      <c r="I158" s="29" t="s">
        <v>41</v>
      </c>
      <c r="J158" s="30">
        <v>3.5547</v>
      </c>
      <c r="K158" s="30">
        <v>2.14</v>
      </c>
      <c r="L158" s="30"/>
      <c r="M158" s="30">
        <v>4.7222</v>
      </c>
      <c r="N158" s="84">
        <f>[1]!b_anal_modidura_cnbd(A158,E158,1)</f>
        <v>2.7505999999999999</v>
      </c>
      <c r="O158" s="85">
        <f>[1]!b_anal_yield_cnbd(A158,D158,1)</f>
        <v>3.5598999999999998</v>
      </c>
      <c r="P158" s="86">
        <f>IF(U:U="国开1",0.09/N158+J158,IF(U:U="国开3",0.14/N158+J158,IF(U:U="国开5",0.24/N158+J158,IF(U:U="国开7",0.24/N158+J158,IF(U:U="国开10",0.29/N158+J158,IF(U:U="口行1",0.08/N158+J158,IF(U:U="口行2",0.08/N158+J158,IF(U:U="口行3",0.08/N158+J158,IF(U:U="口行5",0.13/N158+J158,IF(U:U="口行7",0.13/N158+J158,IF(U:U="口行10",0.18/N158+J158,IF(U:U="农发1",0.09/N158+J158,IF(U:U="农发2",0.09/N158+J158,IF(U:U="农发3",0.09/N158+J158,IF(U:U="农发5",0.14/N158+J158,IF(U:U="农发7",0.19/N158+J158,IF(U:U="农发10",0.19/N158+J158,IF(U:U="农发20",0.24/N158+J158,IF(U:U="国债1",0.05/N158+J158,IF(U:U="国债2",0.05/N158+J158,IF(U:U="国债3",0.05/N158+J158,IF(U:U="国开0",0,IF(U:U="农发0",0,IF(U:U="国债0",0,IF(U:U="口行0",0,0.1/N158+J158)))))))))))))))))))))))))</f>
        <v>3.5874201337889913</v>
      </c>
      <c r="Q158" s="1"/>
      <c r="R158" s="88">
        <f t="shared" si="5"/>
        <v>2.752013378899143</v>
      </c>
      <c r="S158" s="1"/>
      <c r="U158" s="1" t="str">
        <f>IF(I:I="国家开发银行","国开",IF(I:I="中国进出口银行","口行",IF(I:I="中国农业发展银行","农发","国债")))&amp;IF(G:G&lt;1,"0",G158)</f>
        <v>农发3</v>
      </c>
      <c r="W158" s="1"/>
      <c r="X158" s="1"/>
    </row>
    <row r="159" spans="1:24" ht="15.75" hidden="1" x14ac:dyDescent="0.25">
      <c r="A159" s="113" t="str">
        <f t="shared" si="4"/>
        <v>150208.IB</v>
      </c>
      <c r="B159" s="29" t="s">
        <v>1757</v>
      </c>
      <c r="C159" s="29" t="s">
        <v>1758</v>
      </c>
      <c r="D159" s="33">
        <v>42164</v>
      </c>
      <c r="E159" s="33">
        <v>42166</v>
      </c>
      <c r="F159" s="30">
        <v>50</v>
      </c>
      <c r="G159" s="30">
        <v>5</v>
      </c>
      <c r="H159" s="29" t="s">
        <v>12</v>
      </c>
      <c r="I159" s="29" t="s">
        <v>15</v>
      </c>
      <c r="J159" s="30">
        <v>3.7475000000000001</v>
      </c>
      <c r="K159" s="30">
        <v>3.13</v>
      </c>
      <c r="L159" s="30"/>
      <c r="M159" s="30">
        <v>12.8462</v>
      </c>
      <c r="N159" s="84">
        <f>[1]!b_anal_modidura_cnbd(A159,E159,1)</f>
        <v>4.2975000000000003</v>
      </c>
      <c r="O159" s="85">
        <f>[1]!b_anal_yield_cnbd(A159,D159,1)</f>
        <v>3.7652000000000001</v>
      </c>
      <c r="P159" s="86">
        <f>IF(U:U="国开1",0.09/N159+J159,IF(U:U="国开3",0.14/N159+J159,IF(U:U="国开5",0.24/N159+J159,IF(U:U="国开7",0.24/N159+J159,IF(U:U="国开10",0.29/N159+J159,IF(U:U="口行1",0.08/N159+J159,IF(U:U="口行2",0.08/N159+J159,IF(U:U="口行3",0.08/N159+J159,IF(U:U="口行5",0.13/N159+J159,IF(U:U="口行7",0.13/N159+J159,IF(U:U="口行10",0.18/N159+J159,IF(U:U="农发1",0.09/N159+J159,IF(U:U="农发2",0.09/N159+J159,IF(U:U="农发3",0.09/N159+J159,IF(U:U="农发5",0.14/N159+J159,IF(U:U="农发7",0.19/N159+J159,IF(U:U="农发10",0.19/N159+J159,IF(U:U="农发20",0.24/N159+J159,IF(U:U="国债1",0.05/N159+J159,IF(U:U="国债2",0.05/N159+J159,IF(U:U="国债3",0.05/N159+J159,IF(U:U="国开0",0,IF(U:U="农发0",0,IF(U:U="国债0",0,IF(U:U="口行0",0,0.1/N159+J159)))))))))))))))))))))))))</f>
        <v>3.8033464223385689</v>
      </c>
      <c r="Q159" s="1"/>
      <c r="R159" s="88">
        <f t="shared" si="5"/>
        <v>3.8146422338568797</v>
      </c>
      <c r="S159" s="1"/>
      <c r="U159" s="1" t="str">
        <f>IF(I:I="国家开发银行","国开",IF(I:I="中国进出口银行","口行",IF(I:I="中国农业发展银行","农发","国债")))&amp;IF(G:G&lt;1,"0",G159)</f>
        <v>国开5</v>
      </c>
      <c r="W159" s="1"/>
      <c r="X159" s="1"/>
    </row>
    <row r="160" spans="1:24" ht="15.75" hidden="1" x14ac:dyDescent="0.25">
      <c r="A160" s="113" t="str">
        <f t="shared" si="4"/>
        <v>150207.IB</v>
      </c>
      <c r="B160" s="29" t="s">
        <v>1759</v>
      </c>
      <c r="C160" s="29" t="s">
        <v>1760</v>
      </c>
      <c r="D160" s="33">
        <v>42164</v>
      </c>
      <c r="E160" s="33">
        <v>42166</v>
      </c>
      <c r="F160" s="30">
        <v>60</v>
      </c>
      <c r="G160" s="30">
        <v>3</v>
      </c>
      <c r="H160" s="29" t="s">
        <v>12</v>
      </c>
      <c r="I160" s="29" t="s">
        <v>15</v>
      </c>
      <c r="J160" s="30">
        <v>3.4506999999999999</v>
      </c>
      <c r="K160" s="30">
        <v>2.69</v>
      </c>
      <c r="L160" s="30"/>
      <c r="M160" s="30">
        <v>6.8823999999999996</v>
      </c>
      <c r="N160" s="84">
        <f>[1]!b_anal_modidura_cnbd(A160,E160,1)</f>
        <v>2.6019999999999999</v>
      </c>
      <c r="O160" s="85">
        <f>[1]!b_anal_yield_cnbd(A160,D160,1)</f>
        <v>3.4931999999999999</v>
      </c>
      <c r="P160" s="86">
        <f>IF(U:U="国开1",0.09/N160+J160,IF(U:U="国开3",0.14/N160+J160,IF(U:U="国开5",0.24/N160+J160,IF(U:U="国开7",0.24/N160+J160,IF(U:U="国开10",0.29/N160+J160,IF(U:U="口行1",0.08/N160+J160,IF(U:U="口行2",0.08/N160+J160,IF(U:U="口行3",0.08/N160+J160,IF(U:U="口行5",0.13/N160+J160,IF(U:U="口行7",0.13/N160+J160,IF(U:U="口行10",0.18/N160+J160,IF(U:U="农发1",0.09/N160+J160,IF(U:U="农发2",0.09/N160+J160,IF(U:U="农发3",0.09/N160+J160,IF(U:U="农发5",0.14/N160+J160,IF(U:U="农发7",0.19/N160+J160,IF(U:U="农发10",0.19/N160+J160,IF(U:U="农发20",0.24/N160+J160,IF(U:U="国债1",0.05/N160+J160,IF(U:U="国债2",0.05/N160+J160,IF(U:U="国债3",0.05/N160+J160,IF(U:U="国开0",0,IF(U:U="农发0",0,IF(U:U="国债0",0,IF(U:U="口行0",0,0.1/N160+J160)))))))))))))))))))))))))</f>
        <v>3.5045047655649499</v>
      </c>
      <c r="Q160" s="1"/>
      <c r="R160" s="88">
        <f t="shared" si="5"/>
        <v>1.1304765564950081</v>
      </c>
      <c r="S160" s="1"/>
      <c r="U160" s="1" t="str">
        <f>IF(I:I="国家开发银行","国开",IF(I:I="中国进出口银行","口行",IF(I:I="中国农业发展银行","农发","国债")))&amp;IF(G:G&lt;1,"0",G160)</f>
        <v>国开3</v>
      </c>
      <c r="W160" s="1"/>
      <c r="X160" s="1"/>
    </row>
    <row r="161" spans="1:24" ht="15.75" hidden="1" x14ac:dyDescent="0.25">
      <c r="A161" s="113" t="str">
        <f t="shared" si="4"/>
        <v>150210.IB</v>
      </c>
      <c r="B161" s="29" t="s">
        <v>1761</v>
      </c>
      <c r="C161" s="29" t="s">
        <v>1762</v>
      </c>
      <c r="D161" s="33">
        <v>42164</v>
      </c>
      <c r="E161" s="33">
        <v>42166</v>
      </c>
      <c r="F161" s="30">
        <v>70</v>
      </c>
      <c r="G161" s="30">
        <v>10</v>
      </c>
      <c r="H161" s="29" t="s">
        <v>12</v>
      </c>
      <c r="I161" s="29" t="s">
        <v>15</v>
      </c>
      <c r="J161" s="30">
        <v>4.0331999999999999</v>
      </c>
      <c r="K161" s="30">
        <v>2.78</v>
      </c>
      <c r="L161" s="30"/>
      <c r="M161" s="30">
        <v>1.8395999999999999</v>
      </c>
      <c r="N161" s="84">
        <f>[1]!b_anal_modidura_cnbd(A161,E161,1)</f>
        <v>7.8929999999999998</v>
      </c>
      <c r="O161" s="85">
        <f>[1]!b_anal_yield_cnbd(A161,D161,1)</f>
        <v>4.0449999999999999</v>
      </c>
      <c r="P161" s="86">
        <f>IF(U:U="国开1",0.09/N161+J161,IF(U:U="国开3",0.14/N161+J161,IF(U:U="国开5",0.24/N161+J161,IF(U:U="国开7",0.24/N161+J161,IF(U:U="国开10",0.29/N161+J161,IF(U:U="口行1",0.08/N161+J161,IF(U:U="口行2",0.08/N161+J161,IF(U:U="口行3",0.08/N161+J161,IF(U:U="口行5",0.13/N161+J161,IF(U:U="口行7",0.13/N161+J161,IF(U:U="口行10",0.18/N161+J161,IF(U:U="农发1",0.09/N161+J161,IF(U:U="农发2",0.09/N161+J161,IF(U:U="农发3",0.09/N161+J161,IF(U:U="农发5",0.14/N161+J161,IF(U:U="农发7",0.19/N161+J161,IF(U:U="农发10",0.19/N161+J161,IF(U:U="农发20",0.24/N161+J161,IF(U:U="国债1",0.05/N161+J161,IF(U:U="国债2",0.05/N161+J161,IF(U:U="国债3",0.05/N161+J161,IF(U:U="国开0",0,IF(U:U="农发0",0,IF(U:U="国债0",0,IF(U:U="口行0",0,0.1/N161+J161)))))))))))))))))))))))))</f>
        <v>4.0699414164449514</v>
      </c>
      <c r="Q161" s="1"/>
      <c r="R161" s="88">
        <f t="shared" si="5"/>
        <v>2.4941416444951514</v>
      </c>
      <c r="S161" s="1"/>
      <c r="U161" s="1" t="str">
        <f>IF(I:I="国家开发银行","国开",IF(I:I="中国进出口银行","口行",IF(I:I="中国农业发展银行","农发","国债")))&amp;IF(G:G&lt;1,"0",G161)</f>
        <v>国开10</v>
      </c>
      <c r="W161" s="1"/>
      <c r="X161" s="1"/>
    </row>
    <row r="162" spans="1:24" ht="15.75" hidden="1" x14ac:dyDescent="0.25">
      <c r="A162" s="113" t="str">
        <f t="shared" si="4"/>
        <v>150209.IB</v>
      </c>
      <c r="B162" s="29" t="s">
        <v>1763</v>
      </c>
      <c r="C162" s="29" t="s">
        <v>1764</v>
      </c>
      <c r="D162" s="33">
        <v>42164</v>
      </c>
      <c r="E162" s="33">
        <v>42166</v>
      </c>
      <c r="F162" s="30">
        <v>50</v>
      </c>
      <c r="G162" s="30">
        <v>7</v>
      </c>
      <c r="H162" s="29" t="s">
        <v>12</v>
      </c>
      <c r="I162" s="29" t="s">
        <v>15</v>
      </c>
      <c r="J162" s="30">
        <v>4.0175999999999998</v>
      </c>
      <c r="K162" s="30">
        <v>3.51</v>
      </c>
      <c r="L162" s="30"/>
      <c r="M162" s="30">
        <v>1.1818</v>
      </c>
      <c r="N162" s="84">
        <f>[1]!b_anal_modidura_cnbd(A162,E162,1)</f>
        <v>5.8071999999999999</v>
      </c>
      <c r="O162" s="85">
        <f>[1]!b_anal_yield_cnbd(A162,D162,1)</f>
        <v>4.0500999999999996</v>
      </c>
      <c r="P162" s="86">
        <f>IF(U:U="国开1",0.09/N162+J162,IF(U:U="国开3",0.14/N162+J162,IF(U:U="国开5",0.24/N162+J162,IF(U:U="国开7",0.24/N162+J162,IF(U:U="国开10",0.29/N162+J162,IF(U:U="口行1",0.08/N162+J162,IF(U:U="口行2",0.08/N162+J162,IF(U:U="口行3",0.08/N162+J162,IF(U:U="口行5",0.13/N162+J162,IF(U:U="口行7",0.13/N162+J162,IF(U:U="口行10",0.18/N162+J162,IF(U:U="农发1",0.09/N162+J162,IF(U:U="农发2",0.09/N162+J162,IF(U:U="农发3",0.09/N162+J162,IF(U:U="农发5",0.14/N162+J162,IF(U:U="农发7",0.19/N162+J162,IF(U:U="农发10",0.19/N162+J162,IF(U:U="农发20",0.24/N162+J162,IF(U:U="国债1",0.05/N162+J162,IF(U:U="国债2",0.05/N162+J162,IF(U:U="国债3",0.05/N162+J162,IF(U:U="国开0",0,IF(U:U="农发0",0,IF(U:U="国债0",0,IF(U:U="口行0",0,0.1/N162+J162)))))))))))))))))))))))))</f>
        <v>4.0589280066124811</v>
      </c>
      <c r="Q162" s="1"/>
      <c r="R162" s="88">
        <f t="shared" si="5"/>
        <v>0.88280066124815093</v>
      </c>
      <c r="S162" s="1"/>
      <c r="U162" s="1" t="str">
        <f>IF(I:I="国家开发银行","国开",IF(I:I="中国进出口银行","口行",IF(I:I="中国农业发展银行","农发","国债")))&amp;IF(G:G&lt;1,"0",G162)</f>
        <v>国开7</v>
      </c>
      <c r="W162" s="1"/>
      <c r="X162" s="1"/>
    </row>
    <row r="163" spans="1:24" ht="15.75" hidden="1" x14ac:dyDescent="0.25">
      <c r="A163" s="113" t="str">
        <f t="shared" si="4"/>
        <v>150313.IB</v>
      </c>
      <c r="B163" s="29" t="s">
        <v>1765</v>
      </c>
      <c r="C163" s="29" t="s">
        <v>1766</v>
      </c>
      <c r="D163" s="33">
        <v>42166</v>
      </c>
      <c r="E163" s="33">
        <v>42167</v>
      </c>
      <c r="F163" s="30">
        <v>40</v>
      </c>
      <c r="G163" s="30">
        <v>5</v>
      </c>
      <c r="H163" s="29" t="s">
        <v>12</v>
      </c>
      <c r="I163" s="29" t="s">
        <v>22</v>
      </c>
      <c r="J163" s="30">
        <v>3.8191999999999999</v>
      </c>
      <c r="K163" s="30">
        <v>3.39</v>
      </c>
      <c r="L163" s="30"/>
      <c r="M163" s="30">
        <v>2.7143000000000002</v>
      </c>
      <c r="N163" s="84">
        <f>[1]!b_anal_modidura_cnbd(A163,E163,1)</f>
        <v>4.4593999999999996</v>
      </c>
      <c r="O163" s="85">
        <f>[1]!b_anal_yield_cnbd(A163,D163,1)</f>
        <v>3.8793000000000002</v>
      </c>
      <c r="P163" s="86">
        <f>IF(U:U="国开1",0.09/N163+J163,IF(U:U="国开3",0.14/N163+J163,IF(U:U="国开5",0.24/N163+J163,IF(U:U="国开7",0.24/N163+J163,IF(U:U="国开10",0.29/N163+J163,IF(U:U="口行1",0.08/N163+J163,IF(U:U="口行2",0.08/N163+J163,IF(U:U="口行3",0.08/N163+J163,IF(U:U="口行5",0.13/N163+J163,IF(U:U="口行7",0.13/N163+J163,IF(U:U="口行10",0.18/N163+J163,IF(U:U="农发1",0.09/N163+J163,IF(U:U="农发2",0.09/N163+J163,IF(U:U="农发3",0.09/N163+J163,IF(U:U="农发5",0.14/N163+J163,IF(U:U="农发7",0.19/N163+J163,IF(U:U="农发10",0.19/N163+J163,IF(U:U="农发20",0.24/N163+J163,IF(U:U="国债1",0.05/N163+J163,IF(U:U="国债2",0.05/N163+J163,IF(U:U="国债3",0.05/N163+J163,IF(U:U="国开0",0,IF(U:U="农发0",0,IF(U:U="国债0",0,IF(U:U="口行0",0,0.1/N163+J163)))))))))))))))))))))))))</f>
        <v>3.8483519038435663</v>
      </c>
      <c r="Q163" s="1"/>
      <c r="R163" s="88">
        <f t="shared" si="5"/>
        <v>-3.0948096156433902</v>
      </c>
      <c r="S163" s="1"/>
      <c r="U163" s="1" t="str">
        <f>IF(I:I="国家开发银行","国开",IF(I:I="中国进出口银行","口行",IF(I:I="中国农业发展银行","农发","国债")))&amp;IF(G:G&lt;1,"0",G163)</f>
        <v>口行5</v>
      </c>
      <c r="W163" s="1"/>
      <c r="X163" s="1"/>
    </row>
    <row r="164" spans="1:24" ht="15.75" hidden="1" x14ac:dyDescent="0.25">
      <c r="A164" s="113" t="str">
        <f t="shared" si="4"/>
        <v>150308.IB</v>
      </c>
      <c r="B164" s="29" t="s">
        <v>1767</v>
      </c>
      <c r="C164" s="29" t="s">
        <v>1768</v>
      </c>
      <c r="D164" s="33">
        <v>42166</v>
      </c>
      <c r="E164" s="33">
        <v>42167</v>
      </c>
      <c r="F164" s="30">
        <v>40</v>
      </c>
      <c r="G164" s="30">
        <v>10</v>
      </c>
      <c r="H164" s="29" t="s">
        <v>12</v>
      </c>
      <c r="I164" s="29" t="s">
        <v>22</v>
      </c>
      <c r="J164" s="30">
        <v>4.1364000000000001</v>
      </c>
      <c r="K164" s="30">
        <v>3</v>
      </c>
      <c r="L164" s="30"/>
      <c r="M164" s="30">
        <v>6.2</v>
      </c>
      <c r="N164" s="84">
        <f>[1]!b_anal_modidura_cnbd(A164,E164,1)</f>
        <v>7.8404999999999996</v>
      </c>
      <c r="O164" s="85">
        <f>[1]!b_anal_yield_cnbd(A164,D164,1)</f>
        <v>4.1578999999999997</v>
      </c>
      <c r="P164" s="86">
        <f>IF(U:U="国开1",0.09/N164+J164,IF(U:U="国开3",0.14/N164+J164,IF(U:U="国开5",0.24/N164+J164,IF(U:U="国开7",0.24/N164+J164,IF(U:U="国开10",0.29/N164+J164,IF(U:U="口行1",0.08/N164+J164,IF(U:U="口行2",0.08/N164+J164,IF(U:U="口行3",0.08/N164+J164,IF(U:U="口行5",0.13/N164+J164,IF(U:U="口行7",0.13/N164+J164,IF(U:U="口行10",0.18/N164+J164,IF(U:U="农发1",0.09/N164+J164,IF(U:U="农发2",0.09/N164+J164,IF(U:U="农发3",0.09/N164+J164,IF(U:U="农发5",0.14/N164+J164,IF(U:U="农发7",0.19/N164+J164,IF(U:U="农发10",0.19/N164+J164,IF(U:U="农发20",0.24/N164+J164,IF(U:U="国债1",0.05/N164+J164,IF(U:U="国债2",0.05/N164+J164,IF(U:U="国债3",0.05/N164+J164,IF(U:U="国开0",0,IF(U:U="农发0",0,IF(U:U="国债0",0,IF(U:U="口行0",0,0.1/N164+J164)))))))))))))))))))))))))</f>
        <v>4.159357719533193</v>
      </c>
      <c r="Q164" s="1"/>
      <c r="R164" s="88">
        <f t="shared" si="5"/>
        <v>0.14577195331932913</v>
      </c>
      <c r="S164" s="1"/>
      <c r="U164" s="1" t="str">
        <f>IF(I:I="国家开发银行","国开",IF(I:I="中国进出口银行","口行",IF(I:I="中国农业发展银行","农发","国债")))&amp;IF(G:G&lt;1,"0",G164)</f>
        <v>口行10</v>
      </c>
      <c r="W164" s="1"/>
      <c r="X164" s="1"/>
    </row>
    <row r="165" spans="1:24" ht="15.75" hidden="1" x14ac:dyDescent="0.25">
      <c r="A165" s="113" t="str">
        <f t="shared" si="4"/>
        <v>150410.IB</v>
      </c>
      <c r="B165" s="29" t="s">
        <v>1769</v>
      </c>
      <c r="C165" s="29" t="s">
        <v>1770</v>
      </c>
      <c r="D165" s="33">
        <v>42170</v>
      </c>
      <c r="E165" s="33">
        <v>42172</v>
      </c>
      <c r="F165" s="30">
        <v>60</v>
      </c>
      <c r="G165" s="30">
        <v>5</v>
      </c>
      <c r="H165" s="29" t="s">
        <v>12</v>
      </c>
      <c r="I165" s="29" t="s">
        <v>41</v>
      </c>
      <c r="J165" s="30">
        <v>3.8898999999999999</v>
      </c>
      <c r="K165" s="30">
        <v>2.29</v>
      </c>
      <c r="L165" s="30"/>
      <c r="M165" s="30">
        <v>2.1785999999999999</v>
      </c>
      <c r="N165" s="84">
        <f>[1]!b_anal_modidura_cnbd(A165,E165,1)</f>
        <v>4.3182</v>
      </c>
      <c r="O165" s="85">
        <f>[1]!b_anal_yield_cnbd(A165,D165,1)</f>
        <v>3.8700999999999999</v>
      </c>
      <c r="P165" s="86">
        <f>IF(U:U="国开1",0.09/N165+J165,IF(U:U="国开3",0.14/N165+J165,IF(U:U="国开5",0.24/N165+J165,IF(U:U="国开7",0.24/N165+J165,IF(U:U="国开10",0.29/N165+J165,IF(U:U="口行1",0.08/N165+J165,IF(U:U="口行2",0.08/N165+J165,IF(U:U="口行3",0.08/N165+J165,IF(U:U="口行5",0.13/N165+J165,IF(U:U="口行7",0.13/N165+J165,IF(U:U="口行10",0.18/N165+J165,IF(U:U="农发1",0.09/N165+J165,IF(U:U="农发2",0.09/N165+J165,IF(U:U="农发3",0.09/N165+J165,IF(U:U="农发5",0.14/N165+J165,IF(U:U="农发7",0.19/N165+J165,IF(U:U="农发10",0.19/N165+J165,IF(U:U="农发20",0.24/N165+J165,IF(U:U="国债1",0.05/N165+J165,IF(U:U="国债2",0.05/N165+J165,IF(U:U="国债3",0.05/N165+J165,IF(U:U="国开0",0,IF(U:U="农发0",0,IF(U:U="国债0",0,IF(U:U="口行0",0,0.1/N165+J165)))))))))))))))))))))))))</f>
        <v>3.9223209161224584</v>
      </c>
      <c r="Q165" s="1"/>
      <c r="R165" s="88">
        <f t="shared" si="5"/>
        <v>5.2220916122458494</v>
      </c>
      <c r="S165" s="1"/>
      <c r="U165" s="1" t="str">
        <f>IF(I:I="国家开发银行","国开",IF(I:I="中国进出口银行","口行",IF(I:I="中国农业发展银行","农发","国债")))&amp;IF(G:G&lt;1,"0",G165)</f>
        <v>农发5</v>
      </c>
      <c r="W165" s="1"/>
      <c r="X165" s="1"/>
    </row>
    <row r="166" spans="1:24" ht="15.75" hidden="1" x14ac:dyDescent="0.25">
      <c r="A166" s="113" t="str">
        <f t="shared" si="4"/>
        <v>150414.IB</v>
      </c>
      <c r="B166" s="29" t="s">
        <v>1771</v>
      </c>
      <c r="C166" s="29" t="s">
        <v>1772</v>
      </c>
      <c r="D166" s="33">
        <v>42170</v>
      </c>
      <c r="E166" s="33">
        <v>42172</v>
      </c>
      <c r="F166" s="30">
        <v>70</v>
      </c>
      <c r="G166" s="30">
        <v>3</v>
      </c>
      <c r="H166" s="29" t="s">
        <v>12</v>
      </c>
      <c r="I166" s="29" t="s">
        <v>41</v>
      </c>
      <c r="J166" s="30">
        <v>3.6452</v>
      </c>
      <c r="K166" s="30">
        <v>1.9</v>
      </c>
      <c r="L166" s="30"/>
      <c r="M166" s="30">
        <v>15.4</v>
      </c>
      <c r="N166" s="84">
        <f>[1]!b_anal_modidura_cnbd(A166,E166,1)</f>
        <v>2.7317</v>
      </c>
      <c r="O166" s="85">
        <f>[1]!b_anal_yield_cnbd(A166,D166,1)</f>
        <v>3.6177000000000001</v>
      </c>
      <c r="P166" s="86">
        <f>IF(U:U="国开1",0.09/N166+J166,IF(U:U="国开3",0.14/N166+J166,IF(U:U="国开5",0.24/N166+J166,IF(U:U="国开7",0.24/N166+J166,IF(U:U="国开10",0.29/N166+J166,IF(U:U="口行1",0.08/N166+J166,IF(U:U="口行2",0.08/N166+J166,IF(U:U="口行3",0.08/N166+J166,IF(U:U="口行5",0.13/N166+J166,IF(U:U="口行7",0.13/N166+J166,IF(U:U="口行10",0.18/N166+J166,IF(U:U="农发1",0.09/N166+J166,IF(U:U="农发2",0.09/N166+J166,IF(U:U="农发3",0.09/N166+J166,IF(U:U="农发5",0.14/N166+J166,IF(U:U="农发7",0.19/N166+J166,IF(U:U="农发10",0.19/N166+J166,IF(U:U="农发20",0.24/N166+J166,IF(U:U="国债1",0.05/N166+J166,IF(U:U="国债2",0.05/N166+J166,IF(U:U="国债3",0.05/N166+J166,IF(U:U="国开0",0,IF(U:U="农发0",0,IF(U:U="国债0",0,IF(U:U="口行0",0,0.1/N166+J166)))))))))))))))))))))))))</f>
        <v>3.6781465168210272</v>
      </c>
      <c r="Q166" s="1"/>
      <c r="R166" s="88">
        <f t="shared" si="5"/>
        <v>6.0446516821027085</v>
      </c>
      <c r="S166" s="1"/>
      <c r="U166" s="1" t="str">
        <f>IF(I:I="国家开发银行","国开",IF(I:I="中国进出口银行","口行",IF(I:I="中国农业发展银行","农发","国债")))&amp;IF(G:G&lt;1,"0",G166)</f>
        <v>农发3</v>
      </c>
      <c r="W166" s="1"/>
      <c r="X166" s="1"/>
    </row>
    <row r="167" spans="1:24" ht="15.75" hidden="1" x14ac:dyDescent="0.25">
      <c r="A167" s="113" t="str">
        <f t="shared" si="4"/>
        <v>150210.IB</v>
      </c>
      <c r="B167" s="29" t="s">
        <v>1773</v>
      </c>
      <c r="C167" s="29" t="s">
        <v>1774</v>
      </c>
      <c r="D167" s="33">
        <v>42171</v>
      </c>
      <c r="E167" s="33">
        <v>42173</v>
      </c>
      <c r="F167" s="30">
        <v>70</v>
      </c>
      <c r="G167" s="30">
        <v>10</v>
      </c>
      <c r="H167" s="29" t="s">
        <v>12</v>
      </c>
      <c r="I167" s="29" t="s">
        <v>15</v>
      </c>
      <c r="J167" s="30">
        <v>4.0827</v>
      </c>
      <c r="K167" s="30">
        <v>2.79</v>
      </c>
      <c r="L167" s="30"/>
      <c r="M167" s="30">
        <v>2.7894999999999999</v>
      </c>
      <c r="N167" s="84">
        <f>[1]!b_anal_modidura_cnbd(A167,E167,1)</f>
        <v>7.8738000000000001</v>
      </c>
      <c r="O167" s="85">
        <f>[1]!b_anal_yield_cnbd(A167,D167,1)</f>
        <v>4.09</v>
      </c>
      <c r="P167" s="86">
        <f>IF(U:U="国开1",0.09/N167+J167,IF(U:U="国开3",0.14/N167+J167,IF(U:U="国开5",0.24/N167+J167,IF(U:U="国开7",0.24/N167+J167,IF(U:U="国开10",0.29/N167+J167,IF(U:U="口行1",0.08/N167+J167,IF(U:U="口行2",0.08/N167+J167,IF(U:U="口行3",0.08/N167+J167,IF(U:U="口行5",0.13/N167+J167,IF(U:U="口行7",0.13/N167+J167,IF(U:U="口行10",0.18/N167+J167,IF(U:U="农发1",0.09/N167+J167,IF(U:U="农发2",0.09/N167+J167,IF(U:U="农发3",0.09/N167+J167,IF(U:U="农发5",0.14/N167+J167,IF(U:U="农发7",0.19/N167+J167,IF(U:U="农发10",0.19/N167+J167,IF(U:U="农发20",0.24/N167+J167,IF(U:U="国债1",0.05/N167+J167,IF(U:U="国债2",0.05/N167+J167,IF(U:U="国债3",0.05/N167+J167,IF(U:U="国开0",0,IF(U:U="农发0",0,IF(U:U="国债0",0,IF(U:U="口行0",0,0.1/N167+J167)))))))))))))))))))))))))</f>
        <v>4.1195310091696511</v>
      </c>
      <c r="Q167" s="1"/>
      <c r="R167" s="88">
        <f t="shared" si="5"/>
        <v>2.9531009169651234</v>
      </c>
      <c r="S167" s="1"/>
      <c r="U167" s="1" t="str">
        <f>IF(I:I="国家开发银行","国开",IF(I:I="中国进出口银行","口行",IF(I:I="中国农业发展银行","农发","国债")))&amp;IF(G:G&lt;1,"0",G167)</f>
        <v>国开10</v>
      </c>
      <c r="W167" s="1"/>
      <c r="X167" s="1"/>
    </row>
    <row r="168" spans="1:24" ht="15.75" hidden="1" x14ac:dyDescent="0.25">
      <c r="A168" s="113" t="str">
        <f t="shared" si="4"/>
        <v>150208.IB</v>
      </c>
      <c r="B168" s="29" t="s">
        <v>1775</v>
      </c>
      <c r="C168" s="29" t="s">
        <v>1776</v>
      </c>
      <c r="D168" s="33">
        <v>42171</v>
      </c>
      <c r="E168" s="33">
        <v>42173</v>
      </c>
      <c r="F168" s="30">
        <v>50</v>
      </c>
      <c r="G168" s="30">
        <v>5</v>
      </c>
      <c r="H168" s="29" t="s">
        <v>12</v>
      </c>
      <c r="I168" s="29" t="s">
        <v>15</v>
      </c>
      <c r="J168" s="30">
        <v>3.8279999999999998</v>
      </c>
      <c r="K168" s="30">
        <v>2.5099999999999998</v>
      </c>
      <c r="L168" s="30"/>
      <c r="M168" s="30">
        <v>1.4048</v>
      </c>
      <c r="N168" s="84">
        <f>[1]!b_anal_modidura_cnbd(A168,E168,1)</f>
        <v>4.2790999999999997</v>
      </c>
      <c r="O168" s="85">
        <f>[1]!b_anal_yield_cnbd(A168,D168,1)</f>
        <v>3.8401999999999998</v>
      </c>
      <c r="P168" s="86">
        <f>IF(U:U="国开1",0.09/N168+J168,IF(U:U="国开3",0.14/N168+J168,IF(U:U="国开5",0.24/N168+J168,IF(U:U="国开7",0.24/N168+J168,IF(U:U="国开10",0.29/N168+J168,IF(U:U="口行1",0.08/N168+J168,IF(U:U="口行2",0.08/N168+J168,IF(U:U="口行3",0.08/N168+J168,IF(U:U="口行5",0.13/N168+J168,IF(U:U="口行7",0.13/N168+J168,IF(U:U="口行10",0.18/N168+J168,IF(U:U="农发1",0.09/N168+J168,IF(U:U="农发2",0.09/N168+J168,IF(U:U="农发3",0.09/N168+J168,IF(U:U="农发5",0.14/N168+J168,IF(U:U="农发7",0.19/N168+J168,IF(U:U="农发10",0.19/N168+J168,IF(U:U="农发20",0.24/N168+J168,IF(U:U="国债1",0.05/N168+J168,IF(U:U="国债2",0.05/N168+J168,IF(U:U="国债3",0.05/N168+J168,IF(U:U="国开0",0,IF(U:U="农发0",0,IF(U:U="国债0",0,IF(U:U="口行0",0,0.1/N168+J168)))))))))))))))))))))))))</f>
        <v>3.8840865602579981</v>
      </c>
      <c r="Q168" s="1"/>
      <c r="R168" s="88">
        <f t="shared" si="5"/>
        <v>4.3886560257998308</v>
      </c>
      <c r="S168" s="1"/>
      <c r="U168" s="1" t="str">
        <f>IF(I:I="国家开发银行","国开",IF(I:I="中国进出口银行","口行",IF(I:I="中国农业发展银行","农发","国债")))&amp;IF(G:G&lt;1,"0",G168)</f>
        <v>国开5</v>
      </c>
      <c r="W168" s="1"/>
      <c r="X168" s="1"/>
    </row>
    <row r="169" spans="1:24" ht="15.75" hidden="1" x14ac:dyDescent="0.25">
      <c r="A169" s="113" t="str">
        <f t="shared" si="4"/>
        <v>150209.IB</v>
      </c>
      <c r="B169" s="29" t="s">
        <v>1777</v>
      </c>
      <c r="C169" s="29" t="s">
        <v>1778</v>
      </c>
      <c r="D169" s="33">
        <v>42171</v>
      </c>
      <c r="E169" s="33">
        <v>42173</v>
      </c>
      <c r="F169" s="30">
        <v>50</v>
      </c>
      <c r="G169" s="30">
        <v>7</v>
      </c>
      <c r="H169" s="29" t="s">
        <v>12</v>
      </c>
      <c r="I169" s="29" t="s">
        <v>15</v>
      </c>
      <c r="J169" s="30">
        <v>4.1017999999999999</v>
      </c>
      <c r="K169" s="30">
        <v>2.19</v>
      </c>
      <c r="L169" s="30"/>
      <c r="M169" s="30">
        <v>1.6585000000000001</v>
      </c>
      <c r="N169" s="84">
        <f>[1]!b_anal_modidura_cnbd(A169,E169,1)</f>
        <v>5.7896999999999998</v>
      </c>
      <c r="O169" s="85">
        <f>[1]!b_anal_yield_cnbd(A169,D169,1)</f>
        <v>4.1150000000000002</v>
      </c>
      <c r="P169" s="86">
        <f>IF(U:U="国开1",0.09/N169+J169,IF(U:U="国开3",0.14/N169+J169,IF(U:U="国开5",0.24/N169+J169,IF(U:U="国开7",0.24/N169+J169,IF(U:U="国开10",0.29/N169+J169,IF(U:U="口行1",0.08/N169+J169,IF(U:U="口行2",0.08/N169+J169,IF(U:U="口行3",0.08/N169+J169,IF(U:U="口行5",0.13/N169+J169,IF(U:U="口行7",0.13/N169+J169,IF(U:U="口行10",0.18/N169+J169,IF(U:U="农发1",0.09/N169+J169,IF(U:U="农发2",0.09/N169+J169,IF(U:U="农发3",0.09/N169+J169,IF(U:U="农发5",0.14/N169+J169,IF(U:U="农发7",0.19/N169+J169,IF(U:U="农发10",0.19/N169+J169,IF(U:U="农发20",0.24/N169+J169,IF(U:U="国债1",0.05/N169+J169,IF(U:U="国债2",0.05/N169+J169,IF(U:U="国债3",0.05/N169+J169,IF(U:U="国开0",0,IF(U:U="农发0",0,IF(U:U="国债0",0,IF(U:U="口行0",0,0.1/N169+J169)))))))))))))))))))))))))</f>
        <v>4.143252925022022</v>
      </c>
      <c r="Q169" s="1"/>
      <c r="R169" s="88">
        <f t="shared" si="5"/>
        <v>2.8252925022021813</v>
      </c>
      <c r="S169" s="1"/>
      <c r="U169" s="1" t="str">
        <f>IF(I:I="国家开发银行","国开",IF(I:I="中国进出口银行","口行",IF(I:I="中国农业发展银行","农发","国债")))&amp;IF(G:G&lt;1,"0",G169)</f>
        <v>国开7</v>
      </c>
      <c r="W169" s="1"/>
      <c r="X169" s="1"/>
    </row>
    <row r="170" spans="1:24" ht="15.75" hidden="1" x14ac:dyDescent="0.25">
      <c r="A170" s="113" t="str">
        <f t="shared" si="4"/>
        <v>150312.IB</v>
      </c>
      <c r="B170" s="29" t="s">
        <v>1779</v>
      </c>
      <c r="C170" s="29" t="s">
        <v>1780</v>
      </c>
      <c r="D170" s="33">
        <v>42173</v>
      </c>
      <c r="E170" s="33">
        <v>42174</v>
      </c>
      <c r="F170" s="30">
        <v>40</v>
      </c>
      <c r="G170" s="30">
        <v>3</v>
      </c>
      <c r="H170" s="29" t="s">
        <v>12</v>
      </c>
      <c r="I170" s="29" t="s">
        <v>22</v>
      </c>
      <c r="J170" s="30">
        <v>3.6038000000000001</v>
      </c>
      <c r="K170" s="30">
        <v>3.93</v>
      </c>
      <c r="L170" s="30"/>
      <c r="M170" s="30">
        <v>2.3332999999999999</v>
      </c>
      <c r="N170" s="84">
        <f>[1]!b_anal_modidura_cnbd(A170,E170,1)</f>
        <v>2.7679999999999998</v>
      </c>
      <c r="O170" s="85">
        <f>[1]!b_anal_yield_cnbd(A170,D170,1)</f>
        <v>3.6139000000000001</v>
      </c>
      <c r="P170" s="86">
        <f>IF(U:U="国开1",0.09/N170+J170,IF(U:U="国开3",0.14/N170+J170,IF(U:U="国开5",0.24/N170+J170,IF(U:U="国开7",0.24/N170+J170,IF(U:U="国开10",0.29/N170+J170,IF(U:U="口行1",0.08/N170+J170,IF(U:U="口行2",0.08/N170+J170,IF(U:U="口行3",0.08/N170+J170,IF(U:U="口行5",0.13/N170+J170,IF(U:U="口行7",0.13/N170+J170,IF(U:U="口行10",0.18/N170+J170,IF(U:U="农发1",0.09/N170+J170,IF(U:U="农发2",0.09/N170+J170,IF(U:U="农发3",0.09/N170+J170,IF(U:U="农发5",0.14/N170+J170,IF(U:U="农发7",0.19/N170+J170,IF(U:U="农发10",0.19/N170+J170,IF(U:U="农发20",0.24/N170+J170,IF(U:U="国债1",0.05/N170+J170,IF(U:U="国债2",0.05/N170+J170,IF(U:U="国债3",0.05/N170+J170,IF(U:U="国开0",0,IF(U:U="农发0",0,IF(U:U="国债0",0,IF(U:U="口行0",0,0.1/N170+J170)))))))))))))))))))))))))</f>
        <v>3.6327017341040464</v>
      </c>
      <c r="Q170" s="1"/>
      <c r="R170" s="88">
        <f t="shared" si="5"/>
        <v>1.8801734104046286</v>
      </c>
      <c r="S170" s="1"/>
      <c r="U170" s="1" t="str">
        <f>IF(I:I="国家开发银行","国开",IF(I:I="中国进出口银行","口行",IF(I:I="中国农业发展银行","农发","国债")))&amp;IF(G:G&lt;1,"0",G170)</f>
        <v>口行3</v>
      </c>
      <c r="W170" s="1"/>
      <c r="X170" s="1"/>
    </row>
    <row r="171" spans="1:24" ht="15.75" hidden="1" x14ac:dyDescent="0.25">
      <c r="A171" s="113" t="str">
        <f t="shared" si="4"/>
        <v>150212.IB</v>
      </c>
      <c r="B171" s="29" t="s">
        <v>1781</v>
      </c>
      <c r="C171" s="29" t="s">
        <v>1782</v>
      </c>
      <c r="D171" s="33">
        <v>42178</v>
      </c>
      <c r="E171" s="33">
        <v>42180</v>
      </c>
      <c r="F171" s="30">
        <v>60</v>
      </c>
      <c r="G171" s="30">
        <v>3</v>
      </c>
      <c r="H171" s="29" t="s">
        <v>12</v>
      </c>
      <c r="I171" s="29" t="s">
        <v>15</v>
      </c>
      <c r="J171" s="30">
        <v>3.6286999999999998</v>
      </c>
      <c r="K171" s="30">
        <v>1.86</v>
      </c>
      <c r="L171" s="30"/>
      <c r="M171" s="30">
        <v>3.75</v>
      </c>
      <c r="N171" s="84">
        <f>[1]!b_anal_modidura_cnbd(A171,E171,1)</f>
        <v>2.7791000000000001</v>
      </c>
      <c r="O171" s="85">
        <f>[1]!b_anal_yield_cnbd(A171,D171,1)</f>
        <v>3.6556000000000002</v>
      </c>
      <c r="P171" s="86">
        <f>IF(U:U="国开1",0.09/N171+J171,IF(U:U="国开3",0.14/N171+J171,IF(U:U="国开5",0.24/N171+J171,IF(U:U="国开7",0.24/N171+J171,IF(U:U="国开10",0.29/N171+J171,IF(U:U="口行1",0.08/N171+J171,IF(U:U="口行2",0.08/N171+J171,IF(U:U="口行3",0.08/N171+J171,IF(U:U="口行5",0.13/N171+J171,IF(U:U="口行7",0.13/N171+J171,IF(U:U="口行10",0.18/N171+J171,IF(U:U="农发1",0.09/N171+J171,IF(U:U="农发2",0.09/N171+J171,IF(U:U="农发3",0.09/N171+J171,IF(U:U="农发5",0.14/N171+J171,IF(U:U="农发7",0.19/N171+J171,IF(U:U="农发10",0.19/N171+J171,IF(U:U="农发20",0.24/N171+J171,IF(U:U="国债1",0.05/N171+J171,IF(U:U="国债2",0.05/N171+J171,IF(U:U="国债3",0.05/N171+J171,IF(U:U="国开0",0,IF(U:U="农发0",0,IF(U:U="国债0",0,IF(U:U="口行0",0,0.1/N171+J171)))))))))))))))))))))))))</f>
        <v>3.679076021013997</v>
      </c>
      <c r="Q171" s="1"/>
      <c r="R171" s="88">
        <f t="shared" si="5"/>
        <v>2.3476021013996817</v>
      </c>
      <c r="S171" s="1"/>
      <c r="U171" s="1" t="str">
        <f>IF(I:I="国家开发银行","国开",IF(I:I="中国进出口银行","口行",IF(I:I="中国农业发展银行","农发","国债")))&amp;IF(G:G&lt;1,"0",G171)</f>
        <v>国开3</v>
      </c>
      <c r="W171" s="1"/>
      <c r="X171" s="1"/>
    </row>
    <row r="172" spans="1:24" ht="15.75" hidden="1" x14ac:dyDescent="0.25">
      <c r="A172" s="113" t="str">
        <f t="shared" si="4"/>
        <v>150209.IB</v>
      </c>
      <c r="B172" s="29" t="s">
        <v>1783</v>
      </c>
      <c r="C172" s="29" t="s">
        <v>1784</v>
      </c>
      <c r="D172" s="33">
        <v>42178</v>
      </c>
      <c r="E172" s="33">
        <v>42180</v>
      </c>
      <c r="F172" s="30">
        <v>50</v>
      </c>
      <c r="G172" s="30">
        <v>7</v>
      </c>
      <c r="H172" s="29" t="s">
        <v>12</v>
      </c>
      <c r="I172" s="29" t="s">
        <v>15</v>
      </c>
      <c r="J172" s="30">
        <v>4.1459000000000001</v>
      </c>
      <c r="K172" s="30">
        <v>2.67</v>
      </c>
      <c r="L172" s="30"/>
      <c r="M172" s="30">
        <v>62</v>
      </c>
      <c r="N172" s="84">
        <f>[1]!b_anal_modidura_cnbd(A172,E172,1)</f>
        <v>5.7671000000000001</v>
      </c>
      <c r="O172" s="85">
        <f>[1]!b_anal_yield_cnbd(A172,D172,1)</f>
        <v>4.1050000000000004</v>
      </c>
      <c r="P172" s="86">
        <f>IF(U:U="国开1",0.09/N172+J172,IF(U:U="国开3",0.14/N172+J172,IF(U:U="国开5",0.24/N172+J172,IF(U:U="国开7",0.24/N172+J172,IF(U:U="国开10",0.29/N172+J172,IF(U:U="口行1",0.08/N172+J172,IF(U:U="口行2",0.08/N172+J172,IF(U:U="口行3",0.08/N172+J172,IF(U:U="口行5",0.13/N172+J172,IF(U:U="口行7",0.13/N172+J172,IF(U:U="口行10",0.18/N172+J172,IF(U:U="农发1",0.09/N172+J172,IF(U:U="农发2",0.09/N172+J172,IF(U:U="农发3",0.09/N172+J172,IF(U:U="农发5",0.14/N172+J172,IF(U:U="农发7",0.19/N172+J172,IF(U:U="农发10",0.19/N172+J172,IF(U:U="农发20",0.24/N172+J172,IF(U:U="国债1",0.05/N172+J172,IF(U:U="国债2",0.05/N172+J172,IF(U:U="国债3",0.05/N172+J172,IF(U:U="国开0",0,IF(U:U="农发0",0,IF(U:U="国债0",0,IF(U:U="口行0",0,0.1/N172+J172)))))))))))))))))))))))))</f>
        <v>4.1875153699432994</v>
      </c>
      <c r="Q172" s="1"/>
      <c r="R172" s="88">
        <f t="shared" si="5"/>
        <v>8.2515369943299</v>
      </c>
      <c r="S172" s="1"/>
      <c r="U172" s="1" t="str">
        <f>IF(I:I="国家开发银行","国开",IF(I:I="中国进出口银行","口行",IF(I:I="中国农业发展银行","农发","国债")))&amp;IF(G:G&lt;1,"0",G172)</f>
        <v>国开7</v>
      </c>
      <c r="W172" s="1"/>
      <c r="X172" s="1"/>
    </row>
    <row r="173" spans="1:24" ht="15.75" hidden="1" x14ac:dyDescent="0.25">
      <c r="A173" s="113" t="str">
        <f t="shared" si="4"/>
        <v>150210.IB</v>
      </c>
      <c r="B173" s="29" t="s">
        <v>1785</v>
      </c>
      <c r="C173" s="29" t="s">
        <v>1786</v>
      </c>
      <c r="D173" s="33">
        <v>42178</v>
      </c>
      <c r="E173" s="33">
        <v>42180</v>
      </c>
      <c r="F173" s="30">
        <v>70</v>
      </c>
      <c r="G173" s="30">
        <v>10</v>
      </c>
      <c r="H173" s="29" t="s">
        <v>12</v>
      </c>
      <c r="I173" s="29" t="s">
        <v>15</v>
      </c>
      <c r="J173" s="30">
        <v>4.1326000000000001</v>
      </c>
      <c r="K173" s="30">
        <v>2.44</v>
      </c>
      <c r="L173" s="30"/>
      <c r="M173" s="30">
        <v>1.1667000000000001</v>
      </c>
      <c r="N173" s="84">
        <f>[1]!b_anal_modidura_cnbd(A173,E173,1)</f>
        <v>7.8506</v>
      </c>
      <c r="O173" s="85">
        <f>[1]!b_anal_yield_cnbd(A173,D173,1)</f>
        <v>4.1150000000000002</v>
      </c>
      <c r="P173" s="86">
        <f>IF(U:U="国开1",0.09/N173+J173,IF(U:U="国开3",0.14/N173+J173,IF(U:U="国开5",0.24/N173+J173,IF(U:U="国开7",0.24/N173+J173,IF(U:U="国开10",0.29/N173+J173,IF(U:U="口行1",0.08/N173+J173,IF(U:U="口行2",0.08/N173+J173,IF(U:U="口行3",0.08/N173+J173,IF(U:U="口行5",0.13/N173+J173,IF(U:U="口行7",0.13/N173+J173,IF(U:U="口行10",0.18/N173+J173,IF(U:U="农发1",0.09/N173+J173,IF(U:U="农发2",0.09/N173+J173,IF(U:U="农发3",0.09/N173+J173,IF(U:U="农发5",0.14/N173+J173,IF(U:U="农发7",0.19/N173+J173,IF(U:U="农发10",0.19/N173+J173,IF(U:U="农发20",0.24/N173+J173,IF(U:U="国债1",0.05/N173+J173,IF(U:U="国债2",0.05/N173+J173,IF(U:U="国债3",0.05/N173+J173,IF(U:U="国开0",0,IF(U:U="农发0",0,IF(U:U="国债0",0,IF(U:U="口行0",0,0.1/N173+J173)))))))))))))))))))))))))</f>
        <v>4.169539851731078</v>
      </c>
      <c r="Q173" s="1"/>
      <c r="R173" s="88">
        <f t="shared" si="5"/>
        <v>5.4539851731077782</v>
      </c>
      <c r="S173" s="1"/>
      <c r="U173" s="1" t="str">
        <f>IF(I:I="国家开发银行","国开",IF(I:I="中国进出口银行","口行",IF(I:I="中国农业发展银行","农发","国债")))&amp;IF(G:G&lt;1,"0",G173)</f>
        <v>国开10</v>
      </c>
      <c r="W173" s="1"/>
      <c r="X173" s="1"/>
    </row>
    <row r="174" spans="1:24" ht="15.75" hidden="1" x14ac:dyDescent="0.25">
      <c r="A174" s="113" t="str">
        <f t="shared" si="4"/>
        <v>150414.IB</v>
      </c>
      <c r="B174" s="29" t="s">
        <v>1787</v>
      </c>
      <c r="C174" s="29" t="s">
        <v>1788</v>
      </c>
      <c r="D174" s="33">
        <v>42180</v>
      </c>
      <c r="E174" s="33">
        <v>42184</v>
      </c>
      <c r="F174" s="30">
        <v>70</v>
      </c>
      <c r="G174" s="30">
        <v>3</v>
      </c>
      <c r="H174" s="29" t="s">
        <v>12</v>
      </c>
      <c r="I174" s="29" t="s">
        <v>41</v>
      </c>
      <c r="J174" s="30">
        <v>3.6292</v>
      </c>
      <c r="K174" s="30">
        <v>3.24</v>
      </c>
      <c r="L174" s="30"/>
      <c r="M174" s="30">
        <v>2.0991</v>
      </c>
      <c r="N174" s="84">
        <f>[1]!b_anal_modidura_cnbd(A174,E174,1)</f>
        <v>2.7000999999999999</v>
      </c>
      <c r="O174" s="85">
        <f>[1]!b_anal_yield_cnbd(A174,D174,1)</f>
        <v>3.6351</v>
      </c>
      <c r="P174" s="86">
        <f>IF(U:U="国开1",0.09/N174+J174,IF(U:U="国开3",0.14/N174+J174,IF(U:U="国开5",0.24/N174+J174,IF(U:U="国开7",0.24/N174+J174,IF(U:U="国开10",0.29/N174+J174,IF(U:U="口行1",0.08/N174+J174,IF(U:U="口行2",0.08/N174+J174,IF(U:U="口行3",0.08/N174+J174,IF(U:U="口行5",0.13/N174+J174,IF(U:U="口行7",0.13/N174+J174,IF(U:U="口行10",0.18/N174+J174,IF(U:U="农发1",0.09/N174+J174,IF(U:U="农发2",0.09/N174+J174,IF(U:U="农发3",0.09/N174+J174,IF(U:U="农发5",0.14/N174+J174,IF(U:U="农发7",0.19/N174+J174,IF(U:U="农发10",0.19/N174+J174,IF(U:U="农发20",0.24/N174+J174,IF(U:U="国债1",0.05/N174+J174,IF(U:U="国债2",0.05/N174+J174,IF(U:U="国债3",0.05/N174+J174,IF(U:U="国开0",0,IF(U:U="农发0",0,IF(U:U="国债0",0,IF(U:U="口行0",0,0.1/N174+J174)))))))))))))))))))))))))</f>
        <v>3.6625320988111549</v>
      </c>
      <c r="Q174" s="1"/>
      <c r="R174" s="88">
        <f t="shared" si="5"/>
        <v>2.7432098811154937</v>
      </c>
      <c r="S174" s="1"/>
      <c r="U174" s="1" t="str">
        <f>IF(I:I="国家开发银行","国开",IF(I:I="中国进出口银行","口行",IF(I:I="中国农业发展银行","农发","国债")))&amp;IF(G:G&lt;1,"0",G174)</f>
        <v>农发3</v>
      </c>
      <c r="W174" s="1"/>
      <c r="X174" s="1"/>
    </row>
    <row r="175" spans="1:24" ht="15.75" hidden="1" x14ac:dyDescent="0.25">
      <c r="A175" s="113" t="str">
        <f t="shared" si="4"/>
        <v>150213.IB</v>
      </c>
      <c r="B175" s="29" t="s">
        <v>1789</v>
      </c>
      <c r="C175" s="29" t="s">
        <v>1790</v>
      </c>
      <c r="D175" s="33">
        <v>42185</v>
      </c>
      <c r="E175" s="33">
        <v>42187</v>
      </c>
      <c r="F175" s="30">
        <v>50</v>
      </c>
      <c r="G175" s="30">
        <v>5</v>
      </c>
      <c r="H175" s="29" t="s">
        <v>12</v>
      </c>
      <c r="I175" s="29" t="s">
        <v>15</v>
      </c>
      <c r="J175" s="30">
        <v>3.8403999999999998</v>
      </c>
      <c r="K175" s="30">
        <v>2.63</v>
      </c>
      <c r="L175" s="30"/>
      <c r="M175" s="30">
        <v>1.8292999999999999</v>
      </c>
      <c r="N175" s="84">
        <f>[1]!b_anal_modidura_cnbd(A175,E175,1)</f>
        <v>4.4474</v>
      </c>
      <c r="O175" s="85">
        <f>[1]!b_anal_yield_cnbd(A175,D175,1)</f>
        <v>3.8906999999999998</v>
      </c>
      <c r="P175" s="86">
        <f>IF(U:U="国开1",0.09/N175+J175,IF(U:U="国开3",0.14/N175+J175,IF(U:U="国开5",0.24/N175+J175,IF(U:U="国开7",0.24/N175+J175,IF(U:U="国开10",0.29/N175+J175,IF(U:U="口行1",0.08/N175+J175,IF(U:U="口行2",0.08/N175+J175,IF(U:U="口行3",0.08/N175+J175,IF(U:U="口行5",0.13/N175+J175,IF(U:U="口行7",0.13/N175+J175,IF(U:U="口行10",0.18/N175+J175,IF(U:U="农发1",0.09/N175+J175,IF(U:U="农发2",0.09/N175+J175,IF(U:U="农发3",0.09/N175+J175,IF(U:U="农发5",0.14/N175+J175,IF(U:U="农发7",0.19/N175+J175,IF(U:U="农发10",0.19/N175+J175,IF(U:U="农发20",0.24/N175+J175,IF(U:U="国债1",0.05/N175+J175,IF(U:U="国债2",0.05/N175+J175,IF(U:U="国债3",0.05/N175+J175,IF(U:U="国开0",0,IF(U:U="农发0",0,IF(U:U="国债0",0,IF(U:U="口行0",0,0.1/N175+J175)))))))))))))))))))))))))</f>
        <v>3.8943641138642802</v>
      </c>
      <c r="Q175" s="1"/>
      <c r="R175" s="88">
        <f t="shared" si="5"/>
        <v>0.36641138642803384</v>
      </c>
      <c r="S175" s="1"/>
      <c r="U175" s="1" t="str">
        <f>IF(I:I="国家开发银行","国开",IF(I:I="中国进出口银行","口行",IF(I:I="中国农业发展银行","农发","国债")))&amp;IF(G:G&lt;1,"0",G175)</f>
        <v>国开5</v>
      </c>
      <c r="W175" s="1"/>
      <c r="X175" s="1"/>
    </row>
    <row r="176" spans="1:24" ht="15.75" hidden="1" x14ac:dyDescent="0.25">
      <c r="A176" s="113" t="str">
        <f t="shared" si="4"/>
        <v>150209.IB</v>
      </c>
      <c r="B176" s="29" t="s">
        <v>1791</v>
      </c>
      <c r="C176" s="29" t="s">
        <v>1792</v>
      </c>
      <c r="D176" s="33">
        <v>42185</v>
      </c>
      <c r="E176" s="33">
        <v>42187</v>
      </c>
      <c r="F176" s="30">
        <v>50</v>
      </c>
      <c r="G176" s="30">
        <v>7</v>
      </c>
      <c r="H176" s="29" t="s">
        <v>12</v>
      </c>
      <c r="I176" s="29" t="s">
        <v>15</v>
      </c>
      <c r="J176" s="30">
        <v>4.1593999999999998</v>
      </c>
      <c r="K176" s="30">
        <v>1.87</v>
      </c>
      <c r="L176" s="30"/>
      <c r="M176" s="30">
        <v>3.4</v>
      </c>
      <c r="N176" s="84">
        <f>[1]!b_anal_modidura_cnbd(A176,E176,1)</f>
        <v>5.7470999999999997</v>
      </c>
      <c r="O176" s="85">
        <f>[1]!b_anal_yield_cnbd(A176,D176,1)</f>
        <v>4.1401000000000003</v>
      </c>
      <c r="P176" s="86">
        <f>IF(U:U="国开1",0.09/N176+J176,IF(U:U="国开3",0.14/N176+J176,IF(U:U="国开5",0.24/N176+J176,IF(U:U="国开7",0.24/N176+J176,IF(U:U="国开10",0.29/N176+J176,IF(U:U="口行1",0.08/N176+J176,IF(U:U="口行2",0.08/N176+J176,IF(U:U="口行3",0.08/N176+J176,IF(U:U="口行5",0.13/N176+J176,IF(U:U="口行7",0.13/N176+J176,IF(U:U="口行10",0.18/N176+J176,IF(U:U="农发1",0.09/N176+J176,IF(U:U="农发2",0.09/N176+J176,IF(U:U="农发3",0.09/N176+J176,IF(U:U="农发5",0.14/N176+J176,IF(U:U="农发7",0.19/N176+J176,IF(U:U="农发10",0.19/N176+J176,IF(U:U="农发20",0.24/N176+J176,IF(U:U="国债1",0.05/N176+J176,IF(U:U="国债2",0.05/N176+J176,IF(U:U="国债3",0.05/N176+J176,IF(U:U="国开0",0,IF(U:U="农发0",0,IF(U:U="国债0",0,IF(U:U="口行0",0,0.1/N176+J176)))))))))))))))))))))))))</f>
        <v>4.2011601920968831</v>
      </c>
      <c r="Q176" s="1"/>
      <c r="R176" s="88">
        <f t="shared" si="5"/>
        <v>6.1060192096882737</v>
      </c>
      <c r="S176" s="1"/>
      <c r="U176" s="1" t="str">
        <f>IF(I:I="国家开发银行","国开",IF(I:I="中国进出口银行","口行",IF(I:I="中国农业发展银行","农发","国债")))&amp;IF(G:G&lt;1,"0",G176)</f>
        <v>国开7</v>
      </c>
      <c r="W176" s="1"/>
      <c r="X176" s="1"/>
    </row>
    <row r="177" spans="1:24" ht="15.75" hidden="1" x14ac:dyDescent="0.25">
      <c r="A177" s="113" t="str">
        <f t="shared" si="4"/>
        <v>150210.IB</v>
      </c>
      <c r="B177" s="29" t="s">
        <v>1793</v>
      </c>
      <c r="C177" s="29" t="s">
        <v>1794</v>
      </c>
      <c r="D177" s="33">
        <v>42185</v>
      </c>
      <c r="E177" s="33">
        <v>42187</v>
      </c>
      <c r="F177" s="30">
        <v>60</v>
      </c>
      <c r="G177" s="30">
        <v>10</v>
      </c>
      <c r="H177" s="29" t="s">
        <v>12</v>
      </c>
      <c r="I177" s="29" t="s">
        <v>15</v>
      </c>
      <c r="J177" s="30">
        <v>4.0822000000000003</v>
      </c>
      <c r="K177" s="30">
        <v>3.24</v>
      </c>
      <c r="L177" s="30"/>
      <c r="M177" s="30">
        <v>1.6495</v>
      </c>
      <c r="N177" s="84">
        <f>[1]!b_anal_modidura_cnbd(A177,E177,1)</f>
        <v>7.8304</v>
      </c>
      <c r="O177" s="85">
        <f>[1]!b_anal_yield_cnbd(A177,D177,1)</f>
        <v>4.0904999999999996</v>
      </c>
      <c r="P177" s="86">
        <f>IF(U:U="国开1",0.09/N177+J177,IF(U:U="国开3",0.14/N177+J177,IF(U:U="国开5",0.24/N177+J177,IF(U:U="国开7",0.24/N177+J177,IF(U:U="国开10",0.29/N177+J177,IF(U:U="口行1",0.08/N177+J177,IF(U:U="口行2",0.08/N177+J177,IF(U:U="口行3",0.08/N177+J177,IF(U:U="口行5",0.13/N177+J177,IF(U:U="口行7",0.13/N177+J177,IF(U:U="口行10",0.18/N177+J177,IF(U:U="农发1",0.09/N177+J177,IF(U:U="农发2",0.09/N177+J177,IF(U:U="农发3",0.09/N177+J177,IF(U:U="农发5",0.14/N177+J177,IF(U:U="农发7",0.19/N177+J177,IF(U:U="农发10",0.19/N177+J177,IF(U:U="农发20",0.24/N177+J177,IF(U:U="国债1",0.05/N177+J177,IF(U:U="国债2",0.05/N177+J177,IF(U:U="国债3",0.05/N177+J177,IF(U:U="国开0",0,IF(U:U="农发0",0,IF(U:U="国债0",0,IF(U:U="口行0",0,0.1/N177+J177)))))))))))))))))))))))))</f>
        <v>4.1192351450756028</v>
      </c>
      <c r="Q177" s="1"/>
      <c r="R177" s="88">
        <f t="shared" si="5"/>
        <v>2.8735145075603263</v>
      </c>
      <c r="S177" s="1"/>
      <c r="U177" s="1" t="str">
        <f>IF(I:I="国家开发银行","国开",IF(I:I="中国进出口银行","口行",IF(I:I="中国农业发展银行","农发","国债")))&amp;IF(G:G&lt;1,"0",G177)</f>
        <v>国开10</v>
      </c>
      <c r="W177" s="1"/>
      <c r="X177" s="1"/>
    </row>
    <row r="178" spans="1:24" ht="15.75" hidden="1" x14ac:dyDescent="0.25">
      <c r="A178" s="113" t="str">
        <f t="shared" si="4"/>
        <v>150212.IB</v>
      </c>
      <c r="B178" s="29" t="s">
        <v>1795</v>
      </c>
      <c r="C178" s="29" t="s">
        <v>1796</v>
      </c>
      <c r="D178" s="33">
        <v>42185</v>
      </c>
      <c r="E178" s="33">
        <v>42187</v>
      </c>
      <c r="F178" s="30">
        <v>60</v>
      </c>
      <c r="G178" s="30">
        <v>3</v>
      </c>
      <c r="H178" s="29" t="s">
        <v>12</v>
      </c>
      <c r="I178" s="29" t="s">
        <v>15</v>
      </c>
      <c r="J178" s="30">
        <v>3.5122</v>
      </c>
      <c r="K178" s="30">
        <v>3.44</v>
      </c>
      <c r="L178" s="30"/>
      <c r="M178" s="30">
        <v>2.1038999999999999</v>
      </c>
      <c r="N178" s="84">
        <f>[1]!b_anal_modidura_cnbd(A178,E178,1)</f>
        <v>2.7625999999999999</v>
      </c>
      <c r="O178" s="85">
        <f>[1]!b_anal_yield_cnbd(A178,D178,1)</f>
        <v>3.5476000000000001</v>
      </c>
      <c r="P178" s="86">
        <f>IF(U:U="国开1",0.09/N178+J178,IF(U:U="国开3",0.14/N178+J178,IF(U:U="国开5",0.24/N178+J178,IF(U:U="国开7",0.24/N178+J178,IF(U:U="国开10",0.29/N178+J178,IF(U:U="口行1",0.08/N178+J178,IF(U:U="口行2",0.08/N178+J178,IF(U:U="口行3",0.08/N178+J178,IF(U:U="口行5",0.13/N178+J178,IF(U:U="口行7",0.13/N178+J178,IF(U:U="口行10",0.18/N178+J178,IF(U:U="农发1",0.09/N178+J178,IF(U:U="农发2",0.09/N178+J178,IF(U:U="农发3",0.09/N178+J178,IF(U:U="农发5",0.14/N178+J178,IF(U:U="农发7",0.19/N178+J178,IF(U:U="农发10",0.19/N178+J178,IF(U:U="农发20",0.24/N178+J178,IF(U:U="国债1",0.05/N178+J178,IF(U:U="国债2",0.05/N178+J178,IF(U:U="国债3",0.05/N178+J178,IF(U:U="国开0",0,IF(U:U="农发0",0,IF(U:U="国债0",0,IF(U:U="口行0",0,0.1/N178+J178)))))))))))))))))))))))))</f>
        <v>3.5628768985738071</v>
      </c>
      <c r="Q178" s="1"/>
      <c r="R178" s="88">
        <f t="shared" si="5"/>
        <v>1.5276898573806985</v>
      </c>
      <c r="S178" s="1"/>
      <c r="U178" s="1" t="str">
        <f>IF(I:I="国家开发银行","国开",IF(I:I="中国进出口银行","口行",IF(I:I="中国农业发展银行","农发","国债")))&amp;IF(G:G&lt;1,"0",G178)</f>
        <v>国开3</v>
      </c>
      <c r="W178" s="1"/>
      <c r="X178" s="1"/>
    </row>
    <row r="179" spans="1:24" ht="15.75" hidden="1" x14ac:dyDescent="0.25">
      <c r="A179" s="113" t="str">
        <f t="shared" si="4"/>
        <v>150308.IB</v>
      </c>
      <c r="B179" s="29" t="s">
        <v>1797</v>
      </c>
      <c r="C179" s="29" t="s">
        <v>1798</v>
      </c>
      <c r="D179" s="33">
        <v>42187</v>
      </c>
      <c r="E179" s="33">
        <v>42188</v>
      </c>
      <c r="F179" s="30">
        <v>40</v>
      </c>
      <c r="G179" s="30">
        <v>10</v>
      </c>
      <c r="H179" s="29" t="s">
        <v>12</v>
      </c>
      <c r="I179" s="29" t="s">
        <v>22</v>
      </c>
      <c r="J179" s="30">
        <v>4.2141999999999999</v>
      </c>
      <c r="K179" s="30">
        <v>2.19</v>
      </c>
      <c r="L179" s="30"/>
      <c r="M179" s="30">
        <v>3.25</v>
      </c>
      <c r="N179" s="84">
        <f>[1]!b_anal_modidura_cnbd(A179,E179,1)</f>
        <v>7.7869000000000002</v>
      </c>
      <c r="O179" s="85">
        <f>[1]!b_anal_yield_cnbd(A179,D179,1)</f>
        <v>4.1923000000000004</v>
      </c>
      <c r="P179" s="86">
        <f>IF(U:U="国开1",0.09/N179+J179,IF(U:U="国开3",0.14/N179+J179,IF(U:U="国开5",0.24/N179+J179,IF(U:U="国开7",0.24/N179+J179,IF(U:U="国开10",0.29/N179+J179,IF(U:U="口行1",0.08/N179+J179,IF(U:U="口行2",0.08/N179+J179,IF(U:U="口行3",0.08/N179+J179,IF(U:U="口行5",0.13/N179+J179,IF(U:U="口行7",0.13/N179+J179,IF(U:U="口行10",0.18/N179+J179,IF(U:U="农发1",0.09/N179+J179,IF(U:U="农发2",0.09/N179+J179,IF(U:U="农发3",0.09/N179+J179,IF(U:U="农发5",0.14/N179+J179,IF(U:U="农发7",0.19/N179+J179,IF(U:U="农发10",0.19/N179+J179,IF(U:U="农发20",0.24/N179+J179,IF(U:U="国债1",0.05/N179+J179,IF(U:U="国债2",0.05/N179+J179,IF(U:U="国债3",0.05/N179+J179,IF(U:U="国开0",0,IF(U:U="农发0",0,IF(U:U="国债0",0,IF(U:U="口行0",0,0.1/N179+J179)))))))))))))))))))))))))</f>
        <v>4.2373157456754296</v>
      </c>
      <c r="Q179" s="1"/>
      <c r="R179" s="88">
        <f t="shared" si="5"/>
        <v>4.5015745675429208</v>
      </c>
      <c r="S179" s="1"/>
      <c r="U179" s="1" t="str">
        <f>IF(I:I="国家开发银行","国开",IF(I:I="中国进出口银行","口行",IF(I:I="中国农业发展银行","农发","国债")))&amp;IF(G:G&lt;1,"0",G179)</f>
        <v>口行10</v>
      </c>
      <c r="W179" s="1"/>
      <c r="X179" s="1"/>
    </row>
    <row r="180" spans="1:24" ht="15.75" hidden="1" x14ac:dyDescent="0.25">
      <c r="A180" s="113" t="str">
        <f t="shared" si="4"/>
        <v>150313.IB</v>
      </c>
      <c r="B180" s="29" t="s">
        <v>1799</v>
      </c>
      <c r="C180" s="29" t="s">
        <v>1800</v>
      </c>
      <c r="D180" s="33">
        <v>42187</v>
      </c>
      <c r="E180" s="33">
        <v>42188</v>
      </c>
      <c r="F180" s="30">
        <v>40</v>
      </c>
      <c r="G180" s="30">
        <v>5</v>
      </c>
      <c r="H180" s="29" t="s">
        <v>12</v>
      </c>
      <c r="I180" s="29" t="s">
        <v>22</v>
      </c>
      <c r="J180" s="30">
        <v>3.9224999999999999</v>
      </c>
      <c r="K180" s="30">
        <v>2.6</v>
      </c>
      <c r="L180" s="30"/>
      <c r="M180" s="30">
        <v>2.5</v>
      </c>
      <c r="N180" s="84">
        <f>[1]!b_anal_modidura_cnbd(A180,E180,1)</f>
        <v>4.4043999999999999</v>
      </c>
      <c r="O180" s="85">
        <f>[1]!b_anal_yield_cnbd(A180,D180,1)</f>
        <v>3.8980000000000001</v>
      </c>
      <c r="P180" s="86">
        <f>IF(U:U="国开1",0.09/N180+J180,IF(U:U="国开3",0.14/N180+J180,IF(U:U="国开5",0.24/N180+J180,IF(U:U="国开7",0.24/N180+J180,IF(U:U="国开10",0.29/N180+J180,IF(U:U="口行1",0.08/N180+J180,IF(U:U="口行2",0.08/N180+J180,IF(U:U="口行3",0.08/N180+J180,IF(U:U="口行5",0.13/N180+J180,IF(U:U="口行7",0.13/N180+J180,IF(U:U="口行10",0.18/N180+J180,IF(U:U="农发1",0.09/N180+J180,IF(U:U="农发2",0.09/N180+J180,IF(U:U="农发3",0.09/N180+J180,IF(U:U="农发5",0.14/N180+J180,IF(U:U="农发7",0.19/N180+J180,IF(U:U="农发10",0.19/N180+J180,IF(U:U="农发20",0.24/N180+J180,IF(U:U="国债1",0.05/N180+J180,IF(U:U="国债2",0.05/N180+J180,IF(U:U="国债3",0.05/N180+J180,IF(U:U="国开0",0,IF(U:U="农发0",0,IF(U:U="国债0",0,IF(U:U="口行0",0,0.1/N180+J180)))))))))))))))))))))))))</f>
        <v>3.9520159386068476</v>
      </c>
      <c r="Q180" s="1"/>
      <c r="R180" s="88">
        <f t="shared" si="5"/>
        <v>5.4015938606847502</v>
      </c>
      <c r="S180" s="1"/>
      <c r="U180" s="1" t="str">
        <f>IF(I:I="国家开发银行","国开",IF(I:I="中国进出口银行","口行",IF(I:I="中国农业发展银行","农发","国债")))&amp;IF(G:G&lt;1,"0",G180)</f>
        <v>口行5</v>
      </c>
      <c r="W180" s="1"/>
      <c r="X180" s="1"/>
    </row>
    <row r="181" spans="1:24" ht="15.75" hidden="1" x14ac:dyDescent="0.25">
      <c r="A181" s="113" t="str">
        <f t="shared" si="4"/>
        <v>150212.IB</v>
      </c>
      <c r="B181" s="29" t="s">
        <v>1801</v>
      </c>
      <c r="C181" s="29" t="s">
        <v>1802</v>
      </c>
      <c r="D181" s="33">
        <v>42192</v>
      </c>
      <c r="E181" s="33">
        <v>42195</v>
      </c>
      <c r="F181" s="30">
        <v>40</v>
      </c>
      <c r="G181" s="30">
        <v>3</v>
      </c>
      <c r="H181" s="29" t="s">
        <v>12</v>
      </c>
      <c r="I181" s="29" t="s">
        <v>15</v>
      </c>
      <c r="J181" s="30">
        <v>3.3222</v>
      </c>
      <c r="K181" s="30">
        <v>5.91</v>
      </c>
      <c r="L181" s="30"/>
      <c r="M181" s="30">
        <v>3.5484</v>
      </c>
      <c r="N181" s="84">
        <f>[1]!b_anal_modidura_cnbd(A181,E181,1)</f>
        <v>2.7431000000000001</v>
      </c>
      <c r="O181" s="85">
        <f>[1]!b_anal_yield_cnbd(A181,D181,1)</f>
        <v>3.3552</v>
      </c>
      <c r="P181" s="86">
        <f>IF(U:U="国开1",0.09/N181+J181,IF(U:U="国开3",0.14/N181+J181,IF(U:U="国开5",0.24/N181+J181,IF(U:U="国开7",0.24/N181+J181,IF(U:U="国开10",0.29/N181+J181,IF(U:U="口行1",0.08/N181+J181,IF(U:U="口行2",0.08/N181+J181,IF(U:U="口行3",0.08/N181+J181,IF(U:U="口行5",0.13/N181+J181,IF(U:U="口行7",0.13/N181+J181,IF(U:U="口行10",0.18/N181+J181,IF(U:U="农发1",0.09/N181+J181,IF(U:U="农发2",0.09/N181+J181,IF(U:U="农发3",0.09/N181+J181,IF(U:U="农发5",0.14/N181+J181,IF(U:U="农发7",0.19/N181+J181,IF(U:U="农发10",0.19/N181+J181,IF(U:U="农发20",0.24/N181+J181,IF(U:U="国债1",0.05/N181+J181,IF(U:U="国债2",0.05/N181+J181,IF(U:U="国债3",0.05/N181+J181,IF(U:U="国开0",0,IF(U:U="农发0",0,IF(U:U="国债0",0,IF(U:U="口行0",0,0.1/N181+J181)))))))))))))))))))))))))</f>
        <v>3.3732371477525427</v>
      </c>
      <c r="Q181" s="1"/>
      <c r="R181" s="88">
        <f t="shared" si="5"/>
        <v>1.8037147752542726</v>
      </c>
      <c r="S181" s="1"/>
      <c r="U181" s="1" t="str">
        <f>IF(I:I="国家开发银行","国开",IF(I:I="中国进出口银行","口行",IF(I:I="中国农业发展银行","农发","国债")))&amp;IF(G:G&lt;1,"0",G181)</f>
        <v>国开3</v>
      </c>
      <c r="W181" s="1"/>
      <c r="X181" s="1"/>
    </row>
    <row r="182" spans="1:24" ht="15.75" hidden="1" x14ac:dyDescent="0.25">
      <c r="A182" s="113" t="str">
        <f t="shared" si="4"/>
        <v>150210.IB</v>
      </c>
      <c r="B182" s="29" t="s">
        <v>1803</v>
      </c>
      <c r="C182" s="29" t="s">
        <v>1804</v>
      </c>
      <c r="D182" s="33">
        <v>42192</v>
      </c>
      <c r="E182" s="33">
        <v>42195</v>
      </c>
      <c r="F182" s="30">
        <v>50</v>
      </c>
      <c r="G182" s="30">
        <v>10</v>
      </c>
      <c r="H182" s="29" t="s">
        <v>12</v>
      </c>
      <c r="I182" s="29" t="s">
        <v>15</v>
      </c>
      <c r="J182" s="30">
        <v>3.8944000000000001</v>
      </c>
      <c r="K182" s="30">
        <v>5.47</v>
      </c>
      <c r="L182" s="30"/>
      <c r="M182" s="30">
        <v>1.1455</v>
      </c>
      <c r="N182" s="84">
        <f>[1]!b_anal_modidura_cnbd(A182,E182,1)</f>
        <v>7.8301999999999996</v>
      </c>
      <c r="O182" s="85">
        <f>[1]!b_anal_yield_cnbd(A182,D182,1)</f>
        <v>3.9150999999999998</v>
      </c>
      <c r="P182" s="86">
        <f>IF(U:U="国开1",0.09/N182+J182,IF(U:U="国开3",0.14/N182+J182,IF(U:U="国开5",0.24/N182+J182,IF(U:U="国开7",0.24/N182+J182,IF(U:U="国开10",0.29/N182+J182,IF(U:U="口行1",0.08/N182+J182,IF(U:U="口行2",0.08/N182+J182,IF(U:U="口行3",0.08/N182+J182,IF(U:U="口行5",0.13/N182+J182,IF(U:U="口行7",0.13/N182+J182,IF(U:U="口行10",0.18/N182+J182,IF(U:U="农发1",0.09/N182+J182,IF(U:U="农发2",0.09/N182+J182,IF(U:U="农发3",0.09/N182+J182,IF(U:U="农发5",0.14/N182+J182,IF(U:U="农发7",0.19/N182+J182,IF(U:U="农发10",0.19/N182+J182,IF(U:U="农发20",0.24/N182+J182,IF(U:U="国债1",0.05/N182+J182,IF(U:U="国债2",0.05/N182+J182,IF(U:U="国债3",0.05/N182+J182,IF(U:U="国开0",0,IF(U:U="农发0",0,IF(U:U="国债0",0,IF(U:U="口行0",0,0.1/N182+J182)))))))))))))))))))))))))</f>
        <v>3.9314360910321575</v>
      </c>
      <c r="Q182" s="1"/>
      <c r="R182" s="88">
        <f t="shared" si="5"/>
        <v>1.6336091032157718</v>
      </c>
      <c r="S182" s="1"/>
      <c r="U182" s="1" t="str">
        <f>IF(I:I="国家开发银行","国开",IF(I:I="中国进出口银行","口行",IF(I:I="中国农业发展银行","农发","国债")))&amp;IF(G:G&lt;1,"0",G182)</f>
        <v>国开10</v>
      </c>
      <c r="W182" s="1"/>
      <c r="X182" s="1"/>
    </row>
    <row r="183" spans="1:24" ht="15.75" hidden="1" x14ac:dyDescent="0.25">
      <c r="A183" s="113" t="str">
        <f t="shared" si="4"/>
        <v>150213.IB</v>
      </c>
      <c r="B183" s="29" t="s">
        <v>1805</v>
      </c>
      <c r="C183" s="29" t="s">
        <v>1806</v>
      </c>
      <c r="D183" s="33">
        <v>42192</v>
      </c>
      <c r="E183" s="33">
        <v>42195</v>
      </c>
      <c r="F183" s="30">
        <v>40</v>
      </c>
      <c r="G183" s="30">
        <v>5</v>
      </c>
      <c r="H183" s="29" t="s">
        <v>12</v>
      </c>
      <c r="I183" s="29" t="s">
        <v>15</v>
      </c>
      <c r="J183" s="30">
        <v>3.6438999999999999</v>
      </c>
      <c r="K183" s="30">
        <v>5.38</v>
      </c>
      <c r="L183" s="30"/>
      <c r="M183" s="30">
        <v>13.7857</v>
      </c>
      <c r="N183" s="84">
        <f>[1]!b_anal_modidura_cnbd(A183,E183,1)</f>
        <v>4.4383999999999997</v>
      </c>
      <c r="O183" s="85">
        <f>[1]!b_anal_yield_cnbd(A183,D183,1)</f>
        <v>3.7410000000000001</v>
      </c>
      <c r="P183" s="86">
        <f>IF(U:U="国开1",0.09/N183+J183,IF(U:U="国开3",0.14/N183+J183,IF(U:U="国开5",0.24/N183+J183,IF(U:U="国开7",0.24/N183+J183,IF(U:U="国开10",0.29/N183+J183,IF(U:U="口行1",0.08/N183+J183,IF(U:U="口行2",0.08/N183+J183,IF(U:U="口行3",0.08/N183+J183,IF(U:U="口行5",0.13/N183+J183,IF(U:U="口行7",0.13/N183+J183,IF(U:U="口行10",0.18/N183+J183,IF(U:U="农发1",0.09/N183+J183,IF(U:U="农发2",0.09/N183+J183,IF(U:U="农发3",0.09/N183+J183,IF(U:U="农发5",0.14/N183+J183,IF(U:U="农发7",0.19/N183+J183,IF(U:U="农发10",0.19/N183+J183,IF(U:U="农发20",0.24/N183+J183,IF(U:U="国债1",0.05/N183+J183,IF(U:U="国债2",0.05/N183+J183,IF(U:U="国债3",0.05/N183+J183,IF(U:U="国开0",0,IF(U:U="农发0",0,IF(U:U="国债0",0,IF(U:U="口行0",0,0.1/N183+J183)))))))))))))))))))))))))</f>
        <v>3.6979735400144196</v>
      </c>
      <c r="Q183" s="1"/>
      <c r="R183" s="88">
        <f t="shared" si="5"/>
        <v>-4.3026459985580523</v>
      </c>
      <c r="S183" s="1"/>
      <c r="U183" s="1" t="str">
        <f>IF(I:I="国家开发银行","国开",IF(I:I="中国进出口银行","口行",IF(I:I="中国农业发展银行","农发","国债")))&amp;IF(G:G&lt;1,"0",G183)</f>
        <v>国开5</v>
      </c>
      <c r="W183" s="1"/>
      <c r="X183" s="1"/>
    </row>
    <row r="184" spans="1:24" ht="15.75" hidden="1" x14ac:dyDescent="0.25">
      <c r="A184" s="113" t="str">
        <f t="shared" si="4"/>
        <v>150415.IB</v>
      </c>
      <c r="B184" s="29" t="s">
        <v>1807</v>
      </c>
      <c r="C184" s="29" t="s">
        <v>1808</v>
      </c>
      <c r="D184" s="33">
        <v>42193</v>
      </c>
      <c r="E184" s="33">
        <v>42195</v>
      </c>
      <c r="F184" s="30">
        <v>60</v>
      </c>
      <c r="G184" s="30">
        <v>5</v>
      </c>
      <c r="H184" s="29" t="s">
        <v>12</v>
      </c>
      <c r="I184" s="29" t="s">
        <v>41</v>
      </c>
      <c r="J184" s="30">
        <v>3.7967</v>
      </c>
      <c r="K184" s="30">
        <v>2.14</v>
      </c>
      <c r="L184" s="30"/>
      <c r="M184" s="30">
        <v>1.907</v>
      </c>
      <c r="N184" s="84">
        <f>[1]!b_anal_modidura_cnbd(A184,E184,1)</f>
        <v>4.3536000000000001</v>
      </c>
      <c r="O184" s="85">
        <f>[1]!b_anal_yield_cnbd(A184,D184,1)</f>
        <v>3.7515000000000001</v>
      </c>
      <c r="P184" s="86">
        <f>IF(U:U="国开1",0.09/N184+J184,IF(U:U="国开3",0.14/N184+J184,IF(U:U="国开5",0.24/N184+J184,IF(U:U="国开7",0.24/N184+J184,IF(U:U="国开10",0.29/N184+J184,IF(U:U="口行1",0.08/N184+J184,IF(U:U="口行2",0.08/N184+J184,IF(U:U="口行3",0.08/N184+J184,IF(U:U="口行5",0.13/N184+J184,IF(U:U="口行7",0.13/N184+J184,IF(U:U="口行10",0.18/N184+J184,IF(U:U="农发1",0.09/N184+J184,IF(U:U="农发2",0.09/N184+J184,IF(U:U="农发3",0.09/N184+J184,IF(U:U="农发5",0.14/N184+J184,IF(U:U="农发7",0.19/N184+J184,IF(U:U="农发10",0.19/N184+J184,IF(U:U="农发20",0.24/N184+J184,IF(U:U="国债1",0.05/N184+J184,IF(U:U="国债2",0.05/N184+J184,IF(U:U="国债3",0.05/N184+J184,IF(U:U="国开0",0,IF(U:U="农发0",0,IF(U:U="国债0",0,IF(U:U="口行0",0,0.1/N184+J184)))))))))))))))))))))))))</f>
        <v>3.8288572951120909</v>
      </c>
      <c r="Q184" s="1"/>
      <c r="R184" s="88">
        <f t="shared" si="5"/>
        <v>7.7357295112090885</v>
      </c>
      <c r="S184" s="1"/>
      <c r="U184" s="1" t="str">
        <f>IF(I:I="国家开发银行","国开",IF(I:I="中国进出口银行","口行",IF(I:I="中国农业发展银行","农发","国债")))&amp;IF(G:G&lt;1,"0",G184)</f>
        <v>农发5</v>
      </c>
      <c r="W184" s="1"/>
      <c r="X184" s="1"/>
    </row>
    <row r="185" spans="1:24" ht="15.75" hidden="1" x14ac:dyDescent="0.25">
      <c r="A185" s="113" t="str">
        <f t="shared" si="4"/>
        <v>150414.IB</v>
      </c>
      <c r="B185" s="29" t="s">
        <v>1809</v>
      </c>
      <c r="C185" s="29" t="s">
        <v>1810</v>
      </c>
      <c r="D185" s="33">
        <v>42193</v>
      </c>
      <c r="E185" s="33">
        <v>42195</v>
      </c>
      <c r="F185" s="30">
        <v>70</v>
      </c>
      <c r="G185" s="30">
        <v>3</v>
      </c>
      <c r="H185" s="29" t="s">
        <v>12</v>
      </c>
      <c r="I185" s="29" t="s">
        <v>41</v>
      </c>
      <c r="J185" s="30">
        <v>3.5756999999999999</v>
      </c>
      <c r="K185" s="30">
        <v>1.9</v>
      </c>
      <c r="L185" s="30"/>
      <c r="M185" s="30">
        <v>7</v>
      </c>
      <c r="N185" s="84">
        <f>[1]!b_anal_modidura_cnbd(A185,E185,1)</f>
        <v>2.673</v>
      </c>
      <c r="O185" s="85">
        <f>[1]!b_anal_yield_cnbd(A185,D185,1)</f>
        <v>3.48</v>
      </c>
      <c r="P185" s="86">
        <f>IF(U:U="国开1",0.09/N185+J185,IF(U:U="国开3",0.14/N185+J185,IF(U:U="国开5",0.24/N185+J185,IF(U:U="国开7",0.24/N185+J185,IF(U:U="国开10",0.29/N185+J185,IF(U:U="口行1",0.08/N185+J185,IF(U:U="口行2",0.08/N185+J185,IF(U:U="口行3",0.08/N185+J185,IF(U:U="口行5",0.13/N185+J185,IF(U:U="口行7",0.13/N185+J185,IF(U:U="口行10",0.18/N185+J185,IF(U:U="农发1",0.09/N185+J185,IF(U:U="农发2",0.09/N185+J185,IF(U:U="农发3",0.09/N185+J185,IF(U:U="农发5",0.14/N185+J185,IF(U:U="农发7",0.19/N185+J185,IF(U:U="农发10",0.19/N185+J185,IF(U:U="农发20",0.24/N185+J185,IF(U:U="国债1",0.05/N185+J185,IF(U:U="国债2",0.05/N185+J185,IF(U:U="国债3",0.05/N185+J185,IF(U:U="国开0",0,IF(U:U="农发0",0,IF(U:U="国债0",0,IF(U:U="口行0",0,0.1/N185+J185)))))))))))))))))))))))))</f>
        <v>3.6093700336700336</v>
      </c>
      <c r="Q185" s="1"/>
      <c r="R185" s="88">
        <f t="shared" si="5"/>
        <v>12.937003367003364</v>
      </c>
      <c r="S185" s="1"/>
      <c r="U185" s="1" t="str">
        <f>IF(I:I="国家开发银行","国开",IF(I:I="中国进出口银行","口行",IF(I:I="中国农业发展银行","农发","国债")))&amp;IF(G:G&lt;1,"0",G185)</f>
        <v>农发3</v>
      </c>
      <c r="W185" s="1"/>
      <c r="X185" s="1"/>
    </row>
    <row r="186" spans="1:24" ht="15.75" hidden="1" x14ac:dyDescent="0.25">
      <c r="A186" s="113" t="str">
        <f t="shared" si="4"/>
        <v>150213.IB</v>
      </c>
      <c r="B186" s="29" t="s">
        <v>1811</v>
      </c>
      <c r="C186" s="29" t="s">
        <v>1812</v>
      </c>
      <c r="D186" s="33">
        <v>42199</v>
      </c>
      <c r="E186" s="33">
        <v>42201</v>
      </c>
      <c r="F186" s="30">
        <v>40</v>
      </c>
      <c r="G186" s="30">
        <v>5</v>
      </c>
      <c r="H186" s="29" t="s">
        <v>12</v>
      </c>
      <c r="I186" s="29" t="s">
        <v>15</v>
      </c>
      <c r="J186" s="30">
        <v>3.7648000000000001</v>
      </c>
      <c r="K186" s="30">
        <v>3.89</v>
      </c>
      <c r="L186" s="30"/>
      <c r="M186" s="30">
        <v>1.1846000000000001</v>
      </c>
      <c r="N186" s="84">
        <f>[1]!b_anal_modidura_cnbd(A186,E186,1)</f>
        <v>4.4217000000000004</v>
      </c>
      <c r="O186" s="85">
        <f>[1]!b_anal_yield_cnbd(A186,D186,1)</f>
        <v>3.7974999999999999</v>
      </c>
      <c r="P186" s="86">
        <f>IF(U:U="国开1",0.09/N186+J186,IF(U:U="国开3",0.14/N186+J186,IF(U:U="国开5",0.24/N186+J186,IF(U:U="国开7",0.24/N186+J186,IF(U:U="国开10",0.29/N186+J186,IF(U:U="口行1",0.08/N186+J186,IF(U:U="口行2",0.08/N186+J186,IF(U:U="口行3",0.08/N186+J186,IF(U:U="口行5",0.13/N186+J186,IF(U:U="口行7",0.13/N186+J186,IF(U:U="口行10",0.18/N186+J186,IF(U:U="农发1",0.09/N186+J186,IF(U:U="农发2",0.09/N186+J186,IF(U:U="农发3",0.09/N186+J186,IF(U:U="农发5",0.14/N186+J186,IF(U:U="农发7",0.19/N186+J186,IF(U:U="农发10",0.19/N186+J186,IF(U:U="农发20",0.24/N186+J186,IF(U:U="国债1",0.05/N186+J186,IF(U:U="国债2",0.05/N186+J186,IF(U:U="国债3",0.05/N186+J186,IF(U:U="国开0",0,IF(U:U="农发0",0,IF(U:U="国债0",0,IF(U:U="口行0",0,0.1/N186+J186)))))))))))))))))))))))))</f>
        <v>3.8190777664699098</v>
      </c>
      <c r="Q186" s="1"/>
      <c r="R186" s="88">
        <f t="shared" si="5"/>
        <v>2.1577766469909943</v>
      </c>
      <c r="S186" s="1"/>
      <c r="U186" s="1" t="str">
        <f>IF(I:I="国家开发银行","国开",IF(I:I="中国进出口银行","口行",IF(I:I="中国农业发展银行","农发","国债")))&amp;IF(G:G&lt;1,"0",G186)</f>
        <v>国开5</v>
      </c>
      <c r="W186" s="1"/>
      <c r="X186" s="1"/>
    </row>
    <row r="187" spans="1:24" ht="15.75" hidden="1" x14ac:dyDescent="0.25">
      <c r="A187" s="113" t="str">
        <f t="shared" si="4"/>
        <v>150212.IB</v>
      </c>
      <c r="B187" s="29" t="s">
        <v>1813</v>
      </c>
      <c r="C187" s="29" t="s">
        <v>1814</v>
      </c>
      <c r="D187" s="33">
        <v>42199</v>
      </c>
      <c r="E187" s="33">
        <v>42201</v>
      </c>
      <c r="F187" s="30">
        <v>40</v>
      </c>
      <c r="G187" s="30">
        <v>3</v>
      </c>
      <c r="H187" s="29" t="s">
        <v>12</v>
      </c>
      <c r="I187" s="29" t="s">
        <v>15</v>
      </c>
      <c r="J187" s="30">
        <v>3.4510000000000001</v>
      </c>
      <c r="K187" s="30">
        <v>4.71</v>
      </c>
      <c r="L187" s="30"/>
      <c r="M187" s="30">
        <v>1.9810000000000001</v>
      </c>
      <c r="N187" s="84">
        <f>[1]!b_anal_modidura_cnbd(A187,E187,1)</f>
        <v>2.7282999999999999</v>
      </c>
      <c r="O187" s="85">
        <f>[1]!b_anal_yield_cnbd(A187,D187,1)</f>
        <v>3.5150000000000001</v>
      </c>
      <c r="P187" s="86">
        <f>IF(U:U="国开1",0.09/N187+J187,IF(U:U="国开3",0.14/N187+J187,IF(U:U="国开5",0.24/N187+J187,IF(U:U="国开7",0.24/N187+J187,IF(U:U="国开10",0.29/N187+J187,IF(U:U="口行1",0.08/N187+J187,IF(U:U="口行2",0.08/N187+J187,IF(U:U="口行3",0.08/N187+J187,IF(U:U="口行5",0.13/N187+J187,IF(U:U="口行7",0.13/N187+J187,IF(U:U="口行10",0.18/N187+J187,IF(U:U="农发1",0.09/N187+J187,IF(U:U="农发2",0.09/N187+J187,IF(U:U="农发3",0.09/N187+J187,IF(U:U="农发5",0.14/N187+J187,IF(U:U="农发7",0.19/N187+J187,IF(U:U="农发10",0.19/N187+J187,IF(U:U="农发20",0.24/N187+J187,IF(U:U="国债1",0.05/N187+J187,IF(U:U="国债2",0.05/N187+J187,IF(U:U="国债3",0.05/N187+J187,IF(U:U="国开0",0,IF(U:U="农发0",0,IF(U:U="国债0",0,IF(U:U="口行0",0,0.1/N187+J187)))))))))))))))))))))))))</f>
        <v>3.502314005058095</v>
      </c>
      <c r="Q187" s="1"/>
      <c r="R187" s="88">
        <f t="shared" si="5"/>
        <v>-1.2685994941905143</v>
      </c>
      <c r="S187" s="1"/>
      <c r="U187" s="1" t="str">
        <f>IF(I:I="国家开发银行","国开",IF(I:I="中国进出口银行","口行",IF(I:I="中国农业发展银行","农发","国债")))&amp;IF(G:G&lt;1,"0",G187)</f>
        <v>国开3</v>
      </c>
      <c r="W187" s="1"/>
      <c r="X187" s="1"/>
    </row>
    <row r="188" spans="1:24" ht="15.75" hidden="1" x14ac:dyDescent="0.25">
      <c r="A188" s="113" t="str">
        <f t="shared" si="4"/>
        <v>150216.IB</v>
      </c>
      <c r="B188" s="29" t="s">
        <v>1815</v>
      </c>
      <c r="C188" s="29" t="s">
        <v>1816</v>
      </c>
      <c r="D188" s="33">
        <v>42199</v>
      </c>
      <c r="E188" s="33">
        <v>42201</v>
      </c>
      <c r="F188" s="30">
        <v>30</v>
      </c>
      <c r="G188" s="30">
        <v>7</v>
      </c>
      <c r="H188" s="29" t="s">
        <v>12</v>
      </c>
      <c r="I188" s="29" t="s">
        <v>15</v>
      </c>
      <c r="J188" s="30">
        <v>4.0510000000000002</v>
      </c>
      <c r="K188" s="30">
        <v>4.93</v>
      </c>
      <c r="L188" s="30"/>
      <c r="M188" s="30">
        <v>1.2581</v>
      </c>
      <c r="N188" s="84">
        <f>[1]!b_anal_modidura_cnbd(A188,E188,1)</f>
        <v>5.9877000000000002</v>
      </c>
      <c r="O188" s="85">
        <f>[1]!b_anal_yield_cnbd(A188,D188,1)</f>
        <v>4.0834999999999999</v>
      </c>
      <c r="P188" s="86">
        <f>IF(U:U="国开1",0.09/N188+J188,IF(U:U="国开3",0.14/N188+J188,IF(U:U="国开5",0.24/N188+J188,IF(U:U="国开7",0.24/N188+J188,IF(U:U="国开10",0.29/N188+J188,IF(U:U="口行1",0.08/N188+J188,IF(U:U="口行2",0.08/N188+J188,IF(U:U="口行3",0.08/N188+J188,IF(U:U="口行5",0.13/N188+J188,IF(U:U="口行7",0.13/N188+J188,IF(U:U="口行10",0.18/N188+J188,IF(U:U="农发1",0.09/N188+J188,IF(U:U="农发2",0.09/N188+J188,IF(U:U="农发3",0.09/N188+J188,IF(U:U="农发5",0.14/N188+J188,IF(U:U="农发7",0.19/N188+J188,IF(U:U="农发10",0.19/N188+J188,IF(U:U="农发20",0.24/N188+J188,IF(U:U="国债1",0.05/N188+J188,IF(U:U="国债2",0.05/N188+J188,IF(U:U="国债3",0.05/N188+J188,IF(U:U="国开0",0,IF(U:U="农发0",0,IF(U:U="国债0",0,IF(U:U="口行0",0,0.1/N188+J188)))))))))))))))))))))))))</f>
        <v>4.0910821684453129</v>
      </c>
      <c r="Q188" s="1"/>
      <c r="R188" s="88">
        <f t="shared" si="5"/>
        <v>0.75821684453130089</v>
      </c>
      <c r="S188" s="1"/>
      <c r="U188" s="1" t="str">
        <f>IF(I:I="国家开发银行","国开",IF(I:I="中国进出口银行","口行",IF(I:I="中国农业发展银行","农发","国债")))&amp;IF(G:G&lt;1,"0",G188)</f>
        <v>国开7</v>
      </c>
      <c r="W188" s="1"/>
      <c r="X188" s="1"/>
    </row>
    <row r="189" spans="1:24" ht="15.75" hidden="1" x14ac:dyDescent="0.25">
      <c r="A189" s="113" t="str">
        <f t="shared" si="4"/>
        <v>150210.IB</v>
      </c>
      <c r="B189" s="29" t="s">
        <v>1817</v>
      </c>
      <c r="C189" s="29" t="s">
        <v>1818</v>
      </c>
      <c r="D189" s="33">
        <v>42199</v>
      </c>
      <c r="E189" s="33">
        <v>42201</v>
      </c>
      <c r="F189" s="30">
        <v>50</v>
      </c>
      <c r="G189" s="30">
        <v>10</v>
      </c>
      <c r="H189" s="29" t="s">
        <v>12</v>
      </c>
      <c r="I189" s="29" t="s">
        <v>15</v>
      </c>
      <c r="J189" s="30">
        <v>4.0115999999999996</v>
      </c>
      <c r="K189" s="30">
        <v>4.9400000000000004</v>
      </c>
      <c r="L189" s="30"/>
      <c r="M189" s="30">
        <v>23.714300000000001</v>
      </c>
      <c r="N189" s="84">
        <f>[1]!b_anal_modidura_cnbd(A189,E189,1)</f>
        <v>7.8055000000000003</v>
      </c>
      <c r="O189" s="85">
        <f>[1]!b_anal_yield_cnbd(A189,D189,1)</f>
        <v>4.0449999999999999</v>
      </c>
      <c r="P189" s="86">
        <f>IF(U:U="国开1",0.09/N189+J189,IF(U:U="国开3",0.14/N189+J189,IF(U:U="国开5",0.24/N189+J189,IF(U:U="国开7",0.24/N189+J189,IF(U:U="国开10",0.29/N189+J189,IF(U:U="口行1",0.08/N189+J189,IF(U:U="口行2",0.08/N189+J189,IF(U:U="口行3",0.08/N189+J189,IF(U:U="口行5",0.13/N189+J189,IF(U:U="口行7",0.13/N189+J189,IF(U:U="口行10",0.18/N189+J189,IF(U:U="农发1",0.09/N189+J189,IF(U:U="农发2",0.09/N189+J189,IF(U:U="农发3",0.09/N189+J189,IF(U:U="农发5",0.14/N189+J189,IF(U:U="农发7",0.19/N189+J189,IF(U:U="农发10",0.19/N189+J189,IF(U:U="农发20",0.24/N189+J189,IF(U:U="国债1",0.05/N189+J189,IF(U:U="国债2",0.05/N189+J189,IF(U:U="国债3",0.05/N189+J189,IF(U:U="国开0",0,IF(U:U="农发0",0,IF(U:U="国债0",0,IF(U:U="口行0",0,0.1/N189+J189)))))))))))))))))))))))))</f>
        <v>4.0487532893472551</v>
      </c>
      <c r="Q189" s="1"/>
      <c r="R189" s="88">
        <f t="shared" si="5"/>
        <v>0.37532893472551621</v>
      </c>
      <c r="S189" s="1"/>
      <c r="U189" s="1" t="str">
        <f>IF(I:I="国家开发银行","国开",IF(I:I="中国进出口银行","口行",IF(I:I="中国农业发展银行","农发","国债")))&amp;IF(G:G&lt;1,"0",G189)</f>
        <v>国开10</v>
      </c>
      <c r="W189" s="1"/>
      <c r="X189" s="1"/>
    </row>
    <row r="190" spans="1:24" ht="15.75" hidden="1" x14ac:dyDescent="0.25">
      <c r="A190" s="113" t="str">
        <f t="shared" si="4"/>
        <v>150313.IB</v>
      </c>
      <c r="B190" s="29" t="s">
        <v>1819</v>
      </c>
      <c r="C190" s="29" t="s">
        <v>1820</v>
      </c>
      <c r="D190" s="33">
        <v>42201</v>
      </c>
      <c r="E190" s="33">
        <v>42205</v>
      </c>
      <c r="F190" s="30">
        <v>50</v>
      </c>
      <c r="G190" s="30">
        <v>5</v>
      </c>
      <c r="H190" s="29" t="s">
        <v>12</v>
      </c>
      <c r="I190" s="29" t="s">
        <v>22</v>
      </c>
      <c r="J190" s="30">
        <v>3.7986</v>
      </c>
      <c r="K190" s="30">
        <v>2.67</v>
      </c>
      <c r="L190" s="30"/>
      <c r="M190" s="30">
        <v>1.0804</v>
      </c>
      <c r="N190" s="84">
        <f>[1]!b_anal_modidura_cnbd(A190,E190,1)</f>
        <v>4.3657000000000004</v>
      </c>
      <c r="O190" s="85">
        <f>[1]!b_anal_yield_cnbd(A190,D190,1)</f>
        <v>3.8127</v>
      </c>
      <c r="P190" s="86">
        <f>IF(U:U="国开1",0.09/N190+J190,IF(U:U="国开3",0.14/N190+J190,IF(U:U="国开5",0.24/N190+J190,IF(U:U="国开7",0.24/N190+J190,IF(U:U="国开10",0.29/N190+J190,IF(U:U="口行1",0.08/N190+J190,IF(U:U="口行2",0.08/N190+J190,IF(U:U="口行3",0.08/N190+J190,IF(U:U="口行5",0.13/N190+J190,IF(U:U="口行7",0.13/N190+J190,IF(U:U="口行10",0.18/N190+J190,IF(U:U="农发1",0.09/N190+J190,IF(U:U="农发2",0.09/N190+J190,IF(U:U="农发3",0.09/N190+J190,IF(U:U="农发5",0.14/N190+J190,IF(U:U="农发7",0.19/N190+J190,IF(U:U="农发10",0.19/N190+J190,IF(U:U="农发20",0.24/N190+J190,IF(U:U="国债1",0.05/N190+J190,IF(U:U="国债2",0.05/N190+J190,IF(U:U="国债3",0.05/N190+J190,IF(U:U="国开0",0,IF(U:U="农发0",0,IF(U:U="国债0",0,IF(U:U="口行0",0,0.1/N190+J190)))))))))))))))))))))))))</f>
        <v>3.8283775843507342</v>
      </c>
      <c r="Q190" s="1"/>
      <c r="R190" s="88">
        <f t="shared" si="5"/>
        <v>1.5677584350734186</v>
      </c>
      <c r="S190" s="1"/>
      <c r="U190" s="1" t="str">
        <f>IF(I:I="国家开发银行","国开",IF(I:I="中国进出口银行","口行",IF(I:I="中国农业发展银行","农发","国债")))&amp;IF(G:G&lt;1,"0",G190)</f>
        <v>口行5</v>
      </c>
      <c r="W190" s="1"/>
      <c r="X190" s="1"/>
    </row>
    <row r="191" spans="1:24" ht="15.75" hidden="1" x14ac:dyDescent="0.25">
      <c r="A191" s="113" t="str">
        <f t="shared" si="4"/>
        <v>150216.IB</v>
      </c>
      <c r="B191" s="29" t="s">
        <v>1821</v>
      </c>
      <c r="C191" s="29" t="s">
        <v>1822</v>
      </c>
      <c r="D191" s="33">
        <v>42206</v>
      </c>
      <c r="E191" s="33">
        <v>42208</v>
      </c>
      <c r="F191" s="30">
        <v>50</v>
      </c>
      <c r="G191" s="30">
        <v>7</v>
      </c>
      <c r="H191" s="29" t="s">
        <v>12</v>
      </c>
      <c r="I191" s="29" t="s">
        <v>15</v>
      </c>
      <c r="J191" s="30">
        <v>4.0132000000000003</v>
      </c>
      <c r="K191" s="30">
        <v>3.13</v>
      </c>
      <c r="L191" s="30"/>
      <c r="M191" s="30">
        <v>2.5263</v>
      </c>
      <c r="N191" s="84">
        <f>[1]!b_anal_modidura_cnbd(A191,E191,1)</f>
        <v>5.9755000000000003</v>
      </c>
      <c r="O191" s="85">
        <f>[1]!b_anal_yield_cnbd(A191,D191,1)</f>
        <v>4.0347</v>
      </c>
      <c r="P191" s="86">
        <f>IF(U:U="国开1",0.09/N191+J191,IF(U:U="国开3",0.14/N191+J191,IF(U:U="国开5",0.24/N191+J191,IF(U:U="国开7",0.24/N191+J191,IF(U:U="国开10",0.29/N191+J191,IF(U:U="口行1",0.08/N191+J191,IF(U:U="口行2",0.08/N191+J191,IF(U:U="口行3",0.08/N191+J191,IF(U:U="口行5",0.13/N191+J191,IF(U:U="口行7",0.13/N191+J191,IF(U:U="口行10",0.18/N191+J191,IF(U:U="农发1",0.09/N191+J191,IF(U:U="农发2",0.09/N191+J191,IF(U:U="农发3",0.09/N191+J191,IF(U:U="农发5",0.14/N191+J191,IF(U:U="农发7",0.19/N191+J191,IF(U:U="农发10",0.19/N191+J191,IF(U:U="农发20",0.24/N191+J191,IF(U:U="国债1",0.05/N191+J191,IF(U:U="国债2",0.05/N191+J191,IF(U:U="国债3",0.05/N191+J191,IF(U:U="国开0",0,IF(U:U="农发0",0,IF(U:U="国债0",0,IF(U:U="口行0",0,0.1/N191+J191)))))))))))))))))))))))))</f>
        <v>4.0533640030123008</v>
      </c>
      <c r="Q191" s="1"/>
      <c r="R191" s="88">
        <f t="shared" si="5"/>
        <v>1.8664003012300867</v>
      </c>
      <c r="S191" s="1"/>
      <c r="U191" s="1" t="str">
        <f>IF(I:I="国家开发银行","国开",IF(I:I="中国进出口银行","口行",IF(I:I="中国农业发展银行","农发","国债")))&amp;IF(G:G&lt;1,"0",G191)</f>
        <v>国开7</v>
      </c>
      <c r="W191" s="1"/>
      <c r="X191" s="1"/>
    </row>
    <row r="192" spans="1:24" ht="15.75" hidden="1" x14ac:dyDescent="0.25">
      <c r="A192" s="113" t="str">
        <f t="shared" si="4"/>
        <v>150210.IB</v>
      </c>
      <c r="B192" s="29" t="s">
        <v>1823</v>
      </c>
      <c r="C192" s="29" t="s">
        <v>1824</v>
      </c>
      <c r="D192" s="33">
        <v>42206</v>
      </c>
      <c r="E192" s="33">
        <v>42208</v>
      </c>
      <c r="F192" s="30">
        <v>60</v>
      </c>
      <c r="G192" s="30">
        <v>10</v>
      </c>
      <c r="H192" s="29" t="s">
        <v>12</v>
      </c>
      <c r="I192" s="29" t="s">
        <v>15</v>
      </c>
      <c r="J192" s="30">
        <v>3.9912999999999998</v>
      </c>
      <c r="K192" s="30">
        <v>3.92</v>
      </c>
      <c r="L192" s="30"/>
      <c r="M192" s="30">
        <v>1.0548</v>
      </c>
      <c r="N192" s="84">
        <f>[1]!b_anal_modidura_cnbd(A192,E192,1)</f>
        <v>7.7964000000000002</v>
      </c>
      <c r="O192" s="85">
        <f>[1]!b_anal_yield_cnbd(A192,D192,1)</f>
        <v>4.0274999999999999</v>
      </c>
      <c r="P192" s="86">
        <f>IF(U:U="国开1",0.09/N192+J192,IF(U:U="国开3",0.14/N192+J192,IF(U:U="国开5",0.24/N192+J192,IF(U:U="国开7",0.24/N192+J192,IF(U:U="国开10",0.29/N192+J192,IF(U:U="口行1",0.08/N192+J192,IF(U:U="口行2",0.08/N192+J192,IF(U:U="口行3",0.08/N192+J192,IF(U:U="口行5",0.13/N192+J192,IF(U:U="口行7",0.13/N192+J192,IF(U:U="口行10",0.18/N192+J192,IF(U:U="农发1",0.09/N192+J192,IF(U:U="农发2",0.09/N192+J192,IF(U:U="农发3",0.09/N192+J192,IF(U:U="农发5",0.14/N192+J192,IF(U:U="农发7",0.19/N192+J192,IF(U:U="农发10",0.19/N192+J192,IF(U:U="农发20",0.24/N192+J192,IF(U:U="国债1",0.05/N192+J192,IF(U:U="国债2",0.05/N192+J192,IF(U:U="国债3",0.05/N192+J192,IF(U:U="国开0",0,IF(U:U="农发0",0,IF(U:U="国债0",0,IF(U:U="口行0",0,0.1/N192+J192)))))))))))))))))))))))))</f>
        <v>4.0284966548663483</v>
      </c>
      <c r="Q192" s="1"/>
      <c r="R192" s="88">
        <f t="shared" si="5"/>
        <v>9.9665486634847866E-2</v>
      </c>
      <c r="S192" s="1"/>
      <c r="U192" s="1" t="str">
        <f>IF(I:I="国家开发银行","国开",IF(I:I="中国进出口银行","口行",IF(I:I="中国农业发展银行","农发","国债")))&amp;IF(G:G&lt;1,"0",G192)</f>
        <v>国开10</v>
      </c>
      <c r="W192" s="1"/>
      <c r="X192" s="1"/>
    </row>
    <row r="193" spans="1:24" ht="15.75" hidden="1" x14ac:dyDescent="0.25">
      <c r="A193" s="113" t="str">
        <f t="shared" si="4"/>
        <v>150213.IB</v>
      </c>
      <c r="B193" s="29" t="s">
        <v>1825</v>
      </c>
      <c r="C193" s="29" t="s">
        <v>1826</v>
      </c>
      <c r="D193" s="33">
        <v>42206</v>
      </c>
      <c r="E193" s="33">
        <v>42208</v>
      </c>
      <c r="F193" s="30">
        <v>50</v>
      </c>
      <c r="G193" s="30">
        <v>5</v>
      </c>
      <c r="H193" s="29" t="s">
        <v>12</v>
      </c>
      <c r="I193" s="29" t="s">
        <v>15</v>
      </c>
      <c r="J193" s="30">
        <v>3.6638000000000002</v>
      </c>
      <c r="K193" s="30">
        <v>5.18</v>
      </c>
      <c r="L193" s="30"/>
      <c r="M193" s="30">
        <v>5.6923000000000004</v>
      </c>
      <c r="N193" s="84">
        <f>[1]!b_anal_modidura_cnbd(A193,E193,1)</f>
        <v>4.4074999999999998</v>
      </c>
      <c r="O193" s="85">
        <f>[1]!b_anal_yield_cnbd(A193,D193,1)</f>
        <v>3.6751</v>
      </c>
      <c r="P193" s="86">
        <f>IF(U:U="国开1",0.09/N193+J193,IF(U:U="国开3",0.14/N193+J193,IF(U:U="国开5",0.24/N193+J193,IF(U:U="国开7",0.24/N193+J193,IF(U:U="国开10",0.29/N193+J193,IF(U:U="口行1",0.08/N193+J193,IF(U:U="口行2",0.08/N193+J193,IF(U:U="口行3",0.08/N193+J193,IF(U:U="口行5",0.13/N193+J193,IF(U:U="口行7",0.13/N193+J193,IF(U:U="口行10",0.18/N193+J193,IF(U:U="农发1",0.09/N193+J193,IF(U:U="农发2",0.09/N193+J193,IF(U:U="农发3",0.09/N193+J193,IF(U:U="农发5",0.14/N193+J193,IF(U:U="农发7",0.19/N193+J193,IF(U:U="农发10",0.19/N193+J193,IF(U:U="农发20",0.24/N193+J193,IF(U:U="国债1",0.05/N193+J193,IF(U:U="国债2",0.05/N193+J193,IF(U:U="国债3",0.05/N193+J193,IF(U:U="国开0",0,IF(U:U="农发0",0,IF(U:U="国债0",0,IF(U:U="口行0",0,0.1/N193+J193)))))))))))))))))))))))))</f>
        <v>3.7182526375496314</v>
      </c>
      <c r="Q193" s="1"/>
      <c r="R193" s="88">
        <f t="shared" si="5"/>
        <v>4.315263754963139</v>
      </c>
      <c r="S193" s="1"/>
      <c r="U193" s="1" t="str">
        <f>IF(I:I="国家开发银行","国开",IF(I:I="中国进出口银行","口行",IF(I:I="中国农业发展银行","农发","国债")))&amp;IF(G:G&lt;1,"0",G193)</f>
        <v>国开5</v>
      </c>
      <c r="W193" s="1"/>
      <c r="X193" s="1"/>
    </row>
    <row r="194" spans="1:24" ht="15.75" hidden="1" x14ac:dyDescent="0.25">
      <c r="A194" s="113" t="str">
        <f t="shared" ref="A194:A257" si="6">LEFT(B194,IFERROR(FIND("X",B194,7),FIND("Z",B194,7))-1)&amp;".IB"</f>
        <v>150414.IB</v>
      </c>
      <c r="B194" s="29" t="s">
        <v>1827</v>
      </c>
      <c r="C194" s="29" t="s">
        <v>1828</v>
      </c>
      <c r="D194" s="33">
        <v>42207</v>
      </c>
      <c r="E194" s="33">
        <v>42209</v>
      </c>
      <c r="F194" s="30">
        <v>70</v>
      </c>
      <c r="G194" s="30">
        <v>3</v>
      </c>
      <c r="H194" s="29" t="s">
        <v>12</v>
      </c>
      <c r="I194" s="29" t="s">
        <v>41</v>
      </c>
      <c r="J194" s="30">
        <v>3.4792000000000001</v>
      </c>
      <c r="K194" s="30">
        <v>4.09</v>
      </c>
      <c r="L194" s="30"/>
      <c r="M194" s="30">
        <v>10.64</v>
      </c>
      <c r="N194" s="84">
        <f>[1]!b_anal_modidura_cnbd(A194,E194,1)</f>
        <v>2.6383999999999999</v>
      </c>
      <c r="O194" s="85">
        <f>[1]!b_anal_yield_cnbd(A194,D194,1)</f>
        <v>3.5072999999999999</v>
      </c>
      <c r="P194" s="86">
        <f>IF(U:U="国开1",0.09/N194+J194,IF(U:U="国开3",0.14/N194+J194,IF(U:U="国开5",0.24/N194+J194,IF(U:U="国开7",0.24/N194+J194,IF(U:U="国开10",0.29/N194+J194,IF(U:U="口行1",0.08/N194+J194,IF(U:U="口行2",0.08/N194+J194,IF(U:U="口行3",0.08/N194+J194,IF(U:U="口行5",0.13/N194+J194,IF(U:U="口行7",0.13/N194+J194,IF(U:U="口行10",0.18/N194+J194,IF(U:U="农发1",0.09/N194+J194,IF(U:U="农发2",0.09/N194+J194,IF(U:U="农发3",0.09/N194+J194,IF(U:U="农发5",0.14/N194+J194,IF(U:U="农发7",0.19/N194+J194,IF(U:U="农发10",0.19/N194+J194,IF(U:U="农发20",0.24/N194+J194,IF(U:U="国债1",0.05/N194+J194,IF(U:U="国债2",0.05/N194+J194,IF(U:U="国债3",0.05/N194+J194,IF(U:U="国开0",0,IF(U:U="农发0",0,IF(U:U="国债0",0,IF(U:U="口行0",0,0.1/N194+J194)))))))))))))))))))))))))</f>
        <v>3.5133115827774408</v>
      </c>
      <c r="Q194" s="1"/>
      <c r="R194" s="88">
        <f t="shared" ref="R194:R257" si="7">(P194-O194)*100</f>
        <v>0.60115827774409603</v>
      </c>
      <c r="S194" s="1"/>
      <c r="U194" s="1" t="str">
        <f>IF(I:I="国家开发银行","国开",IF(I:I="中国进出口银行","口行",IF(I:I="中国农业发展银行","农发","国债")))&amp;IF(G:G&lt;1,"0",G194)</f>
        <v>农发3</v>
      </c>
      <c r="W194" s="1"/>
      <c r="X194" s="1"/>
    </row>
    <row r="195" spans="1:24" ht="15.75" hidden="1" x14ac:dyDescent="0.25">
      <c r="A195" s="113" t="str">
        <f t="shared" si="6"/>
        <v>150415.IB</v>
      </c>
      <c r="B195" s="29" t="s">
        <v>1829</v>
      </c>
      <c r="C195" s="29" t="s">
        <v>1830</v>
      </c>
      <c r="D195" s="33">
        <v>42207</v>
      </c>
      <c r="E195" s="33">
        <v>42209</v>
      </c>
      <c r="F195" s="30">
        <v>60</v>
      </c>
      <c r="G195" s="30">
        <v>5</v>
      </c>
      <c r="H195" s="29" t="s">
        <v>12</v>
      </c>
      <c r="I195" s="29" t="s">
        <v>41</v>
      </c>
      <c r="J195" s="30">
        <v>3.7259000000000002</v>
      </c>
      <c r="K195" s="30">
        <v>3.45</v>
      </c>
      <c r="L195" s="30"/>
      <c r="M195" s="30">
        <v>1.3977999999999999</v>
      </c>
      <c r="N195" s="84">
        <f>[1]!b_anal_modidura_cnbd(A195,E195,1)</f>
        <v>4.3216999999999999</v>
      </c>
      <c r="O195" s="85">
        <f>[1]!b_anal_yield_cnbd(A195,D195,1)</f>
        <v>3.7576000000000001</v>
      </c>
      <c r="P195" s="86">
        <f>IF(U:U="国开1",0.09/N195+J195,IF(U:U="国开3",0.14/N195+J195,IF(U:U="国开5",0.24/N195+J195,IF(U:U="国开7",0.24/N195+J195,IF(U:U="国开10",0.29/N195+J195,IF(U:U="口行1",0.08/N195+J195,IF(U:U="口行2",0.08/N195+J195,IF(U:U="口行3",0.08/N195+J195,IF(U:U="口行5",0.13/N195+J195,IF(U:U="口行7",0.13/N195+J195,IF(U:U="口行10",0.18/N195+J195,IF(U:U="农发1",0.09/N195+J195,IF(U:U="农发2",0.09/N195+J195,IF(U:U="农发3",0.09/N195+J195,IF(U:U="农发5",0.14/N195+J195,IF(U:U="农发7",0.19/N195+J195,IF(U:U="农发10",0.19/N195+J195,IF(U:U="农发20",0.24/N195+J195,IF(U:U="国债1",0.05/N195+J195,IF(U:U="国债2",0.05/N195+J195,IF(U:U="国债3",0.05/N195+J195,IF(U:U="国开0",0,IF(U:U="农发0",0,IF(U:U="国债0",0,IF(U:U="口行0",0,0.1/N195+J195)))))))))))))))))))))))))</f>
        <v>3.7582946595089899</v>
      </c>
      <c r="Q195" s="1"/>
      <c r="R195" s="88">
        <f t="shared" si="7"/>
        <v>6.9465950898983664E-2</v>
      </c>
      <c r="S195" s="1"/>
      <c r="U195" s="1" t="str">
        <f>IF(I:I="国家开发银行","国开",IF(I:I="中国进出口银行","口行",IF(I:I="中国农业发展银行","农发","国债")))&amp;IF(G:G&lt;1,"0",G195)</f>
        <v>农发5</v>
      </c>
      <c r="W195" s="1"/>
      <c r="X195" s="1"/>
    </row>
    <row r="196" spans="1:24" ht="15.75" hidden="1" x14ac:dyDescent="0.25">
      <c r="A196" s="113" t="str">
        <f t="shared" si="6"/>
        <v>150011.IB</v>
      </c>
      <c r="B196" s="29" t="s">
        <v>1831</v>
      </c>
      <c r="C196" s="29" t="s">
        <v>1832</v>
      </c>
      <c r="D196" s="33">
        <v>42207</v>
      </c>
      <c r="E196" s="33">
        <v>42212</v>
      </c>
      <c r="F196" s="30">
        <v>300</v>
      </c>
      <c r="G196" s="30">
        <v>5</v>
      </c>
      <c r="H196" s="29" t="s">
        <v>12</v>
      </c>
      <c r="I196" s="29" t="s">
        <v>31</v>
      </c>
      <c r="J196" s="30">
        <v>3.11</v>
      </c>
      <c r="K196" s="30">
        <v>1.91</v>
      </c>
      <c r="L196" s="30"/>
      <c r="M196" s="30"/>
      <c r="N196" s="84">
        <f>[1]!b_anal_modidura_cnbd(A196,E196,1)</f>
        <v>4.4058999999999999</v>
      </c>
      <c r="O196" s="85">
        <f>[1]!b_anal_yield_cnbd(A196,D196,1)</f>
        <v>3.1349</v>
      </c>
      <c r="P196" s="86">
        <f>IF(U:U="国开1",0.09/N196+J196,IF(U:U="国开3",0.14/N196+J196,IF(U:U="国开5",0.24/N196+J196,IF(U:U="国开7",0.24/N196+J196,IF(U:U="国开10",0.29/N196+J196,IF(U:U="口行1",0.08/N196+J196,IF(U:U="口行2",0.08/N196+J196,IF(U:U="口行3",0.08/N196+J196,IF(U:U="口行5",0.13/N196+J196,IF(U:U="口行7",0.13/N196+J196,IF(U:U="口行10",0.18/N196+J196,IF(U:U="农发1",0.09/N196+J196,IF(U:U="农发2",0.09/N196+J196,IF(U:U="农发3",0.09/N196+J196,IF(U:U="农发5",0.14/N196+J196,IF(U:U="农发7",0.19/N196+J196,IF(U:U="农发10",0.19/N196+J196,IF(U:U="农发20",0.24/N196+J196,IF(U:U="国债1",0.05/N196+J196,IF(U:U="国债2",0.05/N196+J196,IF(U:U="国债3",0.05/N196+J196,IF(U:U="国开0",0,IF(U:U="农发0",0,IF(U:U="国债0",0,IF(U:U="口行0",0,0.1/N196+J196)))))))))))))))))))))))))</f>
        <v>3.1326968383304203</v>
      </c>
      <c r="Q196" s="1"/>
      <c r="R196" s="88">
        <f t="shared" si="7"/>
        <v>-0.22031616695796785</v>
      </c>
      <c r="S196" s="1"/>
      <c r="U196" s="1" t="str">
        <f>IF(I:I="国家开发银行","国开",IF(I:I="中国进出口银行","口行",IF(I:I="中国农业发展银行","农发","国债")))&amp;IF(G:G&lt;1,"0",G196)</f>
        <v>国债5</v>
      </c>
      <c r="W196" s="1"/>
      <c r="X196" s="1"/>
    </row>
    <row r="197" spans="1:24" ht="15.75" hidden="1" x14ac:dyDescent="0.25">
      <c r="A197" s="113" t="str">
        <f t="shared" si="6"/>
        <v>150210.IB</v>
      </c>
      <c r="B197" s="29" t="s">
        <v>1833</v>
      </c>
      <c r="C197" s="29" t="s">
        <v>1834</v>
      </c>
      <c r="D197" s="33">
        <v>42213</v>
      </c>
      <c r="E197" s="33">
        <v>42215</v>
      </c>
      <c r="F197" s="30">
        <v>60</v>
      </c>
      <c r="G197" s="30">
        <v>10</v>
      </c>
      <c r="H197" s="29" t="s">
        <v>12</v>
      </c>
      <c r="I197" s="29" t="s">
        <v>15</v>
      </c>
      <c r="J197" s="30">
        <v>3.8717000000000001</v>
      </c>
      <c r="K197" s="30">
        <v>4.82</v>
      </c>
      <c r="L197" s="30"/>
      <c r="M197" s="30">
        <v>1.6129</v>
      </c>
      <c r="N197" s="84">
        <f>[1]!b_anal_modidura_cnbd(A197,E197,1)</f>
        <v>7.7870999999999997</v>
      </c>
      <c r="O197" s="85">
        <f>[1]!b_anal_yield_cnbd(A197,D197,1)</f>
        <v>3.9276</v>
      </c>
      <c r="P197" s="86">
        <f>IF(U:U="国开1",0.09/N197+J197,IF(U:U="国开3",0.14/N197+J197,IF(U:U="国开5",0.24/N197+J197,IF(U:U="国开7",0.24/N197+J197,IF(U:U="国开10",0.29/N197+J197,IF(U:U="口行1",0.08/N197+J197,IF(U:U="口行2",0.08/N197+J197,IF(U:U="口行3",0.08/N197+J197,IF(U:U="口行5",0.13/N197+J197,IF(U:U="口行7",0.13/N197+J197,IF(U:U="口行10",0.18/N197+J197,IF(U:U="农发1",0.09/N197+J197,IF(U:U="农发2",0.09/N197+J197,IF(U:U="农发3",0.09/N197+J197,IF(U:U="农发5",0.14/N197+J197,IF(U:U="农发7",0.19/N197+J197,IF(U:U="农发10",0.19/N197+J197,IF(U:U="农发20",0.24/N197+J197,IF(U:U="国债1",0.05/N197+J197,IF(U:U="国债2",0.05/N197+J197,IF(U:U="国债3",0.05/N197+J197,IF(U:U="国开0",0,IF(U:U="农发0",0,IF(U:U="国债0",0,IF(U:U="口行0",0,0.1/N197+J197)))))))))))))))))))))))))</f>
        <v>3.9089410781934224</v>
      </c>
      <c r="Q197" s="1"/>
      <c r="R197" s="88">
        <f t="shared" si="7"/>
        <v>-1.8658921806577577</v>
      </c>
      <c r="S197" s="1"/>
      <c r="U197" s="1" t="str">
        <f>IF(I:I="国家开发银行","国开",IF(I:I="中国进出口银行","口行",IF(I:I="中国农业发展银行","农发","国债")))&amp;IF(G:G&lt;1,"0",G197)</f>
        <v>国开10</v>
      </c>
      <c r="W197" s="1"/>
      <c r="X197" s="1"/>
    </row>
    <row r="198" spans="1:24" ht="15.75" hidden="1" x14ac:dyDescent="0.25">
      <c r="A198" s="113" t="str">
        <f t="shared" si="6"/>
        <v>150213.IB</v>
      </c>
      <c r="B198" s="29" t="s">
        <v>1835</v>
      </c>
      <c r="C198" s="29" t="s">
        <v>1836</v>
      </c>
      <c r="D198" s="33">
        <v>42213</v>
      </c>
      <c r="E198" s="33">
        <v>42215</v>
      </c>
      <c r="F198" s="30">
        <v>60</v>
      </c>
      <c r="G198" s="30">
        <v>5</v>
      </c>
      <c r="H198" s="29" t="s">
        <v>12</v>
      </c>
      <c r="I198" s="29" t="s">
        <v>15</v>
      </c>
      <c r="J198" s="30">
        <v>3.5268999999999999</v>
      </c>
      <c r="K198" s="30">
        <v>4.2</v>
      </c>
      <c r="L198" s="30"/>
      <c r="M198" s="30">
        <v>1.2161999999999999</v>
      </c>
      <c r="N198" s="84">
        <f>[1]!b_anal_modidura_cnbd(A198,E198,1)</f>
        <v>4.3925999999999998</v>
      </c>
      <c r="O198" s="85">
        <f>[1]!b_anal_yield_cnbd(A198,D198,1)</f>
        <v>3.5825999999999998</v>
      </c>
      <c r="P198" s="86">
        <f>IF(U:U="国开1",0.09/N198+J198,IF(U:U="国开3",0.14/N198+J198,IF(U:U="国开5",0.24/N198+J198,IF(U:U="国开7",0.24/N198+J198,IF(U:U="国开10",0.29/N198+J198,IF(U:U="口行1",0.08/N198+J198,IF(U:U="口行2",0.08/N198+J198,IF(U:U="口行3",0.08/N198+J198,IF(U:U="口行5",0.13/N198+J198,IF(U:U="口行7",0.13/N198+J198,IF(U:U="口行10",0.18/N198+J198,IF(U:U="农发1",0.09/N198+J198,IF(U:U="农发2",0.09/N198+J198,IF(U:U="农发3",0.09/N198+J198,IF(U:U="农发5",0.14/N198+J198,IF(U:U="农发7",0.19/N198+J198,IF(U:U="农发10",0.19/N198+J198,IF(U:U="农发20",0.24/N198+J198,IF(U:U="国债1",0.05/N198+J198,IF(U:U="国债2",0.05/N198+J198,IF(U:U="国债3",0.05/N198+J198,IF(U:U="国开0",0,IF(U:U="农发0",0,IF(U:U="国债0",0,IF(U:U="口行0",0,0.1/N198+J198)))))))))))))))))))))))))</f>
        <v>3.5815373446250511</v>
      </c>
      <c r="Q198" s="1"/>
      <c r="R198" s="88">
        <f t="shared" si="7"/>
        <v>-0.10626553749486511</v>
      </c>
      <c r="S198" s="1"/>
      <c r="U198" s="1" t="str">
        <f>IF(I:I="国家开发银行","国开",IF(I:I="中国进出口银行","口行",IF(I:I="中国农业发展银行","农发","国债")))&amp;IF(G:G&lt;1,"0",G198)</f>
        <v>国开5</v>
      </c>
      <c r="W198" s="1"/>
      <c r="X198" s="1"/>
    </row>
    <row r="199" spans="1:24" ht="15.75" hidden="1" x14ac:dyDescent="0.25">
      <c r="A199" s="113" t="str">
        <f t="shared" si="6"/>
        <v>150212.IB</v>
      </c>
      <c r="B199" s="29" t="s">
        <v>1837</v>
      </c>
      <c r="C199" s="29" t="s">
        <v>1838</v>
      </c>
      <c r="D199" s="33">
        <v>42213</v>
      </c>
      <c r="E199" s="33">
        <v>42215</v>
      </c>
      <c r="F199" s="30">
        <v>40</v>
      </c>
      <c r="G199" s="30">
        <v>3</v>
      </c>
      <c r="H199" s="29" t="s">
        <v>12</v>
      </c>
      <c r="I199" s="29" t="s">
        <v>15</v>
      </c>
      <c r="J199" s="30">
        <v>3.2673000000000001</v>
      </c>
      <c r="K199" s="30">
        <v>5.36</v>
      </c>
      <c r="L199" s="30"/>
      <c r="M199" s="30">
        <v>16.428599999999999</v>
      </c>
      <c r="N199" s="84">
        <f>[1]!b_anal_modidura_cnbd(A199,E199,1)</f>
        <v>2.6947000000000001</v>
      </c>
      <c r="O199" s="85">
        <f>[1]!b_anal_yield_cnbd(A199,D199,1)</f>
        <v>3.3227000000000002</v>
      </c>
      <c r="P199" s="86">
        <f>IF(U:U="国开1",0.09/N199+J199,IF(U:U="国开3",0.14/N199+J199,IF(U:U="国开5",0.24/N199+J199,IF(U:U="国开7",0.24/N199+J199,IF(U:U="国开10",0.29/N199+J199,IF(U:U="口行1",0.08/N199+J199,IF(U:U="口行2",0.08/N199+J199,IF(U:U="口行3",0.08/N199+J199,IF(U:U="口行5",0.13/N199+J199,IF(U:U="口行7",0.13/N199+J199,IF(U:U="口行10",0.18/N199+J199,IF(U:U="农发1",0.09/N199+J199,IF(U:U="农发2",0.09/N199+J199,IF(U:U="农发3",0.09/N199+J199,IF(U:U="农发5",0.14/N199+J199,IF(U:U="农发7",0.19/N199+J199,IF(U:U="农发10",0.19/N199+J199,IF(U:U="农发20",0.24/N199+J199,IF(U:U="国债1",0.05/N199+J199,IF(U:U="国债2",0.05/N199+J199,IF(U:U="国债3",0.05/N199+J199,IF(U:U="国开0",0,IF(U:U="农发0",0,IF(U:U="国债0",0,IF(U:U="口行0",0,0.1/N199+J199)))))))))))))))))))))))))</f>
        <v>3.3192538353063421</v>
      </c>
      <c r="Q199" s="1"/>
      <c r="R199" s="88">
        <f t="shared" si="7"/>
        <v>-0.34461646936581047</v>
      </c>
      <c r="S199" s="1"/>
      <c r="U199" s="1" t="str">
        <f>IF(I:I="国家开发银行","国开",IF(I:I="中国进出口银行","口行",IF(I:I="中国农业发展银行","农发","国债")))&amp;IF(G:G&lt;1,"0",G199)</f>
        <v>国开3</v>
      </c>
      <c r="W199" s="1"/>
      <c r="X199" s="1"/>
    </row>
    <row r="200" spans="1:24" ht="15.75" hidden="1" x14ac:dyDescent="0.25">
      <c r="A200" s="113" t="str">
        <f t="shared" si="6"/>
        <v>150216.IB</v>
      </c>
      <c r="B200" s="29" t="s">
        <v>1839</v>
      </c>
      <c r="C200" s="29" t="s">
        <v>1840</v>
      </c>
      <c r="D200" s="33">
        <v>42213</v>
      </c>
      <c r="E200" s="33">
        <v>42215</v>
      </c>
      <c r="F200" s="30">
        <v>40</v>
      </c>
      <c r="G200" s="30">
        <v>7</v>
      </c>
      <c r="H200" s="29" t="s">
        <v>12</v>
      </c>
      <c r="I200" s="29" t="s">
        <v>15</v>
      </c>
      <c r="J200" s="30">
        <v>3.8950999999999998</v>
      </c>
      <c r="K200" s="30">
        <v>4.7</v>
      </c>
      <c r="L200" s="30"/>
      <c r="M200" s="30">
        <v>4.7385000000000002</v>
      </c>
      <c r="N200" s="84">
        <f>[1]!b_anal_modidura_cnbd(A200,E200,1)</f>
        <v>5.9629000000000003</v>
      </c>
      <c r="O200" s="85">
        <f>[1]!b_anal_yield_cnbd(A200,D200,1)</f>
        <v>3.9397000000000002</v>
      </c>
      <c r="P200" s="86">
        <f>IF(U:U="国开1",0.09/N200+J200,IF(U:U="国开3",0.14/N200+J200,IF(U:U="国开5",0.24/N200+J200,IF(U:U="国开7",0.24/N200+J200,IF(U:U="国开10",0.29/N200+J200,IF(U:U="口行1",0.08/N200+J200,IF(U:U="口行2",0.08/N200+J200,IF(U:U="口行3",0.08/N200+J200,IF(U:U="口行5",0.13/N200+J200,IF(U:U="口行7",0.13/N200+J200,IF(U:U="口行10",0.18/N200+J200,IF(U:U="农发1",0.09/N200+J200,IF(U:U="农发2",0.09/N200+J200,IF(U:U="农发3",0.09/N200+J200,IF(U:U="农发5",0.14/N200+J200,IF(U:U="农发7",0.19/N200+J200,IF(U:U="农发10",0.19/N200+J200,IF(U:U="农发20",0.24/N200+J200,IF(U:U="国债1",0.05/N200+J200,IF(U:U="国债2",0.05/N200+J200,IF(U:U="国债3",0.05/N200+J200,IF(U:U="国开0",0,IF(U:U="农发0",0,IF(U:U="国债0",0,IF(U:U="口行0",0,0.1/N200+J200)))))))))))))))))))))))))</f>
        <v>3.9353488721930603</v>
      </c>
      <c r="Q200" s="1"/>
      <c r="R200" s="88">
        <f t="shared" si="7"/>
        <v>-0.4351127806939914</v>
      </c>
      <c r="S200" s="1"/>
      <c r="U200" s="1" t="str">
        <f>IF(I:I="国家开发银行","国开",IF(I:I="中国进出口银行","口行",IF(I:I="中国农业发展银行","农发","国债")))&amp;IF(G:G&lt;1,"0",G200)</f>
        <v>国开7</v>
      </c>
      <c r="W200" s="1"/>
      <c r="X200" s="1"/>
    </row>
    <row r="201" spans="1:24" ht="15.75" hidden="1" x14ac:dyDescent="0.25">
      <c r="A201" s="113" t="str">
        <f t="shared" si="6"/>
        <v>150418.IB</v>
      </c>
      <c r="B201" s="29" t="s">
        <v>1841</v>
      </c>
      <c r="C201" s="29" t="s">
        <v>1842</v>
      </c>
      <c r="D201" s="33">
        <v>42214</v>
      </c>
      <c r="E201" s="33">
        <v>42216</v>
      </c>
      <c r="F201" s="30">
        <v>60</v>
      </c>
      <c r="G201" s="30">
        <v>3</v>
      </c>
      <c r="H201" s="29" t="s">
        <v>12</v>
      </c>
      <c r="I201" s="29" t="s">
        <v>41</v>
      </c>
      <c r="J201" s="30">
        <v>3.3935</v>
      </c>
      <c r="K201" s="30">
        <v>4.25</v>
      </c>
      <c r="L201" s="30"/>
      <c r="M201" s="30">
        <v>1.0263</v>
      </c>
      <c r="N201" s="84">
        <f>[1]!b_anal_modidura_cnbd(A201,E201,1)</f>
        <v>2.7635999999999998</v>
      </c>
      <c r="O201" s="85">
        <f>[1]!b_anal_yield_cnbd(A201,D201,1)</f>
        <v>3.4605000000000001</v>
      </c>
      <c r="P201" s="86">
        <f>IF(U:U="国开1",0.09/N201+J201,IF(U:U="国开3",0.14/N201+J201,IF(U:U="国开5",0.24/N201+J201,IF(U:U="国开7",0.24/N201+J201,IF(U:U="国开10",0.29/N201+J201,IF(U:U="口行1",0.08/N201+J201,IF(U:U="口行2",0.08/N201+J201,IF(U:U="口行3",0.08/N201+J201,IF(U:U="口行5",0.13/N201+J201,IF(U:U="口行7",0.13/N201+J201,IF(U:U="口行10",0.18/N201+J201,IF(U:U="农发1",0.09/N201+J201,IF(U:U="农发2",0.09/N201+J201,IF(U:U="农发3",0.09/N201+J201,IF(U:U="农发5",0.14/N201+J201,IF(U:U="农发7",0.19/N201+J201,IF(U:U="农发10",0.19/N201+J201,IF(U:U="农发20",0.24/N201+J201,IF(U:U="国债1",0.05/N201+J201,IF(U:U="国债2",0.05/N201+J201,IF(U:U="国债3",0.05/N201+J201,IF(U:U="国开0",0,IF(U:U="农发0",0,IF(U:U="国债0",0,IF(U:U="口行0",0,0.1/N201+J201)))))))))))))))))))))))))</f>
        <v>3.4260662179765524</v>
      </c>
      <c r="Q201" s="1"/>
      <c r="R201" s="88">
        <f t="shared" si="7"/>
        <v>-3.4433782023447712</v>
      </c>
      <c r="S201" s="1"/>
      <c r="U201" s="1" t="str">
        <f>IF(I:I="国家开发银行","国开",IF(I:I="中国进出口银行","口行",IF(I:I="中国农业发展银行","农发","国债")))&amp;IF(G:G&lt;1,"0",G201)</f>
        <v>农发3</v>
      </c>
      <c r="W201" s="1"/>
      <c r="X201" s="1"/>
    </row>
    <row r="202" spans="1:24" ht="15.75" hidden="1" x14ac:dyDescent="0.25">
      <c r="A202" s="113" t="str">
        <f t="shared" si="6"/>
        <v>150012.IB</v>
      </c>
      <c r="B202" s="29" t="s">
        <v>1843</v>
      </c>
      <c r="C202" s="29" t="s">
        <v>1844</v>
      </c>
      <c r="D202" s="33">
        <v>42214</v>
      </c>
      <c r="E202" s="33">
        <v>42219</v>
      </c>
      <c r="F202" s="30">
        <v>300</v>
      </c>
      <c r="G202" s="30">
        <v>3</v>
      </c>
      <c r="H202" s="29" t="s">
        <v>12</v>
      </c>
      <c r="I202" s="29" t="s">
        <v>31</v>
      </c>
      <c r="J202" s="30">
        <v>2.79</v>
      </c>
      <c r="K202" s="30">
        <v>1.67</v>
      </c>
      <c r="L202" s="30"/>
      <c r="M202" s="30"/>
      <c r="N202" s="84">
        <f>[1]!b_anal_modidura_cnbd(A202,E202,1)</f>
        <v>2.6991000000000001</v>
      </c>
      <c r="O202" s="85">
        <f>[1]!b_anal_yield_cnbd(A202,D202,1)</f>
        <v>2.7848999999999999</v>
      </c>
      <c r="P202" s="86">
        <f>IF(U:U="国开1",0.09/N202+J202,IF(U:U="国开3",0.14/N202+J202,IF(U:U="国开5",0.24/N202+J202,IF(U:U="国开7",0.24/N202+J202,IF(U:U="国开10",0.29/N202+J202,IF(U:U="口行1",0.08/N202+J202,IF(U:U="口行2",0.08/N202+J202,IF(U:U="口行3",0.08/N202+J202,IF(U:U="口行5",0.13/N202+J202,IF(U:U="口行7",0.13/N202+J202,IF(U:U="口行10",0.18/N202+J202,IF(U:U="农发1",0.09/N202+J202,IF(U:U="农发2",0.09/N202+J202,IF(U:U="农发3",0.09/N202+J202,IF(U:U="农发5",0.14/N202+J202,IF(U:U="农发7",0.19/N202+J202,IF(U:U="农发10",0.19/N202+J202,IF(U:U="农发20",0.24/N202+J202,IF(U:U="国债1",0.05/N202+J202,IF(U:U="国债2",0.05/N202+J202,IF(U:U="国债3",0.05/N202+J202,IF(U:U="国开0",0,IF(U:U="农发0",0,IF(U:U="国债0",0,IF(U:U="口行0",0,0.1/N202+J202)))))))))))))))))))))))))</f>
        <v>2.8085246934163242</v>
      </c>
      <c r="Q202" s="1"/>
      <c r="R202" s="88">
        <f t="shared" si="7"/>
        <v>2.3624693416324227</v>
      </c>
      <c r="S202" s="1"/>
      <c r="U202" s="1" t="str">
        <f>IF(I:I="国家开发银行","国开",IF(I:I="中国进出口银行","口行",IF(I:I="中国农业发展银行","农发","国债")))&amp;IF(G:G&lt;1,"0",G202)</f>
        <v>国债3</v>
      </c>
      <c r="W202" s="1"/>
      <c r="X202" s="1"/>
    </row>
    <row r="203" spans="1:24" ht="15.75" hidden="1" x14ac:dyDescent="0.25">
      <c r="A203" s="113" t="str">
        <f t="shared" si="6"/>
        <v>150312.IB</v>
      </c>
      <c r="B203" s="29" t="s">
        <v>1845</v>
      </c>
      <c r="C203" s="29" t="s">
        <v>1846</v>
      </c>
      <c r="D203" s="33">
        <v>42215</v>
      </c>
      <c r="E203" s="33">
        <v>42219</v>
      </c>
      <c r="F203" s="30">
        <v>40</v>
      </c>
      <c r="G203" s="30">
        <v>3</v>
      </c>
      <c r="H203" s="29" t="s">
        <v>12</v>
      </c>
      <c r="I203" s="29" t="s">
        <v>22</v>
      </c>
      <c r="J203" s="30">
        <v>3.3477000000000001</v>
      </c>
      <c r="K203" s="30">
        <v>4.66</v>
      </c>
      <c r="L203" s="30"/>
      <c r="M203" s="30">
        <v>1.0145999999999999</v>
      </c>
      <c r="N203" s="84">
        <f>[1]!b_anal_modidura_cnbd(A203,E203,1)</f>
        <v>2.6545999999999998</v>
      </c>
      <c r="O203" s="85">
        <f>[1]!b_anal_yield_cnbd(A203,D203,1)</f>
        <v>3.4279999999999999</v>
      </c>
      <c r="P203" s="86">
        <f>IF(U:U="国开1",0.09/N203+J203,IF(U:U="国开3",0.14/N203+J203,IF(U:U="国开5",0.24/N203+J203,IF(U:U="国开7",0.24/N203+J203,IF(U:U="国开10",0.29/N203+J203,IF(U:U="口行1",0.08/N203+J203,IF(U:U="口行2",0.08/N203+J203,IF(U:U="口行3",0.08/N203+J203,IF(U:U="口行5",0.13/N203+J203,IF(U:U="口行7",0.13/N203+J203,IF(U:U="口行10",0.18/N203+J203,IF(U:U="农发1",0.09/N203+J203,IF(U:U="农发2",0.09/N203+J203,IF(U:U="农发3",0.09/N203+J203,IF(U:U="农发5",0.14/N203+J203,IF(U:U="农发7",0.19/N203+J203,IF(U:U="农发10",0.19/N203+J203,IF(U:U="农发20",0.24/N203+J203,IF(U:U="国债1",0.05/N203+J203,IF(U:U="国债2",0.05/N203+J203,IF(U:U="国债3",0.05/N203+J203,IF(U:U="国开0",0,IF(U:U="农发0",0,IF(U:U="国债0",0,IF(U:U="口行0",0,0.1/N203+J203)))))))))))))))))))))))))</f>
        <v>3.3778363670609508</v>
      </c>
      <c r="Q203" s="1"/>
      <c r="R203" s="88">
        <f t="shared" si="7"/>
        <v>-5.016363293904913</v>
      </c>
      <c r="S203" s="1"/>
      <c r="U203" s="1" t="str">
        <f>IF(I:I="国家开发银行","国开",IF(I:I="中国进出口银行","口行",IF(I:I="中国农业发展银行","农发","国债")))&amp;IF(G:G&lt;1,"0",G203)</f>
        <v>口行3</v>
      </c>
      <c r="W203" s="1"/>
      <c r="X203" s="1"/>
    </row>
    <row r="204" spans="1:24" ht="15.75" hidden="1" x14ac:dyDescent="0.25">
      <c r="A204" s="113" t="str">
        <f t="shared" si="6"/>
        <v>150313.IB</v>
      </c>
      <c r="B204" s="29" t="s">
        <v>1847</v>
      </c>
      <c r="C204" s="29" t="s">
        <v>1848</v>
      </c>
      <c r="D204" s="33">
        <v>42215</v>
      </c>
      <c r="E204" s="33">
        <v>42219</v>
      </c>
      <c r="F204" s="30">
        <v>40</v>
      </c>
      <c r="G204" s="30">
        <v>5</v>
      </c>
      <c r="H204" s="29" t="s">
        <v>12</v>
      </c>
      <c r="I204" s="29" t="s">
        <v>22</v>
      </c>
      <c r="J204" s="30">
        <v>3.5758000000000001</v>
      </c>
      <c r="K204" s="30">
        <v>4.54</v>
      </c>
      <c r="L204" s="30"/>
      <c r="M204" s="30">
        <v>1.2285999999999999</v>
      </c>
      <c r="N204" s="84">
        <f>[1]!b_anal_modidura_cnbd(A204,E204,1)</f>
        <v>4.3367000000000004</v>
      </c>
      <c r="O204" s="85">
        <f>[1]!b_anal_yield_cnbd(A204,D204,1)</f>
        <v>3.6267999999999998</v>
      </c>
      <c r="P204" s="86">
        <f>IF(U:U="国开1",0.09/N204+J204,IF(U:U="国开3",0.14/N204+J204,IF(U:U="国开5",0.24/N204+J204,IF(U:U="国开7",0.24/N204+J204,IF(U:U="国开10",0.29/N204+J204,IF(U:U="口行1",0.08/N204+J204,IF(U:U="口行2",0.08/N204+J204,IF(U:U="口行3",0.08/N204+J204,IF(U:U="口行5",0.13/N204+J204,IF(U:U="口行7",0.13/N204+J204,IF(U:U="口行10",0.18/N204+J204,IF(U:U="农发1",0.09/N204+J204,IF(U:U="农发2",0.09/N204+J204,IF(U:U="农发3",0.09/N204+J204,IF(U:U="农发5",0.14/N204+J204,IF(U:U="农发7",0.19/N204+J204,IF(U:U="农发10",0.19/N204+J204,IF(U:U="农发20",0.24/N204+J204,IF(U:U="国债1",0.05/N204+J204,IF(U:U="国债2",0.05/N204+J204,IF(U:U="国债3",0.05/N204+J204,IF(U:U="国开0",0,IF(U:U="农发0",0,IF(U:U="国债0",0,IF(U:U="口行0",0,0.1/N204+J204)))))))))))))))))))))))))</f>
        <v>3.6057767104019187</v>
      </c>
      <c r="Q204" s="1"/>
      <c r="R204" s="88">
        <f t="shared" si="7"/>
        <v>-2.1023289598081085</v>
      </c>
      <c r="S204" s="1"/>
      <c r="U204" s="1" t="str">
        <f>IF(I:I="国家开发银行","国开",IF(I:I="中国进出口银行","口行",IF(I:I="中国农业发展银行","农发","国债")))&amp;IF(G:G&lt;1,"0",G204)</f>
        <v>口行5</v>
      </c>
      <c r="W204" s="1"/>
      <c r="X204" s="1"/>
    </row>
    <row r="205" spans="1:24" ht="15.75" hidden="1" x14ac:dyDescent="0.25">
      <c r="A205" s="113" t="str">
        <f t="shared" si="6"/>
        <v>150213.IB</v>
      </c>
      <c r="B205" s="29" t="s">
        <v>1849</v>
      </c>
      <c r="C205" s="29" t="s">
        <v>1850</v>
      </c>
      <c r="D205" s="33">
        <v>42220</v>
      </c>
      <c r="E205" s="33">
        <v>42222</v>
      </c>
      <c r="F205" s="30">
        <v>60</v>
      </c>
      <c r="G205" s="30">
        <v>5</v>
      </c>
      <c r="H205" s="29" t="s">
        <v>12</v>
      </c>
      <c r="I205" s="29" t="s">
        <v>15</v>
      </c>
      <c r="J205" s="30">
        <v>3.5419999999999998</v>
      </c>
      <c r="K205" s="30">
        <v>2.96</v>
      </c>
      <c r="L205" s="30"/>
      <c r="M205" s="30">
        <v>1.44</v>
      </c>
      <c r="N205" s="84">
        <f>[1]!b_anal_modidura_cnbd(A205,E205,1)</f>
        <v>4.3761999999999999</v>
      </c>
      <c r="O205" s="85">
        <f>[1]!b_anal_yield_cnbd(A205,D205,1)</f>
        <v>3.5750999999999999</v>
      </c>
      <c r="P205" s="86">
        <f>IF(U:U="国开1",0.09/N205+J205,IF(U:U="国开3",0.14/N205+J205,IF(U:U="国开5",0.24/N205+J205,IF(U:U="国开7",0.24/N205+J205,IF(U:U="国开10",0.29/N205+J205,IF(U:U="口行1",0.08/N205+J205,IF(U:U="口行2",0.08/N205+J205,IF(U:U="口行3",0.08/N205+J205,IF(U:U="口行5",0.13/N205+J205,IF(U:U="口行7",0.13/N205+J205,IF(U:U="口行10",0.18/N205+J205,IF(U:U="农发1",0.09/N205+J205,IF(U:U="农发2",0.09/N205+J205,IF(U:U="农发3",0.09/N205+J205,IF(U:U="农发5",0.14/N205+J205,IF(U:U="农发7",0.19/N205+J205,IF(U:U="农发10",0.19/N205+J205,IF(U:U="农发20",0.24/N205+J205,IF(U:U="国债1",0.05/N205+J205,IF(U:U="国债2",0.05/N205+J205,IF(U:U="国债3",0.05/N205+J205,IF(U:U="国开0",0,IF(U:U="农发0",0,IF(U:U="国债0",0,IF(U:U="口行0",0,0.1/N205+J205)))))))))))))))))))))))))</f>
        <v>3.5968421004524473</v>
      </c>
      <c r="Q205" s="1"/>
      <c r="R205" s="88">
        <f t="shared" si="7"/>
        <v>2.1742100452447399</v>
      </c>
      <c r="S205" s="1"/>
      <c r="U205" s="1" t="str">
        <f>IF(I:I="国家开发银行","国开",IF(I:I="中国进出口银行","口行",IF(I:I="中国农业发展银行","农发","国债")))&amp;IF(G:G&lt;1,"0",G205)</f>
        <v>国开5</v>
      </c>
      <c r="W205" s="1"/>
      <c r="X205" s="1"/>
    </row>
    <row r="206" spans="1:24" ht="15.75" hidden="1" x14ac:dyDescent="0.25">
      <c r="A206" s="113" t="str">
        <f t="shared" si="6"/>
        <v>150210.IB</v>
      </c>
      <c r="B206" s="29" t="s">
        <v>1851</v>
      </c>
      <c r="C206" s="29" t="s">
        <v>1852</v>
      </c>
      <c r="D206" s="33">
        <v>42220</v>
      </c>
      <c r="E206" s="33">
        <v>42222</v>
      </c>
      <c r="F206" s="30">
        <v>70</v>
      </c>
      <c r="G206" s="30">
        <v>10</v>
      </c>
      <c r="H206" s="29" t="s">
        <v>12</v>
      </c>
      <c r="I206" s="29" t="s">
        <v>15</v>
      </c>
      <c r="J206" s="30">
        <v>3.8809999999999998</v>
      </c>
      <c r="K206" s="30">
        <v>4.09</v>
      </c>
      <c r="L206" s="30"/>
      <c r="M206" s="30">
        <v>1.1244000000000001</v>
      </c>
      <c r="N206" s="84">
        <f>[1]!b_anal_modidura_cnbd(A206,E206,1)</f>
        <v>7.7694000000000001</v>
      </c>
      <c r="O206" s="85">
        <f>[1]!b_anal_yield_cnbd(A206,D206,1)</f>
        <v>3.9350999999999998</v>
      </c>
      <c r="P206" s="86">
        <f>IF(U:U="国开1",0.09/N206+J206,IF(U:U="国开3",0.14/N206+J206,IF(U:U="国开5",0.24/N206+J206,IF(U:U="国开7",0.24/N206+J206,IF(U:U="国开10",0.29/N206+J206,IF(U:U="口行1",0.08/N206+J206,IF(U:U="口行2",0.08/N206+J206,IF(U:U="口行3",0.08/N206+J206,IF(U:U="口行5",0.13/N206+J206,IF(U:U="口行7",0.13/N206+J206,IF(U:U="口行10",0.18/N206+J206,IF(U:U="农发1",0.09/N206+J206,IF(U:U="农发2",0.09/N206+J206,IF(U:U="农发3",0.09/N206+J206,IF(U:U="农发5",0.14/N206+J206,IF(U:U="农发7",0.19/N206+J206,IF(U:U="农发10",0.19/N206+J206,IF(U:U="农发20",0.24/N206+J206,IF(U:U="国债1",0.05/N206+J206,IF(U:U="国债2",0.05/N206+J206,IF(U:U="国债3",0.05/N206+J206,IF(U:U="国开0",0,IF(U:U="农发0",0,IF(U:U="国债0",0,IF(U:U="口行0",0,0.1/N206+J206)))))))))))))))))))))))))</f>
        <v>3.9183259196334337</v>
      </c>
      <c r="Q206" s="1"/>
      <c r="R206" s="88">
        <f t="shared" si="7"/>
        <v>-1.6774080366566135</v>
      </c>
      <c r="S206" s="1"/>
      <c r="U206" s="1" t="str">
        <f>IF(I:I="国家开发银行","国开",IF(I:I="中国进出口银行","口行",IF(I:I="中国农业发展银行","农发","国债")))&amp;IF(G:G&lt;1,"0",G206)</f>
        <v>国开10</v>
      </c>
      <c r="W206" s="1"/>
      <c r="X206" s="1"/>
    </row>
    <row r="207" spans="1:24" ht="15.75" hidden="1" x14ac:dyDescent="0.25">
      <c r="A207" s="113" t="str">
        <f t="shared" si="6"/>
        <v>150216.IB</v>
      </c>
      <c r="B207" s="29" t="s">
        <v>1853</v>
      </c>
      <c r="C207" s="29" t="s">
        <v>1854</v>
      </c>
      <c r="D207" s="33">
        <v>42220</v>
      </c>
      <c r="E207" s="33">
        <v>42222</v>
      </c>
      <c r="F207" s="30">
        <v>60</v>
      </c>
      <c r="G207" s="30">
        <v>7</v>
      </c>
      <c r="H207" s="29" t="s">
        <v>12</v>
      </c>
      <c r="I207" s="29" t="s">
        <v>15</v>
      </c>
      <c r="J207" s="30">
        <v>3.8873000000000002</v>
      </c>
      <c r="K207" s="30">
        <v>3.89</v>
      </c>
      <c r="L207" s="30"/>
      <c r="M207" s="30">
        <v>1.6943999999999999</v>
      </c>
      <c r="N207" s="84">
        <f>[1]!b_anal_modidura_cnbd(A207,E207,1)</f>
        <v>5.9485999999999999</v>
      </c>
      <c r="O207" s="85">
        <f>[1]!b_anal_yield_cnbd(A207,D207,1)</f>
        <v>3.9481000000000002</v>
      </c>
      <c r="P207" s="86">
        <f>IF(U:U="国开1",0.09/N207+J207,IF(U:U="国开3",0.14/N207+J207,IF(U:U="国开5",0.24/N207+J207,IF(U:U="国开7",0.24/N207+J207,IF(U:U="国开10",0.29/N207+J207,IF(U:U="口行1",0.08/N207+J207,IF(U:U="口行2",0.08/N207+J207,IF(U:U="口行3",0.08/N207+J207,IF(U:U="口行5",0.13/N207+J207,IF(U:U="口行7",0.13/N207+J207,IF(U:U="口行10",0.18/N207+J207,IF(U:U="农发1",0.09/N207+J207,IF(U:U="农发2",0.09/N207+J207,IF(U:U="农发3",0.09/N207+J207,IF(U:U="农发5",0.14/N207+J207,IF(U:U="农发7",0.19/N207+J207,IF(U:U="农发10",0.19/N207+J207,IF(U:U="农发20",0.24/N207+J207,IF(U:U="国债1",0.05/N207+J207,IF(U:U="国债2",0.05/N207+J207,IF(U:U="国债3",0.05/N207+J207,IF(U:U="国开0",0,IF(U:U="农发0",0,IF(U:U="国债0",0,IF(U:U="口行0",0,0.1/N207+J207)))))))))))))))))))))))))</f>
        <v>3.9276456275426153</v>
      </c>
      <c r="Q207" s="1"/>
      <c r="R207" s="88">
        <f t="shared" si="7"/>
        <v>-2.0454372457384906</v>
      </c>
      <c r="S207" s="1"/>
      <c r="U207" s="1" t="str">
        <f>IF(I:I="国家开发银行","国开",IF(I:I="中国进出口银行","口行",IF(I:I="中国农业发展银行","农发","国债")))&amp;IF(G:G&lt;1,"0",G207)</f>
        <v>国开7</v>
      </c>
      <c r="W207" s="1"/>
      <c r="X207" s="1"/>
    </row>
    <row r="208" spans="1:24" ht="15.75" hidden="1" x14ac:dyDescent="0.25">
      <c r="A208" s="113" t="str">
        <f t="shared" si="6"/>
        <v>150212.IB</v>
      </c>
      <c r="B208" s="29" t="s">
        <v>1855</v>
      </c>
      <c r="C208" s="29" t="s">
        <v>1856</v>
      </c>
      <c r="D208" s="33">
        <v>42220</v>
      </c>
      <c r="E208" s="33">
        <v>42222</v>
      </c>
      <c r="F208" s="30">
        <v>40</v>
      </c>
      <c r="G208" s="30">
        <v>3</v>
      </c>
      <c r="H208" s="29" t="s">
        <v>12</v>
      </c>
      <c r="I208" s="29" t="s">
        <v>15</v>
      </c>
      <c r="J208" s="30">
        <v>3.2349000000000001</v>
      </c>
      <c r="K208" s="30">
        <v>5.43</v>
      </c>
      <c r="L208" s="30"/>
      <c r="M208" s="30">
        <v>1.9221999999999999</v>
      </c>
      <c r="N208" s="84">
        <f>[1]!b_anal_modidura_cnbd(A208,E208,1)</f>
        <v>2.6789999999999998</v>
      </c>
      <c r="O208" s="85">
        <f>[1]!b_anal_yield_cnbd(A208,D208,1)</f>
        <v>3.2877999999999998</v>
      </c>
      <c r="P208" s="86">
        <f>IF(U:U="国开1",0.09/N208+J208,IF(U:U="国开3",0.14/N208+J208,IF(U:U="国开5",0.24/N208+J208,IF(U:U="国开7",0.24/N208+J208,IF(U:U="国开10",0.29/N208+J208,IF(U:U="口行1",0.08/N208+J208,IF(U:U="口行2",0.08/N208+J208,IF(U:U="口行3",0.08/N208+J208,IF(U:U="口行5",0.13/N208+J208,IF(U:U="口行7",0.13/N208+J208,IF(U:U="口行10",0.18/N208+J208,IF(U:U="农发1",0.09/N208+J208,IF(U:U="农发2",0.09/N208+J208,IF(U:U="农发3",0.09/N208+J208,IF(U:U="农发5",0.14/N208+J208,IF(U:U="农发7",0.19/N208+J208,IF(U:U="农发10",0.19/N208+J208,IF(U:U="农发20",0.24/N208+J208,IF(U:U="国债1",0.05/N208+J208,IF(U:U="国债2",0.05/N208+J208,IF(U:U="国债3",0.05/N208+J208,IF(U:U="国开0",0,IF(U:U="农发0",0,IF(U:U="国债0",0,IF(U:U="口行0",0,0.1/N208+J208)))))))))))))))))))))))))</f>
        <v>3.2871583053378126</v>
      </c>
      <c r="Q208" s="1"/>
      <c r="R208" s="88">
        <f t="shared" si="7"/>
        <v>-6.4169466218721993E-2</v>
      </c>
      <c r="S208" s="1"/>
      <c r="U208" s="1" t="str">
        <f>IF(I:I="国家开发银行","国开",IF(I:I="中国进出口银行","口行",IF(I:I="中国农业发展银行","农发","国债")))&amp;IF(G:G&lt;1,"0",G208)</f>
        <v>国开3</v>
      </c>
      <c r="W208" s="1"/>
      <c r="X208" s="1"/>
    </row>
    <row r="209" spans="1:24" ht="15.75" hidden="1" x14ac:dyDescent="0.25">
      <c r="A209" s="113" t="str">
        <f t="shared" si="6"/>
        <v>150415.IB</v>
      </c>
      <c r="B209" s="29" t="s">
        <v>1857</v>
      </c>
      <c r="C209" s="29" t="s">
        <v>1858</v>
      </c>
      <c r="D209" s="33">
        <v>42221</v>
      </c>
      <c r="E209" s="33">
        <v>42223</v>
      </c>
      <c r="F209" s="30">
        <v>50</v>
      </c>
      <c r="G209" s="30">
        <v>5</v>
      </c>
      <c r="H209" s="29" t="s">
        <v>12</v>
      </c>
      <c r="I209" s="29" t="s">
        <v>41</v>
      </c>
      <c r="J209" s="30">
        <v>3.5623999999999998</v>
      </c>
      <c r="K209" s="30">
        <v>3.71</v>
      </c>
      <c r="L209" s="30"/>
      <c r="M209" s="30">
        <v>9.8461999999999996</v>
      </c>
      <c r="N209" s="84">
        <f>[1]!b_anal_modidura_cnbd(A209,E209,1)</f>
        <v>4.2930000000000001</v>
      </c>
      <c r="O209" s="85">
        <f>[1]!b_anal_yield_cnbd(A209,D209,1)</f>
        <v>3.6000999999999999</v>
      </c>
      <c r="P209" s="86">
        <f>IF(U:U="国开1",0.09/N209+J209,IF(U:U="国开3",0.14/N209+J209,IF(U:U="国开5",0.24/N209+J209,IF(U:U="国开7",0.24/N209+J209,IF(U:U="国开10",0.29/N209+J209,IF(U:U="口行1",0.08/N209+J209,IF(U:U="口行2",0.08/N209+J209,IF(U:U="口行3",0.08/N209+J209,IF(U:U="口行5",0.13/N209+J209,IF(U:U="口行7",0.13/N209+J209,IF(U:U="口行10",0.18/N209+J209,IF(U:U="农发1",0.09/N209+J209,IF(U:U="农发2",0.09/N209+J209,IF(U:U="农发3",0.09/N209+J209,IF(U:U="农发5",0.14/N209+J209,IF(U:U="农发7",0.19/N209+J209,IF(U:U="农发10",0.19/N209+J209,IF(U:U="农发20",0.24/N209+J209,IF(U:U="国债1",0.05/N209+J209,IF(U:U="国债2",0.05/N209+J209,IF(U:U="国债3",0.05/N209+J209,IF(U:U="国开0",0,IF(U:U="农发0",0,IF(U:U="国债0",0,IF(U:U="口行0",0,0.1/N209+J209)))))))))))))))))))))))))</f>
        <v>3.5950112275797808</v>
      </c>
      <c r="Q209" s="1"/>
      <c r="R209" s="88">
        <f t="shared" si="7"/>
        <v>-0.50887724202191009</v>
      </c>
      <c r="S209" s="1"/>
      <c r="U209" s="1" t="str">
        <f>IF(I:I="国家开发银行","国开",IF(I:I="中国进出口银行","口行",IF(I:I="中国农业发展银行","农发","国债")))&amp;IF(G:G&lt;1,"0",G209)</f>
        <v>农发5</v>
      </c>
      <c r="W209" s="1"/>
      <c r="X209" s="1"/>
    </row>
    <row r="210" spans="1:24" ht="15.75" hidden="1" x14ac:dyDescent="0.25">
      <c r="A210" s="113" t="str">
        <f t="shared" si="6"/>
        <v>150418.IB</v>
      </c>
      <c r="B210" s="29" t="s">
        <v>1859</v>
      </c>
      <c r="C210" s="29" t="s">
        <v>1860</v>
      </c>
      <c r="D210" s="33">
        <v>42221</v>
      </c>
      <c r="E210" s="33">
        <v>42223</v>
      </c>
      <c r="F210" s="30">
        <v>60</v>
      </c>
      <c r="G210" s="30">
        <v>3</v>
      </c>
      <c r="H210" s="29" t="s">
        <v>12</v>
      </c>
      <c r="I210" s="29" t="s">
        <v>41</v>
      </c>
      <c r="J210" s="30">
        <v>3.3409</v>
      </c>
      <c r="K210" s="30">
        <v>3.98</v>
      </c>
      <c r="L210" s="30"/>
      <c r="M210" s="30">
        <v>2.4567999999999999</v>
      </c>
      <c r="N210" s="84">
        <f>[1]!b_anal_modidura_cnbd(A210,E210,1)</f>
        <v>2.7494999999999998</v>
      </c>
      <c r="O210" s="85">
        <f>[1]!b_anal_yield_cnbd(A210,D210,1)</f>
        <v>3.4054000000000002</v>
      </c>
      <c r="P210" s="86">
        <f>IF(U:U="国开1",0.09/N210+J210,IF(U:U="国开3",0.14/N210+J210,IF(U:U="国开5",0.24/N210+J210,IF(U:U="国开7",0.24/N210+J210,IF(U:U="国开10",0.29/N210+J210,IF(U:U="口行1",0.08/N210+J210,IF(U:U="口行2",0.08/N210+J210,IF(U:U="口行3",0.08/N210+J210,IF(U:U="口行5",0.13/N210+J210,IF(U:U="口行7",0.13/N210+J210,IF(U:U="口行10",0.18/N210+J210,IF(U:U="农发1",0.09/N210+J210,IF(U:U="农发2",0.09/N210+J210,IF(U:U="农发3",0.09/N210+J210,IF(U:U="农发5",0.14/N210+J210,IF(U:U="农发7",0.19/N210+J210,IF(U:U="农发10",0.19/N210+J210,IF(U:U="农发20",0.24/N210+J210,IF(U:U="国债1",0.05/N210+J210,IF(U:U="国债2",0.05/N210+J210,IF(U:U="国债3",0.05/N210+J210,IF(U:U="国开0",0,IF(U:U="农发0",0,IF(U:U="国债0",0,IF(U:U="口行0",0,0.1/N210+J210)))))))))))))))))))))))))</f>
        <v>3.3736332242225857</v>
      </c>
      <c r="Q210" s="1"/>
      <c r="R210" s="88">
        <f t="shared" si="7"/>
        <v>-3.1766775777414491</v>
      </c>
      <c r="S210" s="1"/>
      <c r="U210" s="1" t="str">
        <f>IF(I:I="国家开发银行","国开",IF(I:I="中国进出口银行","口行",IF(I:I="中国农业发展银行","农发","国债")))&amp;IF(G:G&lt;1,"0",G210)</f>
        <v>农发3</v>
      </c>
      <c r="W210" s="1"/>
      <c r="X210" s="1"/>
    </row>
    <row r="211" spans="1:24" ht="15.75" hidden="1" x14ac:dyDescent="0.25">
      <c r="A211" s="113" t="str">
        <f t="shared" si="6"/>
        <v>150016.IB</v>
      </c>
      <c r="B211" s="29" t="s">
        <v>1861</v>
      </c>
      <c r="C211" s="29" t="s">
        <v>1862</v>
      </c>
      <c r="D211" s="33">
        <v>42221</v>
      </c>
      <c r="E211" s="33">
        <v>42226</v>
      </c>
      <c r="F211" s="30">
        <v>300</v>
      </c>
      <c r="G211" s="30">
        <v>10</v>
      </c>
      <c r="H211" s="29" t="s">
        <v>12</v>
      </c>
      <c r="I211" s="29" t="s">
        <v>31</v>
      </c>
      <c r="J211" s="30">
        <v>3.45</v>
      </c>
      <c r="K211" s="30">
        <v>2.17</v>
      </c>
      <c r="L211" s="30"/>
      <c r="M211" s="30"/>
      <c r="N211" s="84">
        <f>[1]!b_anal_modidura_cnbd(A211,E211,1)</f>
        <v>8.3095999999999997</v>
      </c>
      <c r="O211" s="85">
        <f>[1]!b_anal_yield_cnbd(A211,D211,1)</f>
        <v>3.47</v>
      </c>
      <c r="P211" s="86">
        <f>IF(U:U="国开1",0.09/N211+J211,IF(U:U="国开3",0.14/N211+J211,IF(U:U="国开5",0.24/N211+J211,IF(U:U="国开7",0.24/N211+J211,IF(U:U="国开10",0.29/N211+J211,IF(U:U="口行1",0.08/N211+J211,IF(U:U="口行2",0.08/N211+J211,IF(U:U="口行3",0.08/N211+J211,IF(U:U="口行5",0.13/N211+J211,IF(U:U="口行7",0.13/N211+J211,IF(U:U="口行10",0.18/N211+J211,IF(U:U="农发1",0.09/N211+J211,IF(U:U="农发2",0.09/N211+J211,IF(U:U="农发3",0.09/N211+J211,IF(U:U="农发5",0.14/N211+J211,IF(U:U="农发7",0.19/N211+J211,IF(U:U="农发10",0.19/N211+J211,IF(U:U="农发20",0.24/N211+J211,IF(U:U="国债1",0.05/N211+J211,IF(U:U="国债2",0.05/N211+J211,IF(U:U="国债3",0.05/N211+J211,IF(U:U="国开0",0,IF(U:U="农发0",0,IF(U:U="国债0",0,IF(U:U="口行0",0,0.1/N211+J211)))))))))))))))))))))))))</f>
        <v>3.4620342736112448</v>
      </c>
      <c r="Q211" s="1"/>
      <c r="R211" s="88">
        <f t="shared" si="7"/>
        <v>-0.79657263887553675</v>
      </c>
      <c r="S211" s="1"/>
      <c r="U211" s="1" t="str">
        <f>IF(I:I="国家开发银行","国开",IF(I:I="中国进出口银行","口行",IF(I:I="中国农业发展银行","农发","国债")))&amp;IF(G:G&lt;1,"0",G211)</f>
        <v>国债10</v>
      </c>
      <c r="W211" s="1"/>
      <c r="X211" s="1"/>
    </row>
    <row r="212" spans="1:24" ht="15.75" hidden="1" x14ac:dyDescent="0.25">
      <c r="A212" s="113" t="str">
        <f t="shared" si="6"/>
        <v>150308.IB</v>
      </c>
      <c r="B212" s="29" t="s">
        <v>1863</v>
      </c>
      <c r="C212" s="29" t="s">
        <v>1864</v>
      </c>
      <c r="D212" s="33">
        <v>42222</v>
      </c>
      <c r="E212" s="33">
        <v>42226</v>
      </c>
      <c r="F212" s="30">
        <v>40</v>
      </c>
      <c r="G212" s="30">
        <v>10</v>
      </c>
      <c r="H212" s="29" t="s">
        <v>12</v>
      </c>
      <c r="I212" s="29" t="s">
        <v>22</v>
      </c>
      <c r="J212" s="30">
        <v>3.9169</v>
      </c>
      <c r="K212" s="30">
        <v>5.33</v>
      </c>
      <c r="L212" s="30"/>
      <c r="M212" s="30">
        <v>4.5278</v>
      </c>
      <c r="N212" s="84">
        <f>[1]!b_anal_modidura_cnbd(A212,E212,1)</f>
        <v>7.7252999999999998</v>
      </c>
      <c r="O212" s="85">
        <f>[1]!b_anal_yield_cnbd(A212,D212,1)</f>
        <v>3.9550999999999998</v>
      </c>
      <c r="P212" s="86">
        <f>IF(U:U="国开1",0.09/N212+J212,IF(U:U="国开3",0.14/N212+J212,IF(U:U="国开5",0.24/N212+J212,IF(U:U="国开7",0.24/N212+J212,IF(U:U="国开10",0.29/N212+J212,IF(U:U="口行1",0.08/N212+J212,IF(U:U="口行2",0.08/N212+J212,IF(U:U="口行3",0.08/N212+J212,IF(U:U="口行5",0.13/N212+J212,IF(U:U="口行7",0.13/N212+J212,IF(U:U="口行10",0.18/N212+J212,IF(U:U="农发1",0.09/N212+J212,IF(U:U="农发2",0.09/N212+J212,IF(U:U="农发3",0.09/N212+J212,IF(U:U="农发5",0.14/N212+J212,IF(U:U="农发7",0.19/N212+J212,IF(U:U="农发10",0.19/N212+J212,IF(U:U="农发20",0.24/N212+J212,IF(U:U="国债1",0.05/N212+J212,IF(U:U="国债2",0.05/N212+J212,IF(U:U="国债3",0.05/N212+J212,IF(U:U="国开0",0,IF(U:U="农发0",0,IF(U:U="国债0",0,IF(U:U="口行0",0,0.1/N212+J212)))))))))))))))))))))))))</f>
        <v>3.9402000660168537</v>
      </c>
      <c r="Q212" s="1"/>
      <c r="R212" s="88">
        <f t="shared" si="7"/>
        <v>-1.4899933983146152</v>
      </c>
      <c r="S212" s="1"/>
      <c r="U212" s="1" t="str">
        <f>IF(I:I="国家开发银行","国开",IF(I:I="中国进出口银行","口行",IF(I:I="中国农业发展银行","农发","国债")))&amp;IF(G:G&lt;1,"0",G212)</f>
        <v>口行10</v>
      </c>
      <c r="W212" s="1"/>
      <c r="X212" s="1"/>
    </row>
    <row r="213" spans="1:24" ht="15.75" hidden="1" x14ac:dyDescent="0.25">
      <c r="A213" s="113" t="str">
        <f t="shared" si="6"/>
        <v>150210.IB</v>
      </c>
      <c r="B213" s="29" t="s">
        <v>1865</v>
      </c>
      <c r="C213" s="29" t="s">
        <v>1866</v>
      </c>
      <c r="D213" s="33">
        <v>42227</v>
      </c>
      <c r="E213" s="33">
        <v>42229</v>
      </c>
      <c r="F213" s="30">
        <v>80</v>
      </c>
      <c r="G213" s="30">
        <v>10</v>
      </c>
      <c r="H213" s="29" t="s">
        <v>12</v>
      </c>
      <c r="I213" s="29" t="s">
        <v>15</v>
      </c>
      <c r="J213" s="30">
        <v>3.9003999999999999</v>
      </c>
      <c r="K213" s="30">
        <v>3.67</v>
      </c>
      <c r="L213" s="30"/>
      <c r="M213" s="30">
        <v>1.4493</v>
      </c>
      <c r="N213" s="84">
        <f>[1]!b_anal_modidura_cnbd(A213,E213,1)</f>
        <v>7.7519</v>
      </c>
      <c r="O213" s="85">
        <f>[1]!b_anal_yield_cnbd(A213,D213,1)</f>
        <v>3.9476</v>
      </c>
      <c r="P213" s="86">
        <f>IF(U:U="国开1",0.09/N213+J213,IF(U:U="国开3",0.14/N213+J213,IF(U:U="国开5",0.24/N213+J213,IF(U:U="国开7",0.24/N213+J213,IF(U:U="国开10",0.29/N213+J213,IF(U:U="口行1",0.08/N213+J213,IF(U:U="口行2",0.08/N213+J213,IF(U:U="口行3",0.08/N213+J213,IF(U:U="口行5",0.13/N213+J213,IF(U:U="口行7",0.13/N213+J213,IF(U:U="口行10",0.18/N213+J213,IF(U:U="农发1",0.09/N213+J213,IF(U:U="农发2",0.09/N213+J213,IF(U:U="农发3",0.09/N213+J213,IF(U:U="农发5",0.14/N213+J213,IF(U:U="农发7",0.19/N213+J213,IF(U:U="农发10",0.19/N213+J213,IF(U:U="农发20",0.24/N213+J213,IF(U:U="国债1",0.05/N213+J213,IF(U:U="国债2",0.05/N213+J213,IF(U:U="国债3",0.05/N213+J213,IF(U:U="国开0",0,IF(U:U="农发0",0,IF(U:U="国债0",0,IF(U:U="口行0",0,0.1/N213+J213)))))))))))))))))))))))))</f>
        <v>3.9378101833098982</v>
      </c>
      <c r="Q213" s="1"/>
      <c r="R213" s="88">
        <f t="shared" si="7"/>
        <v>-0.97898166901018158</v>
      </c>
      <c r="S213" s="1"/>
      <c r="U213" s="1" t="str">
        <f>IF(I:I="国家开发银行","国开",IF(I:I="中国进出口银行","口行",IF(I:I="中国农业发展银行","农发","国债")))&amp;IF(G:G&lt;1,"0",G213)</f>
        <v>国开10</v>
      </c>
      <c r="W213" s="1"/>
      <c r="X213" s="1"/>
    </row>
    <row r="214" spans="1:24" ht="15.75" hidden="1" x14ac:dyDescent="0.25">
      <c r="A214" s="113" t="str">
        <f t="shared" si="6"/>
        <v>150213.IB</v>
      </c>
      <c r="B214" s="29" t="s">
        <v>1867</v>
      </c>
      <c r="C214" s="29" t="s">
        <v>1868</v>
      </c>
      <c r="D214" s="33">
        <v>42227</v>
      </c>
      <c r="E214" s="33">
        <v>42229</v>
      </c>
      <c r="F214" s="30">
        <v>50</v>
      </c>
      <c r="G214" s="30">
        <v>5</v>
      </c>
      <c r="H214" s="29" t="s">
        <v>12</v>
      </c>
      <c r="I214" s="29" t="s">
        <v>15</v>
      </c>
      <c r="J214" s="30">
        <v>3.5392999999999999</v>
      </c>
      <c r="K214" s="30">
        <v>3.48</v>
      </c>
      <c r="L214" s="30"/>
      <c r="M214" s="30">
        <v>3.1162999999999998</v>
      </c>
      <c r="N214" s="84">
        <f>[1]!b_anal_modidura_cnbd(A214,E214,1)</f>
        <v>4.3559999999999999</v>
      </c>
      <c r="O214" s="85">
        <f>[1]!b_anal_yield_cnbd(A214,D214,1)</f>
        <v>3.6126</v>
      </c>
      <c r="P214" s="86">
        <f>IF(U:U="国开1",0.09/N214+J214,IF(U:U="国开3",0.14/N214+J214,IF(U:U="国开5",0.24/N214+J214,IF(U:U="国开7",0.24/N214+J214,IF(U:U="国开10",0.29/N214+J214,IF(U:U="口行1",0.08/N214+J214,IF(U:U="口行2",0.08/N214+J214,IF(U:U="口行3",0.08/N214+J214,IF(U:U="口行5",0.13/N214+J214,IF(U:U="口行7",0.13/N214+J214,IF(U:U="口行10",0.18/N214+J214,IF(U:U="农发1",0.09/N214+J214,IF(U:U="农发2",0.09/N214+J214,IF(U:U="农发3",0.09/N214+J214,IF(U:U="农发5",0.14/N214+J214,IF(U:U="农发7",0.19/N214+J214,IF(U:U="农发10",0.19/N214+J214,IF(U:U="农发20",0.24/N214+J214,IF(U:U="国债1",0.05/N214+J214,IF(U:U="国债2",0.05/N214+J214,IF(U:U="国债3",0.05/N214+J214,IF(U:U="国开0",0,IF(U:U="农发0",0,IF(U:U="国债0",0,IF(U:U="口行0",0,0.1/N214+J214)))))))))))))))))))))))))</f>
        <v>3.5943964187327824</v>
      </c>
      <c r="Q214" s="1"/>
      <c r="R214" s="88">
        <f t="shared" si="7"/>
        <v>-1.8203581267217661</v>
      </c>
      <c r="S214" s="1"/>
      <c r="U214" s="1" t="str">
        <f>IF(I:I="国家开发银行","国开",IF(I:I="中国进出口银行","口行",IF(I:I="中国农业发展银行","农发","国债")))&amp;IF(G:G&lt;1,"0",G214)</f>
        <v>国开5</v>
      </c>
      <c r="W214" s="1"/>
      <c r="X214" s="1"/>
    </row>
    <row r="215" spans="1:24" ht="15.75" hidden="1" x14ac:dyDescent="0.25">
      <c r="A215" s="113" t="str">
        <f t="shared" si="6"/>
        <v>150216.IB</v>
      </c>
      <c r="B215" s="29" t="s">
        <v>1869</v>
      </c>
      <c r="C215" s="29" t="s">
        <v>1870</v>
      </c>
      <c r="D215" s="33">
        <v>42227</v>
      </c>
      <c r="E215" s="33">
        <v>42229</v>
      </c>
      <c r="F215" s="30">
        <v>70</v>
      </c>
      <c r="G215" s="30">
        <v>7</v>
      </c>
      <c r="H215" s="29" t="s">
        <v>12</v>
      </c>
      <c r="I215" s="29" t="s">
        <v>15</v>
      </c>
      <c r="J215" s="30">
        <v>3.8996</v>
      </c>
      <c r="K215" s="30">
        <v>3.41</v>
      </c>
      <c r="L215" s="30"/>
      <c r="M215" s="30">
        <v>2.7559</v>
      </c>
      <c r="N215" s="84">
        <f>[1]!b_anal_modidura_cnbd(A215,E215,1)</f>
        <v>5.9280999999999997</v>
      </c>
      <c r="O215" s="85">
        <f>[1]!b_anal_yield_cnbd(A215,D215,1)</f>
        <v>3.92</v>
      </c>
      <c r="P215" s="86">
        <f>IF(U:U="国开1",0.09/N215+J215,IF(U:U="国开3",0.14/N215+J215,IF(U:U="国开5",0.24/N215+J215,IF(U:U="国开7",0.24/N215+J215,IF(U:U="国开10",0.29/N215+J215,IF(U:U="口行1",0.08/N215+J215,IF(U:U="口行2",0.08/N215+J215,IF(U:U="口行3",0.08/N215+J215,IF(U:U="口行5",0.13/N215+J215,IF(U:U="口行7",0.13/N215+J215,IF(U:U="口行10",0.18/N215+J215,IF(U:U="农发1",0.09/N215+J215,IF(U:U="农发2",0.09/N215+J215,IF(U:U="农发3",0.09/N215+J215,IF(U:U="农发5",0.14/N215+J215,IF(U:U="农发7",0.19/N215+J215,IF(U:U="农发10",0.19/N215+J215,IF(U:U="农发20",0.24/N215+J215,IF(U:U="国债1",0.05/N215+J215,IF(U:U="国债2",0.05/N215+J215,IF(U:U="国债3",0.05/N215+J215,IF(U:U="国开0",0,IF(U:U="农发0",0,IF(U:U="国债0",0,IF(U:U="口行0",0,0.1/N215+J215)))))))))))))))))))))))))</f>
        <v>3.9400851470116902</v>
      </c>
      <c r="Q215" s="1"/>
      <c r="R215" s="88">
        <f t="shared" si="7"/>
        <v>2.0085147011690285</v>
      </c>
      <c r="S215" s="1"/>
      <c r="U215" s="1" t="str">
        <f>IF(I:I="国家开发银行","国开",IF(I:I="中国进出口银行","口行",IF(I:I="中国农业发展银行","农发","国债")))&amp;IF(G:G&lt;1,"0",G215)</f>
        <v>国开7</v>
      </c>
      <c r="W215" s="1"/>
      <c r="X215" s="1"/>
    </row>
    <row r="216" spans="1:24" ht="15.75" hidden="1" x14ac:dyDescent="0.25">
      <c r="A216" s="113" t="str">
        <f t="shared" si="6"/>
        <v>150212.IB</v>
      </c>
      <c r="B216" s="29" t="s">
        <v>1871</v>
      </c>
      <c r="C216" s="29" t="s">
        <v>1872</v>
      </c>
      <c r="D216" s="33">
        <v>42227</v>
      </c>
      <c r="E216" s="33">
        <v>42229</v>
      </c>
      <c r="F216" s="30">
        <v>30</v>
      </c>
      <c r="G216" s="30">
        <v>3</v>
      </c>
      <c r="H216" s="29" t="s">
        <v>12</v>
      </c>
      <c r="I216" s="29" t="s">
        <v>15</v>
      </c>
      <c r="J216" s="30">
        <v>3.2021000000000002</v>
      </c>
      <c r="K216" s="30">
        <v>5.01</v>
      </c>
      <c r="L216" s="30"/>
      <c r="M216" s="30">
        <v>3.0417000000000001</v>
      </c>
      <c r="N216" s="84">
        <f>[1]!b_anal_modidura_cnbd(A216,E216,1)</f>
        <v>2.6579999999999999</v>
      </c>
      <c r="O216" s="85">
        <f>[1]!b_anal_yield_cnbd(A216,D216,1)</f>
        <v>3.3401999999999998</v>
      </c>
      <c r="P216" s="86">
        <f>IF(U:U="国开1",0.09/N216+J216,IF(U:U="国开3",0.14/N216+J216,IF(U:U="国开5",0.24/N216+J216,IF(U:U="国开7",0.24/N216+J216,IF(U:U="国开10",0.29/N216+J216,IF(U:U="口行1",0.08/N216+J216,IF(U:U="口行2",0.08/N216+J216,IF(U:U="口行3",0.08/N216+J216,IF(U:U="口行5",0.13/N216+J216,IF(U:U="口行7",0.13/N216+J216,IF(U:U="口行10",0.18/N216+J216,IF(U:U="农发1",0.09/N216+J216,IF(U:U="农发2",0.09/N216+J216,IF(U:U="农发3",0.09/N216+J216,IF(U:U="农发5",0.14/N216+J216,IF(U:U="农发7",0.19/N216+J216,IF(U:U="农发10",0.19/N216+J216,IF(U:U="农发20",0.24/N216+J216,IF(U:U="国债1",0.05/N216+J216,IF(U:U="国债2",0.05/N216+J216,IF(U:U="国债3",0.05/N216+J216,IF(U:U="国开0",0,IF(U:U="农发0",0,IF(U:U="国债0",0,IF(U:U="口行0",0,0.1/N216+J216)))))))))))))))))))))))))</f>
        <v>3.2547711813393532</v>
      </c>
      <c r="Q216" s="1"/>
      <c r="R216" s="88">
        <f t="shared" si="7"/>
        <v>-8.5428818660646666</v>
      </c>
      <c r="S216" s="1"/>
      <c r="U216" s="1" t="str">
        <f>IF(I:I="国家开发银行","国开",IF(I:I="中国进出口银行","口行",IF(I:I="中国农业发展银行","农发","国债")))&amp;IF(G:G&lt;1,"0",G216)</f>
        <v>国开3</v>
      </c>
      <c r="W216" s="1"/>
      <c r="X216" s="1"/>
    </row>
    <row r="217" spans="1:24" ht="15.75" hidden="1" x14ac:dyDescent="0.25">
      <c r="A217" s="113" t="str">
        <f t="shared" si="6"/>
        <v>150011.IB</v>
      </c>
      <c r="B217" s="29" t="s">
        <v>1873</v>
      </c>
      <c r="C217" s="29" t="s">
        <v>1874</v>
      </c>
      <c r="D217" s="33">
        <v>42228</v>
      </c>
      <c r="E217" s="33">
        <v>42233</v>
      </c>
      <c r="F217" s="30">
        <v>300</v>
      </c>
      <c r="G217" s="30">
        <v>5</v>
      </c>
      <c r="H217" s="29" t="s">
        <v>12</v>
      </c>
      <c r="I217" s="29" t="s">
        <v>31</v>
      </c>
      <c r="J217" s="30">
        <v>3.24</v>
      </c>
      <c r="K217" s="30">
        <v>1.8</v>
      </c>
      <c r="L217" s="30"/>
      <c r="M217" s="30"/>
      <c r="N217" s="84">
        <f>[1]!b_anal_modidura_cnbd(A217,E217,1)</f>
        <v>4.3460000000000001</v>
      </c>
      <c r="O217" s="85">
        <f>[1]!b_anal_yield_cnbd(A217,D217,1)</f>
        <v>3.2374000000000001</v>
      </c>
      <c r="P217" s="86">
        <f>IF(U:U="国开1",0.09/N217+J217,IF(U:U="国开3",0.14/N217+J217,IF(U:U="国开5",0.24/N217+J217,IF(U:U="国开7",0.24/N217+J217,IF(U:U="国开10",0.29/N217+J217,IF(U:U="口行1",0.08/N217+J217,IF(U:U="口行2",0.08/N217+J217,IF(U:U="口行3",0.08/N217+J217,IF(U:U="口行5",0.13/N217+J217,IF(U:U="口行7",0.13/N217+J217,IF(U:U="口行10",0.18/N217+J217,IF(U:U="农发1",0.09/N217+J217,IF(U:U="农发2",0.09/N217+J217,IF(U:U="农发3",0.09/N217+J217,IF(U:U="农发5",0.14/N217+J217,IF(U:U="农发7",0.19/N217+J217,IF(U:U="农发10",0.19/N217+J217,IF(U:U="农发20",0.24/N217+J217,IF(U:U="国债1",0.05/N217+J217,IF(U:U="国债2",0.05/N217+J217,IF(U:U="国债3",0.05/N217+J217,IF(U:U="国开0",0,IF(U:U="农发0",0,IF(U:U="国债0",0,IF(U:U="口行0",0,0.1/N217+J217)))))))))))))))))))))))))</f>
        <v>3.263009664058905</v>
      </c>
      <c r="Q217" s="1"/>
      <c r="R217" s="88">
        <f t="shared" si="7"/>
        <v>2.5609664058904968</v>
      </c>
      <c r="S217" s="1"/>
      <c r="U217" s="1" t="str">
        <f>IF(I:I="国家开发银行","国开",IF(I:I="中国进出口银行","口行",IF(I:I="中国农业发展银行","农发","国债")))&amp;IF(G:G&lt;1,"0",G217)</f>
        <v>国债5</v>
      </c>
      <c r="W217" s="1"/>
      <c r="X217" s="1"/>
    </row>
    <row r="218" spans="1:24" ht="15.75" hidden="1" x14ac:dyDescent="0.25">
      <c r="A218" s="113" t="str">
        <f t="shared" si="6"/>
        <v>150412.IB</v>
      </c>
      <c r="B218" s="29" t="s">
        <v>1875</v>
      </c>
      <c r="C218" s="29" t="s">
        <v>1876</v>
      </c>
      <c r="D218" s="33">
        <v>42228</v>
      </c>
      <c r="E218" s="33">
        <v>42230</v>
      </c>
      <c r="F218" s="30">
        <v>70</v>
      </c>
      <c r="G218" s="30">
        <v>7</v>
      </c>
      <c r="H218" s="29" t="s">
        <v>12</v>
      </c>
      <c r="I218" s="29" t="s">
        <v>41</v>
      </c>
      <c r="J218" s="30">
        <v>3.9609000000000001</v>
      </c>
      <c r="K218" s="30">
        <v>2.81</v>
      </c>
      <c r="L218" s="30"/>
      <c r="M218" s="30">
        <v>1.3332999999999999</v>
      </c>
      <c r="N218" s="84">
        <f>[1]!b_anal_modidura_cnbd(A218,E218,1)</f>
        <v>5.7140000000000004</v>
      </c>
      <c r="O218" s="85">
        <f>[1]!b_anal_yield_cnbd(A218,D218,1)</f>
        <v>3.9422999999999999</v>
      </c>
      <c r="P218" s="86">
        <f>IF(U:U="国开1",0.09/N218+J218,IF(U:U="国开3",0.14/N218+J218,IF(U:U="国开5",0.24/N218+J218,IF(U:U="国开7",0.24/N218+J218,IF(U:U="国开10",0.29/N218+J218,IF(U:U="口行1",0.08/N218+J218,IF(U:U="口行2",0.08/N218+J218,IF(U:U="口行3",0.08/N218+J218,IF(U:U="口行5",0.13/N218+J218,IF(U:U="口行7",0.13/N218+J218,IF(U:U="口行10",0.18/N218+J218,IF(U:U="农发1",0.09/N218+J218,IF(U:U="农发2",0.09/N218+J218,IF(U:U="农发3",0.09/N218+J218,IF(U:U="农发5",0.14/N218+J218,IF(U:U="农发7",0.19/N218+J218,IF(U:U="农发10",0.19/N218+J218,IF(U:U="农发20",0.24/N218+J218,IF(U:U="国债1",0.05/N218+J218,IF(U:U="国债2",0.05/N218+J218,IF(U:U="国债3",0.05/N218+J218,IF(U:U="国开0",0,IF(U:U="农发0",0,IF(U:U="国债0",0,IF(U:U="口行0",0,0.1/N218+J218)))))))))))))))))))))))))</f>
        <v>3.9941516625831293</v>
      </c>
      <c r="Q218" s="1"/>
      <c r="R218" s="88">
        <f t="shared" si="7"/>
        <v>5.1851662583129343</v>
      </c>
      <c r="S218" s="1"/>
      <c r="U218" s="1" t="str">
        <f>IF(I:I="国家开发银行","国开",IF(I:I="中国进出口银行","口行",IF(I:I="中国农业发展银行","农发","国债")))&amp;IF(G:G&lt;1,"0",G218)</f>
        <v>农发7</v>
      </c>
      <c r="W218" s="1"/>
      <c r="X218" s="1"/>
    </row>
    <row r="219" spans="1:24" ht="15.75" hidden="1" x14ac:dyDescent="0.25">
      <c r="A219" s="113" t="str">
        <f t="shared" si="6"/>
        <v>150415.IB</v>
      </c>
      <c r="B219" s="29" t="s">
        <v>1877</v>
      </c>
      <c r="C219" s="29" t="s">
        <v>1878</v>
      </c>
      <c r="D219" s="33">
        <v>42228</v>
      </c>
      <c r="E219" s="33">
        <v>42230</v>
      </c>
      <c r="F219" s="30">
        <v>70</v>
      </c>
      <c r="G219" s="30">
        <v>5</v>
      </c>
      <c r="H219" s="29" t="s">
        <v>12</v>
      </c>
      <c r="I219" s="29" t="s">
        <v>41</v>
      </c>
      <c r="J219" s="30">
        <v>3.6659000000000002</v>
      </c>
      <c r="K219" s="30">
        <v>3.12</v>
      </c>
      <c r="L219" s="30"/>
      <c r="M219" s="30">
        <v>1.0565</v>
      </c>
      <c r="N219" s="84">
        <f>[1]!b_anal_modidura_cnbd(A219,E219,1)</f>
        <v>4.2713999999999999</v>
      </c>
      <c r="O219" s="85">
        <f>[1]!b_anal_yield_cnbd(A219,D219,1)</f>
        <v>3.6415999999999999</v>
      </c>
      <c r="P219" s="86">
        <f>IF(U:U="国开1",0.09/N219+J219,IF(U:U="国开3",0.14/N219+J219,IF(U:U="国开5",0.24/N219+J219,IF(U:U="国开7",0.24/N219+J219,IF(U:U="国开10",0.29/N219+J219,IF(U:U="口行1",0.08/N219+J219,IF(U:U="口行2",0.08/N219+J219,IF(U:U="口行3",0.08/N219+J219,IF(U:U="口行5",0.13/N219+J219,IF(U:U="口行7",0.13/N219+J219,IF(U:U="口行10",0.18/N219+J219,IF(U:U="农发1",0.09/N219+J219,IF(U:U="农发2",0.09/N219+J219,IF(U:U="农发3",0.09/N219+J219,IF(U:U="农发5",0.14/N219+J219,IF(U:U="农发7",0.19/N219+J219,IF(U:U="农发10",0.19/N219+J219,IF(U:U="农发20",0.24/N219+J219,IF(U:U="国债1",0.05/N219+J219,IF(U:U="国债2",0.05/N219+J219,IF(U:U="国债3",0.05/N219+J219,IF(U:U="国开0",0,IF(U:U="农发0",0,IF(U:U="国债0",0,IF(U:U="口行0",0,0.1/N219+J219)))))))))))))))))))))))))</f>
        <v>3.6986761389708294</v>
      </c>
      <c r="Q219" s="1"/>
      <c r="R219" s="88">
        <f t="shared" si="7"/>
        <v>5.7076138970829415</v>
      </c>
      <c r="S219" s="1"/>
      <c r="U219" s="1" t="str">
        <f>IF(I:I="国家开发银行","国开",IF(I:I="中国进出口银行","口行",IF(I:I="中国农业发展银行","农发","国债")))&amp;IF(G:G&lt;1,"0",G219)</f>
        <v>农发5</v>
      </c>
      <c r="W219" s="1"/>
      <c r="X219" s="1"/>
    </row>
    <row r="220" spans="1:24" ht="15.75" hidden="1" x14ac:dyDescent="0.25">
      <c r="A220" s="113" t="str">
        <f t="shared" si="6"/>
        <v>150308.IB</v>
      </c>
      <c r="B220" s="29" t="s">
        <v>1879</v>
      </c>
      <c r="C220" s="29" t="s">
        <v>1880</v>
      </c>
      <c r="D220" s="33">
        <v>42229</v>
      </c>
      <c r="E220" s="33">
        <v>42233</v>
      </c>
      <c r="F220" s="30">
        <v>40</v>
      </c>
      <c r="G220" s="30">
        <v>10</v>
      </c>
      <c r="H220" s="29" t="s">
        <v>12</v>
      </c>
      <c r="I220" s="29" t="s">
        <v>22</v>
      </c>
      <c r="J220" s="30">
        <v>3.9264000000000001</v>
      </c>
      <c r="K220" s="30">
        <v>4.75</v>
      </c>
      <c r="L220" s="30"/>
      <c r="M220" s="30">
        <v>15.0769</v>
      </c>
      <c r="N220" s="84">
        <f>[1]!b_anal_modidura_cnbd(A220,E220,1)</f>
        <v>7.7016999999999998</v>
      </c>
      <c r="O220" s="85">
        <f>[1]!b_anal_yield_cnbd(A220,D220,1)</f>
        <v>4.0039999999999996</v>
      </c>
      <c r="P220" s="86">
        <f>IF(U:U="国开1",0.09/N220+J220,IF(U:U="国开3",0.14/N220+J220,IF(U:U="国开5",0.24/N220+J220,IF(U:U="国开7",0.24/N220+J220,IF(U:U="国开10",0.29/N220+J220,IF(U:U="口行1",0.08/N220+J220,IF(U:U="口行2",0.08/N220+J220,IF(U:U="口行3",0.08/N220+J220,IF(U:U="口行5",0.13/N220+J220,IF(U:U="口行7",0.13/N220+J220,IF(U:U="口行10",0.18/N220+J220,IF(U:U="农发1",0.09/N220+J220,IF(U:U="农发2",0.09/N220+J220,IF(U:U="农发3",0.09/N220+J220,IF(U:U="农发5",0.14/N220+J220,IF(U:U="农发7",0.19/N220+J220,IF(U:U="农发10",0.19/N220+J220,IF(U:U="农发20",0.24/N220+J220,IF(U:U="国债1",0.05/N220+J220,IF(U:U="国债2",0.05/N220+J220,IF(U:U="国债3",0.05/N220+J220,IF(U:U="国开0",0,IF(U:U="农发0",0,IF(U:U="国债0",0,IF(U:U="口行0",0,0.1/N220+J220)))))))))))))))))))))))))</f>
        <v>3.949771463443136</v>
      </c>
      <c r="Q220" s="1"/>
      <c r="R220" s="88">
        <f t="shared" si="7"/>
        <v>-5.4228536556863549</v>
      </c>
      <c r="S220" s="1"/>
      <c r="U220" s="1" t="str">
        <f>IF(I:I="国家开发银行","国开",IF(I:I="中国进出口银行","口行",IF(I:I="中国农业发展银行","农发","国债")))&amp;IF(G:G&lt;1,"0",G220)</f>
        <v>口行10</v>
      </c>
      <c r="W220" s="1"/>
      <c r="X220" s="1"/>
    </row>
    <row r="221" spans="1:24" ht="15.75" hidden="1" x14ac:dyDescent="0.25">
      <c r="A221" s="113" t="str">
        <f t="shared" si="6"/>
        <v>150312.IB</v>
      </c>
      <c r="B221" s="29" t="s">
        <v>1881</v>
      </c>
      <c r="C221" s="29" t="s">
        <v>1882</v>
      </c>
      <c r="D221" s="33">
        <v>42229</v>
      </c>
      <c r="E221" s="33">
        <v>42233</v>
      </c>
      <c r="F221" s="30">
        <v>40</v>
      </c>
      <c r="G221" s="30">
        <v>3</v>
      </c>
      <c r="H221" s="29" t="s">
        <v>12</v>
      </c>
      <c r="I221" s="29" t="s">
        <v>22</v>
      </c>
      <c r="J221" s="30">
        <v>3.3580000000000001</v>
      </c>
      <c r="K221" s="30">
        <v>3.52</v>
      </c>
      <c r="L221" s="30"/>
      <c r="M221" s="30">
        <v>1</v>
      </c>
      <c r="N221" s="84">
        <f>[1]!b_anal_modidura_cnbd(A221,E221,1)</f>
        <v>2.6193</v>
      </c>
      <c r="O221" s="85">
        <f>[1]!b_anal_yield_cnbd(A221,D221,1)</f>
        <v>3.4024000000000001</v>
      </c>
      <c r="P221" s="86">
        <f>IF(U:U="国开1",0.09/N221+J221,IF(U:U="国开3",0.14/N221+J221,IF(U:U="国开5",0.24/N221+J221,IF(U:U="国开7",0.24/N221+J221,IF(U:U="国开10",0.29/N221+J221,IF(U:U="口行1",0.08/N221+J221,IF(U:U="口行2",0.08/N221+J221,IF(U:U="口行3",0.08/N221+J221,IF(U:U="口行5",0.13/N221+J221,IF(U:U="口行7",0.13/N221+J221,IF(U:U="口行10",0.18/N221+J221,IF(U:U="农发1",0.09/N221+J221,IF(U:U="农发2",0.09/N221+J221,IF(U:U="农发3",0.09/N221+J221,IF(U:U="农发5",0.14/N221+J221,IF(U:U="农发7",0.19/N221+J221,IF(U:U="农发10",0.19/N221+J221,IF(U:U="农发20",0.24/N221+J221,IF(U:U="国债1",0.05/N221+J221,IF(U:U="国债2",0.05/N221+J221,IF(U:U="国债3",0.05/N221+J221,IF(U:U="国开0",0,IF(U:U="农发0",0,IF(U:U="国债0",0,IF(U:U="口行0",0,0.1/N221+J221)))))))))))))))))))))))))</f>
        <v>3.3885425113579966</v>
      </c>
      <c r="Q221" s="1"/>
      <c r="R221" s="88">
        <f t="shared" si="7"/>
        <v>-1.3857488642003535</v>
      </c>
      <c r="S221" s="1"/>
      <c r="U221" s="1" t="str">
        <f>IF(I:I="国家开发银行","国开",IF(I:I="中国进出口银行","口行",IF(I:I="中国农业发展银行","农发","国债")))&amp;IF(G:G&lt;1,"0",G221)</f>
        <v>口行3</v>
      </c>
      <c r="W221" s="1"/>
      <c r="X221" s="1"/>
    </row>
    <row r="222" spans="1:24" ht="15.75" hidden="1" x14ac:dyDescent="0.25">
      <c r="A222" s="113" t="str">
        <f t="shared" si="6"/>
        <v>150210.IB</v>
      </c>
      <c r="B222" s="29" t="s">
        <v>1883</v>
      </c>
      <c r="C222" s="29" t="s">
        <v>1884</v>
      </c>
      <c r="D222" s="33">
        <v>42234</v>
      </c>
      <c r="E222" s="33">
        <v>42236</v>
      </c>
      <c r="F222" s="30">
        <v>50</v>
      </c>
      <c r="G222" s="30">
        <v>10</v>
      </c>
      <c r="H222" s="29" t="s">
        <v>12</v>
      </c>
      <c r="I222" s="29" t="s">
        <v>15</v>
      </c>
      <c r="J222" s="30">
        <v>3.87</v>
      </c>
      <c r="K222" s="30">
        <v>4.78</v>
      </c>
      <c r="L222" s="30"/>
      <c r="M222" s="30">
        <v>9.6153999999999993</v>
      </c>
      <c r="N222" s="84">
        <f>[1]!b_anal_modidura_cnbd(A222,E222,1)</f>
        <v>7.7363</v>
      </c>
      <c r="O222" s="85">
        <f>[1]!b_anal_yield_cnbd(A222,D222,1)</f>
        <v>3.9076</v>
      </c>
      <c r="P222" s="86">
        <f>IF(U:U="国开1",0.09/N222+J222,IF(U:U="国开3",0.14/N222+J222,IF(U:U="国开5",0.24/N222+J222,IF(U:U="国开7",0.24/N222+J222,IF(U:U="国开10",0.29/N222+J222,IF(U:U="口行1",0.08/N222+J222,IF(U:U="口行2",0.08/N222+J222,IF(U:U="口行3",0.08/N222+J222,IF(U:U="口行5",0.13/N222+J222,IF(U:U="口行7",0.13/N222+J222,IF(U:U="口行10",0.18/N222+J222,IF(U:U="农发1",0.09/N222+J222,IF(U:U="农发2",0.09/N222+J222,IF(U:U="农发3",0.09/N222+J222,IF(U:U="农发5",0.14/N222+J222,IF(U:U="农发7",0.19/N222+J222,IF(U:U="农发10",0.19/N222+J222,IF(U:U="农发20",0.24/N222+J222,IF(U:U="国债1",0.05/N222+J222,IF(U:U="国债2",0.05/N222+J222,IF(U:U="国债3",0.05/N222+J222,IF(U:U="国开0",0,IF(U:U="农发0",0,IF(U:U="国债0",0,IF(U:U="口行0",0,0.1/N222+J222)))))))))))))))))))))))))</f>
        <v>3.9074856197407031</v>
      </c>
      <c r="Q222" s="1"/>
      <c r="R222" s="88">
        <f t="shared" si="7"/>
        <v>-1.1438025929688678E-2</v>
      </c>
      <c r="S222" s="1"/>
      <c r="U222" s="1" t="str">
        <f>IF(I:I="国家开发银行","国开",IF(I:I="中国进出口银行","口行",IF(I:I="中国农业发展银行","农发","国债")))&amp;IF(G:G&lt;1,"0",G222)</f>
        <v>国开10</v>
      </c>
      <c r="W222" s="1"/>
      <c r="X222" s="1"/>
    </row>
    <row r="223" spans="1:24" ht="15.75" hidden="1" x14ac:dyDescent="0.25">
      <c r="A223" s="113" t="str">
        <f t="shared" si="6"/>
        <v>150418.IB</v>
      </c>
      <c r="B223" s="29" t="s">
        <v>1885</v>
      </c>
      <c r="C223" s="29" t="s">
        <v>1886</v>
      </c>
      <c r="D223" s="33">
        <v>42235</v>
      </c>
      <c r="E223" s="33">
        <v>42237</v>
      </c>
      <c r="F223" s="30">
        <v>70</v>
      </c>
      <c r="G223" s="30">
        <v>3</v>
      </c>
      <c r="H223" s="29" t="s">
        <v>12</v>
      </c>
      <c r="I223" s="29" t="s">
        <v>41</v>
      </c>
      <c r="J223" s="30">
        <v>3.3433999999999999</v>
      </c>
      <c r="K223" s="30">
        <v>3.06</v>
      </c>
      <c r="L223" s="30"/>
      <c r="M223" s="30">
        <v>1.6667000000000001</v>
      </c>
      <c r="N223" s="84">
        <f>[1]!b_anal_modidura_cnbd(A223,E223,1)</f>
        <v>2.7097000000000002</v>
      </c>
      <c r="O223" s="85">
        <f>[1]!b_anal_yield_cnbd(A223,D223,1)</f>
        <v>3.3980999999999999</v>
      </c>
      <c r="P223" s="86">
        <f>IF(U:U="国开1",0.09/N223+J223,IF(U:U="国开3",0.14/N223+J223,IF(U:U="国开5",0.24/N223+J223,IF(U:U="国开7",0.24/N223+J223,IF(U:U="国开10",0.29/N223+J223,IF(U:U="口行1",0.08/N223+J223,IF(U:U="口行2",0.08/N223+J223,IF(U:U="口行3",0.08/N223+J223,IF(U:U="口行5",0.13/N223+J223,IF(U:U="口行7",0.13/N223+J223,IF(U:U="口行10",0.18/N223+J223,IF(U:U="农发1",0.09/N223+J223,IF(U:U="农发2",0.09/N223+J223,IF(U:U="农发3",0.09/N223+J223,IF(U:U="农发5",0.14/N223+J223,IF(U:U="农发7",0.19/N223+J223,IF(U:U="农发10",0.19/N223+J223,IF(U:U="农发20",0.24/N223+J223,IF(U:U="国债1",0.05/N223+J223,IF(U:U="国债2",0.05/N223+J223,IF(U:U="国债3",0.05/N223+J223,IF(U:U="国开0",0,IF(U:U="农发0",0,IF(U:U="国债0",0,IF(U:U="口行0",0,0.1/N223+J223)))))))))))))))))))))))))</f>
        <v>3.3766140089308778</v>
      </c>
      <c r="Q223" s="1"/>
      <c r="R223" s="88">
        <f t="shared" si="7"/>
        <v>-2.1485991069122079</v>
      </c>
      <c r="S223" s="1"/>
      <c r="U223" s="1" t="str">
        <f>IF(I:I="国家开发银行","国开",IF(I:I="中国进出口银行","口行",IF(I:I="中国农业发展银行","农发","国债")))&amp;IF(G:G&lt;1,"0",G223)</f>
        <v>农发3</v>
      </c>
      <c r="W223" s="1"/>
      <c r="X223" s="1"/>
    </row>
    <row r="224" spans="1:24" ht="15.75" hidden="1" x14ac:dyDescent="0.25">
      <c r="A224" s="113" t="str">
        <f t="shared" si="6"/>
        <v>150014.IB</v>
      </c>
      <c r="B224" s="29" t="s">
        <v>1887</v>
      </c>
      <c r="C224" s="29" t="s">
        <v>1888</v>
      </c>
      <c r="D224" s="33">
        <v>42235</v>
      </c>
      <c r="E224" s="33">
        <v>42240</v>
      </c>
      <c r="F224" s="30">
        <v>300</v>
      </c>
      <c r="G224" s="30">
        <v>7</v>
      </c>
      <c r="H224" s="29" t="s">
        <v>12</v>
      </c>
      <c r="I224" s="29" t="s">
        <v>31</v>
      </c>
      <c r="J224" s="30">
        <v>3.5</v>
      </c>
      <c r="K224" s="30">
        <v>2.0699999999999998</v>
      </c>
      <c r="L224" s="30"/>
      <c r="M224" s="30"/>
      <c r="N224" s="84">
        <f>[1]!b_anal_modidura_cnbd(A224,E224,1)</f>
        <v>6.0233999999999996</v>
      </c>
      <c r="O224" s="85">
        <f>[1]!b_anal_yield_cnbd(A224,D224,1)</f>
        <v>3.5099</v>
      </c>
      <c r="P224" s="86">
        <f>IF(U:U="国开1",0.09/N224+J224,IF(U:U="国开3",0.14/N224+J224,IF(U:U="国开5",0.24/N224+J224,IF(U:U="国开7",0.24/N224+J224,IF(U:U="国开10",0.29/N224+J224,IF(U:U="口行1",0.08/N224+J224,IF(U:U="口行2",0.08/N224+J224,IF(U:U="口行3",0.08/N224+J224,IF(U:U="口行5",0.13/N224+J224,IF(U:U="口行7",0.13/N224+J224,IF(U:U="口行10",0.18/N224+J224,IF(U:U="农发1",0.09/N224+J224,IF(U:U="农发2",0.09/N224+J224,IF(U:U="农发3",0.09/N224+J224,IF(U:U="农发5",0.14/N224+J224,IF(U:U="农发7",0.19/N224+J224,IF(U:U="农发10",0.19/N224+J224,IF(U:U="农发20",0.24/N224+J224,IF(U:U="国债1",0.05/N224+J224,IF(U:U="国债2",0.05/N224+J224,IF(U:U="国债3",0.05/N224+J224,IF(U:U="国开0",0,IF(U:U="农发0",0,IF(U:U="国债0",0,IF(U:U="口行0",0,0.1/N224+J224)))))))))))))))))))))))))</f>
        <v>3.5166019191818574</v>
      </c>
      <c r="Q224" s="1"/>
      <c r="R224" s="88">
        <f t="shared" si="7"/>
        <v>0.67019191818573631</v>
      </c>
      <c r="S224" s="1"/>
      <c r="U224" s="1" t="str">
        <f>IF(I:I="国家开发银行","国开",IF(I:I="中国进出口银行","口行",IF(I:I="中国农业发展银行","农发","国债")))&amp;IF(G:G&lt;1,"0",G224)</f>
        <v>国债7</v>
      </c>
      <c r="W224" s="1"/>
      <c r="X224" s="1"/>
    </row>
    <row r="225" spans="1:24" ht="15.75" hidden="1" x14ac:dyDescent="0.25">
      <c r="A225" s="113" t="str">
        <f t="shared" si="6"/>
        <v>150412.IB</v>
      </c>
      <c r="B225" s="29" t="s">
        <v>1889</v>
      </c>
      <c r="C225" s="29" t="s">
        <v>1890</v>
      </c>
      <c r="D225" s="33">
        <v>42235</v>
      </c>
      <c r="E225" s="33">
        <v>42237</v>
      </c>
      <c r="F225" s="30">
        <v>70</v>
      </c>
      <c r="G225" s="30">
        <v>7</v>
      </c>
      <c r="H225" s="29" t="s">
        <v>12</v>
      </c>
      <c r="I225" s="29" t="s">
        <v>41</v>
      </c>
      <c r="J225" s="30">
        <v>3.8986000000000001</v>
      </c>
      <c r="K225" s="30">
        <v>3.03</v>
      </c>
      <c r="L225" s="30"/>
      <c r="M225" s="30">
        <v>13.176500000000001</v>
      </c>
      <c r="N225" s="84">
        <f>[1]!b_anal_modidura_cnbd(A225,E225,1)</f>
        <v>5.6990999999999996</v>
      </c>
      <c r="O225" s="85">
        <f>[1]!b_anal_yield_cnbd(A225,D225,1)</f>
        <v>3.9100999999999999</v>
      </c>
      <c r="P225" s="86">
        <f>IF(U:U="国开1",0.09/N225+J225,IF(U:U="国开3",0.14/N225+J225,IF(U:U="国开5",0.24/N225+J225,IF(U:U="国开7",0.24/N225+J225,IF(U:U="国开10",0.29/N225+J225,IF(U:U="口行1",0.08/N225+J225,IF(U:U="口行2",0.08/N225+J225,IF(U:U="口行3",0.08/N225+J225,IF(U:U="口行5",0.13/N225+J225,IF(U:U="口行7",0.13/N225+J225,IF(U:U="口行10",0.18/N225+J225,IF(U:U="农发1",0.09/N225+J225,IF(U:U="农发2",0.09/N225+J225,IF(U:U="农发3",0.09/N225+J225,IF(U:U="农发5",0.14/N225+J225,IF(U:U="农发7",0.19/N225+J225,IF(U:U="农发10",0.19/N225+J225,IF(U:U="农发20",0.24/N225+J225,IF(U:U="国债1",0.05/N225+J225,IF(U:U="国债2",0.05/N225+J225,IF(U:U="国债3",0.05/N225+J225,IF(U:U="国开0",0,IF(U:U="农发0",0,IF(U:U="国债0",0,IF(U:U="口行0",0,0.1/N225+J225)))))))))))))))))))))))))</f>
        <v>3.9319385973223842</v>
      </c>
      <c r="Q225" s="1"/>
      <c r="R225" s="88">
        <f t="shared" si="7"/>
        <v>2.1838597322384246</v>
      </c>
      <c r="S225" s="1"/>
      <c r="U225" s="1" t="str">
        <f>IF(I:I="国家开发银行","国开",IF(I:I="中国进出口银行","口行",IF(I:I="中国农业发展银行","农发","国债")))&amp;IF(G:G&lt;1,"0",G225)</f>
        <v>农发7</v>
      </c>
      <c r="W225" s="1"/>
      <c r="X225" s="1"/>
    </row>
    <row r="226" spans="1:24" ht="15.75" hidden="1" x14ac:dyDescent="0.25">
      <c r="A226" s="113" t="str">
        <f t="shared" si="6"/>
        <v>150308.IB</v>
      </c>
      <c r="B226" s="29" t="s">
        <v>1891</v>
      </c>
      <c r="C226" s="29" t="s">
        <v>1892</v>
      </c>
      <c r="D226" s="33">
        <v>42236</v>
      </c>
      <c r="E226" s="33">
        <v>42240</v>
      </c>
      <c r="F226" s="30">
        <v>40</v>
      </c>
      <c r="G226" s="30">
        <v>10</v>
      </c>
      <c r="H226" s="29" t="s">
        <v>12</v>
      </c>
      <c r="I226" s="29" t="s">
        <v>22</v>
      </c>
      <c r="J226" s="30">
        <v>3.8837999999999999</v>
      </c>
      <c r="K226" s="30">
        <v>4.04</v>
      </c>
      <c r="L226" s="30"/>
      <c r="M226" s="30">
        <v>5.5</v>
      </c>
      <c r="N226" s="84">
        <f>[1]!b_anal_modidura_cnbd(A226,E226,1)</f>
        <v>7.6885000000000003</v>
      </c>
      <c r="O226" s="85">
        <f>[1]!b_anal_yield_cnbd(A226,D226,1)</f>
        <v>3.9300999999999999</v>
      </c>
      <c r="P226" s="86">
        <f>IF(U:U="国开1",0.09/N226+J226,IF(U:U="国开3",0.14/N226+J226,IF(U:U="国开5",0.24/N226+J226,IF(U:U="国开7",0.24/N226+J226,IF(U:U="国开10",0.29/N226+J226,IF(U:U="口行1",0.08/N226+J226,IF(U:U="口行2",0.08/N226+J226,IF(U:U="口行3",0.08/N226+J226,IF(U:U="口行5",0.13/N226+J226,IF(U:U="口行7",0.13/N226+J226,IF(U:U="口行10",0.18/N226+J226,IF(U:U="农发1",0.09/N226+J226,IF(U:U="农发2",0.09/N226+J226,IF(U:U="农发3",0.09/N226+J226,IF(U:U="农发5",0.14/N226+J226,IF(U:U="农发7",0.19/N226+J226,IF(U:U="农发10",0.19/N226+J226,IF(U:U="农发20",0.24/N226+J226,IF(U:U="国债1",0.05/N226+J226,IF(U:U="国债2",0.05/N226+J226,IF(U:U="国债3",0.05/N226+J226,IF(U:U="国开0",0,IF(U:U="农发0",0,IF(U:U="国债0",0,IF(U:U="口行0",0,0.1/N226+J226)))))))))))))))))))))))))</f>
        <v>3.9072115887364243</v>
      </c>
      <c r="Q226" s="1"/>
      <c r="R226" s="88">
        <f t="shared" si="7"/>
        <v>-2.2888411263575659</v>
      </c>
      <c r="S226" s="1"/>
      <c r="U226" s="1" t="str">
        <f>IF(I:I="国家开发银行","国开",IF(I:I="中国进出口银行","口行",IF(I:I="中国农业发展银行","农发","国债")))&amp;IF(G:G&lt;1,"0",G226)</f>
        <v>口行10</v>
      </c>
      <c r="W226" s="1"/>
      <c r="X226" s="1"/>
    </row>
    <row r="227" spans="1:24" ht="15.75" hidden="1" x14ac:dyDescent="0.25">
      <c r="A227" s="113" t="str">
        <f t="shared" si="6"/>
        <v>150213.IB</v>
      </c>
      <c r="B227" s="29" t="s">
        <v>1893</v>
      </c>
      <c r="C227" s="29" t="s">
        <v>1894</v>
      </c>
      <c r="D227" s="33">
        <v>42241</v>
      </c>
      <c r="E227" s="33">
        <v>42243</v>
      </c>
      <c r="F227" s="30">
        <v>50</v>
      </c>
      <c r="G227" s="30">
        <v>5</v>
      </c>
      <c r="H227" s="29" t="s">
        <v>12</v>
      </c>
      <c r="I227" s="29" t="s">
        <v>15</v>
      </c>
      <c r="J227" s="30">
        <v>3.4885000000000002</v>
      </c>
      <c r="K227" s="30">
        <v>3.01</v>
      </c>
      <c r="L227" s="30"/>
      <c r="M227" s="30">
        <v>1.1529</v>
      </c>
      <c r="N227" s="84">
        <f>[1]!b_anal_modidura_cnbd(A227,E227,1)</f>
        <v>4.3224</v>
      </c>
      <c r="O227" s="85">
        <f>[1]!b_anal_yield_cnbd(A227,D227,1)</f>
        <v>3.5203000000000002</v>
      </c>
      <c r="P227" s="86">
        <f>IF(U:U="国开1",0.09/N227+J227,IF(U:U="国开3",0.14/N227+J227,IF(U:U="国开5",0.24/N227+J227,IF(U:U="国开7",0.24/N227+J227,IF(U:U="国开10",0.29/N227+J227,IF(U:U="口行1",0.08/N227+J227,IF(U:U="口行2",0.08/N227+J227,IF(U:U="口行3",0.08/N227+J227,IF(U:U="口行5",0.13/N227+J227,IF(U:U="口行7",0.13/N227+J227,IF(U:U="口行10",0.18/N227+J227,IF(U:U="农发1",0.09/N227+J227,IF(U:U="农发2",0.09/N227+J227,IF(U:U="农发3",0.09/N227+J227,IF(U:U="农发5",0.14/N227+J227,IF(U:U="农发7",0.19/N227+J227,IF(U:U="农发10",0.19/N227+J227,IF(U:U="农发20",0.24/N227+J227,IF(U:U="国债1",0.05/N227+J227,IF(U:U="国债2",0.05/N227+J227,IF(U:U="国债3",0.05/N227+J227,IF(U:U="国开0",0,IF(U:U="农发0",0,IF(U:U="国债0",0,IF(U:U="口行0",0,0.1/N227+J227)))))))))))))))))))))))))</f>
        <v>3.5440247084952805</v>
      </c>
      <c r="Q227" s="1"/>
      <c r="R227" s="88">
        <f t="shared" si="7"/>
        <v>2.37247084952803</v>
      </c>
      <c r="S227" s="1"/>
      <c r="U227" s="1" t="str">
        <f>IF(I:I="国家开发银行","国开",IF(I:I="中国进出口银行","口行",IF(I:I="中国农业发展银行","农发","国债")))&amp;IF(G:G&lt;1,"0",G227)</f>
        <v>国开5</v>
      </c>
      <c r="W227" s="1"/>
      <c r="X227" s="1"/>
    </row>
    <row r="228" spans="1:24" ht="15.75" hidden="1" x14ac:dyDescent="0.25">
      <c r="A228" s="113" t="str">
        <f t="shared" si="6"/>
        <v>150216.IB</v>
      </c>
      <c r="B228" s="29" t="s">
        <v>1895</v>
      </c>
      <c r="C228" s="29" t="s">
        <v>1896</v>
      </c>
      <c r="D228" s="33">
        <v>42241</v>
      </c>
      <c r="E228" s="33">
        <v>42243</v>
      </c>
      <c r="F228" s="30">
        <v>70</v>
      </c>
      <c r="G228" s="30">
        <v>7</v>
      </c>
      <c r="H228" s="29" t="s">
        <v>12</v>
      </c>
      <c r="I228" s="29" t="s">
        <v>15</v>
      </c>
      <c r="J228" s="30">
        <v>3.8136000000000001</v>
      </c>
      <c r="K228" s="30">
        <v>2.94</v>
      </c>
      <c r="L228" s="30"/>
      <c r="M228" s="30">
        <v>2.6829000000000001</v>
      </c>
      <c r="N228" s="84">
        <f>[1]!b_anal_modidura_cnbd(A228,E228,1)</f>
        <v>5.8974000000000002</v>
      </c>
      <c r="O228" s="85">
        <f>[1]!b_anal_yield_cnbd(A228,D228,1)</f>
        <v>3.8500999999999999</v>
      </c>
      <c r="P228" s="86">
        <f>IF(U:U="国开1",0.09/N228+J228,IF(U:U="国开3",0.14/N228+J228,IF(U:U="国开5",0.24/N228+J228,IF(U:U="国开7",0.24/N228+J228,IF(U:U="国开10",0.29/N228+J228,IF(U:U="口行1",0.08/N228+J228,IF(U:U="口行2",0.08/N228+J228,IF(U:U="口行3",0.08/N228+J228,IF(U:U="口行5",0.13/N228+J228,IF(U:U="口行7",0.13/N228+J228,IF(U:U="口行10",0.18/N228+J228,IF(U:U="农发1",0.09/N228+J228,IF(U:U="农发2",0.09/N228+J228,IF(U:U="农发3",0.09/N228+J228,IF(U:U="农发5",0.14/N228+J228,IF(U:U="农发7",0.19/N228+J228,IF(U:U="农发10",0.19/N228+J228,IF(U:U="农发20",0.24/N228+J228,IF(U:U="国债1",0.05/N228+J228,IF(U:U="国债2",0.05/N228+J228,IF(U:U="国债3",0.05/N228+J228,IF(U:U="国开0",0,IF(U:U="农发0",0,IF(U:U="国债0",0,IF(U:U="口行0",0,0.1/N228+J228)))))))))))))))))))))))))</f>
        <v>3.8542958998880863</v>
      </c>
      <c r="Q228" s="1"/>
      <c r="R228" s="88">
        <f t="shared" si="7"/>
        <v>0.41958998880864407</v>
      </c>
      <c r="S228" s="1"/>
      <c r="U228" s="1" t="str">
        <f>IF(I:I="国家开发银行","国开",IF(I:I="中国进出口银行","口行",IF(I:I="中国农业发展银行","农发","国债")))&amp;IF(G:G&lt;1,"0",G228)</f>
        <v>国开7</v>
      </c>
      <c r="W228" s="1"/>
      <c r="X228" s="1"/>
    </row>
    <row r="229" spans="1:24" ht="15.75" hidden="1" x14ac:dyDescent="0.25">
      <c r="A229" s="113" t="str">
        <f t="shared" si="6"/>
        <v>150210.IB</v>
      </c>
      <c r="B229" s="29" t="s">
        <v>1897</v>
      </c>
      <c r="C229" s="29" t="s">
        <v>1898</v>
      </c>
      <c r="D229" s="33">
        <v>42241</v>
      </c>
      <c r="E229" s="33">
        <v>42243</v>
      </c>
      <c r="F229" s="30">
        <v>80</v>
      </c>
      <c r="G229" s="30">
        <v>10</v>
      </c>
      <c r="H229" s="29" t="s">
        <v>12</v>
      </c>
      <c r="I229" s="29" t="s">
        <v>15</v>
      </c>
      <c r="J229" s="30">
        <v>3.8001</v>
      </c>
      <c r="K229" s="30">
        <v>3.3</v>
      </c>
      <c r="L229" s="30"/>
      <c r="M229" s="30">
        <v>7.5769000000000002</v>
      </c>
      <c r="N229" s="84">
        <f>[1]!b_anal_modidura_cnbd(A229,E229,1)</f>
        <v>7.7317</v>
      </c>
      <c r="O229" s="85">
        <f>[1]!b_anal_yield_cnbd(A229,D229,1)</f>
        <v>3.8275999999999999</v>
      </c>
      <c r="P229" s="86">
        <f>IF(U:U="国开1",0.09/N229+J229,IF(U:U="国开3",0.14/N229+J229,IF(U:U="国开5",0.24/N229+J229,IF(U:U="国开7",0.24/N229+J229,IF(U:U="国开10",0.29/N229+J229,IF(U:U="口行1",0.08/N229+J229,IF(U:U="口行2",0.08/N229+J229,IF(U:U="口行3",0.08/N229+J229,IF(U:U="口行5",0.13/N229+J229,IF(U:U="口行7",0.13/N229+J229,IF(U:U="口行10",0.18/N229+J229,IF(U:U="农发1",0.09/N229+J229,IF(U:U="农发2",0.09/N229+J229,IF(U:U="农发3",0.09/N229+J229,IF(U:U="农发5",0.14/N229+J229,IF(U:U="农发7",0.19/N229+J229,IF(U:U="农发10",0.19/N229+J229,IF(U:U="农发20",0.24/N229+J229,IF(U:U="国债1",0.05/N229+J229,IF(U:U="国债2",0.05/N229+J229,IF(U:U="国债3",0.05/N229+J229,IF(U:U="国开0",0,IF(U:U="农发0",0,IF(U:U="国债0",0,IF(U:U="口行0",0,0.1/N229+J229)))))))))))))))))))))))))</f>
        <v>3.8376079219317871</v>
      </c>
      <c r="Q229" s="1"/>
      <c r="R229" s="88">
        <f t="shared" si="7"/>
        <v>1.0007921931787234</v>
      </c>
      <c r="S229" s="1"/>
      <c r="U229" s="1" t="str">
        <f>IF(I:I="国家开发银行","国开",IF(I:I="中国进出口银行","口行",IF(I:I="中国农业发展银行","农发","国债")))&amp;IF(G:G&lt;1,"0",G229)</f>
        <v>国开10</v>
      </c>
      <c r="W229" s="1"/>
      <c r="X229" s="1"/>
    </row>
    <row r="230" spans="1:24" ht="15.75" hidden="1" x14ac:dyDescent="0.25">
      <c r="A230" s="113" t="str">
        <f t="shared" si="6"/>
        <v>150012.IB</v>
      </c>
      <c r="B230" s="29" t="s">
        <v>1899</v>
      </c>
      <c r="C230" s="29" t="s">
        <v>1900</v>
      </c>
      <c r="D230" s="33">
        <v>42242</v>
      </c>
      <c r="E230" s="33">
        <v>42247</v>
      </c>
      <c r="F230" s="30">
        <v>300</v>
      </c>
      <c r="G230" s="30">
        <v>3</v>
      </c>
      <c r="H230" s="29" t="s">
        <v>12</v>
      </c>
      <c r="I230" s="29" t="s">
        <v>31</v>
      </c>
      <c r="J230" s="30">
        <v>2.86</v>
      </c>
      <c r="K230" s="30">
        <v>1.69</v>
      </c>
      <c r="L230" s="30"/>
      <c r="M230" s="30"/>
      <c r="N230" s="84">
        <f>[1]!b_anal_modidura_cnbd(A230,E230,1)</f>
        <v>2.6242000000000001</v>
      </c>
      <c r="O230" s="85">
        <f>[1]!b_anal_yield_cnbd(A230,D230,1)</f>
        <v>2.8650000000000002</v>
      </c>
      <c r="P230" s="86">
        <f>IF(U:U="国开1",0.09/N230+J230,IF(U:U="国开3",0.14/N230+J230,IF(U:U="国开5",0.24/N230+J230,IF(U:U="国开7",0.24/N230+J230,IF(U:U="国开10",0.29/N230+J230,IF(U:U="口行1",0.08/N230+J230,IF(U:U="口行2",0.08/N230+J230,IF(U:U="口行3",0.08/N230+J230,IF(U:U="口行5",0.13/N230+J230,IF(U:U="口行7",0.13/N230+J230,IF(U:U="口行10",0.18/N230+J230,IF(U:U="农发1",0.09/N230+J230,IF(U:U="农发2",0.09/N230+J230,IF(U:U="农发3",0.09/N230+J230,IF(U:U="农发5",0.14/N230+J230,IF(U:U="农发7",0.19/N230+J230,IF(U:U="农发10",0.19/N230+J230,IF(U:U="农发20",0.24/N230+J230,IF(U:U="国债1",0.05/N230+J230,IF(U:U="国债2",0.05/N230+J230,IF(U:U="国债3",0.05/N230+J230,IF(U:U="国开0",0,IF(U:U="农发0",0,IF(U:U="国债0",0,IF(U:U="口行0",0,0.1/N230+J230)))))))))))))))))))))))))</f>
        <v>2.8790534258059597</v>
      </c>
      <c r="Q230" s="1"/>
      <c r="R230" s="88">
        <f t="shared" si="7"/>
        <v>1.4053425805959474</v>
      </c>
      <c r="S230" s="1"/>
      <c r="U230" s="1" t="str">
        <f>IF(I:I="国家开发银行","国开",IF(I:I="中国进出口银行","口行",IF(I:I="中国农业发展银行","农发","国债")))&amp;IF(G:G&lt;1,"0",G230)</f>
        <v>国债3</v>
      </c>
      <c r="W230" s="1"/>
      <c r="X230" s="1"/>
    </row>
    <row r="231" spans="1:24" ht="15.75" hidden="1" x14ac:dyDescent="0.25">
      <c r="A231" s="113" t="str">
        <f t="shared" si="6"/>
        <v>150412.IB</v>
      </c>
      <c r="B231" s="29" t="s">
        <v>1901</v>
      </c>
      <c r="C231" s="29" t="s">
        <v>1902</v>
      </c>
      <c r="D231" s="33">
        <v>42242</v>
      </c>
      <c r="E231" s="33">
        <v>42244</v>
      </c>
      <c r="F231" s="30">
        <v>40</v>
      </c>
      <c r="G231" s="30">
        <v>7</v>
      </c>
      <c r="H231" s="29" t="s">
        <v>12</v>
      </c>
      <c r="I231" s="29" t="s">
        <v>41</v>
      </c>
      <c r="J231" s="30">
        <v>3.8279000000000001</v>
      </c>
      <c r="K231" s="30">
        <v>3.85</v>
      </c>
      <c r="L231" s="30"/>
      <c r="M231" s="30">
        <v>1.8</v>
      </c>
      <c r="N231" s="84">
        <f>[1]!b_anal_modidura_cnbd(A231,E231,1)</f>
        <v>5.6852999999999998</v>
      </c>
      <c r="O231" s="85">
        <f>[1]!b_anal_yield_cnbd(A231,D231,1)</f>
        <v>3.8654000000000002</v>
      </c>
      <c r="P231" s="86">
        <f>IF(U:U="国开1",0.09/N231+J231,IF(U:U="国开3",0.14/N231+J231,IF(U:U="国开5",0.24/N231+J231,IF(U:U="国开7",0.24/N231+J231,IF(U:U="国开10",0.29/N231+J231,IF(U:U="口行1",0.08/N231+J231,IF(U:U="口行2",0.08/N231+J231,IF(U:U="口行3",0.08/N231+J231,IF(U:U="口行5",0.13/N231+J231,IF(U:U="口行7",0.13/N231+J231,IF(U:U="口行10",0.18/N231+J231,IF(U:U="农发1",0.09/N231+J231,IF(U:U="农发2",0.09/N231+J231,IF(U:U="农发3",0.09/N231+J231,IF(U:U="农发5",0.14/N231+J231,IF(U:U="农发7",0.19/N231+J231,IF(U:U="农发10",0.19/N231+J231,IF(U:U="农发20",0.24/N231+J231,IF(U:U="国债1",0.05/N231+J231,IF(U:U="国债2",0.05/N231+J231,IF(U:U="国债3",0.05/N231+J231,IF(U:U="国开0",0,IF(U:U="农发0",0,IF(U:U="国债0",0,IF(U:U="口行0",0,0.1/N231+J231)))))))))))))))))))))))))</f>
        <v>3.8613195205178266</v>
      </c>
      <c r="Q231" s="1"/>
      <c r="R231" s="88">
        <f t="shared" si="7"/>
        <v>-0.40804794821736046</v>
      </c>
      <c r="S231" s="1"/>
      <c r="U231" s="1" t="str">
        <f>IF(I:I="国家开发银行","国开",IF(I:I="中国进出口银行","口行",IF(I:I="中国农业发展银行","农发","国债")))&amp;IF(G:G&lt;1,"0",G231)</f>
        <v>农发7</v>
      </c>
      <c r="W231" s="1"/>
      <c r="X231" s="1"/>
    </row>
    <row r="232" spans="1:24" ht="15.75" hidden="1" x14ac:dyDescent="0.25">
      <c r="A232" s="113" t="str">
        <f t="shared" si="6"/>
        <v>150308.IB</v>
      </c>
      <c r="B232" s="29" t="s">
        <v>1903</v>
      </c>
      <c r="C232" s="29" t="s">
        <v>1904</v>
      </c>
      <c r="D232" s="33">
        <v>42243</v>
      </c>
      <c r="E232" s="33">
        <v>42244</v>
      </c>
      <c r="F232" s="30">
        <v>40</v>
      </c>
      <c r="G232" s="30">
        <v>10</v>
      </c>
      <c r="H232" s="29" t="s">
        <v>12</v>
      </c>
      <c r="I232" s="29" t="s">
        <v>22</v>
      </c>
      <c r="J232" s="30">
        <v>3.7951999999999999</v>
      </c>
      <c r="K232" s="30">
        <v>4.8</v>
      </c>
      <c r="L232" s="30"/>
      <c r="M232" s="30">
        <v>1</v>
      </c>
      <c r="N232" s="84">
        <f>[1]!b_anal_modidura_cnbd(A232,E232,1)</f>
        <v>7.6882999999999999</v>
      </c>
      <c r="O232" s="85">
        <f>[1]!b_anal_yield_cnbd(A232,D232,1)</f>
        <v>3.8500999999999999</v>
      </c>
      <c r="P232" s="86">
        <f>IF(U:U="国开1",0.09/N232+J232,IF(U:U="国开3",0.14/N232+J232,IF(U:U="国开5",0.24/N232+J232,IF(U:U="国开7",0.24/N232+J232,IF(U:U="国开10",0.29/N232+J232,IF(U:U="口行1",0.08/N232+J232,IF(U:U="口行2",0.08/N232+J232,IF(U:U="口行3",0.08/N232+J232,IF(U:U="口行5",0.13/N232+J232,IF(U:U="口行7",0.13/N232+J232,IF(U:U="口行10",0.18/N232+J232,IF(U:U="农发1",0.09/N232+J232,IF(U:U="农发2",0.09/N232+J232,IF(U:U="农发3",0.09/N232+J232,IF(U:U="农发5",0.14/N232+J232,IF(U:U="农发7",0.19/N232+J232,IF(U:U="农发10",0.19/N232+J232,IF(U:U="农发20",0.24/N232+J232,IF(U:U="国债1",0.05/N232+J232,IF(U:U="国债2",0.05/N232+J232,IF(U:U="国债3",0.05/N232+J232,IF(U:U="国开0",0,IF(U:U="农发0",0,IF(U:U="国债0",0,IF(U:U="口行0",0,0.1/N232+J232)))))))))))))))))))))))))</f>
        <v>3.8186121977550305</v>
      </c>
      <c r="Q232" s="1"/>
      <c r="R232" s="88">
        <f t="shared" si="7"/>
        <v>-3.1487802244969387</v>
      </c>
      <c r="S232" s="1"/>
      <c r="U232" s="1" t="str">
        <f>IF(I:I="国家开发银行","国开",IF(I:I="中国进出口银行","口行",IF(I:I="中国农业发展银行","农发","国债")))&amp;IF(G:G&lt;1,"0",G232)</f>
        <v>口行10</v>
      </c>
      <c r="W232" s="1"/>
      <c r="X232" s="1"/>
    </row>
    <row r="233" spans="1:24" ht="15.75" hidden="1" x14ac:dyDescent="0.25">
      <c r="A233" s="113" t="str">
        <f t="shared" si="6"/>
        <v>150213.IB</v>
      </c>
      <c r="B233" s="29" t="s">
        <v>1905</v>
      </c>
      <c r="C233" s="29" t="s">
        <v>1906</v>
      </c>
      <c r="D233" s="33">
        <v>42255</v>
      </c>
      <c r="E233" s="33">
        <v>42257</v>
      </c>
      <c r="F233" s="30">
        <v>40</v>
      </c>
      <c r="G233" s="30">
        <v>5</v>
      </c>
      <c r="H233" s="29" t="s">
        <v>12</v>
      </c>
      <c r="I233" s="29" t="s">
        <v>15</v>
      </c>
      <c r="J233" s="30">
        <v>3.4826000000000001</v>
      </c>
      <c r="K233" s="30">
        <v>5.1100000000000003</v>
      </c>
      <c r="L233" s="30"/>
      <c r="M233" s="30">
        <v>4.2564000000000002</v>
      </c>
      <c r="N233" s="84">
        <f>[1]!b_anal_modidura_cnbd(A233,E233,1)</f>
        <v>4.2834000000000003</v>
      </c>
      <c r="O233" s="85">
        <f>[1]!b_anal_yield_cnbd(A233,D233,1)</f>
        <v>3.5301999999999998</v>
      </c>
      <c r="P233" s="86">
        <f>IF(U:U="国开1",0.09/N233+J233,IF(U:U="国开3",0.14/N233+J233,IF(U:U="国开5",0.24/N233+J233,IF(U:U="国开7",0.24/N233+J233,IF(U:U="国开10",0.29/N233+J233,IF(U:U="口行1",0.08/N233+J233,IF(U:U="口行2",0.08/N233+J233,IF(U:U="口行3",0.08/N233+J233,IF(U:U="口行5",0.13/N233+J233,IF(U:U="口行7",0.13/N233+J233,IF(U:U="口行10",0.18/N233+J233,IF(U:U="农发1",0.09/N233+J233,IF(U:U="农发2",0.09/N233+J233,IF(U:U="农发3",0.09/N233+J233,IF(U:U="农发5",0.14/N233+J233,IF(U:U="农发7",0.19/N233+J233,IF(U:U="农发10",0.19/N233+J233,IF(U:U="农发20",0.24/N233+J233,IF(U:U="国债1",0.05/N233+J233,IF(U:U="国债2",0.05/N233+J233,IF(U:U="国债3",0.05/N233+J233,IF(U:U="国开0",0,IF(U:U="农发0",0,IF(U:U="国债0",0,IF(U:U="口行0",0,0.1/N233+J233)))))))))))))))))))))))))</f>
        <v>3.5386302563384229</v>
      </c>
      <c r="Q233" s="1"/>
      <c r="R233" s="88">
        <f t="shared" si="7"/>
        <v>0.84302563384230922</v>
      </c>
      <c r="S233" s="1"/>
      <c r="U233" s="1" t="str">
        <f>IF(I:I="国家开发银行","国开",IF(I:I="中国进出口银行","口行",IF(I:I="中国农业发展银行","农发","国债")))&amp;IF(G:G&lt;1,"0",G233)</f>
        <v>国开5</v>
      </c>
      <c r="W233" s="1"/>
      <c r="X233" s="1"/>
    </row>
    <row r="234" spans="1:24" ht="15.75" hidden="1" x14ac:dyDescent="0.25">
      <c r="A234" s="113" t="str">
        <f t="shared" si="6"/>
        <v>150216.IB</v>
      </c>
      <c r="B234" s="29" t="s">
        <v>1907</v>
      </c>
      <c r="C234" s="29" t="s">
        <v>1908</v>
      </c>
      <c r="D234" s="33">
        <v>42255</v>
      </c>
      <c r="E234" s="33">
        <v>42257</v>
      </c>
      <c r="F234" s="30">
        <v>50</v>
      </c>
      <c r="G234" s="30">
        <v>7</v>
      </c>
      <c r="H234" s="29" t="s">
        <v>12</v>
      </c>
      <c r="I234" s="29" t="s">
        <v>15</v>
      </c>
      <c r="J234" s="30">
        <v>3.7673999999999999</v>
      </c>
      <c r="K234" s="30">
        <v>4</v>
      </c>
      <c r="L234" s="30"/>
      <c r="M234" s="30">
        <v>1.5294000000000001</v>
      </c>
      <c r="N234" s="84">
        <f>[1]!b_anal_modidura_cnbd(A234,E234,1)</f>
        <v>5.8613999999999997</v>
      </c>
      <c r="O234" s="85">
        <f>[1]!b_anal_yield_cnbd(A234,D234,1)</f>
        <v>3.7797000000000001</v>
      </c>
      <c r="P234" s="86">
        <f>IF(U:U="国开1",0.09/N234+J234,IF(U:U="国开3",0.14/N234+J234,IF(U:U="国开5",0.24/N234+J234,IF(U:U="国开7",0.24/N234+J234,IF(U:U="国开10",0.29/N234+J234,IF(U:U="口行1",0.08/N234+J234,IF(U:U="口行2",0.08/N234+J234,IF(U:U="口行3",0.08/N234+J234,IF(U:U="口行5",0.13/N234+J234,IF(U:U="口行7",0.13/N234+J234,IF(U:U="口行10",0.18/N234+J234,IF(U:U="农发1",0.09/N234+J234,IF(U:U="农发2",0.09/N234+J234,IF(U:U="农发3",0.09/N234+J234,IF(U:U="农发5",0.14/N234+J234,IF(U:U="农发7",0.19/N234+J234,IF(U:U="农发10",0.19/N234+J234,IF(U:U="农发20",0.24/N234+J234,IF(U:U="国债1",0.05/N234+J234,IF(U:U="国债2",0.05/N234+J234,IF(U:U="国债3",0.05/N234+J234,IF(U:U="国开0",0,IF(U:U="农发0",0,IF(U:U="国债0",0,IF(U:U="口行0",0,0.1/N234+J234)))))))))))))))))))))))))</f>
        <v>3.8083458491145459</v>
      </c>
      <c r="Q234" s="1"/>
      <c r="R234" s="88">
        <f t="shared" si="7"/>
        <v>2.8645849114545818</v>
      </c>
      <c r="S234" s="1"/>
      <c r="U234" s="1" t="str">
        <f>IF(I:I="国家开发银行","国开",IF(I:I="中国进出口银行","口行",IF(I:I="中国农业发展银行","农发","国债")))&amp;IF(G:G&lt;1,"0",G234)</f>
        <v>国开7</v>
      </c>
      <c r="W234" s="1"/>
      <c r="X234" s="1"/>
    </row>
    <row r="235" spans="1:24" ht="15.75" hidden="1" x14ac:dyDescent="0.25">
      <c r="A235" s="113" t="str">
        <f t="shared" si="6"/>
        <v>150217.IB</v>
      </c>
      <c r="B235" s="29" t="s">
        <v>1909</v>
      </c>
      <c r="C235" s="29" t="s">
        <v>1910</v>
      </c>
      <c r="D235" s="33">
        <v>42255</v>
      </c>
      <c r="E235" s="33">
        <v>42257</v>
      </c>
      <c r="F235" s="30">
        <v>40</v>
      </c>
      <c r="G235" s="30">
        <v>3</v>
      </c>
      <c r="H235" s="29" t="s">
        <v>12</v>
      </c>
      <c r="I235" s="29" t="s">
        <v>15</v>
      </c>
      <c r="J235" s="30">
        <v>3.2502</v>
      </c>
      <c r="K235" s="30">
        <v>4.75</v>
      </c>
      <c r="L235" s="30"/>
      <c r="M235" s="30">
        <v>2.0667</v>
      </c>
      <c r="N235" s="84">
        <f>[1]!b_anal_modidura_cnbd(A235,E235,1)</f>
        <v>2.7753000000000001</v>
      </c>
      <c r="O235" s="85">
        <f>[1]!b_anal_yield_cnbd(A235,D235,1)</f>
        <v>3.3256000000000001</v>
      </c>
      <c r="P235" s="86">
        <f>IF(U:U="国开1",0.09/N235+J235,IF(U:U="国开3",0.14/N235+J235,IF(U:U="国开5",0.24/N235+J235,IF(U:U="国开7",0.24/N235+J235,IF(U:U="国开10",0.29/N235+J235,IF(U:U="口行1",0.08/N235+J235,IF(U:U="口行2",0.08/N235+J235,IF(U:U="口行3",0.08/N235+J235,IF(U:U="口行5",0.13/N235+J235,IF(U:U="口行7",0.13/N235+J235,IF(U:U="口行10",0.18/N235+J235,IF(U:U="农发1",0.09/N235+J235,IF(U:U="农发2",0.09/N235+J235,IF(U:U="农发3",0.09/N235+J235,IF(U:U="农发5",0.14/N235+J235,IF(U:U="农发7",0.19/N235+J235,IF(U:U="农发10",0.19/N235+J235,IF(U:U="农发20",0.24/N235+J235,IF(U:U="国债1",0.05/N235+J235,IF(U:U="国债2",0.05/N235+J235,IF(U:U="国债3",0.05/N235+J235,IF(U:U="国开0",0,IF(U:U="农发0",0,IF(U:U="国债0",0,IF(U:U="口行0",0,0.1/N235+J235)))))))))))))))))))))))))</f>
        <v>3.300644996937268</v>
      </c>
      <c r="Q235" s="1"/>
      <c r="R235" s="88">
        <f t="shared" si="7"/>
        <v>-2.4955003062732128</v>
      </c>
      <c r="S235" s="1"/>
      <c r="U235" s="1" t="str">
        <f>IF(I:I="国家开发银行","国开",IF(I:I="中国进出口银行","口行",IF(I:I="中国农业发展银行","农发","国债")))&amp;IF(G:G&lt;1,"0",G235)</f>
        <v>国开3</v>
      </c>
      <c r="W235" s="1"/>
      <c r="X235" s="1"/>
    </row>
    <row r="236" spans="1:24" ht="15.75" hidden="1" x14ac:dyDescent="0.25">
      <c r="A236" s="113" t="str">
        <f t="shared" si="6"/>
        <v>150412.IB</v>
      </c>
      <c r="B236" s="29" t="s">
        <v>1911</v>
      </c>
      <c r="C236" s="29" t="s">
        <v>1912</v>
      </c>
      <c r="D236" s="33">
        <v>42256</v>
      </c>
      <c r="E236" s="33">
        <v>42258</v>
      </c>
      <c r="F236" s="30">
        <v>60</v>
      </c>
      <c r="G236" s="30">
        <v>7</v>
      </c>
      <c r="H236" s="29" t="s">
        <v>12</v>
      </c>
      <c r="I236" s="29" t="s">
        <v>41</v>
      </c>
      <c r="J236" s="30">
        <v>3.8448000000000002</v>
      </c>
      <c r="K236" s="30">
        <v>2.34</v>
      </c>
      <c r="L236" s="30"/>
      <c r="M236" s="30">
        <v>3.1667000000000001</v>
      </c>
      <c r="N236" s="84">
        <f>[1]!b_anal_modidura_cnbd(A236,E236,1)</f>
        <v>5.6456</v>
      </c>
      <c r="O236" s="85">
        <f>[1]!b_anal_yield_cnbd(A236,D236,1)</f>
        <v>3.8610000000000002</v>
      </c>
      <c r="P236" s="86">
        <f>IF(U:U="国开1",0.09/N236+J236,IF(U:U="国开3",0.14/N236+J236,IF(U:U="国开5",0.24/N236+J236,IF(U:U="国开7",0.24/N236+J236,IF(U:U="国开10",0.29/N236+J236,IF(U:U="口行1",0.08/N236+J236,IF(U:U="口行2",0.08/N236+J236,IF(U:U="口行3",0.08/N236+J236,IF(U:U="口行5",0.13/N236+J236,IF(U:U="口行7",0.13/N236+J236,IF(U:U="口行10",0.18/N236+J236,IF(U:U="农发1",0.09/N236+J236,IF(U:U="农发2",0.09/N236+J236,IF(U:U="农发3",0.09/N236+J236,IF(U:U="农发5",0.14/N236+J236,IF(U:U="农发7",0.19/N236+J236,IF(U:U="农发10",0.19/N236+J236,IF(U:U="农发20",0.24/N236+J236,IF(U:U="国债1",0.05/N236+J236,IF(U:U="国债2",0.05/N236+J236,IF(U:U="国债3",0.05/N236+J236,IF(U:U="国开0",0,IF(U:U="农发0",0,IF(U:U="国债0",0,IF(U:U="口行0",0,0.1/N236+J236)))))))))))))))))))))))))</f>
        <v>3.8784545274195836</v>
      </c>
      <c r="Q236" s="1"/>
      <c r="R236" s="88">
        <f t="shared" si="7"/>
        <v>1.7454527419583421</v>
      </c>
      <c r="S236" s="1"/>
      <c r="U236" s="1" t="str">
        <f>IF(I:I="国家开发银行","国开",IF(I:I="中国进出口银行","口行",IF(I:I="中国农业发展银行","农发","国债")))&amp;IF(G:G&lt;1,"0",G236)</f>
        <v>农发7</v>
      </c>
      <c r="W236" s="1"/>
      <c r="X236" s="1"/>
    </row>
    <row r="237" spans="1:24" ht="15.75" hidden="1" x14ac:dyDescent="0.25">
      <c r="A237" s="113" t="str">
        <f t="shared" si="6"/>
        <v>150405.IB</v>
      </c>
      <c r="B237" s="29" t="s">
        <v>1913</v>
      </c>
      <c r="C237" s="29" t="s">
        <v>1914</v>
      </c>
      <c r="D237" s="33">
        <v>42256</v>
      </c>
      <c r="E237" s="33">
        <v>42258</v>
      </c>
      <c r="F237" s="30">
        <v>60</v>
      </c>
      <c r="G237" s="30">
        <v>10</v>
      </c>
      <c r="H237" s="29" t="s">
        <v>12</v>
      </c>
      <c r="I237" s="29" t="s">
        <v>41</v>
      </c>
      <c r="J237" s="30">
        <v>3.8818999999999999</v>
      </c>
      <c r="K237" s="30">
        <v>2.13</v>
      </c>
      <c r="L237" s="30"/>
      <c r="M237" s="30">
        <v>1.2623</v>
      </c>
      <c r="N237" s="84">
        <f>[1]!b_anal_modidura_cnbd(A237,E237,1)</f>
        <v>7.6210000000000004</v>
      </c>
      <c r="O237" s="85">
        <f>[1]!b_anal_yield_cnbd(A237,D237,1)</f>
        <v>3.8700999999999999</v>
      </c>
      <c r="P237" s="86">
        <f>IF(U:U="国开1",0.09/N237+J237,IF(U:U="国开3",0.14/N237+J237,IF(U:U="国开5",0.24/N237+J237,IF(U:U="国开7",0.24/N237+J237,IF(U:U="国开10",0.29/N237+J237,IF(U:U="口行1",0.08/N237+J237,IF(U:U="口行2",0.08/N237+J237,IF(U:U="口行3",0.08/N237+J237,IF(U:U="口行5",0.13/N237+J237,IF(U:U="口行7",0.13/N237+J237,IF(U:U="口行10",0.18/N237+J237,IF(U:U="农发1",0.09/N237+J237,IF(U:U="农发2",0.09/N237+J237,IF(U:U="农发3",0.09/N237+J237,IF(U:U="农发5",0.14/N237+J237,IF(U:U="农发7",0.19/N237+J237,IF(U:U="农发10",0.19/N237+J237,IF(U:U="农发20",0.24/N237+J237,IF(U:U="国债1",0.05/N237+J237,IF(U:U="国债2",0.05/N237+J237,IF(U:U="国债3",0.05/N237+J237,IF(U:U="国开0",0,IF(U:U="农发0",0,IF(U:U="国债0",0,IF(U:U="口行0",0,0.1/N237+J237)))))))))))))))))))))))))</f>
        <v>3.906831111402703</v>
      </c>
      <c r="Q237" s="1"/>
      <c r="R237" s="88">
        <f t="shared" si="7"/>
        <v>3.6731111402703132</v>
      </c>
      <c r="S237" s="1"/>
      <c r="U237" s="1" t="str">
        <f>IF(I:I="国家开发银行","国开",IF(I:I="中国进出口银行","口行",IF(I:I="中国农业发展银行","农发","国债")))&amp;IF(G:G&lt;1,"0",G237)</f>
        <v>农发10</v>
      </c>
      <c r="W237" s="1"/>
      <c r="X237" s="1"/>
    </row>
    <row r="238" spans="1:24" ht="15.75" hidden="1" x14ac:dyDescent="0.25">
      <c r="A238" s="113" t="str">
        <f t="shared" si="6"/>
        <v>150415.IB</v>
      </c>
      <c r="B238" s="29" t="s">
        <v>1915</v>
      </c>
      <c r="C238" s="29" t="s">
        <v>1916</v>
      </c>
      <c r="D238" s="33">
        <v>42256</v>
      </c>
      <c r="E238" s="33">
        <v>42258</v>
      </c>
      <c r="F238" s="30">
        <v>60</v>
      </c>
      <c r="G238" s="30">
        <v>5</v>
      </c>
      <c r="H238" s="29" t="s">
        <v>12</v>
      </c>
      <c r="I238" s="29" t="s">
        <v>41</v>
      </c>
      <c r="J238" s="30">
        <v>3.5718999999999999</v>
      </c>
      <c r="K238" s="30">
        <v>3.15</v>
      </c>
      <c r="L238" s="30"/>
      <c r="M238" s="30">
        <v>7.2941000000000003</v>
      </c>
      <c r="N238" s="84">
        <f>[1]!b_anal_modidura_cnbd(A238,E238,1)</f>
        <v>4.1971999999999996</v>
      </c>
      <c r="O238" s="85">
        <f>[1]!b_anal_yield_cnbd(A238,D238,1)</f>
        <v>3.6000999999999999</v>
      </c>
      <c r="P238" s="86">
        <f>IF(U:U="国开1",0.09/N238+J238,IF(U:U="国开3",0.14/N238+J238,IF(U:U="国开5",0.24/N238+J238,IF(U:U="国开7",0.24/N238+J238,IF(U:U="国开10",0.29/N238+J238,IF(U:U="口行1",0.08/N238+J238,IF(U:U="口行2",0.08/N238+J238,IF(U:U="口行3",0.08/N238+J238,IF(U:U="口行5",0.13/N238+J238,IF(U:U="口行7",0.13/N238+J238,IF(U:U="口行10",0.18/N238+J238,IF(U:U="农发1",0.09/N238+J238,IF(U:U="农发2",0.09/N238+J238,IF(U:U="农发3",0.09/N238+J238,IF(U:U="农发5",0.14/N238+J238,IF(U:U="农发7",0.19/N238+J238,IF(U:U="农发10",0.19/N238+J238,IF(U:U="农发20",0.24/N238+J238,IF(U:U="国债1",0.05/N238+J238,IF(U:U="国债2",0.05/N238+J238,IF(U:U="国债3",0.05/N238+J238,IF(U:U="国开0",0,IF(U:U="农发0",0,IF(U:U="国债0",0,IF(U:U="口行0",0,0.1/N238+J238)))))))))))))))))))))))))</f>
        <v>3.6052555703802533</v>
      </c>
      <c r="Q238" s="1"/>
      <c r="R238" s="88">
        <f t="shared" si="7"/>
        <v>0.51555703802534936</v>
      </c>
      <c r="S238" s="1"/>
      <c r="U238" s="1" t="str">
        <f>IF(I:I="国家开发银行","国开",IF(I:I="中国进出口银行","口行",IF(I:I="中国农业发展银行","农发","国债")))&amp;IF(G:G&lt;1,"0",G238)</f>
        <v>农发5</v>
      </c>
      <c r="W238" s="1"/>
      <c r="X238" s="1"/>
    </row>
    <row r="239" spans="1:24" ht="15.75" hidden="1" x14ac:dyDescent="0.25">
      <c r="A239" s="113" t="str">
        <f t="shared" si="6"/>
        <v>150016.IB</v>
      </c>
      <c r="B239" s="29" t="s">
        <v>1917</v>
      </c>
      <c r="C239" s="29" t="s">
        <v>1918</v>
      </c>
      <c r="D239" s="33">
        <v>42256</v>
      </c>
      <c r="E239" s="33">
        <v>42261</v>
      </c>
      <c r="F239" s="30">
        <v>300</v>
      </c>
      <c r="G239" s="30">
        <v>10</v>
      </c>
      <c r="H239" s="29" t="s">
        <v>12</v>
      </c>
      <c r="I239" s="29" t="s">
        <v>31</v>
      </c>
      <c r="J239" s="30">
        <v>3.32</v>
      </c>
      <c r="K239" s="30">
        <v>2.93</v>
      </c>
      <c r="L239" s="30"/>
      <c r="M239" s="30"/>
      <c r="N239" s="84">
        <f>[1]!b_anal_modidura_cnbd(A239,E239,1)</f>
        <v>8.2326999999999995</v>
      </c>
      <c r="O239" s="85">
        <f>[1]!b_anal_yield_cnbd(A239,D239,1)</f>
        <v>3.3475000000000001</v>
      </c>
      <c r="P239" s="86">
        <f>IF(U:U="国开1",0.09/N239+J239,IF(U:U="国开3",0.14/N239+J239,IF(U:U="国开5",0.24/N239+J239,IF(U:U="国开7",0.24/N239+J239,IF(U:U="国开10",0.29/N239+J239,IF(U:U="口行1",0.08/N239+J239,IF(U:U="口行2",0.08/N239+J239,IF(U:U="口行3",0.08/N239+J239,IF(U:U="口行5",0.13/N239+J239,IF(U:U="口行7",0.13/N239+J239,IF(U:U="口行10",0.18/N239+J239,IF(U:U="农发1",0.09/N239+J239,IF(U:U="农发2",0.09/N239+J239,IF(U:U="农发3",0.09/N239+J239,IF(U:U="农发5",0.14/N239+J239,IF(U:U="农发7",0.19/N239+J239,IF(U:U="农发10",0.19/N239+J239,IF(U:U="农发20",0.24/N239+J239,IF(U:U="国债1",0.05/N239+J239,IF(U:U="国债2",0.05/N239+J239,IF(U:U="国债3",0.05/N239+J239,IF(U:U="国开0",0,IF(U:U="农发0",0,IF(U:U="国债0",0,IF(U:U="口行0",0,0.1/N239+J239)))))))))))))))))))))))))</f>
        <v>3.3321466833481117</v>
      </c>
      <c r="Q239" s="1"/>
      <c r="R239" s="88">
        <f t="shared" si="7"/>
        <v>-1.5353316651888438</v>
      </c>
      <c r="S239" s="1"/>
      <c r="U239" s="1" t="str">
        <f>IF(I:I="国家开发银行","国开",IF(I:I="中国进出口银行","口行",IF(I:I="中国农业发展银行","农发","国债")))&amp;IF(G:G&lt;1,"0",G239)</f>
        <v>国债10</v>
      </c>
      <c r="W239" s="1"/>
      <c r="X239" s="1"/>
    </row>
    <row r="240" spans="1:24" ht="15.75" hidden="1" x14ac:dyDescent="0.25">
      <c r="A240" s="113" t="str">
        <f t="shared" si="6"/>
        <v>150312.IB</v>
      </c>
      <c r="B240" s="29" t="s">
        <v>1919</v>
      </c>
      <c r="C240" s="29" t="s">
        <v>1920</v>
      </c>
      <c r="D240" s="33">
        <v>42257</v>
      </c>
      <c r="E240" s="33">
        <v>42261</v>
      </c>
      <c r="F240" s="30">
        <v>40</v>
      </c>
      <c r="G240" s="30">
        <v>3</v>
      </c>
      <c r="H240" s="29" t="s">
        <v>12</v>
      </c>
      <c r="I240" s="29" t="s">
        <v>22</v>
      </c>
      <c r="J240" s="30">
        <v>3.3370000000000002</v>
      </c>
      <c r="K240" s="30">
        <v>2.4900000000000002</v>
      </c>
      <c r="L240" s="30"/>
      <c r="M240" s="30">
        <v>2.5</v>
      </c>
      <c r="N240" s="84">
        <f>[1]!b_anal_modidura_cnbd(A240,E240,1)</f>
        <v>2.5457000000000001</v>
      </c>
      <c r="O240" s="85">
        <f>[1]!b_anal_yield_cnbd(A240,D240,1)</f>
        <v>3.3776000000000002</v>
      </c>
      <c r="P240" s="86">
        <f>IF(U:U="国开1",0.09/N240+J240,IF(U:U="国开3",0.14/N240+J240,IF(U:U="国开5",0.24/N240+J240,IF(U:U="国开7",0.24/N240+J240,IF(U:U="国开10",0.29/N240+J240,IF(U:U="口行1",0.08/N240+J240,IF(U:U="口行2",0.08/N240+J240,IF(U:U="口行3",0.08/N240+J240,IF(U:U="口行5",0.13/N240+J240,IF(U:U="口行7",0.13/N240+J240,IF(U:U="口行10",0.18/N240+J240,IF(U:U="农发1",0.09/N240+J240,IF(U:U="农发2",0.09/N240+J240,IF(U:U="农发3",0.09/N240+J240,IF(U:U="农发5",0.14/N240+J240,IF(U:U="农发7",0.19/N240+J240,IF(U:U="农发10",0.19/N240+J240,IF(U:U="农发20",0.24/N240+J240,IF(U:U="国债1",0.05/N240+J240,IF(U:U="国债2",0.05/N240+J240,IF(U:U="国债3",0.05/N240+J240,IF(U:U="国开0",0,IF(U:U="农发0",0,IF(U:U="国债0",0,IF(U:U="口行0",0,0.1/N240+J240)))))))))))))))))))))))))</f>
        <v>3.368425541108536</v>
      </c>
      <c r="Q240" s="1"/>
      <c r="R240" s="88">
        <f t="shared" si="7"/>
        <v>-0.91744588914641767</v>
      </c>
      <c r="S240" s="1"/>
      <c r="U240" s="1" t="str">
        <f>IF(I:I="国家开发银行","国开",IF(I:I="中国进出口银行","口行",IF(I:I="中国农业发展银行","农发","国债")))&amp;IF(G:G&lt;1,"0",G240)</f>
        <v>口行3</v>
      </c>
      <c r="W240" s="1"/>
      <c r="X240" s="1"/>
    </row>
    <row r="241" spans="1:24" ht="15.75" hidden="1" x14ac:dyDescent="0.25">
      <c r="A241" s="113" t="str">
        <f t="shared" si="6"/>
        <v>150217.IB</v>
      </c>
      <c r="B241" s="29" t="s">
        <v>1921</v>
      </c>
      <c r="C241" s="29" t="s">
        <v>1922</v>
      </c>
      <c r="D241" s="33">
        <v>42262</v>
      </c>
      <c r="E241" s="33">
        <v>42264</v>
      </c>
      <c r="F241" s="30">
        <v>30</v>
      </c>
      <c r="G241" s="30">
        <v>3</v>
      </c>
      <c r="H241" s="29" t="s">
        <v>12</v>
      </c>
      <c r="I241" s="29" t="s">
        <v>15</v>
      </c>
      <c r="J241" s="30">
        <v>3.2290000000000001</v>
      </c>
      <c r="K241" s="30">
        <v>5.59</v>
      </c>
      <c r="L241" s="30"/>
      <c r="M241" s="30">
        <v>5.6841999999999997</v>
      </c>
      <c r="N241" s="84">
        <f>[1]!b_anal_modidura_cnbd(A241,E241,1)</f>
        <v>2.7578</v>
      </c>
      <c r="O241" s="85">
        <f>[1]!b_anal_yield_cnbd(A241,D241,1)</f>
        <v>3.2946</v>
      </c>
      <c r="P241" s="86">
        <f>IF(U:U="国开1",0.09/N241+J241,IF(U:U="国开3",0.14/N241+J241,IF(U:U="国开5",0.24/N241+J241,IF(U:U="国开7",0.24/N241+J241,IF(U:U="国开10",0.29/N241+J241,IF(U:U="口行1",0.08/N241+J241,IF(U:U="口行2",0.08/N241+J241,IF(U:U="口行3",0.08/N241+J241,IF(U:U="口行5",0.13/N241+J241,IF(U:U="口行7",0.13/N241+J241,IF(U:U="口行10",0.18/N241+J241,IF(U:U="农发1",0.09/N241+J241,IF(U:U="农发2",0.09/N241+J241,IF(U:U="农发3",0.09/N241+J241,IF(U:U="农发5",0.14/N241+J241,IF(U:U="农发7",0.19/N241+J241,IF(U:U="农发10",0.19/N241+J241,IF(U:U="农发20",0.24/N241+J241,IF(U:U="国债1",0.05/N241+J241,IF(U:U="国债2",0.05/N241+J241,IF(U:U="国债3",0.05/N241+J241,IF(U:U="国开0",0,IF(U:U="农发0",0,IF(U:U="国债0",0,IF(U:U="口行0",0,0.1/N241+J241)))))))))))))))))))))))))</f>
        <v>3.279765102618029</v>
      </c>
      <c r="Q241" s="1"/>
      <c r="R241" s="88">
        <f t="shared" si="7"/>
        <v>-1.4834897381970968</v>
      </c>
      <c r="S241" s="1"/>
      <c r="U241" s="1" t="str">
        <f>IF(I:I="国家开发银行","国开",IF(I:I="中国进出口银行","口行",IF(I:I="中国农业发展银行","农发","国债")))&amp;IF(G:G&lt;1,"0",G241)</f>
        <v>国开3</v>
      </c>
      <c r="W241" s="1"/>
      <c r="X241" s="1"/>
    </row>
    <row r="242" spans="1:24" ht="15.75" hidden="1" x14ac:dyDescent="0.25">
      <c r="A242" s="113" t="str">
        <f t="shared" si="6"/>
        <v>150213.IB</v>
      </c>
      <c r="B242" s="29" t="s">
        <v>1923</v>
      </c>
      <c r="C242" s="29" t="s">
        <v>1924</v>
      </c>
      <c r="D242" s="33">
        <v>42262</v>
      </c>
      <c r="E242" s="33">
        <v>42264</v>
      </c>
      <c r="F242" s="30">
        <v>40</v>
      </c>
      <c r="G242" s="30">
        <v>5</v>
      </c>
      <c r="H242" s="29" t="s">
        <v>12</v>
      </c>
      <c r="I242" s="29" t="s">
        <v>15</v>
      </c>
      <c r="J242" s="30">
        <v>3.4430999999999998</v>
      </c>
      <c r="K242" s="30">
        <v>4.88</v>
      </c>
      <c r="L242" s="30"/>
      <c r="M242" s="30">
        <v>4.5999999999999996</v>
      </c>
      <c r="N242" s="84">
        <f>[1]!b_anal_modidura_cnbd(A242,E242,1)</f>
        <v>4.2668999999999997</v>
      </c>
      <c r="O242" s="85">
        <f>[1]!b_anal_yield_cnbd(A242,D242,1)</f>
        <v>3.4851999999999999</v>
      </c>
      <c r="P242" s="86">
        <f>IF(U:U="国开1",0.09/N242+J242,IF(U:U="国开3",0.14/N242+J242,IF(U:U="国开5",0.24/N242+J242,IF(U:U="国开7",0.24/N242+J242,IF(U:U="国开10",0.29/N242+J242,IF(U:U="口行1",0.08/N242+J242,IF(U:U="口行2",0.08/N242+J242,IF(U:U="口行3",0.08/N242+J242,IF(U:U="口行5",0.13/N242+J242,IF(U:U="口行7",0.13/N242+J242,IF(U:U="口行10",0.18/N242+J242,IF(U:U="农发1",0.09/N242+J242,IF(U:U="农发2",0.09/N242+J242,IF(U:U="农发3",0.09/N242+J242,IF(U:U="农发5",0.14/N242+J242,IF(U:U="农发7",0.19/N242+J242,IF(U:U="农发10",0.19/N242+J242,IF(U:U="农发20",0.24/N242+J242,IF(U:U="国债1",0.05/N242+J242,IF(U:U="国债2",0.05/N242+J242,IF(U:U="国债3",0.05/N242+J242,IF(U:U="国开0",0,IF(U:U="农发0",0,IF(U:U="国债0",0,IF(U:U="口行0",0,0.1/N242+J242)))))))))))))))))))))))))</f>
        <v>3.4993469239963439</v>
      </c>
      <c r="Q242" s="1"/>
      <c r="R242" s="88">
        <f t="shared" si="7"/>
        <v>1.4146923996344096</v>
      </c>
      <c r="S242" s="1"/>
      <c r="U242" s="1" t="str">
        <f>IF(I:I="国家开发银行","国开",IF(I:I="中国进出口银行","口行",IF(I:I="中国农业发展银行","农发","国债")))&amp;IF(G:G&lt;1,"0",G242)</f>
        <v>国开5</v>
      </c>
      <c r="W242" s="1"/>
      <c r="X242" s="1"/>
    </row>
    <row r="243" spans="1:24" ht="15.75" hidden="1" x14ac:dyDescent="0.25">
      <c r="A243" s="113" t="str">
        <f t="shared" si="6"/>
        <v>150218.IB</v>
      </c>
      <c r="B243" s="29" t="s">
        <v>1925</v>
      </c>
      <c r="C243" s="29" t="s">
        <v>1926</v>
      </c>
      <c r="D243" s="33">
        <v>42262</v>
      </c>
      <c r="E243" s="33">
        <v>42264</v>
      </c>
      <c r="F243" s="30">
        <v>90</v>
      </c>
      <c r="G243" s="30">
        <v>10</v>
      </c>
      <c r="H243" s="29" t="s">
        <v>12</v>
      </c>
      <c r="I243" s="29" t="s">
        <v>15</v>
      </c>
      <c r="J243" s="30">
        <v>3.7096</v>
      </c>
      <c r="K243" s="30">
        <v>3.97</v>
      </c>
      <c r="L243" s="30"/>
      <c r="M243" s="30">
        <v>3.0588000000000002</v>
      </c>
      <c r="N243" s="84">
        <f>[1]!b_anal_modidura_cnbd(A243,E243,1)</f>
        <v>8.1987000000000005</v>
      </c>
      <c r="O243" s="85">
        <f>[1]!b_anal_yield_cnbd(A243,D243,1)</f>
        <v>3.7736000000000001</v>
      </c>
      <c r="P243" s="86">
        <f>IF(U:U="国开1",0.09/N243+J243,IF(U:U="国开3",0.14/N243+J243,IF(U:U="国开5",0.24/N243+J243,IF(U:U="国开7",0.24/N243+J243,IF(U:U="国开10",0.29/N243+J243,IF(U:U="口行1",0.08/N243+J243,IF(U:U="口行2",0.08/N243+J243,IF(U:U="口行3",0.08/N243+J243,IF(U:U="口行5",0.13/N243+J243,IF(U:U="口行7",0.13/N243+J243,IF(U:U="口行10",0.18/N243+J243,IF(U:U="农发1",0.09/N243+J243,IF(U:U="农发2",0.09/N243+J243,IF(U:U="农发3",0.09/N243+J243,IF(U:U="农发5",0.14/N243+J243,IF(U:U="农发7",0.19/N243+J243,IF(U:U="农发10",0.19/N243+J243,IF(U:U="农发20",0.24/N243+J243,IF(U:U="国债1",0.05/N243+J243,IF(U:U="国债2",0.05/N243+J243,IF(U:U="国债3",0.05/N243+J243,IF(U:U="国开0",0,IF(U:U="农发0",0,IF(U:U="国债0",0,IF(U:U="口行0",0,0.1/N243+J243)))))))))))))))))))))))))</f>
        <v>3.7449714613292353</v>
      </c>
      <c r="Q243" s="1"/>
      <c r="R243" s="88">
        <f t="shared" si="7"/>
        <v>-2.8628538670764758</v>
      </c>
      <c r="S243" s="1"/>
      <c r="U243" s="1" t="str">
        <f>IF(I:I="国家开发银行","国开",IF(I:I="中国进出口银行","口行",IF(I:I="中国农业发展银行","农发","国债")))&amp;IF(G:G&lt;1,"0",G243)</f>
        <v>国开10</v>
      </c>
      <c r="W243" s="1"/>
      <c r="X243" s="1"/>
    </row>
    <row r="244" spans="1:24" ht="15.75" hidden="1" x14ac:dyDescent="0.25">
      <c r="A244" s="113" t="str">
        <f t="shared" si="6"/>
        <v>150216.IB</v>
      </c>
      <c r="B244" s="29" t="s">
        <v>1927</v>
      </c>
      <c r="C244" s="29" t="s">
        <v>1928</v>
      </c>
      <c r="D244" s="33">
        <v>42262</v>
      </c>
      <c r="E244" s="33">
        <v>42264</v>
      </c>
      <c r="F244" s="30">
        <v>40</v>
      </c>
      <c r="G244" s="30">
        <v>7</v>
      </c>
      <c r="H244" s="29" t="s">
        <v>12</v>
      </c>
      <c r="I244" s="29" t="s">
        <v>15</v>
      </c>
      <c r="J244" s="30">
        <v>3.7492000000000001</v>
      </c>
      <c r="K244" s="30">
        <v>3.62</v>
      </c>
      <c r="L244" s="30"/>
      <c r="M244" s="30">
        <v>6</v>
      </c>
      <c r="N244" s="84">
        <f>[1]!b_anal_modidura_cnbd(A244,E244,1)</f>
        <v>5.8453999999999997</v>
      </c>
      <c r="O244" s="85">
        <f>[1]!b_anal_yield_cnbd(A244,D244,1)</f>
        <v>3.8001</v>
      </c>
      <c r="P244" s="86">
        <f>IF(U:U="国开1",0.09/N244+J244,IF(U:U="国开3",0.14/N244+J244,IF(U:U="国开5",0.24/N244+J244,IF(U:U="国开7",0.24/N244+J244,IF(U:U="国开10",0.29/N244+J244,IF(U:U="口行1",0.08/N244+J244,IF(U:U="口行2",0.08/N244+J244,IF(U:U="口行3",0.08/N244+J244,IF(U:U="口行5",0.13/N244+J244,IF(U:U="口行7",0.13/N244+J244,IF(U:U="口行10",0.18/N244+J244,IF(U:U="农发1",0.09/N244+J244,IF(U:U="农发2",0.09/N244+J244,IF(U:U="农发3",0.09/N244+J244,IF(U:U="农发5",0.14/N244+J244,IF(U:U="农发7",0.19/N244+J244,IF(U:U="农发10",0.19/N244+J244,IF(U:U="农发20",0.24/N244+J244,IF(U:U="国债1",0.05/N244+J244,IF(U:U="国债2",0.05/N244+J244,IF(U:U="国债3",0.05/N244+J244,IF(U:U="国开0",0,IF(U:U="农发0",0,IF(U:U="国债0",0,IF(U:U="口行0",0,0.1/N244+J244)))))))))))))))))))))))))</f>
        <v>3.7902579258904439</v>
      </c>
      <c r="Q244" s="1"/>
      <c r="R244" s="88">
        <f t="shared" si="7"/>
        <v>-0.98420741095561759</v>
      </c>
      <c r="S244" s="1"/>
      <c r="U244" s="1" t="str">
        <f>IF(I:I="国家开发银行","国开",IF(I:I="中国进出口银行","口行",IF(I:I="中国农业发展银行","农发","国债")))&amp;IF(G:G&lt;1,"0",G244)</f>
        <v>国开7</v>
      </c>
      <c r="W244" s="1"/>
      <c r="X244" s="1"/>
    </row>
    <row r="245" spans="1:24" ht="15.75" hidden="1" x14ac:dyDescent="0.25">
      <c r="A245" s="113" t="str">
        <f t="shared" si="6"/>
        <v>150014.IB</v>
      </c>
      <c r="B245" s="29" t="s">
        <v>1929</v>
      </c>
      <c r="C245" s="29" t="s">
        <v>1930</v>
      </c>
      <c r="D245" s="33">
        <v>42263</v>
      </c>
      <c r="E245" s="33">
        <v>42268</v>
      </c>
      <c r="F245" s="30">
        <v>300.39999999999998</v>
      </c>
      <c r="G245" s="30">
        <v>7</v>
      </c>
      <c r="H245" s="29" t="s">
        <v>12</v>
      </c>
      <c r="I245" s="29" t="s">
        <v>31</v>
      </c>
      <c r="J245" s="30">
        <v>3.29</v>
      </c>
      <c r="K245" s="30">
        <v>2.4500000000000002</v>
      </c>
      <c r="L245" s="30"/>
      <c r="M245" s="30"/>
      <c r="N245" s="84">
        <f>[1]!b_anal_modidura_cnbd(A245,E245,1)</f>
        <v>5.9626999999999999</v>
      </c>
      <c r="O245" s="85">
        <f>[1]!b_anal_yield_cnbd(A245,D245,1)</f>
        <v>3.3250000000000002</v>
      </c>
      <c r="P245" s="86">
        <f>IF(U:U="国开1",0.09/N245+J245,IF(U:U="国开3",0.14/N245+J245,IF(U:U="国开5",0.24/N245+J245,IF(U:U="国开7",0.24/N245+J245,IF(U:U="国开10",0.29/N245+J245,IF(U:U="口行1",0.08/N245+J245,IF(U:U="口行2",0.08/N245+J245,IF(U:U="口行3",0.08/N245+J245,IF(U:U="口行5",0.13/N245+J245,IF(U:U="口行7",0.13/N245+J245,IF(U:U="口行10",0.18/N245+J245,IF(U:U="农发1",0.09/N245+J245,IF(U:U="农发2",0.09/N245+J245,IF(U:U="农发3",0.09/N245+J245,IF(U:U="农发5",0.14/N245+J245,IF(U:U="农发7",0.19/N245+J245,IF(U:U="农发10",0.19/N245+J245,IF(U:U="农发20",0.24/N245+J245,IF(U:U="国债1",0.05/N245+J245,IF(U:U="国债2",0.05/N245+J245,IF(U:U="国债3",0.05/N245+J245,IF(U:U="国开0",0,IF(U:U="农发0",0,IF(U:U="国债0",0,IF(U:U="口行0",0,0.1/N245+J245)))))))))))))))))))))))))</f>
        <v>3.3067709259228204</v>
      </c>
      <c r="Q245" s="1"/>
      <c r="R245" s="88">
        <f t="shared" si="7"/>
        <v>-1.8229074077179774</v>
      </c>
      <c r="S245" s="1"/>
      <c r="U245" s="1" t="str">
        <f>IF(I:I="国家开发银行","国开",IF(I:I="中国进出口银行","口行",IF(I:I="中国农业发展银行","农发","国债")))&amp;IF(G:G&lt;1,"0",G245)</f>
        <v>国债7</v>
      </c>
      <c r="W245" s="1"/>
      <c r="X245" s="1"/>
    </row>
    <row r="246" spans="1:24" ht="15.75" hidden="1" x14ac:dyDescent="0.25">
      <c r="A246" s="113" t="str">
        <f t="shared" si="6"/>
        <v>150314.IB</v>
      </c>
      <c r="B246" s="29" t="s">
        <v>1931</v>
      </c>
      <c r="C246" s="29" t="s">
        <v>1932</v>
      </c>
      <c r="D246" s="33">
        <v>42264</v>
      </c>
      <c r="E246" s="33">
        <v>42268</v>
      </c>
      <c r="F246" s="30">
        <v>40</v>
      </c>
      <c r="G246" s="30">
        <v>10</v>
      </c>
      <c r="H246" s="29" t="s">
        <v>12</v>
      </c>
      <c r="I246" s="29" t="s">
        <v>22</v>
      </c>
      <c r="J246" s="30">
        <v>3.8153000000000001</v>
      </c>
      <c r="K246" s="30">
        <v>3.01</v>
      </c>
      <c r="L246" s="30"/>
      <c r="M246" s="30">
        <v>1.0815999999999999</v>
      </c>
      <c r="N246" s="84">
        <f>[1]!b_anal_modidura_cnbd(A246,E246,1)</f>
        <v>8.1495999999999995</v>
      </c>
      <c r="O246" s="85">
        <f>[1]!b_anal_yield_cnbd(A246,D246,1)</f>
        <v>3.8249</v>
      </c>
      <c r="P246" s="86">
        <f>IF(U:U="国开1",0.09/N246+J246,IF(U:U="国开3",0.14/N246+J246,IF(U:U="国开5",0.24/N246+J246,IF(U:U="国开7",0.24/N246+J246,IF(U:U="国开10",0.29/N246+J246,IF(U:U="口行1",0.08/N246+J246,IF(U:U="口行2",0.08/N246+J246,IF(U:U="口行3",0.08/N246+J246,IF(U:U="口行5",0.13/N246+J246,IF(U:U="口行7",0.13/N246+J246,IF(U:U="口行10",0.18/N246+J246,IF(U:U="农发1",0.09/N246+J246,IF(U:U="农发2",0.09/N246+J246,IF(U:U="农发3",0.09/N246+J246,IF(U:U="农发5",0.14/N246+J246,IF(U:U="农发7",0.19/N246+J246,IF(U:U="农发10",0.19/N246+J246,IF(U:U="农发20",0.24/N246+J246,IF(U:U="国债1",0.05/N246+J246,IF(U:U="国债2",0.05/N246+J246,IF(U:U="国债3",0.05/N246+J246,IF(U:U="国开0",0,IF(U:U="农发0",0,IF(U:U="国债0",0,IF(U:U="口行0",0,0.1/N246+J246)))))))))))))))))))))))))</f>
        <v>3.8373869735937962</v>
      </c>
      <c r="Q246" s="1"/>
      <c r="R246" s="88">
        <f t="shared" si="7"/>
        <v>1.2486973593796247</v>
      </c>
      <c r="S246" s="1"/>
      <c r="U246" s="1" t="str">
        <f>IF(I:I="国家开发银行","国开",IF(I:I="中国进出口银行","口行",IF(I:I="中国农业发展银行","农发","国债")))&amp;IF(G:G&lt;1,"0",G246)</f>
        <v>口行10</v>
      </c>
      <c r="W246" s="1"/>
      <c r="X246" s="1"/>
    </row>
    <row r="247" spans="1:24" ht="15.75" hidden="1" x14ac:dyDescent="0.25">
      <c r="A247" s="113" t="str">
        <f t="shared" si="6"/>
        <v>150420.IB</v>
      </c>
      <c r="B247" s="29" t="s">
        <v>1933</v>
      </c>
      <c r="C247" s="29" t="s">
        <v>1934</v>
      </c>
      <c r="D247" s="33">
        <v>42265</v>
      </c>
      <c r="E247" s="33">
        <v>42269</v>
      </c>
      <c r="F247" s="30">
        <v>60</v>
      </c>
      <c r="G247" s="30">
        <v>5</v>
      </c>
      <c r="H247" s="29" t="s">
        <v>12</v>
      </c>
      <c r="I247" s="29" t="s">
        <v>41</v>
      </c>
      <c r="J247" s="30">
        <v>3.5779000000000001</v>
      </c>
      <c r="K247" s="30">
        <v>2.23</v>
      </c>
      <c r="L247" s="30"/>
      <c r="M247" s="30">
        <v>1.5658000000000001</v>
      </c>
      <c r="N247" s="84">
        <f>[1]!b_anal_modidura_cnbd(A247,E247,1)</f>
        <v>4.4368999999999996</v>
      </c>
      <c r="O247" s="85">
        <f>[1]!b_anal_yield_cnbd(A247,D247,1)</f>
        <v>3.6126</v>
      </c>
      <c r="P247" s="86">
        <f>IF(U:U="国开1",0.09/N247+J247,IF(U:U="国开3",0.14/N247+J247,IF(U:U="国开5",0.24/N247+J247,IF(U:U="国开7",0.24/N247+J247,IF(U:U="国开10",0.29/N247+J247,IF(U:U="口行1",0.08/N247+J247,IF(U:U="口行2",0.08/N247+J247,IF(U:U="口行3",0.08/N247+J247,IF(U:U="口行5",0.13/N247+J247,IF(U:U="口行7",0.13/N247+J247,IF(U:U="口行10",0.18/N247+J247,IF(U:U="农发1",0.09/N247+J247,IF(U:U="农发2",0.09/N247+J247,IF(U:U="农发3",0.09/N247+J247,IF(U:U="农发5",0.14/N247+J247,IF(U:U="农发7",0.19/N247+J247,IF(U:U="农发10",0.19/N247+J247,IF(U:U="农发20",0.24/N247+J247,IF(U:U="国债1",0.05/N247+J247,IF(U:U="国债2",0.05/N247+J247,IF(U:U="国债3",0.05/N247+J247,IF(U:U="国开0",0,IF(U:U="农发0",0,IF(U:U="国债0",0,IF(U:U="口行0",0,0.1/N247+J247)))))))))))))))))))))))))</f>
        <v>3.6094535621717867</v>
      </c>
      <c r="Q247" s="1"/>
      <c r="R247" s="88">
        <f t="shared" si="7"/>
        <v>-0.31464378282133332</v>
      </c>
      <c r="S247" s="1"/>
      <c r="U247" s="1" t="str">
        <f>IF(I:I="国家开发银行","国开",IF(I:I="中国进出口银行","口行",IF(I:I="中国农业发展银行","农发","国债")))&amp;IF(G:G&lt;1,"0",G247)</f>
        <v>农发5</v>
      </c>
      <c r="W247" s="1"/>
      <c r="X247" s="1"/>
    </row>
    <row r="248" spans="1:24" ht="15.75" hidden="1" x14ac:dyDescent="0.25">
      <c r="A248" s="113" t="str">
        <f t="shared" si="6"/>
        <v>150405.IB</v>
      </c>
      <c r="B248" s="29" t="s">
        <v>1935</v>
      </c>
      <c r="C248" s="29" t="s">
        <v>1936</v>
      </c>
      <c r="D248" s="33">
        <v>42265</v>
      </c>
      <c r="E248" s="33">
        <v>42269</v>
      </c>
      <c r="F248" s="30">
        <v>60</v>
      </c>
      <c r="G248" s="30">
        <v>10</v>
      </c>
      <c r="H248" s="29" t="s">
        <v>12</v>
      </c>
      <c r="I248" s="29" t="s">
        <v>41</v>
      </c>
      <c r="J248" s="30">
        <v>3.8662999999999998</v>
      </c>
      <c r="K248" s="30">
        <v>2.0099999999999998</v>
      </c>
      <c r="L248" s="30"/>
      <c r="M248" s="30">
        <v>1.8193999999999999</v>
      </c>
      <c r="N248" s="84">
        <f>[1]!b_anal_modidura_cnbd(A248,E248,1)</f>
        <v>7.5948000000000002</v>
      </c>
      <c r="O248" s="85">
        <f>[1]!b_anal_yield_cnbd(A248,D248,1)</f>
        <v>3.8460000000000001</v>
      </c>
      <c r="P248" s="86">
        <f>IF(U:U="国开1",0.09/N248+J248,IF(U:U="国开3",0.14/N248+J248,IF(U:U="国开5",0.24/N248+J248,IF(U:U="国开7",0.24/N248+J248,IF(U:U="国开10",0.29/N248+J248,IF(U:U="口行1",0.08/N248+J248,IF(U:U="口行2",0.08/N248+J248,IF(U:U="口行3",0.08/N248+J248,IF(U:U="口行5",0.13/N248+J248,IF(U:U="口行7",0.13/N248+J248,IF(U:U="口行10",0.18/N248+J248,IF(U:U="农发1",0.09/N248+J248,IF(U:U="农发2",0.09/N248+J248,IF(U:U="农发3",0.09/N248+J248,IF(U:U="农发5",0.14/N248+J248,IF(U:U="农发7",0.19/N248+J248,IF(U:U="农发10",0.19/N248+J248,IF(U:U="农发20",0.24/N248+J248,IF(U:U="国债1",0.05/N248+J248,IF(U:U="国债2",0.05/N248+J248,IF(U:U="国债3",0.05/N248+J248,IF(U:U="国开0",0,IF(U:U="农发0",0,IF(U:U="国债0",0,IF(U:U="口行0",0,0.1/N248+J248)))))))))))))))))))))))))</f>
        <v>3.891317116974772</v>
      </c>
      <c r="Q248" s="1"/>
      <c r="R248" s="88">
        <f t="shared" si="7"/>
        <v>4.531711697477192</v>
      </c>
      <c r="S248" s="1"/>
      <c r="U248" s="1" t="str">
        <f>IF(I:I="国家开发银行","国开",IF(I:I="中国进出口银行","口行",IF(I:I="中国农业发展银行","农发","国债")))&amp;IF(G:G&lt;1,"0",G248)</f>
        <v>农发10</v>
      </c>
      <c r="W248" s="1"/>
      <c r="X248" s="1"/>
    </row>
    <row r="249" spans="1:24" ht="15.75" hidden="1" x14ac:dyDescent="0.25">
      <c r="A249" s="113" t="str">
        <f t="shared" si="6"/>
        <v>150412.IB</v>
      </c>
      <c r="B249" s="29" t="s">
        <v>1937</v>
      </c>
      <c r="C249" s="29" t="s">
        <v>1938</v>
      </c>
      <c r="D249" s="33">
        <v>42265</v>
      </c>
      <c r="E249" s="33">
        <v>42269</v>
      </c>
      <c r="F249" s="30">
        <v>60</v>
      </c>
      <c r="G249" s="30">
        <v>7</v>
      </c>
      <c r="H249" s="29" t="s">
        <v>12</v>
      </c>
      <c r="I249" s="29" t="s">
        <v>41</v>
      </c>
      <c r="J249" s="30">
        <v>3.8546</v>
      </c>
      <c r="K249" s="30">
        <v>2.16</v>
      </c>
      <c r="L249" s="30"/>
      <c r="M249" s="30">
        <v>2.9230999999999998</v>
      </c>
      <c r="N249" s="84">
        <f>[1]!b_anal_modidura_cnbd(A249,E249,1)</f>
        <v>5.6181999999999999</v>
      </c>
      <c r="O249" s="85">
        <f>[1]!b_anal_yield_cnbd(A249,D249,1)</f>
        <v>3.8504</v>
      </c>
      <c r="P249" s="86">
        <f>IF(U:U="国开1",0.09/N249+J249,IF(U:U="国开3",0.14/N249+J249,IF(U:U="国开5",0.24/N249+J249,IF(U:U="国开7",0.24/N249+J249,IF(U:U="国开10",0.29/N249+J249,IF(U:U="口行1",0.08/N249+J249,IF(U:U="口行2",0.08/N249+J249,IF(U:U="口行3",0.08/N249+J249,IF(U:U="口行5",0.13/N249+J249,IF(U:U="口行7",0.13/N249+J249,IF(U:U="口行10",0.18/N249+J249,IF(U:U="农发1",0.09/N249+J249,IF(U:U="农发2",0.09/N249+J249,IF(U:U="农发3",0.09/N249+J249,IF(U:U="农发5",0.14/N249+J249,IF(U:U="农发7",0.19/N249+J249,IF(U:U="农发10",0.19/N249+J249,IF(U:U="农发20",0.24/N249+J249,IF(U:U="国债1",0.05/N249+J249,IF(U:U="国债2",0.05/N249+J249,IF(U:U="国债3",0.05/N249+J249,IF(U:U="国开0",0,IF(U:U="农发0",0,IF(U:U="国债0",0,IF(U:U="口行0",0,0.1/N249+J249)))))))))))))))))))))))))</f>
        <v>3.8884186607810332</v>
      </c>
      <c r="Q249" s="1"/>
      <c r="R249" s="88">
        <f t="shared" si="7"/>
        <v>3.8018660781033109</v>
      </c>
      <c r="S249" s="1"/>
      <c r="U249" s="1" t="str">
        <f>IF(I:I="国家开发银行","国开",IF(I:I="中国进出口银行","口行",IF(I:I="中国农业发展银行","农发","国债")))&amp;IF(G:G&lt;1,"0",G249)</f>
        <v>农发7</v>
      </c>
      <c r="W249" s="1"/>
      <c r="X249" s="1"/>
    </row>
    <row r="250" spans="1:24" ht="15.75" hidden="1" x14ac:dyDescent="0.25">
      <c r="A250" s="113" t="str">
        <f t="shared" si="6"/>
        <v>150217.IB</v>
      </c>
      <c r="B250" s="29" t="s">
        <v>1939</v>
      </c>
      <c r="C250" s="29" t="s">
        <v>1940</v>
      </c>
      <c r="D250" s="33">
        <v>42269</v>
      </c>
      <c r="E250" s="33">
        <v>42271</v>
      </c>
      <c r="F250" s="30">
        <v>30</v>
      </c>
      <c r="G250" s="30">
        <v>3</v>
      </c>
      <c r="H250" s="29" t="s">
        <v>12</v>
      </c>
      <c r="I250" s="29" t="s">
        <v>15</v>
      </c>
      <c r="J250" s="30">
        <v>3.2292999999999998</v>
      </c>
      <c r="K250" s="30">
        <v>3.82</v>
      </c>
      <c r="L250" s="30"/>
      <c r="M250" s="30">
        <v>1.0536000000000001</v>
      </c>
      <c r="N250" s="84">
        <f>[1]!b_anal_modidura_cnbd(A250,E250,1)</f>
        <v>2.7387000000000001</v>
      </c>
      <c r="O250" s="85">
        <f>[1]!b_anal_yield_cnbd(A250,D250,1)</f>
        <v>3.3184</v>
      </c>
      <c r="P250" s="86">
        <f>IF(U:U="国开1",0.09/N250+J250,IF(U:U="国开3",0.14/N250+J250,IF(U:U="国开5",0.24/N250+J250,IF(U:U="国开7",0.24/N250+J250,IF(U:U="国开10",0.29/N250+J250,IF(U:U="口行1",0.08/N250+J250,IF(U:U="口行2",0.08/N250+J250,IF(U:U="口行3",0.08/N250+J250,IF(U:U="口行5",0.13/N250+J250,IF(U:U="口行7",0.13/N250+J250,IF(U:U="口行10",0.18/N250+J250,IF(U:U="农发1",0.09/N250+J250,IF(U:U="农发2",0.09/N250+J250,IF(U:U="农发3",0.09/N250+J250,IF(U:U="农发5",0.14/N250+J250,IF(U:U="农发7",0.19/N250+J250,IF(U:U="农发10",0.19/N250+J250,IF(U:U="农发20",0.24/N250+J250,IF(U:U="国债1",0.05/N250+J250,IF(U:U="国债2",0.05/N250+J250,IF(U:U="国债3",0.05/N250+J250,IF(U:U="国开0",0,IF(U:U="农发0",0,IF(U:U="国债0",0,IF(U:U="口行0",0,0.1/N250+J250)))))))))))))))))))))))))</f>
        <v>3.2804191441194726</v>
      </c>
      <c r="Q250" s="1"/>
      <c r="R250" s="88">
        <f t="shared" si="7"/>
        <v>-3.7980855880527464</v>
      </c>
      <c r="S250" s="1"/>
      <c r="U250" s="1" t="str">
        <f>IF(I:I="国家开发银行","国开",IF(I:I="中国进出口银行","口行",IF(I:I="中国农业发展银行","农发","国债")))&amp;IF(G:G&lt;1,"0",G250)</f>
        <v>国开3</v>
      </c>
      <c r="W250" s="1"/>
      <c r="X250" s="1"/>
    </row>
    <row r="251" spans="1:24" ht="15.75" hidden="1" x14ac:dyDescent="0.25">
      <c r="A251" s="113" t="str">
        <f t="shared" si="6"/>
        <v>150218.IB</v>
      </c>
      <c r="B251" s="29" t="s">
        <v>1941</v>
      </c>
      <c r="C251" s="29" t="s">
        <v>1942</v>
      </c>
      <c r="D251" s="33">
        <v>42269</v>
      </c>
      <c r="E251" s="33">
        <v>42271</v>
      </c>
      <c r="F251" s="30">
        <v>100</v>
      </c>
      <c r="G251" s="30">
        <v>10</v>
      </c>
      <c r="H251" s="29" t="s">
        <v>12</v>
      </c>
      <c r="I251" s="29" t="s">
        <v>15</v>
      </c>
      <c r="J251" s="30">
        <v>3.7084000000000001</v>
      </c>
      <c r="K251" s="30">
        <v>2.77</v>
      </c>
      <c r="L251" s="30"/>
      <c r="M251" s="30">
        <v>1.4240999999999999</v>
      </c>
      <c r="N251" s="84">
        <f>[1]!b_anal_modidura_cnbd(A251,E251,1)</f>
        <v>8.1814</v>
      </c>
      <c r="O251" s="85">
        <f>[1]!b_anal_yield_cnbd(A251,D251,1)</f>
        <v>3.7336</v>
      </c>
      <c r="P251" s="86">
        <f>IF(U:U="国开1",0.09/N251+J251,IF(U:U="国开3",0.14/N251+J251,IF(U:U="国开5",0.24/N251+J251,IF(U:U="国开7",0.24/N251+J251,IF(U:U="国开10",0.29/N251+J251,IF(U:U="口行1",0.08/N251+J251,IF(U:U="口行2",0.08/N251+J251,IF(U:U="口行3",0.08/N251+J251,IF(U:U="口行5",0.13/N251+J251,IF(U:U="口行7",0.13/N251+J251,IF(U:U="口行10",0.18/N251+J251,IF(U:U="农发1",0.09/N251+J251,IF(U:U="农发2",0.09/N251+J251,IF(U:U="农发3",0.09/N251+J251,IF(U:U="农发5",0.14/N251+J251,IF(U:U="农发7",0.19/N251+J251,IF(U:U="农发10",0.19/N251+J251,IF(U:U="农发20",0.24/N251+J251,IF(U:U="国债1",0.05/N251+J251,IF(U:U="国债2",0.05/N251+J251,IF(U:U="国债3",0.05/N251+J251,IF(U:U="国开0",0,IF(U:U="农发0",0,IF(U:U="国债0",0,IF(U:U="口行0",0,0.1/N251+J251)))))))))))))))))))))))))</f>
        <v>3.7438462561419805</v>
      </c>
      <c r="Q251" s="1"/>
      <c r="R251" s="88">
        <f t="shared" si="7"/>
        <v>1.0246256141980492</v>
      </c>
      <c r="S251" s="1"/>
      <c r="U251" s="1" t="str">
        <f>IF(I:I="国家开发银行","国开",IF(I:I="中国进出口银行","口行",IF(I:I="中国农业发展银行","农发","国债")))&amp;IF(G:G&lt;1,"0",G251)</f>
        <v>国开10</v>
      </c>
      <c r="W251" s="1"/>
      <c r="X251" s="1"/>
    </row>
    <row r="252" spans="1:24" ht="15.75" hidden="1" x14ac:dyDescent="0.25">
      <c r="A252" s="113" t="str">
        <f t="shared" si="6"/>
        <v>150216.IB</v>
      </c>
      <c r="B252" s="29" t="s">
        <v>1943</v>
      </c>
      <c r="C252" s="29" t="s">
        <v>1944</v>
      </c>
      <c r="D252" s="33">
        <v>42269</v>
      </c>
      <c r="E252" s="33">
        <v>42271</v>
      </c>
      <c r="F252" s="30">
        <v>30</v>
      </c>
      <c r="G252" s="30">
        <v>7</v>
      </c>
      <c r="H252" s="29" t="s">
        <v>12</v>
      </c>
      <c r="I252" s="29" t="s">
        <v>15</v>
      </c>
      <c r="J252" s="30">
        <v>3.7917000000000001</v>
      </c>
      <c r="K252" s="30">
        <v>3.93</v>
      </c>
      <c r="L252" s="30"/>
      <c r="M252" s="30">
        <v>6.5909000000000004</v>
      </c>
      <c r="N252" s="84">
        <f>[1]!b_anal_modidura_cnbd(A252,E252,1)</f>
        <v>5.8250000000000002</v>
      </c>
      <c r="O252" s="85">
        <f>[1]!b_anal_yield_cnbd(A252,D252,1)</f>
        <v>3.81</v>
      </c>
      <c r="P252" s="86">
        <f>IF(U:U="国开1",0.09/N252+J252,IF(U:U="国开3",0.14/N252+J252,IF(U:U="国开5",0.24/N252+J252,IF(U:U="国开7",0.24/N252+J252,IF(U:U="国开10",0.29/N252+J252,IF(U:U="口行1",0.08/N252+J252,IF(U:U="口行2",0.08/N252+J252,IF(U:U="口行3",0.08/N252+J252,IF(U:U="口行5",0.13/N252+J252,IF(U:U="口行7",0.13/N252+J252,IF(U:U="口行10",0.18/N252+J252,IF(U:U="农发1",0.09/N252+J252,IF(U:U="农发2",0.09/N252+J252,IF(U:U="农发3",0.09/N252+J252,IF(U:U="农发5",0.14/N252+J252,IF(U:U="农发7",0.19/N252+J252,IF(U:U="农发10",0.19/N252+J252,IF(U:U="农发20",0.24/N252+J252,IF(U:U="国债1",0.05/N252+J252,IF(U:U="国债2",0.05/N252+J252,IF(U:U="国债3",0.05/N252+J252,IF(U:U="国开0",0,IF(U:U="农发0",0,IF(U:U="国债0",0,IF(U:U="口行0",0,0.1/N252+J252)))))))))))))))))))))))))</f>
        <v>3.8329017167381974</v>
      </c>
      <c r="Q252" s="1"/>
      <c r="R252" s="88">
        <f t="shared" si="7"/>
        <v>2.2901716738197297</v>
      </c>
      <c r="S252" s="1"/>
      <c r="U252" s="1" t="str">
        <f>IF(I:I="国家开发银行","国开",IF(I:I="中国进出口银行","口行",IF(I:I="中国农业发展银行","农发","国债")))&amp;IF(G:G&lt;1,"0",G252)</f>
        <v>国开7</v>
      </c>
      <c r="W252" s="1"/>
      <c r="X252" s="1"/>
    </row>
    <row r="253" spans="1:24" ht="15.75" hidden="1" x14ac:dyDescent="0.25">
      <c r="A253" s="113" t="str">
        <f t="shared" si="6"/>
        <v>150405.IB</v>
      </c>
      <c r="B253" s="29" t="s">
        <v>1945</v>
      </c>
      <c r="C253" s="29" t="s">
        <v>1946</v>
      </c>
      <c r="D253" s="33">
        <v>42270</v>
      </c>
      <c r="E253" s="33">
        <v>42272</v>
      </c>
      <c r="F253" s="30">
        <v>60</v>
      </c>
      <c r="G253" s="30">
        <v>10</v>
      </c>
      <c r="H253" s="29" t="s">
        <v>12</v>
      </c>
      <c r="I253" s="29" t="s">
        <v>41</v>
      </c>
      <c r="J253" s="30">
        <v>3.8934000000000002</v>
      </c>
      <c r="K253" s="30">
        <v>2.15</v>
      </c>
      <c r="L253" s="30"/>
      <c r="M253" s="30">
        <v>29.333300000000001</v>
      </c>
      <c r="N253" s="84">
        <f>[1]!b_anal_modidura_cnbd(A253,E253,1)</f>
        <v>7.5841000000000003</v>
      </c>
      <c r="O253" s="85">
        <f>[1]!b_anal_yield_cnbd(A253,D253,1)</f>
        <v>3.8546999999999998</v>
      </c>
      <c r="P253" s="86">
        <f>IF(U:U="国开1",0.09/N253+J253,IF(U:U="国开3",0.14/N253+J253,IF(U:U="国开5",0.24/N253+J253,IF(U:U="国开7",0.24/N253+J253,IF(U:U="国开10",0.29/N253+J253,IF(U:U="口行1",0.08/N253+J253,IF(U:U="口行2",0.08/N253+J253,IF(U:U="口行3",0.08/N253+J253,IF(U:U="口行5",0.13/N253+J253,IF(U:U="口行7",0.13/N253+J253,IF(U:U="口行10",0.18/N253+J253,IF(U:U="农发1",0.09/N253+J253,IF(U:U="农发2",0.09/N253+J253,IF(U:U="农发3",0.09/N253+J253,IF(U:U="农发5",0.14/N253+J253,IF(U:U="农发7",0.19/N253+J253,IF(U:U="农发10",0.19/N253+J253,IF(U:U="农发20",0.24/N253+J253,IF(U:U="国债1",0.05/N253+J253,IF(U:U="国债2",0.05/N253+J253,IF(U:U="国债3",0.05/N253+J253,IF(U:U="国开0",0,IF(U:U="农发0",0,IF(U:U="国债0",0,IF(U:U="口行0",0,0.1/N253+J253)))))))))))))))))))))))))</f>
        <v>3.9184524122835933</v>
      </c>
      <c r="Q253" s="1"/>
      <c r="R253" s="88">
        <f t="shared" si="7"/>
        <v>6.3752412283593518</v>
      </c>
      <c r="S253" s="1"/>
      <c r="U253" s="1" t="str">
        <f>IF(I:I="国家开发银行","国开",IF(I:I="中国进出口银行","口行",IF(I:I="中国农业发展银行","农发","国债")))&amp;IF(G:G&lt;1,"0",G253)</f>
        <v>农发10</v>
      </c>
      <c r="W253" s="1"/>
      <c r="X253" s="1"/>
    </row>
    <row r="254" spans="1:24" ht="15.75" hidden="1" x14ac:dyDescent="0.25">
      <c r="A254" s="113" t="str">
        <f t="shared" si="6"/>
        <v>150420.IB</v>
      </c>
      <c r="B254" s="29" t="s">
        <v>1947</v>
      </c>
      <c r="C254" s="29" t="s">
        <v>1948</v>
      </c>
      <c r="D254" s="33">
        <v>42270</v>
      </c>
      <c r="E254" s="33">
        <v>42272</v>
      </c>
      <c r="F254" s="30">
        <v>60</v>
      </c>
      <c r="G254" s="30">
        <v>5</v>
      </c>
      <c r="H254" s="29" t="s">
        <v>12</v>
      </c>
      <c r="I254" s="29" t="s">
        <v>41</v>
      </c>
      <c r="J254" s="30">
        <v>3.5731000000000002</v>
      </c>
      <c r="K254" s="30">
        <v>2.79</v>
      </c>
      <c r="L254" s="30"/>
      <c r="M254" s="30">
        <v>3.3077000000000001</v>
      </c>
      <c r="N254" s="84">
        <f>[1]!b_anal_modidura_cnbd(A254,E254,1)</f>
        <v>4.4302000000000001</v>
      </c>
      <c r="O254" s="85">
        <f>[1]!b_anal_yield_cnbd(A254,D254,1)</f>
        <v>3.605</v>
      </c>
      <c r="P254" s="86">
        <f>IF(U:U="国开1",0.09/N254+J254,IF(U:U="国开3",0.14/N254+J254,IF(U:U="国开5",0.24/N254+J254,IF(U:U="国开7",0.24/N254+J254,IF(U:U="国开10",0.29/N254+J254,IF(U:U="口行1",0.08/N254+J254,IF(U:U="口行2",0.08/N254+J254,IF(U:U="口行3",0.08/N254+J254,IF(U:U="口行5",0.13/N254+J254,IF(U:U="口行7",0.13/N254+J254,IF(U:U="口行10",0.18/N254+J254,IF(U:U="农发1",0.09/N254+J254,IF(U:U="农发2",0.09/N254+J254,IF(U:U="农发3",0.09/N254+J254,IF(U:U="农发5",0.14/N254+J254,IF(U:U="农发7",0.19/N254+J254,IF(U:U="农发10",0.19/N254+J254,IF(U:U="农发20",0.24/N254+J254,IF(U:U="国债1",0.05/N254+J254,IF(U:U="国债2",0.05/N254+J254,IF(U:U="国债3",0.05/N254+J254,IF(U:U="国开0",0,IF(U:U="农发0",0,IF(U:U="国债0",0,IF(U:U="口行0",0,0.1/N254+J254)))))))))))))))))))))))))</f>
        <v>3.60470128210916</v>
      </c>
      <c r="Q254" s="1"/>
      <c r="R254" s="88">
        <f t="shared" si="7"/>
        <v>-2.9871789084001676E-2</v>
      </c>
      <c r="S254" s="1"/>
      <c r="U254" s="1" t="str">
        <f>IF(I:I="国家开发银行","国开",IF(I:I="中国进出口银行","口行",IF(I:I="中国农业发展银行","农发","国债")))&amp;IF(G:G&lt;1,"0",G254)</f>
        <v>农发5</v>
      </c>
      <c r="W254" s="1"/>
      <c r="X254" s="1"/>
    </row>
    <row r="255" spans="1:24" ht="15.75" hidden="1" x14ac:dyDescent="0.25">
      <c r="A255" s="113" t="str">
        <f t="shared" si="6"/>
        <v>150412.IB</v>
      </c>
      <c r="B255" s="29" t="s">
        <v>1949</v>
      </c>
      <c r="C255" s="29" t="s">
        <v>1950</v>
      </c>
      <c r="D255" s="33">
        <v>42270</v>
      </c>
      <c r="E255" s="33">
        <v>42272</v>
      </c>
      <c r="F255" s="30">
        <v>60</v>
      </c>
      <c r="G255" s="30">
        <v>7</v>
      </c>
      <c r="H255" s="29" t="s">
        <v>12</v>
      </c>
      <c r="I255" s="29" t="s">
        <v>41</v>
      </c>
      <c r="J255" s="30">
        <v>3.8515000000000001</v>
      </c>
      <c r="K255" s="30">
        <v>2.68</v>
      </c>
      <c r="L255" s="30"/>
      <c r="M255" s="30">
        <v>1.2331000000000001</v>
      </c>
      <c r="N255" s="84">
        <f>[1]!b_anal_modidura_cnbd(A255,E255,1)</f>
        <v>5.6074000000000002</v>
      </c>
      <c r="O255" s="85">
        <f>[1]!b_anal_yield_cnbd(A255,D255,1)</f>
        <v>3.8500999999999999</v>
      </c>
      <c r="P255" s="86">
        <f>IF(U:U="国开1",0.09/N255+J255,IF(U:U="国开3",0.14/N255+J255,IF(U:U="国开5",0.24/N255+J255,IF(U:U="国开7",0.24/N255+J255,IF(U:U="国开10",0.29/N255+J255,IF(U:U="口行1",0.08/N255+J255,IF(U:U="口行2",0.08/N255+J255,IF(U:U="口行3",0.08/N255+J255,IF(U:U="口行5",0.13/N255+J255,IF(U:U="口行7",0.13/N255+J255,IF(U:U="口行10",0.18/N255+J255,IF(U:U="农发1",0.09/N255+J255,IF(U:U="农发2",0.09/N255+J255,IF(U:U="农发3",0.09/N255+J255,IF(U:U="农发5",0.14/N255+J255,IF(U:U="农发7",0.19/N255+J255,IF(U:U="农发10",0.19/N255+J255,IF(U:U="农发20",0.24/N255+J255,IF(U:U="国债1",0.05/N255+J255,IF(U:U="国债2",0.05/N255+J255,IF(U:U="国债3",0.05/N255+J255,IF(U:U="国开0",0,IF(U:U="农发0",0,IF(U:U="国债0",0,IF(U:U="口行0",0,0.1/N255+J255)))))))))))))))))))))))))</f>
        <v>3.8853837964118845</v>
      </c>
      <c r="Q255" s="1"/>
      <c r="R255" s="88">
        <f t="shared" si="7"/>
        <v>3.5283796411884616</v>
      </c>
      <c r="S255" s="1"/>
      <c r="U255" s="1" t="str">
        <f>IF(I:I="国家开发银行","国开",IF(I:I="中国进出口银行","口行",IF(I:I="中国农业发展银行","农发","国债")))&amp;IF(G:G&lt;1,"0",G255)</f>
        <v>农发7</v>
      </c>
      <c r="W255" s="1"/>
      <c r="X255" s="1"/>
    </row>
    <row r="256" spans="1:24" ht="15.75" hidden="1" x14ac:dyDescent="0.25">
      <c r="A256" s="113" t="str">
        <f t="shared" si="6"/>
        <v>150314.IB</v>
      </c>
      <c r="B256" s="29" t="s">
        <v>1951</v>
      </c>
      <c r="C256" s="29" t="s">
        <v>1952</v>
      </c>
      <c r="D256" s="33">
        <v>42272</v>
      </c>
      <c r="E256" s="33">
        <v>42275</v>
      </c>
      <c r="F256" s="30">
        <v>40</v>
      </c>
      <c r="G256" s="30">
        <v>10</v>
      </c>
      <c r="H256" s="29" t="s">
        <v>12</v>
      </c>
      <c r="I256" s="29" t="s">
        <v>22</v>
      </c>
      <c r="J256" s="30">
        <v>3.8534999999999999</v>
      </c>
      <c r="K256" s="30">
        <v>3.24</v>
      </c>
      <c r="L256" s="30"/>
      <c r="M256" s="30">
        <v>4.2592999999999996</v>
      </c>
      <c r="N256" s="84">
        <f>[1]!b_anal_modidura_cnbd(A256,E256,1)</f>
        <v>8.1292000000000009</v>
      </c>
      <c r="O256" s="85">
        <f>[1]!b_anal_yield_cnbd(A256,D256,1)</f>
        <v>3.8542999999999998</v>
      </c>
      <c r="P256" s="86">
        <f>IF(U:U="国开1",0.09/N256+J256,IF(U:U="国开3",0.14/N256+J256,IF(U:U="国开5",0.24/N256+J256,IF(U:U="国开7",0.24/N256+J256,IF(U:U="国开10",0.29/N256+J256,IF(U:U="口行1",0.08/N256+J256,IF(U:U="口行2",0.08/N256+J256,IF(U:U="口行3",0.08/N256+J256,IF(U:U="口行5",0.13/N256+J256,IF(U:U="口行7",0.13/N256+J256,IF(U:U="口行10",0.18/N256+J256,IF(U:U="农发1",0.09/N256+J256,IF(U:U="农发2",0.09/N256+J256,IF(U:U="农发3",0.09/N256+J256,IF(U:U="农发5",0.14/N256+J256,IF(U:U="农发7",0.19/N256+J256,IF(U:U="农发10",0.19/N256+J256,IF(U:U="农发20",0.24/N256+J256,IF(U:U="国债1",0.05/N256+J256,IF(U:U="国债2",0.05/N256+J256,IF(U:U="国债3",0.05/N256+J256,IF(U:U="国开0",0,IF(U:U="农发0",0,IF(U:U="国债0",0,IF(U:U="口行0",0,0.1/N256+J256)))))))))))))))))))))))))</f>
        <v>3.8756424002361856</v>
      </c>
      <c r="Q256" s="1"/>
      <c r="R256" s="88">
        <f t="shared" si="7"/>
        <v>2.1342400236185721</v>
      </c>
      <c r="S256" s="1"/>
      <c r="U256" s="1" t="str">
        <f>IF(I:I="国家开发银行","国开",IF(I:I="中国进出口银行","口行",IF(I:I="中国农业发展银行","农发","国债")))&amp;IF(G:G&lt;1,"0",G256)</f>
        <v>口行10</v>
      </c>
      <c r="W256" s="1"/>
      <c r="X256" s="1"/>
    </row>
    <row r="257" spans="1:24" ht="15.75" hidden="1" x14ac:dyDescent="0.25">
      <c r="A257" s="113" t="str">
        <f t="shared" si="6"/>
        <v>150312.IB</v>
      </c>
      <c r="B257" s="29" t="s">
        <v>1953</v>
      </c>
      <c r="C257" s="29" t="s">
        <v>1954</v>
      </c>
      <c r="D257" s="33">
        <v>42272</v>
      </c>
      <c r="E257" s="33">
        <v>42275</v>
      </c>
      <c r="F257" s="30">
        <v>40</v>
      </c>
      <c r="G257" s="30">
        <v>3</v>
      </c>
      <c r="H257" s="29" t="s">
        <v>12</v>
      </c>
      <c r="I257" s="29" t="s">
        <v>22</v>
      </c>
      <c r="J257" s="30">
        <v>3.3437999999999999</v>
      </c>
      <c r="K257" s="30">
        <v>2.97</v>
      </c>
      <c r="L257" s="30"/>
      <c r="M257" s="30">
        <v>4.0999999999999996</v>
      </c>
      <c r="N257" s="84">
        <f>[1]!b_anal_modidura_cnbd(A257,E257,1)</f>
        <v>2.5084</v>
      </c>
      <c r="O257" s="85">
        <f>[1]!b_anal_yield_cnbd(A257,D257,1)</f>
        <v>3.3704999999999998</v>
      </c>
      <c r="P257" s="86">
        <f>IF(U:U="国开1",0.09/N257+J257,IF(U:U="国开3",0.14/N257+J257,IF(U:U="国开5",0.24/N257+J257,IF(U:U="国开7",0.24/N257+J257,IF(U:U="国开10",0.29/N257+J257,IF(U:U="口行1",0.08/N257+J257,IF(U:U="口行2",0.08/N257+J257,IF(U:U="口行3",0.08/N257+J257,IF(U:U="口行5",0.13/N257+J257,IF(U:U="口行7",0.13/N257+J257,IF(U:U="口行10",0.18/N257+J257,IF(U:U="农发1",0.09/N257+J257,IF(U:U="农发2",0.09/N257+J257,IF(U:U="农发3",0.09/N257+J257,IF(U:U="农发5",0.14/N257+J257,IF(U:U="农发7",0.19/N257+J257,IF(U:U="农发10",0.19/N257+J257,IF(U:U="农发20",0.24/N257+J257,IF(U:U="国债1",0.05/N257+J257,IF(U:U="国债2",0.05/N257+J257,IF(U:U="国债3",0.05/N257+J257,IF(U:U="国开0",0,IF(U:U="农发0",0,IF(U:U="国债0",0,IF(U:U="口行0",0,0.1/N257+J257)))))))))))))))))))))))))</f>
        <v>3.3756928400574071</v>
      </c>
      <c r="Q257" s="1"/>
      <c r="R257" s="88">
        <f t="shared" si="7"/>
        <v>0.51928400574072775</v>
      </c>
      <c r="S257" s="1"/>
      <c r="U257" s="1" t="str">
        <f>IF(I:I="国家开发银行","国开",IF(I:I="中国进出口银行","口行",IF(I:I="中国农业发展银行","农发","国债")))&amp;IF(G:G&lt;1,"0",G257)</f>
        <v>口行3</v>
      </c>
      <c r="W257" s="1"/>
      <c r="X257" s="1"/>
    </row>
    <row r="258" spans="1:24" ht="15.75" hidden="1" x14ac:dyDescent="0.25">
      <c r="A258" s="113" t="str">
        <f t="shared" ref="A258:A321" si="8">LEFT(B258,IFERROR(FIND("X",B258,7),FIND("Z",B258,7))-1)&amp;".IB"</f>
        <v>150218.IB</v>
      </c>
      <c r="B258" s="29" t="s">
        <v>1955</v>
      </c>
      <c r="C258" s="29" t="s">
        <v>1956</v>
      </c>
      <c r="D258" s="33">
        <v>42290</v>
      </c>
      <c r="E258" s="33">
        <v>42292</v>
      </c>
      <c r="F258" s="30">
        <v>80</v>
      </c>
      <c r="G258" s="30">
        <v>10</v>
      </c>
      <c r="H258" s="29" t="s">
        <v>12</v>
      </c>
      <c r="I258" s="29" t="s">
        <v>15</v>
      </c>
      <c r="J258" s="30">
        <v>3.5301999999999998</v>
      </c>
      <c r="K258" s="30">
        <v>3.77</v>
      </c>
      <c r="L258" s="30"/>
      <c r="M258" s="30">
        <v>2.2742</v>
      </c>
      <c r="N258" s="84">
        <f>[1]!b_anal_modidura_cnbd(A258,E258,1)</f>
        <v>8.1526999999999994</v>
      </c>
      <c r="O258" s="85">
        <f>[1]!b_anal_yield_cnbd(A258,D258,1)</f>
        <v>3.5680999999999998</v>
      </c>
      <c r="P258" s="86">
        <f>IF(U:U="国开1",0.09/N258+J258,IF(U:U="国开3",0.14/N258+J258,IF(U:U="国开5",0.24/N258+J258,IF(U:U="国开7",0.24/N258+J258,IF(U:U="国开10",0.29/N258+J258,IF(U:U="口行1",0.08/N258+J258,IF(U:U="口行2",0.08/N258+J258,IF(U:U="口行3",0.08/N258+J258,IF(U:U="口行5",0.13/N258+J258,IF(U:U="口行7",0.13/N258+J258,IF(U:U="口行10",0.18/N258+J258,IF(U:U="农发1",0.09/N258+J258,IF(U:U="农发2",0.09/N258+J258,IF(U:U="农发3",0.09/N258+J258,IF(U:U="农发5",0.14/N258+J258,IF(U:U="农发7",0.19/N258+J258,IF(U:U="农发10",0.19/N258+J258,IF(U:U="农发20",0.24/N258+J258,IF(U:U="国债1",0.05/N258+J258,IF(U:U="国债2",0.05/N258+J258,IF(U:U="国债3",0.05/N258+J258,IF(U:U="国开0",0,IF(U:U="农发0",0,IF(U:U="国债0",0,IF(U:U="口行0",0,0.1/N258+J258)))))))))))))))))))))))))</f>
        <v>3.5657710378156926</v>
      </c>
      <c r="Q258" s="1"/>
      <c r="R258" s="88">
        <f t="shared" ref="R258:R321" si="9">(P258-O258)*100</f>
        <v>-0.23289621843072261</v>
      </c>
      <c r="S258" s="1"/>
      <c r="U258" s="1" t="str">
        <f>IF(I:I="国家开发银行","国开",IF(I:I="中国进出口银行","口行",IF(I:I="中国农业发展银行","农发","国债")))&amp;IF(G:G&lt;1,"0",G258)</f>
        <v>国开10</v>
      </c>
      <c r="W258" s="1"/>
      <c r="X258" s="1"/>
    </row>
    <row r="259" spans="1:24" ht="15.75" hidden="1" x14ac:dyDescent="0.25">
      <c r="A259" s="113" t="str">
        <f t="shared" si="8"/>
        <v>150217.IB</v>
      </c>
      <c r="B259" s="29" t="s">
        <v>1957</v>
      </c>
      <c r="C259" s="29" t="s">
        <v>1958</v>
      </c>
      <c r="D259" s="33">
        <v>42290</v>
      </c>
      <c r="E259" s="33">
        <v>42292</v>
      </c>
      <c r="F259" s="30">
        <v>30</v>
      </c>
      <c r="G259" s="30">
        <v>3</v>
      </c>
      <c r="H259" s="29" t="s">
        <v>12</v>
      </c>
      <c r="I259" s="29" t="s">
        <v>15</v>
      </c>
      <c r="J259" s="30">
        <v>3.1307</v>
      </c>
      <c r="K259" s="30">
        <v>6.27</v>
      </c>
      <c r="L259" s="30"/>
      <c r="M259" s="30">
        <v>3.7618999999999998</v>
      </c>
      <c r="N259" s="84">
        <f>[1]!b_anal_modidura_cnbd(A259,E259,1)</f>
        <v>2.6869000000000001</v>
      </c>
      <c r="O259" s="85">
        <f>[1]!b_anal_yield_cnbd(A259,D259,1)</f>
        <v>3.1676000000000002</v>
      </c>
      <c r="P259" s="86">
        <f>IF(U:U="国开1",0.09/N259+J259,IF(U:U="国开3",0.14/N259+J259,IF(U:U="国开5",0.24/N259+J259,IF(U:U="国开7",0.24/N259+J259,IF(U:U="国开10",0.29/N259+J259,IF(U:U="口行1",0.08/N259+J259,IF(U:U="口行2",0.08/N259+J259,IF(U:U="口行3",0.08/N259+J259,IF(U:U="口行5",0.13/N259+J259,IF(U:U="口行7",0.13/N259+J259,IF(U:U="口行10",0.18/N259+J259,IF(U:U="农发1",0.09/N259+J259,IF(U:U="农发2",0.09/N259+J259,IF(U:U="农发3",0.09/N259+J259,IF(U:U="农发5",0.14/N259+J259,IF(U:U="农发7",0.19/N259+J259,IF(U:U="农发10",0.19/N259+J259,IF(U:U="农发20",0.24/N259+J259,IF(U:U="国债1",0.05/N259+J259,IF(U:U="国债2",0.05/N259+J259,IF(U:U="国债3",0.05/N259+J259,IF(U:U="国开0",0,IF(U:U="农发0",0,IF(U:U="国债0",0,IF(U:U="口行0",0,0.1/N259+J259)))))))))))))))))))))))))</f>
        <v>3.1828046559231828</v>
      </c>
      <c r="Q259" s="1"/>
      <c r="R259" s="88">
        <f t="shared" si="9"/>
        <v>1.5204655923182653</v>
      </c>
      <c r="S259" s="1"/>
      <c r="U259" s="1" t="str">
        <f>IF(I:I="国家开发银行","国开",IF(I:I="中国进出口银行","口行",IF(I:I="中国农业发展银行","农发","国债")))&amp;IF(G:G&lt;1,"0",G259)</f>
        <v>国开3</v>
      </c>
      <c r="W259" s="1"/>
      <c r="X259" s="1"/>
    </row>
    <row r="260" spans="1:24" ht="15.75" hidden="1" x14ac:dyDescent="0.25">
      <c r="A260" s="113" t="str">
        <f t="shared" si="8"/>
        <v>150220.IB</v>
      </c>
      <c r="B260" s="29" t="s">
        <v>1959</v>
      </c>
      <c r="C260" s="29" t="s">
        <v>1960</v>
      </c>
      <c r="D260" s="33">
        <v>42290</v>
      </c>
      <c r="E260" s="33">
        <v>42292</v>
      </c>
      <c r="F260" s="30">
        <v>40</v>
      </c>
      <c r="G260" s="30">
        <v>5</v>
      </c>
      <c r="H260" s="29" t="s">
        <v>12</v>
      </c>
      <c r="I260" s="29" t="s">
        <v>15</v>
      </c>
      <c r="J260" s="30">
        <v>3.3342000000000001</v>
      </c>
      <c r="K260" s="30">
        <v>4.49</v>
      </c>
      <c r="L260" s="30"/>
      <c r="M260" s="30">
        <v>1.2790999999999999</v>
      </c>
      <c r="N260" s="84">
        <f>[1]!b_anal_modidura_cnbd(A260,E260,1)</f>
        <v>4.4683000000000002</v>
      </c>
      <c r="O260" s="85">
        <f>[1]!b_anal_yield_cnbd(A260,D260,1)</f>
        <v>3.4020000000000001</v>
      </c>
      <c r="P260" s="86">
        <f>IF(U:U="国开1",0.09/N260+J260,IF(U:U="国开3",0.14/N260+J260,IF(U:U="国开5",0.24/N260+J260,IF(U:U="国开7",0.24/N260+J260,IF(U:U="国开10",0.29/N260+J260,IF(U:U="口行1",0.08/N260+J260,IF(U:U="口行2",0.08/N260+J260,IF(U:U="口行3",0.08/N260+J260,IF(U:U="口行5",0.13/N260+J260,IF(U:U="口行7",0.13/N260+J260,IF(U:U="口行10",0.18/N260+J260,IF(U:U="农发1",0.09/N260+J260,IF(U:U="农发2",0.09/N260+J260,IF(U:U="农发3",0.09/N260+J260,IF(U:U="农发5",0.14/N260+J260,IF(U:U="农发7",0.19/N260+J260,IF(U:U="农发10",0.19/N260+J260,IF(U:U="农发20",0.24/N260+J260,IF(U:U="国债1",0.05/N260+J260,IF(U:U="国债2",0.05/N260+J260,IF(U:U="国债3",0.05/N260+J260,IF(U:U="国开0",0,IF(U:U="农发0",0,IF(U:U="国债0",0,IF(U:U="口行0",0,0.1/N260+J260)))))))))))))))))))))))))</f>
        <v>3.3879117024371688</v>
      </c>
      <c r="Q260" s="1"/>
      <c r="R260" s="88">
        <f t="shared" si="9"/>
        <v>-1.4088297562831364</v>
      </c>
      <c r="S260" s="1"/>
      <c r="U260" s="1" t="str">
        <f>IF(I:I="国家开发银行","国开",IF(I:I="中国进出口银行","口行",IF(I:I="中国农业发展银行","农发","国债")))&amp;IF(G:G&lt;1,"0",G260)</f>
        <v>国开5</v>
      </c>
      <c r="W260" s="1"/>
      <c r="X260" s="1"/>
    </row>
    <row r="261" spans="1:24" ht="15.75" hidden="1" x14ac:dyDescent="0.25">
      <c r="A261" s="113" t="str">
        <f t="shared" si="8"/>
        <v>150216.IB</v>
      </c>
      <c r="B261" s="29" t="s">
        <v>1961</v>
      </c>
      <c r="C261" s="29" t="s">
        <v>1962</v>
      </c>
      <c r="D261" s="33">
        <v>42290</v>
      </c>
      <c r="E261" s="33">
        <v>42292</v>
      </c>
      <c r="F261" s="30">
        <v>40</v>
      </c>
      <c r="G261" s="30">
        <v>7</v>
      </c>
      <c r="H261" s="29" t="s">
        <v>12</v>
      </c>
      <c r="I261" s="29" t="s">
        <v>15</v>
      </c>
      <c r="J261" s="30">
        <v>3.5954000000000002</v>
      </c>
      <c r="K261" s="30">
        <v>5.76</v>
      </c>
      <c r="L261" s="30"/>
      <c r="M261" s="30">
        <v>2.9474</v>
      </c>
      <c r="N261" s="84">
        <f>[1]!b_anal_modidura_cnbd(A261,E261,1)</f>
        <v>5.7858999999999998</v>
      </c>
      <c r="O261" s="85">
        <f>[1]!b_anal_yield_cnbd(A261,D261,1)</f>
        <v>3.6301000000000001</v>
      </c>
      <c r="P261" s="86">
        <f>IF(U:U="国开1",0.09/N261+J261,IF(U:U="国开3",0.14/N261+J261,IF(U:U="国开5",0.24/N261+J261,IF(U:U="国开7",0.24/N261+J261,IF(U:U="国开10",0.29/N261+J261,IF(U:U="口行1",0.08/N261+J261,IF(U:U="口行2",0.08/N261+J261,IF(U:U="口行3",0.08/N261+J261,IF(U:U="口行5",0.13/N261+J261,IF(U:U="口行7",0.13/N261+J261,IF(U:U="口行10",0.18/N261+J261,IF(U:U="农发1",0.09/N261+J261,IF(U:U="农发2",0.09/N261+J261,IF(U:U="农发3",0.09/N261+J261,IF(U:U="农发5",0.14/N261+J261,IF(U:U="农发7",0.19/N261+J261,IF(U:U="农发10",0.19/N261+J261,IF(U:U="农发20",0.24/N261+J261,IF(U:U="国债1",0.05/N261+J261,IF(U:U="国债2",0.05/N261+J261,IF(U:U="国债3",0.05/N261+J261,IF(U:U="国开0",0,IF(U:U="农发0",0,IF(U:U="国债0",0,IF(U:U="口行0",0,0.1/N261+J261)))))))))))))))))))))))))</f>
        <v>3.6368801500198762</v>
      </c>
      <c r="Q261" s="1"/>
      <c r="R261" s="88">
        <f t="shared" si="9"/>
        <v>0.67801500198760856</v>
      </c>
      <c r="S261" s="1"/>
      <c r="U261" s="1" t="str">
        <f>IF(I:I="国家开发银行","国开",IF(I:I="中国进出口银行","口行",IF(I:I="中国农业发展银行","农发","国债")))&amp;IF(G:G&lt;1,"0",G261)</f>
        <v>国开7</v>
      </c>
      <c r="W261" s="1"/>
      <c r="X261" s="1"/>
    </row>
    <row r="262" spans="1:24" ht="15.75" hidden="1" x14ac:dyDescent="0.25">
      <c r="A262" s="113" t="str">
        <f t="shared" si="8"/>
        <v>150314.IB</v>
      </c>
      <c r="B262" s="29" t="s">
        <v>1963</v>
      </c>
      <c r="C262" s="29" t="s">
        <v>1964</v>
      </c>
      <c r="D262" s="33">
        <v>42293</v>
      </c>
      <c r="E262" s="33">
        <v>42296</v>
      </c>
      <c r="F262" s="30">
        <v>40</v>
      </c>
      <c r="G262" s="30">
        <v>10</v>
      </c>
      <c r="H262" s="29" t="s">
        <v>12</v>
      </c>
      <c r="I262" s="29" t="s">
        <v>22</v>
      </c>
      <c r="J262" s="30">
        <v>3.6749000000000001</v>
      </c>
      <c r="K262" s="30">
        <v>3.9</v>
      </c>
      <c r="L262" s="30"/>
      <c r="M262" s="30">
        <v>16.5</v>
      </c>
      <c r="N262" s="84">
        <f>[1]!b_anal_modidura_cnbd(A262,E262,1)</f>
        <v>8.0914999999999999</v>
      </c>
      <c r="O262" s="85">
        <f>[1]!b_anal_yield_cnbd(A262,D262,1)</f>
        <v>3.7301000000000002</v>
      </c>
      <c r="P262" s="86">
        <f>IF(U:U="国开1",0.09/N262+J262,IF(U:U="国开3",0.14/N262+J262,IF(U:U="国开5",0.24/N262+J262,IF(U:U="国开7",0.24/N262+J262,IF(U:U="国开10",0.29/N262+J262,IF(U:U="口行1",0.08/N262+J262,IF(U:U="口行2",0.08/N262+J262,IF(U:U="口行3",0.08/N262+J262,IF(U:U="口行5",0.13/N262+J262,IF(U:U="口行7",0.13/N262+J262,IF(U:U="口行10",0.18/N262+J262,IF(U:U="农发1",0.09/N262+J262,IF(U:U="农发2",0.09/N262+J262,IF(U:U="农发3",0.09/N262+J262,IF(U:U="农发5",0.14/N262+J262,IF(U:U="农发7",0.19/N262+J262,IF(U:U="农发10",0.19/N262+J262,IF(U:U="农发20",0.24/N262+J262,IF(U:U="国债1",0.05/N262+J262,IF(U:U="国债2",0.05/N262+J262,IF(U:U="国债3",0.05/N262+J262,IF(U:U="国开0",0,IF(U:U="农发0",0,IF(U:U="国债0",0,IF(U:U="口行0",0,0.1/N262+J262)))))))))))))))))))))))))</f>
        <v>3.6971455663350432</v>
      </c>
      <c r="Q262" s="1"/>
      <c r="R262" s="88">
        <f t="shared" si="9"/>
        <v>-3.2954433664956984</v>
      </c>
      <c r="S262" s="1"/>
      <c r="U262" s="1" t="str">
        <f>IF(I:I="国家开发银行","国开",IF(I:I="中国进出口银行","口行",IF(I:I="中国农业发展银行","农发","国债")))&amp;IF(G:G&lt;1,"0",G262)</f>
        <v>口行10</v>
      </c>
      <c r="W262" s="1"/>
      <c r="X262" s="1"/>
    </row>
    <row r="263" spans="1:24" ht="15.75" hidden="1" x14ac:dyDescent="0.25">
      <c r="A263" s="113" t="str">
        <f t="shared" si="8"/>
        <v>150418.IB</v>
      </c>
      <c r="B263" s="29" t="s">
        <v>1965</v>
      </c>
      <c r="C263" s="29" t="s">
        <v>1966</v>
      </c>
      <c r="D263" s="33">
        <v>42296</v>
      </c>
      <c r="E263" s="33">
        <v>42298</v>
      </c>
      <c r="F263" s="30">
        <v>50</v>
      </c>
      <c r="G263" s="30">
        <v>3</v>
      </c>
      <c r="H263" s="29" t="s">
        <v>12</v>
      </c>
      <c r="I263" s="29" t="s">
        <v>41</v>
      </c>
      <c r="J263" s="30">
        <v>3.2336999999999998</v>
      </c>
      <c r="K263" s="30">
        <v>3.14</v>
      </c>
      <c r="L263" s="30"/>
      <c r="M263" s="30">
        <v>1.5319</v>
      </c>
      <c r="N263" s="84">
        <f>[1]!b_anal_modidura_cnbd(A263,E263,1)</f>
        <v>2.5528</v>
      </c>
      <c r="O263" s="85">
        <f>[1]!b_anal_yield_cnbd(A263,D263,1)</f>
        <v>3.2603</v>
      </c>
      <c r="P263" s="86">
        <f>IF(U:U="国开1",0.09/N263+J263,IF(U:U="国开3",0.14/N263+J263,IF(U:U="国开5",0.24/N263+J263,IF(U:U="国开7",0.24/N263+J263,IF(U:U="国开10",0.29/N263+J263,IF(U:U="口行1",0.08/N263+J263,IF(U:U="口行2",0.08/N263+J263,IF(U:U="口行3",0.08/N263+J263,IF(U:U="口行5",0.13/N263+J263,IF(U:U="口行7",0.13/N263+J263,IF(U:U="口行10",0.18/N263+J263,IF(U:U="农发1",0.09/N263+J263,IF(U:U="农发2",0.09/N263+J263,IF(U:U="农发3",0.09/N263+J263,IF(U:U="农发5",0.14/N263+J263,IF(U:U="农发7",0.19/N263+J263,IF(U:U="农发10",0.19/N263+J263,IF(U:U="农发20",0.24/N263+J263,IF(U:U="国债1",0.05/N263+J263,IF(U:U="国债2",0.05/N263+J263,IF(U:U="国债3",0.05/N263+J263,IF(U:U="国开0",0,IF(U:U="农发0",0,IF(U:U="国债0",0,IF(U:U="口行0",0,0.1/N263+J263)))))))))))))))))))))))))</f>
        <v>3.2689554058288937</v>
      </c>
      <c r="Q263" s="1"/>
      <c r="R263" s="88">
        <f t="shared" si="9"/>
        <v>0.86554058288936808</v>
      </c>
      <c r="S263" s="1"/>
      <c r="U263" s="1" t="str">
        <f>IF(I:I="国家开发银行","国开",IF(I:I="中国进出口银行","口行",IF(I:I="中国农业发展银行","农发","国债")))&amp;IF(G:G&lt;1,"0",G263)</f>
        <v>农发3</v>
      </c>
      <c r="W263" s="1"/>
      <c r="X263" s="1"/>
    </row>
    <row r="264" spans="1:24" ht="15.75" hidden="1" x14ac:dyDescent="0.25">
      <c r="A264" s="113" t="str">
        <f t="shared" si="8"/>
        <v>150412.IB</v>
      </c>
      <c r="B264" s="29" t="s">
        <v>1967</v>
      </c>
      <c r="C264" s="29" t="s">
        <v>1968</v>
      </c>
      <c r="D264" s="33">
        <v>42296</v>
      </c>
      <c r="E264" s="33">
        <v>42298</v>
      </c>
      <c r="F264" s="30">
        <v>50</v>
      </c>
      <c r="G264" s="30">
        <v>7</v>
      </c>
      <c r="H264" s="29" t="s">
        <v>12</v>
      </c>
      <c r="I264" s="29" t="s">
        <v>41</v>
      </c>
      <c r="J264" s="30">
        <v>3.6526999999999998</v>
      </c>
      <c r="K264" s="30">
        <v>3.74</v>
      </c>
      <c r="L264" s="30"/>
      <c r="M264" s="30">
        <v>1.4516</v>
      </c>
      <c r="N264" s="84">
        <f>[1]!b_anal_modidura_cnbd(A264,E264,1)</f>
        <v>5.5567000000000002</v>
      </c>
      <c r="O264" s="85">
        <f>[1]!b_anal_yield_cnbd(A264,D264,1)</f>
        <v>3.6998000000000002</v>
      </c>
      <c r="P264" s="86">
        <f>IF(U:U="国开1",0.09/N264+J264,IF(U:U="国开3",0.14/N264+J264,IF(U:U="国开5",0.24/N264+J264,IF(U:U="国开7",0.24/N264+J264,IF(U:U="国开10",0.29/N264+J264,IF(U:U="口行1",0.08/N264+J264,IF(U:U="口行2",0.08/N264+J264,IF(U:U="口行3",0.08/N264+J264,IF(U:U="口行5",0.13/N264+J264,IF(U:U="口行7",0.13/N264+J264,IF(U:U="口行10",0.18/N264+J264,IF(U:U="农发1",0.09/N264+J264,IF(U:U="农发2",0.09/N264+J264,IF(U:U="农发3",0.09/N264+J264,IF(U:U="农发5",0.14/N264+J264,IF(U:U="农发7",0.19/N264+J264,IF(U:U="农发10",0.19/N264+J264,IF(U:U="农发20",0.24/N264+J264,IF(U:U="国债1",0.05/N264+J264,IF(U:U="国债2",0.05/N264+J264,IF(U:U="国债3",0.05/N264+J264,IF(U:U="国开0",0,IF(U:U="农发0",0,IF(U:U="国债0",0,IF(U:U="口行0",0,0.1/N264+J264)))))))))))))))))))))))))</f>
        <v>3.686892956251012</v>
      </c>
      <c r="Q264" s="1"/>
      <c r="R264" s="88">
        <f t="shared" si="9"/>
        <v>-1.2907043748988212</v>
      </c>
      <c r="S264" s="1"/>
      <c r="U264" s="1" t="str">
        <f>IF(I:I="国家开发银行","国开",IF(I:I="中国进出口银行","口行",IF(I:I="中国农业发展银行","农发","国债")))&amp;IF(G:G&lt;1,"0",G264)</f>
        <v>农发7</v>
      </c>
      <c r="W264" s="1"/>
      <c r="X264" s="1"/>
    </row>
    <row r="265" spans="1:24" ht="15.75" hidden="1" x14ac:dyDescent="0.25">
      <c r="A265" s="113" t="str">
        <f t="shared" si="8"/>
        <v>150220.IB</v>
      </c>
      <c r="B265" s="29" t="s">
        <v>1969</v>
      </c>
      <c r="C265" s="29" t="s">
        <v>1970</v>
      </c>
      <c r="D265" s="33">
        <v>42297</v>
      </c>
      <c r="E265" s="33">
        <v>42299</v>
      </c>
      <c r="F265" s="30">
        <v>40</v>
      </c>
      <c r="G265" s="30">
        <v>5</v>
      </c>
      <c r="H265" s="29" t="s">
        <v>12</v>
      </c>
      <c r="I265" s="29" t="s">
        <v>15</v>
      </c>
      <c r="J265" s="30">
        <v>3.3304999999999998</v>
      </c>
      <c r="K265" s="30">
        <v>3.27</v>
      </c>
      <c r="L265" s="30"/>
      <c r="M265" s="30">
        <v>16.833300000000001</v>
      </c>
      <c r="N265" s="84">
        <f>[1]!b_anal_modidura_cnbd(A265,E265,1)</f>
        <v>4.4504999999999999</v>
      </c>
      <c r="O265" s="85">
        <f>[1]!b_anal_yield_cnbd(A265,D265,1)</f>
        <v>3.3969999999999998</v>
      </c>
      <c r="P265" s="86">
        <f>IF(U:U="国开1",0.09/N265+J265,IF(U:U="国开3",0.14/N265+J265,IF(U:U="国开5",0.24/N265+J265,IF(U:U="国开7",0.24/N265+J265,IF(U:U="国开10",0.29/N265+J265,IF(U:U="口行1",0.08/N265+J265,IF(U:U="口行2",0.08/N265+J265,IF(U:U="口行3",0.08/N265+J265,IF(U:U="口行5",0.13/N265+J265,IF(U:U="口行7",0.13/N265+J265,IF(U:U="口行10",0.18/N265+J265,IF(U:U="农发1",0.09/N265+J265,IF(U:U="农发2",0.09/N265+J265,IF(U:U="农发3",0.09/N265+J265,IF(U:U="农发5",0.14/N265+J265,IF(U:U="农发7",0.19/N265+J265,IF(U:U="农发10",0.19/N265+J265,IF(U:U="农发20",0.24/N265+J265,IF(U:U="国债1",0.05/N265+J265,IF(U:U="国债2",0.05/N265+J265,IF(U:U="国债3",0.05/N265+J265,IF(U:U="国开0",0,IF(U:U="农发0",0,IF(U:U="国债0",0,IF(U:U="口行0",0,0.1/N265+J265)))))))))))))))))))))))))</f>
        <v>3.384426525109538</v>
      </c>
      <c r="Q265" s="1"/>
      <c r="R265" s="88">
        <f t="shared" si="9"/>
        <v>-1.2573474890461789</v>
      </c>
      <c r="S265" s="1"/>
      <c r="U265" s="1" t="str">
        <f>IF(I:I="国家开发银行","国开",IF(I:I="中国进出口银行","口行",IF(I:I="中国农业发展银行","农发","国债")))&amp;IF(G:G&lt;1,"0",G265)</f>
        <v>国开5</v>
      </c>
      <c r="W265" s="1"/>
      <c r="X265" s="1"/>
    </row>
    <row r="266" spans="1:24" ht="15.75" hidden="1" x14ac:dyDescent="0.25">
      <c r="A266" s="113" t="str">
        <f t="shared" si="8"/>
        <v>150217.IB</v>
      </c>
      <c r="B266" s="29" t="s">
        <v>1971</v>
      </c>
      <c r="C266" s="29" t="s">
        <v>1972</v>
      </c>
      <c r="D266" s="33">
        <v>42297</v>
      </c>
      <c r="E266" s="33">
        <v>42299</v>
      </c>
      <c r="F266" s="30">
        <v>40</v>
      </c>
      <c r="G266" s="30">
        <v>3</v>
      </c>
      <c r="H266" s="29" t="s">
        <v>12</v>
      </c>
      <c r="I266" s="29" t="s">
        <v>15</v>
      </c>
      <c r="J266" s="30">
        <v>3.1082000000000001</v>
      </c>
      <c r="K266" s="30">
        <v>3.71</v>
      </c>
      <c r="L266" s="30"/>
      <c r="M266" s="30">
        <v>1.2128000000000001</v>
      </c>
      <c r="N266" s="84">
        <f>[1]!b_anal_modidura_cnbd(A266,E266,1)</f>
        <v>2.6692</v>
      </c>
      <c r="O266" s="85">
        <f>[1]!b_anal_yield_cnbd(A266,D266,1)</f>
        <v>3.1701000000000001</v>
      </c>
      <c r="P266" s="86">
        <f>IF(U:U="国开1",0.09/N266+J266,IF(U:U="国开3",0.14/N266+J266,IF(U:U="国开5",0.24/N266+J266,IF(U:U="国开7",0.24/N266+J266,IF(U:U="国开10",0.29/N266+J266,IF(U:U="口行1",0.08/N266+J266,IF(U:U="口行2",0.08/N266+J266,IF(U:U="口行3",0.08/N266+J266,IF(U:U="口行5",0.13/N266+J266,IF(U:U="口行7",0.13/N266+J266,IF(U:U="口行10",0.18/N266+J266,IF(U:U="农发1",0.09/N266+J266,IF(U:U="农发2",0.09/N266+J266,IF(U:U="农发3",0.09/N266+J266,IF(U:U="农发5",0.14/N266+J266,IF(U:U="农发7",0.19/N266+J266,IF(U:U="农发10",0.19/N266+J266,IF(U:U="农发20",0.24/N266+J266,IF(U:U="国债1",0.05/N266+J266,IF(U:U="国债2",0.05/N266+J266,IF(U:U="国债3",0.05/N266+J266,IF(U:U="国开0",0,IF(U:U="农发0",0,IF(U:U="国债0",0,IF(U:U="口行0",0,0.1/N266+J266)))))))))))))))))))))))))</f>
        <v>3.1606501723362808</v>
      </c>
      <c r="Q266" s="1"/>
      <c r="R266" s="88">
        <f t="shared" si="9"/>
        <v>-0.9449827663719379</v>
      </c>
      <c r="S266" s="1"/>
      <c r="U266" s="1" t="str">
        <f>IF(I:I="国家开发银行","国开",IF(I:I="中国进出口银行","口行",IF(I:I="中国农业发展银行","农发","国债")))&amp;IF(G:G&lt;1,"0",G266)</f>
        <v>国开3</v>
      </c>
      <c r="W266" s="1"/>
      <c r="X266" s="1"/>
    </row>
    <row r="267" spans="1:24" ht="15.75" hidden="1" x14ac:dyDescent="0.25">
      <c r="A267" s="113" t="str">
        <f t="shared" si="8"/>
        <v>150218.IB</v>
      </c>
      <c r="B267" s="29" t="s">
        <v>1973</v>
      </c>
      <c r="C267" s="29" t="s">
        <v>1974</v>
      </c>
      <c r="D267" s="33">
        <v>42297</v>
      </c>
      <c r="E267" s="33">
        <v>42299</v>
      </c>
      <c r="F267" s="30">
        <v>100</v>
      </c>
      <c r="G267" s="30">
        <v>10</v>
      </c>
      <c r="H267" s="29" t="s">
        <v>12</v>
      </c>
      <c r="I267" s="29" t="s">
        <v>15</v>
      </c>
      <c r="J267" s="30">
        <v>3.5095000000000001</v>
      </c>
      <c r="K267" s="30">
        <v>3.09</v>
      </c>
      <c r="L267" s="30"/>
      <c r="M267" s="30">
        <v>2.3228</v>
      </c>
      <c r="N267" s="84">
        <f>[1]!b_anal_modidura_cnbd(A267,E267,1)</f>
        <v>8.1401000000000003</v>
      </c>
      <c r="O267" s="85">
        <f>[1]!b_anal_yield_cnbd(A267,D267,1)</f>
        <v>3.5350000000000001</v>
      </c>
      <c r="P267" s="86">
        <f>IF(U:U="国开1",0.09/N267+J267,IF(U:U="国开3",0.14/N267+J267,IF(U:U="国开5",0.24/N267+J267,IF(U:U="国开7",0.24/N267+J267,IF(U:U="国开10",0.29/N267+J267,IF(U:U="口行1",0.08/N267+J267,IF(U:U="口行2",0.08/N267+J267,IF(U:U="口行3",0.08/N267+J267,IF(U:U="口行5",0.13/N267+J267,IF(U:U="口行7",0.13/N267+J267,IF(U:U="口行10",0.18/N267+J267,IF(U:U="农发1",0.09/N267+J267,IF(U:U="农发2",0.09/N267+J267,IF(U:U="农发3",0.09/N267+J267,IF(U:U="农发5",0.14/N267+J267,IF(U:U="农发7",0.19/N267+J267,IF(U:U="农发10",0.19/N267+J267,IF(U:U="农发20",0.24/N267+J267,IF(U:U="国债1",0.05/N267+J267,IF(U:U="国债2",0.05/N267+J267,IF(U:U="国债3",0.05/N267+J267,IF(U:U="国开0",0,IF(U:U="农发0",0,IF(U:U="国债0",0,IF(U:U="口行0",0,0.1/N267+J267)))))))))))))))))))))))))</f>
        <v>3.5451260979594847</v>
      </c>
      <c r="Q267" s="1"/>
      <c r="R267" s="88">
        <f t="shared" si="9"/>
        <v>1.0126097959484603</v>
      </c>
      <c r="S267" s="1"/>
      <c r="U267" s="1" t="str">
        <f>IF(I:I="国家开发银行","国开",IF(I:I="中国进出口银行","口行",IF(I:I="中国农业发展银行","农发","国债")))&amp;IF(G:G&lt;1,"0",G267)</f>
        <v>国开10</v>
      </c>
      <c r="W267" s="1"/>
      <c r="X267" s="1"/>
    </row>
    <row r="268" spans="1:24" ht="15.75" hidden="1" x14ac:dyDescent="0.25">
      <c r="A268" s="113" t="str">
        <f t="shared" si="8"/>
        <v>150314.IB</v>
      </c>
      <c r="B268" s="29" t="s">
        <v>1975</v>
      </c>
      <c r="C268" s="29" t="s">
        <v>1976</v>
      </c>
      <c r="D268" s="33">
        <v>42299</v>
      </c>
      <c r="E268" s="33">
        <v>42300</v>
      </c>
      <c r="F268" s="30">
        <v>40</v>
      </c>
      <c r="G268" s="30">
        <v>10</v>
      </c>
      <c r="H268" s="29" t="s">
        <v>12</v>
      </c>
      <c r="I268" s="29" t="s">
        <v>22</v>
      </c>
      <c r="J268" s="30">
        <v>3.6604000000000001</v>
      </c>
      <c r="K268" s="30">
        <v>3.29</v>
      </c>
      <c r="L268" s="30"/>
      <c r="M268" s="30">
        <v>1.4694</v>
      </c>
      <c r="N268" s="84">
        <f>[1]!b_anal_modidura_cnbd(A268,E268,1)</f>
        <v>8.0922999999999998</v>
      </c>
      <c r="O268" s="85">
        <f>[1]!b_anal_yield_cnbd(A268,D268,1)</f>
        <v>3.6787999999999998</v>
      </c>
      <c r="P268" s="86">
        <f>IF(U:U="国开1",0.09/N268+J268,IF(U:U="国开3",0.14/N268+J268,IF(U:U="国开5",0.24/N268+J268,IF(U:U="国开7",0.24/N268+J268,IF(U:U="国开10",0.29/N268+J268,IF(U:U="口行1",0.08/N268+J268,IF(U:U="口行2",0.08/N268+J268,IF(U:U="口行3",0.08/N268+J268,IF(U:U="口行5",0.13/N268+J268,IF(U:U="口行7",0.13/N268+J268,IF(U:U="口行10",0.18/N268+J268,IF(U:U="农发1",0.09/N268+J268,IF(U:U="农发2",0.09/N268+J268,IF(U:U="农发3",0.09/N268+J268,IF(U:U="农发5",0.14/N268+J268,IF(U:U="农发7",0.19/N268+J268,IF(U:U="农发10",0.19/N268+J268,IF(U:U="农发20",0.24/N268+J268,IF(U:U="国债1",0.05/N268+J268,IF(U:U="国债2",0.05/N268+J268,IF(U:U="国债3",0.05/N268+J268,IF(U:U="国开0",0,IF(U:U="农发0",0,IF(U:U="国债0",0,IF(U:U="口行0",0,0.1/N268+J268)))))))))))))))))))))))))</f>
        <v>3.6826433671514898</v>
      </c>
      <c r="Q268" s="1"/>
      <c r="R268" s="88">
        <f t="shared" si="9"/>
        <v>0.38433671514899181</v>
      </c>
      <c r="S268" s="1"/>
      <c r="U268" s="1" t="str">
        <f>IF(I:I="国家开发银行","国开",IF(I:I="中国进出口银行","口行",IF(I:I="中国农业发展银行","农发","国债")))&amp;IF(G:G&lt;1,"0",G268)</f>
        <v>口行10</v>
      </c>
      <c r="W268" s="1"/>
      <c r="X268" s="1"/>
    </row>
    <row r="269" spans="1:24" ht="15.75" hidden="1" x14ac:dyDescent="0.25">
      <c r="A269" s="113" t="str">
        <f t="shared" si="8"/>
        <v>150313.IB</v>
      </c>
      <c r="B269" s="29" t="s">
        <v>1977</v>
      </c>
      <c r="C269" s="29" t="s">
        <v>1978</v>
      </c>
      <c r="D269" s="33">
        <v>42299</v>
      </c>
      <c r="E269" s="33">
        <v>42300</v>
      </c>
      <c r="F269" s="30">
        <v>40</v>
      </c>
      <c r="G269" s="30">
        <v>5</v>
      </c>
      <c r="H269" s="29" t="s">
        <v>12</v>
      </c>
      <c r="I269" s="29" t="s">
        <v>22</v>
      </c>
      <c r="J269" s="30">
        <v>3.3763999999999998</v>
      </c>
      <c r="K269" s="30">
        <v>2.87</v>
      </c>
      <c r="L269" s="30"/>
      <c r="M269" s="30">
        <v>2.68</v>
      </c>
      <c r="N269" s="84">
        <f>[1]!b_anal_modidura_cnbd(A269,E269,1)</f>
        <v>4.1367000000000003</v>
      </c>
      <c r="O269" s="85">
        <f>[1]!b_anal_yield_cnbd(A269,D269,1)</f>
        <v>3.3852000000000002</v>
      </c>
      <c r="P269" s="86">
        <f>IF(U:U="国开1",0.09/N269+J269,IF(U:U="国开3",0.14/N269+J269,IF(U:U="国开5",0.24/N269+J269,IF(U:U="国开7",0.24/N269+J269,IF(U:U="国开10",0.29/N269+J269,IF(U:U="口行1",0.08/N269+J269,IF(U:U="口行2",0.08/N269+J269,IF(U:U="口行3",0.08/N269+J269,IF(U:U="口行5",0.13/N269+J269,IF(U:U="口行7",0.13/N269+J269,IF(U:U="口行10",0.18/N269+J269,IF(U:U="农发1",0.09/N269+J269,IF(U:U="农发2",0.09/N269+J269,IF(U:U="农发3",0.09/N269+J269,IF(U:U="农发5",0.14/N269+J269,IF(U:U="农发7",0.19/N269+J269,IF(U:U="农发10",0.19/N269+J269,IF(U:U="农发20",0.24/N269+J269,IF(U:U="国债1",0.05/N269+J269,IF(U:U="国债2",0.05/N269+J269,IF(U:U="国债3",0.05/N269+J269,IF(U:U="国开0",0,IF(U:U="农发0",0,IF(U:U="国债0",0,IF(U:U="口行0",0,0.1/N269+J269)))))))))))))))))))))))))</f>
        <v>3.4078260159063989</v>
      </c>
      <c r="Q269" s="1"/>
      <c r="R269" s="88">
        <f t="shared" si="9"/>
        <v>2.2626015906398678</v>
      </c>
      <c r="S269" s="1"/>
      <c r="U269" s="1" t="str">
        <f>IF(I:I="国家开发银行","国开",IF(I:I="中国进出口银行","口行",IF(I:I="中国农业发展银行","农发","国债")))&amp;IF(G:G&lt;1,"0",G269)</f>
        <v>口行5</v>
      </c>
      <c r="W269" s="1"/>
      <c r="X269" s="1"/>
    </row>
    <row r="270" spans="1:24" ht="15.75" hidden="1" x14ac:dyDescent="0.25">
      <c r="A270" s="113" t="str">
        <f t="shared" si="8"/>
        <v>150405.IB</v>
      </c>
      <c r="B270" s="29" t="s">
        <v>1979</v>
      </c>
      <c r="C270" s="29" t="s">
        <v>1980</v>
      </c>
      <c r="D270" s="33">
        <v>42303</v>
      </c>
      <c r="E270" s="33">
        <v>42305</v>
      </c>
      <c r="F270" s="30">
        <v>50</v>
      </c>
      <c r="G270" s="30">
        <v>10</v>
      </c>
      <c r="H270" s="29" t="s">
        <v>12</v>
      </c>
      <c r="I270" s="29" t="s">
        <v>41</v>
      </c>
      <c r="J270" s="30">
        <v>3.5644999999999998</v>
      </c>
      <c r="K270" s="30">
        <v>3.57</v>
      </c>
      <c r="L270" s="30"/>
      <c r="M270" s="30">
        <v>1.1446000000000001</v>
      </c>
      <c r="N270" s="84">
        <f>[1]!b_anal_modidura_cnbd(A270,E270,1)</f>
        <v>7.5457999999999998</v>
      </c>
      <c r="O270" s="85">
        <f>[1]!b_anal_yield_cnbd(A270,D270,1)</f>
        <v>3.6192000000000002</v>
      </c>
      <c r="P270" s="86">
        <f>IF(U:U="国开1",0.09/N270+J270,IF(U:U="国开3",0.14/N270+J270,IF(U:U="国开5",0.24/N270+J270,IF(U:U="国开7",0.24/N270+J270,IF(U:U="国开10",0.29/N270+J270,IF(U:U="口行1",0.08/N270+J270,IF(U:U="口行2",0.08/N270+J270,IF(U:U="口行3",0.08/N270+J270,IF(U:U="口行5",0.13/N270+J270,IF(U:U="口行7",0.13/N270+J270,IF(U:U="口行10",0.18/N270+J270,IF(U:U="农发1",0.09/N270+J270,IF(U:U="农发2",0.09/N270+J270,IF(U:U="农发3",0.09/N270+J270,IF(U:U="农发5",0.14/N270+J270,IF(U:U="农发7",0.19/N270+J270,IF(U:U="农发10",0.19/N270+J270,IF(U:U="农发20",0.24/N270+J270,IF(U:U="国债1",0.05/N270+J270,IF(U:U="国债2",0.05/N270+J270,IF(U:U="国债3",0.05/N270+J270,IF(U:U="国开0",0,IF(U:U="农发0",0,IF(U:U="国债0",0,IF(U:U="口行0",0,0.1/N270+J270)))))))))))))))))))))))))</f>
        <v>3.5896795700919713</v>
      </c>
      <c r="Q270" s="1"/>
      <c r="R270" s="88">
        <f t="shared" si="9"/>
        <v>-2.9520429908028945</v>
      </c>
      <c r="S270" s="1"/>
      <c r="U270" s="1" t="str">
        <f>IF(I:I="国家开发银行","国开",IF(I:I="中国进出口银行","口行",IF(I:I="中国农业发展银行","农发","国债")))&amp;IF(G:G&lt;1,"0",G270)</f>
        <v>农发10</v>
      </c>
      <c r="W270" s="1"/>
      <c r="X270" s="1"/>
    </row>
    <row r="271" spans="1:24" ht="15.75" hidden="1" x14ac:dyDescent="0.25">
      <c r="A271" s="113" t="str">
        <f t="shared" si="8"/>
        <v>150420.IB</v>
      </c>
      <c r="B271" s="29" t="s">
        <v>1981</v>
      </c>
      <c r="C271" s="29" t="s">
        <v>1982</v>
      </c>
      <c r="D271" s="33">
        <v>42303</v>
      </c>
      <c r="E271" s="33">
        <v>42305</v>
      </c>
      <c r="F271" s="30">
        <v>50</v>
      </c>
      <c r="G271" s="30">
        <v>5</v>
      </c>
      <c r="H271" s="29" t="s">
        <v>12</v>
      </c>
      <c r="I271" s="29" t="s">
        <v>41</v>
      </c>
      <c r="J271" s="30">
        <v>3.2867000000000002</v>
      </c>
      <c r="K271" s="30">
        <v>3.73</v>
      </c>
      <c r="L271" s="30"/>
      <c r="M271" s="30">
        <v>1.1767000000000001</v>
      </c>
      <c r="N271" s="84">
        <f>[1]!b_anal_modidura_cnbd(A271,E271,1)</f>
        <v>4.3605999999999998</v>
      </c>
      <c r="O271" s="85">
        <f>[1]!b_anal_yield_cnbd(A271,D271,1)</f>
        <v>3.3001999999999998</v>
      </c>
      <c r="P271" s="86">
        <f>IF(U:U="国开1",0.09/N271+J271,IF(U:U="国开3",0.14/N271+J271,IF(U:U="国开5",0.24/N271+J271,IF(U:U="国开7",0.24/N271+J271,IF(U:U="国开10",0.29/N271+J271,IF(U:U="口行1",0.08/N271+J271,IF(U:U="口行2",0.08/N271+J271,IF(U:U="口行3",0.08/N271+J271,IF(U:U="口行5",0.13/N271+J271,IF(U:U="口行7",0.13/N271+J271,IF(U:U="口行10",0.18/N271+J271,IF(U:U="农发1",0.09/N271+J271,IF(U:U="农发2",0.09/N271+J271,IF(U:U="农发3",0.09/N271+J271,IF(U:U="农发5",0.14/N271+J271,IF(U:U="农发7",0.19/N271+J271,IF(U:U="农发10",0.19/N271+J271,IF(U:U="农发20",0.24/N271+J271,IF(U:U="国债1",0.05/N271+J271,IF(U:U="国债2",0.05/N271+J271,IF(U:U="国债3",0.05/N271+J271,IF(U:U="国开0",0,IF(U:U="农发0",0,IF(U:U="国债0",0,IF(U:U="口行0",0,0.1/N271+J271)))))))))))))))))))))))))</f>
        <v>3.3188056735311657</v>
      </c>
      <c r="Q271" s="1"/>
      <c r="R271" s="88">
        <f t="shared" si="9"/>
        <v>1.8605673531165934</v>
      </c>
      <c r="S271" s="1"/>
      <c r="U271" s="1" t="str">
        <f>IF(I:I="国家开发银行","国开",IF(I:I="中国进出口银行","口行",IF(I:I="中国农业发展银行","农发","国债")))&amp;IF(G:G&lt;1,"0",G271)</f>
        <v>农发5</v>
      </c>
      <c r="W271" s="1"/>
      <c r="X271" s="1"/>
    </row>
    <row r="272" spans="1:24" ht="15.75" hidden="1" x14ac:dyDescent="0.25">
      <c r="A272" s="113" t="str">
        <f t="shared" si="8"/>
        <v>150218.IB</v>
      </c>
      <c r="B272" s="29" t="s">
        <v>1983</v>
      </c>
      <c r="C272" s="29" t="s">
        <v>1984</v>
      </c>
      <c r="D272" s="33">
        <v>42304</v>
      </c>
      <c r="E272" s="33">
        <v>42306</v>
      </c>
      <c r="F272" s="30">
        <v>100</v>
      </c>
      <c r="G272" s="30">
        <v>10</v>
      </c>
      <c r="H272" s="29" t="s">
        <v>12</v>
      </c>
      <c r="I272" s="29" t="s">
        <v>15</v>
      </c>
      <c r="J272" s="30">
        <v>3.3458000000000001</v>
      </c>
      <c r="K272" s="30">
        <v>3.05</v>
      </c>
      <c r="L272" s="30"/>
      <c r="M272" s="30">
        <v>1.575</v>
      </c>
      <c r="N272" s="84">
        <f>[1]!b_anal_modidura_cnbd(A272,E272,1)</f>
        <v>8.1349</v>
      </c>
      <c r="O272" s="85">
        <f>[1]!b_anal_yield_cnbd(A272,D272,1)</f>
        <v>3.3824999999999998</v>
      </c>
      <c r="P272" s="86">
        <f>IF(U:U="国开1",0.09/N272+J272,IF(U:U="国开3",0.14/N272+J272,IF(U:U="国开5",0.24/N272+J272,IF(U:U="国开7",0.24/N272+J272,IF(U:U="国开10",0.29/N272+J272,IF(U:U="口行1",0.08/N272+J272,IF(U:U="口行2",0.08/N272+J272,IF(U:U="口行3",0.08/N272+J272,IF(U:U="口行5",0.13/N272+J272,IF(U:U="口行7",0.13/N272+J272,IF(U:U="口行10",0.18/N272+J272,IF(U:U="农发1",0.09/N272+J272,IF(U:U="农发2",0.09/N272+J272,IF(U:U="农发3",0.09/N272+J272,IF(U:U="农发5",0.14/N272+J272,IF(U:U="农发7",0.19/N272+J272,IF(U:U="农发10",0.19/N272+J272,IF(U:U="农发20",0.24/N272+J272,IF(U:U="国债1",0.05/N272+J272,IF(U:U="国债2",0.05/N272+J272,IF(U:U="国债3",0.05/N272+J272,IF(U:U="国开0",0,IF(U:U="农发0",0,IF(U:U="国债0",0,IF(U:U="口行0",0,0.1/N272+J272)))))))))))))))))))))))))</f>
        <v>3.3814488709142094</v>
      </c>
      <c r="Q272" s="1"/>
      <c r="R272" s="88">
        <f t="shared" si="9"/>
        <v>-0.10511290857904143</v>
      </c>
      <c r="S272" s="1"/>
      <c r="U272" s="1" t="str">
        <f>IF(I:I="国家开发银行","国开",IF(I:I="中国进出口银行","口行",IF(I:I="中国农业发展银行","农发","国债")))&amp;IF(G:G&lt;1,"0",G272)</f>
        <v>国开10</v>
      </c>
      <c r="W272" s="1"/>
      <c r="X272" s="1"/>
    </row>
    <row r="273" spans="1:24" ht="15.75" hidden="1" x14ac:dyDescent="0.25">
      <c r="A273" s="113" t="str">
        <f t="shared" si="8"/>
        <v>150221.IB</v>
      </c>
      <c r="B273" s="29" t="s">
        <v>1985</v>
      </c>
      <c r="C273" s="29" t="s">
        <v>1986</v>
      </c>
      <c r="D273" s="33">
        <v>42304</v>
      </c>
      <c r="E273" s="33">
        <v>42306</v>
      </c>
      <c r="F273" s="30">
        <v>40</v>
      </c>
      <c r="G273" s="30">
        <v>7</v>
      </c>
      <c r="H273" s="29" t="s">
        <v>12</v>
      </c>
      <c r="I273" s="29" t="s">
        <v>15</v>
      </c>
      <c r="J273" s="30">
        <v>3.4049999999999998</v>
      </c>
      <c r="K273" s="30">
        <v>4.7300000000000004</v>
      </c>
      <c r="L273" s="30"/>
      <c r="M273" s="30">
        <v>3.3332999999999999</v>
      </c>
      <c r="N273" s="84">
        <f>[1]!b_anal_modidura_cnbd(A273,E273,1)</f>
        <v>6.0834000000000001</v>
      </c>
      <c r="O273" s="85">
        <f>[1]!b_anal_yield_cnbd(A273,D273,1)</f>
        <v>3.4735</v>
      </c>
      <c r="P273" s="86">
        <f>IF(U:U="国开1",0.09/N273+J273,IF(U:U="国开3",0.14/N273+J273,IF(U:U="国开5",0.24/N273+J273,IF(U:U="国开7",0.24/N273+J273,IF(U:U="国开10",0.29/N273+J273,IF(U:U="口行1",0.08/N273+J273,IF(U:U="口行2",0.08/N273+J273,IF(U:U="口行3",0.08/N273+J273,IF(U:U="口行5",0.13/N273+J273,IF(U:U="口行7",0.13/N273+J273,IF(U:U="口行10",0.18/N273+J273,IF(U:U="农发1",0.09/N273+J273,IF(U:U="农发2",0.09/N273+J273,IF(U:U="农发3",0.09/N273+J273,IF(U:U="农发5",0.14/N273+J273,IF(U:U="农发7",0.19/N273+J273,IF(U:U="农发10",0.19/N273+J273,IF(U:U="农发20",0.24/N273+J273,IF(U:U="国债1",0.05/N273+J273,IF(U:U="国债2",0.05/N273+J273,IF(U:U="国债3",0.05/N273+J273,IF(U:U="国开0",0,IF(U:U="农发0",0,IF(U:U="国债0",0,IF(U:U="口行0",0,0.1/N273+J273)))))))))))))))))))))))))</f>
        <v>3.4444516224479731</v>
      </c>
      <c r="Q273" s="1"/>
      <c r="R273" s="88">
        <f t="shared" si="9"/>
        <v>-2.9048377552026938</v>
      </c>
      <c r="S273" s="1"/>
      <c r="U273" s="1" t="str">
        <f>IF(I:I="国家开发银行","国开",IF(I:I="中国进出口银行","口行",IF(I:I="中国农业发展银行","农发","国债")))&amp;IF(G:G&lt;1,"0",G273)</f>
        <v>国开7</v>
      </c>
      <c r="W273" s="1"/>
      <c r="X273" s="1"/>
    </row>
    <row r="274" spans="1:24" ht="15.75" hidden="1" x14ac:dyDescent="0.25">
      <c r="A274" s="113" t="str">
        <f t="shared" si="8"/>
        <v>150220.IB</v>
      </c>
      <c r="B274" s="29" t="s">
        <v>1987</v>
      </c>
      <c r="C274" s="29" t="s">
        <v>1988</v>
      </c>
      <c r="D274" s="33">
        <v>42304</v>
      </c>
      <c r="E274" s="33">
        <v>42306</v>
      </c>
      <c r="F274" s="30">
        <v>40</v>
      </c>
      <c r="G274" s="30">
        <v>5</v>
      </c>
      <c r="H274" s="29" t="s">
        <v>12</v>
      </c>
      <c r="I274" s="29" t="s">
        <v>15</v>
      </c>
      <c r="J274" s="30">
        <v>3.1577000000000002</v>
      </c>
      <c r="K274" s="30">
        <v>4.74</v>
      </c>
      <c r="L274" s="30"/>
      <c r="M274" s="30">
        <v>4.5945999999999998</v>
      </c>
      <c r="N274" s="84">
        <f>[1]!b_anal_modidura_cnbd(A274,E274,1)</f>
        <v>4.4379</v>
      </c>
      <c r="O274" s="85">
        <f>[1]!b_anal_yield_cnbd(A274,D274,1)</f>
        <v>3.2035999999999998</v>
      </c>
      <c r="P274" s="86">
        <f>IF(U:U="国开1",0.09/N274+J274,IF(U:U="国开3",0.14/N274+J274,IF(U:U="国开5",0.24/N274+J274,IF(U:U="国开7",0.24/N274+J274,IF(U:U="国开10",0.29/N274+J274,IF(U:U="口行1",0.08/N274+J274,IF(U:U="口行2",0.08/N274+J274,IF(U:U="口行3",0.08/N274+J274,IF(U:U="口行5",0.13/N274+J274,IF(U:U="口行7",0.13/N274+J274,IF(U:U="口行10",0.18/N274+J274,IF(U:U="农发1",0.09/N274+J274,IF(U:U="农发2",0.09/N274+J274,IF(U:U="农发3",0.09/N274+J274,IF(U:U="农发5",0.14/N274+J274,IF(U:U="农发7",0.19/N274+J274,IF(U:U="农发10",0.19/N274+J274,IF(U:U="农发20",0.24/N274+J274,IF(U:U="国债1",0.05/N274+J274,IF(U:U="国债2",0.05/N274+J274,IF(U:U="国债3",0.05/N274+J274,IF(U:U="国开0",0,IF(U:U="农发0",0,IF(U:U="国债0",0,IF(U:U="口行0",0,0.1/N274+J274)))))))))))))))))))))))))</f>
        <v>3.2117796322585006</v>
      </c>
      <c r="Q274" s="1"/>
      <c r="R274" s="88">
        <f t="shared" si="9"/>
        <v>0.81796322585008241</v>
      </c>
      <c r="S274" s="1"/>
      <c r="U274" s="1" t="str">
        <f>IF(I:I="国家开发银行","国开",IF(I:I="中国进出口银行","口行",IF(I:I="中国农业发展银行","农发","国债")))&amp;IF(G:G&lt;1,"0",G274)</f>
        <v>国开5</v>
      </c>
      <c r="W274" s="1"/>
      <c r="X274" s="1"/>
    </row>
    <row r="275" spans="1:24" ht="15.75" hidden="1" x14ac:dyDescent="0.25">
      <c r="A275" s="113" t="str">
        <f t="shared" si="8"/>
        <v>150022.IB</v>
      </c>
      <c r="B275" s="29" t="s">
        <v>1989</v>
      </c>
      <c r="C275" s="29" t="s">
        <v>1990</v>
      </c>
      <c r="D275" s="33">
        <v>42305</v>
      </c>
      <c r="E275" s="33">
        <v>42310</v>
      </c>
      <c r="F275" s="30">
        <v>280</v>
      </c>
      <c r="G275" s="30">
        <v>3</v>
      </c>
      <c r="H275" s="29" t="s">
        <v>12</v>
      </c>
      <c r="I275" s="29" t="s">
        <v>31</v>
      </c>
      <c r="J275" s="30">
        <v>2.6503000000000001</v>
      </c>
      <c r="K275" s="30">
        <v>2.39</v>
      </c>
      <c r="L275" s="30"/>
      <c r="M275" s="30"/>
      <c r="N275" s="84">
        <f>[1]!b_anal_modidura_cnbd(A275,E275,1)</f>
        <v>2.7355999999999998</v>
      </c>
      <c r="O275" s="85">
        <f>[1]!b_anal_yield_cnbd(A275,D275,1)</f>
        <v>2.7101999999999999</v>
      </c>
      <c r="P275" s="86">
        <f>IF(U:U="国开1",0.09/N275+J275,IF(U:U="国开3",0.14/N275+J275,IF(U:U="国开5",0.24/N275+J275,IF(U:U="国开7",0.24/N275+J275,IF(U:U="国开10",0.29/N275+J275,IF(U:U="口行1",0.08/N275+J275,IF(U:U="口行2",0.08/N275+J275,IF(U:U="口行3",0.08/N275+J275,IF(U:U="口行5",0.13/N275+J275,IF(U:U="口行7",0.13/N275+J275,IF(U:U="口行10",0.18/N275+J275,IF(U:U="农发1",0.09/N275+J275,IF(U:U="农发2",0.09/N275+J275,IF(U:U="农发3",0.09/N275+J275,IF(U:U="农发5",0.14/N275+J275,IF(U:U="农发7",0.19/N275+J275,IF(U:U="农发10",0.19/N275+J275,IF(U:U="农发20",0.24/N275+J275,IF(U:U="国债1",0.05/N275+J275,IF(U:U="国债2",0.05/N275+J275,IF(U:U="国债3",0.05/N275+J275,IF(U:U="国开0",0,IF(U:U="农发0",0,IF(U:U="国债0",0,IF(U:U="口行0",0,0.1/N275+J275)))))))))))))))))))))))))</f>
        <v>2.6685775259540869</v>
      </c>
      <c r="Q275" s="1"/>
      <c r="R275" s="88">
        <f t="shared" si="9"/>
        <v>-4.1622474045913016</v>
      </c>
      <c r="S275" s="1"/>
      <c r="U275" s="1" t="str">
        <f>IF(I:I="国家开发银行","国开",IF(I:I="中国进出口银行","口行",IF(I:I="中国农业发展银行","农发","国债")))&amp;IF(G:G&lt;1,"0",G275)</f>
        <v>国债3</v>
      </c>
      <c r="W275" s="1"/>
      <c r="X275" s="1"/>
    </row>
    <row r="276" spans="1:24" ht="15.75" hidden="1" x14ac:dyDescent="0.25">
      <c r="A276" s="113" t="str">
        <f t="shared" si="8"/>
        <v>150313.IB</v>
      </c>
      <c r="B276" s="29" t="s">
        <v>1991</v>
      </c>
      <c r="C276" s="29" t="s">
        <v>1992</v>
      </c>
      <c r="D276" s="33">
        <v>42306</v>
      </c>
      <c r="E276" s="33">
        <v>42307</v>
      </c>
      <c r="F276" s="30">
        <v>40</v>
      </c>
      <c r="G276" s="30">
        <v>5</v>
      </c>
      <c r="H276" s="29" t="s">
        <v>12</v>
      </c>
      <c r="I276" s="29" t="s">
        <v>22</v>
      </c>
      <c r="J276" s="30">
        <v>3.2347999999999999</v>
      </c>
      <c r="K276" s="30">
        <v>3.69</v>
      </c>
      <c r="L276" s="30"/>
      <c r="M276" s="30">
        <v>3.8635999999999999</v>
      </c>
      <c r="N276" s="84">
        <f>[1]!b_anal_modidura_cnbd(A276,E276,1)</f>
        <v>4.1212</v>
      </c>
      <c r="O276" s="85">
        <f>[1]!b_anal_yield_cnbd(A276,D276,1)</f>
        <v>3.2782</v>
      </c>
      <c r="P276" s="86">
        <f>IF(U:U="国开1",0.09/N276+J276,IF(U:U="国开3",0.14/N276+J276,IF(U:U="国开5",0.24/N276+J276,IF(U:U="国开7",0.24/N276+J276,IF(U:U="国开10",0.29/N276+J276,IF(U:U="口行1",0.08/N276+J276,IF(U:U="口行2",0.08/N276+J276,IF(U:U="口行3",0.08/N276+J276,IF(U:U="口行5",0.13/N276+J276,IF(U:U="口行7",0.13/N276+J276,IF(U:U="口行10",0.18/N276+J276,IF(U:U="农发1",0.09/N276+J276,IF(U:U="农发2",0.09/N276+J276,IF(U:U="农发3",0.09/N276+J276,IF(U:U="农发5",0.14/N276+J276,IF(U:U="农发7",0.19/N276+J276,IF(U:U="农发10",0.19/N276+J276,IF(U:U="农发20",0.24/N276+J276,IF(U:U="国债1",0.05/N276+J276,IF(U:U="国债2",0.05/N276+J276,IF(U:U="国债3",0.05/N276+J276,IF(U:U="国开0",0,IF(U:U="农发0",0,IF(U:U="国债0",0,IF(U:U="口行0",0,0.1/N276+J276)))))))))))))))))))))))))</f>
        <v>3.266344210424148</v>
      </c>
      <c r="Q276" s="1"/>
      <c r="R276" s="88">
        <f t="shared" si="9"/>
        <v>-1.1855789575851983</v>
      </c>
      <c r="S276" s="1"/>
      <c r="U276" s="1" t="str">
        <f>IF(I:I="国家开发银行","国开",IF(I:I="中国进出口银行","口行",IF(I:I="中国农业发展银行","农发","国债")))&amp;IF(G:G&lt;1,"0",G276)</f>
        <v>口行5</v>
      </c>
      <c r="W276" s="1"/>
      <c r="X276" s="1"/>
    </row>
    <row r="277" spans="1:24" ht="15.75" hidden="1" x14ac:dyDescent="0.25">
      <c r="A277" s="113" t="str">
        <f t="shared" si="8"/>
        <v>150314.IB</v>
      </c>
      <c r="B277" s="29" t="s">
        <v>1993</v>
      </c>
      <c r="C277" s="29" t="s">
        <v>1994</v>
      </c>
      <c r="D277" s="33">
        <v>42306</v>
      </c>
      <c r="E277" s="33">
        <v>42307</v>
      </c>
      <c r="F277" s="30">
        <v>40</v>
      </c>
      <c r="G277" s="30">
        <v>10</v>
      </c>
      <c r="H277" s="29" t="s">
        <v>12</v>
      </c>
      <c r="I277" s="29" t="s">
        <v>22</v>
      </c>
      <c r="J277" s="30">
        <v>3.5339</v>
      </c>
      <c r="K277" s="30">
        <v>3.31</v>
      </c>
      <c r="L277" s="30"/>
      <c r="M277" s="30">
        <v>2.5110999999999999</v>
      </c>
      <c r="N277" s="84">
        <f>[1]!b_anal_modidura_cnbd(A277,E277,1)</f>
        <v>8.0861999999999998</v>
      </c>
      <c r="O277" s="85">
        <f>[1]!b_anal_yield_cnbd(A277,D277,1)</f>
        <v>3.5741999999999998</v>
      </c>
      <c r="P277" s="86">
        <f>IF(U:U="国开1",0.09/N277+J277,IF(U:U="国开3",0.14/N277+J277,IF(U:U="国开5",0.24/N277+J277,IF(U:U="国开7",0.24/N277+J277,IF(U:U="国开10",0.29/N277+J277,IF(U:U="口行1",0.08/N277+J277,IF(U:U="口行2",0.08/N277+J277,IF(U:U="口行3",0.08/N277+J277,IF(U:U="口行5",0.13/N277+J277,IF(U:U="口行7",0.13/N277+J277,IF(U:U="口行10",0.18/N277+J277,IF(U:U="农发1",0.09/N277+J277,IF(U:U="农发2",0.09/N277+J277,IF(U:U="农发3",0.09/N277+J277,IF(U:U="农发5",0.14/N277+J277,IF(U:U="农发7",0.19/N277+J277,IF(U:U="农发10",0.19/N277+J277,IF(U:U="农发20",0.24/N277+J277,IF(U:U="国债1",0.05/N277+J277,IF(U:U="国债2",0.05/N277+J277,IF(U:U="国债3",0.05/N277+J277,IF(U:U="国开0",0,IF(U:U="农发0",0,IF(U:U="国债0",0,IF(U:U="口行0",0,0.1/N277+J277)))))))))))))))))))))))))</f>
        <v>3.5561601469169699</v>
      </c>
      <c r="Q277" s="1"/>
      <c r="R277" s="88">
        <f t="shared" si="9"/>
        <v>-1.8039853083029911</v>
      </c>
      <c r="S277" s="1"/>
      <c r="U277" s="1" t="str">
        <f>IF(I:I="国家开发银行","国开",IF(I:I="中国进出口银行","口行",IF(I:I="中国农业发展银行","农发","国债")))&amp;IF(G:G&lt;1,"0",G277)</f>
        <v>口行10</v>
      </c>
      <c r="W277" s="1"/>
      <c r="X277" s="1"/>
    </row>
    <row r="278" spans="1:24" ht="15.75" hidden="1" x14ac:dyDescent="0.25">
      <c r="A278" s="113" t="str">
        <f t="shared" si="8"/>
        <v>150312.IB</v>
      </c>
      <c r="B278" s="29" t="s">
        <v>1995</v>
      </c>
      <c r="C278" s="29" t="s">
        <v>1996</v>
      </c>
      <c r="D278" s="33">
        <v>42306</v>
      </c>
      <c r="E278" s="33">
        <v>42307</v>
      </c>
      <c r="F278" s="30">
        <v>40</v>
      </c>
      <c r="G278" s="30">
        <v>3</v>
      </c>
      <c r="H278" s="29" t="s">
        <v>12</v>
      </c>
      <c r="I278" s="29" t="s">
        <v>22</v>
      </c>
      <c r="J278" s="30">
        <v>3.0266000000000002</v>
      </c>
      <c r="K278" s="30">
        <v>3.73</v>
      </c>
      <c r="L278" s="30"/>
      <c r="M278" s="30">
        <v>9.1667000000000005</v>
      </c>
      <c r="N278" s="84">
        <f>[1]!b_anal_modidura_cnbd(A278,E278,1)</f>
        <v>2.4308999999999998</v>
      </c>
      <c r="O278" s="85">
        <f>[1]!b_anal_yield_cnbd(A278,D278,1)</f>
        <v>3.0922999999999998</v>
      </c>
      <c r="P278" s="86">
        <f>IF(U:U="国开1",0.09/N278+J278,IF(U:U="国开3",0.14/N278+J278,IF(U:U="国开5",0.24/N278+J278,IF(U:U="国开7",0.24/N278+J278,IF(U:U="国开10",0.29/N278+J278,IF(U:U="口行1",0.08/N278+J278,IF(U:U="口行2",0.08/N278+J278,IF(U:U="口行3",0.08/N278+J278,IF(U:U="口行5",0.13/N278+J278,IF(U:U="口行7",0.13/N278+J278,IF(U:U="口行10",0.18/N278+J278,IF(U:U="农发1",0.09/N278+J278,IF(U:U="农发2",0.09/N278+J278,IF(U:U="农发3",0.09/N278+J278,IF(U:U="农发5",0.14/N278+J278,IF(U:U="农发7",0.19/N278+J278,IF(U:U="农发10",0.19/N278+J278,IF(U:U="农发20",0.24/N278+J278,IF(U:U="国债1",0.05/N278+J278,IF(U:U="国债2",0.05/N278+J278,IF(U:U="国债3",0.05/N278+J278,IF(U:U="国开0",0,IF(U:U="农发0",0,IF(U:U="国债0",0,IF(U:U="口行0",0,0.1/N278+J278)))))))))))))))))))))))))</f>
        <v>3.0595096219507179</v>
      </c>
      <c r="Q278" s="1"/>
      <c r="R278" s="88">
        <f t="shared" si="9"/>
        <v>-3.2790378049281976</v>
      </c>
      <c r="S278" s="1"/>
      <c r="U278" s="1" t="str">
        <f>IF(I:I="国家开发银行","国开",IF(I:I="中国进出口银行","口行",IF(I:I="中国农业发展银行","农发","国债")))&amp;IF(G:G&lt;1,"0",G278)</f>
        <v>口行3</v>
      </c>
      <c r="W278" s="1"/>
      <c r="X278" s="1"/>
    </row>
    <row r="279" spans="1:24" ht="15.75" hidden="1" x14ac:dyDescent="0.25">
      <c r="A279" s="113" t="str">
        <f t="shared" si="8"/>
        <v>150218.IB</v>
      </c>
      <c r="B279" s="29" t="s">
        <v>1997</v>
      </c>
      <c r="C279" s="29" t="s">
        <v>1998</v>
      </c>
      <c r="D279" s="33">
        <v>42311</v>
      </c>
      <c r="E279" s="33">
        <v>42313</v>
      </c>
      <c r="F279" s="30">
        <v>100</v>
      </c>
      <c r="G279" s="30">
        <v>10</v>
      </c>
      <c r="H279" s="29" t="s">
        <v>12</v>
      </c>
      <c r="I279" s="29" t="s">
        <v>15</v>
      </c>
      <c r="J279" s="30">
        <v>3.4201999999999999</v>
      </c>
      <c r="K279" s="30">
        <v>2.35</v>
      </c>
      <c r="L279" s="30"/>
      <c r="M279" s="30">
        <v>1.7315</v>
      </c>
      <c r="N279" s="84">
        <f>[1]!b_anal_modidura_cnbd(A279,E279,1)</f>
        <v>8.1075999999999997</v>
      </c>
      <c r="O279" s="85">
        <f>[1]!b_anal_yield_cnbd(A279,D279,1)</f>
        <v>3.4500999999999999</v>
      </c>
      <c r="P279" s="86">
        <f>IF(U:U="国开1",0.09/N279+J279,IF(U:U="国开3",0.14/N279+J279,IF(U:U="国开5",0.24/N279+J279,IF(U:U="国开7",0.24/N279+J279,IF(U:U="国开10",0.29/N279+J279,IF(U:U="口行1",0.08/N279+J279,IF(U:U="口行2",0.08/N279+J279,IF(U:U="口行3",0.08/N279+J279,IF(U:U="口行5",0.13/N279+J279,IF(U:U="口行7",0.13/N279+J279,IF(U:U="口行10",0.18/N279+J279,IF(U:U="农发1",0.09/N279+J279,IF(U:U="农发2",0.09/N279+J279,IF(U:U="农发3",0.09/N279+J279,IF(U:U="农发5",0.14/N279+J279,IF(U:U="农发7",0.19/N279+J279,IF(U:U="农发10",0.19/N279+J279,IF(U:U="农发20",0.24/N279+J279,IF(U:U="国债1",0.05/N279+J279,IF(U:U="国债2",0.05/N279+J279,IF(U:U="国债3",0.05/N279+J279,IF(U:U="国开0",0,IF(U:U="农发0",0,IF(U:U="国债0",0,IF(U:U="口行0",0,0.1/N279+J279)))))))))))))))))))))))))</f>
        <v>3.455968908184913</v>
      </c>
      <c r="Q279" s="1"/>
      <c r="R279" s="88">
        <f t="shared" si="9"/>
        <v>0.58689081849130353</v>
      </c>
      <c r="S279" s="1"/>
      <c r="U279" s="1" t="str">
        <f>IF(I:I="国家开发银行","国开",IF(I:I="中国进出口银行","口行",IF(I:I="中国农业发展银行","农发","国债")))&amp;IF(G:G&lt;1,"0",G279)</f>
        <v>国开10</v>
      </c>
      <c r="W279" s="1"/>
      <c r="X279" s="1"/>
    </row>
    <row r="280" spans="1:24" ht="15.75" hidden="1" x14ac:dyDescent="0.25">
      <c r="A280" s="113" t="str">
        <f t="shared" si="8"/>
        <v>150221.IB</v>
      </c>
      <c r="B280" s="29" t="s">
        <v>1999</v>
      </c>
      <c r="C280" s="29" t="s">
        <v>2000</v>
      </c>
      <c r="D280" s="33">
        <v>42311</v>
      </c>
      <c r="E280" s="33">
        <v>42313</v>
      </c>
      <c r="F280" s="30">
        <v>30</v>
      </c>
      <c r="G280" s="30">
        <v>7</v>
      </c>
      <c r="H280" s="29" t="s">
        <v>12</v>
      </c>
      <c r="I280" s="29" t="s">
        <v>15</v>
      </c>
      <c r="J280" s="30">
        <v>3.4742999999999999</v>
      </c>
      <c r="K280" s="30">
        <v>4.75</v>
      </c>
      <c r="L280" s="30"/>
      <c r="M280" s="30">
        <v>1.5385</v>
      </c>
      <c r="N280" s="84">
        <f>[1]!b_anal_modidura_cnbd(A280,E280,1)</f>
        <v>6.0552999999999999</v>
      </c>
      <c r="O280" s="85">
        <f>[1]!b_anal_yield_cnbd(A280,D280,1)</f>
        <v>3.5453000000000001</v>
      </c>
      <c r="P280" s="86">
        <f>IF(U:U="国开1",0.09/N280+J280,IF(U:U="国开3",0.14/N280+J280,IF(U:U="国开5",0.24/N280+J280,IF(U:U="国开7",0.24/N280+J280,IF(U:U="国开10",0.29/N280+J280,IF(U:U="口行1",0.08/N280+J280,IF(U:U="口行2",0.08/N280+J280,IF(U:U="口行3",0.08/N280+J280,IF(U:U="口行5",0.13/N280+J280,IF(U:U="口行7",0.13/N280+J280,IF(U:U="口行10",0.18/N280+J280,IF(U:U="农发1",0.09/N280+J280,IF(U:U="农发2",0.09/N280+J280,IF(U:U="农发3",0.09/N280+J280,IF(U:U="农发5",0.14/N280+J280,IF(U:U="农发7",0.19/N280+J280,IF(U:U="农发10",0.19/N280+J280,IF(U:U="农发20",0.24/N280+J280,IF(U:U="国债1",0.05/N280+J280,IF(U:U="国债2",0.05/N280+J280,IF(U:U="国债3",0.05/N280+J280,IF(U:U="国开0",0,IF(U:U="农发0",0,IF(U:U="国债0",0,IF(U:U="口行0",0,0.1/N280+J280)))))))))))))))))))))))))</f>
        <v>3.5139347001800076</v>
      </c>
      <c r="Q280" s="1"/>
      <c r="R280" s="88">
        <f t="shared" si="9"/>
        <v>-3.1365299819992476</v>
      </c>
      <c r="S280" s="1"/>
      <c r="U280" s="1" t="str">
        <f>IF(I:I="国家开发银行","国开",IF(I:I="中国进出口银行","口行",IF(I:I="中国农业发展银行","农发","国债")))&amp;IF(G:G&lt;1,"0",G280)</f>
        <v>国开7</v>
      </c>
      <c r="W280" s="1"/>
      <c r="X280" s="1"/>
    </row>
    <row r="281" spans="1:24" ht="15.75" hidden="1" x14ac:dyDescent="0.25">
      <c r="A281" s="113" t="str">
        <f t="shared" si="8"/>
        <v>150220.IB</v>
      </c>
      <c r="B281" s="29" t="s">
        <v>2001</v>
      </c>
      <c r="C281" s="29" t="s">
        <v>2002</v>
      </c>
      <c r="D281" s="33">
        <v>42311</v>
      </c>
      <c r="E281" s="33">
        <v>42313</v>
      </c>
      <c r="F281" s="30">
        <v>40</v>
      </c>
      <c r="G281" s="30">
        <v>5</v>
      </c>
      <c r="H281" s="29" t="s">
        <v>12</v>
      </c>
      <c r="I281" s="29" t="s">
        <v>15</v>
      </c>
      <c r="J281" s="30">
        <v>3.1979000000000002</v>
      </c>
      <c r="K281" s="30">
        <v>3.39</v>
      </c>
      <c r="L281" s="30"/>
      <c r="M281" s="30">
        <v>2.5385</v>
      </c>
      <c r="N281" s="84">
        <f>[1]!b_anal_modidura_cnbd(A281,E281,1)</f>
        <v>4.4165999999999999</v>
      </c>
      <c r="O281" s="85">
        <f>[1]!b_anal_yield_cnbd(A281,D281,1)</f>
        <v>3.2601</v>
      </c>
      <c r="P281" s="86">
        <f>IF(U:U="国开1",0.09/N281+J281,IF(U:U="国开3",0.14/N281+J281,IF(U:U="国开5",0.24/N281+J281,IF(U:U="国开7",0.24/N281+J281,IF(U:U="国开10",0.29/N281+J281,IF(U:U="口行1",0.08/N281+J281,IF(U:U="口行2",0.08/N281+J281,IF(U:U="口行3",0.08/N281+J281,IF(U:U="口行5",0.13/N281+J281,IF(U:U="口行7",0.13/N281+J281,IF(U:U="口行10",0.18/N281+J281,IF(U:U="农发1",0.09/N281+J281,IF(U:U="农发2",0.09/N281+J281,IF(U:U="农发3",0.09/N281+J281,IF(U:U="农发5",0.14/N281+J281,IF(U:U="农发7",0.19/N281+J281,IF(U:U="农发10",0.19/N281+J281,IF(U:U="农发20",0.24/N281+J281,IF(U:U="国债1",0.05/N281+J281,IF(U:U="国债2",0.05/N281+J281,IF(U:U="国债3",0.05/N281+J281,IF(U:U="国开0",0,IF(U:U="农发0",0,IF(U:U="国债0",0,IF(U:U="口行0",0,0.1/N281+J281)))))))))))))))))))))))))</f>
        <v>3.2522404428746094</v>
      </c>
      <c r="Q281" s="1"/>
      <c r="R281" s="88">
        <f t="shared" si="9"/>
        <v>-0.78595571253905483</v>
      </c>
      <c r="S281" s="1"/>
      <c r="U281" s="1" t="str">
        <f>IF(I:I="国家开发银行","国开",IF(I:I="中国进出口银行","口行",IF(I:I="中国农业发展银行","农发","国债")))&amp;IF(G:G&lt;1,"0",G281)</f>
        <v>国开5</v>
      </c>
      <c r="W281" s="1"/>
      <c r="X281" s="1"/>
    </row>
    <row r="282" spans="1:24" ht="15.75" hidden="1" x14ac:dyDescent="0.25">
      <c r="A282" s="113" t="str">
        <f t="shared" si="8"/>
        <v>150405.IB</v>
      </c>
      <c r="B282" s="29" t="s">
        <v>2003</v>
      </c>
      <c r="C282" s="29" t="s">
        <v>2004</v>
      </c>
      <c r="D282" s="33">
        <v>42312</v>
      </c>
      <c r="E282" s="33">
        <v>42314</v>
      </c>
      <c r="F282" s="30">
        <v>70</v>
      </c>
      <c r="G282" s="30">
        <v>10</v>
      </c>
      <c r="H282" s="29" t="s">
        <v>12</v>
      </c>
      <c r="I282" s="29" t="s">
        <v>41</v>
      </c>
      <c r="J282" s="30">
        <v>3.6922999999999999</v>
      </c>
      <c r="K282" s="30">
        <v>1.66</v>
      </c>
      <c r="L282" s="30"/>
      <c r="M282" s="30">
        <v>1.2338</v>
      </c>
      <c r="N282" s="84">
        <f>[1]!b_anal_modidura_cnbd(A282,E282,1)</f>
        <v>7.5044000000000004</v>
      </c>
      <c r="O282" s="85">
        <f>[1]!b_anal_yield_cnbd(A282,D282,1)</f>
        <v>3.6507000000000001</v>
      </c>
      <c r="P282" s="86">
        <f>IF(U:U="国开1",0.09/N282+J282,IF(U:U="国开3",0.14/N282+J282,IF(U:U="国开5",0.24/N282+J282,IF(U:U="国开7",0.24/N282+J282,IF(U:U="国开10",0.29/N282+J282,IF(U:U="口行1",0.08/N282+J282,IF(U:U="口行2",0.08/N282+J282,IF(U:U="口行3",0.08/N282+J282,IF(U:U="口行5",0.13/N282+J282,IF(U:U="口行7",0.13/N282+J282,IF(U:U="口行10",0.18/N282+J282,IF(U:U="农发1",0.09/N282+J282,IF(U:U="农发2",0.09/N282+J282,IF(U:U="农发3",0.09/N282+J282,IF(U:U="农发5",0.14/N282+J282,IF(U:U="农发7",0.19/N282+J282,IF(U:U="农发10",0.19/N282+J282,IF(U:U="农发20",0.24/N282+J282,IF(U:U="国债1",0.05/N282+J282,IF(U:U="国债2",0.05/N282+J282,IF(U:U="国债3",0.05/N282+J282,IF(U:U="国开0",0,IF(U:U="农发0",0,IF(U:U="国债0",0,IF(U:U="口行0",0,0.1/N282+J282)))))))))))))))))))))))))</f>
        <v>3.7176184798251692</v>
      </c>
      <c r="Q282" s="1"/>
      <c r="R282" s="88">
        <f t="shared" si="9"/>
        <v>6.6918479825169186</v>
      </c>
      <c r="S282" s="1"/>
      <c r="U282" s="1" t="str">
        <f>IF(I:I="国家开发银行","国开",IF(I:I="中国进出口银行","口行",IF(I:I="中国农业发展银行","农发","国债")))&amp;IF(G:G&lt;1,"0",G282)</f>
        <v>农发10</v>
      </c>
      <c r="W282" s="1"/>
      <c r="X282" s="1"/>
    </row>
    <row r="283" spans="1:24" ht="15.75" hidden="1" x14ac:dyDescent="0.25">
      <c r="A283" s="113" t="str">
        <f t="shared" si="8"/>
        <v>150023.IB</v>
      </c>
      <c r="B283" s="29" t="s">
        <v>2005</v>
      </c>
      <c r="C283" s="29" t="s">
        <v>2006</v>
      </c>
      <c r="D283" s="33">
        <v>42312</v>
      </c>
      <c r="E283" s="33">
        <v>42317</v>
      </c>
      <c r="F283" s="30">
        <v>280</v>
      </c>
      <c r="G283" s="30">
        <v>10</v>
      </c>
      <c r="H283" s="29" t="s">
        <v>12</v>
      </c>
      <c r="I283" s="29" t="s">
        <v>31</v>
      </c>
      <c r="J283" s="30">
        <v>3.0920000000000001</v>
      </c>
      <c r="K283" s="30">
        <v>1.91</v>
      </c>
      <c r="L283" s="30"/>
      <c r="M283" s="30"/>
      <c r="N283" s="84">
        <f>[1]!b_anal_modidura_cnbd(A283,E283,1)</f>
        <v>8.4972999999999992</v>
      </c>
      <c r="O283" s="85">
        <f>[1]!b_anal_yield_cnbd(A283,D283,1)</f>
        <v>3.1349999999999998</v>
      </c>
      <c r="P283" s="86">
        <f>IF(U:U="国开1",0.09/N283+J283,IF(U:U="国开3",0.14/N283+J283,IF(U:U="国开5",0.24/N283+J283,IF(U:U="国开7",0.24/N283+J283,IF(U:U="国开10",0.29/N283+J283,IF(U:U="口行1",0.08/N283+J283,IF(U:U="口行2",0.08/N283+J283,IF(U:U="口行3",0.08/N283+J283,IF(U:U="口行5",0.13/N283+J283,IF(U:U="口行7",0.13/N283+J283,IF(U:U="口行10",0.18/N283+J283,IF(U:U="农发1",0.09/N283+J283,IF(U:U="农发2",0.09/N283+J283,IF(U:U="农发3",0.09/N283+J283,IF(U:U="农发5",0.14/N283+J283,IF(U:U="农发7",0.19/N283+J283,IF(U:U="农发10",0.19/N283+J283,IF(U:U="农发20",0.24/N283+J283,IF(U:U="国债1",0.05/N283+J283,IF(U:U="国债2",0.05/N283+J283,IF(U:U="国债3",0.05/N283+J283,IF(U:U="国开0",0,IF(U:U="农发0",0,IF(U:U="国债0",0,IF(U:U="口行0",0,0.1/N283+J283)))))))))))))))))))))))))</f>
        <v>3.1037684440940065</v>
      </c>
      <c r="Q283" s="1"/>
      <c r="R283" s="88">
        <f t="shared" si="9"/>
        <v>-3.1231555905993247</v>
      </c>
      <c r="S283" s="1"/>
      <c r="U283" s="1" t="str">
        <f>IF(I:I="国家开发银行","国开",IF(I:I="中国进出口银行","口行",IF(I:I="中国农业发展银行","农发","国债")))&amp;IF(G:G&lt;1,"0",G283)</f>
        <v>国债10</v>
      </c>
      <c r="W283" s="1"/>
      <c r="X283" s="1"/>
    </row>
    <row r="284" spans="1:24" ht="15.75" hidden="1" x14ac:dyDescent="0.25">
      <c r="A284" s="113" t="str">
        <f t="shared" si="8"/>
        <v>150412.IB</v>
      </c>
      <c r="B284" s="29" t="s">
        <v>2007</v>
      </c>
      <c r="C284" s="29" t="s">
        <v>2008</v>
      </c>
      <c r="D284" s="33">
        <v>42312</v>
      </c>
      <c r="E284" s="33">
        <v>42314</v>
      </c>
      <c r="F284" s="30">
        <v>60</v>
      </c>
      <c r="G284" s="30">
        <v>7</v>
      </c>
      <c r="H284" s="29" t="s">
        <v>12</v>
      </c>
      <c r="I284" s="29" t="s">
        <v>41</v>
      </c>
      <c r="J284" s="30">
        <v>3.5983999999999998</v>
      </c>
      <c r="K284" s="30">
        <v>2.54</v>
      </c>
      <c r="L284" s="30"/>
      <c r="M284" s="30">
        <v>1.1667000000000001</v>
      </c>
      <c r="N284" s="84">
        <f>[1]!b_anal_modidura_cnbd(A284,E284,1)</f>
        <v>5.5194999999999999</v>
      </c>
      <c r="O284" s="85">
        <f>[1]!b_anal_yield_cnbd(A284,D284,1)</f>
        <v>3.6139999999999999</v>
      </c>
      <c r="P284" s="86">
        <f>IF(U:U="国开1",0.09/N284+J284,IF(U:U="国开3",0.14/N284+J284,IF(U:U="国开5",0.24/N284+J284,IF(U:U="国开7",0.24/N284+J284,IF(U:U="国开10",0.29/N284+J284,IF(U:U="口行1",0.08/N284+J284,IF(U:U="口行2",0.08/N284+J284,IF(U:U="口行3",0.08/N284+J284,IF(U:U="口行5",0.13/N284+J284,IF(U:U="口行7",0.13/N284+J284,IF(U:U="口行10",0.18/N284+J284,IF(U:U="农发1",0.09/N284+J284,IF(U:U="农发2",0.09/N284+J284,IF(U:U="农发3",0.09/N284+J284,IF(U:U="农发5",0.14/N284+J284,IF(U:U="农发7",0.19/N284+J284,IF(U:U="农发10",0.19/N284+J284,IF(U:U="农发20",0.24/N284+J284,IF(U:U="国债1",0.05/N284+J284,IF(U:U="国债2",0.05/N284+J284,IF(U:U="国债3",0.05/N284+J284,IF(U:U="国开0",0,IF(U:U="农发0",0,IF(U:U="国债0",0,IF(U:U="口行0",0,0.1/N284+J284)))))))))))))))))))))))))</f>
        <v>3.6328234079173836</v>
      </c>
      <c r="Q284" s="1"/>
      <c r="R284" s="88">
        <f t="shared" si="9"/>
        <v>1.8823407917383683</v>
      </c>
      <c r="S284" s="1"/>
      <c r="U284" s="1" t="str">
        <f>IF(I:I="国家开发银行","国开",IF(I:I="中国进出口银行","口行",IF(I:I="中国农业发展银行","农发","国债")))&amp;IF(G:G&lt;1,"0",G284)</f>
        <v>农发7</v>
      </c>
      <c r="W284" s="1"/>
      <c r="X284" s="1"/>
    </row>
    <row r="285" spans="1:24" ht="15.75" hidden="1" x14ac:dyDescent="0.25">
      <c r="A285" s="113" t="str">
        <f t="shared" si="8"/>
        <v>150313.IB</v>
      </c>
      <c r="B285" s="29" t="s">
        <v>2009</v>
      </c>
      <c r="C285" s="29" t="s">
        <v>2010</v>
      </c>
      <c r="D285" s="33">
        <v>42313</v>
      </c>
      <c r="E285" s="33">
        <v>42317</v>
      </c>
      <c r="F285" s="30">
        <v>50</v>
      </c>
      <c r="G285" s="30">
        <v>5</v>
      </c>
      <c r="H285" s="29" t="s">
        <v>12</v>
      </c>
      <c r="I285" s="29" t="s">
        <v>22</v>
      </c>
      <c r="J285" s="30">
        <v>3.3856999999999999</v>
      </c>
      <c r="K285" s="30">
        <v>2.64</v>
      </c>
      <c r="L285" s="30"/>
      <c r="M285" s="30">
        <v>2</v>
      </c>
      <c r="N285" s="84">
        <f>[1]!b_anal_modidura_cnbd(A285,E285,1)</f>
        <v>4.0879000000000003</v>
      </c>
      <c r="O285" s="85">
        <f>[1]!b_anal_yield_cnbd(A285,D285,1)</f>
        <v>3.3763999999999998</v>
      </c>
      <c r="P285" s="86">
        <f>IF(U:U="国开1",0.09/N285+J285,IF(U:U="国开3",0.14/N285+J285,IF(U:U="国开5",0.24/N285+J285,IF(U:U="国开7",0.24/N285+J285,IF(U:U="国开10",0.29/N285+J285,IF(U:U="口行1",0.08/N285+J285,IF(U:U="口行2",0.08/N285+J285,IF(U:U="口行3",0.08/N285+J285,IF(U:U="口行5",0.13/N285+J285,IF(U:U="口行7",0.13/N285+J285,IF(U:U="口行10",0.18/N285+J285,IF(U:U="农发1",0.09/N285+J285,IF(U:U="农发2",0.09/N285+J285,IF(U:U="农发3",0.09/N285+J285,IF(U:U="农发5",0.14/N285+J285,IF(U:U="农发7",0.19/N285+J285,IF(U:U="农发10",0.19/N285+J285,IF(U:U="农发20",0.24/N285+J285,IF(U:U="国债1",0.05/N285+J285,IF(U:U="国债2",0.05/N285+J285,IF(U:U="国债3",0.05/N285+J285,IF(U:U="国开0",0,IF(U:U="农发0",0,IF(U:U="国债0",0,IF(U:U="口行0",0,0.1/N285+J285)))))))))))))))))))))))))</f>
        <v>3.4175011693045327</v>
      </c>
      <c r="Q285" s="1"/>
      <c r="R285" s="88">
        <f t="shared" si="9"/>
        <v>4.1101169304532892</v>
      </c>
      <c r="S285" s="1"/>
      <c r="U285" s="1" t="str">
        <f>IF(I:I="国家开发银行","国开",IF(I:I="中国进出口银行","口行",IF(I:I="中国农业发展银行","农发","国债")))&amp;IF(G:G&lt;1,"0",G285)</f>
        <v>口行5</v>
      </c>
      <c r="W285" s="1"/>
      <c r="X285" s="1"/>
    </row>
    <row r="286" spans="1:24" ht="15.75" hidden="1" x14ac:dyDescent="0.25">
      <c r="A286" s="113" t="str">
        <f t="shared" si="8"/>
        <v>150314.IB</v>
      </c>
      <c r="B286" s="29" t="s">
        <v>2011</v>
      </c>
      <c r="C286" s="29" t="s">
        <v>2012</v>
      </c>
      <c r="D286" s="33">
        <v>42313</v>
      </c>
      <c r="E286" s="33">
        <v>42317</v>
      </c>
      <c r="F286" s="30">
        <v>40</v>
      </c>
      <c r="G286" s="30">
        <v>10</v>
      </c>
      <c r="H286" s="29" t="s">
        <v>12</v>
      </c>
      <c r="I286" s="29" t="s">
        <v>22</v>
      </c>
      <c r="J286" s="30">
        <v>3.6981999999999999</v>
      </c>
      <c r="K286" s="30">
        <v>3.1</v>
      </c>
      <c r="L286" s="30"/>
      <c r="M286" s="30">
        <v>12.666700000000001</v>
      </c>
      <c r="N286" s="84">
        <f>[1]!b_anal_modidura_cnbd(A286,E286,1)</f>
        <v>8.0318000000000005</v>
      </c>
      <c r="O286" s="85">
        <f>[1]!b_anal_yield_cnbd(A286,D286,1)</f>
        <v>3.6802000000000001</v>
      </c>
      <c r="P286" s="86">
        <f>IF(U:U="国开1",0.09/N286+J286,IF(U:U="国开3",0.14/N286+J286,IF(U:U="国开5",0.24/N286+J286,IF(U:U="国开7",0.24/N286+J286,IF(U:U="国开10",0.29/N286+J286,IF(U:U="口行1",0.08/N286+J286,IF(U:U="口行2",0.08/N286+J286,IF(U:U="口行3",0.08/N286+J286,IF(U:U="口行5",0.13/N286+J286,IF(U:U="口行7",0.13/N286+J286,IF(U:U="口行10",0.18/N286+J286,IF(U:U="农发1",0.09/N286+J286,IF(U:U="农发2",0.09/N286+J286,IF(U:U="农发3",0.09/N286+J286,IF(U:U="农发5",0.14/N286+J286,IF(U:U="农发7",0.19/N286+J286,IF(U:U="农发10",0.19/N286+J286,IF(U:U="农发20",0.24/N286+J286,IF(U:U="国债1",0.05/N286+J286,IF(U:U="国债2",0.05/N286+J286,IF(U:U="国债3",0.05/N286+J286,IF(U:U="国开0",0,IF(U:U="农发0",0,IF(U:U="国债0",0,IF(U:U="口行0",0,0.1/N286+J286)))))))))))))))))))))))))</f>
        <v>3.7206109166064891</v>
      </c>
      <c r="Q286" s="1"/>
      <c r="R286" s="88">
        <f t="shared" si="9"/>
        <v>4.0410916606488989</v>
      </c>
      <c r="S286" s="1"/>
      <c r="U286" s="1" t="str">
        <f>IF(I:I="国家开发银行","国开",IF(I:I="中国进出口银行","口行",IF(I:I="中国农业发展银行","农发","国债")))&amp;IF(G:G&lt;1,"0",G286)</f>
        <v>口行10</v>
      </c>
      <c r="W286" s="1"/>
      <c r="X286" s="1"/>
    </row>
    <row r="287" spans="1:24" ht="15.75" hidden="1" x14ac:dyDescent="0.25">
      <c r="A287" s="113" t="str">
        <f t="shared" si="8"/>
        <v>150312.IB</v>
      </c>
      <c r="B287" s="29" t="s">
        <v>2013</v>
      </c>
      <c r="C287" s="29" t="s">
        <v>2014</v>
      </c>
      <c r="D287" s="33">
        <v>42313</v>
      </c>
      <c r="E287" s="33">
        <v>42317</v>
      </c>
      <c r="F287" s="30">
        <v>40</v>
      </c>
      <c r="G287" s="30">
        <v>3</v>
      </c>
      <c r="H287" s="29" t="s">
        <v>12</v>
      </c>
      <c r="I287" s="29" t="s">
        <v>22</v>
      </c>
      <c r="J287" s="30">
        <v>3.0888</v>
      </c>
      <c r="K287" s="30">
        <v>2.94</v>
      </c>
      <c r="L287" s="30"/>
      <c r="M287" s="30">
        <v>1.04</v>
      </c>
      <c r="N287" s="84">
        <f>[1]!b_anal_modidura_cnbd(A287,E287,1)</f>
        <v>2.4022999999999999</v>
      </c>
      <c r="O287" s="85">
        <f>[1]!b_anal_yield_cnbd(A287,D287,1)</f>
        <v>3.0966999999999998</v>
      </c>
      <c r="P287" s="86">
        <f>IF(U:U="国开1",0.09/N287+J287,IF(U:U="国开3",0.14/N287+J287,IF(U:U="国开5",0.24/N287+J287,IF(U:U="国开7",0.24/N287+J287,IF(U:U="国开10",0.29/N287+J287,IF(U:U="口行1",0.08/N287+J287,IF(U:U="口行2",0.08/N287+J287,IF(U:U="口行3",0.08/N287+J287,IF(U:U="口行5",0.13/N287+J287,IF(U:U="口行7",0.13/N287+J287,IF(U:U="口行10",0.18/N287+J287,IF(U:U="农发1",0.09/N287+J287,IF(U:U="农发2",0.09/N287+J287,IF(U:U="农发3",0.09/N287+J287,IF(U:U="农发5",0.14/N287+J287,IF(U:U="农发7",0.19/N287+J287,IF(U:U="农发10",0.19/N287+J287,IF(U:U="农发20",0.24/N287+J287,IF(U:U="国债1",0.05/N287+J287,IF(U:U="国债2",0.05/N287+J287,IF(U:U="国债3",0.05/N287+J287,IF(U:U="国开0",0,IF(U:U="农发0",0,IF(U:U="国债0",0,IF(U:U="口行0",0,0.1/N287+J287)))))))))))))))))))))))))</f>
        <v>3.122101419473005</v>
      </c>
      <c r="Q287" s="1"/>
      <c r="R287" s="88">
        <f t="shared" si="9"/>
        <v>2.5401419473005227</v>
      </c>
      <c r="S287" s="1"/>
      <c r="U287" s="1" t="str">
        <f>IF(I:I="国家开发银行","国开",IF(I:I="中国进出口银行","口行",IF(I:I="中国农业发展银行","农发","国债")))&amp;IF(G:G&lt;1,"0",G287)</f>
        <v>口行3</v>
      </c>
      <c r="W287" s="1"/>
      <c r="X287" s="1"/>
    </row>
    <row r="288" spans="1:24" ht="15.75" hidden="1" x14ac:dyDescent="0.25">
      <c r="A288" s="113" t="str">
        <f t="shared" si="8"/>
        <v>150405.IB</v>
      </c>
      <c r="B288" s="29" t="s">
        <v>2015</v>
      </c>
      <c r="C288" s="29" t="s">
        <v>2016</v>
      </c>
      <c r="D288" s="33">
        <v>42317</v>
      </c>
      <c r="E288" s="33">
        <v>42319</v>
      </c>
      <c r="F288" s="30">
        <v>70</v>
      </c>
      <c r="G288" s="30">
        <v>10</v>
      </c>
      <c r="H288" s="29" t="s">
        <v>12</v>
      </c>
      <c r="I288" s="29" t="s">
        <v>41</v>
      </c>
      <c r="J288" s="30">
        <v>3.7808000000000002</v>
      </c>
      <c r="K288" s="30">
        <v>3.25</v>
      </c>
      <c r="L288" s="30"/>
      <c r="M288" s="30">
        <v>1.9419</v>
      </c>
      <c r="N288" s="84">
        <f>[1]!b_anal_modidura_cnbd(A288,E288,1)</f>
        <v>7.4801000000000002</v>
      </c>
      <c r="O288" s="85">
        <f>[1]!b_anal_yield_cnbd(A288,D288,1)</f>
        <v>3.7492000000000001</v>
      </c>
      <c r="P288" s="86">
        <f>IF(U:U="国开1",0.09/N288+J288,IF(U:U="国开3",0.14/N288+J288,IF(U:U="国开5",0.24/N288+J288,IF(U:U="国开7",0.24/N288+J288,IF(U:U="国开10",0.29/N288+J288,IF(U:U="口行1",0.08/N288+J288,IF(U:U="口行2",0.08/N288+J288,IF(U:U="口行3",0.08/N288+J288,IF(U:U="口行5",0.13/N288+J288,IF(U:U="口行7",0.13/N288+J288,IF(U:U="口行10",0.18/N288+J288,IF(U:U="农发1",0.09/N288+J288,IF(U:U="农发2",0.09/N288+J288,IF(U:U="农发3",0.09/N288+J288,IF(U:U="农发5",0.14/N288+J288,IF(U:U="农发7",0.19/N288+J288,IF(U:U="农发10",0.19/N288+J288,IF(U:U="农发20",0.24/N288+J288,IF(U:U="国债1",0.05/N288+J288,IF(U:U="国债2",0.05/N288+J288,IF(U:U="国债3",0.05/N288+J288,IF(U:U="国开0",0,IF(U:U="农发0",0,IF(U:U="国债0",0,IF(U:U="口行0",0,0.1/N288+J288)))))))))))))))))))))))))</f>
        <v>3.8062007299367657</v>
      </c>
      <c r="Q288" s="1"/>
      <c r="R288" s="88">
        <f t="shared" si="9"/>
        <v>5.7000729936765637</v>
      </c>
      <c r="S288" s="1"/>
      <c r="U288" s="1" t="str">
        <f>IF(I:I="国家开发银行","国开",IF(I:I="中国进出口银行","口行",IF(I:I="中国农业发展银行","农发","国债")))&amp;IF(G:G&lt;1,"0",G288)</f>
        <v>农发10</v>
      </c>
      <c r="W288" s="1"/>
      <c r="X288" s="1"/>
    </row>
    <row r="289" spans="1:24" ht="15.75" hidden="1" x14ac:dyDescent="0.25">
      <c r="A289" s="113" t="str">
        <f t="shared" si="8"/>
        <v>150420.IB</v>
      </c>
      <c r="B289" s="29" t="s">
        <v>2017</v>
      </c>
      <c r="C289" s="29" t="s">
        <v>2018</v>
      </c>
      <c r="D289" s="33">
        <v>42317</v>
      </c>
      <c r="E289" s="33">
        <v>42319</v>
      </c>
      <c r="F289" s="30">
        <v>70</v>
      </c>
      <c r="G289" s="30">
        <v>5</v>
      </c>
      <c r="H289" s="29" t="s">
        <v>12</v>
      </c>
      <c r="I289" s="29" t="s">
        <v>41</v>
      </c>
      <c r="J289" s="30">
        <v>3.5072000000000001</v>
      </c>
      <c r="K289" s="30">
        <v>2.74</v>
      </c>
      <c r="L289" s="30"/>
      <c r="M289" s="30">
        <v>23.8</v>
      </c>
      <c r="N289" s="84">
        <f>[1]!b_anal_modidura_cnbd(A289,E289,1)</f>
        <v>4.3129999999999997</v>
      </c>
      <c r="O289" s="85">
        <f>[1]!b_anal_yield_cnbd(A289,D289,1)</f>
        <v>3.4735999999999998</v>
      </c>
      <c r="P289" s="86">
        <f>IF(U:U="国开1",0.09/N289+J289,IF(U:U="国开3",0.14/N289+J289,IF(U:U="国开5",0.24/N289+J289,IF(U:U="国开7",0.24/N289+J289,IF(U:U="国开10",0.29/N289+J289,IF(U:U="口行1",0.08/N289+J289,IF(U:U="口行2",0.08/N289+J289,IF(U:U="口行3",0.08/N289+J289,IF(U:U="口行5",0.13/N289+J289,IF(U:U="口行7",0.13/N289+J289,IF(U:U="口行10",0.18/N289+J289,IF(U:U="农发1",0.09/N289+J289,IF(U:U="农发2",0.09/N289+J289,IF(U:U="农发3",0.09/N289+J289,IF(U:U="农发5",0.14/N289+J289,IF(U:U="农发7",0.19/N289+J289,IF(U:U="农发10",0.19/N289+J289,IF(U:U="农发20",0.24/N289+J289,IF(U:U="国债1",0.05/N289+J289,IF(U:U="国债2",0.05/N289+J289,IF(U:U="国债3",0.05/N289+J289,IF(U:U="国开0",0,IF(U:U="农发0",0,IF(U:U="国债0",0,IF(U:U="口行0",0,0.1/N289+J289)))))))))))))))))))))))))</f>
        <v>3.5396600046371436</v>
      </c>
      <c r="Q289" s="1"/>
      <c r="R289" s="88">
        <f t="shared" si="9"/>
        <v>6.6060004637143788</v>
      </c>
      <c r="S289" s="1"/>
      <c r="U289" s="1" t="str">
        <f>IF(I:I="国家开发银行","国开",IF(I:I="中国进出口银行","口行",IF(I:I="中国农业发展银行","农发","国债")))&amp;IF(G:G&lt;1,"0",G289)</f>
        <v>农发5</v>
      </c>
      <c r="W289" s="1"/>
      <c r="X289" s="1"/>
    </row>
    <row r="290" spans="1:24" ht="15.75" hidden="1" x14ac:dyDescent="0.25">
      <c r="A290" s="113" t="str">
        <f t="shared" si="8"/>
        <v>150218.IB</v>
      </c>
      <c r="B290" s="29" t="s">
        <v>2019</v>
      </c>
      <c r="C290" s="29" t="s">
        <v>2020</v>
      </c>
      <c r="D290" s="33">
        <v>42318</v>
      </c>
      <c r="E290" s="33">
        <v>42320</v>
      </c>
      <c r="F290" s="30">
        <v>80</v>
      </c>
      <c r="G290" s="30">
        <v>10</v>
      </c>
      <c r="H290" s="29" t="s">
        <v>12</v>
      </c>
      <c r="I290" s="29" t="s">
        <v>15</v>
      </c>
      <c r="J290" s="30">
        <v>3.6312000000000002</v>
      </c>
      <c r="K290" s="30">
        <v>4</v>
      </c>
      <c r="L290" s="30"/>
      <c r="M290" s="30">
        <v>6.4482999999999997</v>
      </c>
      <c r="N290" s="84">
        <f>[1]!b_anal_modidura_cnbd(A290,E290,1)</f>
        <v>8.0774000000000008</v>
      </c>
      <c r="O290" s="85">
        <f>[1]!b_anal_yield_cnbd(A290,D290,1)</f>
        <v>3.62</v>
      </c>
      <c r="P290" s="86">
        <f>IF(U:U="国开1",0.09/N290+J290,IF(U:U="国开3",0.14/N290+J290,IF(U:U="国开5",0.24/N290+J290,IF(U:U="国开7",0.24/N290+J290,IF(U:U="国开10",0.29/N290+J290,IF(U:U="口行1",0.08/N290+J290,IF(U:U="口行2",0.08/N290+J290,IF(U:U="口行3",0.08/N290+J290,IF(U:U="口行5",0.13/N290+J290,IF(U:U="口行7",0.13/N290+J290,IF(U:U="口行10",0.18/N290+J290,IF(U:U="农发1",0.09/N290+J290,IF(U:U="农发2",0.09/N290+J290,IF(U:U="农发3",0.09/N290+J290,IF(U:U="农发5",0.14/N290+J290,IF(U:U="农发7",0.19/N290+J290,IF(U:U="农发10",0.19/N290+J290,IF(U:U="农发20",0.24/N290+J290,IF(U:U="国债1",0.05/N290+J290,IF(U:U="国债2",0.05/N290+J290,IF(U:U="国债3",0.05/N290+J290,IF(U:U="国开0",0,IF(U:U="农发0",0,IF(U:U="国债0",0,IF(U:U="口行0",0,0.1/N290+J290)))))))))))))))))))))))))</f>
        <v>3.6671026419392381</v>
      </c>
      <c r="Q290" s="1"/>
      <c r="R290" s="88">
        <f t="shared" si="9"/>
        <v>4.7102641939237966</v>
      </c>
      <c r="S290" s="1"/>
      <c r="U290" s="1" t="str">
        <f>IF(I:I="国家开发银行","国开",IF(I:I="中国进出口银行","口行",IF(I:I="中国农业发展银行","农发","国债")))&amp;IF(G:G&lt;1,"0",G290)</f>
        <v>国开10</v>
      </c>
      <c r="W290" s="1"/>
      <c r="X290" s="1"/>
    </row>
    <row r="291" spans="1:24" ht="15.75" hidden="1" x14ac:dyDescent="0.25">
      <c r="A291" s="113" t="str">
        <f t="shared" si="8"/>
        <v>150221.IB</v>
      </c>
      <c r="B291" s="29" t="s">
        <v>2021</v>
      </c>
      <c r="C291" s="29" t="s">
        <v>2022</v>
      </c>
      <c r="D291" s="33">
        <v>42318</v>
      </c>
      <c r="E291" s="33">
        <v>42320</v>
      </c>
      <c r="F291" s="30">
        <v>40</v>
      </c>
      <c r="G291" s="30">
        <v>7</v>
      </c>
      <c r="H291" s="29" t="s">
        <v>12</v>
      </c>
      <c r="I291" s="29" t="s">
        <v>15</v>
      </c>
      <c r="J291" s="30">
        <v>3.6932999999999998</v>
      </c>
      <c r="K291" s="30">
        <v>3.1</v>
      </c>
      <c r="L291" s="30"/>
      <c r="M291" s="30">
        <v>2.3714</v>
      </c>
      <c r="N291" s="84">
        <f>[1]!b_anal_modidura_cnbd(A291,E291,1)</f>
        <v>6.0301999999999998</v>
      </c>
      <c r="O291" s="85">
        <f>[1]!b_anal_yield_cnbd(A291,D291,1)</f>
        <v>3.7339000000000002</v>
      </c>
      <c r="P291" s="86">
        <f>IF(U:U="国开1",0.09/N291+J291,IF(U:U="国开3",0.14/N291+J291,IF(U:U="国开5",0.24/N291+J291,IF(U:U="国开7",0.24/N291+J291,IF(U:U="国开10",0.29/N291+J291,IF(U:U="口行1",0.08/N291+J291,IF(U:U="口行2",0.08/N291+J291,IF(U:U="口行3",0.08/N291+J291,IF(U:U="口行5",0.13/N291+J291,IF(U:U="口行7",0.13/N291+J291,IF(U:U="口行10",0.18/N291+J291,IF(U:U="农发1",0.09/N291+J291,IF(U:U="农发2",0.09/N291+J291,IF(U:U="农发3",0.09/N291+J291,IF(U:U="农发5",0.14/N291+J291,IF(U:U="农发7",0.19/N291+J291,IF(U:U="农发10",0.19/N291+J291,IF(U:U="农发20",0.24/N291+J291,IF(U:U="国债1",0.05/N291+J291,IF(U:U="国债2",0.05/N291+J291,IF(U:U="国债3",0.05/N291+J291,IF(U:U="国开0",0,IF(U:U="农发0",0,IF(U:U="国债0",0,IF(U:U="口行0",0,0.1/N291+J291)))))))))))))))))))))))))</f>
        <v>3.733099674969321</v>
      </c>
      <c r="Q291" s="1"/>
      <c r="R291" s="88">
        <f t="shared" si="9"/>
        <v>-8.0032503067917204E-2</v>
      </c>
      <c r="S291" s="1"/>
      <c r="U291" s="1" t="str">
        <f>IF(I:I="国家开发银行","国开",IF(I:I="中国进出口银行","口行",IF(I:I="中国农业发展银行","农发","国债")))&amp;IF(G:G&lt;1,"0",G291)</f>
        <v>国开7</v>
      </c>
      <c r="W291" s="1"/>
      <c r="X291" s="1"/>
    </row>
    <row r="292" spans="1:24" ht="15.75" hidden="1" x14ac:dyDescent="0.25">
      <c r="A292" s="113" t="str">
        <f t="shared" si="8"/>
        <v>150220.IB</v>
      </c>
      <c r="B292" s="29" t="s">
        <v>2023</v>
      </c>
      <c r="C292" s="29" t="s">
        <v>2024</v>
      </c>
      <c r="D292" s="33">
        <v>42318</v>
      </c>
      <c r="E292" s="33">
        <v>42320</v>
      </c>
      <c r="F292" s="30">
        <v>40</v>
      </c>
      <c r="G292" s="30">
        <v>5</v>
      </c>
      <c r="H292" s="29" t="s">
        <v>12</v>
      </c>
      <c r="I292" s="29" t="s">
        <v>15</v>
      </c>
      <c r="J292" s="30">
        <v>3.4275000000000002</v>
      </c>
      <c r="K292" s="30">
        <v>4.53</v>
      </c>
      <c r="L292" s="30"/>
      <c r="M292" s="30">
        <v>1.3290999999999999</v>
      </c>
      <c r="N292" s="84">
        <f>[1]!b_anal_modidura_cnbd(A292,E292,1)</f>
        <v>4.3933</v>
      </c>
      <c r="O292" s="85">
        <f>[1]!b_anal_yield_cnbd(A292,D292,1)</f>
        <v>3.4676</v>
      </c>
      <c r="P292" s="86">
        <f>IF(U:U="国开1",0.09/N292+J292,IF(U:U="国开3",0.14/N292+J292,IF(U:U="国开5",0.24/N292+J292,IF(U:U="国开7",0.24/N292+J292,IF(U:U="国开10",0.29/N292+J292,IF(U:U="口行1",0.08/N292+J292,IF(U:U="口行2",0.08/N292+J292,IF(U:U="口行3",0.08/N292+J292,IF(U:U="口行5",0.13/N292+J292,IF(U:U="口行7",0.13/N292+J292,IF(U:U="口行10",0.18/N292+J292,IF(U:U="农发1",0.09/N292+J292,IF(U:U="农发2",0.09/N292+J292,IF(U:U="农发3",0.09/N292+J292,IF(U:U="农发5",0.14/N292+J292,IF(U:U="农发7",0.19/N292+J292,IF(U:U="农发10",0.19/N292+J292,IF(U:U="农发20",0.24/N292+J292,IF(U:U="国债1",0.05/N292+J292,IF(U:U="国债2",0.05/N292+J292,IF(U:U="国债3",0.05/N292+J292,IF(U:U="国开0",0,IF(U:U="农发0",0,IF(U:U="国债0",0,IF(U:U="口行0",0,0.1/N292+J292)))))))))))))))))))))))))</f>
        <v>3.4821286390640296</v>
      </c>
      <c r="Q292" s="1"/>
      <c r="R292" s="88">
        <f t="shared" si="9"/>
        <v>1.4528639064029569</v>
      </c>
      <c r="S292" s="1"/>
      <c r="U292" s="1" t="str">
        <f>IF(I:I="国家开发银行","国开",IF(I:I="中国进出口银行","口行",IF(I:I="中国农业发展银行","农发","国债")))&amp;IF(G:G&lt;1,"0",G292)</f>
        <v>国开5</v>
      </c>
      <c r="W292" s="1"/>
      <c r="X292" s="1"/>
    </row>
    <row r="293" spans="1:24" ht="15.75" hidden="1" x14ac:dyDescent="0.25">
      <c r="A293" s="113" t="str">
        <f t="shared" si="8"/>
        <v>150223.IB</v>
      </c>
      <c r="B293" s="29" t="s">
        <v>2025</v>
      </c>
      <c r="C293" s="29" t="s">
        <v>2026</v>
      </c>
      <c r="D293" s="33">
        <v>42318</v>
      </c>
      <c r="E293" s="33">
        <v>42320</v>
      </c>
      <c r="F293" s="30">
        <v>30</v>
      </c>
      <c r="G293" s="30">
        <v>3</v>
      </c>
      <c r="H293" s="29" t="s">
        <v>12</v>
      </c>
      <c r="I293" s="29" t="s">
        <v>15</v>
      </c>
      <c r="J293" s="30">
        <v>3.1636000000000002</v>
      </c>
      <c r="K293" s="30">
        <v>5.15</v>
      </c>
      <c r="L293" s="30"/>
      <c r="M293" s="30">
        <v>25</v>
      </c>
      <c r="N293" s="84">
        <f>[1]!b_anal_modidura_cnbd(A293,E293,1)</f>
        <v>2.8022</v>
      </c>
      <c r="O293" s="85">
        <f>[1]!b_anal_yield_cnbd(A293,D293,1)</f>
        <v>3.2654000000000001</v>
      </c>
      <c r="P293" s="86">
        <f>IF(U:U="国开1",0.09/N293+J293,IF(U:U="国开3",0.14/N293+J293,IF(U:U="国开5",0.24/N293+J293,IF(U:U="国开7",0.24/N293+J293,IF(U:U="国开10",0.29/N293+J293,IF(U:U="口行1",0.08/N293+J293,IF(U:U="口行2",0.08/N293+J293,IF(U:U="口行3",0.08/N293+J293,IF(U:U="口行5",0.13/N293+J293,IF(U:U="口行7",0.13/N293+J293,IF(U:U="口行10",0.18/N293+J293,IF(U:U="农发1",0.09/N293+J293,IF(U:U="农发2",0.09/N293+J293,IF(U:U="农发3",0.09/N293+J293,IF(U:U="农发5",0.14/N293+J293,IF(U:U="农发7",0.19/N293+J293,IF(U:U="农发10",0.19/N293+J293,IF(U:U="农发20",0.24/N293+J293,IF(U:U="国债1",0.05/N293+J293,IF(U:U="国债2",0.05/N293+J293,IF(U:U="国债3",0.05/N293+J293,IF(U:U="国开0",0,IF(U:U="农发0",0,IF(U:U="国债0",0,IF(U:U="口行0",0,0.1/N293+J293)))))))))))))))))))))))))</f>
        <v>3.2135607451288277</v>
      </c>
      <c r="Q293" s="1"/>
      <c r="R293" s="88">
        <f t="shared" si="9"/>
        <v>-5.1839254871172358</v>
      </c>
      <c r="S293" s="1"/>
      <c r="U293" s="1" t="str">
        <f>IF(I:I="国家开发银行","国开",IF(I:I="中国进出口银行","口行",IF(I:I="中国农业发展银行","农发","国债")))&amp;IF(G:G&lt;1,"0",G293)</f>
        <v>国开3</v>
      </c>
      <c r="W293" s="1"/>
      <c r="X293" s="1"/>
    </row>
    <row r="294" spans="1:24" ht="15.75" hidden="1" x14ac:dyDescent="0.25">
      <c r="A294" s="113" t="str">
        <f t="shared" si="8"/>
        <v>150019.IB</v>
      </c>
      <c r="B294" s="29" t="s">
        <v>2027</v>
      </c>
      <c r="C294" s="29" t="s">
        <v>2028</v>
      </c>
      <c r="D294" s="33">
        <v>42319</v>
      </c>
      <c r="E294" s="33">
        <v>42324</v>
      </c>
      <c r="F294" s="30">
        <v>280.5</v>
      </c>
      <c r="G294" s="30">
        <v>5</v>
      </c>
      <c r="H294" s="29" t="s">
        <v>12</v>
      </c>
      <c r="I294" s="29" t="s">
        <v>31</v>
      </c>
      <c r="J294" s="30">
        <v>2.9807000000000001</v>
      </c>
      <c r="K294" s="30">
        <v>2.2799999999999998</v>
      </c>
      <c r="L294" s="30"/>
      <c r="M294" s="30"/>
      <c r="N294" s="84">
        <f>[1]!b_anal_modidura_cnbd(A294,E294,1)</f>
        <v>4.3874000000000004</v>
      </c>
      <c r="O294" s="85">
        <f>[1]!b_anal_yield_cnbd(A294,D294,1)</f>
        <v>3.0051000000000001</v>
      </c>
      <c r="P294" s="86">
        <f>IF(U:U="国开1",0.09/N294+J294,IF(U:U="国开3",0.14/N294+J294,IF(U:U="国开5",0.24/N294+J294,IF(U:U="国开7",0.24/N294+J294,IF(U:U="国开10",0.29/N294+J294,IF(U:U="口行1",0.08/N294+J294,IF(U:U="口行2",0.08/N294+J294,IF(U:U="口行3",0.08/N294+J294,IF(U:U="口行5",0.13/N294+J294,IF(U:U="口行7",0.13/N294+J294,IF(U:U="口行10",0.18/N294+J294,IF(U:U="农发1",0.09/N294+J294,IF(U:U="农发2",0.09/N294+J294,IF(U:U="农发3",0.09/N294+J294,IF(U:U="农发5",0.14/N294+J294,IF(U:U="农发7",0.19/N294+J294,IF(U:U="农发10",0.19/N294+J294,IF(U:U="农发20",0.24/N294+J294,IF(U:U="国债1",0.05/N294+J294,IF(U:U="国债2",0.05/N294+J294,IF(U:U="国债3",0.05/N294+J294,IF(U:U="国开0",0,IF(U:U="农发0",0,IF(U:U="国债0",0,IF(U:U="口行0",0,0.1/N294+J294)))))))))))))))))))))))))</f>
        <v>3.0034925422801662</v>
      </c>
      <c r="Q294" s="1"/>
      <c r="R294" s="88">
        <f t="shared" si="9"/>
        <v>-0.1607457719833949</v>
      </c>
      <c r="S294" s="1"/>
      <c r="U294" s="1" t="str">
        <f>IF(I:I="国家开发银行","国开",IF(I:I="中国进出口银行","口行",IF(I:I="中国农业发展银行","农发","国债")))&amp;IF(G:G&lt;1,"0",G294)</f>
        <v>国债5</v>
      </c>
      <c r="W294" s="1"/>
      <c r="X294" s="1"/>
    </row>
    <row r="295" spans="1:24" ht="15.75" hidden="1" x14ac:dyDescent="0.25">
      <c r="A295" s="113" t="str">
        <f t="shared" si="8"/>
        <v>150314.IB</v>
      </c>
      <c r="B295" s="29" t="s">
        <v>2029</v>
      </c>
      <c r="C295" s="29" t="s">
        <v>2030</v>
      </c>
      <c r="D295" s="33">
        <v>42320</v>
      </c>
      <c r="E295" s="33">
        <v>42324</v>
      </c>
      <c r="F295" s="30">
        <v>50</v>
      </c>
      <c r="G295" s="30">
        <v>10</v>
      </c>
      <c r="H295" s="29" t="s">
        <v>12</v>
      </c>
      <c r="I295" s="29" t="s">
        <v>22</v>
      </c>
      <c r="J295" s="30">
        <v>3.7141999999999999</v>
      </c>
      <c r="K295" s="30">
        <v>3.08</v>
      </c>
      <c r="L295" s="30"/>
      <c r="M295" s="30">
        <v>27</v>
      </c>
      <c r="N295" s="84">
        <f>[1]!b_anal_modidura_cnbd(A295,E295,1)</f>
        <v>8.0214999999999996</v>
      </c>
      <c r="O295" s="85">
        <f>[1]!b_anal_yield_cnbd(A295,D295,1)</f>
        <v>3.7185000000000001</v>
      </c>
      <c r="P295" s="86">
        <f>IF(U:U="国开1",0.09/N295+J295,IF(U:U="国开3",0.14/N295+J295,IF(U:U="国开5",0.24/N295+J295,IF(U:U="国开7",0.24/N295+J295,IF(U:U="国开10",0.29/N295+J295,IF(U:U="口行1",0.08/N295+J295,IF(U:U="口行2",0.08/N295+J295,IF(U:U="口行3",0.08/N295+J295,IF(U:U="口行5",0.13/N295+J295,IF(U:U="口行7",0.13/N295+J295,IF(U:U="口行10",0.18/N295+J295,IF(U:U="农发1",0.09/N295+J295,IF(U:U="农发2",0.09/N295+J295,IF(U:U="农发3",0.09/N295+J295,IF(U:U="农发5",0.14/N295+J295,IF(U:U="农发7",0.19/N295+J295,IF(U:U="农发10",0.19/N295+J295,IF(U:U="农发20",0.24/N295+J295,IF(U:U="国债1",0.05/N295+J295,IF(U:U="国债2",0.05/N295+J295,IF(U:U="国债3",0.05/N295+J295,IF(U:U="国开0",0,IF(U:U="农发0",0,IF(U:U="国债0",0,IF(U:U="口行0",0,0.1/N295+J295)))))))))))))))))))))))))</f>
        <v>3.7366396933241912</v>
      </c>
      <c r="Q295" s="1"/>
      <c r="R295" s="88">
        <f t="shared" si="9"/>
        <v>1.8139693324191075</v>
      </c>
      <c r="S295" s="1"/>
      <c r="U295" s="1" t="str">
        <f>IF(I:I="国家开发银行","国开",IF(I:I="中国进出口银行","口行",IF(I:I="中国农业发展银行","农发","国债")))&amp;IF(G:G&lt;1,"0",G295)</f>
        <v>口行10</v>
      </c>
      <c r="W295" s="1"/>
      <c r="X295" s="1"/>
    </row>
    <row r="296" spans="1:24" ht="15.75" hidden="1" x14ac:dyDescent="0.25">
      <c r="A296" s="113" t="str">
        <f t="shared" si="8"/>
        <v>150420.IB</v>
      </c>
      <c r="B296" s="29" t="s">
        <v>2031</v>
      </c>
      <c r="C296" s="29" t="s">
        <v>2032</v>
      </c>
      <c r="D296" s="33">
        <v>42321</v>
      </c>
      <c r="E296" s="33">
        <v>42325</v>
      </c>
      <c r="F296" s="30">
        <v>70</v>
      </c>
      <c r="G296" s="30">
        <v>5</v>
      </c>
      <c r="H296" s="29" t="s">
        <v>12</v>
      </c>
      <c r="I296" s="29" t="s">
        <v>41</v>
      </c>
      <c r="J296" s="30">
        <v>3.4742999999999999</v>
      </c>
      <c r="K296" s="30">
        <v>2.34</v>
      </c>
      <c r="L296" s="30"/>
      <c r="M296" s="30">
        <v>3.8386999999999998</v>
      </c>
      <c r="N296" s="84">
        <f>[1]!b_anal_modidura_cnbd(A296,E296,1)</f>
        <v>4.2968999999999999</v>
      </c>
      <c r="O296" s="85">
        <f>[1]!b_anal_yield_cnbd(A296,D296,1)</f>
        <v>3.4502000000000002</v>
      </c>
      <c r="P296" s="86">
        <f>IF(U:U="国开1",0.09/N296+J296,IF(U:U="国开3",0.14/N296+J296,IF(U:U="国开5",0.24/N296+J296,IF(U:U="国开7",0.24/N296+J296,IF(U:U="国开10",0.29/N296+J296,IF(U:U="口行1",0.08/N296+J296,IF(U:U="口行2",0.08/N296+J296,IF(U:U="口行3",0.08/N296+J296,IF(U:U="口行5",0.13/N296+J296,IF(U:U="口行7",0.13/N296+J296,IF(U:U="口行10",0.18/N296+J296,IF(U:U="农发1",0.09/N296+J296,IF(U:U="农发2",0.09/N296+J296,IF(U:U="农发3",0.09/N296+J296,IF(U:U="农发5",0.14/N296+J296,IF(U:U="农发7",0.19/N296+J296,IF(U:U="农发10",0.19/N296+J296,IF(U:U="农发20",0.24/N296+J296,IF(U:U="国债1",0.05/N296+J296,IF(U:U="国债2",0.05/N296+J296,IF(U:U="国债3",0.05/N296+J296,IF(U:U="国开0",0,IF(U:U="农发0",0,IF(U:U="国债0",0,IF(U:U="口行0",0,0.1/N296+J296)))))))))))))))))))))))))</f>
        <v>3.5068816286159787</v>
      </c>
      <c r="Q296" s="1"/>
      <c r="R296" s="88">
        <f t="shared" si="9"/>
        <v>5.6681628615978585</v>
      </c>
      <c r="S296" s="1"/>
      <c r="U296" s="1" t="str">
        <f>IF(I:I="国家开发银行","国开",IF(I:I="中国进出口银行","口行",IF(I:I="中国农业发展银行","农发","国债")))&amp;IF(G:G&lt;1,"0",G296)</f>
        <v>农发5</v>
      </c>
      <c r="W296" s="1"/>
      <c r="X296" s="1"/>
    </row>
    <row r="297" spans="1:24" ht="15.75" hidden="1" x14ac:dyDescent="0.25">
      <c r="A297" s="113" t="str">
        <f t="shared" si="8"/>
        <v>150412.IB</v>
      </c>
      <c r="B297" s="29" t="s">
        <v>2033</v>
      </c>
      <c r="C297" s="29" t="s">
        <v>2034</v>
      </c>
      <c r="D297" s="33">
        <v>42321</v>
      </c>
      <c r="E297" s="33">
        <v>42325</v>
      </c>
      <c r="F297" s="30">
        <v>70</v>
      </c>
      <c r="G297" s="30">
        <v>7</v>
      </c>
      <c r="H297" s="29" t="s">
        <v>12</v>
      </c>
      <c r="I297" s="29" t="s">
        <v>41</v>
      </c>
      <c r="J297" s="30">
        <v>3.6800999999999999</v>
      </c>
      <c r="K297" s="30">
        <v>3.22</v>
      </c>
      <c r="L297" s="30"/>
      <c r="M297" s="30">
        <v>1.8144</v>
      </c>
      <c r="N297" s="84">
        <f>[1]!b_anal_modidura_cnbd(A297,E297,1)</f>
        <v>5.4847999999999999</v>
      </c>
      <c r="O297" s="85">
        <f>[1]!b_anal_yield_cnbd(A297,D297,1)</f>
        <v>3.6995</v>
      </c>
      <c r="P297" s="86">
        <f>IF(U:U="国开1",0.09/N297+J297,IF(U:U="国开3",0.14/N297+J297,IF(U:U="国开5",0.24/N297+J297,IF(U:U="国开7",0.24/N297+J297,IF(U:U="国开10",0.29/N297+J297,IF(U:U="口行1",0.08/N297+J297,IF(U:U="口行2",0.08/N297+J297,IF(U:U="口行3",0.08/N297+J297,IF(U:U="口行5",0.13/N297+J297,IF(U:U="口行7",0.13/N297+J297,IF(U:U="口行10",0.18/N297+J297,IF(U:U="农发1",0.09/N297+J297,IF(U:U="农发2",0.09/N297+J297,IF(U:U="农发3",0.09/N297+J297,IF(U:U="农发5",0.14/N297+J297,IF(U:U="农发7",0.19/N297+J297,IF(U:U="农发10",0.19/N297+J297,IF(U:U="农发20",0.24/N297+J297,IF(U:U="国债1",0.05/N297+J297,IF(U:U="国债2",0.05/N297+J297,IF(U:U="国债3",0.05/N297+J297,IF(U:U="国开0",0,IF(U:U="农发0",0,IF(U:U="国债0",0,IF(U:U="口行0",0,0.1/N297+J297)))))))))))))))))))))))))</f>
        <v>3.7147411901983665</v>
      </c>
      <c r="Q297" s="1"/>
      <c r="R297" s="88">
        <f t="shared" si="9"/>
        <v>1.524119019836645</v>
      </c>
      <c r="S297" s="1"/>
      <c r="U297" s="1" t="str">
        <f>IF(I:I="国家开发银行","国开",IF(I:I="中国进出口银行","口行",IF(I:I="中国农业发展银行","农发","国债")))&amp;IF(G:G&lt;1,"0",G297)</f>
        <v>农发7</v>
      </c>
      <c r="W297" s="1"/>
      <c r="X297" s="1"/>
    </row>
    <row r="298" spans="1:24" ht="15.75" hidden="1" x14ac:dyDescent="0.25">
      <c r="A298" s="113" t="str">
        <f t="shared" si="8"/>
        <v>150218.IB</v>
      </c>
      <c r="B298" s="29" t="s">
        <v>2035</v>
      </c>
      <c r="C298" s="29" t="s">
        <v>2036</v>
      </c>
      <c r="D298" s="33">
        <v>42325</v>
      </c>
      <c r="E298" s="33">
        <v>42327</v>
      </c>
      <c r="F298" s="30">
        <v>79</v>
      </c>
      <c r="G298" s="30">
        <v>10</v>
      </c>
      <c r="H298" s="29" t="s">
        <v>12</v>
      </c>
      <c r="I298" s="29" t="s">
        <v>15</v>
      </c>
      <c r="J298" s="30">
        <v>3.4746000000000001</v>
      </c>
      <c r="K298" s="30">
        <v>4.21</v>
      </c>
      <c r="L298" s="30"/>
      <c r="M298" s="30">
        <v>1.9091</v>
      </c>
      <c r="N298" s="84">
        <f>[1]!b_anal_modidura_cnbd(A298,E298,1)</f>
        <v>8.0617999999999999</v>
      </c>
      <c r="O298" s="85">
        <f>[1]!b_anal_yield_cnbd(A298,D298,1)</f>
        <v>3.5261</v>
      </c>
      <c r="P298" s="86">
        <f>IF(U:U="国开1",0.09/N298+J298,IF(U:U="国开3",0.14/N298+J298,IF(U:U="国开5",0.24/N298+J298,IF(U:U="国开7",0.24/N298+J298,IF(U:U="国开10",0.29/N298+J298,IF(U:U="口行1",0.08/N298+J298,IF(U:U="口行2",0.08/N298+J298,IF(U:U="口行3",0.08/N298+J298,IF(U:U="口行5",0.13/N298+J298,IF(U:U="口行7",0.13/N298+J298,IF(U:U="口行10",0.18/N298+J298,IF(U:U="农发1",0.09/N298+J298,IF(U:U="农发2",0.09/N298+J298,IF(U:U="农发3",0.09/N298+J298,IF(U:U="农发5",0.14/N298+J298,IF(U:U="农发7",0.19/N298+J298,IF(U:U="农发10",0.19/N298+J298,IF(U:U="农发20",0.24/N298+J298,IF(U:U="国债1",0.05/N298+J298,IF(U:U="国债2",0.05/N298+J298,IF(U:U="国债3",0.05/N298+J298,IF(U:U="国开0",0,IF(U:U="农发0",0,IF(U:U="国债0",0,IF(U:U="口行0",0,0.1/N298+J298)))))))))))))))))))))))))</f>
        <v>3.5105721154084697</v>
      </c>
      <c r="Q298" s="1"/>
      <c r="R298" s="88">
        <f t="shared" si="9"/>
        <v>-1.5527884591530317</v>
      </c>
      <c r="S298" s="1"/>
      <c r="U298" s="1" t="str">
        <f>IF(I:I="国家开发银行","国开",IF(I:I="中国进出口银行","口行",IF(I:I="中国农业发展银行","农发","国债")))&amp;IF(G:G&lt;1,"0",G298)</f>
        <v>国开10</v>
      </c>
      <c r="W298" s="1"/>
      <c r="X298" s="1"/>
    </row>
    <row r="299" spans="1:24" ht="15.75" hidden="1" x14ac:dyDescent="0.25">
      <c r="A299" s="113" t="str">
        <f t="shared" si="8"/>
        <v>150220.IB</v>
      </c>
      <c r="B299" s="29" t="s">
        <v>2037</v>
      </c>
      <c r="C299" s="29" t="s">
        <v>2038</v>
      </c>
      <c r="D299" s="33">
        <v>42325</v>
      </c>
      <c r="E299" s="33">
        <v>42327</v>
      </c>
      <c r="F299" s="30">
        <v>40</v>
      </c>
      <c r="G299" s="30">
        <v>5</v>
      </c>
      <c r="H299" s="29" t="s">
        <v>12</v>
      </c>
      <c r="I299" s="29" t="s">
        <v>15</v>
      </c>
      <c r="J299" s="30">
        <v>3.3153999999999999</v>
      </c>
      <c r="K299" s="30">
        <v>5</v>
      </c>
      <c r="L299" s="30"/>
      <c r="M299" s="30">
        <v>1.7646999999999999</v>
      </c>
      <c r="N299" s="84">
        <f>[1]!b_anal_modidura_cnbd(A299,E299,1)</f>
        <v>4.3747999999999996</v>
      </c>
      <c r="O299" s="85">
        <f>[1]!b_anal_yield_cnbd(A299,D299,1)</f>
        <v>3.3929999999999998</v>
      </c>
      <c r="P299" s="86">
        <f>IF(U:U="国开1",0.09/N299+J299,IF(U:U="国开3",0.14/N299+J299,IF(U:U="国开5",0.24/N299+J299,IF(U:U="国开7",0.24/N299+J299,IF(U:U="国开10",0.29/N299+J299,IF(U:U="口行1",0.08/N299+J299,IF(U:U="口行2",0.08/N299+J299,IF(U:U="口行3",0.08/N299+J299,IF(U:U="口行5",0.13/N299+J299,IF(U:U="口行7",0.13/N299+J299,IF(U:U="口行10",0.18/N299+J299,IF(U:U="农发1",0.09/N299+J299,IF(U:U="农发2",0.09/N299+J299,IF(U:U="农发3",0.09/N299+J299,IF(U:U="农发5",0.14/N299+J299,IF(U:U="农发7",0.19/N299+J299,IF(U:U="农发10",0.19/N299+J299,IF(U:U="农发20",0.24/N299+J299,IF(U:U="国债1",0.05/N299+J299,IF(U:U="国债2",0.05/N299+J299,IF(U:U="国债3",0.05/N299+J299,IF(U:U="国开0",0,IF(U:U="农发0",0,IF(U:U="国债0",0,IF(U:U="口行0",0,0.1/N299+J299)))))))))))))))))))))))))</f>
        <v>3.3702596507268905</v>
      </c>
      <c r="Q299" s="1"/>
      <c r="R299" s="88">
        <f t="shared" si="9"/>
        <v>-2.2740349273109306</v>
      </c>
      <c r="S299" s="1"/>
      <c r="U299" s="1" t="str">
        <f>IF(I:I="国家开发银行","国开",IF(I:I="中国进出口银行","口行",IF(I:I="中国农业发展银行","农发","国债")))&amp;IF(G:G&lt;1,"0",G299)</f>
        <v>国开5</v>
      </c>
      <c r="W299" s="1"/>
      <c r="X299" s="1"/>
    </row>
    <row r="300" spans="1:24" ht="15.75" hidden="1" x14ac:dyDescent="0.25">
      <c r="A300" s="113" t="str">
        <f t="shared" si="8"/>
        <v>150223.IB</v>
      </c>
      <c r="B300" s="29" t="s">
        <v>2039</v>
      </c>
      <c r="C300" s="29" t="s">
        <v>2040</v>
      </c>
      <c r="D300" s="33">
        <v>42325</v>
      </c>
      <c r="E300" s="33">
        <v>42327</v>
      </c>
      <c r="F300" s="30">
        <v>50.27</v>
      </c>
      <c r="G300" s="30">
        <v>3</v>
      </c>
      <c r="H300" s="29" t="s">
        <v>12</v>
      </c>
      <c r="I300" s="29" t="s">
        <v>15</v>
      </c>
      <c r="J300" s="30">
        <v>3.077</v>
      </c>
      <c r="K300" s="30">
        <v>3.8</v>
      </c>
      <c r="L300" s="30"/>
      <c r="M300" s="30">
        <v>2.6448</v>
      </c>
      <c r="N300" s="84">
        <f>[1]!b_anal_modidura_cnbd(A300,E300,1)</f>
        <v>2.7835999999999999</v>
      </c>
      <c r="O300" s="85">
        <f>[1]!b_anal_yield_cnbd(A300,D300,1)</f>
        <v>3.1682000000000001</v>
      </c>
      <c r="P300" s="86">
        <f>IF(U:U="国开1",0.09/N300+J300,IF(U:U="国开3",0.14/N300+J300,IF(U:U="国开5",0.24/N300+J300,IF(U:U="国开7",0.24/N300+J300,IF(U:U="国开10",0.29/N300+J300,IF(U:U="口行1",0.08/N300+J300,IF(U:U="口行2",0.08/N300+J300,IF(U:U="口行3",0.08/N300+J300,IF(U:U="口行5",0.13/N300+J300,IF(U:U="口行7",0.13/N300+J300,IF(U:U="口行10",0.18/N300+J300,IF(U:U="农发1",0.09/N300+J300,IF(U:U="农发2",0.09/N300+J300,IF(U:U="农发3",0.09/N300+J300,IF(U:U="农发5",0.14/N300+J300,IF(U:U="农发7",0.19/N300+J300,IF(U:U="农发10",0.19/N300+J300,IF(U:U="农发20",0.24/N300+J300,IF(U:U="国债1",0.05/N300+J300,IF(U:U="国债2",0.05/N300+J300,IF(U:U="国债3",0.05/N300+J300,IF(U:U="国开0",0,IF(U:U="农发0",0,IF(U:U="国债0",0,IF(U:U="口行0",0,0.1/N300+J300)))))))))))))))))))))))))</f>
        <v>3.1272945825549647</v>
      </c>
      <c r="Q300" s="1"/>
      <c r="R300" s="88">
        <f t="shared" si="9"/>
        <v>-4.0905417445035397</v>
      </c>
      <c r="S300" s="1"/>
      <c r="U300" s="1" t="str">
        <f>IF(I:I="国家开发银行","国开",IF(I:I="中国进出口银行","口行",IF(I:I="中国农业发展银行","农发","国债")))&amp;IF(G:G&lt;1,"0",G300)</f>
        <v>国开3</v>
      </c>
      <c r="W300" s="1"/>
      <c r="X300" s="1"/>
    </row>
    <row r="301" spans="1:24" ht="15.75" hidden="1" x14ac:dyDescent="0.25">
      <c r="A301" s="113" t="str">
        <f t="shared" si="8"/>
        <v>150026.IB</v>
      </c>
      <c r="B301" s="29" t="s">
        <v>2041</v>
      </c>
      <c r="C301" s="29" t="s">
        <v>2042</v>
      </c>
      <c r="D301" s="33">
        <v>42326</v>
      </c>
      <c r="E301" s="33">
        <v>42331</v>
      </c>
      <c r="F301" s="30">
        <v>280</v>
      </c>
      <c r="G301" s="30">
        <v>7</v>
      </c>
      <c r="H301" s="29" t="s">
        <v>12</v>
      </c>
      <c r="I301" s="29" t="s">
        <v>31</v>
      </c>
      <c r="J301" s="30">
        <v>3.1263000000000001</v>
      </c>
      <c r="K301" s="30">
        <v>1.88</v>
      </c>
      <c r="L301" s="30"/>
      <c r="M301" s="30"/>
      <c r="N301" s="84">
        <f>[1]!b_anal_modidura_cnbd(A301,E301,1)</f>
        <v>6.1243999999999996</v>
      </c>
      <c r="O301" s="85">
        <f>[1]!b_anal_yield_cnbd(A301,D301,1)</f>
        <v>3.16</v>
      </c>
      <c r="P301" s="86">
        <f>IF(U:U="国开1",0.09/N301+J301,IF(U:U="国开3",0.14/N301+J301,IF(U:U="国开5",0.24/N301+J301,IF(U:U="国开7",0.24/N301+J301,IF(U:U="国开10",0.29/N301+J301,IF(U:U="口行1",0.08/N301+J301,IF(U:U="口行2",0.08/N301+J301,IF(U:U="口行3",0.08/N301+J301,IF(U:U="口行5",0.13/N301+J301,IF(U:U="口行7",0.13/N301+J301,IF(U:U="口行10",0.18/N301+J301,IF(U:U="农发1",0.09/N301+J301,IF(U:U="农发2",0.09/N301+J301,IF(U:U="农发3",0.09/N301+J301,IF(U:U="农发5",0.14/N301+J301,IF(U:U="农发7",0.19/N301+J301,IF(U:U="农发10",0.19/N301+J301,IF(U:U="农发20",0.24/N301+J301,IF(U:U="国债1",0.05/N301+J301,IF(U:U="国债2",0.05/N301+J301,IF(U:U="国债3",0.05/N301+J301,IF(U:U="国开0",0,IF(U:U="农发0",0,IF(U:U="国债0",0,IF(U:U="口行0",0,0.1/N301+J301)))))))))))))))))))))))))</f>
        <v>3.1426281301025409</v>
      </c>
      <c r="Q301" s="1"/>
      <c r="R301" s="88">
        <f t="shared" si="9"/>
        <v>-1.7371869897459202</v>
      </c>
      <c r="S301" s="1"/>
      <c r="U301" s="1" t="str">
        <f>IF(I:I="国家开发银行","国开",IF(I:I="中国进出口银行","口行",IF(I:I="中国农业发展银行","农发","国债")))&amp;IF(G:G&lt;1,"0",G301)</f>
        <v>国债7</v>
      </c>
      <c r="W301" s="1"/>
      <c r="X301" s="1"/>
    </row>
    <row r="302" spans="1:24" ht="15.75" hidden="1" x14ac:dyDescent="0.25">
      <c r="A302" s="113" t="str">
        <f t="shared" si="8"/>
        <v>150316.IB</v>
      </c>
      <c r="B302" s="29" t="s">
        <v>2043</v>
      </c>
      <c r="C302" s="29" t="s">
        <v>2044</v>
      </c>
      <c r="D302" s="33">
        <v>42327</v>
      </c>
      <c r="E302" s="33">
        <v>42331</v>
      </c>
      <c r="F302" s="30">
        <v>50</v>
      </c>
      <c r="G302" s="30">
        <v>5</v>
      </c>
      <c r="H302" s="29" t="s">
        <v>12</v>
      </c>
      <c r="I302" s="29" t="s">
        <v>22</v>
      </c>
      <c r="J302" s="30">
        <v>3.4679000000000002</v>
      </c>
      <c r="K302" s="30">
        <v>2.76</v>
      </c>
      <c r="L302" s="30"/>
      <c r="M302" s="30">
        <v>2.871</v>
      </c>
      <c r="N302" s="84">
        <f>[1]!b_anal_modidura_cnbd(A302,E302,1)</f>
        <v>4.4984999999999999</v>
      </c>
      <c r="O302" s="85">
        <f>[1]!b_anal_yield_cnbd(A302,D302,1)</f>
        <v>3.4998</v>
      </c>
      <c r="P302" s="86">
        <f>IF(U:U="国开1",0.09/N302+J302,IF(U:U="国开3",0.14/N302+J302,IF(U:U="国开5",0.24/N302+J302,IF(U:U="国开7",0.24/N302+J302,IF(U:U="国开10",0.29/N302+J302,IF(U:U="口行1",0.08/N302+J302,IF(U:U="口行2",0.08/N302+J302,IF(U:U="口行3",0.08/N302+J302,IF(U:U="口行5",0.13/N302+J302,IF(U:U="口行7",0.13/N302+J302,IF(U:U="口行10",0.18/N302+J302,IF(U:U="农发1",0.09/N302+J302,IF(U:U="农发2",0.09/N302+J302,IF(U:U="农发3",0.09/N302+J302,IF(U:U="农发5",0.14/N302+J302,IF(U:U="农发7",0.19/N302+J302,IF(U:U="农发10",0.19/N302+J302,IF(U:U="农发20",0.24/N302+J302,IF(U:U="国债1",0.05/N302+J302,IF(U:U="国债2",0.05/N302+J302,IF(U:U="国债3",0.05/N302+J302,IF(U:U="国开0",0,IF(U:U="农发0",0,IF(U:U="国债0",0,IF(U:U="口行0",0,0.1/N302+J302)))))))))))))))))))))))))</f>
        <v>3.4967985217294655</v>
      </c>
      <c r="Q302" s="1"/>
      <c r="R302" s="88">
        <f t="shared" si="9"/>
        <v>-0.30014782705345411</v>
      </c>
      <c r="S302" s="1"/>
      <c r="U302" s="1" t="str">
        <f>IF(I:I="国家开发银行","国开",IF(I:I="中国进出口银行","口行",IF(I:I="中国农业发展银行","农发","国债")))&amp;IF(G:G&lt;1,"0",G302)</f>
        <v>口行5</v>
      </c>
      <c r="W302" s="1"/>
      <c r="X302" s="1"/>
    </row>
    <row r="303" spans="1:24" ht="15.75" hidden="1" x14ac:dyDescent="0.25">
      <c r="A303" s="113" t="str">
        <f t="shared" si="8"/>
        <v>150314.IB</v>
      </c>
      <c r="B303" s="29" t="s">
        <v>2045</v>
      </c>
      <c r="C303" s="29" t="s">
        <v>2046</v>
      </c>
      <c r="D303" s="33">
        <v>42327</v>
      </c>
      <c r="E303" s="33">
        <v>42331</v>
      </c>
      <c r="F303" s="30">
        <v>60</v>
      </c>
      <c r="G303" s="30">
        <v>10</v>
      </c>
      <c r="H303" s="29" t="s">
        <v>12</v>
      </c>
      <c r="I303" s="29" t="s">
        <v>22</v>
      </c>
      <c r="J303" s="30">
        <v>3.7130999999999998</v>
      </c>
      <c r="K303" s="30">
        <v>2.77</v>
      </c>
      <c r="L303" s="30"/>
      <c r="M303" s="30">
        <v>30.2</v>
      </c>
      <c r="N303" s="84">
        <f>[1]!b_anal_modidura_cnbd(A303,E303,1)</f>
        <v>8.0023</v>
      </c>
      <c r="O303" s="85">
        <f>[1]!b_anal_yield_cnbd(A303,D303,1)</f>
        <v>3.72</v>
      </c>
      <c r="P303" s="86">
        <f>IF(U:U="国开1",0.09/N303+J303,IF(U:U="国开3",0.14/N303+J303,IF(U:U="国开5",0.24/N303+J303,IF(U:U="国开7",0.24/N303+J303,IF(U:U="国开10",0.29/N303+J303,IF(U:U="口行1",0.08/N303+J303,IF(U:U="口行2",0.08/N303+J303,IF(U:U="口行3",0.08/N303+J303,IF(U:U="口行5",0.13/N303+J303,IF(U:U="口行7",0.13/N303+J303,IF(U:U="口行10",0.18/N303+J303,IF(U:U="农发1",0.09/N303+J303,IF(U:U="农发2",0.09/N303+J303,IF(U:U="农发3",0.09/N303+J303,IF(U:U="农发5",0.14/N303+J303,IF(U:U="农发7",0.19/N303+J303,IF(U:U="农发10",0.19/N303+J303,IF(U:U="农发20",0.24/N303+J303,IF(U:U="国债1",0.05/N303+J303,IF(U:U="国债2",0.05/N303+J303,IF(U:U="国债3",0.05/N303+J303,IF(U:U="国开0",0,IF(U:U="农发0",0,IF(U:U="国债0",0,IF(U:U="口行0",0,0.1/N303+J303)))))))))))))))))))))))))</f>
        <v>3.7355935331092311</v>
      </c>
      <c r="Q303" s="1"/>
      <c r="R303" s="88">
        <f t="shared" si="9"/>
        <v>1.559353310923095</v>
      </c>
      <c r="S303" s="1"/>
      <c r="U303" s="1" t="str">
        <f>IF(I:I="国家开发银行","国开",IF(I:I="中国进出口银行","口行",IF(I:I="中国农业发展银行","农发","国债")))&amp;IF(G:G&lt;1,"0",G303)</f>
        <v>口行10</v>
      </c>
      <c r="W303" s="1"/>
      <c r="X303" s="1"/>
    </row>
    <row r="304" spans="1:24" ht="15.75" hidden="1" x14ac:dyDescent="0.25">
      <c r="A304" s="113" t="str">
        <f t="shared" si="8"/>
        <v>150420.IB</v>
      </c>
      <c r="B304" s="29" t="s">
        <v>2047</v>
      </c>
      <c r="C304" s="29" t="s">
        <v>2048</v>
      </c>
      <c r="D304" s="33">
        <v>42328</v>
      </c>
      <c r="E304" s="33">
        <v>42332</v>
      </c>
      <c r="F304" s="30">
        <v>70</v>
      </c>
      <c r="G304" s="30">
        <v>5</v>
      </c>
      <c r="H304" s="29" t="s">
        <v>12</v>
      </c>
      <c r="I304" s="29" t="s">
        <v>41</v>
      </c>
      <c r="J304" s="30">
        <v>3.4710999999999999</v>
      </c>
      <c r="K304" s="30">
        <v>2.92</v>
      </c>
      <c r="L304" s="30"/>
      <c r="M304" s="30">
        <v>1.1513</v>
      </c>
      <c r="N304" s="84">
        <f>[1]!b_anal_modidura_cnbd(A304,E304,1)</f>
        <v>4.2792000000000003</v>
      </c>
      <c r="O304" s="85">
        <f>[1]!b_anal_yield_cnbd(A304,D304,1)</f>
        <v>3.4681999999999999</v>
      </c>
      <c r="P304" s="86">
        <f>IF(U:U="国开1",0.09/N304+J304,IF(U:U="国开3",0.14/N304+J304,IF(U:U="国开5",0.24/N304+J304,IF(U:U="国开7",0.24/N304+J304,IF(U:U="国开10",0.29/N304+J304,IF(U:U="口行1",0.08/N304+J304,IF(U:U="口行2",0.08/N304+J304,IF(U:U="口行3",0.08/N304+J304,IF(U:U="口行5",0.13/N304+J304,IF(U:U="口行7",0.13/N304+J304,IF(U:U="口行10",0.18/N304+J304,IF(U:U="农发1",0.09/N304+J304,IF(U:U="农发2",0.09/N304+J304,IF(U:U="农发3",0.09/N304+J304,IF(U:U="农发5",0.14/N304+J304,IF(U:U="农发7",0.19/N304+J304,IF(U:U="农发10",0.19/N304+J304,IF(U:U="农发20",0.24/N304+J304,IF(U:U="国债1",0.05/N304+J304,IF(U:U="国债2",0.05/N304+J304,IF(U:U="国债3",0.05/N304+J304,IF(U:U="国开0",0,IF(U:U="农发0",0,IF(U:U="国债0",0,IF(U:U="口行0",0,0.1/N304+J304)))))))))))))))))))))))))</f>
        <v>3.5038163955879602</v>
      </c>
      <c r="Q304" s="1"/>
      <c r="R304" s="88">
        <f t="shared" si="9"/>
        <v>3.5616395587960259</v>
      </c>
      <c r="S304" s="1"/>
      <c r="U304" s="1" t="str">
        <f>IF(I:I="国家开发银行","国开",IF(I:I="中国进出口银行","口行",IF(I:I="中国农业发展银行","农发","国债")))&amp;IF(G:G&lt;1,"0",G304)</f>
        <v>农发5</v>
      </c>
      <c r="W304" s="1"/>
      <c r="X304" s="1"/>
    </row>
    <row r="305" spans="1:24" ht="15.75" hidden="1" x14ac:dyDescent="0.25">
      <c r="A305" s="113" t="str">
        <f t="shared" si="8"/>
        <v>150405.IB</v>
      </c>
      <c r="B305" s="29" t="s">
        <v>2049</v>
      </c>
      <c r="C305" s="29" t="s">
        <v>2050</v>
      </c>
      <c r="D305" s="33">
        <v>42328</v>
      </c>
      <c r="E305" s="33">
        <v>42332</v>
      </c>
      <c r="F305" s="30">
        <v>70</v>
      </c>
      <c r="G305" s="30">
        <v>10</v>
      </c>
      <c r="H305" s="29" t="s">
        <v>12</v>
      </c>
      <c r="I305" s="29" t="s">
        <v>41</v>
      </c>
      <c r="J305" s="30">
        <v>3.7061000000000002</v>
      </c>
      <c r="K305" s="30">
        <v>3.2</v>
      </c>
      <c r="L305" s="30"/>
      <c r="M305" s="30">
        <v>21.833300000000001</v>
      </c>
      <c r="N305" s="84">
        <f>[1]!b_anal_modidura_cnbd(A305,E305,1)</f>
        <v>7.4508000000000001</v>
      </c>
      <c r="O305" s="85">
        <f>[1]!b_anal_yield_cnbd(A305,D305,1)</f>
        <v>3.7214</v>
      </c>
      <c r="P305" s="86">
        <f>IF(U:U="国开1",0.09/N305+J305,IF(U:U="国开3",0.14/N305+J305,IF(U:U="国开5",0.24/N305+J305,IF(U:U="国开7",0.24/N305+J305,IF(U:U="国开10",0.29/N305+J305,IF(U:U="口行1",0.08/N305+J305,IF(U:U="口行2",0.08/N305+J305,IF(U:U="口行3",0.08/N305+J305,IF(U:U="口行5",0.13/N305+J305,IF(U:U="口行7",0.13/N305+J305,IF(U:U="口行10",0.18/N305+J305,IF(U:U="农发1",0.09/N305+J305,IF(U:U="农发2",0.09/N305+J305,IF(U:U="农发3",0.09/N305+J305,IF(U:U="农发5",0.14/N305+J305,IF(U:U="农发7",0.19/N305+J305,IF(U:U="农发10",0.19/N305+J305,IF(U:U="农发20",0.24/N305+J305,IF(U:U="国债1",0.05/N305+J305,IF(U:U="国债2",0.05/N305+J305,IF(U:U="国债3",0.05/N305+J305,IF(U:U="国开0",0,IF(U:U="农发0",0,IF(U:U="国债0",0,IF(U:U="口行0",0,0.1/N305+J305)))))))))))))))))))))))))</f>
        <v>3.7316006173833682</v>
      </c>
      <c r="Q305" s="1"/>
      <c r="R305" s="88">
        <f t="shared" si="9"/>
        <v>1.0200617383368193</v>
      </c>
      <c r="S305" s="1"/>
      <c r="U305" s="1" t="str">
        <f>IF(I:I="国家开发银行","国开",IF(I:I="中国进出口银行","口行",IF(I:I="中国农业发展银行","农发","国债")))&amp;IF(G:G&lt;1,"0",G305)</f>
        <v>农发10</v>
      </c>
      <c r="W305" s="1"/>
      <c r="X305" s="1"/>
    </row>
    <row r="306" spans="1:24" ht="15.75" hidden="1" x14ac:dyDescent="0.25">
      <c r="A306" s="113" t="str">
        <f t="shared" si="8"/>
        <v>150418.IB</v>
      </c>
      <c r="B306" s="29" t="s">
        <v>2051</v>
      </c>
      <c r="C306" s="29" t="s">
        <v>2052</v>
      </c>
      <c r="D306" s="33">
        <v>42328</v>
      </c>
      <c r="E306" s="33">
        <v>42332</v>
      </c>
      <c r="F306" s="30">
        <v>70</v>
      </c>
      <c r="G306" s="30">
        <v>3</v>
      </c>
      <c r="H306" s="29" t="s">
        <v>12</v>
      </c>
      <c r="I306" s="29" t="s">
        <v>41</v>
      </c>
      <c r="J306" s="30">
        <v>3.2105000000000001</v>
      </c>
      <c r="K306" s="30">
        <v>2.71</v>
      </c>
      <c r="L306" s="30"/>
      <c r="M306" s="30">
        <v>1.1772</v>
      </c>
      <c r="N306" s="84">
        <f>[1]!b_anal_modidura_cnbd(A306,E306,1)</f>
        <v>2.4632999999999998</v>
      </c>
      <c r="O306" s="85">
        <f>[1]!b_anal_yield_cnbd(A306,D306,1)</f>
        <v>3.2330000000000001</v>
      </c>
      <c r="P306" s="86">
        <f>IF(U:U="国开1",0.09/N306+J306,IF(U:U="国开3",0.14/N306+J306,IF(U:U="国开5",0.24/N306+J306,IF(U:U="国开7",0.24/N306+J306,IF(U:U="国开10",0.29/N306+J306,IF(U:U="口行1",0.08/N306+J306,IF(U:U="口行2",0.08/N306+J306,IF(U:U="口行3",0.08/N306+J306,IF(U:U="口行5",0.13/N306+J306,IF(U:U="口行7",0.13/N306+J306,IF(U:U="口行10",0.18/N306+J306,IF(U:U="农发1",0.09/N306+J306,IF(U:U="农发2",0.09/N306+J306,IF(U:U="农发3",0.09/N306+J306,IF(U:U="农发5",0.14/N306+J306,IF(U:U="农发7",0.19/N306+J306,IF(U:U="农发10",0.19/N306+J306,IF(U:U="农发20",0.24/N306+J306,IF(U:U="国债1",0.05/N306+J306,IF(U:U="国债2",0.05/N306+J306,IF(U:U="国债3",0.05/N306+J306,IF(U:U="国开0",0,IF(U:U="农发0",0,IF(U:U="国债0",0,IF(U:U="口行0",0,0.1/N306+J306)))))))))))))))))))))))))</f>
        <v>3.2470363536719038</v>
      </c>
      <c r="Q306" s="1"/>
      <c r="R306" s="88">
        <f t="shared" si="9"/>
        <v>1.4036353671903701</v>
      </c>
      <c r="S306" s="1"/>
      <c r="U306" s="1" t="str">
        <f>IF(I:I="国家开发银行","国开",IF(I:I="中国进出口银行","口行",IF(I:I="中国农业发展银行","农发","国债")))&amp;IF(G:G&lt;1,"0",G306)</f>
        <v>农发3</v>
      </c>
      <c r="W306" s="1"/>
      <c r="X306" s="1"/>
    </row>
    <row r="307" spans="1:24" ht="15.75" hidden="1" x14ac:dyDescent="0.25">
      <c r="A307" s="113" t="str">
        <f t="shared" si="8"/>
        <v>150022.IB</v>
      </c>
      <c r="B307" s="29" t="s">
        <v>2053</v>
      </c>
      <c r="C307" s="29" t="s">
        <v>2054</v>
      </c>
      <c r="D307" s="33">
        <v>42333</v>
      </c>
      <c r="E307" s="33">
        <v>42338</v>
      </c>
      <c r="F307" s="30">
        <v>280</v>
      </c>
      <c r="G307" s="30">
        <v>3</v>
      </c>
      <c r="H307" s="29" t="s">
        <v>12</v>
      </c>
      <c r="I307" s="29" t="s">
        <v>31</v>
      </c>
      <c r="J307" s="30">
        <v>2.7961</v>
      </c>
      <c r="K307" s="30">
        <v>2.16</v>
      </c>
      <c r="L307" s="30"/>
      <c r="M307" s="30"/>
      <c r="N307" s="84">
        <f>[1]!b_anal_modidura_cnbd(A307,E307,1)</f>
        <v>2.6581000000000001</v>
      </c>
      <c r="O307" s="85">
        <f>[1]!b_anal_yield_cnbd(A307,D307,1)</f>
        <v>2.84</v>
      </c>
      <c r="P307" s="86">
        <f>IF(U:U="国开1",0.09/N307+J307,IF(U:U="国开3",0.14/N307+J307,IF(U:U="国开5",0.24/N307+J307,IF(U:U="国开7",0.24/N307+J307,IF(U:U="国开10",0.29/N307+J307,IF(U:U="口行1",0.08/N307+J307,IF(U:U="口行2",0.08/N307+J307,IF(U:U="口行3",0.08/N307+J307,IF(U:U="口行5",0.13/N307+J307,IF(U:U="口行7",0.13/N307+J307,IF(U:U="口行10",0.18/N307+J307,IF(U:U="农发1",0.09/N307+J307,IF(U:U="农发2",0.09/N307+J307,IF(U:U="农发3",0.09/N307+J307,IF(U:U="农发5",0.14/N307+J307,IF(U:U="农发7",0.19/N307+J307,IF(U:U="农发10",0.19/N307+J307,IF(U:U="农发20",0.24/N307+J307,IF(U:U="国债1",0.05/N307+J307,IF(U:U="国债2",0.05/N307+J307,IF(U:U="国债3",0.05/N307+J307,IF(U:U="国开0",0,IF(U:U="农发0",0,IF(U:U="国债0",0,IF(U:U="口行0",0,0.1/N307+J307)))))))))))))))))))))))))</f>
        <v>2.8149104285015611</v>
      </c>
      <c r="Q307" s="1"/>
      <c r="R307" s="88">
        <f t="shared" si="9"/>
        <v>-2.5089571498438712</v>
      </c>
      <c r="S307" s="1"/>
      <c r="U307" s="1" t="str">
        <f>IF(I:I="国家开发银行","国开",IF(I:I="中国进出口银行","口行",IF(I:I="中国农业发展银行","农发","国债")))&amp;IF(G:G&lt;1,"0",G307)</f>
        <v>国债3</v>
      </c>
      <c r="W307" s="1"/>
      <c r="X307" s="1"/>
    </row>
    <row r="308" spans="1:24" ht="15.75" hidden="1" x14ac:dyDescent="0.25">
      <c r="A308" s="113" t="str">
        <f t="shared" si="8"/>
        <v>150314.IB</v>
      </c>
      <c r="B308" s="29" t="s">
        <v>2055</v>
      </c>
      <c r="C308" s="29" t="s">
        <v>2056</v>
      </c>
      <c r="D308" s="33">
        <v>42334</v>
      </c>
      <c r="E308" s="33">
        <v>42338</v>
      </c>
      <c r="F308" s="30">
        <v>60</v>
      </c>
      <c r="G308" s="30">
        <v>10</v>
      </c>
      <c r="H308" s="29" t="s">
        <v>12</v>
      </c>
      <c r="I308" s="29" t="s">
        <v>22</v>
      </c>
      <c r="J308" s="30">
        <v>3.6143000000000001</v>
      </c>
      <c r="K308" s="30">
        <v>3.47</v>
      </c>
      <c r="L308" s="30"/>
      <c r="M308" s="30">
        <v>1.9</v>
      </c>
      <c r="N308" s="84">
        <f>[1]!b_anal_modidura_cnbd(A308,E308,1)</f>
        <v>7.9970999999999997</v>
      </c>
      <c r="O308" s="85">
        <f>[1]!b_anal_yield_cnbd(A308,D308,1)</f>
        <v>3.6501000000000001</v>
      </c>
      <c r="P308" s="86">
        <f>IF(U:U="国开1",0.09/N308+J308,IF(U:U="国开3",0.14/N308+J308,IF(U:U="国开5",0.24/N308+J308,IF(U:U="国开7",0.24/N308+J308,IF(U:U="国开10",0.29/N308+J308,IF(U:U="口行1",0.08/N308+J308,IF(U:U="口行2",0.08/N308+J308,IF(U:U="口行3",0.08/N308+J308,IF(U:U="口行5",0.13/N308+J308,IF(U:U="口行7",0.13/N308+J308,IF(U:U="口行10",0.18/N308+J308,IF(U:U="农发1",0.09/N308+J308,IF(U:U="农发2",0.09/N308+J308,IF(U:U="农发3",0.09/N308+J308,IF(U:U="农发5",0.14/N308+J308,IF(U:U="农发7",0.19/N308+J308,IF(U:U="农发10",0.19/N308+J308,IF(U:U="农发20",0.24/N308+J308,IF(U:U="国债1",0.05/N308+J308,IF(U:U="国债2",0.05/N308+J308,IF(U:U="国债3",0.05/N308+J308,IF(U:U="国开0",0,IF(U:U="农发0",0,IF(U:U="国债0",0,IF(U:U="口行0",0,0.1/N308+J308)))))))))))))))))))))))))</f>
        <v>3.6368081592077131</v>
      </c>
      <c r="Q308" s="1"/>
      <c r="R308" s="88">
        <f t="shared" si="9"/>
        <v>-1.3291840792287068</v>
      </c>
      <c r="S308" s="1"/>
      <c r="U308" s="1" t="str">
        <f>IF(I:I="国家开发银行","国开",IF(I:I="中国进出口银行","口行",IF(I:I="中国农业发展银行","农发","国债")))&amp;IF(G:G&lt;1,"0",G308)</f>
        <v>口行10</v>
      </c>
      <c r="W308" s="1"/>
      <c r="X308" s="1"/>
    </row>
    <row r="309" spans="1:24" ht="15.75" hidden="1" x14ac:dyDescent="0.25">
      <c r="A309" s="113" t="str">
        <f t="shared" si="8"/>
        <v>150316.IB</v>
      </c>
      <c r="B309" s="29" t="s">
        <v>2057</v>
      </c>
      <c r="C309" s="29" t="s">
        <v>2058</v>
      </c>
      <c r="D309" s="33">
        <v>42334</v>
      </c>
      <c r="E309" s="33">
        <v>42338</v>
      </c>
      <c r="F309" s="30">
        <v>50</v>
      </c>
      <c r="G309" s="30">
        <v>5</v>
      </c>
      <c r="H309" s="29" t="s">
        <v>12</v>
      </c>
      <c r="I309" s="29" t="s">
        <v>22</v>
      </c>
      <c r="J309" s="30">
        <v>3.3757999999999999</v>
      </c>
      <c r="K309" s="30">
        <v>3.78</v>
      </c>
      <c r="L309" s="30"/>
      <c r="M309" s="30">
        <v>1.234</v>
      </c>
      <c r="N309" s="84">
        <f>[1]!b_anal_modidura_cnbd(A309,E309,1)</f>
        <v>4.4852999999999996</v>
      </c>
      <c r="O309" s="85">
        <f>[1]!b_anal_yield_cnbd(A309,D309,1)</f>
        <v>3.4310999999999998</v>
      </c>
      <c r="P309" s="86">
        <f>IF(U:U="国开1",0.09/N309+J309,IF(U:U="国开3",0.14/N309+J309,IF(U:U="国开5",0.24/N309+J309,IF(U:U="国开7",0.24/N309+J309,IF(U:U="国开10",0.29/N309+J309,IF(U:U="口行1",0.08/N309+J309,IF(U:U="口行2",0.08/N309+J309,IF(U:U="口行3",0.08/N309+J309,IF(U:U="口行5",0.13/N309+J309,IF(U:U="口行7",0.13/N309+J309,IF(U:U="口行10",0.18/N309+J309,IF(U:U="农发1",0.09/N309+J309,IF(U:U="农发2",0.09/N309+J309,IF(U:U="农发3",0.09/N309+J309,IF(U:U="农发5",0.14/N309+J309,IF(U:U="农发7",0.19/N309+J309,IF(U:U="农发10",0.19/N309+J309,IF(U:U="农发20",0.24/N309+J309,IF(U:U="国债1",0.05/N309+J309,IF(U:U="国债2",0.05/N309+J309,IF(U:U="国债3",0.05/N309+J309,IF(U:U="国开0",0,IF(U:U="农发0",0,IF(U:U="国债0",0,IF(U:U="口行0",0,0.1/N309+J309)))))))))))))))))))))))))</f>
        <v>3.4047835685461396</v>
      </c>
      <c r="Q309" s="1"/>
      <c r="R309" s="88">
        <f t="shared" si="9"/>
        <v>-2.6316431453860201</v>
      </c>
      <c r="S309" s="1"/>
      <c r="U309" s="1" t="str">
        <f>IF(I:I="国家开发银行","国开",IF(I:I="中国进出口银行","口行",IF(I:I="中国农业发展银行","农发","国债")))&amp;IF(G:G&lt;1,"0",G309)</f>
        <v>口行5</v>
      </c>
      <c r="W309" s="1"/>
      <c r="X309" s="1"/>
    </row>
    <row r="310" spans="1:24" ht="15.75" hidden="1" x14ac:dyDescent="0.25">
      <c r="A310" s="113" t="str">
        <f t="shared" si="8"/>
        <v>150412.IB</v>
      </c>
      <c r="B310" s="29" t="s">
        <v>2059</v>
      </c>
      <c r="C310" s="29" t="s">
        <v>2060</v>
      </c>
      <c r="D310" s="33">
        <v>42335</v>
      </c>
      <c r="E310" s="33">
        <v>42339</v>
      </c>
      <c r="F310" s="30">
        <v>70</v>
      </c>
      <c r="G310" s="30">
        <v>7</v>
      </c>
      <c r="H310" s="29" t="s">
        <v>12</v>
      </c>
      <c r="I310" s="29" t="s">
        <v>41</v>
      </c>
      <c r="J310" s="30">
        <v>3.5922999999999998</v>
      </c>
      <c r="K310" s="30">
        <v>3.19</v>
      </c>
      <c r="L310" s="30"/>
      <c r="M310" s="30">
        <v>1.0199</v>
      </c>
      <c r="N310" s="84">
        <f>[1]!b_anal_modidura_cnbd(A310,E310,1)</f>
        <v>5.4560000000000004</v>
      </c>
      <c r="O310" s="85">
        <f>[1]!b_anal_yield_cnbd(A310,D310,1)</f>
        <v>3.6116000000000001</v>
      </c>
      <c r="P310" s="86">
        <f>IF(U:U="国开1",0.09/N310+J310,IF(U:U="国开3",0.14/N310+J310,IF(U:U="国开5",0.24/N310+J310,IF(U:U="国开7",0.24/N310+J310,IF(U:U="国开10",0.29/N310+J310,IF(U:U="口行1",0.08/N310+J310,IF(U:U="口行2",0.08/N310+J310,IF(U:U="口行3",0.08/N310+J310,IF(U:U="口行5",0.13/N310+J310,IF(U:U="口行7",0.13/N310+J310,IF(U:U="口行10",0.18/N310+J310,IF(U:U="农发1",0.09/N310+J310,IF(U:U="农发2",0.09/N310+J310,IF(U:U="农发3",0.09/N310+J310,IF(U:U="农发5",0.14/N310+J310,IF(U:U="农发7",0.19/N310+J310,IF(U:U="农发10",0.19/N310+J310,IF(U:U="农发20",0.24/N310+J310,IF(U:U="国债1",0.05/N310+J310,IF(U:U="国债2",0.05/N310+J310,IF(U:U="国债3",0.05/N310+J310,IF(U:U="国开0",0,IF(U:U="农发0",0,IF(U:U="国债0",0,IF(U:U="口行0",0,0.1/N310+J310)))))))))))))))))))))))))</f>
        <v>3.6271240469208208</v>
      </c>
      <c r="Q310" s="1"/>
      <c r="R310" s="88">
        <f t="shared" si="9"/>
        <v>1.5524046920820656</v>
      </c>
      <c r="S310" s="1"/>
      <c r="U310" s="1" t="str">
        <f>IF(I:I="国家开发银行","国开",IF(I:I="中国进出口银行","口行",IF(I:I="中国农业发展银行","农发","国债")))&amp;IF(G:G&lt;1,"0",G310)</f>
        <v>农发7</v>
      </c>
      <c r="W310" s="1"/>
      <c r="X310" s="1"/>
    </row>
    <row r="311" spans="1:24" ht="15.75" hidden="1" x14ac:dyDescent="0.25">
      <c r="A311" s="113" t="str">
        <f t="shared" si="8"/>
        <v>150420.IB</v>
      </c>
      <c r="B311" s="29" t="s">
        <v>2061</v>
      </c>
      <c r="C311" s="29" t="s">
        <v>2062</v>
      </c>
      <c r="D311" s="33">
        <v>42335</v>
      </c>
      <c r="E311" s="33">
        <v>42339</v>
      </c>
      <c r="F311" s="30">
        <v>70</v>
      </c>
      <c r="G311" s="30">
        <v>5</v>
      </c>
      <c r="H311" s="29" t="s">
        <v>12</v>
      </c>
      <c r="I311" s="29" t="s">
        <v>41</v>
      </c>
      <c r="J311" s="30">
        <v>3.3571</v>
      </c>
      <c r="K311" s="30">
        <v>3.73</v>
      </c>
      <c r="L311" s="30"/>
      <c r="M311" s="30">
        <v>2.1351</v>
      </c>
      <c r="N311" s="84">
        <f>[1]!b_anal_modidura_cnbd(A311,E311,1)</f>
        <v>4.2644000000000002</v>
      </c>
      <c r="O311" s="85">
        <f>[1]!b_anal_yield_cnbd(A311,D311,1)</f>
        <v>3.3748999999999998</v>
      </c>
      <c r="P311" s="86">
        <f>IF(U:U="国开1",0.09/N311+J311,IF(U:U="国开3",0.14/N311+J311,IF(U:U="国开5",0.24/N311+J311,IF(U:U="国开7",0.24/N311+J311,IF(U:U="国开10",0.29/N311+J311,IF(U:U="口行1",0.08/N311+J311,IF(U:U="口行2",0.08/N311+J311,IF(U:U="口行3",0.08/N311+J311,IF(U:U="口行5",0.13/N311+J311,IF(U:U="口行7",0.13/N311+J311,IF(U:U="口行10",0.18/N311+J311,IF(U:U="农发1",0.09/N311+J311,IF(U:U="农发2",0.09/N311+J311,IF(U:U="农发3",0.09/N311+J311,IF(U:U="农发5",0.14/N311+J311,IF(U:U="农发7",0.19/N311+J311,IF(U:U="农发10",0.19/N311+J311,IF(U:U="农发20",0.24/N311+J311,IF(U:U="国债1",0.05/N311+J311,IF(U:U="国债2",0.05/N311+J311,IF(U:U="国债3",0.05/N311+J311,IF(U:U="国开0",0,IF(U:U="农发0",0,IF(U:U="国债0",0,IF(U:U="口行0",0,0.1/N311+J311)))))))))))))))))))))))))</f>
        <v>3.3899299409061063</v>
      </c>
      <c r="Q311" s="1"/>
      <c r="R311" s="88">
        <f t="shared" si="9"/>
        <v>1.5029940906106543</v>
      </c>
      <c r="S311" s="1"/>
      <c r="U311" s="1" t="str">
        <f>IF(I:I="国家开发银行","国开",IF(I:I="中国进出口银行","口行",IF(I:I="中国农业发展银行","农发","国债")))&amp;IF(G:G&lt;1,"0",G311)</f>
        <v>农发5</v>
      </c>
      <c r="W311" s="1"/>
      <c r="X311" s="1"/>
    </row>
    <row r="312" spans="1:24" ht="15.75" hidden="1" x14ac:dyDescent="0.25">
      <c r="A312" s="113" t="str">
        <f t="shared" si="8"/>
        <v>150019.IB</v>
      </c>
      <c r="B312" s="29" t="s">
        <v>2063</v>
      </c>
      <c r="C312" s="29" t="s">
        <v>2064</v>
      </c>
      <c r="D312" s="33">
        <v>42340</v>
      </c>
      <c r="E312" s="33">
        <v>42345</v>
      </c>
      <c r="F312" s="30">
        <v>280.5</v>
      </c>
      <c r="G312" s="30">
        <v>5</v>
      </c>
      <c r="H312" s="29" t="s">
        <v>12</v>
      </c>
      <c r="I312" s="29" t="s">
        <v>31</v>
      </c>
      <c r="J312" s="30">
        <v>2.8576999999999999</v>
      </c>
      <c r="K312" s="30">
        <v>2.2799999999999998</v>
      </c>
      <c r="L312" s="30"/>
      <c r="M312" s="30"/>
      <c r="N312" s="84">
        <f>[1]!b_anal_modidura_cnbd(A312,E312,1)</f>
        <v>4.3376999999999999</v>
      </c>
      <c r="O312" s="85">
        <f>[1]!b_anal_yield_cnbd(A312,D312,1)</f>
        <v>2.8851</v>
      </c>
      <c r="P312" s="86">
        <f>IF(U:U="国开1",0.09/N312+J312,IF(U:U="国开3",0.14/N312+J312,IF(U:U="国开5",0.24/N312+J312,IF(U:U="国开7",0.24/N312+J312,IF(U:U="国开10",0.29/N312+J312,IF(U:U="口行1",0.08/N312+J312,IF(U:U="口行2",0.08/N312+J312,IF(U:U="口行3",0.08/N312+J312,IF(U:U="口行5",0.13/N312+J312,IF(U:U="口行7",0.13/N312+J312,IF(U:U="口行10",0.18/N312+J312,IF(U:U="农发1",0.09/N312+J312,IF(U:U="农发2",0.09/N312+J312,IF(U:U="农发3",0.09/N312+J312,IF(U:U="农发5",0.14/N312+J312,IF(U:U="农发7",0.19/N312+J312,IF(U:U="农发10",0.19/N312+J312,IF(U:U="农发20",0.24/N312+J312,IF(U:U="国债1",0.05/N312+J312,IF(U:U="国债2",0.05/N312+J312,IF(U:U="国债3",0.05/N312+J312,IF(U:U="国开0",0,IF(U:U="农发0",0,IF(U:U="国债0",0,IF(U:U="口行0",0,0.1/N312+J312)))))))))))))))))))))))))</f>
        <v>2.8807536920487817</v>
      </c>
      <c r="Q312" s="1"/>
      <c r="R312" s="88">
        <f t="shared" si="9"/>
        <v>-0.43463079512182645</v>
      </c>
      <c r="S312" s="1"/>
      <c r="U312" s="1" t="str">
        <f>IF(I:I="国家开发银行","国开",IF(I:I="中国进出口银行","口行",IF(I:I="中国农业发展银行","农发","国债")))&amp;IF(G:G&lt;1,"0",G312)</f>
        <v>国债5</v>
      </c>
      <c r="W312" s="1"/>
      <c r="X312" s="1"/>
    </row>
    <row r="313" spans="1:24" ht="15.75" hidden="1" x14ac:dyDescent="0.25">
      <c r="A313" s="113" t="str">
        <f t="shared" si="8"/>
        <v>150317.IB</v>
      </c>
      <c r="B313" s="29" t="s">
        <v>2065</v>
      </c>
      <c r="C313" s="29" t="s">
        <v>2066</v>
      </c>
      <c r="D313" s="33">
        <v>42341</v>
      </c>
      <c r="E313" s="33">
        <v>42342</v>
      </c>
      <c r="F313" s="30">
        <v>40</v>
      </c>
      <c r="G313" s="30">
        <v>3</v>
      </c>
      <c r="H313" s="29" t="s">
        <v>12</v>
      </c>
      <c r="I313" s="29" t="s">
        <v>22</v>
      </c>
      <c r="J313" s="30">
        <v>3.0891000000000002</v>
      </c>
      <c r="K313" s="30">
        <v>3.53</v>
      </c>
      <c r="L313" s="30"/>
      <c r="M313" s="30">
        <v>1.75</v>
      </c>
      <c r="N313" s="84">
        <f>[1]!b_anal_modidura_cnbd(A313,E313,1)</f>
        <v>2.8113999999999999</v>
      </c>
      <c r="O313" s="85">
        <f>[1]!b_anal_yield_cnbd(A313,D313,1)</f>
        <v>3.1200999999999999</v>
      </c>
      <c r="P313" s="86">
        <f>IF(U:U="国开1",0.09/N313+J313,IF(U:U="国开3",0.14/N313+J313,IF(U:U="国开5",0.24/N313+J313,IF(U:U="国开7",0.24/N313+J313,IF(U:U="国开10",0.29/N313+J313,IF(U:U="口行1",0.08/N313+J313,IF(U:U="口行2",0.08/N313+J313,IF(U:U="口行3",0.08/N313+J313,IF(U:U="口行5",0.13/N313+J313,IF(U:U="口行7",0.13/N313+J313,IF(U:U="口行10",0.18/N313+J313,IF(U:U="农发1",0.09/N313+J313,IF(U:U="农发2",0.09/N313+J313,IF(U:U="农发3",0.09/N313+J313,IF(U:U="农发5",0.14/N313+J313,IF(U:U="农发7",0.19/N313+J313,IF(U:U="农发10",0.19/N313+J313,IF(U:U="农发20",0.24/N313+J313,IF(U:U="国债1",0.05/N313+J313,IF(U:U="国债2",0.05/N313+J313,IF(U:U="国债3",0.05/N313+J313,IF(U:U="国开0",0,IF(U:U="农发0",0,IF(U:U="国债0",0,IF(U:U="口行0",0,0.1/N313+J313)))))))))))))))))))))))))</f>
        <v>3.1175555737355056</v>
      </c>
      <c r="Q313" s="1"/>
      <c r="R313" s="88">
        <f t="shared" si="9"/>
        <v>-0.25444262644942484</v>
      </c>
      <c r="S313" s="1"/>
      <c r="U313" s="1" t="str">
        <f>IF(I:I="国家开发银行","国开",IF(I:I="中国进出口银行","口行",IF(I:I="中国农业发展银行","农发","国债")))&amp;IF(G:G&lt;1,"0",G313)</f>
        <v>口行3</v>
      </c>
      <c r="W313" s="1"/>
      <c r="X313" s="1"/>
    </row>
    <row r="314" spans="1:24" ht="15.75" hidden="1" x14ac:dyDescent="0.25">
      <c r="A314" s="113" t="str">
        <f t="shared" si="8"/>
        <v>150314.IB</v>
      </c>
      <c r="B314" s="29" t="s">
        <v>2067</v>
      </c>
      <c r="C314" s="29" t="s">
        <v>2068</v>
      </c>
      <c r="D314" s="33">
        <v>42341</v>
      </c>
      <c r="E314" s="33">
        <v>42342</v>
      </c>
      <c r="F314" s="30">
        <v>60</v>
      </c>
      <c r="G314" s="30">
        <v>10</v>
      </c>
      <c r="H314" s="29" t="s">
        <v>12</v>
      </c>
      <c r="I314" s="29" t="s">
        <v>22</v>
      </c>
      <c r="J314" s="30">
        <v>3.5537000000000001</v>
      </c>
      <c r="K314" s="30">
        <v>2.5299999999999998</v>
      </c>
      <c r="L314" s="30"/>
      <c r="M314" s="30">
        <v>1.3218000000000001</v>
      </c>
      <c r="N314" s="84">
        <f>[1]!b_anal_modidura_cnbd(A314,E314,1)</f>
        <v>7.9976000000000003</v>
      </c>
      <c r="O314" s="85">
        <f>[1]!b_anal_yield_cnbd(A314,D314,1)</f>
        <v>3.5773000000000001</v>
      </c>
      <c r="P314" s="86">
        <f>IF(U:U="国开1",0.09/N314+J314,IF(U:U="国开3",0.14/N314+J314,IF(U:U="国开5",0.24/N314+J314,IF(U:U="国开7",0.24/N314+J314,IF(U:U="国开10",0.29/N314+J314,IF(U:U="口行1",0.08/N314+J314,IF(U:U="口行2",0.08/N314+J314,IF(U:U="口行3",0.08/N314+J314,IF(U:U="口行5",0.13/N314+J314,IF(U:U="口行7",0.13/N314+J314,IF(U:U="口行10",0.18/N314+J314,IF(U:U="农发1",0.09/N314+J314,IF(U:U="农发2",0.09/N314+J314,IF(U:U="农发3",0.09/N314+J314,IF(U:U="农发5",0.14/N314+J314,IF(U:U="农发7",0.19/N314+J314,IF(U:U="农发10",0.19/N314+J314,IF(U:U="农发20",0.24/N314+J314,IF(U:U="国债1",0.05/N314+J314,IF(U:U="国债2",0.05/N314+J314,IF(U:U="国债3",0.05/N314+J314,IF(U:U="国开0",0,IF(U:U="农发0",0,IF(U:U="国债0",0,IF(U:U="口行0",0,0.1/N314+J314)))))))))))))))))))))))))</f>
        <v>3.5762067520256076</v>
      </c>
      <c r="Q314" s="1"/>
      <c r="R314" s="88">
        <f t="shared" si="9"/>
        <v>-0.1093247974392586</v>
      </c>
      <c r="S314" s="1"/>
      <c r="U314" s="1" t="str">
        <f>IF(I:I="国家开发银行","国开",IF(I:I="中国进出口银行","口行",IF(I:I="中国农业发展银行","农发","国债")))&amp;IF(G:G&lt;1,"0",G314)</f>
        <v>口行10</v>
      </c>
      <c r="W314" s="1"/>
      <c r="X314" s="1"/>
    </row>
    <row r="315" spans="1:24" ht="15.75" hidden="1" x14ac:dyDescent="0.25">
      <c r="A315" s="113" t="str">
        <f t="shared" si="8"/>
        <v>150316.IB</v>
      </c>
      <c r="B315" s="29" t="s">
        <v>2069</v>
      </c>
      <c r="C315" s="29" t="s">
        <v>2070</v>
      </c>
      <c r="D315" s="33">
        <v>42341</v>
      </c>
      <c r="E315" s="33">
        <v>42342</v>
      </c>
      <c r="F315" s="30">
        <v>60</v>
      </c>
      <c r="G315" s="30">
        <v>5</v>
      </c>
      <c r="H315" s="29" t="s">
        <v>12</v>
      </c>
      <c r="I315" s="29" t="s">
        <v>22</v>
      </c>
      <c r="J315" s="30">
        <v>3.3395000000000001</v>
      </c>
      <c r="K315" s="30">
        <v>3.04</v>
      </c>
      <c r="L315" s="30"/>
      <c r="M315" s="30">
        <v>11.666700000000001</v>
      </c>
      <c r="N315" s="84">
        <f>[1]!b_anal_modidura_cnbd(A315,E315,1)</f>
        <v>4.4786000000000001</v>
      </c>
      <c r="O315" s="85">
        <f>[1]!b_anal_yield_cnbd(A315,D315,1)</f>
        <v>3.3748999999999998</v>
      </c>
      <c r="P315" s="86">
        <f>IF(U:U="国开1",0.09/N315+J315,IF(U:U="国开3",0.14/N315+J315,IF(U:U="国开5",0.24/N315+J315,IF(U:U="国开7",0.24/N315+J315,IF(U:U="国开10",0.29/N315+J315,IF(U:U="口行1",0.08/N315+J315,IF(U:U="口行2",0.08/N315+J315,IF(U:U="口行3",0.08/N315+J315,IF(U:U="口行5",0.13/N315+J315,IF(U:U="口行7",0.13/N315+J315,IF(U:U="口行10",0.18/N315+J315,IF(U:U="农发1",0.09/N315+J315,IF(U:U="农发2",0.09/N315+J315,IF(U:U="农发3",0.09/N315+J315,IF(U:U="农发5",0.14/N315+J315,IF(U:U="农发7",0.19/N315+J315,IF(U:U="农发10",0.19/N315+J315,IF(U:U="农发20",0.24/N315+J315,IF(U:U="国债1",0.05/N315+J315,IF(U:U="国债2",0.05/N315+J315,IF(U:U="国债3",0.05/N315+J315,IF(U:U="国开0",0,IF(U:U="农发0",0,IF(U:U="国债0",0,IF(U:U="口行0",0,0.1/N315+J315)))))))))))))))))))))))))</f>
        <v>3.3685269280578756</v>
      </c>
      <c r="Q315" s="1"/>
      <c r="R315" s="88">
        <f t="shared" si="9"/>
        <v>-0.63730719421242199</v>
      </c>
      <c r="S315" s="1"/>
      <c r="U315" s="1" t="str">
        <f>IF(I:I="国家开发银行","国开",IF(I:I="中国进出口银行","口行",IF(I:I="中国农业发展银行","农发","国债")))&amp;IF(G:G&lt;1,"0",G315)</f>
        <v>口行5</v>
      </c>
      <c r="W315" s="1"/>
      <c r="X315" s="1"/>
    </row>
    <row r="316" spans="1:24" ht="15.75" hidden="1" x14ac:dyDescent="0.25">
      <c r="A316" s="113" t="str">
        <f t="shared" si="8"/>
        <v>150317.IB</v>
      </c>
      <c r="B316" s="29" t="s">
        <v>2071</v>
      </c>
      <c r="C316" s="29" t="s">
        <v>2072</v>
      </c>
      <c r="D316" s="33">
        <v>42346</v>
      </c>
      <c r="E316" s="33">
        <v>42347</v>
      </c>
      <c r="F316" s="30">
        <v>50</v>
      </c>
      <c r="G316" s="30">
        <v>3</v>
      </c>
      <c r="H316" s="29" t="s">
        <v>12</v>
      </c>
      <c r="I316" s="29" t="s">
        <v>22</v>
      </c>
      <c r="J316" s="30">
        <v>2.9759000000000002</v>
      </c>
      <c r="K316" s="30">
        <v>3.58</v>
      </c>
      <c r="L316" s="30"/>
      <c r="M316" s="30">
        <v>1.6636</v>
      </c>
      <c r="N316" s="84">
        <f>[1]!b_anal_modidura_cnbd(A316,E316,1)</f>
        <v>2.8001</v>
      </c>
      <c r="O316" s="85">
        <f>[1]!b_anal_yield_cnbd(A316,D316,1)</f>
        <v>3.0301999999999998</v>
      </c>
      <c r="P316" s="86">
        <f>IF(U:U="国开1",0.09/N316+J316,IF(U:U="国开3",0.14/N316+J316,IF(U:U="国开5",0.24/N316+J316,IF(U:U="国开7",0.24/N316+J316,IF(U:U="国开10",0.29/N316+J316,IF(U:U="口行1",0.08/N316+J316,IF(U:U="口行2",0.08/N316+J316,IF(U:U="口行3",0.08/N316+J316,IF(U:U="口行5",0.13/N316+J316,IF(U:U="口行7",0.13/N316+J316,IF(U:U="口行10",0.18/N316+J316,IF(U:U="农发1",0.09/N316+J316,IF(U:U="农发2",0.09/N316+J316,IF(U:U="农发3",0.09/N316+J316,IF(U:U="农发5",0.14/N316+J316,IF(U:U="农发7",0.19/N316+J316,IF(U:U="农发10",0.19/N316+J316,IF(U:U="农发20",0.24/N316+J316,IF(U:U="国债1",0.05/N316+J316,IF(U:U="国债2",0.05/N316+J316,IF(U:U="国债3",0.05/N316+J316,IF(U:U="国开0",0,IF(U:U="农发0",0,IF(U:U="国债0",0,IF(U:U="口行0",0,0.1/N316+J316)))))))))))))))))))))))))</f>
        <v>3.0044704081997073</v>
      </c>
      <c r="Q316" s="1"/>
      <c r="R316" s="88">
        <f t="shared" si="9"/>
        <v>-2.572959180029244</v>
      </c>
      <c r="S316" s="1"/>
      <c r="U316" s="1" t="str">
        <f>IF(I:I="国家开发银行","国开",IF(I:I="中国进出口银行","口行",IF(I:I="中国农业发展银行","农发","国债")))&amp;IF(G:G&lt;1,"0",G316)</f>
        <v>口行3</v>
      </c>
      <c r="W316" s="1"/>
      <c r="X316" s="1"/>
    </row>
    <row r="317" spans="1:24" ht="15.75" hidden="1" x14ac:dyDescent="0.25">
      <c r="A317" s="113" t="str">
        <f t="shared" si="8"/>
        <v>150314.IB</v>
      </c>
      <c r="B317" s="29" t="s">
        <v>2073</v>
      </c>
      <c r="C317" s="29" t="s">
        <v>2074</v>
      </c>
      <c r="D317" s="33">
        <v>42346</v>
      </c>
      <c r="E317" s="33">
        <v>42347</v>
      </c>
      <c r="F317" s="30">
        <v>60</v>
      </c>
      <c r="G317" s="30">
        <v>10</v>
      </c>
      <c r="H317" s="29" t="s">
        <v>12</v>
      </c>
      <c r="I317" s="29" t="s">
        <v>22</v>
      </c>
      <c r="J317" s="30">
        <v>3.4727999999999999</v>
      </c>
      <c r="K317" s="30">
        <v>3.31</v>
      </c>
      <c r="L317" s="30"/>
      <c r="M317" s="30">
        <v>1.3784000000000001</v>
      </c>
      <c r="N317" s="84">
        <f>[1]!b_anal_modidura_cnbd(A317,E317,1)</f>
        <v>7.9888000000000003</v>
      </c>
      <c r="O317" s="85">
        <f>[1]!b_anal_yield_cnbd(A317,D317,1)</f>
        <v>3.5150999999999999</v>
      </c>
      <c r="P317" s="86">
        <f>IF(U:U="国开1",0.09/N317+J317,IF(U:U="国开3",0.14/N317+J317,IF(U:U="国开5",0.24/N317+J317,IF(U:U="国开7",0.24/N317+J317,IF(U:U="国开10",0.29/N317+J317,IF(U:U="口行1",0.08/N317+J317,IF(U:U="口行2",0.08/N317+J317,IF(U:U="口行3",0.08/N317+J317,IF(U:U="口行5",0.13/N317+J317,IF(U:U="口行7",0.13/N317+J317,IF(U:U="口行10",0.18/N317+J317,IF(U:U="农发1",0.09/N317+J317,IF(U:U="农发2",0.09/N317+J317,IF(U:U="农发3",0.09/N317+J317,IF(U:U="农发5",0.14/N317+J317,IF(U:U="农发7",0.19/N317+J317,IF(U:U="农发10",0.19/N317+J317,IF(U:U="农发20",0.24/N317+J317,IF(U:U="国债1",0.05/N317+J317,IF(U:U="国债2",0.05/N317+J317,IF(U:U="国债3",0.05/N317+J317,IF(U:U="国开0",0,IF(U:U="农发0",0,IF(U:U="国债0",0,IF(U:U="口行0",0,0.1/N317+J317)))))))))))))))))))))))))</f>
        <v>3.4953315441618265</v>
      </c>
      <c r="Q317" s="1"/>
      <c r="R317" s="88">
        <f t="shared" si="9"/>
        <v>-1.9768455838173438</v>
      </c>
      <c r="S317" s="1"/>
      <c r="U317" s="1" t="str">
        <f>IF(I:I="国家开发银行","国开",IF(I:I="中国进出口银行","口行",IF(I:I="中国农业发展银行","农发","国债")))&amp;IF(G:G&lt;1,"0",G317)</f>
        <v>口行10</v>
      </c>
      <c r="W317" s="1"/>
      <c r="X317" s="1"/>
    </row>
    <row r="318" spans="1:24" ht="15.75" hidden="1" x14ac:dyDescent="0.25">
      <c r="A318" s="113" t="str">
        <f t="shared" si="8"/>
        <v>150316.IB</v>
      </c>
      <c r="B318" s="29" t="s">
        <v>2075</v>
      </c>
      <c r="C318" s="29" t="s">
        <v>2076</v>
      </c>
      <c r="D318" s="33">
        <v>42346</v>
      </c>
      <c r="E318" s="33">
        <v>42347</v>
      </c>
      <c r="F318" s="30">
        <v>60</v>
      </c>
      <c r="G318" s="30">
        <v>5</v>
      </c>
      <c r="H318" s="29" t="s">
        <v>12</v>
      </c>
      <c r="I318" s="29" t="s">
        <v>22</v>
      </c>
      <c r="J318" s="30">
        <v>3.2210999999999999</v>
      </c>
      <c r="K318" s="30">
        <v>3.14</v>
      </c>
      <c r="L318" s="30"/>
      <c r="M318" s="30">
        <v>1.9538</v>
      </c>
      <c r="N318" s="84">
        <f>[1]!b_anal_modidura_cnbd(A318,E318,1)</f>
        <v>4.4696999999999996</v>
      </c>
      <c r="O318" s="85">
        <f>[1]!b_anal_yield_cnbd(A318,D318,1)</f>
        <v>3.2751000000000001</v>
      </c>
      <c r="P318" s="86">
        <f>IF(U:U="国开1",0.09/N318+J318,IF(U:U="国开3",0.14/N318+J318,IF(U:U="国开5",0.24/N318+J318,IF(U:U="国开7",0.24/N318+J318,IF(U:U="国开10",0.29/N318+J318,IF(U:U="口行1",0.08/N318+J318,IF(U:U="口行2",0.08/N318+J318,IF(U:U="口行3",0.08/N318+J318,IF(U:U="口行5",0.13/N318+J318,IF(U:U="口行7",0.13/N318+J318,IF(U:U="口行10",0.18/N318+J318,IF(U:U="农发1",0.09/N318+J318,IF(U:U="农发2",0.09/N318+J318,IF(U:U="农发3",0.09/N318+J318,IF(U:U="农发5",0.14/N318+J318,IF(U:U="农发7",0.19/N318+J318,IF(U:U="农发10",0.19/N318+J318,IF(U:U="农发20",0.24/N318+J318,IF(U:U="国债1",0.05/N318+J318,IF(U:U="国债2",0.05/N318+J318,IF(U:U="国债3",0.05/N318+J318,IF(U:U="国开0",0,IF(U:U="农发0",0,IF(U:U="国债0",0,IF(U:U="口行0",0,0.1/N318+J318)))))))))))))))))))))))))</f>
        <v>3.2501847260442536</v>
      </c>
      <c r="Q318" s="1"/>
      <c r="R318" s="88">
        <f t="shared" si="9"/>
        <v>-2.4915273955746553</v>
      </c>
      <c r="S318" s="1"/>
      <c r="U318" s="1" t="str">
        <f>IF(I:I="国家开发银行","国开",IF(I:I="中国进出口银行","口行",IF(I:I="中国农业发展银行","农发","国债")))&amp;IF(G:G&lt;1,"0",G318)</f>
        <v>口行5</v>
      </c>
      <c r="W318" s="1"/>
      <c r="X318" s="1"/>
    </row>
    <row r="319" spans="1:24" ht="15.75" hidden="1" x14ac:dyDescent="0.25">
      <c r="A319" s="113" t="str">
        <f t="shared" si="8"/>
        <v>150412.IB</v>
      </c>
      <c r="B319" s="29" t="s">
        <v>2077</v>
      </c>
      <c r="C319" s="29" t="s">
        <v>2078</v>
      </c>
      <c r="D319" s="33">
        <v>42347</v>
      </c>
      <c r="E319" s="33">
        <v>42349</v>
      </c>
      <c r="F319" s="30">
        <v>60</v>
      </c>
      <c r="G319" s="30">
        <v>7</v>
      </c>
      <c r="H319" s="29" t="s">
        <v>12</v>
      </c>
      <c r="I319" s="29" t="s">
        <v>41</v>
      </c>
      <c r="J319" s="30">
        <v>3.5922999999999998</v>
      </c>
      <c r="K319" s="30">
        <v>3.92</v>
      </c>
      <c r="L319" s="30"/>
      <c r="M319" s="30">
        <v>1.4815</v>
      </c>
      <c r="N319" s="84">
        <f>[1]!b_anal_modidura_cnbd(A319,E319,1)</f>
        <v>5.4431000000000003</v>
      </c>
      <c r="O319" s="85">
        <f>[1]!b_anal_yield_cnbd(A319,D319,1)</f>
        <v>3.427</v>
      </c>
      <c r="P319" s="86">
        <f>IF(U:U="国开1",0.09/N319+J319,IF(U:U="国开3",0.14/N319+J319,IF(U:U="国开5",0.24/N319+J319,IF(U:U="国开7",0.24/N319+J319,IF(U:U="国开10",0.29/N319+J319,IF(U:U="口行1",0.08/N319+J319,IF(U:U="口行2",0.08/N319+J319,IF(U:U="口行3",0.08/N319+J319,IF(U:U="口行5",0.13/N319+J319,IF(U:U="口行7",0.13/N319+J319,IF(U:U="口行10",0.18/N319+J319,IF(U:U="农发1",0.09/N319+J319,IF(U:U="农发2",0.09/N319+J319,IF(U:U="农发3",0.09/N319+J319,IF(U:U="农发5",0.14/N319+J319,IF(U:U="农发7",0.19/N319+J319,IF(U:U="农发10",0.19/N319+J319,IF(U:U="农发20",0.24/N319+J319,IF(U:U="国债1",0.05/N319+J319,IF(U:U="国债2",0.05/N319+J319,IF(U:U="国债3",0.05/N319+J319,IF(U:U="国开0",0,IF(U:U="农发0",0,IF(U:U="国债0",0,IF(U:U="口行0",0,0.1/N319+J319)))))))))))))))))))))))))</f>
        <v>3.627206578971542</v>
      </c>
      <c r="Q319" s="1"/>
      <c r="R319" s="88">
        <f t="shared" si="9"/>
        <v>20.020657897154194</v>
      </c>
      <c r="S319" s="1"/>
      <c r="U319" s="1" t="str">
        <f>IF(I:I="国家开发银行","国开",IF(I:I="中国进出口银行","口行",IF(I:I="中国农业发展银行","农发","国债")))&amp;IF(G:G&lt;1,"0",G319)</f>
        <v>农发7</v>
      </c>
      <c r="W319" s="1"/>
      <c r="X319" s="1"/>
    </row>
    <row r="320" spans="1:24" ht="15.75" hidden="1" x14ac:dyDescent="0.25">
      <c r="A320" s="113" t="str">
        <f t="shared" si="8"/>
        <v>150405.IB</v>
      </c>
      <c r="B320" s="29" t="s">
        <v>2079</v>
      </c>
      <c r="C320" s="29" t="s">
        <v>2080</v>
      </c>
      <c r="D320" s="33">
        <v>42347</v>
      </c>
      <c r="E320" s="33">
        <v>42349</v>
      </c>
      <c r="F320" s="30">
        <v>70</v>
      </c>
      <c r="G320" s="30">
        <v>10</v>
      </c>
      <c r="H320" s="29" t="s">
        <v>12</v>
      </c>
      <c r="I320" s="29" t="s">
        <v>41</v>
      </c>
      <c r="J320" s="30">
        <v>3.4708000000000001</v>
      </c>
      <c r="K320" s="30">
        <v>3.74</v>
      </c>
      <c r="L320" s="30"/>
      <c r="M320" s="30">
        <v>2.5537000000000001</v>
      </c>
      <c r="N320" s="84">
        <f>[1]!b_anal_modidura_cnbd(A320,E320,1)</f>
        <v>7.4358000000000004</v>
      </c>
      <c r="O320" s="85">
        <f>[1]!b_anal_yield_cnbd(A320,D320,1)</f>
        <v>3.5101</v>
      </c>
      <c r="P320" s="86">
        <f>IF(U:U="国开1",0.09/N320+J320,IF(U:U="国开3",0.14/N320+J320,IF(U:U="国开5",0.24/N320+J320,IF(U:U="国开7",0.24/N320+J320,IF(U:U="国开10",0.29/N320+J320,IF(U:U="口行1",0.08/N320+J320,IF(U:U="口行2",0.08/N320+J320,IF(U:U="口行3",0.08/N320+J320,IF(U:U="口行5",0.13/N320+J320,IF(U:U="口行7",0.13/N320+J320,IF(U:U="口行10",0.18/N320+J320,IF(U:U="农发1",0.09/N320+J320,IF(U:U="农发2",0.09/N320+J320,IF(U:U="农发3",0.09/N320+J320,IF(U:U="农发5",0.14/N320+J320,IF(U:U="农发7",0.19/N320+J320,IF(U:U="农发10",0.19/N320+J320,IF(U:U="农发20",0.24/N320+J320,IF(U:U="国债1",0.05/N320+J320,IF(U:U="国债2",0.05/N320+J320,IF(U:U="国债3",0.05/N320+J320,IF(U:U="国开0",0,IF(U:U="农发0",0,IF(U:U="国债0",0,IF(U:U="口行0",0,0.1/N320+J320)))))))))))))))))))))))))</f>
        <v>3.4963520589580139</v>
      </c>
      <c r="Q320" s="1"/>
      <c r="R320" s="88">
        <f t="shared" si="9"/>
        <v>-1.3747941041986067</v>
      </c>
      <c r="S320" s="1"/>
      <c r="U320" s="1" t="str">
        <f>IF(I:I="国家开发银行","国开",IF(I:I="中国进出口银行","口行",IF(I:I="中国农业发展银行","农发","国债")))&amp;IF(G:G&lt;1,"0",G320)</f>
        <v>农发10</v>
      </c>
      <c r="W320" s="1"/>
      <c r="X320" s="1"/>
    </row>
    <row r="321" spans="1:24" ht="15.75" hidden="1" x14ac:dyDescent="0.25">
      <c r="A321" s="113" t="str">
        <f t="shared" si="8"/>
        <v>150418.IB</v>
      </c>
      <c r="B321" s="29" t="s">
        <v>2081</v>
      </c>
      <c r="C321" s="29" t="s">
        <v>2082</v>
      </c>
      <c r="D321" s="33">
        <v>42347</v>
      </c>
      <c r="E321" s="33">
        <v>42349</v>
      </c>
      <c r="F321" s="30">
        <v>74.099999999999994</v>
      </c>
      <c r="G321" s="30">
        <v>3</v>
      </c>
      <c r="H321" s="29" t="s">
        <v>12</v>
      </c>
      <c r="I321" s="29" t="s">
        <v>41</v>
      </c>
      <c r="J321" s="30">
        <v>2.9651999999999998</v>
      </c>
      <c r="K321" s="30">
        <v>3.27</v>
      </c>
      <c r="L321" s="30"/>
      <c r="M321" s="30">
        <v>4.9166999999999996</v>
      </c>
      <c r="N321" s="84">
        <f>[1]!b_anal_modidura_cnbd(A321,E321,1)</f>
        <v>2.4241000000000001</v>
      </c>
      <c r="O321" s="85">
        <f>[1]!b_anal_yield_cnbd(A321,D321,1)</f>
        <v>2.9998</v>
      </c>
      <c r="P321" s="86">
        <f>IF(U:U="国开1",0.09/N321+J321,IF(U:U="国开3",0.14/N321+J321,IF(U:U="国开5",0.24/N321+J321,IF(U:U="国开7",0.24/N321+J321,IF(U:U="国开10",0.29/N321+J321,IF(U:U="口行1",0.08/N321+J321,IF(U:U="口行2",0.08/N321+J321,IF(U:U="口行3",0.08/N321+J321,IF(U:U="口行5",0.13/N321+J321,IF(U:U="口行7",0.13/N321+J321,IF(U:U="口行10",0.18/N321+J321,IF(U:U="农发1",0.09/N321+J321,IF(U:U="农发2",0.09/N321+J321,IF(U:U="农发3",0.09/N321+J321,IF(U:U="农发5",0.14/N321+J321,IF(U:U="农发7",0.19/N321+J321,IF(U:U="农发10",0.19/N321+J321,IF(U:U="农发20",0.24/N321+J321,IF(U:U="国债1",0.05/N321+J321,IF(U:U="国债2",0.05/N321+J321,IF(U:U="国债3",0.05/N321+J321,IF(U:U="国开0",0,IF(U:U="农发0",0,IF(U:U="国债0",0,IF(U:U="口行0",0,0.1/N321+J321)))))))))))))))))))))))))</f>
        <v>3.0023271812218968</v>
      </c>
      <c r="Q321" s="1"/>
      <c r="R321" s="88">
        <f t="shared" si="9"/>
        <v>0.25271812218967682</v>
      </c>
      <c r="S321" s="1"/>
      <c r="U321" s="1" t="str">
        <f>IF(I:I="国家开发银行","国开",IF(I:I="中国进出口银行","口行",IF(I:I="中国农业发展银行","农发","国债")))&amp;IF(G:G&lt;1,"0",G321)</f>
        <v>农发3</v>
      </c>
      <c r="W321" s="1"/>
      <c r="X321" s="1"/>
    </row>
    <row r="322" spans="1:24" ht="15.75" hidden="1" x14ac:dyDescent="0.25">
      <c r="A322" s="113" t="str">
        <f t="shared" ref="A322:A385" si="10">LEFT(B322,IFERROR(FIND("X",B322,7),FIND("Z",B322,7))-1)&amp;".IB"</f>
        <v>150023.IB</v>
      </c>
      <c r="B322" s="29" t="s">
        <v>2083</v>
      </c>
      <c r="C322" s="29" t="s">
        <v>2084</v>
      </c>
      <c r="D322" s="33">
        <v>42347</v>
      </c>
      <c r="E322" s="33">
        <v>42352</v>
      </c>
      <c r="F322" s="30">
        <v>280</v>
      </c>
      <c r="G322" s="30">
        <v>10</v>
      </c>
      <c r="H322" s="29" t="s">
        <v>12</v>
      </c>
      <c r="I322" s="29" t="s">
        <v>31</v>
      </c>
      <c r="J322" s="30">
        <v>2.9763999999999999</v>
      </c>
      <c r="K322" s="30">
        <v>2.16</v>
      </c>
      <c r="L322" s="30"/>
      <c r="M322" s="30"/>
      <c r="N322" s="84">
        <f>[1]!b_anal_modidura_cnbd(A322,E322,1)</f>
        <v>8.4227000000000007</v>
      </c>
      <c r="O322" s="85">
        <f>[1]!b_anal_yield_cnbd(A322,D322,1)</f>
        <v>2.9963000000000002</v>
      </c>
      <c r="P322" s="86">
        <f>IF(U:U="国开1",0.09/N322+J322,IF(U:U="国开3",0.14/N322+J322,IF(U:U="国开5",0.24/N322+J322,IF(U:U="国开7",0.24/N322+J322,IF(U:U="国开10",0.29/N322+J322,IF(U:U="口行1",0.08/N322+J322,IF(U:U="口行2",0.08/N322+J322,IF(U:U="口行3",0.08/N322+J322,IF(U:U="口行5",0.13/N322+J322,IF(U:U="口行7",0.13/N322+J322,IF(U:U="口行10",0.18/N322+J322,IF(U:U="农发1",0.09/N322+J322,IF(U:U="农发2",0.09/N322+J322,IF(U:U="农发3",0.09/N322+J322,IF(U:U="农发5",0.14/N322+J322,IF(U:U="农发7",0.19/N322+J322,IF(U:U="农发10",0.19/N322+J322,IF(U:U="农发20",0.24/N322+J322,IF(U:U="国债1",0.05/N322+J322,IF(U:U="国债2",0.05/N322+J322,IF(U:U="国债3",0.05/N322+J322,IF(U:U="国开0",0,IF(U:U="农发0",0,IF(U:U="国债0",0,IF(U:U="口行0",0,0.1/N322+J322)))))))))))))))))))))))))</f>
        <v>2.9882726774074819</v>
      </c>
      <c r="Q322" s="1"/>
      <c r="R322" s="88">
        <f t="shared" ref="R322:R385" si="11">(P322-O322)*100</f>
        <v>-0.80273225925182601</v>
      </c>
      <c r="S322" s="1"/>
      <c r="U322" s="1" t="str">
        <f>IF(I:I="国家开发银行","国开",IF(I:I="中国进出口银行","口行",IF(I:I="中国农业发展银行","农发","国债")))&amp;IF(G:G&lt;1,"0",G322)</f>
        <v>国债10</v>
      </c>
      <c r="W322" s="1"/>
      <c r="X322" s="1"/>
    </row>
    <row r="323" spans="1:24" ht="15.75" hidden="1" x14ac:dyDescent="0.25">
      <c r="A323" s="113" t="str">
        <f t="shared" si="10"/>
        <v>150316.IB</v>
      </c>
      <c r="B323" s="29" t="s">
        <v>2085</v>
      </c>
      <c r="C323" s="29" t="s">
        <v>2086</v>
      </c>
      <c r="D323" s="33">
        <v>42349</v>
      </c>
      <c r="E323" s="33">
        <v>42352</v>
      </c>
      <c r="F323" s="30">
        <v>60</v>
      </c>
      <c r="G323" s="30">
        <v>5</v>
      </c>
      <c r="H323" s="29" t="s">
        <v>12</v>
      </c>
      <c r="I323" s="29" t="s">
        <v>22</v>
      </c>
      <c r="J323" s="30">
        <v>3.1865999999999999</v>
      </c>
      <c r="K323" s="30">
        <v>2.62</v>
      </c>
      <c r="L323" s="30"/>
      <c r="M323" s="30">
        <v>2.5293999999999999</v>
      </c>
      <c r="N323" s="84">
        <f>[1]!b_anal_modidura_cnbd(A323,E323,1)</f>
        <v>4.4557000000000002</v>
      </c>
      <c r="O323" s="85">
        <f>[1]!b_anal_yield_cnbd(A323,D323,1)</f>
        <v>3.2294999999999998</v>
      </c>
      <c r="P323" s="86">
        <f>IF(U:U="国开1",0.09/N323+J323,IF(U:U="国开3",0.14/N323+J323,IF(U:U="国开5",0.24/N323+J323,IF(U:U="国开7",0.24/N323+J323,IF(U:U="国开10",0.29/N323+J323,IF(U:U="口行1",0.08/N323+J323,IF(U:U="口行2",0.08/N323+J323,IF(U:U="口行3",0.08/N323+J323,IF(U:U="口行5",0.13/N323+J323,IF(U:U="口行7",0.13/N323+J323,IF(U:U="口行10",0.18/N323+J323,IF(U:U="农发1",0.09/N323+J323,IF(U:U="农发2",0.09/N323+J323,IF(U:U="农发3",0.09/N323+J323,IF(U:U="农发5",0.14/N323+J323,IF(U:U="农发7",0.19/N323+J323,IF(U:U="农发10",0.19/N323+J323,IF(U:U="农发20",0.24/N323+J323,IF(U:U="国债1",0.05/N323+J323,IF(U:U="国债2",0.05/N323+J323,IF(U:U="国债3",0.05/N323+J323,IF(U:U="国开0",0,IF(U:U="农发0",0,IF(U:U="国债0",0,IF(U:U="口行0",0,0.1/N323+J323)))))))))))))))))))))))))</f>
        <v>3.215776111497632</v>
      </c>
      <c r="Q323" s="1"/>
      <c r="R323" s="88">
        <f t="shared" si="11"/>
        <v>-1.3723888502367831</v>
      </c>
      <c r="S323" s="1"/>
      <c r="U323" s="1" t="str">
        <f>IF(I:I="国家开发银行","国开",IF(I:I="中国进出口银行","口行",IF(I:I="中国农业发展银行","农发","国债")))&amp;IF(G:G&lt;1,"0",G323)</f>
        <v>口行5</v>
      </c>
      <c r="W323" s="1"/>
      <c r="X323" s="1"/>
    </row>
    <row r="324" spans="1:24" ht="15.75" hidden="1" x14ac:dyDescent="0.25">
      <c r="A324" s="113" t="str">
        <f t="shared" si="10"/>
        <v>150314.IB</v>
      </c>
      <c r="B324" s="29" t="s">
        <v>2087</v>
      </c>
      <c r="C324" s="29" t="s">
        <v>2088</v>
      </c>
      <c r="D324" s="33">
        <v>42349</v>
      </c>
      <c r="E324" s="33">
        <v>42352</v>
      </c>
      <c r="F324" s="30">
        <v>70</v>
      </c>
      <c r="G324" s="30">
        <v>10</v>
      </c>
      <c r="H324" s="29" t="s">
        <v>12</v>
      </c>
      <c r="I324" s="29" t="s">
        <v>22</v>
      </c>
      <c r="J324" s="30">
        <v>3.4666000000000001</v>
      </c>
      <c r="K324" s="30">
        <v>2.16</v>
      </c>
      <c r="L324" s="30"/>
      <c r="M324" s="30">
        <v>1.7119</v>
      </c>
      <c r="N324" s="84">
        <f>[1]!b_anal_modidura_cnbd(A324,E324,1)</f>
        <v>7.9786000000000001</v>
      </c>
      <c r="O324" s="85">
        <f>[1]!b_anal_yield_cnbd(A324,D324,1)</f>
        <v>3.4803000000000002</v>
      </c>
      <c r="P324" s="86">
        <f>IF(U:U="国开1",0.09/N324+J324,IF(U:U="国开3",0.14/N324+J324,IF(U:U="国开5",0.24/N324+J324,IF(U:U="国开7",0.24/N324+J324,IF(U:U="国开10",0.29/N324+J324,IF(U:U="口行1",0.08/N324+J324,IF(U:U="口行2",0.08/N324+J324,IF(U:U="口行3",0.08/N324+J324,IF(U:U="口行5",0.13/N324+J324,IF(U:U="口行7",0.13/N324+J324,IF(U:U="口行10",0.18/N324+J324,IF(U:U="农发1",0.09/N324+J324,IF(U:U="农发2",0.09/N324+J324,IF(U:U="农发3",0.09/N324+J324,IF(U:U="农发5",0.14/N324+J324,IF(U:U="农发7",0.19/N324+J324,IF(U:U="农发10",0.19/N324+J324,IF(U:U="农发20",0.24/N324+J324,IF(U:U="国债1",0.05/N324+J324,IF(U:U="国债2",0.05/N324+J324,IF(U:U="国债3",0.05/N324+J324,IF(U:U="国开0",0,IF(U:U="农发0",0,IF(U:U="国债0",0,IF(U:U="口行0",0,0.1/N324+J324)))))))))))))))))))))))))</f>
        <v>3.4891603489333969</v>
      </c>
      <c r="Q324" s="1"/>
      <c r="R324" s="88">
        <f t="shared" si="11"/>
        <v>0.88603489333967111</v>
      </c>
      <c r="S324" s="1"/>
      <c r="U324" s="1" t="str">
        <f>IF(I:I="国家开发银行","国开",IF(I:I="中国进出口银行","口行",IF(I:I="中国农业发展银行","农发","国债")))&amp;IF(G:G&lt;1,"0",G324)</f>
        <v>口行10</v>
      </c>
      <c r="W324" s="1"/>
      <c r="X324" s="1"/>
    </row>
    <row r="325" spans="1:24" ht="15.75" hidden="1" x14ac:dyDescent="0.25">
      <c r="A325" s="113" t="str">
        <f t="shared" si="10"/>
        <v>150317.IB</v>
      </c>
      <c r="B325" s="29" t="s">
        <v>2089</v>
      </c>
      <c r="C325" s="29" t="s">
        <v>2090</v>
      </c>
      <c r="D325" s="33">
        <v>42349</v>
      </c>
      <c r="E325" s="33">
        <v>42352</v>
      </c>
      <c r="F325" s="30">
        <v>50</v>
      </c>
      <c r="G325" s="30">
        <v>3</v>
      </c>
      <c r="H325" s="29" t="s">
        <v>12</v>
      </c>
      <c r="I325" s="29" t="s">
        <v>22</v>
      </c>
      <c r="J325" s="30">
        <v>2.9618000000000002</v>
      </c>
      <c r="K325" s="30">
        <v>3.22</v>
      </c>
      <c r="L325" s="30"/>
      <c r="M325" s="30">
        <v>19.399999999999999</v>
      </c>
      <c r="N325" s="84">
        <f>[1]!b_anal_modidura_cnbd(A325,E325,1)</f>
        <v>2.7865000000000002</v>
      </c>
      <c r="O325" s="85">
        <f>[1]!b_anal_yield_cnbd(A325,D325,1)</f>
        <v>2.9906000000000001</v>
      </c>
      <c r="P325" s="86">
        <f>IF(U:U="国开1",0.09/N325+J325,IF(U:U="国开3",0.14/N325+J325,IF(U:U="国开5",0.24/N325+J325,IF(U:U="国开7",0.24/N325+J325,IF(U:U="国开10",0.29/N325+J325,IF(U:U="口行1",0.08/N325+J325,IF(U:U="口行2",0.08/N325+J325,IF(U:U="口行3",0.08/N325+J325,IF(U:U="口行5",0.13/N325+J325,IF(U:U="口行7",0.13/N325+J325,IF(U:U="口行10",0.18/N325+J325,IF(U:U="农发1",0.09/N325+J325,IF(U:U="农发2",0.09/N325+J325,IF(U:U="农发3",0.09/N325+J325,IF(U:U="农发5",0.14/N325+J325,IF(U:U="农发7",0.19/N325+J325,IF(U:U="农发10",0.19/N325+J325,IF(U:U="农发20",0.24/N325+J325,IF(U:U="国债1",0.05/N325+J325,IF(U:U="国债2",0.05/N325+J325,IF(U:U="国债3",0.05/N325+J325,IF(U:U="国开0",0,IF(U:U="农发0",0,IF(U:U="国债0",0,IF(U:U="口行0",0,0.1/N325+J325)))))))))))))))))))))))))</f>
        <v>2.9905098510676478</v>
      </c>
      <c r="Q325" s="1"/>
      <c r="R325" s="88">
        <f t="shared" si="11"/>
        <v>-9.0148932352374089E-3</v>
      </c>
      <c r="S325" s="1"/>
      <c r="U325" s="1" t="str">
        <f>IF(I:I="国家开发银行","国开",IF(I:I="中国进出口银行","口行",IF(I:I="中国农业发展银行","农发","国债")))&amp;IF(G:G&lt;1,"0",G325)</f>
        <v>口行3</v>
      </c>
      <c r="W325" s="1"/>
      <c r="X325" s="1"/>
    </row>
    <row r="326" spans="1:24" ht="15.75" hidden="1" x14ac:dyDescent="0.25">
      <c r="A326" s="113" t="str">
        <f t="shared" si="10"/>
        <v>150313.IB</v>
      </c>
      <c r="B326" s="29" t="s">
        <v>2091</v>
      </c>
      <c r="C326" s="29" t="s">
        <v>2092</v>
      </c>
      <c r="D326" s="33">
        <v>42353</v>
      </c>
      <c r="E326" s="33">
        <v>42354</v>
      </c>
      <c r="F326" s="30">
        <v>50</v>
      </c>
      <c r="G326" s="30">
        <v>5</v>
      </c>
      <c r="H326" s="29" t="s">
        <v>12</v>
      </c>
      <c r="I326" s="29" t="s">
        <v>22</v>
      </c>
      <c r="J326" s="30">
        <v>3.1810999999999998</v>
      </c>
      <c r="K326" s="30">
        <v>3.35</v>
      </c>
      <c r="L326" s="30"/>
      <c r="M326" s="30">
        <v>4.7885</v>
      </c>
      <c r="N326" s="84">
        <f>[1]!b_anal_modidura_cnbd(A326,E326,1)</f>
        <v>4.0039999999999996</v>
      </c>
      <c r="O326" s="85">
        <f>[1]!b_anal_yield_cnbd(A326,D326,1)</f>
        <v>3.1774</v>
      </c>
      <c r="P326" s="86">
        <f>IF(U:U="国开1",0.09/N326+J326,IF(U:U="国开3",0.14/N326+J326,IF(U:U="国开5",0.24/N326+J326,IF(U:U="国开7",0.24/N326+J326,IF(U:U="国开10",0.29/N326+J326,IF(U:U="口行1",0.08/N326+J326,IF(U:U="口行2",0.08/N326+J326,IF(U:U="口行3",0.08/N326+J326,IF(U:U="口行5",0.13/N326+J326,IF(U:U="口行7",0.13/N326+J326,IF(U:U="口行10",0.18/N326+J326,IF(U:U="农发1",0.09/N326+J326,IF(U:U="农发2",0.09/N326+J326,IF(U:U="农发3",0.09/N326+J326,IF(U:U="农发5",0.14/N326+J326,IF(U:U="农发7",0.19/N326+J326,IF(U:U="农发10",0.19/N326+J326,IF(U:U="农发20",0.24/N326+J326,IF(U:U="国债1",0.05/N326+J326,IF(U:U="国债2",0.05/N326+J326,IF(U:U="国债3",0.05/N326+J326,IF(U:U="国开0",0,IF(U:U="农发0",0,IF(U:U="国债0",0,IF(U:U="口行0",0,0.1/N326+J326)))))))))))))))))))))))))</f>
        <v>3.2135675324675321</v>
      </c>
      <c r="Q326" s="1"/>
      <c r="R326" s="88">
        <f t="shared" si="11"/>
        <v>3.6167532467532126</v>
      </c>
      <c r="S326" s="1"/>
      <c r="U326" s="1" t="str">
        <f>IF(I:I="国家开发银行","国开",IF(I:I="中国进出口银行","口行",IF(I:I="中国农业发展银行","农发","国债")))&amp;IF(G:G&lt;1,"0",G326)</f>
        <v>口行5</v>
      </c>
      <c r="W326" s="1"/>
      <c r="X326" s="1"/>
    </row>
    <row r="327" spans="1:24" ht="15.75" hidden="1" x14ac:dyDescent="0.25">
      <c r="A327" s="113" t="str">
        <f t="shared" si="10"/>
        <v>150310.IB</v>
      </c>
      <c r="B327" s="29" t="s">
        <v>2093</v>
      </c>
      <c r="C327" s="29" t="s">
        <v>2094</v>
      </c>
      <c r="D327" s="33">
        <v>42353</v>
      </c>
      <c r="E327" s="33">
        <v>42354</v>
      </c>
      <c r="F327" s="30">
        <v>50</v>
      </c>
      <c r="G327" s="30">
        <v>7</v>
      </c>
      <c r="H327" s="29" t="s">
        <v>12</v>
      </c>
      <c r="I327" s="29" t="s">
        <v>22</v>
      </c>
      <c r="J327" s="30">
        <v>3.4346999999999999</v>
      </c>
      <c r="K327" s="30">
        <v>2.48</v>
      </c>
      <c r="L327" s="30"/>
      <c r="M327" s="30">
        <v>2.9523999999999999</v>
      </c>
      <c r="N327" s="84">
        <f>[1]!b_anal_modidura_cnbd(A327,E327,1)</f>
        <v>5.4839000000000002</v>
      </c>
      <c r="O327" s="85">
        <f>[1]!b_anal_yield_cnbd(A327,D327,1)</f>
        <v>3.4344000000000001</v>
      </c>
      <c r="P327" s="86">
        <f>IF(U:U="国开1",0.09/N327+J327,IF(U:U="国开3",0.14/N327+J327,IF(U:U="国开5",0.24/N327+J327,IF(U:U="国开7",0.24/N327+J327,IF(U:U="国开10",0.29/N327+J327,IF(U:U="口行1",0.08/N327+J327,IF(U:U="口行2",0.08/N327+J327,IF(U:U="口行3",0.08/N327+J327,IF(U:U="口行5",0.13/N327+J327,IF(U:U="口行7",0.13/N327+J327,IF(U:U="口行10",0.18/N327+J327,IF(U:U="农发1",0.09/N327+J327,IF(U:U="农发2",0.09/N327+J327,IF(U:U="农发3",0.09/N327+J327,IF(U:U="农发5",0.14/N327+J327,IF(U:U="农发7",0.19/N327+J327,IF(U:U="农发10",0.19/N327+J327,IF(U:U="农发20",0.24/N327+J327,IF(U:U="国债1",0.05/N327+J327,IF(U:U="国债2",0.05/N327+J327,IF(U:U="国债3",0.05/N327+J327,IF(U:U="国开0",0,IF(U:U="农发0",0,IF(U:U="国债0",0,IF(U:U="口行0",0,0.1/N327+J327)))))))))))))))))))))))))</f>
        <v>3.4584057568518753</v>
      </c>
      <c r="Q327" s="1"/>
      <c r="R327" s="88">
        <f t="shared" si="11"/>
        <v>2.4005756851875226</v>
      </c>
      <c r="S327" s="1"/>
      <c r="U327" s="1" t="str">
        <f>IF(I:I="国家开发银行","国开",IF(I:I="中国进出口银行","口行",IF(I:I="中国农业发展银行","农发","国债")))&amp;IF(G:G&lt;1,"0",G327)</f>
        <v>口行7</v>
      </c>
      <c r="W327" s="1"/>
      <c r="X327" s="1"/>
    </row>
    <row r="328" spans="1:24" ht="15.75" hidden="1" x14ac:dyDescent="0.25">
      <c r="A328" s="113" t="str">
        <f t="shared" si="10"/>
        <v>150026.IB</v>
      </c>
      <c r="B328" s="29" t="s">
        <v>2095</v>
      </c>
      <c r="C328" s="29" t="s">
        <v>2096</v>
      </c>
      <c r="D328" s="33">
        <v>42354</v>
      </c>
      <c r="E328" s="33">
        <v>42359</v>
      </c>
      <c r="F328" s="30">
        <v>280</v>
      </c>
      <c r="G328" s="30">
        <v>7</v>
      </c>
      <c r="H328" s="29" t="s">
        <v>12</v>
      </c>
      <c r="I328" s="29" t="s">
        <v>31</v>
      </c>
      <c r="J328" s="30">
        <v>2.9769999999999999</v>
      </c>
      <c r="K328" s="30">
        <v>2.4</v>
      </c>
      <c r="L328" s="30"/>
      <c r="M328" s="30"/>
      <c r="N328" s="84">
        <f>[1]!b_anal_modidura_cnbd(A328,E328,1)</f>
        <v>6.0747</v>
      </c>
      <c r="O328" s="85">
        <f>[1]!b_anal_yield_cnbd(A328,D328,1)</f>
        <v>2.9874999999999998</v>
      </c>
      <c r="P328" s="86">
        <f>IF(U:U="国开1",0.09/N328+J328,IF(U:U="国开3",0.14/N328+J328,IF(U:U="国开5",0.24/N328+J328,IF(U:U="国开7",0.24/N328+J328,IF(U:U="国开10",0.29/N328+J328,IF(U:U="口行1",0.08/N328+J328,IF(U:U="口行2",0.08/N328+J328,IF(U:U="口行3",0.08/N328+J328,IF(U:U="口行5",0.13/N328+J328,IF(U:U="口行7",0.13/N328+J328,IF(U:U="口行10",0.18/N328+J328,IF(U:U="农发1",0.09/N328+J328,IF(U:U="农发2",0.09/N328+J328,IF(U:U="农发3",0.09/N328+J328,IF(U:U="农发5",0.14/N328+J328,IF(U:U="农发7",0.19/N328+J328,IF(U:U="农发10",0.19/N328+J328,IF(U:U="农发20",0.24/N328+J328,IF(U:U="国债1",0.05/N328+J328,IF(U:U="国债2",0.05/N328+J328,IF(U:U="国债3",0.05/N328+J328,IF(U:U="国开0",0,IF(U:U="农发0",0,IF(U:U="国债0",0,IF(U:U="口行0",0,0.1/N328+J328)))))))))))))))))))))))))</f>
        <v>2.9934617182741534</v>
      </c>
      <c r="Q328" s="1"/>
      <c r="R328" s="88">
        <f t="shared" si="11"/>
        <v>0.59617182741535935</v>
      </c>
      <c r="S328" s="1"/>
      <c r="U328" s="1" t="str">
        <f>IF(I:I="国家开发银行","国开",IF(I:I="中国进出口银行","口行",IF(I:I="中国农业发展银行","农发","国债")))&amp;IF(G:G&lt;1,"0",G328)</f>
        <v>国债7</v>
      </c>
      <c r="W328" s="1"/>
      <c r="X328" s="1"/>
    </row>
    <row r="329" spans="1:24" ht="15.75" hidden="1" x14ac:dyDescent="0.25">
      <c r="A329" s="113" t="str">
        <f t="shared" si="10"/>
        <v>150316.IB</v>
      </c>
      <c r="B329" s="29" t="s">
        <v>2097</v>
      </c>
      <c r="C329" s="29" t="s">
        <v>2098</v>
      </c>
      <c r="D329" s="33">
        <v>42355</v>
      </c>
      <c r="E329" s="33">
        <v>42359</v>
      </c>
      <c r="F329" s="30">
        <v>60</v>
      </c>
      <c r="G329" s="30">
        <v>5</v>
      </c>
      <c r="H329" s="29" t="s">
        <v>12</v>
      </c>
      <c r="I329" s="29" t="s">
        <v>22</v>
      </c>
      <c r="J329" s="30">
        <v>3.1337000000000002</v>
      </c>
      <c r="K329" s="30">
        <v>3.24</v>
      </c>
      <c r="L329" s="30"/>
      <c r="M329" s="30">
        <v>2.2414000000000001</v>
      </c>
      <c r="N329" s="84">
        <f>[1]!b_anal_modidura_cnbd(A329,E329,1)</f>
        <v>4.4477000000000002</v>
      </c>
      <c r="O329" s="85">
        <f>[1]!b_anal_yield_cnbd(A329,D329,1)</f>
        <v>3.1753</v>
      </c>
      <c r="P329" s="86">
        <f>IF(U:U="国开1",0.09/N329+J329,IF(U:U="国开3",0.14/N329+J329,IF(U:U="国开5",0.24/N329+J329,IF(U:U="国开7",0.24/N329+J329,IF(U:U="国开10",0.29/N329+J329,IF(U:U="口行1",0.08/N329+J329,IF(U:U="口行2",0.08/N329+J329,IF(U:U="口行3",0.08/N329+J329,IF(U:U="口行5",0.13/N329+J329,IF(U:U="口行7",0.13/N329+J329,IF(U:U="口行10",0.18/N329+J329,IF(U:U="农发1",0.09/N329+J329,IF(U:U="农发2",0.09/N329+J329,IF(U:U="农发3",0.09/N329+J329,IF(U:U="农发5",0.14/N329+J329,IF(U:U="农发7",0.19/N329+J329,IF(U:U="农发10",0.19/N329+J329,IF(U:U="农发20",0.24/N329+J329,IF(U:U="国债1",0.05/N329+J329,IF(U:U="国债2",0.05/N329+J329,IF(U:U="国债3",0.05/N329+J329,IF(U:U="国开0",0,IF(U:U="农发0",0,IF(U:U="国债0",0,IF(U:U="口行0",0,0.1/N329+J329)))))))))))))))))))))))))</f>
        <v>3.162928590057783</v>
      </c>
      <c r="Q329" s="1"/>
      <c r="R329" s="88">
        <f t="shared" si="11"/>
        <v>-1.2371409942216971</v>
      </c>
      <c r="S329" s="1"/>
      <c r="U329" s="1" t="str">
        <f>IF(I:I="国家开发银行","国开",IF(I:I="中国进出口银行","口行",IF(I:I="中国农业发展银行","农发","国债")))&amp;IF(G:G&lt;1,"0",G329)</f>
        <v>口行5</v>
      </c>
      <c r="W329" s="1"/>
      <c r="X329" s="1"/>
    </row>
    <row r="330" spans="1:24" ht="15.75" hidden="1" x14ac:dyDescent="0.25">
      <c r="A330" s="113" t="str">
        <f t="shared" si="10"/>
        <v>150420.IB</v>
      </c>
      <c r="B330" s="29" t="s">
        <v>2099</v>
      </c>
      <c r="C330" s="29" t="s">
        <v>2100</v>
      </c>
      <c r="D330" s="33">
        <v>42366</v>
      </c>
      <c r="E330" s="33">
        <v>42367</v>
      </c>
      <c r="F330" s="30">
        <v>90</v>
      </c>
      <c r="G330" s="30">
        <v>5</v>
      </c>
      <c r="H330" s="29" t="s">
        <v>12</v>
      </c>
      <c r="I330" s="29" t="s">
        <v>41</v>
      </c>
      <c r="J330" s="30">
        <v>2.8815</v>
      </c>
      <c r="K330" s="30">
        <v>2.67</v>
      </c>
      <c r="L330" s="30"/>
      <c r="M330" s="30">
        <v>1.0821000000000001</v>
      </c>
      <c r="N330" s="84">
        <f>[1]!b_anal_modidura_cnbd(A330,E330,1)</f>
        <v>4.2153</v>
      </c>
      <c r="O330" s="85">
        <f>[1]!b_anal_yield_cnbd(A330,D330,1)</f>
        <v>2.8807999999999998</v>
      </c>
      <c r="P330" s="86">
        <f>IF(U:U="国开1",0.09/N330+J330,IF(U:U="国开3",0.14/N330+J330,IF(U:U="国开5",0.24/N330+J330,IF(U:U="国开7",0.24/N330+J330,IF(U:U="国开10",0.29/N330+J330,IF(U:U="口行1",0.08/N330+J330,IF(U:U="口行2",0.08/N330+J330,IF(U:U="口行3",0.08/N330+J330,IF(U:U="口行5",0.13/N330+J330,IF(U:U="口行7",0.13/N330+J330,IF(U:U="口行10",0.18/N330+J330,IF(U:U="农发1",0.09/N330+J330,IF(U:U="农发2",0.09/N330+J330,IF(U:U="农发3",0.09/N330+J330,IF(U:U="农发5",0.14/N330+J330,IF(U:U="农发7",0.19/N330+J330,IF(U:U="农发10",0.19/N330+J330,IF(U:U="农发20",0.24/N330+J330,IF(U:U="国债1",0.05/N330+J330,IF(U:U="国债2",0.05/N330+J330,IF(U:U="国债3",0.05/N330+J330,IF(U:U="国开0",0,IF(U:U="农发0",0,IF(U:U="国债0",0,IF(U:U="口行0",0,0.1/N330+J330)))))))))))))))))))))))))</f>
        <v>2.9147123455032857</v>
      </c>
      <c r="Q330" s="1"/>
      <c r="R330" s="88">
        <f t="shared" si="11"/>
        <v>3.3912345503285923</v>
      </c>
      <c r="S330" s="1"/>
      <c r="U330" s="1" t="str">
        <f>IF(I:I="国家开发银行","国开",IF(I:I="中国进出口银行","口行",IF(I:I="中国农业发展银行","农发","国债")))&amp;IF(G:G&lt;1,"0",G330)</f>
        <v>农发5</v>
      </c>
      <c r="W330" s="1"/>
      <c r="X330" s="1"/>
    </row>
    <row r="331" spans="1:24" ht="15.75" hidden="1" x14ac:dyDescent="0.25">
      <c r="A331" s="113" t="str">
        <f t="shared" si="10"/>
        <v>150405.IB</v>
      </c>
      <c r="B331" s="29" t="s">
        <v>2101</v>
      </c>
      <c r="C331" s="29" t="s">
        <v>2102</v>
      </c>
      <c r="D331" s="33">
        <v>42366</v>
      </c>
      <c r="E331" s="33">
        <v>42367</v>
      </c>
      <c r="F331" s="30">
        <v>90</v>
      </c>
      <c r="G331" s="30">
        <v>10</v>
      </c>
      <c r="H331" s="29" t="s">
        <v>12</v>
      </c>
      <c r="I331" s="29" t="s">
        <v>41</v>
      </c>
      <c r="J331" s="30">
        <v>3.1880000000000002</v>
      </c>
      <c r="K331" s="30">
        <v>3.19</v>
      </c>
      <c r="L331" s="30"/>
      <c r="M331" s="30">
        <v>1.6267</v>
      </c>
      <c r="N331" s="84">
        <f>[1]!b_anal_modidura_cnbd(A331,E331,1)</f>
        <v>7.4257999999999997</v>
      </c>
      <c r="O331" s="85">
        <f>[1]!b_anal_yield_cnbd(A331,D331,1)</f>
        <v>3.2183999999999999</v>
      </c>
      <c r="P331" s="86">
        <f>IF(U:U="国开1",0.09/N331+J331,IF(U:U="国开3",0.14/N331+J331,IF(U:U="国开5",0.24/N331+J331,IF(U:U="国开7",0.24/N331+J331,IF(U:U="国开10",0.29/N331+J331,IF(U:U="口行1",0.08/N331+J331,IF(U:U="口行2",0.08/N331+J331,IF(U:U="口行3",0.08/N331+J331,IF(U:U="口行5",0.13/N331+J331,IF(U:U="口行7",0.13/N331+J331,IF(U:U="口行10",0.18/N331+J331,IF(U:U="农发1",0.09/N331+J331,IF(U:U="农发2",0.09/N331+J331,IF(U:U="农发3",0.09/N331+J331,IF(U:U="农发5",0.14/N331+J331,IF(U:U="农发7",0.19/N331+J331,IF(U:U="农发10",0.19/N331+J331,IF(U:U="农发20",0.24/N331+J331,IF(U:U="国债1",0.05/N331+J331,IF(U:U="国债2",0.05/N331+J331,IF(U:U="国债3",0.05/N331+J331,IF(U:U="国开0",0,IF(U:U="农发0",0,IF(U:U="国债0",0,IF(U:U="口行0",0,0.1/N331+J331)))))))))))))))))))))))))</f>
        <v>3.2135864687979749</v>
      </c>
      <c r="Q331" s="1"/>
      <c r="R331" s="88">
        <f t="shared" si="11"/>
        <v>-0.48135312020249899</v>
      </c>
      <c r="S331" s="1"/>
      <c r="U331" s="1" t="str">
        <f>IF(I:I="国家开发银行","国开",IF(I:I="中国进出口银行","口行",IF(I:I="中国农业发展银行","农发","国债")))&amp;IF(G:G&lt;1,"0",G331)</f>
        <v>农发10</v>
      </c>
      <c r="W331" s="1"/>
      <c r="X331" s="1"/>
    </row>
    <row r="332" spans="1:24" ht="15.75" hidden="1" x14ac:dyDescent="0.25">
      <c r="A332" s="113" t="str">
        <f t="shared" si="10"/>
        <v>150418.IB</v>
      </c>
      <c r="B332" s="29" t="s">
        <v>2103</v>
      </c>
      <c r="C332" s="29" t="s">
        <v>2104</v>
      </c>
      <c r="D332" s="33">
        <v>42366</v>
      </c>
      <c r="E332" s="33">
        <v>42367</v>
      </c>
      <c r="F332" s="30">
        <v>90</v>
      </c>
      <c r="G332" s="30">
        <v>3</v>
      </c>
      <c r="H332" s="29" t="s">
        <v>12</v>
      </c>
      <c r="I332" s="29" t="s">
        <v>41</v>
      </c>
      <c r="J332" s="30">
        <v>2.6518999999999999</v>
      </c>
      <c r="K332" s="30">
        <v>2.67</v>
      </c>
      <c r="L332" s="30"/>
      <c r="M332" s="30">
        <v>3.1212</v>
      </c>
      <c r="N332" s="84">
        <f>[1]!b_anal_modidura_cnbd(A332,E332,1)</f>
        <v>2.3841999999999999</v>
      </c>
      <c r="O332" s="85">
        <f>[1]!b_anal_yield_cnbd(A332,D332,1)</f>
        <v>2.7006999999999999</v>
      </c>
      <c r="P332" s="86">
        <f>IF(U:U="国开1",0.09/N332+J332,IF(U:U="国开3",0.14/N332+J332,IF(U:U="国开5",0.24/N332+J332,IF(U:U="国开7",0.24/N332+J332,IF(U:U="国开10",0.29/N332+J332,IF(U:U="口行1",0.08/N332+J332,IF(U:U="口行2",0.08/N332+J332,IF(U:U="口行3",0.08/N332+J332,IF(U:U="口行5",0.13/N332+J332,IF(U:U="口行7",0.13/N332+J332,IF(U:U="口行10",0.18/N332+J332,IF(U:U="农发1",0.09/N332+J332,IF(U:U="农发2",0.09/N332+J332,IF(U:U="农发3",0.09/N332+J332,IF(U:U="农发5",0.14/N332+J332,IF(U:U="农发7",0.19/N332+J332,IF(U:U="农发10",0.19/N332+J332,IF(U:U="农发20",0.24/N332+J332,IF(U:U="国债1",0.05/N332+J332,IF(U:U="国债2",0.05/N332+J332,IF(U:U="国债3",0.05/N332+J332,IF(U:U="国开0",0,IF(U:U="农发0",0,IF(U:U="国债0",0,IF(U:U="口行0",0,0.1/N332+J332)))))))))))))))))))))))))</f>
        <v>2.6896485110309536</v>
      </c>
      <c r="Q332" s="1"/>
      <c r="R332" s="88">
        <f t="shared" si="11"/>
        <v>-1.1051488969046286</v>
      </c>
      <c r="S332" s="1"/>
      <c r="U332" s="1" t="str">
        <f>IF(I:I="国家开发银行","国开",IF(I:I="中国进出口银行","口行",IF(I:I="中国农业发展银行","农发","国债")))&amp;IF(G:G&lt;1,"0",G332)</f>
        <v>农发3</v>
      </c>
      <c r="W332" s="1"/>
      <c r="X332" s="1"/>
    </row>
    <row r="333" spans="1:24" ht="15.75" hidden="1" x14ac:dyDescent="0.25">
      <c r="A333" s="113" t="str">
        <f t="shared" si="10"/>
        <v>150412.IB</v>
      </c>
      <c r="B333" s="29" t="s">
        <v>2105</v>
      </c>
      <c r="C333" s="29" t="s">
        <v>2106</v>
      </c>
      <c r="D333" s="33">
        <v>42366</v>
      </c>
      <c r="E333" s="33">
        <v>42367</v>
      </c>
      <c r="F333" s="30">
        <v>70</v>
      </c>
      <c r="G333" s="30">
        <v>7</v>
      </c>
      <c r="H333" s="29" t="s">
        <v>12</v>
      </c>
      <c r="I333" s="29" t="s">
        <v>41</v>
      </c>
      <c r="J333" s="30">
        <v>3.1461999999999999</v>
      </c>
      <c r="K333" s="30">
        <v>3</v>
      </c>
      <c r="L333" s="30"/>
      <c r="M333" s="30">
        <v>1.6922999999999999</v>
      </c>
      <c r="N333" s="84">
        <f>[1]!b_anal_modidura_cnbd(A333,E333,1)</f>
        <v>5.4157999999999999</v>
      </c>
      <c r="O333" s="85">
        <f>[1]!b_anal_yield_cnbd(A333,D333,1)</f>
        <v>3.1566000000000001</v>
      </c>
      <c r="P333" s="86">
        <f>IF(U:U="国开1",0.09/N333+J333,IF(U:U="国开3",0.14/N333+J333,IF(U:U="国开5",0.24/N333+J333,IF(U:U="国开7",0.24/N333+J333,IF(U:U="国开10",0.29/N333+J333,IF(U:U="口行1",0.08/N333+J333,IF(U:U="口行2",0.08/N333+J333,IF(U:U="口行3",0.08/N333+J333,IF(U:U="口行5",0.13/N333+J333,IF(U:U="口行7",0.13/N333+J333,IF(U:U="口行10",0.18/N333+J333,IF(U:U="农发1",0.09/N333+J333,IF(U:U="农发2",0.09/N333+J333,IF(U:U="农发3",0.09/N333+J333,IF(U:U="农发5",0.14/N333+J333,IF(U:U="农发7",0.19/N333+J333,IF(U:U="农发10",0.19/N333+J333,IF(U:U="农发20",0.24/N333+J333,IF(U:U="国债1",0.05/N333+J333,IF(U:U="国债2",0.05/N333+J333,IF(U:U="国债3",0.05/N333+J333,IF(U:U="国开0",0,IF(U:U="农发0",0,IF(U:U="国债0",0,IF(U:U="口行0",0,0.1/N333+J333)))))))))))))))))))))))))</f>
        <v>3.1812825362827284</v>
      </c>
      <c r="Q333" s="1"/>
      <c r="R333" s="88">
        <f t="shared" si="11"/>
        <v>2.4682536282728318</v>
      </c>
      <c r="S333" s="1"/>
      <c r="U333" s="1" t="str">
        <f>IF(I:I="国家开发银行","国开",IF(I:I="中国进出口银行","口行",IF(I:I="中国农业发展银行","农发","国债")))&amp;IF(G:G&lt;1,"0",G333)</f>
        <v>农发7</v>
      </c>
      <c r="W333" s="1"/>
      <c r="X333" s="1"/>
    </row>
    <row r="334" spans="1:24" ht="15.75" hidden="1" x14ac:dyDescent="0.25">
      <c r="A334" s="113" t="str">
        <f t="shared" si="10"/>
        <v>150223.IB</v>
      </c>
      <c r="B334" s="29" t="s">
        <v>2107</v>
      </c>
      <c r="C334" s="29" t="s">
        <v>2108</v>
      </c>
      <c r="D334" s="33">
        <v>42374</v>
      </c>
      <c r="E334" s="33">
        <v>42376</v>
      </c>
      <c r="F334" s="30">
        <v>50</v>
      </c>
      <c r="G334" s="30">
        <v>3</v>
      </c>
      <c r="H334" s="29" t="s">
        <v>12</v>
      </c>
      <c r="I334" s="29" t="s">
        <v>15</v>
      </c>
      <c r="J334" s="30">
        <v>2.7138</v>
      </c>
      <c r="K334" s="30">
        <v>2.68</v>
      </c>
      <c r="L334" s="30"/>
      <c r="M334" s="30">
        <v>1.5</v>
      </c>
      <c r="N334" s="84">
        <f>[1]!b_anal_modidura_cnbd(A334,E334,1)</f>
        <v>2.6665999999999999</v>
      </c>
      <c r="O334" s="85">
        <f>[1]!b_anal_yield_cnbd(A334,D334,1)</f>
        <v>2.7755999999999998</v>
      </c>
      <c r="P334" s="86">
        <f>IF(U:U="国开1",0.09/N334+J334,IF(U:U="国开3",0.14/N334+J334,IF(U:U="国开5",0.24/N334+J334,IF(U:U="国开7",0.24/N334+J334,IF(U:U="国开10",0.29/N334+J334,IF(U:U="口行1",0.08/N334+J334,IF(U:U="口行2",0.08/N334+J334,IF(U:U="口行3",0.08/N334+J334,IF(U:U="口行5",0.13/N334+J334,IF(U:U="口行7",0.13/N334+J334,IF(U:U="口行10",0.18/N334+J334,IF(U:U="农发1",0.09/N334+J334,IF(U:U="农发2",0.09/N334+J334,IF(U:U="农发3",0.09/N334+J334,IF(U:U="农发5",0.14/N334+J334,IF(U:U="农发7",0.19/N334+J334,IF(U:U="农发10",0.19/N334+J334,IF(U:U="农发20",0.24/N334+J334,IF(U:U="国债1",0.05/N334+J334,IF(U:U="国债2",0.05/N334+J334,IF(U:U="国债3",0.05/N334+J334,IF(U:U="国开0",0,IF(U:U="农发0",0,IF(U:U="国债0",0,IF(U:U="口行0",0,0.1/N334+J334)))))))))))))))))))))))))</f>
        <v>2.7663013125328133</v>
      </c>
      <c r="Q334" s="1"/>
      <c r="R334" s="88">
        <f t="shared" si="11"/>
        <v>-0.92986874671865394</v>
      </c>
      <c r="S334" s="1"/>
      <c r="U334" s="1" t="str">
        <f>IF(I:I="国家开发银行","国开",IF(I:I="中国进出口银行","口行",IF(I:I="中国农业发展银行","农发","国债")))&amp;IF(G:G&lt;1,"0",G334)</f>
        <v>国开3</v>
      </c>
      <c r="W334" s="1"/>
      <c r="X334" s="1"/>
    </row>
    <row r="335" spans="1:24" ht="15.75" hidden="1" x14ac:dyDescent="0.25">
      <c r="A335" s="113" t="str">
        <f t="shared" si="10"/>
        <v>150221.IB</v>
      </c>
      <c r="B335" s="29" t="s">
        <v>2109</v>
      </c>
      <c r="C335" s="29" t="s">
        <v>2110</v>
      </c>
      <c r="D335" s="33">
        <v>42374</v>
      </c>
      <c r="E335" s="33">
        <v>42376</v>
      </c>
      <c r="F335" s="30">
        <v>70</v>
      </c>
      <c r="G335" s="30">
        <v>7</v>
      </c>
      <c r="H335" s="29" t="s">
        <v>12</v>
      </c>
      <c r="I335" s="29" t="s">
        <v>15</v>
      </c>
      <c r="J335" s="30">
        <v>3.2545999999999999</v>
      </c>
      <c r="K335" s="30">
        <v>2.0099999999999998</v>
      </c>
      <c r="L335" s="30"/>
      <c r="M335" s="30">
        <v>2.3235000000000001</v>
      </c>
      <c r="N335" s="84">
        <f>[1]!b_anal_modidura_cnbd(A335,E335,1)</f>
        <v>5.9218000000000002</v>
      </c>
      <c r="O335" s="85">
        <f>[1]!b_anal_yield_cnbd(A335,D335,1)</f>
        <v>3.24</v>
      </c>
      <c r="P335" s="86">
        <f>IF(U:U="国开1",0.09/N335+J335,IF(U:U="国开3",0.14/N335+J335,IF(U:U="国开5",0.24/N335+J335,IF(U:U="国开7",0.24/N335+J335,IF(U:U="国开10",0.29/N335+J335,IF(U:U="口行1",0.08/N335+J335,IF(U:U="口行2",0.08/N335+J335,IF(U:U="口行3",0.08/N335+J335,IF(U:U="口行5",0.13/N335+J335,IF(U:U="口行7",0.13/N335+J335,IF(U:U="口行10",0.18/N335+J335,IF(U:U="农发1",0.09/N335+J335,IF(U:U="农发2",0.09/N335+J335,IF(U:U="农发3",0.09/N335+J335,IF(U:U="农发5",0.14/N335+J335,IF(U:U="农发7",0.19/N335+J335,IF(U:U="农发10",0.19/N335+J335,IF(U:U="农发20",0.24/N335+J335,IF(U:U="国债1",0.05/N335+J335,IF(U:U="国债2",0.05/N335+J335,IF(U:U="国债3",0.05/N335+J335,IF(U:U="国开0",0,IF(U:U="农发0",0,IF(U:U="国债0",0,IF(U:U="口行0",0,0.1/N335+J335)))))))))))))))))))))))))</f>
        <v>3.2951282177716235</v>
      </c>
      <c r="Q335" s="1"/>
      <c r="R335" s="88">
        <f t="shared" si="11"/>
        <v>5.5128217771623245</v>
      </c>
      <c r="S335" s="1"/>
      <c r="U335" s="1" t="str">
        <f>IF(I:I="国家开发银行","国开",IF(I:I="中国进出口银行","口行",IF(I:I="中国农业发展银行","农发","国债")))&amp;IF(G:G&lt;1,"0",G335)</f>
        <v>国开7</v>
      </c>
      <c r="W335" s="1"/>
      <c r="X335" s="1"/>
    </row>
    <row r="336" spans="1:24" ht="15.75" hidden="1" x14ac:dyDescent="0.25">
      <c r="A336" s="113" t="str">
        <f t="shared" si="10"/>
        <v>150220.IB</v>
      </c>
      <c r="B336" s="29" t="s">
        <v>2111</v>
      </c>
      <c r="C336" s="29" t="s">
        <v>2112</v>
      </c>
      <c r="D336" s="33">
        <v>42374</v>
      </c>
      <c r="E336" s="33">
        <v>42376</v>
      </c>
      <c r="F336" s="30">
        <v>50</v>
      </c>
      <c r="G336" s="30">
        <v>5</v>
      </c>
      <c r="H336" s="29" t="s">
        <v>12</v>
      </c>
      <c r="I336" s="29" t="s">
        <v>15</v>
      </c>
      <c r="J336" s="30">
        <v>2.9582000000000002</v>
      </c>
      <c r="K336" s="30">
        <v>4</v>
      </c>
      <c r="L336" s="30"/>
      <c r="M336" s="30">
        <v>11.428599999999999</v>
      </c>
      <c r="N336" s="84">
        <f>[1]!b_anal_modidura_cnbd(A336,E336,1)</f>
        <v>4.2678000000000003</v>
      </c>
      <c r="O336" s="85">
        <f>[1]!b_anal_yield_cnbd(A336,D336,1)</f>
        <v>3.0002</v>
      </c>
      <c r="P336" s="86">
        <f>IF(U:U="国开1",0.09/N336+J336,IF(U:U="国开3",0.14/N336+J336,IF(U:U="国开5",0.24/N336+J336,IF(U:U="国开7",0.24/N336+J336,IF(U:U="国开10",0.29/N336+J336,IF(U:U="口行1",0.08/N336+J336,IF(U:U="口行2",0.08/N336+J336,IF(U:U="口行3",0.08/N336+J336,IF(U:U="口行5",0.13/N336+J336,IF(U:U="口行7",0.13/N336+J336,IF(U:U="口行10",0.18/N336+J336,IF(U:U="农发1",0.09/N336+J336,IF(U:U="农发2",0.09/N336+J336,IF(U:U="农发3",0.09/N336+J336,IF(U:U="农发5",0.14/N336+J336,IF(U:U="农发7",0.19/N336+J336,IF(U:U="农发10",0.19/N336+J336,IF(U:U="农发20",0.24/N336+J336,IF(U:U="国债1",0.05/N336+J336,IF(U:U="国债2",0.05/N336+J336,IF(U:U="国债3",0.05/N336+J336,IF(U:U="国开0",0,IF(U:U="农发0",0,IF(U:U="国债0",0,IF(U:U="口行0",0,0.1/N336+J336)))))))))))))))))))))))))</f>
        <v>3.0144350625615073</v>
      </c>
      <c r="Q336" s="1"/>
      <c r="R336" s="88">
        <f t="shared" si="11"/>
        <v>1.4235062561507306</v>
      </c>
      <c r="S336" s="1"/>
      <c r="U336" s="1" t="str">
        <f>IF(I:I="国家开发银行","国开",IF(I:I="中国进出口银行","口行",IF(I:I="中国农业发展银行","农发","国债")))&amp;IF(G:G&lt;1,"0",G336)</f>
        <v>国开5</v>
      </c>
      <c r="W336" s="1"/>
      <c r="X336" s="1"/>
    </row>
    <row r="337" spans="1:24" ht="15.75" hidden="1" x14ac:dyDescent="0.25">
      <c r="A337" s="113" t="str">
        <f t="shared" si="10"/>
        <v>150218.IB</v>
      </c>
      <c r="B337" s="29" t="s">
        <v>2113</v>
      </c>
      <c r="C337" s="29" t="s">
        <v>2114</v>
      </c>
      <c r="D337" s="33">
        <v>42374</v>
      </c>
      <c r="E337" s="33">
        <v>42376</v>
      </c>
      <c r="F337" s="30">
        <v>90</v>
      </c>
      <c r="G337" s="30">
        <v>10</v>
      </c>
      <c r="H337" s="29" t="s">
        <v>12</v>
      </c>
      <c r="I337" s="29" t="s">
        <v>15</v>
      </c>
      <c r="J337" s="30">
        <v>3.1852999999999998</v>
      </c>
      <c r="K337" s="30">
        <v>3.88</v>
      </c>
      <c r="L337" s="30"/>
      <c r="M337" s="30">
        <v>3.5832999999999999</v>
      </c>
      <c r="N337" s="84">
        <f>[1]!b_anal_modidura_cnbd(A337,E337,1)</f>
        <v>7.9907000000000004</v>
      </c>
      <c r="O337" s="85">
        <f>[1]!b_anal_yield_cnbd(A337,D337,1)</f>
        <v>3.2151000000000001</v>
      </c>
      <c r="P337" s="86">
        <f>IF(U:U="国开1",0.09/N337+J337,IF(U:U="国开3",0.14/N337+J337,IF(U:U="国开5",0.24/N337+J337,IF(U:U="国开7",0.24/N337+J337,IF(U:U="国开10",0.29/N337+J337,IF(U:U="口行1",0.08/N337+J337,IF(U:U="口行2",0.08/N337+J337,IF(U:U="口行3",0.08/N337+J337,IF(U:U="口行5",0.13/N337+J337,IF(U:U="口行7",0.13/N337+J337,IF(U:U="口行10",0.18/N337+J337,IF(U:U="农发1",0.09/N337+J337,IF(U:U="农发2",0.09/N337+J337,IF(U:U="农发3",0.09/N337+J337,IF(U:U="农发5",0.14/N337+J337,IF(U:U="农发7",0.19/N337+J337,IF(U:U="农发10",0.19/N337+J337,IF(U:U="农发20",0.24/N337+J337,IF(U:U="国债1",0.05/N337+J337,IF(U:U="国债2",0.05/N337+J337,IF(U:U="国债3",0.05/N337+J337,IF(U:U="国开0",0,IF(U:U="农发0",0,IF(U:U="国债0",0,IF(U:U="口行0",0,0.1/N337+J337)))))))))))))))))))))))))</f>
        <v>3.2215921896704915</v>
      </c>
      <c r="Q337" s="1"/>
      <c r="R337" s="88">
        <f t="shared" si="11"/>
        <v>0.64921896704914772</v>
      </c>
      <c r="S337" s="1"/>
      <c r="U337" s="1" t="str">
        <f>IF(I:I="国家开发银行","国开",IF(I:I="中国进出口银行","口行",IF(I:I="中国农业发展银行","农发","国债")))&amp;IF(G:G&lt;1,"0",G337)</f>
        <v>国开10</v>
      </c>
      <c r="W337" s="1"/>
      <c r="X337" s="1"/>
    </row>
    <row r="338" spans="1:24" ht="15.75" hidden="1" x14ac:dyDescent="0.25">
      <c r="A338" s="113" t="str">
        <f t="shared" si="10"/>
        <v>150023.IB</v>
      </c>
      <c r="B338" s="29" t="s">
        <v>2115</v>
      </c>
      <c r="C338" s="29" t="s">
        <v>2116</v>
      </c>
      <c r="D338" s="33">
        <v>42375</v>
      </c>
      <c r="E338" s="33">
        <v>42376</v>
      </c>
      <c r="F338" s="30">
        <v>200</v>
      </c>
      <c r="G338" s="30">
        <v>10</v>
      </c>
      <c r="H338" s="29" t="s">
        <v>12</v>
      </c>
      <c r="I338" s="29" t="s">
        <v>31</v>
      </c>
      <c r="J338" s="30">
        <v>2.8607</v>
      </c>
      <c r="K338" s="30">
        <v>3.68</v>
      </c>
      <c r="L338" s="30"/>
      <c r="M338" s="30"/>
      <c r="N338" s="84">
        <f>[1]!b_anal_modidura_cnbd(A338,E338,1)</f>
        <v>8.3774999999999995</v>
      </c>
      <c r="O338" s="85">
        <f>[1]!b_anal_yield_cnbd(A338,D338,1)</f>
        <v>2.8849999999999998</v>
      </c>
      <c r="P338" s="86">
        <f>IF(U:U="国开1",0.09/N338+J338,IF(U:U="国开3",0.14/N338+J338,IF(U:U="国开5",0.24/N338+J338,IF(U:U="国开7",0.24/N338+J338,IF(U:U="国开10",0.29/N338+J338,IF(U:U="口行1",0.08/N338+J338,IF(U:U="口行2",0.08/N338+J338,IF(U:U="口行3",0.08/N338+J338,IF(U:U="口行5",0.13/N338+J338,IF(U:U="口行7",0.13/N338+J338,IF(U:U="口行10",0.18/N338+J338,IF(U:U="农发1",0.09/N338+J338,IF(U:U="农发2",0.09/N338+J338,IF(U:U="农发3",0.09/N338+J338,IF(U:U="农发5",0.14/N338+J338,IF(U:U="农发7",0.19/N338+J338,IF(U:U="农发10",0.19/N338+J338,IF(U:U="农发20",0.24/N338+J338,IF(U:U="国债1",0.05/N338+J338,IF(U:U="国债2",0.05/N338+J338,IF(U:U="国债3",0.05/N338+J338,IF(U:U="国开0",0,IF(U:U="农发0",0,IF(U:U="国债0",0,IF(U:U="口行0",0,0.1/N338+J338)))))))))))))))))))))))))</f>
        <v>2.8726367353028945</v>
      </c>
      <c r="Q338" s="1"/>
      <c r="R338" s="88">
        <f t="shared" si="11"/>
        <v>-1.2363264697105247</v>
      </c>
      <c r="S338" s="1"/>
      <c r="U338" s="1" t="str">
        <f>IF(I:I="国家开发银行","国开",IF(I:I="中国进出口银行","口行",IF(I:I="中国农业发展银行","农发","国债")))&amp;IF(G:G&lt;1,"0",G338)</f>
        <v>国债10</v>
      </c>
      <c r="W338" s="1"/>
      <c r="X338" s="1"/>
    </row>
    <row r="339" spans="1:24" ht="15.75" hidden="1" x14ac:dyDescent="0.25">
      <c r="A339" s="113" t="str">
        <f t="shared" si="10"/>
        <v>150316.IB</v>
      </c>
      <c r="B339" s="29" t="s">
        <v>2117</v>
      </c>
      <c r="C339" s="29" t="s">
        <v>2118</v>
      </c>
      <c r="D339" s="33">
        <v>42376</v>
      </c>
      <c r="E339" s="33">
        <v>42380</v>
      </c>
      <c r="F339" s="30">
        <v>60</v>
      </c>
      <c r="G339" s="30">
        <v>5</v>
      </c>
      <c r="H339" s="29" t="s">
        <v>12</v>
      </c>
      <c r="I339" s="29" t="s">
        <v>22</v>
      </c>
      <c r="J339" s="30">
        <v>2.9693000000000001</v>
      </c>
      <c r="K339" s="30">
        <v>3.05</v>
      </c>
      <c r="L339" s="30"/>
      <c r="M339" s="30">
        <v>58</v>
      </c>
      <c r="N339" s="84">
        <f>[1]!b_anal_modidura_cnbd(A339,E339,1)</f>
        <v>4.3952999999999998</v>
      </c>
      <c r="O339" s="85">
        <f>[1]!b_anal_yield_cnbd(A339,D339,1)</f>
        <v>3.0226000000000002</v>
      </c>
      <c r="P339" s="86">
        <f>IF(U:U="国开1",0.09/N339+J339,IF(U:U="国开3",0.14/N339+J339,IF(U:U="国开5",0.24/N339+J339,IF(U:U="国开7",0.24/N339+J339,IF(U:U="国开10",0.29/N339+J339,IF(U:U="口行1",0.08/N339+J339,IF(U:U="口行2",0.08/N339+J339,IF(U:U="口行3",0.08/N339+J339,IF(U:U="口行5",0.13/N339+J339,IF(U:U="口行7",0.13/N339+J339,IF(U:U="口行10",0.18/N339+J339,IF(U:U="农发1",0.09/N339+J339,IF(U:U="农发2",0.09/N339+J339,IF(U:U="农发3",0.09/N339+J339,IF(U:U="农发5",0.14/N339+J339,IF(U:U="农发7",0.19/N339+J339,IF(U:U="农发10",0.19/N339+J339,IF(U:U="农发20",0.24/N339+J339,IF(U:U="国债1",0.05/N339+J339,IF(U:U="国债2",0.05/N339+J339,IF(U:U="国债3",0.05/N339+J339,IF(U:U="国开0",0,IF(U:U="农发0",0,IF(U:U="国债0",0,IF(U:U="口行0",0,0.1/N339+J339)))))))))))))))))))))))))</f>
        <v>2.9988770482105886</v>
      </c>
      <c r="Q339" s="1"/>
      <c r="R339" s="88">
        <f t="shared" si="11"/>
        <v>-2.3722951789411528</v>
      </c>
      <c r="S339" s="1"/>
      <c r="U339" s="1" t="str">
        <f>IF(I:I="国家开发银行","国开",IF(I:I="中国进出口银行","口行",IF(I:I="中国农业发展银行","农发","国债")))&amp;IF(G:G&lt;1,"0",G339)</f>
        <v>口行5</v>
      </c>
      <c r="W339" s="1"/>
      <c r="X339" s="1"/>
    </row>
    <row r="340" spans="1:24" ht="15.75" hidden="1" x14ac:dyDescent="0.25">
      <c r="A340" s="113" t="str">
        <f t="shared" si="10"/>
        <v>150310.IB</v>
      </c>
      <c r="B340" s="29" t="s">
        <v>2119</v>
      </c>
      <c r="C340" s="29" t="s">
        <v>2120</v>
      </c>
      <c r="D340" s="33">
        <v>42376</v>
      </c>
      <c r="E340" s="33">
        <v>42380</v>
      </c>
      <c r="F340" s="30">
        <v>70</v>
      </c>
      <c r="G340" s="30">
        <v>7</v>
      </c>
      <c r="H340" s="29" t="s">
        <v>12</v>
      </c>
      <c r="I340" s="29" t="s">
        <v>22</v>
      </c>
      <c r="J340" s="30">
        <v>3.2907999999999999</v>
      </c>
      <c r="K340" s="30">
        <v>2.14</v>
      </c>
      <c r="L340" s="30"/>
      <c r="M340" s="30">
        <v>1.2307999999999999</v>
      </c>
      <c r="N340" s="84">
        <f>[1]!b_anal_modidura_cnbd(A340,E340,1)</f>
        <v>5.4295999999999998</v>
      </c>
      <c r="O340" s="85">
        <f>[1]!b_anal_yield_cnbd(A340,D340,1)</f>
        <v>3.2896999999999998</v>
      </c>
      <c r="P340" s="86">
        <f>IF(U:U="国开1",0.09/N340+J340,IF(U:U="国开3",0.14/N340+J340,IF(U:U="国开5",0.24/N340+J340,IF(U:U="国开7",0.24/N340+J340,IF(U:U="国开10",0.29/N340+J340,IF(U:U="口行1",0.08/N340+J340,IF(U:U="口行2",0.08/N340+J340,IF(U:U="口行3",0.08/N340+J340,IF(U:U="口行5",0.13/N340+J340,IF(U:U="口行7",0.13/N340+J340,IF(U:U="口行10",0.18/N340+J340,IF(U:U="农发1",0.09/N340+J340,IF(U:U="农发2",0.09/N340+J340,IF(U:U="农发3",0.09/N340+J340,IF(U:U="农发5",0.14/N340+J340,IF(U:U="农发7",0.19/N340+J340,IF(U:U="农发10",0.19/N340+J340,IF(U:U="农发20",0.24/N340+J340,IF(U:U="国债1",0.05/N340+J340,IF(U:U="国债2",0.05/N340+J340,IF(U:U="国债3",0.05/N340+J340,IF(U:U="国开0",0,IF(U:U="农发0",0,IF(U:U="国债0",0,IF(U:U="口行0",0,0.1/N340+J340)))))))))))))))))))))))))</f>
        <v>3.3147428318844852</v>
      </c>
      <c r="Q340" s="1"/>
      <c r="R340" s="88">
        <f t="shared" si="11"/>
        <v>2.5042831884485306</v>
      </c>
      <c r="S340" s="1"/>
      <c r="U340" s="1" t="str">
        <f>IF(I:I="国家开发银行","国开",IF(I:I="中国进出口银行","口行",IF(I:I="中国农业发展银行","农发","国债")))&amp;IF(G:G&lt;1,"0",G340)</f>
        <v>口行7</v>
      </c>
      <c r="W340" s="1"/>
      <c r="X340" s="1"/>
    </row>
    <row r="341" spans="1:24" ht="15.75" hidden="1" x14ac:dyDescent="0.25">
      <c r="A341" s="113" t="str">
        <f t="shared" si="10"/>
        <v>150314.IB</v>
      </c>
      <c r="B341" s="29" t="s">
        <v>2121</v>
      </c>
      <c r="C341" s="29" t="s">
        <v>2122</v>
      </c>
      <c r="D341" s="33">
        <v>42376</v>
      </c>
      <c r="E341" s="33">
        <v>42380</v>
      </c>
      <c r="F341" s="30">
        <v>70</v>
      </c>
      <c r="G341" s="30">
        <v>10</v>
      </c>
      <c r="H341" s="29" t="s">
        <v>12</v>
      </c>
      <c r="I341" s="29" t="s">
        <v>22</v>
      </c>
      <c r="J341" s="30">
        <v>3.2621000000000002</v>
      </c>
      <c r="K341" s="30">
        <v>3.14</v>
      </c>
      <c r="L341" s="30"/>
      <c r="M341" s="30">
        <v>43.8</v>
      </c>
      <c r="N341" s="84">
        <f>[1]!b_anal_modidura_cnbd(A341,E341,1)</f>
        <v>7.9433999999999996</v>
      </c>
      <c r="O341" s="85">
        <f>[1]!b_anal_yield_cnbd(A341,D341,1)</f>
        <v>3.2801999999999998</v>
      </c>
      <c r="P341" s="86">
        <f>IF(U:U="国开1",0.09/N341+J341,IF(U:U="国开3",0.14/N341+J341,IF(U:U="国开5",0.24/N341+J341,IF(U:U="国开7",0.24/N341+J341,IF(U:U="国开10",0.29/N341+J341,IF(U:U="口行1",0.08/N341+J341,IF(U:U="口行2",0.08/N341+J341,IF(U:U="口行3",0.08/N341+J341,IF(U:U="口行5",0.13/N341+J341,IF(U:U="口行7",0.13/N341+J341,IF(U:U="口行10",0.18/N341+J341,IF(U:U="农发1",0.09/N341+J341,IF(U:U="农发2",0.09/N341+J341,IF(U:U="农发3",0.09/N341+J341,IF(U:U="农发5",0.14/N341+J341,IF(U:U="农发7",0.19/N341+J341,IF(U:U="农发10",0.19/N341+J341,IF(U:U="农发20",0.24/N341+J341,IF(U:U="国债1",0.05/N341+J341,IF(U:U="国债2",0.05/N341+J341,IF(U:U="国债3",0.05/N341+J341,IF(U:U="国开0",0,IF(U:U="农发0",0,IF(U:U="国债0",0,IF(U:U="口行0",0,0.1/N341+J341)))))))))))))))))))))))))</f>
        <v>3.2847603217765693</v>
      </c>
      <c r="Q341" s="1"/>
      <c r="R341" s="88">
        <f t="shared" si="11"/>
        <v>0.45603217765695092</v>
      </c>
      <c r="S341" s="1"/>
      <c r="U341" s="1" t="str">
        <f>IF(I:I="国家开发银行","国开",IF(I:I="中国进出口银行","口行",IF(I:I="中国农业发展银行","农发","国债")))&amp;IF(G:G&lt;1,"0",G341)</f>
        <v>口行10</v>
      </c>
      <c r="W341" s="1"/>
      <c r="X341" s="1"/>
    </row>
    <row r="342" spans="1:24" ht="15.75" hidden="1" x14ac:dyDescent="0.25">
      <c r="A342" s="113" t="str">
        <f t="shared" si="10"/>
        <v>150220.IB</v>
      </c>
      <c r="B342" s="29" t="s">
        <v>2123</v>
      </c>
      <c r="C342" s="29" t="s">
        <v>2124</v>
      </c>
      <c r="D342" s="33">
        <v>42381</v>
      </c>
      <c r="E342" s="33">
        <v>42383</v>
      </c>
      <c r="F342" s="30">
        <v>60</v>
      </c>
      <c r="G342" s="30">
        <v>5</v>
      </c>
      <c r="H342" s="29" t="s">
        <v>12</v>
      </c>
      <c r="I342" s="29" t="s">
        <v>15</v>
      </c>
      <c r="J342" s="30">
        <v>2.7715999999999998</v>
      </c>
      <c r="K342" s="30">
        <v>4.2</v>
      </c>
      <c r="L342" s="30"/>
      <c r="M342" s="30">
        <v>2.7343999999999999</v>
      </c>
      <c r="N342" s="84">
        <f>[1]!b_anal_modidura_cnbd(A342,E342,1)</f>
        <v>4.2584</v>
      </c>
      <c r="O342" s="85">
        <f>[1]!b_anal_yield_cnbd(A342,D342,1)</f>
        <v>2.8003999999999998</v>
      </c>
      <c r="P342" s="86">
        <f>IF(U:U="国开1",0.09/N342+J342,IF(U:U="国开3",0.14/N342+J342,IF(U:U="国开5",0.24/N342+J342,IF(U:U="国开7",0.24/N342+J342,IF(U:U="国开10",0.29/N342+J342,IF(U:U="口行1",0.08/N342+J342,IF(U:U="口行2",0.08/N342+J342,IF(U:U="口行3",0.08/N342+J342,IF(U:U="口行5",0.13/N342+J342,IF(U:U="口行7",0.13/N342+J342,IF(U:U="口行10",0.18/N342+J342,IF(U:U="农发1",0.09/N342+J342,IF(U:U="农发2",0.09/N342+J342,IF(U:U="农发3",0.09/N342+J342,IF(U:U="农发5",0.14/N342+J342,IF(U:U="农发7",0.19/N342+J342,IF(U:U="农发10",0.19/N342+J342,IF(U:U="农发20",0.24/N342+J342,IF(U:U="国债1",0.05/N342+J342,IF(U:U="国债2",0.05/N342+J342,IF(U:U="国债3",0.05/N342+J342,IF(U:U="国开0",0,IF(U:U="农发0",0,IF(U:U="国债0",0,IF(U:U="口行0",0,0.1/N342+J342)))))))))))))))))))))))))</f>
        <v>2.8279591959421375</v>
      </c>
      <c r="Q342" s="1"/>
      <c r="R342" s="88">
        <f t="shared" si="11"/>
        <v>2.7559195942137737</v>
      </c>
      <c r="S342" s="1"/>
      <c r="U342" s="1" t="str">
        <f>IF(I:I="国家开发银行","国开",IF(I:I="中国进出口银行","口行",IF(I:I="中国农业发展银行","农发","国债")))&amp;IF(G:G&lt;1,"0",G342)</f>
        <v>国开5</v>
      </c>
      <c r="W342" s="1"/>
      <c r="X342" s="1"/>
    </row>
    <row r="343" spans="1:24" ht="15.75" hidden="1" x14ac:dyDescent="0.25">
      <c r="A343" s="113" t="str">
        <f t="shared" si="10"/>
        <v>150218.IB</v>
      </c>
      <c r="B343" s="29" t="s">
        <v>2125</v>
      </c>
      <c r="C343" s="29" t="s">
        <v>2126</v>
      </c>
      <c r="D343" s="33">
        <v>42381</v>
      </c>
      <c r="E343" s="33">
        <v>42383</v>
      </c>
      <c r="F343" s="30">
        <v>110</v>
      </c>
      <c r="G343" s="30">
        <v>10</v>
      </c>
      <c r="H343" s="29" t="s">
        <v>12</v>
      </c>
      <c r="I343" s="29" t="s">
        <v>15</v>
      </c>
      <c r="J343" s="30">
        <v>3.0139999999999998</v>
      </c>
      <c r="K343" s="30">
        <v>3.75</v>
      </c>
      <c r="L343" s="30"/>
      <c r="M343" s="30">
        <v>1.3774999999999999</v>
      </c>
      <c r="N343" s="84">
        <f>[1]!b_anal_modidura_cnbd(A343,E343,1)</f>
        <v>7.9901</v>
      </c>
      <c r="O343" s="85">
        <f>[1]!b_anal_yield_cnbd(A343,D343,1)</f>
        <v>3.0501999999999998</v>
      </c>
      <c r="P343" s="86">
        <f>IF(U:U="国开1",0.09/N343+J343,IF(U:U="国开3",0.14/N343+J343,IF(U:U="国开5",0.24/N343+J343,IF(U:U="国开7",0.24/N343+J343,IF(U:U="国开10",0.29/N343+J343,IF(U:U="口行1",0.08/N343+J343,IF(U:U="口行2",0.08/N343+J343,IF(U:U="口行3",0.08/N343+J343,IF(U:U="口行5",0.13/N343+J343,IF(U:U="口行7",0.13/N343+J343,IF(U:U="口行10",0.18/N343+J343,IF(U:U="农发1",0.09/N343+J343,IF(U:U="农发2",0.09/N343+J343,IF(U:U="农发3",0.09/N343+J343,IF(U:U="农发5",0.14/N343+J343,IF(U:U="农发7",0.19/N343+J343,IF(U:U="农发10",0.19/N343+J343,IF(U:U="农发20",0.24/N343+J343,IF(U:U="国债1",0.05/N343+J343,IF(U:U="国债2",0.05/N343+J343,IF(U:U="国债3",0.05/N343+J343,IF(U:U="国开0",0,IF(U:U="农发0",0,IF(U:U="国债0",0,IF(U:U="口行0",0,0.1/N343+J343)))))))))))))))))))))))))</f>
        <v>3.0502949149572594</v>
      </c>
      <c r="Q343" s="1"/>
      <c r="R343" s="88">
        <f t="shared" si="11"/>
        <v>9.4914957259550903E-3</v>
      </c>
      <c r="S343" s="1"/>
      <c r="U343" s="1" t="str">
        <f>IF(I:I="国家开发银行","国开",IF(I:I="中国进出口银行","口行",IF(I:I="中国农业发展银行","农发","国债")))&amp;IF(G:G&lt;1,"0",G343)</f>
        <v>国开10</v>
      </c>
      <c r="W343" s="1"/>
      <c r="X343" s="1"/>
    </row>
    <row r="344" spans="1:24" ht="15.75" hidden="1" x14ac:dyDescent="0.25">
      <c r="A344" s="113" t="str">
        <f t="shared" si="10"/>
        <v>150223.IB</v>
      </c>
      <c r="B344" s="29" t="s">
        <v>2127</v>
      </c>
      <c r="C344" s="29" t="s">
        <v>2128</v>
      </c>
      <c r="D344" s="33">
        <v>42381</v>
      </c>
      <c r="E344" s="33">
        <v>42383</v>
      </c>
      <c r="F344" s="30">
        <v>60</v>
      </c>
      <c r="G344" s="30">
        <v>3</v>
      </c>
      <c r="H344" s="29" t="s">
        <v>12</v>
      </c>
      <c r="I344" s="29" t="s">
        <v>15</v>
      </c>
      <c r="J344" s="30">
        <v>2.5992000000000002</v>
      </c>
      <c r="K344" s="30">
        <v>3.26</v>
      </c>
      <c r="L344" s="30"/>
      <c r="M344" s="30">
        <v>1.0334000000000001</v>
      </c>
      <c r="N344" s="84">
        <f>[1]!b_anal_modidura_cnbd(A344,E344,1)</f>
        <v>2.6505999999999998</v>
      </c>
      <c r="O344" s="85">
        <f>[1]!b_anal_yield_cnbd(A344,D344,1)</f>
        <v>2.6762000000000001</v>
      </c>
      <c r="P344" s="86">
        <f>IF(U:U="国开1",0.09/N344+J344,IF(U:U="国开3",0.14/N344+J344,IF(U:U="国开5",0.24/N344+J344,IF(U:U="国开7",0.24/N344+J344,IF(U:U="国开10",0.29/N344+J344,IF(U:U="口行1",0.08/N344+J344,IF(U:U="口行2",0.08/N344+J344,IF(U:U="口行3",0.08/N344+J344,IF(U:U="口行5",0.13/N344+J344,IF(U:U="口行7",0.13/N344+J344,IF(U:U="口行10",0.18/N344+J344,IF(U:U="农发1",0.09/N344+J344,IF(U:U="农发2",0.09/N344+J344,IF(U:U="农发3",0.09/N344+J344,IF(U:U="农发5",0.14/N344+J344,IF(U:U="农发7",0.19/N344+J344,IF(U:U="农发10",0.19/N344+J344,IF(U:U="农发20",0.24/N344+J344,IF(U:U="国债1",0.05/N344+J344,IF(U:U="国债2",0.05/N344+J344,IF(U:U="国债3",0.05/N344+J344,IF(U:U="国开0",0,IF(U:U="农发0",0,IF(U:U="国债0",0,IF(U:U="口行0",0,0.1/N344+J344)))))))))))))))))))))))))</f>
        <v>2.6520182298347548</v>
      </c>
      <c r="Q344" s="1"/>
      <c r="R344" s="88">
        <f t="shared" si="11"/>
        <v>-2.4181770165245364</v>
      </c>
      <c r="S344" s="1"/>
      <c r="U344" s="1" t="str">
        <f>IF(I:I="国家开发银行","国开",IF(I:I="中国进出口银行","口行",IF(I:I="中国农业发展银行","农发","国债")))&amp;IF(G:G&lt;1,"0",G344)</f>
        <v>国开3</v>
      </c>
      <c r="W344" s="1"/>
      <c r="X344" s="1"/>
    </row>
    <row r="345" spans="1:24" ht="15.75" hidden="1" x14ac:dyDescent="0.25">
      <c r="A345" s="113" t="str">
        <f t="shared" si="10"/>
        <v>150221.IB</v>
      </c>
      <c r="B345" s="29" t="s">
        <v>2129</v>
      </c>
      <c r="C345" s="29" t="s">
        <v>2130</v>
      </c>
      <c r="D345" s="33">
        <v>42381</v>
      </c>
      <c r="E345" s="33">
        <v>42383</v>
      </c>
      <c r="F345" s="30">
        <v>60</v>
      </c>
      <c r="G345" s="30">
        <v>7</v>
      </c>
      <c r="H345" s="29" t="s">
        <v>12</v>
      </c>
      <c r="I345" s="29" t="s">
        <v>15</v>
      </c>
      <c r="J345" s="30">
        <v>3.0977000000000001</v>
      </c>
      <c r="K345" s="30">
        <v>3.54</v>
      </c>
      <c r="L345" s="30"/>
      <c r="M345" s="30">
        <v>3.6452</v>
      </c>
      <c r="N345" s="84">
        <f>[1]!b_anal_modidura_cnbd(A345,E345,1)</f>
        <v>5.9116999999999997</v>
      </c>
      <c r="O345" s="85">
        <f>[1]!b_anal_yield_cnbd(A345,D345,1)</f>
        <v>3.1152000000000002</v>
      </c>
      <c r="P345" s="86">
        <f>IF(U:U="国开1",0.09/N345+J345,IF(U:U="国开3",0.14/N345+J345,IF(U:U="国开5",0.24/N345+J345,IF(U:U="国开7",0.24/N345+J345,IF(U:U="国开10",0.29/N345+J345,IF(U:U="口行1",0.08/N345+J345,IF(U:U="口行2",0.08/N345+J345,IF(U:U="口行3",0.08/N345+J345,IF(U:U="口行5",0.13/N345+J345,IF(U:U="口行7",0.13/N345+J345,IF(U:U="口行10",0.18/N345+J345,IF(U:U="农发1",0.09/N345+J345,IF(U:U="农发2",0.09/N345+J345,IF(U:U="农发3",0.09/N345+J345,IF(U:U="农发5",0.14/N345+J345,IF(U:U="农发7",0.19/N345+J345,IF(U:U="农发10",0.19/N345+J345,IF(U:U="农发20",0.24/N345+J345,IF(U:U="国债1",0.05/N345+J345,IF(U:U="国债2",0.05/N345+J345,IF(U:U="国债3",0.05/N345+J345,IF(U:U="国开0",0,IF(U:U="农发0",0,IF(U:U="国债0",0,IF(U:U="口行0",0,0.1/N345+J345)))))))))))))))))))))))))</f>
        <v>3.1382974592756736</v>
      </c>
      <c r="Q345" s="1"/>
      <c r="R345" s="88">
        <f t="shared" si="11"/>
        <v>2.3097459275673415</v>
      </c>
      <c r="S345" s="1"/>
      <c r="U345" s="1" t="str">
        <f>IF(I:I="国家开发银行","国开",IF(I:I="中国进出口银行","口行",IF(I:I="中国农业发展银行","农发","国债")))&amp;IF(G:G&lt;1,"0",G345)</f>
        <v>国开7</v>
      </c>
      <c r="W345" s="1"/>
      <c r="X345" s="1"/>
    </row>
    <row r="346" spans="1:24" ht="15.75" hidden="1" x14ac:dyDescent="0.25">
      <c r="A346" s="113" t="str">
        <f t="shared" si="10"/>
        <v>160404.IB</v>
      </c>
      <c r="B346" s="29" t="s">
        <v>2131</v>
      </c>
      <c r="C346" s="29" t="s">
        <v>2132</v>
      </c>
      <c r="D346" s="33">
        <v>42382</v>
      </c>
      <c r="E346" s="33">
        <v>42384</v>
      </c>
      <c r="F346" s="30">
        <v>50</v>
      </c>
      <c r="G346" s="30">
        <v>7</v>
      </c>
      <c r="H346" s="29" t="s">
        <v>12</v>
      </c>
      <c r="I346" s="29" t="s">
        <v>41</v>
      </c>
      <c r="J346" s="30">
        <v>3.0682</v>
      </c>
      <c r="K346" s="30">
        <v>4.0599999999999996</v>
      </c>
      <c r="L346" s="30"/>
      <c r="M346" s="30">
        <v>37</v>
      </c>
      <c r="N346" s="84">
        <f>[1]!b_anal_modidura_cnbd(A346,E346,1)</f>
        <v>6.1456</v>
      </c>
      <c r="O346" s="85">
        <f>[1]!b_anal_yield_cnbd(A346,D346,1)</f>
        <v>3.1551999999999998</v>
      </c>
      <c r="P346" s="86">
        <f>IF(U:U="国开1",0.09/N346+J346,IF(U:U="国开3",0.14/N346+J346,IF(U:U="国开5",0.24/N346+J346,IF(U:U="国开7",0.24/N346+J346,IF(U:U="国开10",0.29/N346+J346,IF(U:U="口行1",0.08/N346+J346,IF(U:U="口行2",0.08/N346+J346,IF(U:U="口行3",0.08/N346+J346,IF(U:U="口行5",0.13/N346+J346,IF(U:U="口行7",0.13/N346+J346,IF(U:U="口行10",0.18/N346+J346,IF(U:U="农发1",0.09/N346+J346,IF(U:U="农发2",0.09/N346+J346,IF(U:U="农发3",0.09/N346+J346,IF(U:U="农发5",0.14/N346+J346,IF(U:U="农发7",0.19/N346+J346,IF(U:U="农发10",0.19/N346+J346,IF(U:U="农发20",0.24/N346+J346,IF(U:U="国债1",0.05/N346+J346,IF(U:U="国债2",0.05/N346+J346,IF(U:U="国债3",0.05/N346+J346,IF(U:U="国开0",0,IF(U:U="农发0",0,IF(U:U="国债0",0,IF(U:U="口行0",0,0.1/N346+J346)))))))))))))))))))))))))</f>
        <v>3.0991164280135384</v>
      </c>
      <c r="Q346" s="1"/>
      <c r="R346" s="88">
        <f t="shared" si="11"/>
        <v>-5.6083571986461411</v>
      </c>
      <c r="S346" s="1"/>
      <c r="U346" s="1" t="str">
        <f>IF(I:I="国家开发银行","国开",IF(I:I="中国进出口银行","口行",IF(I:I="中国农业发展银行","农发","国债")))&amp;IF(G:G&lt;1,"0",G346)</f>
        <v>农发7</v>
      </c>
      <c r="W346" s="1"/>
      <c r="X346" s="1"/>
    </row>
    <row r="347" spans="1:24" ht="15.75" hidden="1" x14ac:dyDescent="0.25">
      <c r="A347" s="113" t="str">
        <f t="shared" si="10"/>
        <v>160405.IB</v>
      </c>
      <c r="B347" s="29" t="s">
        <v>2133</v>
      </c>
      <c r="C347" s="29" t="s">
        <v>2134</v>
      </c>
      <c r="D347" s="33">
        <v>42382</v>
      </c>
      <c r="E347" s="33">
        <v>42384</v>
      </c>
      <c r="F347" s="30">
        <v>50</v>
      </c>
      <c r="G347" s="30">
        <v>10</v>
      </c>
      <c r="H347" s="29" t="s">
        <v>12</v>
      </c>
      <c r="I347" s="29" t="s">
        <v>41</v>
      </c>
      <c r="J347" s="30">
        <v>3.0754000000000001</v>
      </c>
      <c r="K347" s="30">
        <v>4.24</v>
      </c>
      <c r="L347" s="30"/>
      <c r="M347" s="30">
        <v>1.6667000000000001</v>
      </c>
      <c r="N347" s="84">
        <f>[1]!b_anal_modidura_cnbd(A347,E347,1)</f>
        <v>8.3895999999999997</v>
      </c>
      <c r="O347" s="85">
        <f>[1]!b_anal_yield_cnbd(A347,D347,1)</f>
        <v>3.1474000000000002</v>
      </c>
      <c r="P347" s="86">
        <f>IF(U:U="国开1",0.09/N347+J347,IF(U:U="国开3",0.14/N347+J347,IF(U:U="国开5",0.24/N347+J347,IF(U:U="国开7",0.24/N347+J347,IF(U:U="国开10",0.29/N347+J347,IF(U:U="口行1",0.08/N347+J347,IF(U:U="口行2",0.08/N347+J347,IF(U:U="口行3",0.08/N347+J347,IF(U:U="口行5",0.13/N347+J347,IF(U:U="口行7",0.13/N347+J347,IF(U:U="口行10",0.18/N347+J347,IF(U:U="农发1",0.09/N347+J347,IF(U:U="农发2",0.09/N347+J347,IF(U:U="农发3",0.09/N347+J347,IF(U:U="农发5",0.14/N347+J347,IF(U:U="农发7",0.19/N347+J347,IF(U:U="农发10",0.19/N347+J347,IF(U:U="农发20",0.24/N347+J347,IF(U:U="国债1",0.05/N347+J347,IF(U:U="国债2",0.05/N347+J347,IF(U:U="国债3",0.05/N347+J347,IF(U:U="国开0",0,IF(U:U="农发0",0,IF(U:U="国债0",0,IF(U:U="口行0",0,0.1/N347+J347)))))))))))))))))))))))))</f>
        <v>3.0980470868694576</v>
      </c>
      <c r="Q347" s="1"/>
      <c r="R347" s="88">
        <f t="shared" si="11"/>
        <v>-4.9352913130542575</v>
      </c>
      <c r="S347" s="1"/>
      <c r="U347" s="1" t="str">
        <f>IF(I:I="国家开发银行","国开",IF(I:I="中国进出口银行","口行",IF(I:I="中国农业发展银行","农发","国债")))&amp;IF(G:G&lt;1,"0",G347)</f>
        <v>农发10</v>
      </c>
      <c r="W347" s="1"/>
      <c r="X347" s="1"/>
    </row>
    <row r="348" spans="1:24" ht="15.75" hidden="1" x14ac:dyDescent="0.25">
      <c r="A348" s="113" t="str">
        <f t="shared" si="10"/>
        <v>160403.IB</v>
      </c>
      <c r="B348" s="29" t="s">
        <v>2135</v>
      </c>
      <c r="C348" s="29" t="s">
        <v>2136</v>
      </c>
      <c r="D348" s="33">
        <v>42382</v>
      </c>
      <c r="E348" s="33">
        <v>42384</v>
      </c>
      <c r="F348" s="30">
        <v>60</v>
      </c>
      <c r="G348" s="30">
        <v>5</v>
      </c>
      <c r="H348" s="29" t="s">
        <v>12</v>
      </c>
      <c r="I348" s="29" t="s">
        <v>41</v>
      </c>
      <c r="J348" s="30">
        <v>2.7904</v>
      </c>
      <c r="K348" s="30">
        <v>3.7</v>
      </c>
      <c r="L348" s="30"/>
      <c r="M348" s="30">
        <v>1.0088999999999999</v>
      </c>
      <c r="N348" s="84">
        <f>[1]!b_anal_modidura_cnbd(A348,E348,1)</f>
        <v>4.5603999999999996</v>
      </c>
      <c r="O348" s="85">
        <f>[1]!b_anal_yield_cnbd(A348,D348,1)</f>
        <v>2.8935</v>
      </c>
      <c r="P348" s="86">
        <f>IF(U:U="国开1",0.09/N348+J348,IF(U:U="国开3",0.14/N348+J348,IF(U:U="国开5",0.24/N348+J348,IF(U:U="国开7",0.24/N348+J348,IF(U:U="国开10",0.29/N348+J348,IF(U:U="口行1",0.08/N348+J348,IF(U:U="口行2",0.08/N348+J348,IF(U:U="口行3",0.08/N348+J348,IF(U:U="口行5",0.13/N348+J348,IF(U:U="口行7",0.13/N348+J348,IF(U:U="口行10",0.18/N348+J348,IF(U:U="农发1",0.09/N348+J348,IF(U:U="农发2",0.09/N348+J348,IF(U:U="农发3",0.09/N348+J348,IF(U:U="农发5",0.14/N348+J348,IF(U:U="农发7",0.19/N348+J348,IF(U:U="农发10",0.19/N348+J348,IF(U:U="农发20",0.24/N348+J348,IF(U:U="国债1",0.05/N348+J348,IF(U:U="国债2",0.05/N348+J348,IF(U:U="国债3",0.05/N348+J348,IF(U:U="国开0",0,IF(U:U="农发0",0,IF(U:U="国债0",0,IF(U:U="口行0",0,0.1/N348+J348)))))))))))))))))))))))))</f>
        <v>2.8210990614858344</v>
      </c>
      <c r="Q348" s="1"/>
      <c r="R348" s="88">
        <f t="shared" si="11"/>
        <v>-7.2400938514165514</v>
      </c>
      <c r="S348" s="1"/>
      <c r="U348" s="1" t="str">
        <f>IF(I:I="国家开发银行","国开",IF(I:I="中国进出口银行","口行",IF(I:I="中国农业发展银行","农发","国债")))&amp;IF(G:G&lt;1,"0",G348)</f>
        <v>农发5</v>
      </c>
      <c r="W348" s="1"/>
      <c r="X348" s="1"/>
    </row>
    <row r="349" spans="1:24" ht="15.75" hidden="1" x14ac:dyDescent="0.25">
      <c r="A349" s="113" t="str">
        <f t="shared" si="10"/>
        <v>160402.IB</v>
      </c>
      <c r="B349" s="29" t="s">
        <v>2137</v>
      </c>
      <c r="C349" s="29" t="s">
        <v>2138</v>
      </c>
      <c r="D349" s="33">
        <v>42382</v>
      </c>
      <c r="E349" s="33">
        <v>42384</v>
      </c>
      <c r="F349" s="30">
        <v>50</v>
      </c>
      <c r="G349" s="30">
        <v>3</v>
      </c>
      <c r="H349" s="29" t="s">
        <v>12</v>
      </c>
      <c r="I349" s="29" t="s">
        <v>41</v>
      </c>
      <c r="J349" s="30">
        <v>2.5958000000000001</v>
      </c>
      <c r="K349" s="30">
        <v>3.29</v>
      </c>
      <c r="L349" s="30"/>
      <c r="M349" s="30">
        <v>1.5524</v>
      </c>
      <c r="N349" s="84">
        <f>[1]!b_anal_modidura_cnbd(A349,E349,1)</f>
        <v>2.8188</v>
      </c>
      <c r="O349" s="85">
        <f>[1]!b_anal_yield_cnbd(A349,D349,1)</f>
        <v>2.6831</v>
      </c>
      <c r="P349" s="86">
        <f>IF(U:U="国开1",0.09/N349+J349,IF(U:U="国开3",0.14/N349+J349,IF(U:U="国开5",0.24/N349+J349,IF(U:U="国开7",0.24/N349+J349,IF(U:U="国开10",0.29/N349+J349,IF(U:U="口行1",0.08/N349+J349,IF(U:U="口行2",0.08/N349+J349,IF(U:U="口行3",0.08/N349+J349,IF(U:U="口行5",0.13/N349+J349,IF(U:U="口行7",0.13/N349+J349,IF(U:U="口行10",0.18/N349+J349,IF(U:U="农发1",0.09/N349+J349,IF(U:U="农发2",0.09/N349+J349,IF(U:U="农发3",0.09/N349+J349,IF(U:U="农发5",0.14/N349+J349,IF(U:U="农发7",0.19/N349+J349,IF(U:U="农发10",0.19/N349+J349,IF(U:U="农发20",0.24/N349+J349,IF(U:U="国债1",0.05/N349+J349,IF(U:U="国债2",0.05/N349+J349,IF(U:U="国债3",0.05/N349+J349,IF(U:U="国开0",0,IF(U:U="农发0",0,IF(U:U="国债0",0,IF(U:U="口行0",0,0.1/N349+J349)))))))))))))))))))))))))</f>
        <v>2.6277284802043424</v>
      </c>
      <c r="Q349" s="1"/>
      <c r="R349" s="88">
        <f t="shared" si="11"/>
        <v>-5.5371519795657687</v>
      </c>
      <c r="S349" s="1"/>
      <c r="U349" s="1" t="str">
        <f>IF(I:I="国家开发银行","国开",IF(I:I="中国进出口银行","口行",IF(I:I="中国农业发展银行","农发","国债")))&amp;IF(G:G&lt;1,"0",G349)</f>
        <v>农发3</v>
      </c>
      <c r="W349" s="1"/>
      <c r="X349" s="1"/>
    </row>
    <row r="350" spans="1:24" ht="15.75" hidden="1" x14ac:dyDescent="0.25">
      <c r="A350" s="113" t="str">
        <f t="shared" si="10"/>
        <v>150316.IB</v>
      </c>
      <c r="B350" s="29" t="s">
        <v>2139</v>
      </c>
      <c r="C350" s="29" t="s">
        <v>2140</v>
      </c>
      <c r="D350" s="33">
        <v>42383</v>
      </c>
      <c r="E350" s="33">
        <v>42387</v>
      </c>
      <c r="F350" s="30">
        <v>70</v>
      </c>
      <c r="G350" s="30">
        <v>5</v>
      </c>
      <c r="H350" s="29" t="s">
        <v>12</v>
      </c>
      <c r="I350" s="29" t="s">
        <v>22</v>
      </c>
      <c r="J350" s="30">
        <v>2.8315999999999999</v>
      </c>
      <c r="K350" s="30">
        <v>2.27</v>
      </c>
      <c r="L350" s="30"/>
      <c r="M350" s="30">
        <v>11.2</v>
      </c>
      <c r="N350" s="84">
        <f>[1]!b_anal_modidura_cnbd(A350,E350,1)</f>
        <v>4.3798000000000004</v>
      </c>
      <c r="O350" s="85">
        <f>[1]!b_anal_yield_cnbd(A350,D350,1)</f>
        <v>2.8603000000000001</v>
      </c>
      <c r="P350" s="86">
        <f>IF(U:U="国开1",0.09/N350+J350,IF(U:U="国开3",0.14/N350+J350,IF(U:U="国开5",0.24/N350+J350,IF(U:U="国开7",0.24/N350+J350,IF(U:U="国开10",0.29/N350+J350,IF(U:U="口行1",0.08/N350+J350,IF(U:U="口行2",0.08/N350+J350,IF(U:U="口行3",0.08/N350+J350,IF(U:U="口行5",0.13/N350+J350,IF(U:U="口行7",0.13/N350+J350,IF(U:U="口行10",0.18/N350+J350,IF(U:U="农发1",0.09/N350+J350,IF(U:U="农发2",0.09/N350+J350,IF(U:U="农发3",0.09/N350+J350,IF(U:U="农发5",0.14/N350+J350,IF(U:U="农发7",0.19/N350+J350,IF(U:U="农发10",0.19/N350+J350,IF(U:U="农发20",0.24/N350+J350,IF(U:U="国债1",0.05/N350+J350,IF(U:U="国债2",0.05/N350+J350,IF(U:U="国债3",0.05/N350+J350,IF(U:U="国开0",0,IF(U:U="农发0",0,IF(U:U="国债0",0,IF(U:U="口行0",0,0.1/N350+J350)))))))))))))))))))))))))</f>
        <v>2.8612817206265126</v>
      </c>
      <c r="Q350" s="1"/>
      <c r="R350" s="88">
        <f t="shared" si="11"/>
        <v>9.8172062651258329E-2</v>
      </c>
      <c r="S350" s="1"/>
      <c r="U350" s="1" t="str">
        <f>IF(I:I="国家开发银行","国开",IF(I:I="中国进出口银行","口行",IF(I:I="中国农业发展银行","农发","国债")))&amp;IF(G:G&lt;1,"0",G350)</f>
        <v>口行5</v>
      </c>
      <c r="W350" s="1"/>
      <c r="X350" s="1"/>
    </row>
    <row r="351" spans="1:24" ht="15.75" hidden="1" x14ac:dyDescent="0.25">
      <c r="A351" s="113" t="str">
        <f t="shared" si="10"/>
        <v>150314.IB</v>
      </c>
      <c r="B351" s="29" t="s">
        <v>2141</v>
      </c>
      <c r="C351" s="29" t="s">
        <v>2142</v>
      </c>
      <c r="D351" s="33">
        <v>42383</v>
      </c>
      <c r="E351" s="33">
        <v>42387</v>
      </c>
      <c r="F351" s="30">
        <v>70</v>
      </c>
      <c r="G351" s="30">
        <v>10</v>
      </c>
      <c r="H351" s="29" t="s">
        <v>12</v>
      </c>
      <c r="I351" s="29" t="s">
        <v>22</v>
      </c>
      <c r="J351" s="30">
        <v>3.0790000000000002</v>
      </c>
      <c r="K351" s="30">
        <v>2.41</v>
      </c>
      <c r="L351" s="30"/>
      <c r="M351" s="30">
        <v>2.6389</v>
      </c>
      <c r="N351" s="84">
        <f>[1]!b_anal_modidura_cnbd(A351,E351,1)</f>
        <v>7.9314</v>
      </c>
      <c r="O351" s="85">
        <f>[1]!b_anal_yield_cnbd(A351,D351,1)</f>
        <v>3.1202000000000001</v>
      </c>
      <c r="P351" s="86">
        <f>IF(U:U="国开1",0.09/N351+J351,IF(U:U="国开3",0.14/N351+J351,IF(U:U="国开5",0.24/N351+J351,IF(U:U="国开7",0.24/N351+J351,IF(U:U="国开10",0.29/N351+J351,IF(U:U="口行1",0.08/N351+J351,IF(U:U="口行2",0.08/N351+J351,IF(U:U="口行3",0.08/N351+J351,IF(U:U="口行5",0.13/N351+J351,IF(U:U="口行7",0.13/N351+J351,IF(U:U="口行10",0.18/N351+J351,IF(U:U="农发1",0.09/N351+J351,IF(U:U="农发2",0.09/N351+J351,IF(U:U="农发3",0.09/N351+J351,IF(U:U="农发5",0.14/N351+J351,IF(U:U="农发7",0.19/N351+J351,IF(U:U="农发10",0.19/N351+J351,IF(U:U="农发20",0.24/N351+J351,IF(U:U="国债1",0.05/N351+J351,IF(U:U="国债2",0.05/N351+J351,IF(U:U="国债3",0.05/N351+J351,IF(U:U="国开0",0,IF(U:U="农发0",0,IF(U:U="国债0",0,IF(U:U="口行0",0,0.1/N351+J351)))))))))))))))))))))))))</f>
        <v>3.1016946062485817</v>
      </c>
      <c r="Q351" s="1"/>
      <c r="R351" s="88">
        <f t="shared" si="11"/>
        <v>-1.8505393751418353</v>
      </c>
      <c r="S351" s="1"/>
      <c r="U351" s="1" t="str">
        <f>IF(I:I="国家开发银行","国开",IF(I:I="中国进出口银行","口行",IF(I:I="中国农业发展银行","农发","国债")))&amp;IF(G:G&lt;1,"0",G351)</f>
        <v>口行10</v>
      </c>
      <c r="W351" s="1"/>
      <c r="X351" s="1"/>
    </row>
    <row r="352" spans="1:24" ht="15.75" hidden="1" x14ac:dyDescent="0.25">
      <c r="A352" s="113" t="str">
        <f t="shared" si="10"/>
        <v>150317.IB</v>
      </c>
      <c r="B352" s="29" t="s">
        <v>2143</v>
      </c>
      <c r="C352" s="29" t="s">
        <v>2144</v>
      </c>
      <c r="D352" s="33">
        <v>42383</v>
      </c>
      <c r="E352" s="33">
        <v>42387</v>
      </c>
      <c r="F352" s="30">
        <v>60</v>
      </c>
      <c r="G352" s="30">
        <v>3</v>
      </c>
      <c r="H352" s="29" t="s">
        <v>12</v>
      </c>
      <c r="I352" s="29" t="s">
        <v>22</v>
      </c>
      <c r="J352" s="30">
        <v>2.5939000000000001</v>
      </c>
      <c r="K352" s="30">
        <v>2.58</v>
      </c>
      <c r="L352" s="30"/>
      <c r="M352" s="30">
        <v>1.6175999999999999</v>
      </c>
      <c r="N352" s="84">
        <f>[1]!b_anal_modidura_cnbd(A352,E352,1)</f>
        <v>2.7023000000000001</v>
      </c>
      <c r="O352" s="85">
        <f>[1]!b_anal_yield_cnbd(A352,D352,1)</f>
        <v>2.6516000000000002</v>
      </c>
      <c r="P352" s="86">
        <f>IF(U:U="国开1",0.09/N352+J352,IF(U:U="国开3",0.14/N352+J352,IF(U:U="国开5",0.24/N352+J352,IF(U:U="国开7",0.24/N352+J352,IF(U:U="国开10",0.29/N352+J352,IF(U:U="口行1",0.08/N352+J352,IF(U:U="口行2",0.08/N352+J352,IF(U:U="口行3",0.08/N352+J352,IF(U:U="口行5",0.13/N352+J352,IF(U:U="口行7",0.13/N352+J352,IF(U:U="口行10",0.18/N352+J352,IF(U:U="农发1",0.09/N352+J352,IF(U:U="农发2",0.09/N352+J352,IF(U:U="农发3",0.09/N352+J352,IF(U:U="农发5",0.14/N352+J352,IF(U:U="农发7",0.19/N352+J352,IF(U:U="农发10",0.19/N352+J352,IF(U:U="农发20",0.24/N352+J352,IF(U:U="国债1",0.05/N352+J352,IF(U:U="国债2",0.05/N352+J352,IF(U:U="国债3",0.05/N352+J352,IF(U:U="国开0",0,IF(U:U="农发0",0,IF(U:U="国债0",0,IF(U:U="口行0",0,0.1/N352+J352)))))))))))))))))))))))))</f>
        <v>2.6235044110572474</v>
      </c>
      <c r="Q352" s="1"/>
      <c r="R352" s="88">
        <f t="shared" si="11"/>
        <v>-2.8095588942752769</v>
      </c>
      <c r="S352" s="1"/>
      <c r="U352" s="1" t="str">
        <f>IF(I:I="国家开发银行","国开",IF(I:I="中国进出口银行","口行",IF(I:I="中国农业发展银行","农发","国债")))&amp;IF(G:G&lt;1,"0",G352)</f>
        <v>口行3</v>
      </c>
      <c r="W352" s="1"/>
      <c r="X352" s="1"/>
    </row>
    <row r="353" spans="1:24" ht="15.75" hidden="1" x14ac:dyDescent="0.25">
      <c r="A353" s="113" t="str">
        <f t="shared" si="10"/>
        <v>160405.IB</v>
      </c>
      <c r="B353" s="29" t="s">
        <v>2145</v>
      </c>
      <c r="C353" s="29" t="s">
        <v>2146</v>
      </c>
      <c r="D353" s="33">
        <v>42387</v>
      </c>
      <c r="E353" s="33">
        <v>42389</v>
      </c>
      <c r="F353" s="30">
        <v>50</v>
      </c>
      <c r="G353" s="30">
        <v>10</v>
      </c>
      <c r="H353" s="29" t="s">
        <v>12</v>
      </c>
      <c r="I353" s="29" t="s">
        <v>41</v>
      </c>
      <c r="J353" s="30">
        <v>3.1928999999999998</v>
      </c>
      <c r="K353" s="30">
        <v>3.06</v>
      </c>
      <c r="L353" s="30"/>
      <c r="M353" s="30">
        <v>1.9815</v>
      </c>
      <c r="N353" s="84">
        <f>[1]!b_anal_modidura_cnbd(A353,E353,1)</f>
        <v>8.3655000000000008</v>
      </c>
      <c r="O353" s="85">
        <f>[1]!b_anal_yield_cnbd(A353,D353,1)</f>
        <v>3.1924000000000001</v>
      </c>
      <c r="P353" s="86">
        <f>IF(U:U="国开1",0.09/N353+J353,IF(U:U="国开3",0.14/N353+J353,IF(U:U="国开5",0.24/N353+J353,IF(U:U="国开7",0.24/N353+J353,IF(U:U="国开10",0.29/N353+J353,IF(U:U="口行1",0.08/N353+J353,IF(U:U="口行2",0.08/N353+J353,IF(U:U="口行3",0.08/N353+J353,IF(U:U="口行5",0.13/N353+J353,IF(U:U="口行7",0.13/N353+J353,IF(U:U="口行10",0.18/N353+J353,IF(U:U="农发1",0.09/N353+J353,IF(U:U="农发2",0.09/N353+J353,IF(U:U="农发3",0.09/N353+J353,IF(U:U="农发5",0.14/N353+J353,IF(U:U="农发7",0.19/N353+J353,IF(U:U="农发10",0.19/N353+J353,IF(U:U="农发20",0.24/N353+J353,IF(U:U="国债1",0.05/N353+J353,IF(U:U="国债2",0.05/N353+J353,IF(U:U="国债3",0.05/N353+J353,IF(U:U="国开0",0,IF(U:U="农发0",0,IF(U:U="国债0",0,IF(U:U="口行0",0,0.1/N353+J353)))))))))))))))))))))))))</f>
        <v>3.215612330404638</v>
      </c>
      <c r="Q353" s="1"/>
      <c r="R353" s="88">
        <f t="shared" si="11"/>
        <v>2.3212330404637882</v>
      </c>
      <c r="S353" s="1"/>
      <c r="U353" s="1" t="str">
        <f>IF(I:I="国家开发银行","国开",IF(I:I="中国进出口银行","口行",IF(I:I="中国农业发展银行","农发","国债")))&amp;IF(G:G&lt;1,"0",G353)</f>
        <v>农发10</v>
      </c>
      <c r="W353" s="1"/>
      <c r="X353" s="1"/>
    </row>
    <row r="354" spans="1:24" ht="15.75" hidden="1" x14ac:dyDescent="0.25">
      <c r="A354" s="113" t="str">
        <f t="shared" si="10"/>
        <v>160404.IB</v>
      </c>
      <c r="B354" s="29" t="s">
        <v>2147</v>
      </c>
      <c r="C354" s="29" t="s">
        <v>2148</v>
      </c>
      <c r="D354" s="33">
        <v>42387</v>
      </c>
      <c r="E354" s="33">
        <v>42389</v>
      </c>
      <c r="F354" s="30">
        <v>50</v>
      </c>
      <c r="G354" s="30">
        <v>7</v>
      </c>
      <c r="H354" s="29" t="s">
        <v>12</v>
      </c>
      <c r="I354" s="29" t="s">
        <v>41</v>
      </c>
      <c r="J354" s="30">
        <v>3.1909000000000001</v>
      </c>
      <c r="K354" s="30">
        <v>2.87</v>
      </c>
      <c r="L354" s="30"/>
      <c r="M354" s="30">
        <v>1.1943999999999999</v>
      </c>
      <c r="N354" s="84">
        <f>[1]!b_anal_modidura_cnbd(A354,E354,1)</f>
        <v>6.1208999999999998</v>
      </c>
      <c r="O354" s="85">
        <f>[1]!b_anal_yield_cnbd(A354,D354,1)</f>
        <v>3.1951000000000001</v>
      </c>
      <c r="P354" s="86">
        <f>IF(U:U="国开1",0.09/N354+J354,IF(U:U="国开3",0.14/N354+J354,IF(U:U="国开5",0.24/N354+J354,IF(U:U="国开7",0.24/N354+J354,IF(U:U="国开10",0.29/N354+J354,IF(U:U="口行1",0.08/N354+J354,IF(U:U="口行2",0.08/N354+J354,IF(U:U="口行3",0.08/N354+J354,IF(U:U="口行5",0.13/N354+J354,IF(U:U="口行7",0.13/N354+J354,IF(U:U="口行10",0.18/N354+J354,IF(U:U="农发1",0.09/N354+J354,IF(U:U="农发2",0.09/N354+J354,IF(U:U="农发3",0.09/N354+J354,IF(U:U="农发5",0.14/N354+J354,IF(U:U="农发7",0.19/N354+J354,IF(U:U="农发10",0.19/N354+J354,IF(U:U="农发20",0.24/N354+J354,IF(U:U="国债1",0.05/N354+J354,IF(U:U="国债2",0.05/N354+J354,IF(U:U="国债3",0.05/N354+J354,IF(U:U="国开0",0,IF(U:U="农发0",0,IF(U:U="国债0",0,IF(U:U="口行0",0,0.1/N354+J354)))))))))))))))))))))))))</f>
        <v>3.2219411867535821</v>
      </c>
      <c r="Q354" s="1"/>
      <c r="R354" s="88">
        <f t="shared" si="11"/>
        <v>2.6841186753582047</v>
      </c>
      <c r="S354" s="1"/>
      <c r="U354" s="1" t="str">
        <f>IF(I:I="国家开发银行","国开",IF(I:I="中国进出口银行","口行",IF(I:I="中国农业发展银行","农发","国债")))&amp;IF(G:G&lt;1,"0",G354)</f>
        <v>农发7</v>
      </c>
      <c r="W354" s="1"/>
      <c r="X354" s="1"/>
    </row>
    <row r="355" spans="1:24" ht="15.75" hidden="1" x14ac:dyDescent="0.25">
      <c r="A355" s="113" t="str">
        <f t="shared" si="10"/>
        <v>160402.IB</v>
      </c>
      <c r="B355" s="29" t="s">
        <v>2149</v>
      </c>
      <c r="C355" s="29" t="s">
        <v>2150</v>
      </c>
      <c r="D355" s="33">
        <v>42387</v>
      </c>
      <c r="E355" s="33">
        <v>42389</v>
      </c>
      <c r="F355" s="30">
        <v>50</v>
      </c>
      <c r="G355" s="30">
        <v>3</v>
      </c>
      <c r="H355" s="29" t="s">
        <v>12</v>
      </c>
      <c r="I355" s="29" t="s">
        <v>41</v>
      </c>
      <c r="J355" s="30">
        <v>2.7004999999999999</v>
      </c>
      <c r="K355" s="30">
        <v>3.13</v>
      </c>
      <c r="L355" s="30"/>
      <c r="M355" s="30">
        <v>1.6667000000000001</v>
      </c>
      <c r="N355" s="84">
        <f>[1]!b_anal_modidura_cnbd(A355,E355,1)</f>
        <v>2.8045</v>
      </c>
      <c r="O355" s="85">
        <f>[1]!b_anal_yield_cnbd(A355,D355,1)</f>
        <v>2.7105000000000001</v>
      </c>
      <c r="P355" s="86">
        <f>IF(U:U="国开1",0.09/N355+J355,IF(U:U="国开3",0.14/N355+J355,IF(U:U="国开5",0.24/N355+J355,IF(U:U="国开7",0.24/N355+J355,IF(U:U="国开10",0.29/N355+J355,IF(U:U="口行1",0.08/N355+J355,IF(U:U="口行2",0.08/N355+J355,IF(U:U="口行3",0.08/N355+J355,IF(U:U="口行5",0.13/N355+J355,IF(U:U="口行7",0.13/N355+J355,IF(U:U="口行10",0.18/N355+J355,IF(U:U="农发1",0.09/N355+J355,IF(U:U="农发2",0.09/N355+J355,IF(U:U="农发3",0.09/N355+J355,IF(U:U="农发5",0.14/N355+J355,IF(U:U="农发7",0.19/N355+J355,IF(U:U="农发10",0.19/N355+J355,IF(U:U="农发20",0.24/N355+J355,IF(U:U="国债1",0.05/N355+J355,IF(U:U="国债2",0.05/N355+J355,IF(U:U="国债3",0.05/N355+J355,IF(U:U="国开0",0,IF(U:U="农发0",0,IF(U:U="国债0",0,IF(U:U="口行0",0,0.1/N355+J355)))))))))))))))))))))))))</f>
        <v>2.7325912818684257</v>
      </c>
      <c r="Q355" s="1"/>
      <c r="R355" s="88">
        <f t="shared" si="11"/>
        <v>2.2091281868425572</v>
      </c>
      <c r="S355" s="1"/>
      <c r="U355" s="1" t="str">
        <f>IF(I:I="国家开发银行","国开",IF(I:I="中国进出口银行","口行",IF(I:I="中国农业发展银行","农发","国债")))&amp;IF(G:G&lt;1,"0",G355)</f>
        <v>农发3</v>
      </c>
      <c r="W355" s="1"/>
      <c r="X355" s="1"/>
    </row>
    <row r="356" spans="1:24" ht="15.75" hidden="1" x14ac:dyDescent="0.25">
      <c r="A356" s="113" t="str">
        <f t="shared" si="10"/>
        <v>160403.IB</v>
      </c>
      <c r="B356" s="29" t="s">
        <v>2151</v>
      </c>
      <c r="C356" s="29" t="s">
        <v>2152</v>
      </c>
      <c r="D356" s="33">
        <v>42387</v>
      </c>
      <c r="E356" s="33">
        <v>42389</v>
      </c>
      <c r="F356" s="30">
        <v>50</v>
      </c>
      <c r="G356" s="30">
        <v>5</v>
      </c>
      <c r="H356" s="29" t="s">
        <v>12</v>
      </c>
      <c r="I356" s="29" t="s">
        <v>41</v>
      </c>
      <c r="J356" s="30">
        <v>2.9207999999999998</v>
      </c>
      <c r="K356" s="30">
        <v>3.08</v>
      </c>
      <c r="L356" s="30"/>
      <c r="M356" s="30">
        <v>2.4081999999999999</v>
      </c>
      <c r="N356" s="84">
        <f>[1]!b_anal_modidura_cnbd(A356,E356,1)</f>
        <v>4.5415999999999999</v>
      </c>
      <c r="O356" s="85">
        <f>[1]!b_anal_yield_cnbd(A356,D356,1)</f>
        <v>2.9376000000000002</v>
      </c>
      <c r="P356" s="86">
        <f>IF(U:U="国开1",0.09/N356+J356,IF(U:U="国开3",0.14/N356+J356,IF(U:U="国开5",0.24/N356+J356,IF(U:U="国开7",0.24/N356+J356,IF(U:U="国开10",0.29/N356+J356,IF(U:U="口行1",0.08/N356+J356,IF(U:U="口行2",0.08/N356+J356,IF(U:U="口行3",0.08/N356+J356,IF(U:U="口行5",0.13/N356+J356,IF(U:U="口行7",0.13/N356+J356,IF(U:U="口行10",0.18/N356+J356,IF(U:U="农发1",0.09/N356+J356,IF(U:U="农发2",0.09/N356+J356,IF(U:U="农发3",0.09/N356+J356,IF(U:U="农发5",0.14/N356+J356,IF(U:U="农发7",0.19/N356+J356,IF(U:U="农发10",0.19/N356+J356,IF(U:U="农发20",0.24/N356+J356,IF(U:U="国债1",0.05/N356+J356,IF(U:U="国债2",0.05/N356+J356,IF(U:U="国债3",0.05/N356+J356,IF(U:U="国开0",0,IF(U:U="农发0",0,IF(U:U="国债0",0,IF(U:U="口行0",0,0.1/N356+J356)))))))))))))))))))))))))</f>
        <v>2.9516261405672006</v>
      </c>
      <c r="Q356" s="1"/>
      <c r="R356" s="88">
        <f t="shared" si="11"/>
        <v>1.4026140567200418</v>
      </c>
      <c r="S356" s="1"/>
      <c r="U356" s="1" t="str">
        <f>IF(I:I="国家开发银行","国开",IF(I:I="中国进出口银行","口行",IF(I:I="中国农业发展银行","农发","国债")))&amp;IF(G:G&lt;1,"0",G356)</f>
        <v>农发5</v>
      </c>
      <c r="W356" s="1"/>
      <c r="X356" s="1"/>
    </row>
    <row r="357" spans="1:24" ht="15.75" hidden="1" x14ac:dyDescent="0.25">
      <c r="A357" s="113" t="str">
        <f t="shared" si="10"/>
        <v>150220.IB</v>
      </c>
      <c r="B357" s="29" t="s">
        <v>2153</v>
      </c>
      <c r="C357" s="29" t="s">
        <v>2154</v>
      </c>
      <c r="D357" s="33">
        <v>42388</v>
      </c>
      <c r="E357" s="33">
        <v>42390</v>
      </c>
      <c r="F357" s="30">
        <v>70</v>
      </c>
      <c r="G357" s="30">
        <v>5</v>
      </c>
      <c r="H357" s="29" t="s">
        <v>12</v>
      </c>
      <c r="I357" s="29" t="s">
        <v>15</v>
      </c>
      <c r="J357" s="30">
        <v>2.8384999999999998</v>
      </c>
      <c r="K357" s="30">
        <v>2.31</v>
      </c>
      <c r="L357" s="30"/>
      <c r="M357" s="30">
        <v>1.52</v>
      </c>
      <c r="N357" s="84">
        <f>[1]!b_anal_modidura_cnbd(A357,E357,1)</f>
        <v>4.2346000000000004</v>
      </c>
      <c r="O357" s="85">
        <f>[1]!b_anal_yield_cnbd(A357,D357,1)</f>
        <v>2.8553999999999999</v>
      </c>
      <c r="P357" s="86">
        <f>IF(U:U="国开1",0.09/N357+J357,IF(U:U="国开3",0.14/N357+J357,IF(U:U="国开5",0.24/N357+J357,IF(U:U="国开7",0.24/N357+J357,IF(U:U="国开10",0.29/N357+J357,IF(U:U="口行1",0.08/N357+J357,IF(U:U="口行2",0.08/N357+J357,IF(U:U="口行3",0.08/N357+J357,IF(U:U="口行5",0.13/N357+J357,IF(U:U="口行7",0.13/N357+J357,IF(U:U="口行10",0.18/N357+J357,IF(U:U="农发1",0.09/N357+J357,IF(U:U="农发2",0.09/N357+J357,IF(U:U="农发3",0.09/N357+J357,IF(U:U="农发5",0.14/N357+J357,IF(U:U="农发7",0.19/N357+J357,IF(U:U="农发10",0.19/N357+J357,IF(U:U="农发20",0.24/N357+J357,IF(U:U="国债1",0.05/N357+J357,IF(U:U="国债2",0.05/N357+J357,IF(U:U="国债3",0.05/N357+J357,IF(U:U="国开0",0,IF(U:U="农发0",0,IF(U:U="国债0",0,IF(U:U="口行0",0,0.1/N357+J357)))))))))))))))))))))))))</f>
        <v>2.8951759552259952</v>
      </c>
      <c r="Q357" s="1"/>
      <c r="R357" s="88">
        <f t="shared" si="11"/>
        <v>3.9775955225995308</v>
      </c>
      <c r="S357" s="1"/>
      <c r="U357" s="1" t="str">
        <f>IF(I:I="国家开发银行","国开",IF(I:I="中国进出口银行","口行",IF(I:I="中国农业发展银行","农发","国债")))&amp;IF(G:G&lt;1,"0",G357)</f>
        <v>国开5</v>
      </c>
      <c r="W357" s="1"/>
      <c r="X357" s="1"/>
    </row>
    <row r="358" spans="1:24" ht="15.75" hidden="1" x14ac:dyDescent="0.25">
      <c r="A358" s="113" t="str">
        <f t="shared" si="10"/>
        <v>150223.IB</v>
      </c>
      <c r="B358" s="29" t="s">
        <v>2155</v>
      </c>
      <c r="C358" s="29" t="s">
        <v>2156</v>
      </c>
      <c r="D358" s="33">
        <v>42388</v>
      </c>
      <c r="E358" s="33">
        <v>42390</v>
      </c>
      <c r="F358" s="30">
        <v>60</v>
      </c>
      <c r="G358" s="30">
        <v>3</v>
      </c>
      <c r="H358" s="29" t="s">
        <v>12</v>
      </c>
      <c r="I358" s="29" t="s">
        <v>15</v>
      </c>
      <c r="J358" s="30">
        <v>2.6964000000000001</v>
      </c>
      <c r="K358" s="30">
        <v>2.14</v>
      </c>
      <c r="L358" s="30"/>
      <c r="M358" s="30">
        <v>2.4889000000000001</v>
      </c>
      <c r="N358" s="84">
        <f>[1]!b_anal_modidura_cnbd(A358,E358,1)</f>
        <v>2.6282000000000001</v>
      </c>
      <c r="O358" s="85">
        <f>[1]!b_anal_yield_cnbd(A358,D358,1)</f>
        <v>2.7313999999999998</v>
      </c>
      <c r="P358" s="86">
        <f>IF(U:U="国开1",0.09/N358+J358,IF(U:U="国开3",0.14/N358+J358,IF(U:U="国开5",0.24/N358+J358,IF(U:U="国开7",0.24/N358+J358,IF(U:U="国开10",0.29/N358+J358,IF(U:U="口行1",0.08/N358+J358,IF(U:U="口行2",0.08/N358+J358,IF(U:U="口行3",0.08/N358+J358,IF(U:U="口行5",0.13/N358+J358,IF(U:U="口行7",0.13/N358+J358,IF(U:U="口行10",0.18/N358+J358,IF(U:U="农发1",0.09/N358+J358,IF(U:U="农发2",0.09/N358+J358,IF(U:U="农发3",0.09/N358+J358,IF(U:U="农发5",0.14/N358+J358,IF(U:U="农发7",0.19/N358+J358,IF(U:U="农发10",0.19/N358+J358,IF(U:U="农发20",0.24/N358+J358,IF(U:U="国债1",0.05/N358+J358,IF(U:U="国债2",0.05/N358+J358,IF(U:U="国债3",0.05/N358+J358,IF(U:U="国开0",0,IF(U:U="农发0",0,IF(U:U="国债0",0,IF(U:U="口行0",0,0.1/N358+J358)))))))))))))))))))))))))</f>
        <v>2.7496683966212618</v>
      </c>
      <c r="Q358" s="1"/>
      <c r="R358" s="88">
        <f t="shared" si="11"/>
        <v>1.8268396621262006</v>
      </c>
      <c r="S358" s="1"/>
      <c r="U358" s="1" t="str">
        <f>IF(I:I="国家开发银行","国开",IF(I:I="中国进出口银行","口行",IF(I:I="中国农业发展银行","农发","国债")))&amp;IF(G:G&lt;1,"0",G358)</f>
        <v>国开3</v>
      </c>
      <c r="W358" s="1"/>
      <c r="X358" s="1"/>
    </row>
    <row r="359" spans="1:24" ht="15.75" hidden="1" x14ac:dyDescent="0.25">
      <c r="A359" s="113" t="str">
        <f t="shared" si="10"/>
        <v>150218.IB</v>
      </c>
      <c r="B359" s="29" t="s">
        <v>2157</v>
      </c>
      <c r="C359" s="29" t="s">
        <v>2158</v>
      </c>
      <c r="D359" s="33">
        <v>42388</v>
      </c>
      <c r="E359" s="33">
        <v>42390</v>
      </c>
      <c r="F359" s="30">
        <v>130</v>
      </c>
      <c r="G359" s="30">
        <v>10</v>
      </c>
      <c r="H359" s="29" t="s">
        <v>12</v>
      </c>
      <c r="I359" s="29" t="s">
        <v>15</v>
      </c>
      <c r="J359" s="30">
        <v>3.0211000000000001</v>
      </c>
      <c r="K359" s="30">
        <v>2.61</v>
      </c>
      <c r="L359" s="30"/>
      <c r="M359" s="30">
        <v>1.0532999999999999</v>
      </c>
      <c r="N359" s="84">
        <f>[1]!b_anal_modidura_cnbd(A359,E359,1)</f>
        <v>7.9659000000000004</v>
      </c>
      <c r="O359" s="85">
        <f>[1]!b_anal_yield_cnbd(A359,D359,1)</f>
        <v>3.0427</v>
      </c>
      <c r="P359" s="86">
        <f>IF(U:U="国开1",0.09/N359+J359,IF(U:U="国开3",0.14/N359+J359,IF(U:U="国开5",0.24/N359+J359,IF(U:U="国开7",0.24/N359+J359,IF(U:U="国开10",0.29/N359+J359,IF(U:U="口行1",0.08/N359+J359,IF(U:U="口行2",0.08/N359+J359,IF(U:U="口行3",0.08/N359+J359,IF(U:U="口行5",0.13/N359+J359,IF(U:U="口行7",0.13/N359+J359,IF(U:U="口行10",0.18/N359+J359,IF(U:U="农发1",0.09/N359+J359,IF(U:U="农发2",0.09/N359+J359,IF(U:U="农发3",0.09/N359+J359,IF(U:U="农发5",0.14/N359+J359,IF(U:U="农发7",0.19/N359+J359,IF(U:U="农发10",0.19/N359+J359,IF(U:U="农发20",0.24/N359+J359,IF(U:U="国债1",0.05/N359+J359,IF(U:U="国债2",0.05/N359+J359,IF(U:U="国债3",0.05/N359+J359,IF(U:U="国开0",0,IF(U:U="农发0",0,IF(U:U="国债0",0,IF(U:U="口行0",0,0.1/N359+J359)))))))))))))))))))))))))</f>
        <v>3.0575051770672492</v>
      </c>
      <c r="Q359" s="1"/>
      <c r="R359" s="88">
        <f t="shared" si="11"/>
        <v>1.4805177067249264</v>
      </c>
      <c r="S359" s="1"/>
      <c r="U359" s="1" t="str">
        <f>IF(I:I="国家开发银行","国开",IF(I:I="中国进出口银行","口行",IF(I:I="中国农业发展银行","农发","国债")))&amp;IF(G:G&lt;1,"0",G359)</f>
        <v>国开10</v>
      </c>
      <c r="W359" s="1"/>
      <c r="X359" s="1"/>
    </row>
    <row r="360" spans="1:24" ht="15.75" hidden="1" x14ac:dyDescent="0.25">
      <c r="A360" s="113" t="str">
        <f t="shared" si="10"/>
        <v>150221.IB</v>
      </c>
      <c r="B360" s="29" t="s">
        <v>2159</v>
      </c>
      <c r="C360" s="29" t="s">
        <v>2160</v>
      </c>
      <c r="D360" s="33">
        <v>42388</v>
      </c>
      <c r="E360" s="33">
        <v>42390</v>
      </c>
      <c r="F360" s="30">
        <v>60</v>
      </c>
      <c r="G360" s="30">
        <v>7</v>
      </c>
      <c r="H360" s="29" t="s">
        <v>12</v>
      </c>
      <c r="I360" s="29" t="s">
        <v>15</v>
      </c>
      <c r="J360" s="30">
        <v>3.1665999999999999</v>
      </c>
      <c r="K360" s="30">
        <v>2.09</v>
      </c>
      <c r="L360" s="30"/>
      <c r="M360" s="30">
        <v>1.7646999999999999</v>
      </c>
      <c r="N360" s="84">
        <f>[1]!b_anal_modidura_cnbd(A360,E360,1)</f>
        <v>5.8871000000000002</v>
      </c>
      <c r="O360" s="85">
        <f>[1]!b_anal_yield_cnbd(A360,D360,1)</f>
        <v>3.1751999999999998</v>
      </c>
      <c r="P360" s="86">
        <f>IF(U:U="国开1",0.09/N360+J360,IF(U:U="国开3",0.14/N360+J360,IF(U:U="国开5",0.24/N360+J360,IF(U:U="国开7",0.24/N360+J360,IF(U:U="国开10",0.29/N360+J360,IF(U:U="口行1",0.08/N360+J360,IF(U:U="口行2",0.08/N360+J360,IF(U:U="口行3",0.08/N360+J360,IF(U:U="口行5",0.13/N360+J360,IF(U:U="口行7",0.13/N360+J360,IF(U:U="口行10",0.18/N360+J360,IF(U:U="农发1",0.09/N360+J360,IF(U:U="农发2",0.09/N360+J360,IF(U:U="农发3",0.09/N360+J360,IF(U:U="农发5",0.14/N360+J360,IF(U:U="农发7",0.19/N360+J360,IF(U:U="农发10",0.19/N360+J360,IF(U:U="农发20",0.24/N360+J360,IF(U:U="国债1",0.05/N360+J360,IF(U:U="国债2",0.05/N360+J360,IF(U:U="国债3",0.05/N360+J360,IF(U:U="国开0",0,IF(U:U="农发0",0,IF(U:U="国债0",0,IF(U:U="口行0",0,0.1/N360+J360)))))))))))))))))))))))))</f>
        <v>3.2073671009495337</v>
      </c>
      <c r="Q360" s="1"/>
      <c r="R360" s="88">
        <f t="shared" si="11"/>
        <v>3.21671009495339</v>
      </c>
      <c r="S360" s="1"/>
      <c r="U360" s="1" t="str">
        <f>IF(I:I="国家开发银行","国开",IF(I:I="中国进出口银行","口行",IF(I:I="中国农业发展银行","农发","国债")))&amp;IF(G:G&lt;1,"0",G360)</f>
        <v>国开7</v>
      </c>
      <c r="W360" s="1"/>
      <c r="X360" s="1"/>
    </row>
    <row r="361" spans="1:24" ht="15.75" hidden="1" x14ac:dyDescent="0.25">
      <c r="A361" s="113" t="str">
        <f t="shared" si="10"/>
        <v>150026.IB</v>
      </c>
      <c r="B361" s="29" t="s">
        <v>2161</v>
      </c>
      <c r="C361" s="29" t="s">
        <v>2162</v>
      </c>
      <c r="D361" s="33">
        <v>42389</v>
      </c>
      <c r="E361" s="33">
        <v>42390</v>
      </c>
      <c r="F361" s="30">
        <v>200</v>
      </c>
      <c r="G361" s="30">
        <v>7</v>
      </c>
      <c r="H361" s="29" t="s">
        <v>12</v>
      </c>
      <c r="I361" s="29" t="s">
        <v>31</v>
      </c>
      <c r="J361" s="30">
        <v>2.8331</v>
      </c>
      <c r="K361" s="30">
        <v>3.03</v>
      </c>
      <c r="L361" s="30"/>
      <c r="M361" s="30"/>
      <c r="N361" s="84">
        <f>[1]!b_anal_modidura_cnbd(A361,E361,1)</f>
        <v>5.9946999999999999</v>
      </c>
      <c r="O361" s="85">
        <f>[1]!b_anal_yield_cnbd(A361,D361,1)</f>
        <v>2.8551000000000002</v>
      </c>
      <c r="P361" s="86">
        <f>IF(U:U="国开1",0.09/N361+J361,IF(U:U="国开3",0.14/N361+J361,IF(U:U="国开5",0.24/N361+J361,IF(U:U="国开7",0.24/N361+J361,IF(U:U="国开10",0.29/N361+J361,IF(U:U="口行1",0.08/N361+J361,IF(U:U="口行2",0.08/N361+J361,IF(U:U="口行3",0.08/N361+J361,IF(U:U="口行5",0.13/N361+J361,IF(U:U="口行7",0.13/N361+J361,IF(U:U="口行10",0.18/N361+J361,IF(U:U="农发1",0.09/N361+J361,IF(U:U="农发2",0.09/N361+J361,IF(U:U="农发3",0.09/N361+J361,IF(U:U="农发5",0.14/N361+J361,IF(U:U="农发7",0.19/N361+J361,IF(U:U="农发10",0.19/N361+J361,IF(U:U="农发20",0.24/N361+J361,IF(U:U="国债1",0.05/N361+J361,IF(U:U="国债2",0.05/N361+J361,IF(U:U="国债3",0.05/N361+J361,IF(U:U="国开0",0,IF(U:U="农发0",0,IF(U:U="国债0",0,IF(U:U="口行0",0,0.1/N361+J361)))))))))))))))))))))))))</f>
        <v>2.8497814019050161</v>
      </c>
      <c r="Q361" s="1"/>
      <c r="R361" s="88">
        <f t="shared" si="11"/>
        <v>-0.53185980949841394</v>
      </c>
      <c r="S361" s="1"/>
      <c r="U361" s="1" t="str">
        <f>IF(I:I="国家开发银行","国开",IF(I:I="中国进出口银行","口行",IF(I:I="中国农业发展银行","农发","国债")))&amp;IF(G:G&lt;1,"0",G361)</f>
        <v>国债7</v>
      </c>
      <c r="W361" s="1"/>
      <c r="X361" s="1"/>
    </row>
    <row r="362" spans="1:24" ht="15.75" hidden="1" x14ac:dyDescent="0.25">
      <c r="A362" s="113" t="str">
        <f t="shared" si="10"/>
        <v>150317.IB</v>
      </c>
      <c r="B362" s="29" t="s">
        <v>2163</v>
      </c>
      <c r="C362" s="29" t="s">
        <v>2164</v>
      </c>
      <c r="D362" s="33">
        <v>42390</v>
      </c>
      <c r="E362" s="33">
        <v>42395</v>
      </c>
      <c r="F362" s="30">
        <v>50</v>
      </c>
      <c r="G362" s="30">
        <v>3</v>
      </c>
      <c r="H362" s="29" t="s">
        <v>12</v>
      </c>
      <c r="I362" s="29" t="s">
        <v>22</v>
      </c>
      <c r="J362" s="30">
        <v>2.7355999999999998</v>
      </c>
      <c r="K362" s="30">
        <v>3.69</v>
      </c>
      <c r="L362" s="30"/>
      <c r="M362" s="30">
        <v>1.3219000000000001</v>
      </c>
      <c r="N362" s="84">
        <f>[1]!b_anal_modidura_cnbd(A362,E362,1)</f>
        <v>2.6783999999999999</v>
      </c>
      <c r="O362" s="85">
        <f>[1]!b_anal_yield_cnbd(A362,D362,1)</f>
        <v>2.7471000000000001</v>
      </c>
      <c r="P362" s="86">
        <f>IF(U:U="国开1",0.09/N362+J362,IF(U:U="国开3",0.14/N362+J362,IF(U:U="国开5",0.24/N362+J362,IF(U:U="国开7",0.24/N362+J362,IF(U:U="国开10",0.29/N362+J362,IF(U:U="口行1",0.08/N362+J362,IF(U:U="口行2",0.08/N362+J362,IF(U:U="口行3",0.08/N362+J362,IF(U:U="口行5",0.13/N362+J362,IF(U:U="口行7",0.13/N362+J362,IF(U:U="口行10",0.18/N362+J362,IF(U:U="农发1",0.09/N362+J362,IF(U:U="农发2",0.09/N362+J362,IF(U:U="农发3",0.09/N362+J362,IF(U:U="农发5",0.14/N362+J362,IF(U:U="农发7",0.19/N362+J362,IF(U:U="农发10",0.19/N362+J362,IF(U:U="农发20",0.24/N362+J362,IF(U:U="国债1",0.05/N362+J362,IF(U:U="国债2",0.05/N362+J362,IF(U:U="国债3",0.05/N362+J362,IF(U:U="国开0",0,IF(U:U="农发0",0,IF(U:U="国债0",0,IF(U:U="口行0",0,0.1/N362+J362)))))))))))))))))))))))))</f>
        <v>2.7654685782556747</v>
      </c>
      <c r="Q362" s="1"/>
      <c r="R362" s="88">
        <f t="shared" si="11"/>
        <v>1.8368578255674617</v>
      </c>
      <c r="S362" s="1"/>
      <c r="U362" s="1" t="str">
        <f>IF(I:I="国家开发银行","国开",IF(I:I="中国进出口银行","口行",IF(I:I="中国农业发展银行","农发","国债")))&amp;IF(G:G&lt;1,"0",G362)</f>
        <v>口行3</v>
      </c>
      <c r="W362" s="1"/>
      <c r="X362" s="1"/>
    </row>
    <row r="363" spans="1:24" ht="15.75" hidden="1" x14ac:dyDescent="0.25">
      <c r="A363" s="113" t="str">
        <f t="shared" si="10"/>
        <v>150314.IB</v>
      </c>
      <c r="B363" s="29" t="s">
        <v>2165</v>
      </c>
      <c r="C363" s="29" t="s">
        <v>2166</v>
      </c>
      <c r="D363" s="33">
        <v>42390</v>
      </c>
      <c r="E363" s="33">
        <v>42395</v>
      </c>
      <c r="F363" s="30">
        <v>70</v>
      </c>
      <c r="G363" s="30">
        <v>10</v>
      </c>
      <c r="H363" s="29" t="s">
        <v>12</v>
      </c>
      <c r="I363" s="29" t="s">
        <v>22</v>
      </c>
      <c r="J363" s="30">
        <v>3.2098</v>
      </c>
      <c r="K363" s="30">
        <v>3.49</v>
      </c>
      <c r="L363" s="30"/>
      <c r="M363" s="30">
        <v>4.2727000000000004</v>
      </c>
      <c r="N363" s="84">
        <f>[1]!b_anal_modidura_cnbd(A363,E363,1)</f>
        <v>7.9</v>
      </c>
      <c r="O363" s="85">
        <f>[1]!b_anal_yield_cnbd(A363,D363,1)</f>
        <v>3.2349999999999999</v>
      </c>
      <c r="P363" s="86">
        <f>IF(U:U="国开1",0.09/N363+J363,IF(U:U="国开3",0.14/N363+J363,IF(U:U="国开5",0.24/N363+J363,IF(U:U="国开7",0.24/N363+J363,IF(U:U="国开10",0.29/N363+J363,IF(U:U="口行1",0.08/N363+J363,IF(U:U="口行2",0.08/N363+J363,IF(U:U="口行3",0.08/N363+J363,IF(U:U="口行5",0.13/N363+J363,IF(U:U="口行7",0.13/N363+J363,IF(U:U="口行10",0.18/N363+J363,IF(U:U="农发1",0.09/N363+J363,IF(U:U="农发2",0.09/N363+J363,IF(U:U="农发3",0.09/N363+J363,IF(U:U="农发5",0.14/N363+J363,IF(U:U="农发7",0.19/N363+J363,IF(U:U="农发10",0.19/N363+J363,IF(U:U="农发20",0.24/N363+J363,IF(U:U="国债1",0.05/N363+J363,IF(U:U="国债2",0.05/N363+J363,IF(U:U="国债3",0.05/N363+J363,IF(U:U="国开0",0,IF(U:U="农发0",0,IF(U:U="国债0",0,IF(U:U="口行0",0,0.1/N363+J363)))))))))))))))))))))))))</f>
        <v>3.2325848101265824</v>
      </c>
      <c r="Q363" s="1"/>
      <c r="R363" s="88">
        <f t="shared" si="11"/>
        <v>-0.24151898734174893</v>
      </c>
      <c r="S363" s="1"/>
      <c r="U363" s="1" t="str">
        <f>IF(I:I="国家开发银行","国开",IF(I:I="中国进出口银行","口行",IF(I:I="中国农业发展银行","农发","国债")))&amp;IF(G:G&lt;1,"0",G363)</f>
        <v>口行10</v>
      </c>
      <c r="W363" s="1"/>
      <c r="X363" s="1"/>
    </row>
    <row r="364" spans="1:24" ht="15.75" hidden="1" x14ac:dyDescent="0.25">
      <c r="A364" s="113" t="str">
        <f t="shared" si="10"/>
        <v>150316.IB</v>
      </c>
      <c r="B364" s="29" t="s">
        <v>2167</v>
      </c>
      <c r="C364" s="29" t="s">
        <v>2168</v>
      </c>
      <c r="D364" s="33">
        <v>42390</v>
      </c>
      <c r="E364" s="33">
        <v>42395</v>
      </c>
      <c r="F364" s="30">
        <v>60</v>
      </c>
      <c r="G364" s="30">
        <v>5</v>
      </c>
      <c r="H364" s="29" t="s">
        <v>12</v>
      </c>
      <c r="I364" s="29" t="s">
        <v>22</v>
      </c>
      <c r="J364" s="30">
        <v>2.9701</v>
      </c>
      <c r="K364" s="30">
        <v>2.6</v>
      </c>
      <c r="L364" s="30"/>
      <c r="M364" s="30">
        <v>4</v>
      </c>
      <c r="N364" s="84">
        <f>[1]!b_anal_modidura_cnbd(A364,E364,1)</f>
        <v>4.3543000000000003</v>
      </c>
      <c r="O364" s="85">
        <f>[1]!b_anal_yield_cnbd(A364,D364,1)</f>
        <v>2.98</v>
      </c>
      <c r="P364" s="86">
        <f>IF(U:U="国开1",0.09/N364+J364,IF(U:U="国开3",0.14/N364+J364,IF(U:U="国开5",0.24/N364+J364,IF(U:U="国开7",0.24/N364+J364,IF(U:U="国开10",0.29/N364+J364,IF(U:U="口行1",0.08/N364+J364,IF(U:U="口行2",0.08/N364+J364,IF(U:U="口行3",0.08/N364+J364,IF(U:U="口行5",0.13/N364+J364,IF(U:U="口行7",0.13/N364+J364,IF(U:U="口行10",0.18/N364+J364,IF(U:U="农发1",0.09/N364+J364,IF(U:U="农发2",0.09/N364+J364,IF(U:U="农发3",0.09/N364+J364,IF(U:U="农发5",0.14/N364+J364,IF(U:U="农发7",0.19/N364+J364,IF(U:U="农发10",0.19/N364+J364,IF(U:U="农发20",0.24/N364+J364,IF(U:U="国债1",0.05/N364+J364,IF(U:U="国债2",0.05/N364+J364,IF(U:U="国债3",0.05/N364+J364,IF(U:U="国开0",0,IF(U:U="农发0",0,IF(U:U="国债0",0,IF(U:U="口行0",0,0.1/N364+J364)))))))))))))))))))))))))</f>
        <v>2.9999555450933562</v>
      </c>
      <c r="Q364" s="1"/>
      <c r="R364" s="88">
        <f t="shared" si="11"/>
        <v>1.9955545093356175</v>
      </c>
      <c r="S364" s="1"/>
      <c r="U364" s="1" t="str">
        <f>IF(I:I="国家开发银行","国开",IF(I:I="中国进出口银行","口行",IF(I:I="中国农业发展银行","农发","国债")))&amp;IF(G:G&lt;1,"0",G364)</f>
        <v>口行5</v>
      </c>
      <c r="W364" s="1"/>
      <c r="X364" s="1"/>
    </row>
    <row r="365" spans="1:24" ht="15.75" hidden="1" x14ac:dyDescent="0.25">
      <c r="A365" s="113" t="str">
        <f t="shared" si="10"/>
        <v>160403.IB</v>
      </c>
      <c r="B365" s="29" t="s">
        <v>2169</v>
      </c>
      <c r="C365" s="29" t="s">
        <v>2170</v>
      </c>
      <c r="D365" s="33">
        <v>42394</v>
      </c>
      <c r="E365" s="33">
        <v>42396</v>
      </c>
      <c r="F365" s="30">
        <v>60</v>
      </c>
      <c r="G365" s="30">
        <v>5</v>
      </c>
      <c r="H365" s="29" t="s">
        <v>12</v>
      </c>
      <c r="I365" s="29" t="s">
        <v>41</v>
      </c>
      <c r="J365" s="30">
        <v>2.9923999999999999</v>
      </c>
      <c r="K365" s="30">
        <v>3.02</v>
      </c>
      <c r="L365" s="30"/>
      <c r="M365" s="30">
        <v>33.25</v>
      </c>
      <c r="N365" s="84">
        <f>[1]!b_anal_modidura_cnbd(A365,E365,1)</f>
        <v>4.5179999999999998</v>
      </c>
      <c r="O365" s="85">
        <f>[1]!b_anal_yield_cnbd(A365,D365,1)</f>
        <v>3.0209999999999999</v>
      </c>
      <c r="P365" s="86">
        <f>IF(U:U="国开1",0.09/N365+J365,IF(U:U="国开3",0.14/N365+J365,IF(U:U="国开5",0.24/N365+J365,IF(U:U="国开7",0.24/N365+J365,IF(U:U="国开10",0.29/N365+J365,IF(U:U="口行1",0.08/N365+J365,IF(U:U="口行2",0.08/N365+J365,IF(U:U="口行3",0.08/N365+J365,IF(U:U="口行5",0.13/N365+J365,IF(U:U="口行7",0.13/N365+J365,IF(U:U="口行10",0.18/N365+J365,IF(U:U="农发1",0.09/N365+J365,IF(U:U="农发2",0.09/N365+J365,IF(U:U="农发3",0.09/N365+J365,IF(U:U="农发5",0.14/N365+J365,IF(U:U="农发7",0.19/N365+J365,IF(U:U="农发10",0.19/N365+J365,IF(U:U="农发20",0.24/N365+J365,IF(U:U="国债1",0.05/N365+J365,IF(U:U="国债2",0.05/N365+J365,IF(U:U="国债3",0.05/N365+J365,IF(U:U="国开0",0,IF(U:U="农发0",0,IF(U:U="国债0",0,IF(U:U="口行0",0,0.1/N365+J365)))))))))))))))))))))))))</f>
        <v>3.0233871624612658</v>
      </c>
      <c r="Q365" s="1"/>
      <c r="R365" s="88">
        <f t="shared" si="11"/>
        <v>0.23871624612659126</v>
      </c>
      <c r="S365" s="1"/>
      <c r="U365" s="1" t="str">
        <f>IF(I:I="国家开发银行","国开",IF(I:I="中国进出口银行","口行",IF(I:I="中国农业发展银行","农发","国债")))&amp;IF(G:G&lt;1,"0",G365)</f>
        <v>农发5</v>
      </c>
      <c r="W365" s="1"/>
      <c r="X365" s="1"/>
    </row>
    <row r="366" spans="1:24" ht="15.75" hidden="1" x14ac:dyDescent="0.25">
      <c r="A366" s="113" t="str">
        <f t="shared" si="10"/>
        <v>160402.IB</v>
      </c>
      <c r="B366" s="29" t="s">
        <v>2171</v>
      </c>
      <c r="C366" s="29" t="s">
        <v>2172</v>
      </c>
      <c r="D366" s="33">
        <v>42394</v>
      </c>
      <c r="E366" s="33">
        <v>42396</v>
      </c>
      <c r="F366" s="30">
        <v>60</v>
      </c>
      <c r="G366" s="30">
        <v>3</v>
      </c>
      <c r="H366" s="29" t="s">
        <v>12</v>
      </c>
      <c r="I366" s="29" t="s">
        <v>41</v>
      </c>
      <c r="J366" s="30">
        <v>2.7545999999999999</v>
      </c>
      <c r="K366" s="30">
        <v>2.5499999999999998</v>
      </c>
      <c r="L366" s="30"/>
      <c r="M366" s="30">
        <v>1.0832999999999999</v>
      </c>
      <c r="N366" s="84">
        <f>[1]!b_anal_modidura_cnbd(A366,E366,1)</f>
        <v>2.7827999999999999</v>
      </c>
      <c r="O366" s="85">
        <f>[1]!b_anal_yield_cnbd(A366,D366,1)</f>
        <v>2.7829999999999999</v>
      </c>
      <c r="P366" s="86">
        <f>IF(U:U="国开1",0.09/N366+J366,IF(U:U="国开3",0.14/N366+J366,IF(U:U="国开5",0.24/N366+J366,IF(U:U="国开7",0.24/N366+J366,IF(U:U="国开10",0.29/N366+J366,IF(U:U="口行1",0.08/N366+J366,IF(U:U="口行2",0.08/N366+J366,IF(U:U="口行3",0.08/N366+J366,IF(U:U="口行5",0.13/N366+J366,IF(U:U="口行7",0.13/N366+J366,IF(U:U="口行10",0.18/N366+J366,IF(U:U="农发1",0.09/N366+J366,IF(U:U="农发2",0.09/N366+J366,IF(U:U="农发3",0.09/N366+J366,IF(U:U="农发5",0.14/N366+J366,IF(U:U="农发7",0.19/N366+J366,IF(U:U="农发10",0.19/N366+J366,IF(U:U="农发20",0.24/N366+J366,IF(U:U="国债1",0.05/N366+J366,IF(U:U="国债2",0.05/N366+J366,IF(U:U="国债3",0.05/N366+J366,IF(U:U="国开0",0,IF(U:U="农发0",0,IF(U:U="国债0",0,IF(U:U="口行0",0,0.1/N366+J366)))))))))))))))))))))))))</f>
        <v>2.7869415265200517</v>
      </c>
      <c r="Q366" s="1"/>
      <c r="R366" s="88">
        <f t="shared" si="11"/>
        <v>0.39415265200517524</v>
      </c>
      <c r="S366" s="1"/>
      <c r="U366" s="1" t="str">
        <f>IF(I:I="国家开发银行","国开",IF(I:I="中国进出口银行","口行",IF(I:I="中国农业发展银行","农发","国债")))&amp;IF(G:G&lt;1,"0",G366)</f>
        <v>农发3</v>
      </c>
      <c r="W366" s="1"/>
      <c r="X366" s="1"/>
    </row>
    <row r="367" spans="1:24" ht="15.75" hidden="1" x14ac:dyDescent="0.25">
      <c r="A367" s="113" t="str">
        <f t="shared" si="10"/>
        <v>160405.IB</v>
      </c>
      <c r="B367" s="29" t="s">
        <v>2173</v>
      </c>
      <c r="C367" s="29" t="s">
        <v>2174</v>
      </c>
      <c r="D367" s="33">
        <v>42394</v>
      </c>
      <c r="E367" s="33">
        <v>42396</v>
      </c>
      <c r="F367" s="30">
        <v>80</v>
      </c>
      <c r="G367" s="30">
        <v>10</v>
      </c>
      <c r="H367" s="29" t="s">
        <v>12</v>
      </c>
      <c r="I367" s="29" t="s">
        <v>41</v>
      </c>
      <c r="J367" s="30">
        <v>3.2522000000000002</v>
      </c>
      <c r="K367" s="30">
        <v>3.01</v>
      </c>
      <c r="L367" s="30"/>
      <c r="M367" s="30">
        <v>1.4023000000000001</v>
      </c>
      <c r="N367" s="84">
        <f>[1]!b_anal_modidura_cnbd(A367,E367,1)</f>
        <v>8.3283000000000005</v>
      </c>
      <c r="O367" s="85">
        <f>[1]!b_anal_yield_cnbd(A367,D367,1)</f>
        <v>3.2624</v>
      </c>
      <c r="P367" s="86">
        <f>IF(U:U="国开1",0.09/N367+J367,IF(U:U="国开3",0.14/N367+J367,IF(U:U="国开5",0.24/N367+J367,IF(U:U="国开7",0.24/N367+J367,IF(U:U="国开10",0.29/N367+J367,IF(U:U="口行1",0.08/N367+J367,IF(U:U="口行2",0.08/N367+J367,IF(U:U="口行3",0.08/N367+J367,IF(U:U="口行5",0.13/N367+J367,IF(U:U="口行7",0.13/N367+J367,IF(U:U="口行10",0.18/N367+J367,IF(U:U="农发1",0.09/N367+J367,IF(U:U="农发2",0.09/N367+J367,IF(U:U="农发3",0.09/N367+J367,IF(U:U="农发5",0.14/N367+J367,IF(U:U="农发7",0.19/N367+J367,IF(U:U="农发10",0.19/N367+J367,IF(U:U="农发20",0.24/N367+J367,IF(U:U="国债1",0.05/N367+J367,IF(U:U="国债2",0.05/N367+J367,IF(U:U="国债3",0.05/N367+J367,IF(U:U="国开0",0,IF(U:U="农发0",0,IF(U:U="国债0",0,IF(U:U="口行0",0,0.1/N367+J367)))))))))))))))))))))))))</f>
        <v>3.275013779522832</v>
      </c>
      <c r="Q367" s="1"/>
      <c r="R367" s="88">
        <f t="shared" si="11"/>
        <v>1.2613779522832047</v>
      </c>
      <c r="S367" s="1"/>
      <c r="U367" s="1" t="str">
        <f>IF(I:I="国家开发银行","国开",IF(I:I="中国进出口银行","口行",IF(I:I="中国农业发展银行","农发","国债")))&amp;IF(G:G&lt;1,"0",G367)</f>
        <v>农发10</v>
      </c>
      <c r="W367" s="1"/>
      <c r="X367" s="1"/>
    </row>
    <row r="368" spans="1:24" ht="15.75" hidden="1" x14ac:dyDescent="0.25">
      <c r="A368" s="113" t="str">
        <f t="shared" si="10"/>
        <v>150218.IB</v>
      </c>
      <c r="B368" s="29" t="s">
        <v>2175</v>
      </c>
      <c r="C368" s="29" t="s">
        <v>2176</v>
      </c>
      <c r="D368" s="33">
        <v>42395</v>
      </c>
      <c r="E368" s="33">
        <v>42397</v>
      </c>
      <c r="F368" s="30">
        <v>130</v>
      </c>
      <c r="G368" s="30">
        <v>10</v>
      </c>
      <c r="H368" s="29" t="s">
        <v>12</v>
      </c>
      <c r="I368" s="29" t="s">
        <v>15</v>
      </c>
      <c r="J368" s="30">
        <v>3.0657999999999999</v>
      </c>
      <c r="K368" s="30">
        <v>2.5</v>
      </c>
      <c r="L368" s="30"/>
      <c r="M368" s="30">
        <v>1.8309</v>
      </c>
      <c r="N368" s="84">
        <f>[1]!b_anal_modidura_cnbd(A368,E368,1)</f>
        <v>7.9336000000000002</v>
      </c>
      <c r="O368" s="85">
        <f>[1]!b_anal_yield_cnbd(A368,D368,1)</f>
        <v>3.0851999999999999</v>
      </c>
      <c r="P368" s="86">
        <f>IF(U:U="国开1",0.09/N368+J368,IF(U:U="国开3",0.14/N368+J368,IF(U:U="国开5",0.24/N368+J368,IF(U:U="国开7",0.24/N368+J368,IF(U:U="国开10",0.29/N368+J368,IF(U:U="口行1",0.08/N368+J368,IF(U:U="口行2",0.08/N368+J368,IF(U:U="口行3",0.08/N368+J368,IF(U:U="口行5",0.13/N368+J368,IF(U:U="口行7",0.13/N368+J368,IF(U:U="口行10",0.18/N368+J368,IF(U:U="农发1",0.09/N368+J368,IF(U:U="农发2",0.09/N368+J368,IF(U:U="农发3",0.09/N368+J368,IF(U:U="农发5",0.14/N368+J368,IF(U:U="农发7",0.19/N368+J368,IF(U:U="农发10",0.19/N368+J368,IF(U:U="农发20",0.24/N368+J368,IF(U:U="国债1",0.05/N368+J368,IF(U:U="国债2",0.05/N368+J368,IF(U:U="国债3",0.05/N368+J368,IF(U:U="国开0",0,IF(U:U="农发0",0,IF(U:U="国债0",0,IF(U:U="口行0",0,0.1/N368+J368)))))))))))))))))))))))))</f>
        <v>3.1023533931632548</v>
      </c>
      <c r="Q368" s="1"/>
      <c r="R368" s="88">
        <f t="shared" si="11"/>
        <v>1.7153393163254815</v>
      </c>
      <c r="S368" s="1"/>
      <c r="U368" s="1" t="str">
        <f>IF(I:I="国家开发银行","国开",IF(I:I="中国进出口银行","口行",IF(I:I="中国农业发展银行","农发","国债")))&amp;IF(G:G&lt;1,"0",G368)</f>
        <v>国开10</v>
      </c>
      <c r="W368" s="1"/>
      <c r="X368" s="1"/>
    </row>
    <row r="369" spans="1:24" ht="15.75" hidden="1" x14ac:dyDescent="0.25">
      <c r="A369" s="113" t="str">
        <f t="shared" si="10"/>
        <v>150223.IB</v>
      </c>
      <c r="B369" s="29" t="s">
        <v>2177</v>
      </c>
      <c r="C369" s="29" t="s">
        <v>2178</v>
      </c>
      <c r="D369" s="33">
        <v>42395</v>
      </c>
      <c r="E369" s="33">
        <v>42397</v>
      </c>
      <c r="F369" s="30">
        <v>60</v>
      </c>
      <c r="G369" s="30">
        <v>3</v>
      </c>
      <c r="H369" s="29" t="s">
        <v>12</v>
      </c>
      <c r="I369" s="29" t="s">
        <v>15</v>
      </c>
      <c r="J369" s="30">
        <v>2.7385999999999999</v>
      </c>
      <c r="K369" s="30">
        <v>2.2400000000000002</v>
      </c>
      <c r="L369" s="30"/>
      <c r="M369" s="30">
        <v>1.8947000000000001</v>
      </c>
      <c r="N369" s="84">
        <f>[1]!b_anal_modidura_cnbd(A369,E369,1)</f>
        <v>2.6076000000000001</v>
      </c>
      <c r="O369" s="85">
        <f>[1]!b_anal_yield_cnbd(A369,D369,1)</f>
        <v>2.7900999999999998</v>
      </c>
      <c r="P369" s="86">
        <f>IF(U:U="国开1",0.09/N369+J369,IF(U:U="国开3",0.14/N369+J369,IF(U:U="国开5",0.24/N369+J369,IF(U:U="国开7",0.24/N369+J369,IF(U:U="国开10",0.29/N369+J369,IF(U:U="口行1",0.08/N369+J369,IF(U:U="口行2",0.08/N369+J369,IF(U:U="口行3",0.08/N369+J369,IF(U:U="口行5",0.13/N369+J369,IF(U:U="口行7",0.13/N369+J369,IF(U:U="口行10",0.18/N369+J369,IF(U:U="农发1",0.09/N369+J369,IF(U:U="农发2",0.09/N369+J369,IF(U:U="农发3",0.09/N369+J369,IF(U:U="农发5",0.14/N369+J369,IF(U:U="农发7",0.19/N369+J369,IF(U:U="农发10",0.19/N369+J369,IF(U:U="农发20",0.24/N369+J369,IF(U:U="国债1",0.05/N369+J369,IF(U:U="国债2",0.05/N369+J369,IF(U:U="国债3",0.05/N369+J369,IF(U:U="国开0",0,IF(U:U="农发0",0,IF(U:U="国债0",0,IF(U:U="口行0",0,0.1/N369+J369)))))))))))))))))))))))))</f>
        <v>2.7922892161374442</v>
      </c>
      <c r="Q369" s="1"/>
      <c r="R369" s="88">
        <f t="shared" si="11"/>
        <v>0.2189216137444383</v>
      </c>
      <c r="S369" s="1"/>
      <c r="U369" s="1" t="str">
        <f>IF(I:I="国家开发银行","国开",IF(I:I="中国进出口银行","口行",IF(I:I="中国农业发展银行","农发","国债")))&amp;IF(G:G&lt;1,"0",G369)</f>
        <v>国开3</v>
      </c>
      <c r="W369" s="1"/>
      <c r="X369" s="1"/>
    </row>
    <row r="370" spans="1:24" ht="15.75" hidden="1" x14ac:dyDescent="0.25">
      <c r="A370" s="113" t="str">
        <f t="shared" si="10"/>
        <v>150220.IB</v>
      </c>
      <c r="B370" s="29" t="s">
        <v>2179</v>
      </c>
      <c r="C370" s="29" t="s">
        <v>2180</v>
      </c>
      <c r="D370" s="33">
        <v>42395</v>
      </c>
      <c r="E370" s="33">
        <v>42397</v>
      </c>
      <c r="F370" s="30">
        <v>70</v>
      </c>
      <c r="G370" s="30">
        <v>5</v>
      </c>
      <c r="H370" s="29" t="s">
        <v>12</v>
      </c>
      <c r="I370" s="29" t="s">
        <v>15</v>
      </c>
      <c r="J370" s="30">
        <v>2.8969</v>
      </c>
      <c r="K370" s="30">
        <v>2.21</v>
      </c>
      <c r="L370" s="30"/>
      <c r="M370" s="30">
        <v>1.0504</v>
      </c>
      <c r="N370" s="84">
        <f>[1]!b_anal_modidura_cnbd(A370,E370,1)</f>
        <v>4.2100999999999997</v>
      </c>
      <c r="O370" s="85">
        <f>[1]!b_anal_yield_cnbd(A370,D370,1)</f>
        <v>2.91</v>
      </c>
      <c r="P370" s="86">
        <f>IF(U:U="国开1",0.09/N370+J370,IF(U:U="国开3",0.14/N370+J370,IF(U:U="国开5",0.24/N370+J370,IF(U:U="国开7",0.24/N370+J370,IF(U:U="国开10",0.29/N370+J370,IF(U:U="口行1",0.08/N370+J370,IF(U:U="口行2",0.08/N370+J370,IF(U:U="口行3",0.08/N370+J370,IF(U:U="口行5",0.13/N370+J370,IF(U:U="口行7",0.13/N370+J370,IF(U:U="口行10",0.18/N370+J370,IF(U:U="农发1",0.09/N370+J370,IF(U:U="农发2",0.09/N370+J370,IF(U:U="农发3",0.09/N370+J370,IF(U:U="农发5",0.14/N370+J370,IF(U:U="农发7",0.19/N370+J370,IF(U:U="农发10",0.19/N370+J370,IF(U:U="农发20",0.24/N370+J370,IF(U:U="国债1",0.05/N370+J370,IF(U:U="国债2",0.05/N370+J370,IF(U:U="国债3",0.05/N370+J370,IF(U:U="国开0",0,IF(U:U="农发0",0,IF(U:U="国债0",0,IF(U:U="口行0",0,0.1/N370+J370)))))))))))))))))))))))))</f>
        <v>2.9539057718343984</v>
      </c>
      <c r="Q370" s="1"/>
      <c r="R370" s="88">
        <f t="shared" si="11"/>
        <v>4.3905771834398255</v>
      </c>
      <c r="S370" s="1"/>
      <c r="U370" s="1" t="str">
        <f>IF(I:I="国家开发银行","国开",IF(I:I="中国进出口银行","口行",IF(I:I="中国农业发展银行","农发","国债")))&amp;IF(G:G&lt;1,"0",G370)</f>
        <v>国开5</v>
      </c>
      <c r="W370" s="1"/>
      <c r="X370" s="1"/>
    </row>
    <row r="371" spans="1:24" ht="15.75" hidden="1" x14ac:dyDescent="0.25">
      <c r="A371" s="113" t="str">
        <f t="shared" si="10"/>
        <v>150221.IB</v>
      </c>
      <c r="B371" s="29" t="s">
        <v>2181</v>
      </c>
      <c r="C371" s="29" t="s">
        <v>2182</v>
      </c>
      <c r="D371" s="33">
        <v>42395</v>
      </c>
      <c r="E371" s="33">
        <v>42397</v>
      </c>
      <c r="F371" s="30">
        <v>50</v>
      </c>
      <c r="G371" s="30">
        <v>7</v>
      </c>
      <c r="H371" s="29" t="s">
        <v>12</v>
      </c>
      <c r="I371" s="29" t="s">
        <v>15</v>
      </c>
      <c r="J371" s="30">
        <v>3.157</v>
      </c>
      <c r="K371" s="30">
        <v>3.57</v>
      </c>
      <c r="L371" s="30"/>
      <c r="M371" s="30">
        <v>1.3737999999999999</v>
      </c>
      <c r="N371" s="84">
        <f>[1]!b_anal_modidura_cnbd(A371,E371,1)</f>
        <v>5.8628999999999998</v>
      </c>
      <c r="O371" s="85">
        <f>[1]!b_anal_yield_cnbd(A371,D371,1)</f>
        <v>3.1998000000000002</v>
      </c>
      <c r="P371" s="86">
        <f>IF(U:U="国开1",0.09/N371+J371,IF(U:U="国开3",0.14/N371+J371,IF(U:U="国开5",0.24/N371+J371,IF(U:U="国开7",0.24/N371+J371,IF(U:U="国开10",0.29/N371+J371,IF(U:U="口行1",0.08/N371+J371,IF(U:U="口行2",0.08/N371+J371,IF(U:U="口行3",0.08/N371+J371,IF(U:U="口行5",0.13/N371+J371,IF(U:U="口行7",0.13/N371+J371,IF(U:U="口行10",0.18/N371+J371,IF(U:U="农发1",0.09/N371+J371,IF(U:U="农发2",0.09/N371+J371,IF(U:U="农发3",0.09/N371+J371,IF(U:U="农发5",0.14/N371+J371,IF(U:U="农发7",0.19/N371+J371,IF(U:U="农发10",0.19/N371+J371,IF(U:U="农发20",0.24/N371+J371,IF(U:U="国债1",0.05/N371+J371,IF(U:U="国债2",0.05/N371+J371,IF(U:U="国债3",0.05/N371+J371,IF(U:U="国开0",0,IF(U:U="农发0",0,IF(U:U="国债0",0,IF(U:U="口行0",0,0.1/N371+J371)))))))))))))))))))))))))</f>
        <v>3.1979353732794351</v>
      </c>
      <c r="Q371" s="1"/>
      <c r="R371" s="88">
        <f t="shared" si="11"/>
        <v>-0.18646267205650879</v>
      </c>
      <c r="S371" s="1"/>
      <c r="U371" s="1" t="str">
        <f>IF(I:I="国家开发银行","国开",IF(I:I="中国进出口银行","口行",IF(I:I="中国农业发展银行","农发","国债")))&amp;IF(G:G&lt;1,"0",G371)</f>
        <v>国开7</v>
      </c>
      <c r="W371" s="1"/>
      <c r="X371" s="1"/>
    </row>
    <row r="372" spans="1:24" ht="15.75" hidden="1" x14ac:dyDescent="0.25">
      <c r="A372" s="113" t="str">
        <f t="shared" si="10"/>
        <v>160205.IB</v>
      </c>
      <c r="B372" s="29" t="s">
        <v>2183</v>
      </c>
      <c r="C372" s="29" t="s">
        <v>2184</v>
      </c>
      <c r="D372" s="33">
        <v>42397</v>
      </c>
      <c r="E372" s="33">
        <v>42401</v>
      </c>
      <c r="F372" s="30">
        <v>20</v>
      </c>
      <c r="G372" s="30">
        <v>20</v>
      </c>
      <c r="H372" s="29" t="s">
        <v>12</v>
      </c>
      <c r="I372" s="29" t="s">
        <v>15</v>
      </c>
      <c r="J372" s="30">
        <v>3.8254999999999999</v>
      </c>
      <c r="K372" s="30">
        <v>5.49</v>
      </c>
      <c r="L372" s="30"/>
      <c r="M372" s="30">
        <v>1.9167000000000001</v>
      </c>
      <c r="N372" s="84">
        <f>[1]!b_anal_modidura_cnbd(A372,E372,1)</f>
        <v>13.8078</v>
      </c>
      <c r="O372" s="85">
        <f>[1]!b_anal_yield_cnbd(A372,D372,1)</f>
        <v>3.8279999999999998</v>
      </c>
      <c r="P372" s="86">
        <f>IF(U:U="国开1",0.09/N372+J372,IF(U:U="国开3",0.14/N372+J372,IF(U:U="国开5",0.24/N372+J372,IF(U:U="国开7",0.24/N372+J372,IF(U:U="国开10",0.29/N372+J372,IF(U:U="口行1",0.08/N372+J372,IF(U:U="口行2",0.08/N372+J372,IF(U:U="口行3",0.08/N372+J372,IF(U:U="口行5",0.13/N372+J372,IF(U:U="口行7",0.13/N372+J372,IF(U:U="口行10",0.18/N372+J372,IF(U:U="农发1",0.09/N372+J372,IF(U:U="农发2",0.09/N372+J372,IF(U:U="农发3",0.09/N372+J372,IF(U:U="农发5",0.14/N372+J372,IF(U:U="农发7",0.19/N372+J372,IF(U:U="农发10",0.19/N372+J372,IF(U:U="农发20",0.24/N372+J372,IF(U:U="国债1",0.05/N372+J372,IF(U:U="国债2",0.05/N372+J372,IF(U:U="国债3",0.05/N372+J372,IF(U:U="国开0",0,IF(U:U="农发0",0,IF(U:U="国债0",0,IF(U:U="口行0",0,0.1/N372+J372)))))))))))))))))))))))))</f>
        <v>3.8327422833470934</v>
      </c>
      <c r="Q372" s="1"/>
      <c r="R372" s="88">
        <f t="shared" si="11"/>
        <v>0.47422833470935899</v>
      </c>
      <c r="S372" s="1"/>
      <c r="U372" s="1" t="str">
        <f>IF(I:I="国家开发银行","国开",IF(I:I="中国进出口银行","口行",IF(I:I="中国农业发展银行","农发","国债")))&amp;IF(G:G&lt;1,"0",G372)</f>
        <v>国开20</v>
      </c>
      <c r="W372" s="1"/>
      <c r="X372" s="1"/>
    </row>
    <row r="373" spans="1:24" ht="15.75" hidden="1" x14ac:dyDescent="0.25">
      <c r="A373" s="113" t="str">
        <f t="shared" si="10"/>
        <v>150221.IB</v>
      </c>
      <c r="B373" s="29" t="s">
        <v>2185</v>
      </c>
      <c r="C373" s="29" t="s">
        <v>2186</v>
      </c>
      <c r="D373" s="33">
        <v>42402</v>
      </c>
      <c r="E373" s="33">
        <v>42403</v>
      </c>
      <c r="F373" s="30">
        <v>60</v>
      </c>
      <c r="G373" s="30">
        <v>7</v>
      </c>
      <c r="H373" s="29" t="s">
        <v>12</v>
      </c>
      <c r="I373" s="29" t="s">
        <v>15</v>
      </c>
      <c r="J373" s="30">
        <v>3.2450999999999999</v>
      </c>
      <c r="K373" s="30">
        <v>2.39</v>
      </c>
      <c r="L373" s="30"/>
      <c r="M373" s="30">
        <v>12.5</v>
      </c>
      <c r="N373" s="84">
        <f>[1]!b_anal_modidura_cnbd(A373,E373,1)</f>
        <v>5.8445999999999998</v>
      </c>
      <c r="O373" s="85">
        <f>[1]!b_anal_yield_cnbd(A373,D373,1)</f>
        <v>3.2601</v>
      </c>
      <c r="P373" s="86">
        <f>IF(U:U="国开1",0.09/N373+J373,IF(U:U="国开3",0.14/N373+J373,IF(U:U="国开5",0.24/N373+J373,IF(U:U="国开7",0.24/N373+J373,IF(U:U="国开10",0.29/N373+J373,IF(U:U="口行1",0.08/N373+J373,IF(U:U="口行2",0.08/N373+J373,IF(U:U="口行3",0.08/N373+J373,IF(U:U="口行5",0.13/N373+J373,IF(U:U="口行7",0.13/N373+J373,IF(U:U="口行10",0.18/N373+J373,IF(U:U="农发1",0.09/N373+J373,IF(U:U="农发2",0.09/N373+J373,IF(U:U="农发3",0.09/N373+J373,IF(U:U="农发5",0.14/N373+J373,IF(U:U="农发7",0.19/N373+J373,IF(U:U="农发10",0.19/N373+J373,IF(U:U="农发20",0.24/N373+J373,IF(U:U="国债1",0.05/N373+J373,IF(U:U="国债2",0.05/N373+J373,IF(U:U="国债3",0.05/N373+J373,IF(U:U="国开0",0,IF(U:U="农发0",0,IF(U:U="国债0",0,IF(U:U="口行0",0,0.1/N373+J373)))))))))))))))))))))))))</f>
        <v>3.2861635458371827</v>
      </c>
      <c r="Q373" s="1"/>
      <c r="R373" s="88">
        <f t="shared" si="11"/>
        <v>2.6063545837182733</v>
      </c>
      <c r="S373" s="1"/>
      <c r="U373" s="1" t="str">
        <f>IF(I:I="国家开发银行","国开",IF(I:I="中国进出口银行","口行",IF(I:I="中国农业发展银行","农发","国债")))&amp;IF(G:G&lt;1,"0",G373)</f>
        <v>国开7</v>
      </c>
      <c r="W373" s="1"/>
      <c r="X373" s="1"/>
    </row>
    <row r="374" spans="1:24" ht="15.75" hidden="1" x14ac:dyDescent="0.25">
      <c r="A374" s="113" t="str">
        <f t="shared" si="10"/>
        <v>150220.IB</v>
      </c>
      <c r="B374" s="29" t="s">
        <v>2187</v>
      </c>
      <c r="C374" s="29" t="s">
        <v>2188</v>
      </c>
      <c r="D374" s="33">
        <v>42402</v>
      </c>
      <c r="E374" s="33">
        <v>42403</v>
      </c>
      <c r="F374" s="30">
        <v>70</v>
      </c>
      <c r="G374" s="30">
        <v>5</v>
      </c>
      <c r="H374" s="29" t="s">
        <v>12</v>
      </c>
      <c r="I374" s="29" t="s">
        <v>15</v>
      </c>
      <c r="J374" s="30">
        <v>2.9632999999999998</v>
      </c>
      <c r="K374" s="30">
        <v>2.2400000000000002</v>
      </c>
      <c r="L374" s="30"/>
      <c r="M374" s="30">
        <v>1</v>
      </c>
      <c r="N374" s="84">
        <f>[1]!b_anal_modidura_cnbd(A374,E374,1)</f>
        <v>4.1914999999999996</v>
      </c>
      <c r="O374" s="85">
        <f>[1]!b_anal_yield_cnbd(A374,D374,1)</f>
        <v>3.0352000000000001</v>
      </c>
      <c r="P374" s="86">
        <f>IF(U:U="国开1",0.09/N374+J374,IF(U:U="国开3",0.14/N374+J374,IF(U:U="国开5",0.24/N374+J374,IF(U:U="国开7",0.24/N374+J374,IF(U:U="国开10",0.29/N374+J374,IF(U:U="口行1",0.08/N374+J374,IF(U:U="口行2",0.08/N374+J374,IF(U:U="口行3",0.08/N374+J374,IF(U:U="口行5",0.13/N374+J374,IF(U:U="口行7",0.13/N374+J374,IF(U:U="口行10",0.18/N374+J374,IF(U:U="农发1",0.09/N374+J374,IF(U:U="农发2",0.09/N374+J374,IF(U:U="农发3",0.09/N374+J374,IF(U:U="农发5",0.14/N374+J374,IF(U:U="农发7",0.19/N374+J374,IF(U:U="农发10",0.19/N374+J374,IF(U:U="农发20",0.24/N374+J374,IF(U:U="国债1",0.05/N374+J374,IF(U:U="国债2",0.05/N374+J374,IF(U:U="国债3",0.05/N374+J374,IF(U:U="国开0",0,IF(U:U="农发0",0,IF(U:U="国债0",0,IF(U:U="口行0",0,0.1/N374+J374)))))))))))))))))))))))))</f>
        <v>3.0205587379219847</v>
      </c>
      <c r="Q374" s="1"/>
      <c r="R374" s="88">
        <f t="shared" si="11"/>
        <v>-1.4641262078015416</v>
      </c>
      <c r="S374" s="1"/>
      <c r="U374" s="1" t="str">
        <f>IF(I:I="国家开发银行","国开",IF(I:I="中国进出口银行","口行",IF(I:I="中国农业发展银行","农发","国债")))&amp;IF(G:G&lt;1,"0",G374)</f>
        <v>国开5</v>
      </c>
      <c r="W374" s="1"/>
      <c r="X374" s="1"/>
    </row>
    <row r="375" spans="1:24" ht="15.75" hidden="1" x14ac:dyDescent="0.25">
      <c r="A375" s="113" t="str">
        <f t="shared" si="10"/>
        <v>150223.IB</v>
      </c>
      <c r="B375" s="29" t="s">
        <v>2189</v>
      </c>
      <c r="C375" s="29" t="s">
        <v>2190</v>
      </c>
      <c r="D375" s="33">
        <v>42402</v>
      </c>
      <c r="E375" s="33">
        <v>42403</v>
      </c>
      <c r="F375" s="30">
        <v>60</v>
      </c>
      <c r="G375" s="30">
        <v>3</v>
      </c>
      <c r="H375" s="29" t="s">
        <v>12</v>
      </c>
      <c r="I375" s="29" t="s">
        <v>15</v>
      </c>
      <c r="J375" s="30">
        <v>2.7557</v>
      </c>
      <c r="K375" s="30">
        <v>1.96</v>
      </c>
      <c r="L375" s="30"/>
      <c r="M375" s="30">
        <v>8.125</v>
      </c>
      <c r="N375" s="84">
        <f>[1]!b_anal_modidura_cnbd(A375,E375,1)</f>
        <v>2.5926</v>
      </c>
      <c r="O375" s="85">
        <f>[1]!b_anal_yield_cnbd(A375,D375,1)</f>
        <v>2.8</v>
      </c>
      <c r="P375" s="86">
        <f>IF(U:U="国开1",0.09/N375+J375,IF(U:U="国开3",0.14/N375+J375,IF(U:U="国开5",0.24/N375+J375,IF(U:U="国开7",0.24/N375+J375,IF(U:U="国开10",0.29/N375+J375,IF(U:U="口行1",0.08/N375+J375,IF(U:U="口行2",0.08/N375+J375,IF(U:U="口行3",0.08/N375+J375,IF(U:U="口行5",0.13/N375+J375,IF(U:U="口行7",0.13/N375+J375,IF(U:U="口行10",0.18/N375+J375,IF(U:U="农发1",0.09/N375+J375,IF(U:U="农发2",0.09/N375+J375,IF(U:U="农发3",0.09/N375+J375,IF(U:U="农发5",0.14/N375+J375,IF(U:U="农发7",0.19/N375+J375,IF(U:U="农发10",0.19/N375+J375,IF(U:U="农发20",0.24/N375+J375,IF(U:U="国债1",0.05/N375+J375,IF(U:U="国债2",0.05/N375+J375,IF(U:U="国债3",0.05/N375+J375,IF(U:U="国开0",0,IF(U:U="农发0",0,IF(U:U="国债0",0,IF(U:U="口行0",0,0.1/N375+J375)))))))))))))))))))))))))</f>
        <v>2.8096998457147264</v>
      </c>
      <c r="Q375" s="1"/>
      <c r="R375" s="88">
        <f t="shared" si="11"/>
        <v>0.9699845714726596</v>
      </c>
      <c r="S375" s="1"/>
      <c r="U375" s="1" t="str">
        <f>IF(I:I="国家开发银行","国开",IF(I:I="中国进出口银行","口行",IF(I:I="中国农业发展银行","农发","国债")))&amp;IF(G:G&lt;1,"0",G375)</f>
        <v>国开3</v>
      </c>
      <c r="W375" s="1"/>
      <c r="X375" s="1"/>
    </row>
    <row r="376" spans="1:24" ht="15.75" hidden="1" x14ac:dyDescent="0.25">
      <c r="A376" s="113" t="str">
        <f t="shared" si="10"/>
        <v>150218.IB</v>
      </c>
      <c r="B376" s="29" t="s">
        <v>2191</v>
      </c>
      <c r="C376" s="29" t="s">
        <v>2192</v>
      </c>
      <c r="D376" s="33">
        <v>42402</v>
      </c>
      <c r="E376" s="33">
        <v>42403</v>
      </c>
      <c r="F376" s="30">
        <v>130</v>
      </c>
      <c r="G376" s="30">
        <v>10</v>
      </c>
      <c r="H376" s="29" t="s">
        <v>12</v>
      </c>
      <c r="I376" s="29" t="s">
        <v>15</v>
      </c>
      <c r="J376" s="30">
        <v>3.1478000000000002</v>
      </c>
      <c r="K376" s="30">
        <v>1.96</v>
      </c>
      <c r="L376" s="30"/>
      <c r="M376" s="30">
        <v>2.0253999999999999</v>
      </c>
      <c r="N376" s="84">
        <f>[1]!b_anal_modidura_cnbd(A376,E376,1)</f>
        <v>7.9126000000000003</v>
      </c>
      <c r="O376" s="85">
        <f>[1]!b_anal_yield_cnbd(A376,D376,1)</f>
        <v>3.1551</v>
      </c>
      <c r="P376" s="86">
        <f>IF(U:U="国开1",0.09/N376+J376,IF(U:U="国开3",0.14/N376+J376,IF(U:U="国开5",0.24/N376+J376,IF(U:U="国开7",0.24/N376+J376,IF(U:U="国开10",0.29/N376+J376,IF(U:U="口行1",0.08/N376+J376,IF(U:U="口行2",0.08/N376+J376,IF(U:U="口行3",0.08/N376+J376,IF(U:U="口行5",0.13/N376+J376,IF(U:U="口行7",0.13/N376+J376,IF(U:U="口行10",0.18/N376+J376,IF(U:U="农发1",0.09/N376+J376,IF(U:U="农发2",0.09/N376+J376,IF(U:U="农发3",0.09/N376+J376,IF(U:U="农发5",0.14/N376+J376,IF(U:U="农发7",0.19/N376+J376,IF(U:U="农发10",0.19/N376+J376,IF(U:U="农发20",0.24/N376+J376,IF(U:U="国债1",0.05/N376+J376,IF(U:U="国债2",0.05/N376+J376,IF(U:U="国债3",0.05/N376+J376,IF(U:U="国开0",0,IF(U:U="农发0",0,IF(U:U="国债0",0,IF(U:U="口行0",0,0.1/N376+J376)))))))))))))))))))))))))</f>
        <v>3.1844504056820768</v>
      </c>
      <c r="Q376" s="1"/>
      <c r="R376" s="88">
        <f t="shared" si="11"/>
        <v>2.9350405682076808</v>
      </c>
      <c r="S376" s="1"/>
      <c r="U376" s="1" t="str">
        <f>IF(I:I="国家开发银行","国开",IF(I:I="中国进出口银行","口行",IF(I:I="中国农业发展银行","农发","国债")))&amp;IF(G:G&lt;1,"0",G376)</f>
        <v>国开10</v>
      </c>
      <c r="W376" s="1"/>
      <c r="X376" s="1"/>
    </row>
    <row r="377" spans="1:24" ht="15.75" hidden="1" x14ac:dyDescent="0.25">
      <c r="A377" s="113" t="str">
        <f t="shared" si="10"/>
        <v>150223.IB</v>
      </c>
      <c r="B377" s="29" t="s">
        <v>2193</v>
      </c>
      <c r="C377" s="29" t="s">
        <v>2194</v>
      </c>
      <c r="D377" s="33">
        <v>42416</v>
      </c>
      <c r="E377" s="33">
        <v>42418</v>
      </c>
      <c r="F377" s="30">
        <v>60</v>
      </c>
      <c r="G377" s="30">
        <v>3</v>
      </c>
      <c r="H377" s="29" t="s">
        <v>12</v>
      </c>
      <c r="I377" s="29" t="s">
        <v>15</v>
      </c>
      <c r="J377" s="30">
        <v>2.8109000000000002</v>
      </c>
      <c r="K377" s="30">
        <v>2.2999999999999998</v>
      </c>
      <c r="L377" s="30"/>
      <c r="M377" s="30">
        <v>1.2885</v>
      </c>
      <c r="N377" s="84">
        <f>[1]!b_anal_modidura_cnbd(A377,E377,1)</f>
        <v>2.5524</v>
      </c>
      <c r="O377" s="85">
        <f>[1]!b_anal_yield_cnbd(A377,D377,1)</f>
        <v>2.8542999999999998</v>
      </c>
      <c r="P377" s="86">
        <f>IF(U:U="国开1",0.09/N377+J377,IF(U:U="国开3",0.14/N377+J377,IF(U:U="国开5",0.24/N377+J377,IF(U:U="国开7",0.24/N377+J377,IF(U:U="国开10",0.29/N377+J377,IF(U:U="口行1",0.08/N377+J377,IF(U:U="口行2",0.08/N377+J377,IF(U:U="口行3",0.08/N377+J377,IF(U:U="口行5",0.13/N377+J377,IF(U:U="口行7",0.13/N377+J377,IF(U:U="口行10",0.18/N377+J377,IF(U:U="农发1",0.09/N377+J377,IF(U:U="农发2",0.09/N377+J377,IF(U:U="农发3",0.09/N377+J377,IF(U:U="农发5",0.14/N377+J377,IF(U:U="农发7",0.19/N377+J377,IF(U:U="农发10",0.19/N377+J377,IF(U:U="农发20",0.24/N377+J377,IF(U:U="国债1",0.05/N377+J377,IF(U:U="国债2",0.05/N377+J377,IF(U:U="国债3",0.05/N377+J377,IF(U:U="国开0",0,IF(U:U="农发0",0,IF(U:U="国债0",0,IF(U:U="口行0",0,0.1/N377+J377)))))))))))))))))))))))))</f>
        <v>2.8657503369377841</v>
      </c>
      <c r="Q377" s="1"/>
      <c r="R377" s="88">
        <f t="shared" si="11"/>
        <v>1.14503369377843</v>
      </c>
      <c r="S377" s="1"/>
      <c r="U377" s="1" t="str">
        <f>IF(I:I="国家开发银行","国开",IF(I:I="中国进出口银行","口行",IF(I:I="中国农业发展银行","农发","国债")))&amp;IF(G:G&lt;1,"0",G377)</f>
        <v>国开3</v>
      </c>
      <c r="W377" s="1"/>
      <c r="X377" s="1"/>
    </row>
    <row r="378" spans="1:24" ht="15.75" hidden="1" x14ac:dyDescent="0.25">
      <c r="A378" s="113" t="str">
        <f t="shared" si="10"/>
        <v>150221.IB</v>
      </c>
      <c r="B378" s="29" t="s">
        <v>2195</v>
      </c>
      <c r="C378" s="29" t="s">
        <v>2196</v>
      </c>
      <c r="D378" s="33">
        <v>42416</v>
      </c>
      <c r="E378" s="33">
        <v>42418</v>
      </c>
      <c r="F378" s="30">
        <v>70</v>
      </c>
      <c r="G378" s="30">
        <v>7</v>
      </c>
      <c r="H378" s="29" t="s">
        <v>12</v>
      </c>
      <c r="I378" s="29" t="s">
        <v>15</v>
      </c>
      <c r="J378" s="30">
        <v>3.2576000000000001</v>
      </c>
      <c r="K378" s="30">
        <v>2.61</v>
      </c>
      <c r="L378" s="30"/>
      <c r="M378" s="30">
        <v>2.5</v>
      </c>
      <c r="N378" s="84">
        <f>[1]!b_anal_modidura_cnbd(A378,E378,1)</f>
        <v>5.8037000000000001</v>
      </c>
      <c r="O378" s="85">
        <f>[1]!b_anal_yield_cnbd(A378,D378,1)</f>
        <v>3.2700999999999998</v>
      </c>
      <c r="P378" s="86">
        <f>IF(U:U="国开1",0.09/N378+J378,IF(U:U="国开3",0.14/N378+J378,IF(U:U="国开5",0.24/N378+J378,IF(U:U="国开7",0.24/N378+J378,IF(U:U="国开10",0.29/N378+J378,IF(U:U="口行1",0.08/N378+J378,IF(U:U="口行2",0.08/N378+J378,IF(U:U="口行3",0.08/N378+J378,IF(U:U="口行5",0.13/N378+J378,IF(U:U="口行7",0.13/N378+J378,IF(U:U="口行10",0.18/N378+J378,IF(U:U="农发1",0.09/N378+J378,IF(U:U="农发2",0.09/N378+J378,IF(U:U="农发3",0.09/N378+J378,IF(U:U="农发5",0.14/N378+J378,IF(U:U="农发7",0.19/N378+J378,IF(U:U="农发10",0.19/N378+J378,IF(U:U="农发20",0.24/N378+J378,IF(U:U="国债1",0.05/N378+J378,IF(U:U="国债2",0.05/N378+J378,IF(U:U="国债3",0.05/N378+J378,IF(U:U="国开0",0,IF(U:U="农发0",0,IF(U:U="国债0",0,IF(U:U="口行0",0,0.1/N378+J378)))))))))))))))))))))))))</f>
        <v>3.2989529300273963</v>
      </c>
      <c r="Q378" s="1"/>
      <c r="R378" s="88">
        <f t="shared" si="11"/>
        <v>2.8852930027396528</v>
      </c>
      <c r="S378" s="1"/>
      <c r="U378" s="1" t="str">
        <f>IF(I:I="国家开发银行","国开",IF(I:I="中国进出口银行","口行",IF(I:I="中国农业发展银行","农发","国债")))&amp;IF(G:G&lt;1,"0",G378)</f>
        <v>国开7</v>
      </c>
      <c r="W378" s="1"/>
      <c r="X378" s="1"/>
    </row>
    <row r="379" spans="1:24" ht="15.75" hidden="1" x14ac:dyDescent="0.25">
      <c r="A379" s="113" t="str">
        <f t="shared" si="10"/>
        <v>160002.IB</v>
      </c>
      <c r="B379" s="29" t="s">
        <v>2197</v>
      </c>
      <c r="C379" s="29" t="s">
        <v>2198</v>
      </c>
      <c r="D379" s="33">
        <v>42417</v>
      </c>
      <c r="E379" s="33">
        <v>42418</v>
      </c>
      <c r="F379" s="30">
        <v>200</v>
      </c>
      <c r="G379" s="30">
        <v>5</v>
      </c>
      <c r="H379" s="29" t="s">
        <v>12</v>
      </c>
      <c r="I379" s="29" t="s">
        <v>31</v>
      </c>
      <c r="J379" s="30">
        <v>2.6246</v>
      </c>
      <c r="K379" s="30">
        <v>2.97</v>
      </c>
      <c r="L379" s="30"/>
      <c r="M379" s="30"/>
      <c r="N379" s="84">
        <f>[1]!b_anal_modidura_cnbd(A379,E379,1)</f>
        <v>4.5401999999999996</v>
      </c>
      <c r="O379" s="85">
        <f>[1]!b_anal_yield_cnbd(A379,D379,1)</f>
        <v>2.7035999999999998</v>
      </c>
      <c r="P379" s="86">
        <f>IF(U:U="国开1",0.09/N379+J379,IF(U:U="国开3",0.14/N379+J379,IF(U:U="国开5",0.24/N379+J379,IF(U:U="国开7",0.24/N379+J379,IF(U:U="国开10",0.29/N379+J379,IF(U:U="口行1",0.08/N379+J379,IF(U:U="口行2",0.08/N379+J379,IF(U:U="口行3",0.08/N379+J379,IF(U:U="口行5",0.13/N379+J379,IF(U:U="口行7",0.13/N379+J379,IF(U:U="口行10",0.18/N379+J379,IF(U:U="农发1",0.09/N379+J379,IF(U:U="农发2",0.09/N379+J379,IF(U:U="农发3",0.09/N379+J379,IF(U:U="农发5",0.14/N379+J379,IF(U:U="农发7",0.19/N379+J379,IF(U:U="农发10",0.19/N379+J379,IF(U:U="农发20",0.24/N379+J379,IF(U:U="国债1",0.05/N379+J379,IF(U:U="国债2",0.05/N379+J379,IF(U:U="国债3",0.05/N379+J379,IF(U:U="国开0",0,IF(U:U="农发0",0,IF(U:U="国债0",0,IF(U:U="口行0",0,0.1/N379+J379)))))))))))))))))))))))))</f>
        <v>2.646625461433417</v>
      </c>
      <c r="Q379" s="1"/>
      <c r="R379" s="88">
        <f t="shared" si="11"/>
        <v>-5.6974538566582744</v>
      </c>
      <c r="S379" s="1"/>
      <c r="U379" s="1" t="str">
        <f>IF(I:I="国家开发银行","国开",IF(I:I="中国进出口银行","口行",IF(I:I="中国农业发展银行","农发","国债")))&amp;IF(G:G&lt;1,"0",G379)</f>
        <v>国债5</v>
      </c>
      <c r="W379" s="1"/>
      <c r="X379" s="1"/>
    </row>
    <row r="380" spans="1:24" ht="15.75" hidden="1" x14ac:dyDescent="0.25">
      <c r="A380" s="113" t="str">
        <f t="shared" si="10"/>
        <v>150218.IB</v>
      </c>
      <c r="B380" s="29" t="s">
        <v>2199</v>
      </c>
      <c r="C380" s="29" t="s">
        <v>2200</v>
      </c>
      <c r="D380" s="33">
        <v>42418</v>
      </c>
      <c r="E380" s="33">
        <v>42422</v>
      </c>
      <c r="F380" s="30">
        <v>120</v>
      </c>
      <c r="G380" s="30">
        <v>10</v>
      </c>
      <c r="H380" s="29" t="s">
        <v>12</v>
      </c>
      <c r="I380" s="29" t="s">
        <v>15</v>
      </c>
      <c r="J380" s="30">
        <v>3.1204999999999998</v>
      </c>
      <c r="K380" s="30">
        <v>2.46</v>
      </c>
      <c r="L380" s="30"/>
      <c r="M380" s="30">
        <v>8.5714000000000006</v>
      </c>
      <c r="N380" s="84">
        <f>[1]!b_anal_modidura_cnbd(A380,E380,1)</f>
        <v>7.8681000000000001</v>
      </c>
      <c r="O380" s="85">
        <f>[1]!b_anal_yield_cnbd(A380,D380,1)</f>
        <v>3.1383000000000001</v>
      </c>
      <c r="P380" s="86">
        <f>IF(U:U="国开1",0.09/N380+J380,IF(U:U="国开3",0.14/N380+J380,IF(U:U="国开5",0.24/N380+J380,IF(U:U="国开7",0.24/N380+J380,IF(U:U="国开10",0.29/N380+J380,IF(U:U="口行1",0.08/N380+J380,IF(U:U="口行2",0.08/N380+J380,IF(U:U="口行3",0.08/N380+J380,IF(U:U="口行5",0.13/N380+J380,IF(U:U="口行7",0.13/N380+J380,IF(U:U="口行10",0.18/N380+J380,IF(U:U="农发1",0.09/N380+J380,IF(U:U="农发2",0.09/N380+J380,IF(U:U="农发3",0.09/N380+J380,IF(U:U="农发5",0.14/N380+J380,IF(U:U="农发7",0.19/N380+J380,IF(U:U="农发10",0.19/N380+J380,IF(U:U="农发20",0.24/N380+J380,IF(U:U="国债1",0.05/N380+J380,IF(U:U="国债2",0.05/N380+J380,IF(U:U="国债3",0.05/N380+J380,IF(U:U="国开0",0,IF(U:U="农发0",0,IF(U:U="国债0",0,IF(U:U="口行0",0,0.1/N380+J380)))))))))))))))))))))))))</f>
        <v>3.1573576911833858</v>
      </c>
      <c r="Q380" s="1"/>
      <c r="R380" s="88">
        <f t="shared" si="11"/>
        <v>1.9057691183385739</v>
      </c>
      <c r="S380" s="1"/>
      <c r="U380" s="1" t="str">
        <f>IF(I:I="国家开发银行","国开",IF(I:I="中国进出口银行","口行",IF(I:I="中国农业发展银行","农发","国债")))&amp;IF(G:G&lt;1,"0",G380)</f>
        <v>国开10</v>
      </c>
      <c r="W380" s="1"/>
      <c r="X380" s="1"/>
    </row>
    <row r="381" spans="1:24" ht="15.75" hidden="1" x14ac:dyDescent="0.25">
      <c r="A381" s="113" t="str">
        <f t="shared" si="10"/>
        <v>160205.IB</v>
      </c>
      <c r="B381" s="29" t="s">
        <v>2201</v>
      </c>
      <c r="C381" s="29" t="s">
        <v>2202</v>
      </c>
      <c r="D381" s="33">
        <v>42418</v>
      </c>
      <c r="E381" s="33">
        <v>42422</v>
      </c>
      <c r="F381" s="30">
        <v>20</v>
      </c>
      <c r="G381" s="30">
        <v>20</v>
      </c>
      <c r="H381" s="29" t="s">
        <v>12</v>
      </c>
      <c r="I381" s="29" t="s">
        <v>15</v>
      </c>
      <c r="J381" s="30">
        <v>3.8207</v>
      </c>
      <c r="K381" s="30">
        <v>4.83</v>
      </c>
      <c r="L381" s="30"/>
      <c r="M381" s="30">
        <v>19</v>
      </c>
      <c r="N381" s="84">
        <f>[1]!b_anal_modidura_cnbd(A381,E381,1)</f>
        <v>13.74</v>
      </c>
      <c r="O381" s="85">
        <f>[1]!b_anal_yield_cnbd(A381,D381,1)</f>
        <v>3.8306</v>
      </c>
      <c r="P381" s="86">
        <f>IF(U:U="国开1",0.09/N381+J381,IF(U:U="国开3",0.14/N381+J381,IF(U:U="国开5",0.24/N381+J381,IF(U:U="国开7",0.24/N381+J381,IF(U:U="国开10",0.29/N381+J381,IF(U:U="口行1",0.08/N381+J381,IF(U:U="口行2",0.08/N381+J381,IF(U:U="口行3",0.08/N381+J381,IF(U:U="口行5",0.13/N381+J381,IF(U:U="口行7",0.13/N381+J381,IF(U:U="口行10",0.18/N381+J381,IF(U:U="农发1",0.09/N381+J381,IF(U:U="农发2",0.09/N381+J381,IF(U:U="农发3",0.09/N381+J381,IF(U:U="农发5",0.14/N381+J381,IF(U:U="农发7",0.19/N381+J381,IF(U:U="农发10",0.19/N381+J381,IF(U:U="农发20",0.24/N381+J381,IF(U:U="国债1",0.05/N381+J381,IF(U:U="国债2",0.05/N381+J381,IF(U:U="国债3",0.05/N381+J381,IF(U:U="国开0",0,IF(U:U="农发0",0,IF(U:U="国债0",0,IF(U:U="口行0",0,0.1/N381+J381)))))))))))))))))))))))))</f>
        <v>3.827978020378457</v>
      </c>
      <c r="Q381" s="1"/>
      <c r="R381" s="88">
        <f t="shared" si="11"/>
        <v>-0.26219796215429803</v>
      </c>
      <c r="S381" s="1"/>
      <c r="U381" s="1" t="str">
        <f>IF(I:I="国家开发银行","国开",IF(I:I="中国进出口银行","口行",IF(I:I="中国农业发展银行","农发","国债")))&amp;IF(G:G&lt;1,"0",G381)</f>
        <v>国开20</v>
      </c>
      <c r="W381" s="1"/>
      <c r="X381" s="1"/>
    </row>
    <row r="382" spans="1:24" ht="15.75" hidden="1" x14ac:dyDescent="0.25">
      <c r="A382" s="113" t="str">
        <f t="shared" si="10"/>
        <v>160403.IB</v>
      </c>
      <c r="B382" s="29" t="s">
        <v>2203</v>
      </c>
      <c r="C382" s="29" t="s">
        <v>2204</v>
      </c>
      <c r="D382" s="33">
        <v>42422</v>
      </c>
      <c r="E382" s="33">
        <v>42424</v>
      </c>
      <c r="F382" s="30">
        <v>50</v>
      </c>
      <c r="G382" s="30">
        <v>5</v>
      </c>
      <c r="H382" s="29" t="s">
        <v>12</v>
      </c>
      <c r="I382" s="29" t="s">
        <v>41</v>
      </c>
      <c r="J382" s="30">
        <v>3.0207000000000002</v>
      </c>
      <c r="K382" s="30">
        <v>4.24</v>
      </c>
      <c r="L382" s="30"/>
      <c r="M382" s="30">
        <v>1.0270999999999999</v>
      </c>
      <c r="N382" s="84">
        <f>[1]!b_anal_modidura_cnbd(A382,E382,1)</f>
        <v>4.4444999999999997</v>
      </c>
      <c r="O382" s="85">
        <f>[1]!b_anal_yield_cnbd(A382,D382,1)</f>
        <v>3.0836000000000001</v>
      </c>
      <c r="P382" s="86">
        <f>IF(U:U="国开1",0.09/N382+J382,IF(U:U="国开3",0.14/N382+J382,IF(U:U="国开5",0.24/N382+J382,IF(U:U="国开7",0.24/N382+J382,IF(U:U="国开10",0.29/N382+J382,IF(U:U="口行1",0.08/N382+J382,IF(U:U="口行2",0.08/N382+J382,IF(U:U="口行3",0.08/N382+J382,IF(U:U="口行5",0.13/N382+J382,IF(U:U="口行7",0.13/N382+J382,IF(U:U="口行10",0.18/N382+J382,IF(U:U="农发1",0.09/N382+J382,IF(U:U="农发2",0.09/N382+J382,IF(U:U="农发3",0.09/N382+J382,IF(U:U="农发5",0.14/N382+J382,IF(U:U="农发7",0.19/N382+J382,IF(U:U="农发10",0.19/N382+J382,IF(U:U="农发20",0.24/N382+J382,IF(U:U="国债1",0.05/N382+J382,IF(U:U="国债2",0.05/N382+J382,IF(U:U="国债3",0.05/N382+J382,IF(U:U="国开0",0,IF(U:U="农发0",0,IF(U:U="国债0",0,IF(U:U="口行0",0,0.1/N382+J382)))))))))))))))))))))))))</f>
        <v>3.0521996062549221</v>
      </c>
      <c r="Q382" s="1"/>
      <c r="R382" s="88">
        <f t="shared" si="11"/>
        <v>-3.140039374507797</v>
      </c>
      <c r="S382" s="1"/>
      <c r="U382" s="1" t="str">
        <f>IF(I:I="国家开发银行","国开",IF(I:I="中国进出口银行","口行",IF(I:I="中国农业发展银行","农发","国债")))&amp;IF(G:G&lt;1,"0",G382)</f>
        <v>农发5</v>
      </c>
      <c r="W382" s="1"/>
      <c r="X382" s="1"/>
    </row>
    <row r="383" spans="1:24" ht="15.75" hidden="1" x14ac:dyDescent="0.25">
      <c r="A383" s="113" t="str">
        <f t="shared" si="10"/>
        <v>160405.IB</v>
      </c>
      <c r="B383" s="29" t="s">
        <v>2205</v>
      </c>
      <c r="C383" s="29" t="s">
        <v>2206</v>
      </c>
      <c r="D383" s="33">
        <v>42422</v>
      </c>
      <c r="E383" s="33">
        <v>42424</v>
      </c>
      <c r="F383" s="30">
        <v>40</v>
      </c>
      <c r="G383" s="30">
        <v>10</v>
      </c>
      <c r="H383" s="29" t="s">
        <v>12</v>
      </c>
      <c r="I383" s="29" t="s">
        <v>41</v>
      </c>
      <c r="J383" s="30">
        <v>3.3010999999999999</v>
      </c>
      <c r="K383" s="30">
        <v>4.7</v>
      </c>
      <c r="L383" s="30"/>
      <c r="M383" s="30">
        <v>1.0761000000000001</v>
      </c>
      <c r="N383" s="84">
        <f>[1]!b_anal_modidura_cnbd(A383,E383,1)</f>
        <v>8.2543000000000006</v>
      </c>
      <c r="O383" s="85">
        <f>[1]!b_anal_yield_cnbd(A383,D383,1)</f>
        <v>3.3288000000000002</v>
      </c>
      <c r="P383" s="86">
        <f>IF(U:U="国开1",0.09/N383+J383,IF(U:U="国开3",0.14/N383+J383,IF(U:U="国开5",0.24/N383+J383,IF(U:U="国开7",0.24/N383+J383,IF(U:U="国开10",0.29/N383+J383,IF(U:U="口行1",0.08/N383+J383,IF(U:U="口行2",0.08/N383+J383,IF(U:U="口行3",0.08/N383+J383,IF(U:U="口行5",0.13/N383+J383,IF(U:U="口行7",0.13/N383+J383,IF(U:U="口行10",0.18/N383+J383,IF(U:U="农发1",0.09/N383+J383,IF(U:U="农发2",0.09/N383+J383,IF(U:U="农发3",0.09/N383+J383,IF(U:U="农发5",0.14/N383+J383,IF(U:U="农发7",0.19/N383+J383,IF(U:U="农发10",0.19/N383+J383,IF(U:U="农发20",0.24/N383+J383,IF(U:U="国债1",0.05/N383+J383,IF(U:U="国债2",0.05/N383+J383,IF(U:U="国债3",0.05/N383+J383,IF(U:U="国开0",0,IF(U:U="农发0",0,IF(U:U="国债0",0,IF(U:U="口行0",0,0.1/N383+J383)))))))))))))))))))))))))</f>
        <v>3.3241183056104089</v>
      </c>
      <c r="Q383" s="1"/>
      <c r="R383" s="88">
        <f t="shared" si="11"/>
        <v>-0.46816943895913177</v>
      </c>
      <c r="S383" s="1"/>
      <c r="U383" s="1" t="str">
        <f>IF(I:I="国家开发银行","国开",IF(I:I="中国进出口银行","口行",IF(I:I="中国农业发展银行","农发","国债")))&amp;IF(G:G&lt;1,"0",G383)</f>
        <v>农发10</v>
      </c>
      <c r="W383" s="1"/>
      <c r="X383" s="1"/>
    </row>
    <row r="384" spans="1:24" ht="15.75" hidden="1" x14ac:dyDescent="0.25">
      <c r="A384" s="113" t="str">
        <f t="shared" si="10"/>
        <v>160404.IB</v>
      </c>
      <c r="B384" s="29" t="s">
        <v>2207</v>
      </c>
      <c r="C384" s="29" t="s">
        <v>2208</v>
      </c>
      <c r="D384" s="33">
        <v>42422</v>
      </c>
      <c r="E384" s="33">
        <v>42424</v>
      </c>
      <c r="F384" s="30">
        <v>40</v>
      </c>
      <c r="G384" s="30">
        <v>7</v>
      </c>
      <c r="H384" s="29" t="s">
        <v>12</v>
      </c>
      <c r="I384" s="29" t="s">
        <v>41</v>
      </c>
      <c r="J384" s="30">
        <v>3.2538</v>
      </c>
      <c r="K384" s="30">
        <v>4.3499999999999996</v>
      </c>
      <c r="L384" s="30"/>
      <c r="M384" s="30">
        <v>1.5625</v>
      </c>
      <c r="N384" s="84">
        <f>[1]!b_anal_modidura_cnbd(A384,E384,1)</f>
        <v>6.0282999999999998</v>
      </c>
      <c r="O384" s="85">
        <f>[1]!b_anal_yield_cnbd(A384,D384,1)</f>
        <v>3.3033000000000001</v>
      </c>
      <c r="P384" s="86">
        <f>IF(U:U="国开1",0.09/N384+J384,IF(U:U="国开3",0.14/N384+J384,IF(U:U="国开5",0.24/N384+J384,IF(U:U="国开7",0.24/N384+J384,IF(U:U="国开10",0.29/N384+J384,IF(U:U="口行1",0.08/N384+J384,IF(U:U="口行2",0.08/N384+J384,IF(U:U="口行3",0.08/N384+J384,IF(U:U="口行5",0.13/N384+J384,IF(U:U="口行7",0.13/N384+J384,IF(U:U="口行10",0.18/N384+J384,IF(U:U="农发1",0.09/N384+J384,IF(U:U="农发2",0.09/N384+J384,IF(U:U="农发3",0.09/N384+J384,IF(U:U="农发5",0.14/N384+J384,IF(U:U="农发7",0.19/N384+J384,IF(U:U="农发10",0.19/N384+J384,IF(U:U="农发20",0.24/N384+J384,IF(U:U="国债1",0.05/N384+J384,IF(U:U="国债2",0.05/N384+J384,IF(U:U="国债3",0.05/N384+J384,IF(U:U="国开0",0,IF(U:U="农发0",0,IF(U:U="国债0",0,IF(U:U="口行0",0,0.1/N384+J384)))))))))))))))))))))))))</f>
        <v>3.2853180067349004</v>
      </c>
      <c r="Q384" s="1"/>
      <c r="R384" s="88">
        <f t="shared" si="11"/>
        <v>-1.7981993265099749</v>
      </c>
      <c r="S384" s="1"/>
      <c r="U384" s="1" t="str">
        <f>IF(I:I="国家开发银行","国开",IF(I:I="中国进出口银行","口行",IF(I:I="中国农业发展银行","农发","国债")))&amp;IF(G:G&lt;1,"0",G384)</f>
        <v>农发7</v>
      </c>
      <c r="W384" s="1"/>
      <c r="X384" s="1"/>
    </row>
    <row r="385" spans="1:24" ht="15.75" hidden="1" x14ac:dyDescent="0.25">
      <c r="A385" s="113" t="str">
        <f t="shared" si="10"/>
        <v>160402.IB</v>
      </c>
      <c r="B385" s="29" t="s">
        <v>2209</v>
      </c>
      <c r="C385" s="29" t="s">
        <v>2210</v>
      </c>
      <c r="D385" s="33">
        <v>42422</v>
      </c>
      <c r="E385" s="33">
        <v>42424</v>
      </c>
      <c r="F385" s="30">
        <v>50</v>
      </c>
      <c r="G385" s="30">
        <v>3</v>
      </c>
      <c r="H385" s="29" t="s">
        <v>12</v>
      </c>
      <c r="I385" s="29" t="s">
        <v>41</v>
      </c>
      <c r="J385" s="30">
        <v>2.7871000000000001</v>
      </c>
      <c r="K385" s="30">
        <v>4.18</v>
      </c>
      <c r="L385" s="30"/>
      <c r="M385" s="30">
        <v>6.2069000000000001</v>
      </c>
      <c r="N385" s="84">
        <f>[1]!b_anal_modidura_cnbd(A385,E385,1)</f>
        <v>2.7101999999999999</v>
      </c>
      <c r="O385" s="85">
        <f>[1]!b_anal_yield_cnbd(A385,D385,1)</f>
        <v>2.8353999999999999</v>
      </c>
      <c r="P385" s="86">
        <f>IF(U:U="国开1",0.09/N385+J385,IF(U:U="国开3",0.14/N385+J385,IF(U:U="国开5",0.24/N385+J385,IF(U:U="国开7",0.24/N385+J385,IF(U:U="国开10",0.29/N385+J385,IF(U:U="口行1",0.08/N385+J385,IF(U:U="口行2",0.08/N385+J385,IF(U:U="口行3",0.08/N385+J385,IF(U:U="口行5",0.13/N385+J385,IF(U:U="口行7",0.13/N385+J385,IF(U:U="口行10",0.18/N385+J385,IF(U:U="农发1",0.09/N385+J385,IF(U:U="农发2",0.09/N385+J385,IF(U:U="农发3",0.09/N385+J385,IF(U:U="农发5",0.14/N385+J385,IF(U:U="农发7",0.19/N385+J385,IF(U:U="农发10",0.19/N385+J385,IF(U:U="农发20",0.24/N385+J385,IF(U:U="国债1",0.05/N385+J385,IF(U:U="国债2",0.05/N385+J385,IF(U:U="国债3",0.05/N385+J385,IF(U:U="国开0",0,IF(U:U="农发0",0,IF(U:U="国债0",0,IF(U:U="口行0",0,0.1/N385+J385)))))))))))))))))))))))))</f>
        <v>2.8203078813371709</v>
      </c>
      <c r="Q385" s="1"/>
      <c r="R385" s="88">
        <f t="shared" si="11"/>
        <v>-1.5092118662829002</v>
      </c>
      <c r="S385" s="1"/>
      <c r="U385" s="1" t="str">
        <f>IF(I:I="国家开发银行","国开",IF(I:I="中国进出口银行","口行",IF(I:I="中国农业发展银行","农发","国债")))&amp;IF(G:G&lt;1,"0",G385)</f>
        <v>农发3</v>
      </c>
      <c r="W385" s="1"/>
      <c r="X385" s="1"/>
    </row>
    <row r="386" spans="1:24" ht="15.75" hidden="1" x14ac:dyDescent="0.25">
      <c r="A386" s="113" t="str">
        <f t="shared" ref="A386:A449" si="12">LEFT(B386,IFERROR(FIND("X",B386,7),FIND("Z",B386,7))-1)&amp;".IB"</f>
        <v>160206.IB</v>
      </c>
      <c r="B386" s="29" t="s">
        <v>2211</v>
      </c>
      <c r="C386" s="29" t="s">
        <v>2212</v>
      </c>
      <c r="D386" s="33">
        <v>42423</v>
      </c>
      <c r="E386" s="33">
        <v>42425</v>
      </c>
      <c r="F386" s="30">
        <v>70</v>
      </c>
      <c r="G386" s="30">
        <v>5</v>
      </c>
      <c r="H386" s="29" t="s">
        <v>12</v>
      </c>
      <c r="I386" s="29" t="s">
        <v>15</v>
      </c>
      <c r="J386" s="30">
        <v>2.9460000000000002</v>
      </c>
      <c r="K386" s="30">
        <v>3.38</v>
      </c>
      <c r="L386" s="30"/>
      <c r="M386" s="30">
        <v>2.2330999999999999</v>
      </c>
      <c r="N386" s="84">
        <f>[1]!b_anal_modidura_cnbd(A386,E386,1)</f>
        <v>4.5601000000000003</v>
      </c>
      <c r="O386" s="85">
        <f>[1]!b_anal_yield_cnbd(A386,D386,1)</f>
        <v>3.0347</v>
      </c>
      <c r="P386" s="86">
        <f>IF(U:U="国开1",0.09/N386+J386,IF(U:U="国开3",0.14/N386+J386,IF(U:U="国开5",0.24/N386+J386,IF(U:U="国开7",0.24/N386+J386,IF(U:U="国开10",0.29/N386+J386,IF(U:U="口行1",0.08/N386+J386,IF(U:U="口行2",0.08/N386+J386,IF(U:U="口行3",0.08/N386+J386,IF(U:U="口行5",0.13/N386+J386,IF(U:U="口行7",0.13/N386+J386,IF(U:U="口行10",0.18/N386+J386,IF(U:U="农发1",0.09/N386+J386,IF(U:U="农发2",0.09/N386+J386,IF(U:U="农发3",0.09/N386+J386,IF(U:U="农发5",0.14/N386+J386,IF(U:U="农发7",0.19/N386+J386,IF(U:U="农发10",0.19/N386+J386,IF(U:U="农发20",0.24/N386+J386,IF(U:U="国债1",0.05/N386+J386,IF(U:U="国债2",0.05/N386+J386,IF(U:U="国债3",0.05/N386+J386,IF(U:U="国开0",0,IF(U:U="农发0",0,IF(U:U="国债0",0,IF(U:U="口行0",0,0.1/N386+J386)))))))))))))))))))))))))</f>
        <v>2.9986304247713869</v>
      </c>
      <c r="Q386" s="1"/>
      <c r="R386" s="88">
        <f t="shared" ref="R386:R449" si="13">(P386-O386)*100</f>
        <v>-3.6069575228613093</v>
      </c>
      <c r="S386" s="1"/>
      <c r="U386" s="1" t="str">
        <f>IF(I:I="国家开发银行","国开",IF(I:I="中国进出口银行","口行",IF(I:I="中国农业发展银行","农发","国债")))&amp;IF(G:G&lt;1,"0",G386)</f>
        <v>国开5</v>
      </c>
      <c r="W386" s="1"/>
      <c r="X386" s="1"/>
    </row>
    <row r="387" spans="1:24" ht="15.75" hidden="1" x14ac:dyDescent="0.25">
      <c r="A387" s="113" t="str">
        <f t="shared" si="12"/>
        <v>150223.IB</v>
      </c>
      <c r="B387" s="29" t="s">
        <v>2213</v>
      </c>
      <c r="C387" s="29" t="s">
        <v>2214</v>
      </c>
      <c r="D387" s="33">
        <v>42423</v>
      </c>
      <c r="E387" s="33">
        <v>42425</v>
      </c>
      <c r="F387" s="30">
        <v>60</v>
      </c>
      <c r="G387" s="30">
        <v>3</v>
      </c>
      <c r="H387" s="29" t="s">
        <v>12</v>
      </c>
      <c r="I387" s="29" t="s">
        <v>15</v>
      </c>
      <c r="J387" s="30">
        <v>2.7267999999999999</v>
      </c>
      <c r="K387" s="30">
        <v>3.56</v>
      </c>
      <c r="L387" s="30"/>
      <c r="M387" s="30">
        <v>7.6786000000000003</v>
      </c>
      <c r="N387" s="84">
        <f>[1]!b_anal_modidura_cnbd(A387,E387,1)</f>
        <v>2.5348000000000002</v>
      </c>
      <c r="O387" s="85">
        <f>[1]!b_anal_yield_cnbd(A387,D387,1)</f>
        <v>2.7652000000000001</v>
      </c>
      <c r="P387" s="86">
        <f>IF(U:U="国开1",0.09/N387+J387,IF(U:U="国开3",0.14/N387+J387,IF(U:U="国开5",0.24/N387+J387,IF(U:U="国开7",0.24/N387+J387,IF(U:U="国开10",0.29/N387+J387,IF(U:U="口行1",0.08/N387+J387,IF(U:U="口行2",0.08/N387+J387,IF(U:U="口行3",0.08/N387+J387,IF(U:U="口行5",0.13/N387+J387,IF(U:U="口行7",0.13/N387+J387,IF(U:U="口行10",0.18/N387+J387,IF(U:U="农发1",0.09/N387+J387,IF(U:U="农发2",0.09/N387+J387,IF(U:U="农发3",0.09/N387+J387,IF(U:U="农发5",0.14/N387+J387,IF(U:U="农发7",0.19/N387+J387,IF(U:U="农发10",0.19/N387+J387,IF(U:U="农发20",0.24/N387+J387,IF(U:U="国债1",0.05/N387+J387,IF(U:U="国债2",0.05/N387+J387,IF(U:U="国债3",0.05/N387+J387,IF(U:U="国开0",0,IF(U:U="农发0",0,IF(U:U="国债0",0,IF(U:U="口行0",0,0.1/N387+J387)))))))))))))))))))))))))</f>
        <v>2.7820311819472936</v>
      </c>
      <c r="Q387" s="1"/>
      <c r="R387" s="88">
        <f t="shared" si="13"/>
        <v>1.6831181947293494</v>
      </c>
      <c r="S387" s="1"/>
      <c r="U387" s="1" t="str">
        <f>IF(I:I="国家开发银行","国开",IF(I:I="中国进出口银行","口行",IF(I:I="中国农业发展银行","农发","国债")))&amp;IF(G:G&lt;1,"0",G387)</f>
        <v>国开3</v>
      </c>
      <c r="W387" s="1"/>
      <c r="X387" s="1"/>
    </row>
    <row r="388" spans="1:24" ht="15.75" hidden="1" x14ac:dyDescent="0.25">
      <c r="A388" s="113" t="str">
        <f t="shared" si="12"/>
        <v>160003.IB</v>
      </c>
      <c r="B388" s="29" t="s">
        <v>2215</v>
      </c>
      <c r="C388" s="29" t="s">
        <v>2216</v>
      </c>
      <c r="D388" s="33">
        <v>42424</v>
      </c>
      <c r="E388" s="33">
        <v>42425</v>
      </c>
      <c r="F388" s="30">
        <v>200</v>
      </c>
      <c r="G388" s="30">
        <v>3</v>
      </c>
      <c r="H388" s="29" t="s">
        <v>12</v>
      </c>
      <c r="I388" s="29" t="s">
        <v>31</v>
      </c>
      <c r="J388" s="30">
        <v>2.4245000000000001</v>
      </c>
      <c r="K388" s="30">
        <v>3.12</v>
      </c>
      <c r="L388" s="30"/>
      <c r="M388" s="30"/>
      <c r="N388" s="84">
        <f>[1]!b_anal_modidura_cnbd(A388,E388,1)</f>
        <v>2.7805</v>
      </c>
      <c r="O388" s="85">
        <f>[1]!b_anal_yield_cnbd(A388,D388,1)</f>
        <v>2.5103</v>
      </c>
      <c r="P388" s="86">
        <f>IF(U:U="国开1",0.09/N388+J388,IF(U:U="国开3",0.14/N388+J388,IF(U:U="国开5",0.24/N388+J388,IF(U:U="国开7",0.24/N388+J388,IF(U:U="国开10",0.29/N388+J388,IF(U:U="口行1",0.08/N388+J388,IF(U:U="口行2",0.08/N388+J388,IF(U:U="口行3",0.08/N388+J388,IF(U:U="口行5",0.13/N388+J388,IF(U:U="口行7",0.13/N388+J388,IF(U:U="口行10",0.18/N388+J388,IF(U:U="农发1",0.09/N388+J388,IF(U:U="农发2",0.09/N388+J388,IF(U:U="农发3",0.09/N388+J388,IF(U:U="农发5",0.14/N388+J388,IF(U:U="农发7",0.19/N388+J388,IF(U:U="农发10",0.19/N388+J388,IF(U:U="农发20",0.24/N388+J388,IF(U:U="国债1",0.05/N388+J388,IF(U:U="国债2",0.05/N388+J388,IF(U:U="国债3",0.05/N388+J388,IF(U:U="国开0",0,IF(U:U="农发0",0,IF(U:U="国债0",0,IF(U:U="口行0",0,0.1/N388+J388)))))))))))))))))))))))))</f>
        <v>2.4424823772702751</v>
      </c>
      <c r="Q388" s="1"/>
      <c r="R388" s="88">
        <f t="shared" si="13"/>
        <v>-6.7817622729724913</v>
      </c>
      <c r="S388" s="1"/>
      <c r="U388" s="1" t="str">
        <f>IF(I:I="国家开发银行","国开",IF(I:I="中国进出口银行","口行",IF(I:I="中国农业发展银行","农发","国债")))&amp;IF(G:G&lt;1,"0",G388)</f>
        <v>国债3</v>
      </c>
      <c r="W388" s="1"/>
      <c r="X388" s="1"/>
    </row>
    <row r="389" spans="1:24" ht="15.75" hidden="1" x14ac:dyDescent="0.25">
      <c r="A389" s="113" t="str">
        <f t="shared" si="12"/>
        <v>160302.IB</v>
      </c>
      <c r="B389" s="29" t="s">
        <v>2217</v>
      </c>
      <c r="C389" s="29" t="s">
        <v>2218</v>
      </c>
      <c r="D389" s="33">
        <v>42425</v>
      </c>
      <c r="E389" s="33">
        <v>42429</v>
      </c>
      <c r="F389" s="30">
        <v>50</v>
      </c>
      <c r="G389" s="30">
        <v>5</v>
      </c>
      <c r="H389" s="29" t="s">
        <v>12</v>
      </c>
      <c r="I389" s="29" t="s">
        <v>22</v>
      </c>
      <c r="J389" s="30">
        <v>3.0739000000000001</v>
      </c>
      <c r="K389" s="30">
        <v>2.88</v>
      </c>
      <c r="L389" s="30"/>
      <c r="M389" s="30">
        <v>1.4369000000000001</v>
      </c>
      <c r="N389" s="84">
        <f>[1]!b_anal_modidura_cnbd(A389,E389,1)</f>
        <v>4.5479000000000003</v>
      </c>
      <c r="O389" s="85">
        <f>[1]!b_anal_yield_cnbd(A389,D389,1)</f>
        <v>3.137</v>
      </c>
      <c r="P389" s="86">
        <f>IF(U:U="国开1",0.09/N389+J389,IF(U:U="国开3",0.14/N389+J389,IF(U:U="国开5",0.24/N389+J389,IF(U:U="国开7",0.24/N389+J389,IF(U:U="国开10",0.29/N389+J389,IF(U:U="口行1",0.08/N389+J389,IF(U:U="口行2",0.08/N389+J389,IF(U:U="口行3",0.08/N389+J389,IF(U:U="口行5",0.13/N389+J389,IF(U:U="口行7",0.13/N389+J389,IF(U:U="口行10",0.18/N389+J389,IF(U:U="农发1",0.09/N389+J389,IF(U:U="农发2",0.09/N389+J389,IF(U:U="农发3",0.09/N389+J389,IF(U:U="农发5",0.14/N389+J389,IF(U:U="农发7",0.19/N389+J389,IF(U:U="农发10",0.19/N389+J389,IF(U:U="农发20",0.24/N389+J389,IF(U:U="国债1",0.05/N389+J389,IF(U:U="国债2",0.05/N389+J389,IF(U:U="国债3",0.05/N389+J389,IF(U:U="国开0",0,IF(U:U="农发0",0,IF(U:U="国债0",0,IF(U:U="口行0",0,0.1/N389+J389)))))))))))))))))))))))))</f>
        <v>3.1024846214736472</v>
      </c>
      <c r="Q389" s="1"/>
      <c r="R389" s="88">
        <f t="shared" si="13"/>
        <v>-3.451537852635278</v>
      </c>
      <c r="S389" s="1"/>
      <c r="U389" s="1" t="str">
        <f>IF(I:I="国家开发银行","国开",IF(I:I="中国进出口银行","口行",IF(I:I="中国农业发展银行","农发","国债")))&amp;IF(G:G&lt;1,"0",G389)</f>
        <v>口行5</v>
      </c>
      <c r="W389" s="1"/>
      <c r="X389" s="1"/>
    </row>
    <row r="390" spans="1:24" ht="15.75" hidden="1" x14ac:dyDescent="0.25">
      <c r="A390" s="113" t="str">
        <f t="shared" si="12"/>
        <v>150218.IB</v>
      </c>
      <c r="B390" s="29" t="s">
        <v>2219</v>
      </c>
      <c r="C390" s="29" t="s">
        <v>2220</v>
      </c>
      <c r="D390" s="33">
        <v>42425</v>
      </c>
      <c r="E390" s="33">
        <v>42429</v>
      </c>
      <c r="F390" s="30">
        <v>120</v>
      </c>
      <c r="G390" s="30">
        <v>10</v>
      </c>
      <c r="H390" s="29" t="s">
        <v>12</v>
      </c>
      <c r="I390" s="29" t="s">
        <v>15</v>
      </c>
      <c r="J390" s="30">
        <v>3.1855000000000002</v>
      </c>
      <c r="K390" s="30">
        <v>2.44</v>
      </c>
      <c r="L390" s="30"/>
      <c r="M390" s="30">
        <v>10.666700000000001</v>
      </c>
      <c r="N390" s="84">
        <f>[1]!b_anal_modidura_cnbd(A390,E390,1)</f>
        <v>7.8452000000000002</v>
      </c>
      <c r="O390" s="85">
        <f>[1]!b_anal_yield_cnbd(A390,D390,1)</f>
        <v>3.1850999999999998</v>
      </c>
      <c r="P390" s="86">
        <f>IF(U:U="国开1",0.09/N390+J390,IF(U:U="国开3",0.14/N390+J390,IF(U:U="国开5",0.24/N390+J390,IF(U:U="国开7",0.24/N390+J390,IF(U:U="国开10",0.29/N390+J390,IF(U:U="口行1",0.08/N390+J390,IF(U:U="口行2",0.08/N390+J390,IF(U:U="口行3",0.08/N390+J390,IF(U:U="口行5",0.13/N390+J390,IF(U:U="口行7",0.13/N390+J390,IF(U:U="口行10",0.18/N390+J390,IF(U:U="农发1",0.09/N390+J390,IF(U:U="农发2",0.09/N390+J390,IF(U:U="农发3",0.09/N390+J390,IF(U:U="农发5",0.14/N390+J390,IF(U:U="农发7",0.19/N390+J390,IF(U:U="农发10",0.19/N390+J390,IF(U:U="农发20",0.24/N390+J390,IF(U:U="国债1",0.05/N390+J390,IF(U:U="国债2",0.05/N390+J390,IF(U:U="国债3",0.05/N390+J390,IF(U:U="国开0",0,IF(U:U="农发0",0,IF(U:U="国债0",0,IF(U:U="口行0",0,0.1/N390+J390)))))))))))))))))))))))))</f>
        <v>3.2224652781318515</v>
      </c>
      <c r="Q390" s="1"/>
      <c r="R390" s="88">
        <f t="shared" si="13"/>
        <v>3.7365278131851642</v>
      </c>
      <c r="S390" s="1"/>
      <c r="U390" s="1" t="str">
        <f>IF(I:I="国家开发银行","国开",IF(I:I="中国进出口银行","口行",IF(I:I="中国农业发展银行","农发","国债")))&amp;IF(G:G&lt;1,"0",G390)</f>
        <v>国开10</v>
      </c>
      <c r="W390" s="1"/>
      <c r="X390" s="1"/>
    </row>
    <row r="391" spans="1:24" ht="15.75" hidden="1" x14ac:dyDescent="0.25">
      <c r="A391" s="113" t="str">
        <f t="shared" si="12"/>
        <v>160205.IB</v>
      </c>
      <c r="B391" s="29" t="s">
        <v>2221</v>
      </c>
      <c r="C391" s="29" t="s">
        <v>2222</v>
      </c>
      <c r="D391" s="33">
        <v>42425</v>
      </c>
      <c r="E391" s="33">
        <v>42429</v>
      </c>
      <c r="F391" s="30">
        <v>30</v>
      </c>
      <c r="G391" s="30">
        <v>20</v>
      </c>
      <c r="H391" s="29" t="s">
        <v>12</v>
      </c>
      <c r="I391" s="29" t="s">
        <v>15</v>
      </c>
      <c r="J391" s="30">
        <v>4.0021000000000004</v>
      </c>
      <c r="K391" s="30">
        <v>2.5</v>
      </c>
      <c r="L391" s="30"/>
      <c r="M391" s="30">
        <v>1</v>
      </c>
      <c r="N391" s="84">
        <f>[1]!b_anal_modidura_cnbd(A391,E391,1)</f>
        <v>13.665800000000001</v>
      </c>
      <c r="O391" s="85">
        <f>[1]!b_anal_yield_cnbd(A391,D391,1)</f>
        <v>3.911</v>
      </c>
      <c r="P391" s="86">
        <f>IF(U:U="国开1",0.09/N391+J391,IF(U:U="国开3",0.14/N391+J391,IF(U:U="国开5",0.24/N391+J391,IF(U:U="国开7",0.24/N391+J391,IF(U:U="国开10",0.29/N391+J391,IF(U:U="口行1",0.08/N391+J391,IF(U:U="口行2",0.08/N391+J391,IF(U:U="口行3",0.08/N391+J391,IF(U:U="口行5",0.13/N391+J391,IF(U:U="口行7",0.13/N391+J391,IF(U:U="口行10",0.18/N391+J391,IF(U:U="农发1",0.09/N391+J391,IF(U:U="农发2",0.09/N391+J391,IF(U:U="农发3",0.09/N391+J391,IF(U:U="农发5",0.14/N391+J391,IF(U:U="农发7",0.19/N391+J391,IF(U:U="农发10",0.19/N391+J391,IF(U:U="农发20",0.24/N391+J391,IF(U:U="国债1",0.05/N391+J391,IF(U:U="国债2",0.05/N391+J391,IF(U:U="国债3",0.05/N391+J391,IF(U:U="国开0",0,IF(U:U="农发0",0,IF(U:U="国债0",0,IF(U:U="口行0",0,0.1/N391+J391)))))))))))))))))))))))))</f>
        <v>4.0094175372096768</v>
      </c>
      <c r="Q391" s="1"/>
      <c r="R391" s="88">
        <f t="shared" si="13"/>
        <v>9.841753720967672</v>
      </c>
      <c r="S391" s="1"/>
      <c r="U391" s="1" t="str">
        <f>IF(I:I="国家开发银行","国开",IF(I:I="中国进出口银行","口行",IF(I:I="中国农业发展银行","农发","国债")))&amp;IF(G:G&lt;1,"0",G391)</f>
        <v>国开20</v>
      </c>
      <c r="W391" s="1"/>
      <c r="X391" s="1"/>
    </row>
    <row r="392" spans="1:24" ht="15.75" hidden="1" x14ac:dyDescent="0.25">
      <c r="A392" s="113" t="str">
        <f t="shared" si="12"/>
        <v>160303.IB</v>
      </c>
      <c r="B392" s="29" t="s">
        <v>2223</v>
      </c>
      <c r="C392" s="29" t="s">
        <v>2224</v>
      </c>
      <c r="D392" s="33">
        <v>42425</v>
      </c>
      <c r="E392" s="33">
        <v>42429</v>
      </c>
      <c r="F392" s="30">
        <v>60</v>
      </c>
      <c r="G392" s="30">
        <v>10</v>
      </c>
      <c r="H392" s="29" t="s">
        <v>12</v>
      </c>
      <c r="I392" s="29" t="s">
        <v>22</v>
      </c>
      <c r="J392" s="30">
        <v>3.4045999999999998</v>
      </c>
      <c r="K392" s="30">
        <v>2.0099999999999998</v>
      </c>
      <c r="L392" s="30"/>
      <c r="M392" s="30">
        <v>4.6875</v>
      </c>
      <c r="N392" s="84">
        <f>[1]!b_anal_modidura_cnbd(A392,E392,1)</f>
        <v>8.3600999999999992</v>
      </c>
      <c r="O392" s="85">
        <f>[1]!b_anal_yield_cnbd(A392,D392,1)</f>
        <v>3.4148999999999998</v>
      </c>
      <c r="P392" s="86">
        <f>IF(U:U="国开1",0.09/N392+J392,IF(U:U="国开3",0.14/N392+J392,IF(U:U="国开5",0.24/N392+J392,IF(U:U="国开7",0.24/N392+J392,IF(U:U="国开10",0.29/N392+J392,IF(U:U="口行1",0.08/N392+J392,IF(U:U="口行2",0.08/N392+J392,IF(U:U="口行3",0.08/N392+J392,IF(U:U="口行5",0.13/N392+J392,IF(U:U="口行7",0.13/N392+J392,IF(U:U="口行10",0.18/N392+J392,IF(U:U="农发1",0.09/N392+J392,IF(U:U="农发2",0.09/N392+J392,IF(U:U="农发3",0.09/N392+J392,IF(U:U="农发5",0.14/N392+J392,IF(U:U="农发7",0.19/N392+J392,IF(U:U="农发10",0.19/N392+J392,IF(U:U="农发20",0.24/N392+J392,IF(U:U="国债1",0.05/N392+J392,IF(U:U="国债2",0.05/N392+J392,IF(U:U="国债3",0.05/N392+J392,IF(U:U="国开0",0,IF(U:U="农发0",0,IF(U:U="国债0",0,IF(U:U="口行0",0,0.1/N392+J392)))))))))))))))))))))))))</f>
        <v>3.4261308429325008</v>
      </c>
      <c r="Q392" s="1"/>
      <c r="R392" s="88">
        <f t="shared" si="13"/>
        <v>1.1230842932500984</v>
      </c>
      <c r="S392" s="1"/>
      <c r="U392" s="1" t="str">
        <f>IF(I:I="国家开发银行","国开",IF(I:I="中国进出口银行","口行",IF(I:I="中国农业发展银行","农发","国债")))&amp;IF(G:G&lt;1,"0",G392)</f>
        <v>口行10</v>
      </c>
      <c r="W392" s="1"/>
      <c r="X392" s="1"/>
    </row>
    <row r="393" spans="1:24" ht="15.75" hidden="1" x14ac:dyDescent="0.25">
      <c r="A393" s="113" t="str">
        <f t="shared" si="12"/>
        <v>160403.IB</v>
      </c>
      <c r="B393" s="29" t="s">
        <v>2225</v>
      </c>
      <c r="C393" s="29" t="s">
        <v>2226</v>
      </c>
      <c r="D393" s="33">
        <v>42429</v>
      </c>
      <c r="E393" s="33">
        <v>42431</v>
      </c>
      <c r="F393" s="30">
        <v>60</v>
      </c>
      <c r="G393" s="30">
        <v>5</v>
      </c>
      <c r="H393" s="29" t="s">
        <v>12</v>
      </c>
      <c r="I393" s="29" t="s">
        <v>41</v>
      </c>
      <c r="J393" s="30">
        <v>3.1012</v>
      </c>
      <c r="K393" s="30">
        <v>2.81</v>
      </c>
      <c r="L393" s="30"/>
      <c r="M393" s="30">
        <v>1.8557999999999999</v>
      </c>
      <c r="N393" s="84">
        <f>[1]!b_anal_modidura_cnbd(A393,E393,1)</f>
        <v>4.4242999999999997</v>
      </c>
      <c r="O393" s="85">
        <f>[1]!b_anal_yield_cnbd(A393,D393,1)</f>
        <v>3.1274999999999999</v>
      </c>
      <c r="P393" s="86">
        <f>IF(U:U="国开1",0.09/N393+J393,IF(U:U="国开3",0.14/N393+J393,IF(U:U="国开5",0.24/N393+J393,IF(U:U="国开7",0.24/N393+J393,IF(U:U="国开10",0.29/N393+J393,IF(U:U="口行1",0.08/N393+J393,IF(U:U="口行2",0.08/N393+J393,IF(U:U="口行3",0.08/N393+J393,IF(U:U="口行5",0.13/N393+J393,IF(U:U="口行7",0.13/N393+J393,IF(U:U="口行10",0.18/N393+J393,IF(U:U="农发1",0.09/N393+J393,IF(U:U="农发2",0.09/N393+J393,IF(U:U="农发3",0.09/N393+J393,IF(U:U="农发5",0.14/N393+J393,IF(U:U="农发7",0.19/N393+J393,IF(U:U="农发10",0.19/N393+J393,IF(U:U="农发20",0.24/N393+J393,IF(U:U="国债1",0.05/N393+J393,IF(U:U="国债2",0.05/N393+J393,IF(U:U="国债3",0.05/N393+J393,IF(U:U="国开0",0,IF(U:U="农发0",0,IF(U:U="国债0",0,IF(U:U="口行0",0,0.1/N393+J393)))))))))))))))))))))))))</f>
        <v>3.132843423818457</v>
      </c>
      <c r="Q393" s="1"/>
      <c r="R393" s="88">
        <f t="shared" si="13"/>
        <v>0.53434238184570937</v>
      </c>
      <c r="S393" s="1"/>
      <c r="U393" s="1" t="str">
        <f>IF(I:I="国家开发银行","国开",IF(I:I="中国进出口银行","口行",IF(I:I="中国农业发展银行","农发","国债")))&amp;IF(G:G&lt;1,"0",G393)</f>
        <v>农发5</v>
      </c>
      <c r="W393" s="1"/>
      <c r="X393" s="1"/>
    </row>
    <row r="394" spans="1:24" ht="15.75" hidden="1" x14ac:dyDescent="0.25">
      <c r="A394" s="113" t="str">
        <f t="shared" si="12"/>
        <v>160405.IB</v>
      </c>
      <c r="B394" s="29" t="s">
        <v>2227</v>
      </c>
      <c r="C394" s="29" t="s">
        <v>2228</v>
      </c>
      <c r="D394" s="33">
        <v>42429</v>
      </c>
      <c r="E394" s="33">
        <v>42431</v>
      </c>
      <c r="F394" s="30">
        <v>40</v>
      </c>
      <c r="G394" s="30">
        <v>10</v>
      </c>
      <c r="H394" s="29" t="s">
        <v>12</v>
      </c>
      <c r="I394" s="29" t="s">
        <v>41</v>
      </c>
      <c r="J394" s="30">
        <v>3.3908999999999998</v>
      </c>
      <c r="K394" s="30">
        <v>3.35</v>
      </c>
      <c r="L394" s="30"/>
      <c r="M394" s="30">
        <v>1.1780999999999999</v>
      </c>
      <c r="N394" s="84">
        <f>[1]!b_anal_modidura_cnbd(A394,E394,1)</f>
        <v>8.2294999999999998</v>
      </c>
      <c r="O394" s="85">
        <f>[1]!b_anal_yield_cnbd(A394,D394,1)</f>
        <v>3.3936000000000002</v>
      </c>
      <c r="P394" s="86">
        <f>IF(U:U="国开1",0.09/N394+J394,IF(U:U="国开3",0.14/N394+J394,IF(U:U="国开5",0.24/N394+J394,IF(U:U="国开7",0.24/N394+J394,IF(U:U="国开10",0.29/N394+J394,IF(U:U="口行1",0.08/N394+J394,IF(U:U="口行2",0.08/N394+J394,IF(U:U="口行3",0.08/N394+J394,IF(U:U="口行5",0.13/N394+J394,IF(U:U="口行7",0.13/N394+J394,IF(U:U="口行10",0.18/N394+J394,IF(U:U="农发1",0.09/N394+J394,IF(U:U="农发2",0.09/N394+J394,IF(U:U="农发3",0.09/N394+J394,IF(U:U="农发5",0.14/N394+J394,IF(U:U="农发7",0.19/N394+J394,IF(U:U="农发10",0.19/N394+J394,IF(U:U="农发20",0.24/N394+J394,IF(U:U="国债1",0.05/N394+J394,IF(U:U="国债2",0.05/N394+J394,IF(U:U="国债3",0.05/N394+J394,IF(U:U="国开0",0,IF(U:U="农发0",0,IF(U:U="国债0",0,IF(U:U="口行0",0,0.1/N394+J394)))))))))))))))))))))))))</f>
        <v>3.41398767239808</v>
      </c>
      <c r="Q394" s="1"/>
      <c r="R394" s="88">
        <f t="shared" si="13"/>
        <v>2.0387672398079815</v>
      </c>
      <c r="S394" s="1"/>
      <c r="U394" s="1" t="str">
        <f>IF(I:I="国家开发银行","国开",IF(I:I="中国进出口银行","口行",IF(I:I="中国农业发展银行","农发","国债")))&amp;IF(G:G&lt;1,"0",G394)</f>
        <v>农发10</v>
      </c>
      <c r="W394" s="1"/>
      <c r="X394" s="1"/>
    </row>
    <row r="395" spans="1:24" ht="15.75" hidden="1" x14ac:dyDescent="0.25">
      <c r="A395" s="113" t="str">
        <f t="shared" si="12"/>
        <v>160402.IB</v>
      </c>
      <c r="B395" s="29" t="s">
        <v>2229</v>
      </c>
      <c r="C395" s="29" t="s">
        <v>2230</v>
      </c>
      <c r="D395" s="33">
        <v>42429</v>
      </c>
      <c r="E395" s="33">
        <v>42431</v>
      </c>
      <c r="F395" s="30">
        <v>50</v>
      </c>
      <c r="G395" s="30">
        <v>3</v>
      </c>
      <c r="H395" s="29" t="s">
        <v>12</v>
      </c>
      <c r="I395" s="29" t="s">
        <v>41</v>
      </c>
      <c r="J395" s="30">
        <v>2.7917999999999998</v>
      </c>
      <c r="K395" s="30">
        <v>3.37</v>
      </c>
      <c r="L395" s="30"/>
      <c r="M395" s="30">
        <v>3.5455000000000001</v>
      </c>
      <c r="N395" s="84">
        <f>[1]!b_anal_modidura_cnbd(A395,E395,1)</f>
        <v>2.6913999999999998</v>
      </c>
      <c r="O395" s="85">
        <f>[1]!b_anal_yield_cnbd(A395,D395,1)</f>
        <v>2.8209</v>
      </c>
      <c r="P395" s="86">
        <f>IF(U:U="国开1",0.09/N395+J395,IF(U:U="国开3",0.14/N395+J395,IF(U:U="国开5",0.24/N395+J395,IF(U:U="国开7",0.24/N395+J395,IF(U:U="国开10",0.29/N395+J395,IF(U:U="口行1",0.08/N395+J395,IF(U:U="口行2",0.08/N395+J395,IF(U:U="口行3",0.08/N395+J395,IF(U:U="口行5",0.13/N395+J395,IF(U:U="口行7",0.13/N395+J395,IF(U:U="口行10",0.18/N395+J395,IF(U:U="农发1",0.09/N395+J395,IF(U:U="农发2",0.09/N395+J395,IF(U:U="农发3",0.09/N395+J395,IF(U:U="农发5",0.14/N395+J395,IF(U:U="农发7",0.19/N395+J395,IF(U:U="农发10",0.19/N395+J395,IF(U:U="农发20",0.24/N395+J395,IF(U:U="国债1",0.05/N395+J395,IF(U:U="国债2",0.05/N395+J395,IF(U:U="国债3",0.05/N395+J395,IF(U:U="国开0",0,IF(U:U="农发0",0,IF(U:U="国债0",0,IF(U:U="口行0",0,0.1/N395+J395)))))))))))))))))))))))))</f>
        <v>2.825239845433603</v>
      </c>
      <c r="Q395" s="1"/>
      <c r="R395" s="88">
        <f t="shared" si="13"/>
        <v>0.43398454336029957</v>
      </c>
      <c r="S395" s="1"/>
      <c r="U395" s="1" t="str">
        <f>IF(I:I="国家开发银行","国开",IF(I:I="中国进出口银行","口行",IF(I:I="中国农业发展银行","农发","国债")))&amp;IF(G:G&lt;1,"0",G395)</f>
        <v>农发3</v>
      </c>
      <c r="W395" s="1"/>
      <c r="X395" s="1"/>
    </row>
    <row r="396" spans="1:24" ht="15.75" hidden="1" x14ac:dyDescent="0.25">
      <c r="A396" s="113" t="str">
        <f t="shared" si="12"/>
        <v>160404.IB</v>
      </c>
      <c r="B396" s="29" t="s">
        <v>2231</v>
      </c>
      <c r="C396" s="29" t="s">
        <v>2232</v>
      </c>
      <c r="D396" s="33">
        <v>42429</v>
      </c>
      <c r="E396" s="33">
        <v>42431</v>
      </c>
      <c r="F396" s="30">
        <v>40</v>
      </c>
      <c r="G396" s="30">
        <v>7</v>
      </c>
      <c r="H396" s="29" t="s">
        <v>12</v>
      </c>
      <c r="I396" s="29" t="s">
        <v>41</v>
      </c>
      <c r="J396" s="30">
        <v>3.35</v>
      </c>
      <c r="K396" s="30">
        <v>2.4300000000000002</v>
      </c>
      <c r="L396" s="30"/>
      <c r="M396" s="30">
        <v>2.3414999999999999</v>
      </c>
      <c r="N396" s="84">
        <f>[1]!b_anal_modidura_cnbd(A396,E396,1)</f>
        <v>6.0061</v>
      </c>
      <c r="O396" s="85">
        <f>[1]!b_anal_yield_cnbd(A396,D396,1)</f>
        <v>3.3388</v>
      </c>
      <c r="P396" s="86">
        <f>IF(U:U="国开1",0.09/N396+J396,IF(U:U="国开3",0.14/N396+J396,IF(U:U="国开5",0.24/N396+J396,IF(U:U="国开7",0.24/N396+J396,IF(U:U="国开10",0.29/N396+J396,IF(U:U="口行1",0.08/N396+J396,IF(U:U="口行2",0.08/N396+J396,IF(U:U="口行3",0.08/N396+J396,IF(U:U="口行5",0.13/N396+J396,IF(U:U="口行7",0.13/N396+J396,IF(U:U="口行10",0.18/N396+J396,IF(U:U="农发1",0.09/N396+J396,IF(U:U="农发2",0.09/N396+J396,IF(U:U="农发3",0.09/N396+J396,IF(U:U="农发5",0.14/N396+J396,IF(U:U="农发7",0.19/N396+J396,IF(U:U="农发10",0.19/N396+J396,IF(U:U="农发20",0.24/N396+J396,IF(U:U="国债1",0.05/N396+J396,IF(U:U="国债2",0.05/N396+J396,IF(U:U="国债3",0.05/N396+J396,IF(U:U="国开0",0,IF(U:U="农发0",0,IF(U:U="国债0",0,IF(U:U="口行0",0,0.1/N396+J396)))))))))))))))))))))))))</f>
        <v>3.3816345049199983</v>
      </c>
      <c r="Q396" s="1"/>
      <c r="R396" s="88">
        <f t="shared" si="13"/>
        <v>4.2834504919998295</v>
      </c>
      <c r="S396" s="1"/>
      <c r="U396" s="1" t="str">
        <f>IF(I:I="国家开发银行","国开",IF(I:I="中国进出口银行","口行",IF(I:I="中国农业发展银行","农发","国债")))&amp;IF(G:G&lt;1,"0",G396)</f>
        <v>农发7</v>
      </c>
      <c r="W396" s="1"/>
      <c r="X396" s="1"/>
    </row>
    <row r="397" spans="1:24" ht="15.75" hidden="1" x14ac:dyDescent="0.25">
      <c r="A397" s="113" t="str">
        <f t="shared" si="12"/>
        <v>150218.IB</v>
      </c>
      <c r="B397" s="29" t="s">
        <v>2233</v>
      </c>
      <c r="C397" s="29" t="s">
        <v>2234</v>
      </c>
      <c r="D397" s="33">
        <v>42430</v>
      </c>
      <c r="E397" s="33">
        <v>42432</v>
      </c>
      <c r="F397" s="30">
        <v>120</v>
      </c>
      <c r="G397" s="30">
        <v>10</v>
      </c>
      <c r="H397" s="29" t="s">
        <v>12</v>
      </c>
      <c r="I397" s="29" t="s">
        <v>15</v>
      </c>
      <c r="J397" s="30">
        <v>3.1695000000000002</v>
      </c>
      <c r="K397" s="30">
        <v>2.0299999999999998</v>
      </c>
      <c r="L397" s="30"/>
      <c r="M397" s="30">
        <v>1.9116</v>
      </c>
      <c r="N397" s="84">
        <f>[1]!b_anal_modidura_cnbd(A397,E397,1)</f>
        <v>7.8304</v>
      </c>
      <c r="O397" s="85">
        <f>[1]!b_anal_yield_cnbd(A397,D397,1)</f>
        <v>3.1751</v>
      </c>
      <c r="P397" s="86">
        <f>IF(U:U="国开1",0.09/N397+J397,IF(U:U="国开3",0.14/N397+J397,IF(U:U="国开5",0.24/N397+J397,IF(U:U="国开7",0.24/N397+J397,IF(U:U="国开10",0.29/N397+J397,IF(U:U="口行1",0.08/N397+J397,IF(U:U="口行2",0.08/N397+J397,IF(U:U="口行3",0.08/N397+J397,IF(U:U="口行5",0.13/N397+J397,IF(U:U="口行7",0.13/N397+J397,IF(U:U="口行10",0.18/N397+J397,IF(U:U="农发1",0.09/N397+J397,IF(U:U="农发2",0.09/N397+J397,IF(U:U="农发3",0.09/N397+J397,IF(U:U="农发5",0.14/N397+J397,IF(U:U="农发7",0.19/N397+J397,IF(U:U="农发10",0.19/N397+J397,IF(U:U="农发20",0.24/N397+J397,IF(U:U="国债1",0.05/N397+J397,IF(U:U="国债2",0.05/N397+J397,IF(U:U="国债3",0.05/N397+J397,IF(U:U="国开0",0,IF(U:U="农发0",0,IF(U:U="国债0",0,IF(U:U="口行0",0,0.1/N397+J397)))))))))))))))))))))))))</f>
        <v>3.2065351450756028</v>
      </c>
      <c r="Q397" s="1"/>
      <c r="R397" s="88">
        <f t="shared" si="13"/>
        <v>3.1435145075602744</v>
      </c>
      <c r="S397" s="1"/>
      <c r="U397" s="1" t="str">
        <f>IF(I:I="国家开发银行","国开",IF(I:I="中国进出口银行","口行",IF(I:I="中国农业发展银行","农发","国债")))&amp;IF(G:G&lt;1,"0",G397)</f>
        <v>国开10</v>
      </c>
      <c r="W397" s="1"/>
      <c r="X397" s="1"/>
    </row>
    <row r="398" spans="1:24" ht="15.75" hidden="1" x14ac:dyDescent="0.25">
      <c r="A398" s="113" t="str">
        <f t="shared" si="12"/>
        <v>160207.IB</v>
      </c>
      <c r="B398" s="29" t="s">
        <v>2235</v>
      </c>
      <c r="C398" s="29" t="s">
        <v>2236</v>
      </c>
      <c r="D398" s="33">
        <v>42430</v>
      </c>
      <c r="E398" s="33">
        <v>42432</v>
      </c>
      <c r="F398" s="30">
        <v>70</v>
      </c>
      <c r="G398" s="30">
        <v>7</v>
      </c>
      <c r="H398" s="29" t="s">
        <v>12</v>
      </c>
      <c r="I398" s="29" t="s">
        <v>15</v>
      </c>
      <c r="J398" s="30">
        <v>3.3871000000000002</v>
      </c>
      <c r="K398" s="30">
        <v>1.64</v>
      </c>
      <c r="L398" s="30"/>
      <c r="M398" s="30">
        <v>2.6364000000000001</v>
      </c>
      <c r="N398" s="84">
        <f>[1]!b_anal_modidura_cnbd(A398,E398,1)</f>
        <v>6.1474000000000002</v>
      </c>
      <c r="O398" s="85">
        <f>[1]!b_anal_yield_cnbd(A398,D398,1)</f>
        <v>3.35</v>
      </c>
      <c r="P398" s="86">
        <f>IF(U:U="国开1",0.09/N398+J398,IF(U:U="国开3",0.14/N398+J398,IF(U:U="国开5",0.24/N398+J398,IF(U:U="国开7",0.24/N398+J398,IF(U:U="国开10",0.29/N398+J398,IF(U:U="口行1",0.08/N398+J398,IF(U:U="口行2",0.08/N398+J398,IF(U:U="口行3",0.08/N398+J398,IF(U:U="口行5",0.13/N398+J398,IF(U:U="口行7",0.13/N398+J398,IF(U:U="口行10",0.18/N398+J398,IF(U:U="农发1",0.09/N398+J398,IF(U:U="农发2",0.09/N398+J398,IF(U:U="农发3",0.09/N398+J398,IF(U:U="农发5",0.14/N398+J398,IF(U:U="农发7",0.19/N398+J398,IF(U:U="农发10",0.19/N398+J398,IF(U:U="农发20",0.24/N398+J398,IF(U:U="国债1",0.05/N398+J398,IF(U:U="国债2",0.05/N398+J398,IF(U:U="国债3",0.05/N398+J398,IF(U:U="国开0",0,IF(U:U="农发0",0,IF(U:U="国债0",0,IF(U:U="口行0",0,0.1/N398+J398)))))))))))))))))))))))))</f>
        <v>3.4261408953378667</v>
      </c>
      <c r="Q398" s="1"/>
      <c r="R398" s="88">
        <f t="shared" si="13"/>
        <v>7.614089533786661</v>
      </c>
      <c r="S398" s="1"/>
      <c r="U398" s="1" t="str">
        <f>IF(I:I="国家开发银行","国开",IF(I:I="中国进出口银行","口行",IF(I:I="中国农业发展银行","农发","国债")))&amp;IF(G:G&lt;1,"0",G398)</f>
        <v>国开7</v>
      </c>
      <c r="W398" s="1"/>
      <c r="X398" s="1"/>
    </row>
    <row r="399" spans="1:24" ht="15.75" hidden="1" x14ac:dyDescent="0.25">
      <c r="A399" s="113" t="str">
        <f t="shared" si="12"/>
        <v>160206.IB</v>
      </c>
      <c r="B399" s="29" t="s">
        <v>2237</v>
      </c>
      <c r="C399" s="29" t="s">
        <v>2238</v>
      </c>
      <c r="D399" s="33">
        <v>42430</v>
      </c>
      <c r="E399" s="33">
        <v>42432</v>
      </c>
      <c r="F399" s="30">
        <v>70</v>
      </c>
      <c r="G399" s="30">
        <v>5</v>
      </c>
      <c r="H399" s="29" t="s">
        <v>12</v>
      </c>
      <c r="I399" s="29" t="s">
        <v>15</v>
      </c>
      <c r="J399" s="30">
        <v>3.0021</v>
      </c>
      <c r="K399" s="30">
        <v>2.0299999999999998</v>
      </c>
      <c r="L399" s="30"/>
      <c r="M399" s="30">
        <v>2.3393000000000002</v>
      </c>
      <c r="N399" s="84">
        <f>[1]!b_anal_modidura_cnbd(A399,E399,1)</f>
        <v>4.5411000000000001</v>
      </c>
      <c r="O399" s="85">
        <f>[1]!b_anal_yield_cnbd(A399,D399,1)</f>
        <v>3.0680999999999998</v>
      </c>
      <c r="P399" s="86">
        <f>IF(U:U="国开1",0.09/N399+J399,IF(U:U="国开3",0.14/N399+J399,IF(U:U="国开5",0.24/N399+J399,IF(U:U="国开7",0.24/N399+J399,IF(U:U="国开10",0.29/N399+J399,IF(U:U="口行1",0.08/N399+J399,IF(U:U="口行2",0.08/N399+J399,IF(U:U="口行3",0.08/N399+J399,IF(U:U="口行5",0.13/N399+J399,IF(U:U="口行7",0.13/N399+J399,IF(U:U="口行10",0.18/N399+J399,IF(U:U="农发1",0.09/N399+J399,IF(U:U="农发2",0.09/N399+J399,IF(U:U="农发3",0.09/N399+J399,IF(U:U="农发5",0.14/N399+J399,IF(U:U="农发7",0.19/N399+J399,IF(U:U="农发10",0.19/N399+J399,IF(U:U="农发20",0.24/N399+J399,IF(U:U="国债1",0.05/N399+J399,IF(U:U="国债2",0.05/N399+J399,IF(U:U="国债3",0.05/N399+J399,IF(U:U="国开0",0,IF(U:U="农发0",0,IF(U:U="国债0",0,IF(U:U="口行0",0,0.1/N399+J399)))))))))))))))))))))))))</f>
        <v>3.0549506309044063</v>
      </c>
      <c r="Q399" s="1"/>
      <c r="R399" s="88">
        <f t="shared" si="13"/>
        <v>-1.3149369095593499</v>
      </c>
      <c r="S399" s="1"/>
      <c r="U399" s="1" t="str">
        <f>IF(I:I="国家开发银行","国开",IF(I:I="中国进出口银行","口行",IF(I:I="中国农业发展银行","农发","国债")))&amp;IF(G:G&lt;1,"0",G399)</f>
        <v>国开5</v>
      </c>
      <c r="W399" s="1"/>
      <c r="X399" s="1"/>
    </row>
    <row r="400" spans="1:24" ht="15.75" hidden="1" x14ac:dyDescent="0.25">
      <c r="A400" s="113" t="str">
        <f t="shared" si="12"/>
        <v>160004.IB</v>
      </c>
      <c r="B400" s="29" t="s">
        <v>2239</v>
      </c>
      <c r="C400" s="29" t="s">
        <v>2240</v>
      </c>
      <c r="D400" s="33">
        <v>42431</v>
      </c>
      <c r="E400" s="33">
        <v>42432</v>
      </c>
      <c r="F400" s="30">
        <v>200</v>
      </c>
      <c r="G400" s="30">
        <v>10</v>
      </c>
      <c r="H400" s="29" t="s">
        <v>12</v>
      </c>
      <c r="I400" s="29" t="s">
        <v>31</v>
      </c>
      <c r="J400" s="30">
        <v>2.8195999999999999</v>
      </c>
      <c r="K400" s="30">
        <v>2.65</v>
      </c>
      <c r="L400" s="30"/>
      <c r="M400" s="30"/>
      <c r="N400" s="84">
        <f>[1]!b_anal_modidura_cnbd(A400,E400,1)</f>
        <v>8.548</v>
      </c>
      <c r="O400" s="85">
        <f>[1]!b_anal_yield_cnbd(A400,D400,1)</f>
        <v>2.875</v>
      </c>
      <c r="P400" s="86">
        <f>IF(U:U="国开1",0.09/N400+J400,IF(U:U="国开3",0.14/N400+J400,IF(U:U="国开5",0.24/N400+J400,IF(U:U="国开7",0.24/N400+J400,IF(U:U="国开10",0.29/N400+J400,IF(U:U="口行1",0.08/N400+J400,IF(U:U="口行2",0.08/N400+J400,IF(U:U="口行3",0.08/N400+J400,IF(U:U="口行5",0.13/N400+J400,IF(U:U="口行7",0.13/N400+J400,IF(U:U="口行10",0.18/N400+J400,IF(U:U="农发1",0.09/N400+J400,IF(U:U="农发2",0.09/N400+J400,IF(U:U="农发3",0.09/N400+J400,IF(U:U="农发5",0.14/N400+J400,IF(U:U="农发7",0.19/N400+J400,IF(U:U="农发10",0.19/N400+J400,IF(U:U="农发20",0.24/N400+J400,IF(U:U="国债1",0.05/N400+J400,IF(U:U="国债2",0.05/N400+J400,IF(U:U="国债3",0.05/N400+J400,IF(U:U="国开0",0,IF(U:U="农发0",0,IF(U:U="国债0",0,IF(U:U="口行0",0,0.1/N400+J400)))))))))))))))))))))))))</f>
        <v>2.831298642957417</v>
      </c>
      <c r="Q400" s="1"/>
      <c r="R400" s="88">
        <f t="shared" si="13"/>
        <v>-4.3701357042583044</v>
      </c>
      <c r="S400" s="1"/>
      <c r="U400" s="1" t="str">
        <f>IF(I:I="国家开发银行","国开",IF(I:I="中国进出口银行","口行",IF(I:I="中国农业发展银行","农发","国债")))&amp;IF(G:G&lt;1,"0",G400)</f>
        <v>国债10</v>
      </c>
      <c r="W400" s="1"/>
      <c r="X400" s="1"/>
    </row>
    <row r="401" spans="1:24" ht="15.75" hidden="1" x14ac:dyDescent="0.25">
      <c r="A401" s="113" t="str">
        <f t="shared" si="12"/>
        <v>160301.IB</v>
      </c>
      <c r="B401" s="29" t="s">
        <v>2241</v>
      </c>
      <c r="C401" s="29" t="s">
        <v>2242</v>
      </c>
      <c r="D401" s="33">
        <v>42432</v>
      </c>
      <c r="E401" s="33">
        <v>42437</v>
      </c>
      <c r="F401" s="30">
        <v>60</v>
      </c>
      <c r="G401" s="30">
        <v>3</v>
      </c>
      <c r="H401" s="29" t="s">
        <v>12</v>
      </c>
      <c r="I401" s="29" t="s">
        <v>22</v>
      </c>
      <c r="J401" s="30">
        <v>2.7858000000000001</v>
      </c>
      <c r="K401" s="30">
        <v>2.31</v>
      </c>
      <c r="L401" s="30"/>
      <c r="M401" s="30">
        <v>1.3917999999999999</v>
      </c>
      <c r="N401" s="84">
        <f>[1]!b_anal_modidura_cnbd(A401,E401,1)</f>
        <v>2.7986</v>
      </c>
      <c r="O401" s="85">
        <f>[1]!b_anal_yield_cnbd(A401,D401,1)</f>
        <v>2.8161</v>
      </c>
      <c r="P401" s="86">
        <f>IF(U:U="国开1",0.09/N401+J401,IF(U:U="国开3",0.14/N401+J401,IF(U:U="国开5",0.24/N401+J401,IF(U:U="国开7",0.24/N401+J401,IF(U:U="国开10",0.29/N401+J401,IF(U:U="口行1",0.08/N401+J401,IF(U:U="口行2",0.08/N401+J401,IF(U:U="口行3",0.08/N401+J401,IF(U:U="口行5",0.13/N401+J401,IF(U:U="口行7",0.13/N401+J401,IF(U:U="口行10",0.18/N401+J401,IF(U:U="农发1",0.09/N401+J401,IF(U:U="农发2",0.09/N401+J401,IF(U:U="农发3",0.09/N401+J401,IF(U:U="农发5",0.14/N401+J401,IF(U:U="农发7",0.19/N401+J401,IF(U:U="农发10",0.19/N401+J401,IF(U:U="农发20",0.24/N401+J401,IF(U:U="国债1",0.05/N401+J401,IF(U:U="国债2",0.05/N401+J401,IF(U:U="国债3",0.05/N401+J401,IF(U:U="国开0",0,IF(U:U="农发0",0,IF(U:U="国债0",0,IF(U:U="口行0",0,0.1/N401+J401)))))))))))))))))))))))))</f>
        <v>2.8143857214321448</v>
      </c>
      <c r="Q401" s="1"/>
      <c r="R401" s="88">
        <f t="shared" si="13"/>
        <v>-0.17142785678552208</v>
      </c>
      <c r="S401" s="1"/>
      <c r="U401" s="1" t="str">
        <f>IF(I:I="国家开发银行","国开",IF(I:I="中国进出口银行","口行",IF(I:I="中国农业发展银行","农发","国债")))&amp;IF(G:G&lt;1,"0",G401)</f>
        <v>口行3</v>
      </c>
      <c r="W401" s="1"/>
      <c r="X401" s="1"/>
    </row>
    <row r="402" spans="1:24" ht="15.75" hidden="1" x14ac:dyDescent="0.25">
      <c r="A402" s="113" t="str">
        <f t="shared" si="12"/>
        <v>160303.IB</v>
      </c>
      <c r="B402" s="29" t="s">
        <v>2243</v>
      </c>
      <c r="C402" s="29" t="s">
        <v>2244</v>
      </c>
      <c r="D402" s="33">
        <v>42432</v>
      </c>
      <c r="E402" s="33">
        <v>42437</v>
      </c>
      <c r="F402" s="30">
        <v>60</v>
      </c>
      <c r="G402" s="30">
        <v>10</v>
      </c>
      <c r="H402" s="29" t="s">
        <v>12</v>
      </c>
      <c r="I402" s="29" t="s">
        <v>22</v>
      </c>
      <c r="J402" s="30">
        <v>3.4424000000000001</v>
      </c>
      <c r="K402" s="30">
        <v>2.91</v>
      </c>
      <c r="L402" s="30"/>
      <c r="M402" s="30">
        <v>1.0267999999999999</v>
      </c>
      <c r="N402" s="84">
        <f>[1]!b_anal_modidura_cnbd(A402,E402,1)</f>
        <v>8.3274000000000008</v>
      </c>
      <c r="O402" s="85">
        <f>[1]!b_anal_yield_cnbd(A402,D402,1)</f>
        <v>3.4567000000000001</v>
      </c>
      <c r="P402" s="86">
        <f>IF(U:U="国开1",0.09/N402+J402,IF(U:U="国开3",0.14/N402+J402,IF(U:U="国开5",0.24/N402+J402,IF(U:U="国开7",0.24/N402+J402,IF(U:U="国开10",0.29/N402+J402,IF(U:U="口行1",0.08/N402+J402,IF(U:U="口行2",0.08/N402+J402,IF(U:U="口行3",0.08/N402+J402,IF(U:U="口行5",0.13/N402+J402,IF(U:U="口行7",0.13/N402+J402,IF(U:U="口行10",0.18/N402+J402,IF(U:U="农发1",0.09/N402+J402,IF(U:U="农发2",0.09/N402+J402,IF(U:U="农发3",0.09/N402+J402,IF(U:U="农发5",0.14/N402+J402,IF(U:U="农发7",0.19/N402+J402,IF(U:U="农发10",0.19/N402+J402,IF(U:U="农发20",0.24/N402+J402,IF(U:U="国债1",0.05/N402+J402,IF(U:U="国债2",0.05/N402+J402,IF(U:U="国债3",0.05/N402+J402,IF(U:U="国开0",0,IF(U:U="农发0",0,IF(U:U="国债0",0,IF(U:U="口行0",0,0.1/N402+J402)))))))))))))))))))))))))</f>
        <v>3.4640153901577926</v>
      </c>
      <c r="Q402" s="1"/>
      <c r="R402" s="88">
        <f t="shared" si="13"/>
        <v>0.73153901577924785</v>
      </c>
      <c r="S402" s="1"/>
      <c r="U402" s="1" t="str">
        <f>IF(I:I="国家开发银行","国开",IF(I:I="中国进出口银行","口行",IF(I:I="中国农业发展银行","农发","国债")))&amp;IF(G:G&lt;1,"0",G402)</f>
        <v>口行10</v>
      </c>
      <c r="W402" s="1"/>
      <c r="X402" s="1"/>
    </row>
    <row r="403" spans="1:24" ht="15.75" hidden="1" x14ac:dyDescent="0.25">
      <c r="A403" s="113" t="str">
        <f t="shared" si="12"/>
        <v>160205.IB</v>
      </c>
      <c r="B403" s="29" t="s">
        <v>2245</v>
      </c>
      <c r="C403" s="29" t="s">
        <v>2246</v>
      </c>
      <c r="D403" s="33">
        <v>42432</v>
      </c>
      <c r="E403" s="33">
        <v>42436</v>
      </c>
      <c r="F403" s="30">
        <v>20</v>
      </c>
      <c r="G403" s="30">
        <v>20</v>
      </c>
      <c r="H403" s="29" t="s">
        <v>12</v>
      </c>
      <c r="I403" s="29" t="s">
        <v>15</v>
      </c>
      <c r="J403" s="30">
        <v>3.9761000000000002</v>
      </c>
      <c r="K403" s="30">
        <v>6.39</v>
      </c>
      <c r="L403" s="30"/>
      <c r="M403" s="30">
        <v>1.0521</v>
      </c>
      <c r="N403" s="84">
        <f>[1]!b_anal_modidura_cnbd(A403,E403,1)</f>
        <v>13.6166</v>
      </c>
      <c r="O403" s="85">
        <f>[1]!b_anal_yield_cnbd(A403,D403,1)</f>
        <v>4</v>
      </c>
      <c r="P403" s="86">
        <f>IF(U:U="国开1",0.09/N403+J403,IF(U:U="国开3",0.14/N403+J403,IF(U:U="国开5",0.24/N403+J403,IF(U:U="国开7",0.24/N403+J403,IF(U:U="国开10",0.29/N403+J403,IF(U:U="口行1",0.08/N403+J403,IF(U:U="口行2",0.08/N403+J403,IF(U:U="口行3",0.08/N403+J403,IF(U:U="口行5",0.13/N403+J403,IF(U:U="口行7",0.13/N403+J403,IF(U:U="口行10",0.18/N403+J403,IF(U:U="农发1",0.09/N403+J403,IF(U:U="农发2",0.09/N403+J403,IF(U:U="农发3",0.09/N403+J403,IF(U:U="农发5",0.14/N403+J403,IF(U:U="农发7",0.19/N403+J403,IF(U:U="农发10",0.19/N403+J403,IF(U:U="农发20",0.24/N403+J403,IF(U:U="国债1",0.05/N403+J403,IF(U:U="国债2",0.05/N403+J403,IF(U:U="国债3",0.05/N403+J403,IF(U:U="国开0",0,IF(U:U="农发0",0,IF(U:U="国债0",0,IF(U:U="口行0",0,0.1/N403+J403)))))))))))))))))))))))))</f>
        <v>3.9834439772042951</v>
      </c>
      <c r="Q403" s="1"/>
      <c r="R403" s="88">
        <f t="shared" si="13"/>
        <v>-1.6556022795704894</v>
      </c>
      <c r="S403" s="1"/>
      <c r="U403" s="1" t="str">
        <f>IF(I:I="国家开发银行","国开",IF(I:I="中国进出口银行","口行",IF(I:I="中国农业发展银行","农发","国债")))&amp;IF(G:G&lt;1,"0",G403)</f>
        <v>国开20</v>
      </c>
      <c r="W403" s="1"/>
      <c r="X403" s="1"/>
    </row>
    <row r="404" spans="1:24" ht="15.75" hidden="1" x14ac:dyDescent="0.25">
      <c r="A404" s="113" t="str">
        <f t="shared" si="12"/>
        <v>160302.IB</v>
      </c>
      <c r="B404" s="29" t="s">
        <v>2247</v>
      </c>
      <c r="C404" s="29" t="s">
        <v>2248</v>
      </c>
      <c r="D404" s="33">
        <v>42432</v>
      </c>
      <c r="E404" s="33">
        <v>42437</v>
      </c>
      <c r="F404" s="30">
        <v>60</v>
      </c>
      <c r="G404" s="30">
        <v>5</v>
      </c>
      <c r="H404" s="29" t="s">
        <v>12</v>
      </c>
      <c r="I404" s="29" t="s">
        <v>22</v>
      </c>
      <c r="J404" s="30">
        <v>3.1238999999999999</v>
      </c>
      <c r="K404" s="30">
        <v>2</v>
      </c>
      <c r="L404" s="30"/>
      <c r="M404" s="30">
        <v>1.5</v>
      </c>
      <c r="N404" s="84">
        <f>[1]!b_anal_modidura_cnbd(A404,E404,1)</f>
        <v>4.5250000000000004</v>
      </c>
      <c r="O404" s="85">
        <f>[1]!b_anal_yield_cnbd(A404,D404,1)</f>
        <v>3.1621999999999999</v>
      </c>
      <c r="P404" s="86">
        <f>IF(U:U="国开1",0.09/N404+J404,IF(U:U="国开3",0.14/N404+J404,IF(U:U="国开5",0.24/N404+J404,IF(U:U="国开7",0.24/N404+J404,IF(U:U="国开10",0.29/N404+J404,IF(U:U="口行1",0.08/N404+J404,IF(U:U="口行2",0.08/N404+J404,IF(U:U="口行3",0.08/N404+J404,IF(U:U="口行5",0.13/N404+J404,IF(U:U="口行7",0.13/N404+J404,IF(U:U="口行10",0.18/N404+J404,IF(U:U="农发1",0.09/N404+J404,IF(U:U="农发2",0.09/N404+J404,IF(U:U="农发3",0.09/N404+J404,IF(U:U="农发5",0.14/N404+J404,IF(U:U="农发7",0.19/N404+J404,IF(U:U="农发10",0.19/N404+J404,IF(U:U="农发20",0.24/N404+J404,IF(U:U="国债1",0.05/N404+J404,IF(U:U="国债2",0.05/N404+J404,IF(U:U="国债3",0.05/N404+J404,IF(U:U="国开0",0,IF(U:U="农发0",0,IF(U:U="国债0",0,IF(U:U="口行0",0,0.1/N404+J404)))))))))))))))))))))))))</f>
        <v>3.1526292817679558</v>
      </c>
      <c r="Q404" s="1"/>
      <c r="R404" s="88">
        <f t="shared" si="13"/>
        <v>-0.95707182320441397</v>
      </c>
      <c r="S404" s="1"/>
      <c r="U404" s="1" t="str">
        <f>IF(I:I="国家开发银行","国开",IF(I:I="中国进出口银行","口行",IF(I:I="中国农业发展银行","农发","国债")))&amp;IF(G:G&lt;1,"0",G404)</f>
        <v>口行5</v>
      </c>
      <c r="W404" s="1"/>
      <c r="X404" s="1"/>
    </row>
    <row r="405" spans="1:24" ht="15.75" hidden="1" x14ac:dyDescent="0.25">
      <c r="A405" s="113" t="str">
        <f t="shared" si="12"/>
        <v>160402.IB</v>
      </c>
      <c r="B405" s="29" t="s">
        <v>2249</v>
      </c>
      <c r="C405" s="29" t="s">
        <v>2250</v>
      </c>
      <c r="D405" s="33">
        <v>42436</v>
      </c>
      <c r="E405" s="33">
        <v>42438</v>
      </c>
      <c r="F405" s="30">
        <v>60</v>
      </c>
      <c r="G405" s="30">
        <v>3</v>
      </c>
      <c r="H405" s="29" t="s">
        <v>12</v>
      </c>
      <c r="I405" s="29" t="s">
        <v>41</v>
      </c>
      <c r="J405" s="30">
        <v>2.8041</v>
      </c>
      <c r="K405" s="30">
        <v>2.7</v>
      </c>
      <c r="L405" s="30"/>
      <c r="M405" s="30">
        <v>1.88</v>
      </c>
      <c r="N405" s="84">
        <f>[1]!b_anal_modidura_cnbd(A405,E405,1)</f>
        <v>2.6728999999999998</v>
      </c>
      <c r="O405" s="85">
        <f>[1]!b_anal_yield_cnbd(A405,D405,1)</f>
        <v>2.8237000000000001</v>
      </c>
      <c r="P405" s="86">
        <f>IF(U:U="国开1",0.09/N405+J405,IF(U:U="国开3",0.14/N405+J405,IF(U:U="国开5",0.24/N405+J405,IF(U:U="国开7",0.24/N405+J405,IF(U:U="国开10",0.29/N405+J405,IF(U:U="口行1",0.08/N405+J405,IF(U:U="口行2",0.08/N405+J405,IF(U:U="口行3",0.08/N405+J405,IF(U:U="口行5",0.13/N405+J405,IF(U:U="口行7",0.13/N405+J405,IF(U:U="口行10",0.18/N405+J405,IF(U:U="农发1",0.09/N405+J405,IF(U:U="农发2",0.09/N405+J405,IF(U:U="农发3",0.09/N405+J405,IF(U:U="农发5",0.14/N405+J405,IF(U:U="农发7",0.19/N405+J405,IF(U:U="农发10",0.19/N405+J405,IF(U:U="农发20",0.24/N405+J405,IF(U:U="国债1",0.05/N405+J405,IF(U:U="国债2",0.05/N405+J405,IF(U:U="国债3",0.05/N405+J405,IF(U:U="国开0",0,IF(U:U="农发0",0,IF(U:U="国债0",0,IF(U:U="口行0",0,0.1/N405+J405)))))))))))))))))))))))))</f>
        <v>2.83777129335179</v>
      </c>
      <c r="Q405" s="1"/>
      <c r="R405" s="88">
        <f t="shared" si="13"/>
        <v>1.4071293351789915</v>
      </c>
      <c r="S405" s="1"/>
      <c r="U405" s="1" t="str">
        <f>IF(I:I="国家开发银行","国开",IF(I:I="中国进出口银行","口行",IF(I:I="中国农业发展银行","农发","国债")))&amp;IF(G:G&lt;1,"0",G405)</f>
        <v>农发3</v>
      </c>
      <c r="W405" s="1"/>
      <c r="X405" s="1"/>
    </row>
    <row r="406" spans="1:24" ht="15.75" hidden="1" x14ac:dyDescent="0.25">
      <c r="A406" s="113" t="str">
        <f t="shared" si="12"/>
        <v>160404.IB</v>
      </c>
      <c r="B406" s="29" t="s">
        <v>2251</v>
      </c>
      <c r="C406" s="29" t="s">
        <v>2252</v>
      </c>
      <c r="D406" s="33">
        <v>42436</v>
      </c>
      <c r="E406" s="33">
        <v>42438</v>
      </c>
      <c r="F406" s="30">
        <v>40</v>
      </c>
      <c r="G406" s="30">
        <v>7</v>
      </c>
      <c r="H406" s="29" t="s">
        <v>12</v>
      </c>
      <c r="I406" s="29" t="s">
        <v>41</v>
      </c>
      <c r="J406" s="30">
        <v>3.4039000000000001</v>
      </c>
      <c r="K406" s="30">
        <v>3.71</v>
      </c>
      <c r="L406" s="30"/>
      <c r="M406" s="30">
        <v>18.285699999999999</v>
      </c>
      <c r="N406" s="84">
        <f>[1]!b_anal_modidura_cnbd(A406,E406,1)</f>
        <v>5.9798999999999998</v>
      </c>
      <c r="O406" s="85">
        <f>[1]!b_anal_yield_cnbd(A406,D406,1)</f>
        <v>3.403</v>
      </c>
      <c r="P406" s="86">
        <f>IF(U:U="国开1",0.09/N406+J406,IF(U:U="国开3",0.14/N406+J406,IF(U:U="国开5",0.24/N406+J406,IF(U:U="国开7",0.24/N406+J406,IF(U:U="国开10",0.29/N406+J406,IF(U:U="口行1",0.08/N406+J406,IF(U:U="口行2",0.08/N406+J406,IF(U:U="口行3",0.08/N406+J406,IF(U:U="口行5",0.13/N406+J406,IF(U:U="口行7",0.13/N406+J406,IF(U:U="口行10",0.18/N406+J406,IF(U:U="农发1",0.09/N406+J406,IF(U:U="农发2",0.09/N406+J406,IF(U:U="农发3",0.09/N406+J406,IF(U:U="农发5",0.14/N406+J406,IF(U:U="农发7",0.19/N406+J406,IF(U:U="农发10",0.19/N406+J406,IF(U:U="农发20",0.24/N406+J406,IF(U:U="国债1",0.05/N406+J406,IF(U:U="国债2",0.05/N406+J406,IF(U:U="国债3",0.05/N406+J406,IF(U:U="国开0",0,IF(U:U="农发0",0,IF(U:U="国债0",0,IF(U:U="口行0",0,0.1/N406+J406)))))))))))))))))))))))))</f>
        <v>3.4356731065736885</v>
      </c>
      <c r="Q406" s="1"/>
      <c r="R406" s="88">
        <f t="shared" si="13"/>
        <v>3.2673106573688493</v>
      </c>
      <c r="S406" s="1"/>
      <c r="U406" s="1" t="str">
        <f>IF(I:I="国家开发银行","国开",IF(I:I="中国进出口银行","口行",IF(I:I="中国农业发展银行","农发","国债")))&amp;IF(G:G&lt;1,"0",G406)</f>
        <v>农发7</v>
      </c>
      <c r="W406" s="1"/>
      <c r="X406" s="1"/>
    </row>
    <row r="407" spans="1:24" ht="15.75" hidden="1" x14ac:dyDescent="0.25">
      <c r="A407" s="113" t="str">
        <f t="shared" si="12"/>
        <v>160403.IB</v>
      </c>
      <c r="B407" s="29" t="s">
        <v>2253</v>
      </c>
      <c r="C407" s="29" t="s">
        <v>2254</v>
      </c>
      <c r="D407" s="33">
        <v>42436</v>
      </c>
      <c r="E407" s="33">
        <v>42438</v>
      </c>
      <c r="F407" s="30">
        <v>60</v>
      </c>
      <c r="G407" s="30">
        <v>5</v>
      </c>
      <c r="H407" s="29" t="s">
        <v>12</v>
      </c>
      <c r="I407" s="29" t="s">
        <v>41</v>
      </c>
      <c r="J407" s="30">
        <v>3.1484999999999999</v>
      </c>
      <c r="K407" s="30">
        <v>2.5099999999999998</v>
      </c>
      <c r="L407" s="30"/>
      <c r="M407" s="30">
        <v>33.75</v>
      </c>
      <c r="N407" s="84">
        <f>[1]!b_anal_modidura_cnbd(A407,E407,1)</f>
        <v>4.4053000000000004</v>
      </c>
      <c r="O407" s="85">
        <f>[1]!b_anal_yield_cnbd(A407,D407,1)</f>
        <v>3.1564999999999999</v>
      </c>
      <c r="P407" s="86">
        <f>IF(U:U="国开1",0.09/N407+J407,IF(U:U="国开3",0.14/N407+J407,IF(U:U="国开5",0.24/N407+J407,IF(U:U="国开7",0.24/N407+J407,IF(U:U="国开10",0.29/N407+J407,IF(U:U="口行1",0.08/N407+J407,IF(U:U="口行2",0.08/N407+J407,IF(U:U="口行3",0.08/N407+J407,IF(U:U="口行5",0.13/N407+J407,IF(U:U="口行7",0.13/N407+J407,IF(U:U="口行10",0.18/N407+J407,IF(U:U="农发1",0.09/N407+J407,IF(U:U="农发2",0.09/N407+J407,IF(U:U="农发3",0.09/N407+J407,IF(U:U="农发5",0.14/N407+J407,IF(U:U="农发7",0.19/N407+J407,IF(U:U="农发10",0.19/N407+J407,IF(U:U="农发20",0.24/N407+J407,IF(U:U="国债1",0.05/N407+J407,IF(U:U="国债2",0.05/N407+J407,IF(U:U="国债3",0.05/N407+J407,IF(U:U="国开0",0,IF(U:U="农发0",0,IF(U:U="国债0",0,IF(U:U="口行0",0,0.1/N407+J407)))))))))))))))))))))))))</f>
        <v>3.1802799014823053</v>
      </c>
      <c r="Q407" s="1"/>
      <c r="R407" s="88">
        <f t="shared" si="13"/>
        <v>2.3779901482305466</v>
      </c>
      <c r="S407" s="1"/>
      <c r="U407" s="1" t="str">
        <f>IF(I:I="国家开发银行","国开",IF(I:I="中国进出口银行","口行",IF(I:I="中国农业发展银行","农发","国债")))&amp;IF(G:G&lt;1,"0",G407)</f>
        <v>农发5</v>
      </c>
      <c r="W407" s="1"/>
      <c r="X407" s="1"/>
    </row>
    <row r="408" spans="1:24" ht="15.75" hidden="1" x14ac:dyDescent="0.25">
      <c r="A408" s="113" t="str">
        <f t="shared" si="12"/>
        <v>160405.IB</v>
      </c>
      <c r="B408" s="29" t="s">
        <v>2255</v>
      </c>
      <c r="C408" s="29" t="s">
        <v>2256</v>
      </c>
      <c r="D408" s="33">
        <v>42436</v>
      </c>
      <c r="E408" s="33">
        <v>42438</v>
      </c>
      <c r="F408" s="30">
        <v>40</v>
      </c>
      <c r="G408" s="30">
        <v>10</v>
      </c>
      <c r="H408" s="29" t="s">
        <v>12</v>
      </c>
      <c r="I408" s="29" t="s">
        <v>41</v>
      </c>
      <c r="J408" s="30">
        <v>3.4377</v>
      </c>
      <c r="K408" s="30">
        <v>4.84</v>
      </c>
      <c r="L408" s="30"/>
      <c r="M408" s="30">
        <v>2.4544999999999999</v>
      </c>
      <c r="N408" s="84">
        <f>[1]!b_anal_modidura_cnbd(A408,E408,1)</f>
        <v>8.2044999999999995</v>
      </c>
      <c r="O408" s="85">
        <f>[1]!b_anal_yield_cnbd(A408,D408,1)</f>
        <v>3.45</v>
      </c>
      <c r="P408" s="86">
        <f>IF(U:U="国开1",0.09/N408+J408,IF(U:U="国开3",0.14/N408+J408,IF(U:U="国开5",0.24/N408+J408,IF(U:U="国开7",0.24/N408+J408,IF(U:U="国开10",0.29/N408+J408,IF(U:U="口行1",0.08/N408+J408,IF(U:U="口行2",0.08/N408+J408,IF(U:U="口行3",0.08/N408+J408,IF(U:U="口行5",0.13/N408+J408,IF(U:U="口行7",0.13/N408+J408,IF(U:U="口行10",0.18/N408+J408,IF(U:U="农发1",0.09/N408+J408,IF(U:U="农发2",0.09/N408+J408,IF(U:U="农发3",0.09/N408+J408,IF(U:U="农发5",0.14/N408+J408,IF(U:U="农发7",0.19/N408+J408,IF(U:U="农发10",0.19/N408+J408,IF(U:U="农发20",0.24/N408+J408,IF(U:U="国债1",0.05/N408+J408,IF(U:U="国债2",0.05/N408+J408,IF(U:U="国债3",0.05/N408+J408,IF(U:U="国开0",0,IF(U:U="农发0",0,IF(U:U="国债0",0,IF(U:U="口行0",0,0.1/N408+J408)))))))))))))))))))))))))</f>
        <v>3.4608580230361388</v>
      </c>
      <c r="Q408" s="1"/>
      <c r="R408" s="88">
        <f t="shared" si="13"/>
        <v>1.0858023036138587</v>
      </c>
      <c r="S408" s="1"/>
      <c r="U408" s="1" t="str">
        <f>IF(I:I="国家开发银行","国开",IF(I:I="中国进出口银行","口行",IF(I:I="中国农业发展银行","农发","国债")))&amp;IF(G:G&lt;1,"0",G408)</f>
        <v>农发10</v>
      </c>
      <c r="W408" s="1"/>
      <c r="X408" s="1"/>
    </row>
    <row r="409" spans="1:24" ht="15.75" hidden="1" x14ac:dyDescent="0.25">
      <c r="A409" s="113" t="str">
        <f t="shared" si="12"/>
        <v>160206.IB</v>
      </c>
      <c r="B409" s="29" t="s">
        <v>2257</v>
      </c>
      <c r="C409" s="29" t="s">
        <v>2258</v>
      </c>
      <c r="D409" s="33">
        <v>42437</v>
      </c>
      <c r="E409" s="33">
        <v>42439</v>
      </c>
      <c r="F409" s="30">
        <v>70</v>
      </c>
      <c r="G409" s="30">
        <v>5</v>
      </c>
      <c r="H409" s="29" t="s">
        <v>12</v>
      </c>
      <c r="I409" s="29" t="s">
        <v>15</v>
      </c>
      <c r="J409" s="30">
        <v>3.0767000000000002</v>
      </c>
      <c r="K409" s="30">
        <v>2.5299999999999998</v>
      </c>
      <c r="L409" s="30"/>
      <c r="M409" s="30">
        <v>1.0391999999999999</v>
      </c>
      <c r="N409" s="84">
        <f>[1]!b_anal_modidura_cnbd(A409,E409,1)</f>
        <v>4.5263</v>
      </c>
      <c r="O409" s="85">
        <f>[1]!b_anal_yield_cnbd(A409,D409,1)</f>
        <v>3.1128</v>
      </c>
      <c r="P409" s="86">
        <f>IF(U:U="国开1",0.09/N409+J409,IF(U:U="国开3",0.14/N409+J409,IF(U:U="国开5",0.24/N409+J409,IF(U:U="国开7",0.24/N409+J409,IF(U:U="国开10",0.29/N409+J409,IF(U:U="口行1",0.08/N409+J409,IF(U:U="口行2",0.08/N409+J409,IF(U:U="口行3",0.08/N409+J409,IF(U:U="口行5",0.13/N409+J409,IF(U:U="口行7",0.13/N409+J409,IF(U:U="口行10",0.18/N409+J409,IF(U:U="农发1",0.09/N409+J409,IF(U:U="农发2",0.09/N409+J409,IF(U:U="农发3",0.09/N409+J409,IF(U:U="农发5",0.14/N409+J409,IF(U:U="农发7",0.19/N409+J409,IF(U:U="农发10",0.19/N409+J409,IF(U:U="农发20",0.24/N409+J409,IF(U:U="国债1",0.05/N409+J409,IF(U:U="国债2",0.05/N409+J409,IF(U:U="国债3",0.05/N409+J409,IF(U:U="国开0",0,IF(U:U="农发0",0,IF(U:U="国债0",0,IF(U:U="口行0",0,0.1/N409+J409)))))))))))))))))))))))))</f>
        <v>3.1297234407794448</v>
      </c>
      <c r="Q409" s="1"/>
      <c r="R409" s="88">
        <f t="shared" si="13"/>
        <v>1.6923440779444743</v>
      </c>
      <c r="S409" s="1"/>
      <c r="U409" s="1" t="str">
        <f>IF(I:I="国家开发银行","国开",IF(I:I="中国进出口银行","口行",IF(I:I="中国农业发展银行","农发","国债")))&amp;IF(G:G&lt;1,"0",G409)</f>
        <v>国开5</v>
      </c>
      <c r="W409" s="1"/>
      <c r="X409" s="1"/>
    </row>
    <row r="410" spans="1:24" ht="15.75" hidden="1" x14ac:dyDescent="0.25">
      <c r="A410" s="113" t="str">
        <f t="shared" si="12"/>
        <v>160207.IB</v>
      </c>
      <c r="B410" s="29" t="s">
        <v>2259</v>
      </c>
      <c r="C410" s="29" t="s">
        <v>2260</v>
      </c>
      <c r="D410" s="33">
        <v>42437</v>
      </c>
      <c r="E410" s="33">
        <v>42439</v>
      </c>
      <c r="F410" s="30">
        <v>60</v>
      </c>
      <c r="G410" s="30">
        <v>7</v>
      </c>
      <c r="H410" s="29" t="s">
        <v>12</v>
      </c>
      <c r="I410" s="29" t="s">
        <v>15</v>
      </c>
      <c r="J410" s="30">
        <v>3.3875999999999999</v>
      </c>
      <c r="K410" s="30">
        <v>3.94</v>
      </c>
      <c r="L410" s="30"/>
      <c r="M410" s="30">
        <v>6.2173999999999996</v>
      </c>
      <c r="N410" s="84">
        <f>[1]!b_anal_modidura_cnbd(A410,E410,1)</f>
        <v>6.1311</v>
      </c>
      <c r="O410" s="85">
        <f>[1]!b_anal_yield_cnbd(A410,D410,1)</f>
        <v>3.395</v>
      </c>
      <c r="P410" s="86">
        <f>IF(U:U="国开1",0.09/N410+J410,IF(U:U="国开3",0.14/N410+J410,IF(U:U="国开5",0.24/N410+J410,IF(U:U="国开7",0.24/N410+J410,IF(U:U="国开10",0.29/N410+J410,IF(U:U="口行1",0.08/N410+J410,IF(U:U="口行2",0.08/N410+J410,IF(U:U="口行3",0.08/N410+J410,IF(U:U="口行5",0.13/N410+J410,IF(U:U="口行7",0.13/N410+J410,IF(U:U="口行10",0.18/N410+J410,IF(U:U="农发1",0.09/N410+J410,IF(U:U="农发2",0.09/N410+J410,IF(U:U="农发3",0.09/N410+J410,IF(U:U="农发5",0.14/N410+J410,IF(U:U="农发7",0.19/N410+J410,IF(U:U="农发10",0.19/N410+J410,IF(U:U="农发20",0.24/N410+J410,IF(U:U="国债1",0.05/N410+J410,IF(U:U="国债2",0.05/N410+J410,IF(U:U="国债3",0.05/N410+J410,IF(U:U="国开0",0,IF(U:U="农发0",0,IF(U:U="国债0",0,IF(U:U="口行0",0,0.1/N410+J410)))))))))))))))))))))))))</f>
        <v>3.4267446885550714</v>
      </c>
      <c r="Q410" s="1"/>
      <c r="R410" s="88">
        <f t="shared" si="13"/>
        <v>3.1744688555071399</v>
      </c>
      <c r="S410" s="1"/>
      <c r="U410" s="1" t="str">
        <f>IF(I:I="国家开发银行","国开",IF(I:I="中国进出口银行","口行",IF(I:I="中国农业发展银行","农发","国债")))&amp;IF(G:G&lt;1,"0",G410)</f>
        <v>国开7</v>
      </c>
      <c r="W410" s="1"/>
      <c r="X410" s="1"/>
    </row>
    <row r="411" spans="1:24" ht="15.75" hidden="1" x14ac:dyDescent="0.25">
      <c r="A411" s="113" t="str">
        <f t="shared" si="12"/>
        <v>160208.IB</v>
      </c>
      <c r="B411" s="29" t="s">
        <v>2261</v>
      </c>
      <c r="C411" s="29" t="s">
        <v>2262</v>
      </c>
      <c r="D411" s="33">
        <v>42437</v>
      </c>
      <c r="E411" s="33">
        <v>42439</v>
      </c>
      <c r="F411" s="30">
        <v>70</v>
      </c>
      <c r="G411" s="30">
        <v>3</v>
      </c>
      <c r="H411" s="29" t="s">
        <v>12</v>
      </c>
      <c r="I411" s="29" t="s">
        <v>15</v>
      </c>
      <c r="J411" s="30">
        <v>2.7700999999999998</v>
      </c>
      <c r="K411" s="30">
        <v>2.52</v>
      </c>
      <c r="L411" s="30"/>
      <c r="M411" s="30">
        <v>2</v>
      </c>
      <c r="N411" s="84">
        <f>[1]!b_anal_modidura_cnbd(A411,E411,1)</f>
        <v>2.8237999999999999</v>
      </c>
      <c r="O411" s="85">
        <f>[1]!b_anal_yield_cnbd(A411,D411,1)</f>
        <v>2.8334000000000001</v>
      </c>
      <c r="P411" s="86">
        <f>IF(U:U="国开1",0.09/N411+J411,IF(U:U="国开3",0.14/N411+J411,IF(U:U="国开5",0.24/N411+J411,IF(U:U="国开7",0.24/N411+J411,IF(U:U="国开10",0.29/N411+J411,IF(U:U="口行1",0.08/N411+J411,IF(U:U="口行2",0.08/N411+J411,IF(U:U="口行3",0.08/N411+J411,IF(U:U="口行5",0.13/N411+J411,IF(U:U="口行7",0.13/N411+J411,IF(U:U="口行10",0.18/N411+J411,IF(U:U="农发1",0.09/N411+J411,IF(U:U="农发2",0.09/N411+J411,IF(U:U="农发3",0.09/N411+J411,IF(U:U="农发5",0.14/N411+J411,IF(U:U="农发7",0.19/N411+J411,IF(U:U="农发10",0.19/N411+J411,IF(U:U="农发20",0.24/N411+J411,IF(U:U="国债1",0.05/N411+J411,IF(U:U="国债2",0.05/N411+J411,IF(U:U="国债3",0.05/N411+J411,IF(U:U="国开0",0,IF(U:U="农发0",0,IF(U:U="国债0",0,IF(U:U="口行0",0,0.1/N411+J411)))))))))))))))))))))))))</f>
        <v>2.819678582052553</v>
      </c>
      <c r="Q411" s="1"/>
      <c r="R411" s="88">
        <f t="shared" si="13"/>
        <v>-1.372141794744719</v>
      </c>
      <c r="S411" s="1"/>
      <c r="U411" s="1" t="str">
        <f>IF(I:I="国家开发银行","国开",IF(I:I="中国进出口银行","口行",IF(I:I="中国农业发展银行","农发","国债")))&amp;IF(G:G&lt;1,"0",G411)</f>
        <v>国开3</v>
      </c>
      <c r="W411" s="1"/>
      <c r="X411" s="1"/>
    </row>
    <row r="412" spans="1:24" ht="15.75" hidden="1" x14ac:dyDescent="0.25">
      <c r="A412" s="113" t="str">
        <f t="shared" si="12"/>
        <v>160409.IB</v>
      </c>
      <c r="B412" s="29" t="s">
        <v>2263</v>
      </c>
      <c r="C412" s="29" t="s">
        <v>2264</v>
      </c>
      <c r="D412" s="33">
        <v>42438</v>
      </c>
      <c r="E412" s="33">
        <v>42440</v>
      </c>
      <c r="F412" s="30">
        <v>20</v>
      </c>
      <c r="G412" s="30">
        <v>15</v>
      </c>
      <c r="H412" s="29" t="s">
        <v>12</v>
      </c>
      <c r="I412" s="29" t="s">
        <v>41</v>
      </c>
      <c r="J412" s="30">
        <v>3.9876999999999998</v>
      </c>
      <c r="K412" s="30">
        <v>3.38</v>
      </c>
      <c r="L412" s="30"/>
      <c r="M412" s="30">
        <v>2.0588000000000002</v>
      </c>
      <c r="N412" s="84">
        <f>[1]!b_anal_modidura_cnbd(A412,E412,1)</f>
        <v>11.127000000000001</v>
      </c>
      <c r="O412" s="85">
        <f>[1]!b_anal_yield_cnbd(A412,D412,1)</f>
        <v>3.9731000000000001</v>
      </c>
      <c r="P412" s="86">
        <f>IF(U:U="国开1",0.09/N412+J412,IF(U:U="国开3",0.14/N412+J412,IF(U:U="国开5",0.24/N412+J412,IF(U:U="国开7",0.24/N412+J412,IF(U:U="国开10",0.29/N412+J412,IF(U:U="口行1",0.08/N412+J412,IF(U:U="口行2",0.08/N412+J412,IF(U:U="口行3",0.08/N412+J412,IF(U:U="口行5",0.13/N412+J412,IF(U:U="口行7",0.13/N412+J412,IF(U:U="口行10",0.18/N412+J412,IF(U:U="农发1",0.09/N412+J412,IF(U:U="农发2",0.09/N412+J412,IF(U:U="农发3",0.09/N412+J412,IF(U:U="农发5",0.14/N412+J412,IF(U:U="农发7",0.19/N412+J412,IF(U:U="农发10",0.19/N412+J412,IF(U:U="农发20",0.24/N412+J412,IF(U:U="国债1",0.05/N412+J412,IF(U:U="国债2",0.05/N412+J412,IF(U:U="国债3",0.05/N412+J412,IF(U:U="国开0",0,IF(U:U="农发0",0,IF(U:U="国债0",0,IF(U:U="口行0",0,0.1/N412+J412)))))))))))))))))))))))))</f>
        <v>3.9966871483778195</v>
      </c>
      <c r="Q412" s="1"/>
      <c r="R412" s="88">
        <f t="shared" si="13"/>
        <v>2.3587148377819389</v>
      </c>
      <c r="S412" s="1"/>
      <c r="U412" s="1" t="str">
        <f>IF(I:I="国家开发银行","国开",IF(I:I="中国进出口银行","口行",IF(I:I="中国农业发展银行","农发","国债")))&amp;IF(G:G&lt;1,"0",G412)</f>
        <v>农发15</v>
      </c>
      <c r="W412" s="1"/>
      <c r="X412" s="1"/>
    </row>
    <row r="413" spans="1:24" ht="15.75" hidden="1" x14ac:dyDescent="0.25">
      <c r="A413" s="113" t="str">
        <f t="shared" si="12"/>
        <v>160410.IB</v>
      </c>
      <c r="B413" s="29" t="s">
        <v>2265</v>
      </c>
      <c r="C413" s="29" t="s">
        <v>2266</v>
      </c>
      <c r="D413" s="33">
        <v>42438</v>
      </c>
      <c r="E413" s="33">
        <v>42440</v>
      </c>
      <c r="F413" s="30">
        <v>30</v>
      </c>
      <c r="G413" s="30">
        <v>20</v>
      </c>
      <c r="H413" s="29" t="s">
        <v>12</v>
      </c>
      <c r="I413" s="29" t="s">
        <v>41</v>
      </c>
      <c r="J413" s="30">
        <v>4.0766999999999998</v>
      </c>
      <c r="K413" s="30">
        <v>2.44</v>
      </c>
      <c r="L413" s="30"/>
      <c r="M413" s="30">
        <v>2</v>
      </c>
      <c r="N413" s="84">
        <f>[1]!b_anal_modidura_cnbd(A413,E413,1)</f>
        <v>13.5595</v>
      </c>
      <c r="O413" s="85">
        <f>[1]!b_anal_yield_cnbd(A413,D413,1)</f>
        <v>4.0763999999999996</v>
      </c>
      <c r="P413" s="86">
        <f>IF(U:U="国开1",0.09/N413+J413,IF(U:U="国开3",0.14/N413+J413,IF(U:U="国开5",0.24/N413+J413,IF(U:U="国开7",0.24/N413+J413,IF(U:U="国开10",0.29/N413+J413,IF(U:U="口行1",0.08/N413+J413,IF(U:U="口行2",0.08/N413+J413,IF(U:U="口行3",0.08/N413+J413,IF(U:U="口行5",0.13/N413+J413,IF(U:U="口行7",0.13/N413+J413,IF(U:U="口行10",0.18/N413+J413,IF(U:U="农发1",0.09/N413+J413,IF(U:U="农发2",0.09/N413+J413,IF(U:U="农发3",0.09/N413+J413,IF(U:U="农发5",0.14/N413+J413,IF(U:U="农发7",0.19/N413+J413,IF(U:U="农发10",0.19/N413+J413,IF(U:U="农发20",0.24/N413+J413,IF(U:U="国债1",0.05/N413+J413,IF(U:U="国债2",0.05/N413+J413,IF(U:U="国债3",0.05/N413+J413,IF(U:U="国开0",0,IF(U:U="农发0",0,IF(U:U="国债0",0,IF(U:U="口行0",0,0.1/N413+J413)))))))))))))))))))))))))</f>
        <v>4.0943997676905486</v>
      </c>
      <c r="Q413" s="1"/>
      <c r="R413" s="88">
        <f t="shared" si="13"/>
        <v>1.7999767690549007</v>
      </c>
      <c r="S413" s="1"/>
      <c r="U413" s="1" t="str">
        <f>IF(I:I="国家开发银行","国开",IF(I:I="中国进出口银行","口行",IF(I:I="中国农业发展银行","农发","国债")))&amp;IF(G:G&lt;1,"0",G413)</f>
        <v>农发20</v>
      </c>
      <c r="W413" s="1"/>
      <c r="X413" s="1"/>
    </row>
    <row r="414" spans="1:24" ht="15.75" hidden="1" x14ac:dyDescent="0.25">
      <c r="A414" s="113" t="str">
        <f t="shared" si="12"/>
        <v>160408.IB</v>
      </c>
      <c r="B414" s="29" t="s">
        <v>2267</v>
      </c>
      <c r="C414" s="29" t="s">
        <v>2268</v>
      </c>
      <c r="D414" s="33">
        <v>42438</v>
      </c>
      <c r="E414" s="33">
        <v>42440</v>
      </c>
      <c r="F414" s="30">
        <v>80</v>
      </c>
      <c r="G414" s="30">
        <v>10</v>
      </c>
      <c r="H414" s="29" t="s">
        <v>12</v>
      </c>
      <c r="I414" s="29" t="s">
        <v>41</v>
      </c>
      <c r="J414" s="30">
        <v>3.4394</v>
      </c>
      <c r="K414" s="30">
        <v>2.42</v>
      </c>
      <c r="L414" s="30"/>
      <c r="M414" s="30">
        <v>4.1063999999999998</v>
      </c>
      <c r="N414" s="84">
        <f>[1]!b_anal_modidura_cnbd(A414,E414,1)</f>
        <v>8.3341999999999992</v>
      </c>
      <c r="O414" s="85">
        <f>[1]!b_anal_yield_cnbd(A414,D414,1)</f>
        <v>3.4508999999999999</v>
      </c>
      <c r="P414" s="86">
        <f>IF(U:U="国开1",0.09/N414+J414,IF(U:U="国开3",0.14/N414+J414,IF(U:U="国开5",0.24/N414+J414,IF(U:U="国开7",0.24/N414+J414,IF(U:U="国开10",0.29/N414+J414,IF(U:U="口行1",0.08/N414+J414,IF(U:U="口行2",0.08/N414+J414,IF(U:U="口行3",0.08/N414+J414,IF(U:U="口行5",0.13/N414+J414,IF(U:U="口行7",0.13/N414+J414,IF(U:U="口行10",0.18/N414+J414,IF(U:U="农发1",0.09/N414+J414,IF(U:U="农发2",0.09/N414+J414,IF(U:U="农发3",0.09/N414+J414,IF(U:U="农发5",0.14/N414+J414,IF(U:U="农发7",0.19/N414+J414,IF(U:U="农发10",0.19/N414+J414,IF(U:U="农发20",0.24/N414+J414,IF(U:U="国债1",0.05/N414+J414,IF(U:U="国债2",0.05/N414+J414,IF(U:U="国债3",0.05/N414+J414,IF(U:U="国开0",0,IF(U:U="农发0",0,IF(U:U="国债0",0,IF(U:U="口行0",0,0.1/N414+J414)))))))))))))))))))))))))</f>
        <v>3.462197629046579</v>
      </c>
      <c r="Q414" s="1"/>
      <c r="R414" s="88">
        <f t="shared" si="13"/>
        <v>1.1297629046579161</v>
      </c>
      <c r="S414" s="1"/>
      <c r="U414" s="1" t="str">
        <f>IF(I:I="国家开发银行","国开",IF(I:I="中国进出口银行","口行",IF(I:I="中国农业发展银行","农发","国债")))&amp;IF(G:G&lt;1,"0",G414)</f>
        <v>农发10</v>
      </c>
      <c r="W414" s="1"/>
      <c r="X414" s="1"/>
    </row>
    <row r="415" spans="1:24" ht="15.75" hidden="1" x14ac:dyDescent="0.25">
      <c r="A415" s="113" t="str">
        <f t="shared" si="12"/>
        <v>160002.IB</v>
      </c>
      <c r="B415" s="29" t="s">
        <v>2269</v>
      </c>
      <c r="C415" s="29" t="s">
        <v>2270</v>
      </c>
      <c r="D415" s="33">
        <v>42438</v>
      </c>
      <c r="E415" s="33">
        <v>42439</v>
      </c>
      <c r="F415" s="30">
        <v>200</v>
      </c>
      <c r="G415" s="30">
        <v>5</v>
      </c>
      <c r="H415" s="29" t="s">
        <v>12</v>
      </c>
      <c r="I415" s="29" t="s">
        <v>31</v>
      </c>
      <c r="J415" s="30">
        <v>2.5661</v>
      </c>
      <c r="K415" s="30">
        <v>3.21</v>
      </c>
      <c r="L415" s="30"/>
      <c r="M415" s="30"/>
      <c r="N415" s="84">
        <f>[1]!b_anal_modidura_cnbd(A415,E415,1)</f>
        <v>4.4896000000000003</v>
      </c>
      <c r="O415" s="85">
        <f>[1]!b_anal_yield_cnbd(A415,D415,1)</f>
        <v>2.61</v>
      </c>
      <c r="P415" s="86">
        <f>IF(U:U="国开1",0.09/N415+J415,IF(U:U="国开3",0.14/N415+J415,IF(U:U="国开5",0.24/N415+J415,IF(U:U="国开7",0.24/N415+J415,IF(U:U="国开10",0.29/N415+J415,IF(U:U="口行1",0.08/N415+J415,IF(U:U="口行2",0.08/N415+J415,IF(U:U="口行3",0.08/N415+J415,IF(U:U="口行5",0.13/N415+J415,IF(U:U="口行7",0.13/N415+J415,IF(U:U="口行10",0.18/N415+J415,IF(U:U="农发1",0.09/N415+J415,IF(U:U="农发2",0.09/N415+J415,IF(U:U="农发3",0.09/N415+J415,IF(U:U="农发5",0.14/N415+J415,IF(U:U="农发7",0.19/N415+J415,IF(U:U="农发10",0.19/N415+J415,IF(U:U="农发20",0.24/N415+J415,IF(U:U="国债1",0.05/N415+J415,IF(U:U="国债2",0.05/N415+J415,IF(U:U="国债3",0.05/N415+J415,IF(U:U="国开0",0,IF(U:U="农发0",0,IF(U:U="国债0",0,IF(U:U="口行0",0,0.1/N415+J415)))))))))))))))))))))))))</f>
        <v>2.5883736992159658</v>
      </c>
      <c r="Q415" s="1"/>
      <c r="R415" s="88">
        <f t="shared" si="13"/>
        <v>-2.1626300784034047</v>
      </c>
      <c r="S415" s="1"/>
      <c r="U415" s="1" t="str">
        <f>IF(I:I="国家开发银行","国开",IF(I:I="中国进出口银行","口行",IF(I:I="中国农业发展银行","农发","国债")))&amp;IF(G:G&lt;1,"0",G415)</f>
        <v>国债5</v>
      </c>
      <c r="W415" s="1"/>
      <c r="X415" s="1"/>
    </row>
    <row r="416" spans="1:24" ht="15.75" hidden="1" x14ac:dyDescent="0.25">
      <c r="A416" s="113" t="str">
        <f t="shared" si="12"/>
        <v>160407.IB</v>
      </c>
      <c r="B416" s="29" t="s">
        <v>2271</v>
      </c>
      <c r="C416" s="29" t="s">
        <v>2272</v>
      </c>
      <c r="D416" s="33">
        <v>42438</v>
      </c>
      <c r="E416" s="33">
        <v>42440</v>
      </c>
      <c r="F416" s="30">
        <v>70</v>
      </c>
      <c r="G416" s="30">
        <v>7</v>
      </c>
      <c r="H416" s="29" t="s">
        <v>12</v>
      </c>
      <c r="I416" s="29" t="s">
        <v>41</v>
      </c>
      <c r="J416" s="30">
        <v>3.3967999999999998</v>
      </c>
      <c r="K416" s="30">
        <v>2.74</v>
      </c>
      <c r="L416" s="30"/>
      <c r="M416" s="30">
        <v>3.5082</v>
      </c>
      <c r="N416" s="84">
        <f>[1]!b_anal_modidura_cnbd(A416,E416,1)</f>
        <v>6.1208</v>
      </c>
      <c r="O416" s="85">
        <f>[1]!b_anal_yield_cnbd(A416,D416,1)</f>
        <v>3.4369000000000001</v>
      </c>
      <c r="P416" s="86">
        <f>IF(U:U="国开1",0.09/N416+J416,IF(U:U="国开3",0.14/N416+J416,IF(U:U="国开5",0.24/N416+J416,IF(U:U="国开7",0.24/N416+J416,IF(U:U="国开10",0.29/N416+J416,IF(U:U="口行1",0.08/N416+J416,IF(U:U="口行2",0.08/N416+J416,IF(U:U="口行3",0.08/N416+J416,IF(U:U="口行5",0.13/N416+J416,IF(U:U="口行7",0.13/N416+J416,IF(U:U="口行10",0.18/N416+J416,IF(U:U="农发1",0.09/N416+J416,IF(U:U="农发2",0.09/N416+J416,IF(U:U="农发3",0.09/N416+J416,IF(U:U="农发5",0.14/N416+J416,IF(U:U="农发7",0.19/N416+J416,IF(U:U="农发10",0.19/N416+J416,IF(U:U="农发20",0.24/N416+J416,IF(U:U="国债1",0.05/N416+J416,IF(U:U="国债2",0.05/N416+J416,IF(U:U="国债3",0.05/N416+J416,IF(U:U="国开0",0,IF(U:U="农发0",0,IF(U:U="国债0",0,IF(U:U="口行0",0,0.1/N416+J416)))))))))))))))))))))))))</f>
        <v>3.4278416938962226</v>
      </c>
      <c r="Q416" s="1"/>
      <c r="R416" s="88">
        <f t="shared" si="13"/>
        <v>-0.9058306103777447</v>
      </c>
      <c r="S416" s="1"/>
      <c r="U416" s="1" t="str">
        <f>IF(I:I="国家开发银行","国开",IF(I:I="中国进出口银行","口行",IF(I:I="中国农业发展银行","农发","国债")))&amp;IF(G:G&lt;1,"0",G416)</f>
        <v>农发7</v>
      </c>
      <c r="W416" s="1"/>
      <c r="X416" s="1"/>
    </row>
    <row r="417" spans="1:24" ht="15.75" hidden="1" x14ac:dyDescent="0.25">
      <c r="A417" s="113" t="str">
        <f t="shared" si="12"/>
        <v>160302.IB</v>
      </c>
      <c r="B417" s="29" t="s">
        <v>2273</v>
      </c>
      <c r="C417" s="29" t="s">
        <v>2274</v>
      </c>
      <c r="D417" s="33">
        <v>42439</v>
      </c>
      <c r="E417" s="33">
        <v>42443</v>
      </c>
      <c r="F417" s="30">
        <v>50</v>
      </c>
      <c r="G417" s="30">
        <v>5</v>
      </c>
      <c r="H417" s="29" t="s">
        <v>12</v>
      </c>
      <c r="I417" s="29" t="s">
        <v>22</v>
      </c>
      <c r="J417" s="30">
        <v>3.0642</v>
      </c>
      <c r="K417" s="30">
        <v>4.12</v>
      </c>
      <c r="L417" s="30"/>
      <c r="M417" s="30">
        <v>1.1615</v>
      </c>
      <c r="N417" s="84">
        <f>[1]!b_anal_modidura_cnbd(A417,E417,1)</f>
        <v>4.5137999999999998</v>
      </c>
      <c r="O417" s="85">
        <f>[1]!b_anal_yield_cnbd(A417,D417,1)</f>
        <v>3.1206999999999998</v>
      </c>
      <c r="P417" s="86">
        <f>IF(U:U="国开1",0.09/N417+J417,IF(U:U="国开3",0.14/N417+J417,IF(U:U="国开5",0.24/N417+J417,IF(U:U="国开7",0.24/N417+J417,IF(U:U="国开10",0.29/N417+J417,IF(U:U="口行1",0.08/N417+J417,IF(U:U="口行2",0.08/N417+J417,IF(U:U="口行3",0.08/N417+J417,IF(U:U="口行5",0.13/N417+J417,IF(U:U="口行7",0.13/N417+J417,IF(U:U="口行10",0.18/N417+J417,IF(U:U="农发1",0.09/N417+J417,IF(U:U="农发2",0.09/N417+J417,IF(U:U="农发3",0.09/N417+J417,IF(U:U="农发5",0.14/N417+J417,IF(U:U="农发7",0.19/N417+J417,IF(U:U="农发10",0.19/N417+J417,IF(U:U="农发20",0.24/N417+J417,IF(U:U="国债1",0.05/N417+J417,IF(U:U="国债2",0.05/N417+J417,IF(U:U="国债3",0.05/N417+J417,IF(U:U="国开0",0,IF(U:U="农发0",0,IF(U:U="国债0",0,IF(U:U="口行0",0,0.1/N417+J417)))))))))))))))))))))))))</f>
        <v>3.0930005671496299</v>
      </c>
      <c r="Q417" s="1"/>
      <c r="R417" s="88">
        <f t="shared" si="13"/>
        <v>-2.7699432850369909</v>
      </c>
      <c r="S417" s="1"/>
      <c r="U417" s="1" t="str">
        <f>IF(I:I="国家开发银行","国开",IF(I:I="中国进出口银行","口行",IF(I:I="中国农业发展银行","农发","国债")))&amp;IF(G:G&lt;1,"0",G417)</f>
        <v>口行5</v>
      </c>
      <c r="W417" s="1"/>
      <c r="X417" s="1"/>
    </row>
    <row r="418" spans="1:24" ht="15.75" hidden="1" x14ac:dyDescent="0.25">
      <c r="A418" s="113" t="str">
        <f t="shared" si="12"/>
        <v>160303.IB</v>
      </c>
      <c r="B418" s="29" t="s">
        <v>2275</v>
      </c>
      <c r="C418" s="29" t="s">
        <v>2276</v>
      </c>
      <c r="D418" s="33">
        <v>42439</v>
      </c>
      <c r="E418" s="33">
        <v>42443</v>
      </c>
      <c r="F418" s="30">
        <v>50</v>
      </c>
      <c r="G418" s="30">
        <v>10</v>
      </c>
      <c r="H418" s="29" t="s">
        <v>12</v>
      </c>
      <c r="I418" s="29" t="s">
        <v>22</v>
      </c>
      <c r="J418" s="30">
        <v>3.4007000000000001</v>
      </c>
      <c r="K418" s="30">
        <v>4.34</v>
      </c>
      <c r="L418" s="30"/>
      <c r="M418" s="30">
        <v>1.2679</v>
      </c>
      <c r="N418" s="84">
        <f>[1]!b_anal_modidura_cnbd(A418,E418,1)</f>
        <v>8.3254000000000001</v>
      </c>
      <c r="O418" s="85">
        <f>[1]!b_anal_yield_cnbd(A418,D418,1)</f>
        <v>3.4058000000000002</v>
      </c>
      <c r="P418" s="86">
        <f>IF(U:U="国开1",0.09/N418+J418,IF(U:U="国开3",0.14/N418+J418,IF(U:U="国开5",0.24/N418+J418,IF(U:U="国开7",0.24/N418+J418,IF(U:U="国开10",0.29/N418+J418,IF(U:U="口行1",0.08/N418+J418,IF(U:U="口行2",0.08/N418+J418,IF(U:U="口行3",0.08/N418+J418,IF(U:U="口行5",0.13/N418+J418,IF(U:U="口行7",0.13/N418+J418,IF(U:U="口行10",0.18/N418+J418,IF(U:U="农发1",0.09/N418+J418,IF(U:U="农发2",0.09/N418+J418,IF(U:U="农发3",0.09/N418+J418,IF(U:U="农发5",0.14/N418+J418,IF(U:U="农发7",0.19/N418+J418,IF(U:U="农发10",0.19/N418+J418,IF(U:U="农发20",0.24/N418+J418,IF(U:U="国债1",0.05/N418+J418,IF(U:U="国债2",0.05/N418+J418,IF(U:U="国债3",0.05/N418+J418,IF(U:U="国开0",0,IF(U:U="农发0",0,IF(U:U="国债0",0,IF(U:U="口行0",0,0.1/N418+J418)))))))))))))))))))))))))</f>
        <v>3.4223205827948209</v>
      </c>
      <c r="Q418" s="1"/>
      <c r="R418" s="88">
        <f t="shared" si="13"/>
        <v>1.6520582794820715</v>
      </c>
      <c r="S418" s="1"/>
      <c r="U418" s="1" t="str">
        <f>IF(I:I="国家开发银行","国开",IF(I:I="中国进出口银行","口行",IF(I:I="中国农业发展银行","农发","国债")))&amp;IF(G:G&lt;1,"0",G418)</f>
        <v>口行10</v>
      </c>
      <c r="W418" s="1"/>
      <c r="X418" s="1"/>
    </row>
    <row r="419" spans="1:24" ht="15.75" hidden="1" x14ac:dyDescent="0.25">
      <c r="A419" s="113" t="str">
        <f t="shared" si="12"/>
        <v>160301.IB</v>
      </c>
      <c r="B419" s="29" t="s">
        <v>2277</v>
      </c>
      <c r="C419" s="29" t="s">
        <v>2278</v>
      </c>
      <c r="D419" s="33">
        <v>42439</v>
      </c>
      <c r="E419" s="33">
        <v>42443</v>
      </c>
      <c r="F419" s="30">
        <v>40</v>
      </c>
      <c r="G419" s="30">
        <v>3</v>
      </c>
      <c r="H419" s="29" t="s">
        <v>12</v>
      </c>
      <c r="I419" s="29" t="s">
        <v>22</v>
      </c>
      <c r="J419" s="30">
        <v>2.7589999999999999</v>
      </c>
      <c r="K419" s="30">
        <v>3.61</v>
      </c>
      <c r="L419" s="30"/>
      <c r="M419" s="30">
        <v>4.1025999999999998</v>
      </c>
      <c r="N419" s="84">
        <f>[1]!b_anal_modidura_cnbd(A419,E419,1)</f>
        <v>2.7839</v>
      </c>
      <c r="O419" s="85">
        <f>[1]!b_anal_yield_cnbd(A419,D419,1)</f>
        <v>2.7942</v>
      </c>
      <c r="P419" s="86">
        <f>IF(U:U="国开1",0.09/N419+J419,IF(U:U="国开3",0.14/N419+J419,IF(U:U="国开5",0.24/N419+J419,IF(U:U="国开7",0.24/N419+J419,IF(U:U="国开10",0.29/N419+J419,IF(U:U="口行1",0.08/N419+J419,IF(U:U="口行2",0.08/N419+J419,IF(U:U="口行3",0.08/N419+J419,IF(U:U="口行5",0.13/N419+J419,IF(U:U="口行7",0.13/N419+J419,IF(U:U="口行10",0.18/N419+J419,IF(U:U="农发1",0.09/N419+J419,IF(U:U="农发2",0.09/N419+J419,IF(U:U="农发3",0.09/N419+J419,IF(U:U="农发5",0.14/N419+J419,IF(U:U="农发7",0.19/N419+J419,IF(U:U="农发10",0.19/N419+J419,IF(U:U="农发20",0.24/N419+J419,IF(U:U="国债1",0.05/N419+J419,IF(U:U="国债2",0.05/N419+J419,IF(U:U="国债3",0.05/N419+J419,IF(U:U="国开0",0,IF(U:U="农发0",0,IF(U:U="国债0",0,IF(U:U="口行0",0,0.1/N419+J419)))))))))))))))))))))))))</f>
        <v>2.7877366643916806</v>
      </c>
      <c r="Q419" s="1"/>
      <c r="R419" s="88">
        <f t="shared" si="13"/>
        <v>-0.64633356083194649</v>
      </c>
      <c r="S419" s="1"/>
      <c r="U419" s="1" t="str">
        <f>IF(I:I="国家开发银行","国开",IF(I:I="中国进出口银行","口行",IF(I:I="中国农业发展银行","农发","国债")))&amp;IF(G:G&lt;1,"0",G419)</f>
        <v>口行3</v>
      </c>
      <c r="W419" s="1"/>
      <c r="X419" s="1"/>
    </row>
    <row r="420" spans="1:24" ht="15.75" hidden="1" x14ac:dyDescent="0.25">
      <c r="A420" s="113" t="str">
        <f t="shared" si="12"/>
        <v>160205.IB</v>
      </c>
      <c r="B420" s="29" t="s">
        <v>2279</v>
      </c>
      <c r="C420" s="29" t="s">
        <v>2280</v>
      </c>
      <c r="D420" s="33">
        <v>42439</v>
      </c>
      <c r="E420" s="33">
        <v>42443</v>
      </c>
      <c r="F420" s="30">
        <v>20</v>
      </c>
      <c r="G420" s="30">
        <v>20</v>
      </c>
      <c r="H420" s="29" t="s">
        <v>12</v>
      </c>
      <c r="I420" s="29" t="s">
        <v>15</v>
      </c>
      <c r="J420" s="30">
        <v>3.9710000000000001</v>
      </c>
      <c r="K420" s="30">
        <v>8.33</v>
      </c>
      <c r="L420" s="30"/>
      <c r="M420" s="30">
        <v>3.6128999999999998</v>
      </c>
      <c r="N420" s="84">
        <f>[1]!b_anal_modidura_cnbd(A420,E420,1)</f>
        <v>13.632999999999999</v>
      </c>
      <c r="O420" s="85">
        <f>[1]!b_anal_yield_cnbd(A420,D420,1)</f>
        <v>4.0006000000000004</v>
      </c>
      <c r="P420" s="86">
        <f>IF(U:U="国开1",0.09/N420+J420,IF(U:U="国开3",0.14/N420+J420,IF(U:U="国开5",0.24/N420+J420,IF(U:U="国开7",0.24/N420+J420,IF(U:U="国开10",0.29/N420+J420,IF(U:U="口行1",0.08/N420+J420,IF(U:U="口行2",0.08/N420+J420,IF(U:U="口行3",0.08/N420+J420,IF(U:U="口行5",0.13/N420+J420,IF(U:U="口行7",0.13/N420+J420,IF(U:U="口行10",0.18/N420+J420,IF(U:U="农发1",0.09/N420+J420,IF(U:U="农发2",0.09/N420+J420,IF(U:U="农发3",0.09/N420+J420,IF(U:U="农发5",0.14/N420+J420,IF(U:U="农发7",0.19/N420+J420,IF(U:U="农发10",0.19/N420+J420,IF(U:U="农发20",0.24/N420+J420,IF(U:U="国债1",0.05/N420+J420,IF(U:U="国债2",0.05/N420+J420,IF(U:U="国债3",0.05/N420+J420,IF(U:U="国开0",0,IF(U:U="农发0",0,IF(U:U="国债0",0,IF(U:U="口行0",0,0.1/N420+J420)))))))))))))))))))))))))</f>
        <v>3.9783351426685249</v>
      </c>
      <c r="Q420" s="1"/>
      <c r="R420" s="88">
        <f t="shared" si="13"/>
        <v>-2.2264857331475429</v>
      </c>
      <c r="S420" s="1"/>
      <c r="U420" s="1" t="str">
        <f>IF(I:I="国家开发银行","国开",IF(I:I="中国进出口银行","口行",IF(I:I="中国农业发展银行","农发","国债")))&amp;IF(G:G&lt;1,"0",G420)</f>
        <v>国开20</v>
      </c>
      <c r="W420" s="1"/>
      <c r="X420" s="1"/>
    </row>
    <row r="421" spans="1:24" ht="15.75" hidden="1" x14ac:dyDescent="0.25">
      <c r="A421" s="113" t="str">
        <f t="shared" si="12"/>
        <v>150218.IB</v>
      </c>
      <c r="B421" s="29" t="s">
        <v>2281</v>
      </c>
      <c r="C421" s="29" t="s">
        <v>2282</v>
      </c>
      <c r="D421" s="33">
        <v>42439</v>
      </c>
      <c r="E421" s="33">
        <v>42443</v>
      </c>
      <c r="F421" s="30">
        <v>120</v>
      </c>
      <c r="G421" s="30">
        <v>10</v>
      </c>
      <c r="H421" s="29" t="s">
        <v>12</v>
      </c>
      <c r="I421" s="29" t="s">
        <v>15</v>
      </c>
      <c r="J421" s="30">
        <v>3.1431</v>
      </c>
      <c r="K421" s="30">
        <v>3.64</v>
      </c>
      <c r="L421" s="30"/>
      <c r="M421" s="30">
        <v>3.8571</v>
      </c>
      <c r="N421" s="84">
        <f>[1]!b_anal_modidura_cnbd(A421,E421,1)</f>
        <v>7.7987000000000002</v>
      </c>
      <c r="O421" s="85">
        <f>[1]!b_anal_yield_cnbd(A421,D421,1)</f>
        <v>3.1821000000000002</v>
      </c>
      <c r="P421" s="86">
        <f>IF(U:U="国开1",0.09/N421+J421,IF(U:U="国开3",0.14/N421+J421,IF(U:U="国开5",0.24/N421+J421,IF(U:U="国开7",0.24/N421+J421,IF(U:U="国开10",0.29/N421+J421,IF(U:U="口行1",0.08/N421+J421,IF(U:U="口行2",0.08/N421+J421,IF(U:U="口行3",0.08/N421+J421,IF(U:U="口行5",0.13/N421+J421,IF(U:U="口行7",0.13/N421+J421,IF(U:U="口行10",0.18/N421+J421,IF(U:U="农发1",0.09/N421+J421,IF(U:U="农发2",0.09/N421+J421,IF(U:U="农发3",0.09/N421+J421,IF(U:U="农发5",0.14/N421+J421,IF(U:U="农发7",0.19/N421+J421,IF(U:U="农发10",0.19/N421+J421,IF(U:U="农发20",0.24/N421+J421,IF(U:U="国债1",0.05/N421+J421,IF(U:U="国债2",0.05/N421+J421,IF(U:U="国债3",0.05/N421+J421,IF(U:U="国开0",0,IF(U:U="农发0",0,IF(U:U="国债0",0,IF(U:U="口行0",0,0.1/N421+J421)))))))))))))))))))))))))</f>
        <v>3.1802856847936196</v>
      </c>
      <c r="Q421" s="1"/>
      <c r="R421" s="88">
        <f t="shared" si="13"/>
        <v>-0.18143152063805346</v>
      </c>
      <c r="S421" s="1"/>
      <c r="U421" s="1" t="str">
        <f>IF(I:I="国家开发银行","国开",IF(I:I="中国进出口银行","口行",IF(I:I="中国农业发展银行","农发","国债")))&amp;IF(G:G&lt;1,"0",G421)</f>
        <v>国开10</v>
      </c>
      <c r="W421" s="1"/>
      <c r="X421" s="1"/>
    </row>
    <row r="422" spans="1:24" ht="15.75" hidden="1" x14ac:dyDescent="0.25">
      <c r="A422" s="113" t="str">
        <f t="shared" si="12"/>
        <v>160208.IB</v>
      </c>
      <c r="B422" s="29" t="s">
        <v>2283</v>
      </c>
      <c r="C422" s="29" t="s">
        <v>2284</v>
      </c>
      <c r="D422" s="33">
        <v>42444</v>
      </c>
      <c r="E422" s="33">
        <v>42446</v>
      </c>
      <c r="F422" s="30">
        <v>70</v>
      </c>
      <c r="G422" s="30">
        <v>3</v>
      </c>
      <c r="H422" s="29" t="s">
        <v>12</v>
      </c>
      <c r="I422" s="29" t="s">
        <v>15</v>
      </c>
      <c r="J422" s="30">
        <v>2.7033</v>
      </c>
      <c r="K422" s="30">
        <v>4.0599999999999996</v>
      </c>
      <c r="L422" s="30"/>
      <c r="M422" s="30">
        <v>1.177</v>
      </c>
      <c r="N422" s="84">
        <f>[1]!b_anal_modidura_cnbd(A422,E422,1)</f>
        <v>2.8073999999999999</v>
      </c>
      <c r="O422" s="85">
        <f>[1]!b_anal_yield_cnbd(A422,D422,1)</f>
        <v>2.7349999999999999</v>
      </c>
      <c r="P422" s="86">
        <f>IF(U:U="国开1",0.09/N422+J422,IF(U:U="国开3",0.14/N422+J422,IF(U:U="国开5",0.24/N422+J422,IF(U:U="国开7",0.24/N422+J422,IF(U:U="国开10",0.29/N422+J422,IF(U:U="口行1",0.08/N422+J422,IF(U:U="口行2",0.08/N422+J422,IF(U:U="口行3",0.08/N422+J422,IF(U:U="口行5",0.13/N422+J422,IF(U:U="口行7",0.13/N422+J422,IF(U:U="口行10",0.18/N422+J422,IF(U:U="农发1",0.09/N422+J422,IF(U:U="农发2",0.09/N422+J422,IF(U:U="农发3",0.09/N422+J422,IF(U:U="农发5",0.14/N422+J422,IF(U:U="农发7",0.19/N422+J422,IF(U:U="农发10",0.19/N422+J422,IF(U:U="农发20",0.24/N422+J422,IF(U:U="国债1",0.05/N422+J422,IF(U:U="国债2",0.05/N422+J422,IF(U:U="国债3",0.05/N422+J422,IF(U:U="国开0",0,IF(U:U="农发0",0,IF(U:U="国债0",0,IF(U:U="口行0",0,0.1/N422+J422)))))))))))))))))))))))))</f>
        <v>2.7531682054570066</v>
      </c>
      <c r="Q422" s="1"/>
      <c r="R422" s="88">
        <f t="shared" si="13"/>
        <v>1.8168205457006703</v>
      </c>
      <c r="S422" s="1"/>
      <c r="U422" s="1" t="str">
        <f>IF(I:I="国家开发银行","国开",IF(I:I="中国进出口银行","口行",IF(I:I="中国农业发展银行","农发","国债")))&amp;IF(G:G&lt;1,"0",G422)</f>
        <v>国开3</v>
      </c>
      <c r="W422" s="1"/>
      <c r="X422" s="1"/>
    </row>
    <row r="423" spans="1:24" ht="15.75" hidden="1" x14ac:dyDescent="0.25">
      <c r="A423" s="113" t="str">
        <f t="shared" si="12"/>
        <v>160206.IB</v>
      </c>
      <c r="B423" s="29" t="s">
        <v>2285</v>
      </c>
      <c r="C423" s="29" t="s">
        <v>2286</v>
      </c>
      <c r="D423" s="33">
        <v>42444</v>
      </c>
      <c r="E423" s="33">
        <v>42446</v>
      </c>
      <c r="F423" s="30">
        <v>70</v>
      </c>
      <c r="G423" s="30">
        <v>5</v>
      </c>
      <c r="H423" s="29" t="s">
        <v>12</v>
      </c>
      <c r="I423" s="29" t="s">
        <v>15</v>
      </c>
      <c r="J423" s="30">
        <v>2.9651999999999998</v>
      </c>
      <c r="K423" s="30">
        <v>4.1500000000000004</v>
      </c>
      <c r="L423" s="30"/>
      <c r="M423" s="30">
        <v>7.7778</v>
      </c>
      <c r="N423" s="84">
        <f>[1]!b_anal_modidura_cnbd(A423,E423,1)</f>
        <v>4.5111999999999997</v>
      </c>
      <c r="O423" s="85">
        <f>[1]!b_anal_yield_cnbd(A423,D423,1)</f>
        <v>2.9855</v>
      </c>
      <c r="P423" s="86">
        <f>IF(U:U="国开1",0.09/N423+J423,IF(U:U="国开3",0.14/N423+J423,IF(U:U="国开5",0.24/N423+J423,IF(U:U="国开7",0.24/N423+J423,IF(U:U="国开10",0.29/N423+J423,IF(U:U="口行1",0.08/N423+J423,IF(U:U="口行2",0.08/N423+J423,IF(U:U="口行3",0.08/N423+J423,IF(U:U="口行5",0.13/N423+J423,IF(U:U="口行7",0.13/N423+J423,IF(U:U="口行10",0.18/N423+J423,IF(U:U="农发1",0.09/N423+J423,IF(U:U="农发2",0.09/N423+J423,IF(U:U="农发3",0.09/N423+J423,IF(U:U="农发5",0.14/N423+J423,IF(U:U="农发7",0.19/N423+J423,IF(U:U="农发10",0.19/N423+J423,IF(U:U="农发20",0.24/N423+J423,IF(U:U="国债1",0.05/N423+J423,IF(U:U="国债2",0.05/N423+J423,IF(U:U="国债3",0.05/N423+J423,IF(U:U="国开0",0,IF(U:U="农发0",0,IF(U:U="国债0",0,IF(U:U="口行0",0,0.1/N423+J423)))))))))))))))))))))))))</f>
        <v>3.0184009221493171</v>
      </c>
      <c r="Q423" s="1"/>
      <c r="R423" s="88">
        <f t="shared" si="13"/>
        <v>3.2900922149317058</v>
      </c>
      <c r="S423" s="1"/>
      <c r="U423" s="1" t="str">
        <f>IF(I:I="国家开发银行","国开",IF(I:I="中国进出口银行","口行",IF(I:I="中国农业发展银行","农发","国债")))&amp;IF(G:G&lt;1,"0",G423)</f>
        <v>国开5</v>
      </c>
      <c r="W423" s="1"/>
      <c r="X423" s="1"/>
    </row>
    <row r="424" spans="1:24" ht="15.75" hidden="1" x14ac:dyDescent="0.25">
      <c r="A424" s="113" t="str">
        <f t="shared" si="12"/>
        <v>160207.IB</v>
      </c>
      <c r="B424" s="29" t="s">
        <v>2287</v>
      </c>
      <c r="C424" s="29" t="s">
        <v>2288</v>
      </c>
      <c r="D424" s="33">
        <v>42444</v>
      </c>
      <c r="E424" s="33">
        <v>42446</v>
      </c>
      <c r="F424" s="30">
        <v>60</v>
      </c>
      <c r="G424" s="30">
        <v>7</v>
      </c>
      <c r="H424" s="29" t="s">
        <v>12</v>
      </c>
      <c r="I424" s="29" t="s">
        <v>15</v>
      </c>
      <c r="J424" s="30">
        <v>3.2797000000000001</v>
      </c>
      <c r="K424" s="30">
        <v>5.47</v>
      </c>
      <c r="L424" s="30"/>
      <c r="M424" s="30">
        <v>3.6699000000000002</v>
      </c>
      <c r="N424" s="84">
        <f>[1]!b_anal_modidura_cnbd(A424,E424,1)</f>
        <v>6.1170999999999998</v>
      </c>
      <c r="O424" s="85">
        <f>[1]!b_anal_yield_cnbd(A424,D424,1)</f>
        <v>3.2949999999999999</v>
      </c>
      <c r="P424" s="86">
        <f>IF(U:U="国开1",0.09/N424+J424,IF(U:U="国开3",0.14/N424+J424,IF(U:U="国开5",0.24/N424+J424,IF(U:U="国开7",0.24/N424+J424,IF(U:U="国开10",0.29/N424+J424,IF(U:U="口行1",0.08/N424+J424,IF(U:U="口行2",0.08/N424+J424,IF(U:U="口行3",0.08/N424+J424,IF(U:U="口行5",0.13/N424+J424,IF(U:U="口行7",0.13/N424+J424,IF(U:U="口行10",0.18/N424+J424,IF(U:U="农发1",0.09/N424+J424,IF(U:U="农发2",0.09/N424+J424,IF(U:U="农发3",0.09/N424+J424,IF(U:U="农发5",0.14/N424+J424,IF(U:U="农发7",0.19/N424+J424,IF(U:U="农发10",0.19/N424+J424,IF(U:U="农发20",0.24/N424+J424,IF(U:U="国债1",0.05/N424+J424,IF(U:U="国债2",0.05/N424+J424,IF(U:U="国债3",0.05/N424+J424,IF(U:U="国开0",0,IF(U:U="农发0",0,IF(U:U="国债0",0,IF(U:U="口行0",0,0.1/N424+J424)))))))))))))))))))))))))</f>
        <v>3.3189342776806003</v>
      </c>
      <c r="Q424" s="1"/>
      <c r="R424" s="88">
        <f t="shared" si="13"/>
        <v>2.3934277680600413</v>
      </c>
      <c r="S424" s="1"/>
      <c r="U424" s="1" t="str">
        <f>IF(I:I="国家开发银行","国开",IF(I:I="中国进出口银行","口行",IF(I:I="中国农业发展银行","农发","国债")))&amp;IF(G:G&lt;1,"0",G424)</f>
        <v>国开7</v>
      </c>
      <c r="W424" s="1"/>
      <c r="X424" s="1"/>
    </row>
    <row r="425" spans="1:24" ht="15.75" hidden="1" x14ac:dyDescent="0.25">
      <c r="A425" s="113" t="str">
        <f t="shared" si="12"/>
        <v>160409.IB</v>
      </c>
      <c r="B425" s="29" t="s">
        <v>2289</v>
      </c>
      <c r="C425" s="29" t="s">
        <v>2290</v>
      </c>
      <c r="D425" s="33">
        <v>42445</v>
      </c>
      <c r="E425" s="33">
        <v>42447</v>
      </c>
      <c r="F425" s="30">
        <v>20</v>
      </c>
      <c r="G425" s="30">
        <v>15</v>
      </c>
      <c r="H425" s="29" t="s">
        <v>12</v>
      </c>
      <c r="I425" s="29" t="s">
        <v>41</v>
      </c>
      <c r="J425" s="30">
        <v>3.8475999999999999</v>
      </c>
      <c r="K425" s="30">
        <v>7.09</v>
      </c>
      <c r="L425" s="30"/>
      <c r="M425" s="30">
        <v>1.17</v>
      </c>
      <c r="N425" s="84">
        <f>[1]!b_anal_modidura_cnbd(A425,E425,1)</f>
        <v>11.1275</v>
      </c>
      <c r="O425" s="85">
        <f>[1]!b_anal_yield_cnbd(A425,D425,1)</f>
        <v>3.8902000000000001</v>
      </c>
      <c r="P425" s="86">
        <f>IF(U:U="国开1",0.09/N425+J425,IF(U:U="国开3",0.14/N425+J425,IF(U:U="国开5",0.24/N425+J425,IF(U:U="国开7",0.24/N425+J425,IF(U:U="国开10",0.29/N425+J425,IF(U:U="口行1",0.08/N425+J425,IF(U:U="口行2",0.08/N425+J425,IF(U:U="口行3",0.08/N425+J425,IF(U:U="口行5",0.13/N425+J425,IF(U:U="口行7",0.13/N425+J425,IF(U:U="口行10",0.18/N425+J425,IF(U:U="农发1",0.09/N425+J425,IF(U:U="农发2",0.09/N425+J425,IF(U:U="农发3",0.09/N425+J425,IF(U:U="农发5",0.14/N425+J425,IF(U:U="农发7",0.19/N425+J425,IF(U:U="农发10",0.19/N425+J425,IF(U:U="农发20",0.24/N425+J425,IF(U:U="国债1",0.05/N425+J425,IF(U:U="国债2",0.05/N425+J425,IF(U:U="国债3",0.05/N425+J425,IF(U:U="国开0",0,IF(U:U="农发0",0,IF(U:U="国债0",0,IF(U:U="口行0",0,0.1/N425+J425)))))))))))))))))))))))))</f>
        <v>3.8565867445517861</v>
      </c>
      <c r="Q425" s="1"/>
      <c r="R425" s="88">
        <f t="shared" si="13"/>
        <v>-3.361325544821403</v>
      </c>
      <c r="S425" s="1"/>
      <c r="U425" s="1" t="str">
        <f>IF(I:I="国家开发银行","国开",IF(I:I="中国进出口银行","口行",IF(I:I="中国农业发展银行","农发","国债")))&amp;IF(G:G&lt;1,"0",G425)</f>
        <v>农发15</v>
      </c>
      <c r="W425" s="1"/>
      <c r="X425" s="1"/>
    </row>
    <row r="426" spans="1:24" ht="15.75" hidden="1" x14ac:dyDescent="0.25">
      <c r="A426" s="113" t="str">
        <f t="shared" si="12"/>
        <v>160408.IB</v>
      </c>
      <c r="B426" s="29" t="s">
        <v>2291</v>
      </c>
      <c r="C426" s="29" t="s">
        <v>2292</v>
      </c>
      <c r="D426" s="33">
        <v>42445</v>
      </c>
      <c r="E426" s="33">
        <v>42447</v>
      </c>
      <c r="F426" s="30">
        <v>80</v>
      </c>
      <c r="G426" s="30">
        <v>10</v>
      </c>
      <c r="H426" s="29" t="s">
        <v>12</v>
      </c>
      <c r="I426" s="29" t="s">
        <v>41</v>
      </c>
      <c r="J426" s="30">
        <v>3.2673999999999999</v>
      </c>
      <c r="K426" s="30">
        <v>4.04</v>
      </c>
      <c r="L426" s="30"/>
      <c r="M426" s="30">
        <v>1.7557</v>
      </c>
      <c r="N426" s="84">
        <f>[1]!b_anal_modidura_cnbd(A426,E426,1)</f>
        <v>8.3275000000000006</v>
      </c>
      <c r="O426" s="85">
        <f>[1]!b_anal_yield_cnbd(A426,D426,1)</f>
        <v>3.32</v>
      </c>
      <c r="P426" s="86">
        <f>IF(U:U="国开1",0.09/N426+J426,IF(U:U="国开3",0.14/N426+J426,IF(U:U="国开5",0.24/N426+J426,IF(U:U="国开7",0.24/N426+J426,IF(U:U="国开10",0.29/N426+J426,IF(U:U="口行1",0.08/N426+J426,IF(U:U="口行2",0.08/N426+J426,IF(U:U="口行3",0.08/N426+J426,IF(U:U="口行5",0.13/N426+J426,IF(U:U="口行7",0.13/N426+J426,IF(U:U="口行10",0.18/N426+J426,IF(U:U="农发1",0.09/N426+J426,IF(U:U="农发2",0.09/N426+J426,IF(U:U="农发3",0.09/N426+J426,IF(U:U="农发5",0.14/N426+J426,IF(U:U="农发7",0.19/N426+J426,IF(U:U="农发10",0.19/N426+J426,IF(U:U="农发20",0.24/N426+J426,IF(U:U="国债1",0.05/N426+J426,IF(U:U="国债2",0.05/N426+J426,IF(U:U="国债3",0.05/N426+J426,IF(U:U="国开0",0,IF(U:U="农发0",0,IF(U:U="国债0",0,IF(U:U="口行0",0,0.1/N426+J426)))))))))))))))))))))))))</f>
        <v>3.2902159711798258</v>
      </c>
      <c r="Q426" s="1"/>
      <c r="R426" s="88">
        <f t="shared" si="13"/>
        <v>-2.9784028820174058</v>
      </c>
      <c r="S426" s="1"/>
      <c r="U426" s="1" t="str">
        <f>IF(I:I="国家开发银行","国开",IF(I:I="中国进出口银行","口行",IF(I:I="中国农业发展银行","农发","国债")))&amp;IF(G:G&lt;1,"0",G426)</f>
        <v>农发10</v>
      </c>
      <c r="W426" s="1"/>
      <c r="X426" s="1"/>
    </row>
    <row r="427" spans="1:24" ht="15.75" hidden="1" x14ac:dyDescent="0.25">
      <c r="A427" s="113" t="str">
        <f t="shared" si="12"/>
        <v>160407.IB</v>
      </c>
      <c r="B427" s="29" t="s">
        <v>2293</v>
      </c>
      <c r="C427" s="29" t="s">
        <v>2294</v>
      </c>
      <c r="D427" s="33">
        <v>42445</v>
      </c>
      <c r="E427" s="33">
        <v>42447</v>
      </c>
      <c r="F427" s="30">
        <v>70</v>
      </c>
      <c r="G427" s="30">
        <v>7</v>
      </c>
      <c r="H427" s="29" t="s">
        <v>12</v>
      </c>
      <c r="I427" s="29" t="s">
        <v>41</v>
      </c>
      <c r="J427" s="30">
        <v>3.258</v>
      </c>
      <c r="K427" s="30">
        <v>4.1900000000000004</v>
      </c>
      <c r="L427" s="30"/>
      <c r="M427" s="30">
        <v>1.6125</v>
      </c>
      <c r="N427" s="84">
        <f>[1]!b_anal_modidura_cnbd(A427,E427,1)</f>
        <v>6.1086999999999998</v>
      </c>
      <c r="O427" s="85">
        <f>[1]!b_anal_yield_cnbd(A427,D427,1)</f>
        <v>3.32</v>
      </c>
      <c r="P427" s="86">
        <f>IF(U:U="国开1",0.09/N427+J427,IF(U:U="国开3",0.14/N427+J427,IF(U:U="国开5",0.24/N427+J427,IF(U:U="国开7",0.24/N427+J427,IF(U:U="国开10",0.29/N427+J427,IF(U:U="口行1",0.08/N427+J427,IF(U:U="口行2",0.08/N427+J427,IF(U:U="口行3",0.08/N427+J427,IF(U:U="口行5",0.13/N427+J427,IF(U:U="口行7",0.13/N427+J427,IF(U:U="口行10",0.18/N427+J427,IF(U:U="农发1",0.09/N427+J427,IF(U:U="农发2",0.09/N427+J427,IF(U:U="农发3",0.09/N427+J427,IF(U:U="农发5",0.14/N427+J427,IF(U:U="农发7",0.19/N427+J427,IF(U:U="农发10",0.19/N427+J427,IF(U:U="农发20",0.24/N427+J427,IF(U:U="国债1",0.05/N427+J427,IF(U:U="国债2",0.05/N427+J427,IF(U:U="国债3",0.05/N427+J427,IF(U:U="国开0",0,IF(U:U="农发0",0,IF(U:U="国债0",0,IF(U:U="口行0",0,0.1/N427+J427)))))))))))))))))))))))))</f>
        <v>3.2891031807094797</v>
      </c>
      <c r="Q427" s="1"/>
      <c r="R427" s="88">
        <f t="shared" si="13"/>
        <v>-3.0896819290520128</v>
      </c>
      <c r="S427" s="1"/>
      <c r="U427" s="1" t="str">
        <f>IF(I:I="国家开发银行","国开",IF(I:I="中国进出口银行","口行",IF(I:I="中国农业发展银行","农发","国债")))&amp;IF(G:G&lt;1,"0",G427)</f>
        <v>农发7</v>
      </c>
      <c r="W427" s="1"/>
      <c r="X427" s="1"/>
    </row>
    <row r="428" spans="1:24" ht="15.75" hidden="1" x14ac:dyDescent="0.25">
      <c r="A428" s="113" t="str">
        <f t="shared" si="12"/>
        <v>160410.IB</v>
      </c>
      <c r="B428" s="29" t="s">
        <v>2295</v>
      </c>
      <c r="C428" s="29" t="s">
        <v>2296</v>
      </c>
      <c r="D428" s="33">
        <v>42445</v>
      </c>
      <c r="E428" s="33">
        <v>42447</v>
      </c>
      <c r="F428" s="30">
        <v>30</v>
      </c>
      <c r="G428" s="30">
        <v>20</v>
      </c>
      <c r="H428" s="29" t="s">
        <v>12</v>
      </c>
      <c r="I428" s="29" t="s">
        <v>41</v>
      </c>
      <c r="J428" s="30">
        <v>3.9384999999999999</v>
      </c>
      <c r="K428" s="30">
        <v>6.01</v>
      </c>
      <c r="L428" s="30"/>
      <c r="M428" s="30">
        <v>9.4443999999999999</v>
      </c>
      <c r="N428" s="84">
        <f>[1]!b_anal_modidura_cnbd(A428,E428,1)</f>
        <v>13.591799999999999</v>
      </c>
      <c r="O428" s="85">
        <f>[1]!b_anal_yield_cnbd(A428,D428,1)</f>
        <v>3.9973000000000001</v>
      </c>
      <c r="P428" s="86">
        <f>IF(U:U="国开1",0.09/N428+J428,IF(U:U="国开3",0.14/N428+J428,IF(U:U="国开5",0.24/N428+J428,IF(U:U="国开7",0.24/N428+J428,IF(U:U="国开10",0.29/N428+J428,IF(U:U="口行1",0.08/N428+J428,IF(U:U="口行2",0.08/N428+J428,IF(U:U="口行3",0.08/N428+J428,IF(U:U="口行5",0.13/N428+J428,IF(U:U="口行7",0.13/N428+J428,IF(U:U="口行10",0.18/N428+J428,IF(U:U="农发1",0.09/N428+J428,IF(U:U="农发2",0.09/N428+J428,IF(U:U="农发3",0.09/N428+J428,IF(U:U="农发5",0.14/N428+J428,IF(U:U="农发7",0.19/N428+J428,IF(U:U="农发10",0.19/N428+J428,IF(U:U="农发20",0.24/N428+J428,IF(U:U="国债1",0.05/N428+J428,IF(U:U="国债2",0.05/N428+J428,IF(U:U="国债3",0.05/N428+J428,IF(U:U="国开0",0,IF(U:U="农发0",0,IF(U:U="国债0",0,IF(U:U="口行0",0,0.1/N428+J428)))))))))))))))))))))))))</f>
        <v>3.9561577053811856</v>
      </c>
      <c r="Q428" s="1"/>
      <c r="R428" s="88">
        <f t="shared" si="13"/>
        <v>-4.1142294618814468</v>
      </c>
      <c r="S428" s="1"/>
      <c r="U428" s="1" t="str">
        <f>IF(I:I="国家开发银行","国开",IF(I:I="中国进出口银行","口行",IF(I:I="中国农业发展银行","农发","国债")))&amp;IF(G:G&lt;1,"0",G428)</f>
        <v>农发20</v>
      </c>
      <c r="W428" s="1"/>
      <c r="X428" s="1"/>
    </row>
    <row r="429" spans="1:24" ht="15.75" hidden="1" x14ac:dyDescent="0.25">
      <c r="A429" s="113" t="str">
        <f t="shared" si="12"/>
        <v>150218.IB</v>
      </c>
      <c r="B429" s="29" t="s">
        <v>2297</v>
      </c>
      <c r="C429" s="29" t="s">
        <v>2298</v>
      </c>
      <c r="D429" s="33">
        <v>42446</v>
      </c>
      <c r="E429" s="33">
        <v>42450</v>
      </c>
      <c r="F429" s="30">
        <v>120</v>
      </c>
      <c r="G429" s="30">
        <v>10</v>
      </c>
      <c r="H429" s="29" t="s">
        <v>12</v>
      </c>
      <c r="I429" s="29" t="s">
        <v>15</v>
      </c>
      <c r="J429" s="30">
        <v>3.1507000000000001</v>
      </c>
      <c r="K429" s="30">
        <v>2.72</v>
      </c>
      <c r="L429" s="30"/>
      <c r="M429" s="30">
        <v>55</v>
      </c>
      <c r="N429" s="84">
        <f>[1]!b_anal_modidura_cnbd(A429,E429,1)</f>
        <v>7.7878999999999996</v>
      </c>
      <c r="O429" s="85">
        <f>[1]!b_anal_yield_cnbd(A429,D429,1)</f>
        <v>3.1768999999999998</v>
      </c>
      <c r="P429" s="86">
        <f>IF(U:U="国开1",0.09/N429+J429,IF(U:U="国开3",0.14/N429+J429,IF(U:U="国开5",0.24/N429+J429,IF(U:U="国开7",0.24/N429+J429,IF(U:U="国开10",0.29/N429+J429,IF(U:U="口行1",0.08/N429+J429,IF(U:U="口行2",0.08/N429+J429,IF(U:U="口行3",0.08/N429+J429,IF(U:U="口行5",0.13/N429+J429,IF(U:U="口行7",0.13/N429+J429,IF(U:U="口行10",0.18/N429+J429,IF(U:U="农发1",0.09/N429+J429,IF(U:U="农发2",0.09/N429+J429,IF(U:U="农发3",0.09/N429+J429,IF(U:U="农发5",0.14/N429+J429,IF(U:U="农发7",0.19/N429+J429,IF(U:U="农发10",0.19/N429+J429,IF(U:U="农发20",0.24/N429+J429,IF(U:U="国债1",0.05/N429+J429,IF(U:U="国债2",0.05/N429+J429,IF(U:U="国债3",0.05/N429+J429,IF(U:U="国开0",0,IF(U:U="农发0",0,IF(U:U="国债0",0,IF(U:U="口行0",0,0.1/N429+J429)))))))))))))))))))))))))</f>
        <v>3.1879372526611798</v>
      </c>
      <c r="Q429" s="1"/>
      <c r="R429" s="88">
        <f t="shared" si="13"/>
        <v>1.1037252661179942</v>
      </c>
      <c r="S429" s="1"/>
      <c r="U429" s="1" t="str">
        <f>IF(I:I="国家开发银行","国开",IF(I:I="中国进出口银行","口行",IF(I:I="中国农业发展银行","农发","国债")))&amp;IF(G:G&lt;1,"0",G429)</f>
        <v>国开10</v>
      </c>
      <c r="W429" s="1"/>
      <c r="X429" s="1"/>
    </row>
    <row r="430" spans="1:24" ht="15.75" hidden="1" x14ac:dyDescent="0.25">
      <c r="A430" s="113" t="str">
        <f t="shared" si="12"/>
        <v>160205.IB</v>
      </c>
      <c r="B430" s="29" t="s">
        <v>2299</v>
      </c>
      <c r="C430" s="29" t="s">
        <v>2300</v>
      </c>
      <c r="D430" s="33">
        <v>42446</v>
      </c>
      <c r="E430" s="33">
        <v>42450</v>
      </c>
      <c r="F430" s="30">
        <v>30</v>
      </c>
      <c r="G430" s="30">
        <v>20</v>
      </c>
      <c r="H430" s="29" t="s">
        <v>12</v>
      </c>
      <c r="I430" s="29" t="s">
        <v>15</v>
      </c>
      <c r="J430" s="30">
        <v>3.8725999999999998</v>
      </c>
      <c r="K430" s="30">
        <v>5.96</v>
      </c>
      <c r="L430" s="30"/>
      <c r="M430" s="30">
        <v>1.9394</v>
      </c>
      <c r="N430" s="84">
        <f>[1]!b_anal_modidura_cnbd(A430,E430,1)</f>
        <v>13.6213</v>
      </c>
      <c r="O430" s="85">
        <f>[1]!b_anal_yield_cnbd(A430,D430,1)</f>
        <v>3.9</v>
      </c>
      <c r="P430" s="86">
        <f>IF(U:U="国开1",0.09/N430+J430,IF(U:U="国开3",0.14/N430+J430,IF(U:U="国开5",0.24/N430+J430,IF(U:U="国开7",0.24/N430+J430,IF(U:U="国开10",0.29/N430+J430,IF(U:U="口行1",0.08/N430+J430,IF(U:U="口行2",0.08/N430+J430,IF(U:U="口行3",0.08/N430+J430,IF(U:U="口行5",0.13/N430+J430,IF(U:U="口行7",0.13/N430+J430,IF(U:U="口行10",0.18/N430+J430,IF(U:U="农发1",0.09/N430+J430,IF(U:U="农发2",0.09/N430+J430,IF(U:U="农发3",0.09/N430+J430,IF(U:U="农发5",0.14/N430+J430,IF(U:U="农发7",0.19/N430+J430,IF(U:U="农发10",0.19/N430+J430,IF(U:U="农发20",0.24/N430+J430,IF(U:U="国债1",0.05/N430+J430,IF(U:U="国债2",0.05/N430+J430,IF(U:U="国债3",0.05/N430+J430,IF(U:U="国开0",0,IF(U:U="农发0",0,IF(U:U="国债0",0,IF(U:U="口行0",0,0.1/N430+J430)))))))))))))))))))))))))</f>
        <v>3.8799414431809005</v>
      </c>
      <c r="Q430" s="1"/>
      <c r="R430" s="88">
        <f t="shared" si="13"/>
        <v>-2.0058556819099405</v>
      </c>
      <c r="S430" s="1"/>
      <c r="U430" s="1" t="str">
        <f>IF(I:I="国家开发银行","国开",IF(I:I="中国进出口银行","口行",IF(I:I="中国农业发展银行","农发","国债")))&amp;IF(G:G&lt;1,"0",G430)</f>
        <v>国开20</v>
      </c>
      <c r="W430" s="1"/>
      <c r="X430" s="1"/>
    </row>
    <row r="431" spans="1:24" ht="15.75" hidden="1" x14ac:dyDescent="0.25">
      <c r="A431" s="113" t="str">
        <f t="shared" si="12"/>
        <v>160405.IB</v>
      </c>
      <c r="B431" s="29" t="s">
        <v>2301</v>
      </c>
      <c r="C431" s="29" t="s">
        <v>2302</v>
      </c>
      <c r="D431" s="33">
        <v>42450</v>
      </c>
      <c r="E431" s="33">
        <v>42452</v>
      </c>
      <c r="F431" s="30">
        <v>60</v>
      </c>
      <c r="G431" s="30">
        <v>10</v>
      </c>
      <c r="H431" s="29" t="s">
        <v>12</v>
      </c>
      <c r="I431" s="29" t="s">
        <v>41</v>
      </c>
      <c r="J431" s="30">
        <v>3.3113999999999999</v>
      </c>
      <c r="K431" s="30">
        <v>3.14</v>
      </c>
      <c r="L431" s="30"/>
      <c r="M431" s="30">
        <v>1.4923</v>
      </c>
      <c r="N431" s="84">
        <f>[1]!b_anal_modidura_cnbd(A431,E431,1)</f>
        <v>8.1862999999999992</v>
      </c>
      <c r="O431" s="85">
        <f>[1]!b_anal_yield_cnbd(A431,D431,1)</f>
        <v>3.3203</v>
      </c>
      <c r="P431" s="86">
        <f>IF(U:U="国开1",0.09/N431+J431,IF(U:U="国开3",0.14/N431+J431,IF(U:U="国开5",0.24/N431+J431,IF(U:U="国开7",0.24/N431+J431,IF(U:U="国开10",0.29/N431+J431,IF(U:U="口行1",0.08/N431+J431,IF(U:U="口行2",0.08/N431+J431,IF(U:U="口行3",0.08/N431+J431,IF(U:U="口行5",0.13/N431+J431,IF(U:U="口行7",0.13/N431+J431,IF(U:U="口行10",0.18/N431+J431,IF(U:U="农发1",0.09/N431+J431,IF(U:U="农发2",0.09/N431+J431,IF(U:U="农发3",0.09/N431+J431,IF(U:U="农发5",0.14/N431+J431,IF(U:U="农发7",0.19/N431+J431,IF(U:U="农发10",0.19/N431+J431,IF(U:U="农发20",0.24/N431+J431,IF(U:U="国债1",0.05/N431+J431,IF(U:U="国债2",0.05/N431+J431,IF(U:U="国债3",0.05/N431+J431,IF(U:U="国开0",0,IF(U:U="农发0",0,IF(U:U="国债0",0,IF(U:U="口行0",0,0.1/N431+J431)))))))))))))))))))))))))</f>
        <v>3.3346095085691947</v>
      </c>
      <c r="Q431" s="1"/>
      <c r="R431" s="88">
        <f t="shared" si="13"/>
        <v>1.4309508569194662</v>
      </c>
      <c r="S431" s="1"/>
      <c r="U431" s="1" t="str">
        <f>IF(I:I="国家开发银行","国开",IF(I:I="中国进出口银行","口行",IF(I:I="中国农业发展银行","农发","国债")))&amp;IF(G:G&lt;1,"0",G431)</f>
        <v>农发10</v>
      </c>
      <c r="W431" s="1"/>
      <c r="X431" s="1"/>
    </row>
    <row r="432" spans="1:24" ht="15.75" hidden="1" x14ac:dyDescent="0.25">
      <c r="A432" s="113" t="str">
        <f t="shared" si="12"/>
        <v>160403.IB</v>
      </c>
      <c r="B432" s="29" t="s">
        <v>2303</v>
      </c>
      <c r="C432" s="29" t="s">
        <v>2304</v>
      </c>
      <c r="D432" s="33">
        <v>42450</v>
      </c>
      <c r="E432" s="33">
        <v>42452</v>
      </c>
      <c r="F432" s="30">
        <v>60</v>
      </c>
      <c r="G432" s="30">
        <v>5</v>
      </c>
      <c r="H432" s="29" t="s">
        <v>12</v>
      </c>
      <c r="I432" s="29" t="s">
        <v>41</v>
      </c>
      <c r="J432" s="30">
        <v>2.9807000000000001</v>
      </c>
      <c r="K432" s="30">
        <v>3.95</v>
      </c>
      <c r="L432" s="30"/>
      <c r="M432" s="30">
        <v>2.5072000000000001</v>
      </c>
      <c r="N432" s="84">
        <f>[1]!b_anal_modidura_cnbd(A432,E432,1)</f>
        <v>4.3752000000000004</v>
      </c>
      <c r="O432" s="85">
        <f>[1]!b_anal_yield_cnbd(A432,D432,1)</f>
        <v>3.0074999999999998</v>
      </c>
      <c r="P432" s="86">
        <f>IF(U:U="国开1",0.09/N432+J432,IF(U:U="国开3",0.14/N432+J432,IF(U:U="国开5",0.24/N432+J432,IF(U:U="国开7",0.24/N432+J432,IF(U:U="国开10",0.29/N432+J432,IF(U:U="口行1",0.08/N432+J432,IF(U:U="口行2",0.08/N432+J432,IF(U:U="口行3",0.08/N432+J432,IF(U:U="口行5",0.13/N432+J432,IF(U:U="口行7",0.13/N432+J432,IF(U:U="口行10",0.18/N432+J432,IF(U:U="农发1",0.09/N432+J432,IF(U:U="农发2",0.09/N432+J432,IF(U:U="农发3",0.09/N432+J432,IF(U:U="农发5",0.14/N432+J432,IF(U:U="农发7",0.19/N432+J432,IF(U:U="农发10",0.19/N432+J432,IF(U:U="农发20",0.24/N432+J432,IF(U:U="国债1",0.05/N432+J432,IF(U:U="国债2",0.05/N432+J432,IF(U:U="国债3",0.05/N432+J432,IF(U:U="国开0",0,IF(U:U="农发0",0,IF(U:U="国债0",0,IF(U:U="口行0",0,0.1/N432+J432)))))))))))))))))))))))))</f>
        <v>3.0126985372097277</v>
      </c>
      <c r="Q432" s="1"/>
      <c r="R432" s="88">
        <f t="shared" si="13"/>
        <v>0.51985372097278493</v>
      </c>
      <c r="S432" s="1"/>
      <c r="U432" s="1" t="str">
        <f>IF(I:I="国家开发银行","国开",IF(I:I="中国进出口银行","口行",IF(I:I="中国农业发展银行","农发","国债")))&amp;IF(G:G&lt;1,"0",G432)</f>
        <v>农发5</v>
      </c>
      <c r="W432" s="1"/>
      <c r="X432" s="1"/>
    </row>
    <row r="433" spans="1:24" ht="15.75" hidden="1" x14ac:dyDescent="0.25">
      <c r="A433" s="113" t="str">
        <f t="shared" si="12"/>
        <v>160402.IB</v>
      </c>
      <c r="B433" s="29" t="s">
        <v>2305</v>
      </c>
      <c r="C433" s="29" t="s">
        <v>2306</v>
      </c>
      <c r="D433" s="33">
        <v>42450</v>
      </c>
      <c r="E433" s="33">
        <v>42452</v>
      </c>
      <c r="F433" s="30">
        <v>50</v>
      </c>
      <c r="G433" s="30">
        <v>3</v>
      </c>
      <c r="H433" s="29" t="s">
        <v>12</v>
      </c>
      <c r="I433" s="29" t="s">
        <v>41</v>
      </c>
      <c r="J433" s="30">
        <v>2.6951999999999998</v>
      </c>
      <c r="K433" s="30">
        <v>3.83</v>
      </c>
      <c r="L433" s="30"/>
      <c r="M433" s="30">
        <v>1.7821</v>
      </c>
      <c r="N433" s="84">
        <f>[1]!b_anal_modidura_cnbd(A433,E433,1)</f>
        <v>2.6371000000000002</v>
      </c>
      <c r="O433" s="85">
        <f>[1]!b_anal_yield_cnbd(A433,D433,1)</f>
        <v>2.7349999999999999</v>
      </c>
      <c r="P433" s="86">
        <f>IF(U:U="国开1",0.09/N433+J433,IF(U:U="国开3",0.14/N433+J433,IF(U:U="国开5",0.24/N433+J433,IF(U:U="国开7",0.24/N433+J433,IF(U:U="国开10",0.29/N433+J433,IF(U:U="口行1",0.08/N433+J433,IF(U:U="口行2",0.08/N433+J433,IF(U:U="口行3",0.08/N433+J433,IF(U:U="口行5",0.13/N433+J433,IF(U:U="口行7",0.13/N433+J433,IF(U:U="口行10",0.18/N433+J433,IF(U:U="农发1",0.09/N433+J433,IF(U:U="农发2",0.09/N433+J433,IF(U:U="农发3",0.09/N433+J433,IF(U:U="农发5",0.14/N433+J433,IF(U:U="农发7",0.19/N433+J433,IF(U:U="农发10",0.19/N433+J433,IF(U:U="农发20",0.24/N433+J433,IF(U:U="国债1",0.05/N433+J433,IF(U:U="国债2",0.05/N433+J433,IF(U:U="国债3",0.05/N433+J433,IF(U:U="国开0",0,IF(U:U="农发0",0,IF(U:U="国债0",0,IF(U:U="口行0",0,0.1/N433+J433)))))))))))))))))))))))))</f>
        <v>2.7293283986196957</v>
      </c>
      <c r="Q433" s="1"/>
      <c r="R433" s="88">
        <f t="shared" si="13"/>
        <v>-0.56716013803042031</v>
      </c>
      <c r="S433" s="1"/>
      <c r="U433" s="1" t="str">
        <f>IF(I:I="国家开发银行","国开",IF(I:I="中国进出口银行","口行",IF(I:I="中国农业发展银行","农发","国债")))&amp;IF(G:G&lt;1,"0",G433)</f>
        <v>农发3</v>
      </c>
      <c r="W433" s="1"/>
      <c r="X433" s="1"/>
    </row>
    <row r="434" spans="1:24" ht="15.75" hidden="1" x14ac:dyDescent="0.25">
      <c r="A434" s="113" t="str">
        <f t="shared" si="12"/>
        <v>160404.IB</v>
      </c>
      <c r="B434" s="29" t="s">
        <v>2307</v>
      </c>
      <c r="C434" s="29" t="s">
        <v>2308</v>
      </c>
      <c r="D434" s="33">
        <v>42450</v>
      </c>
      <c r="E434" s="33">
        <v>42452</v>
      </c>
      <c r="F434" s="30">
        <v>40</v>
      </c>
      <c r="G434" s="30">
        <v>7</v>
      </c>
      <c r="H434" s="29" t="s">
        <v>12</v>
      </c>
      <c r="I434" s="29" t="s">
        <v>41</v>
      </c>
      <c r="J434" s="30">
        <v>3.2250999999999999</v>
      </c>
      <c r="K434" s="30">
        <v>6.06</v>
      </c>
      <c r="L434" s="30"/>
      <c r="M434" s="30">
        <v>1.875</v>
      </c>
      <c r="N434" s="84">
        <f>[1]!b_anal_modidura_cnbd(A434,E434,1)</f>
        <v>5.9564000000000004</v>
      </c>
      <c r="O434" s="85">
        <f>[1]!b_anal_yield_cnbd(A434,D434,1)</f>
        <v>3.2879999999999998</v>
      </c>
      <c r="P434" s="86">
        <f>IF(U:U="国开1",0.09/N434+J434,IF(U:U="国开3",0.14/N434+J434,IF(U:U="国开5",0.24/N434+J434,IF(U:U="国开7",0.24/N434+J434,IF(U:U="国开10",0.29/N434+J434,IF(U:U="口行1",0.08/N434+J434,IF(U:U="口行2",0.08/N434+J434,IF(U:U="口行3",0.08/N434+J434,IF(U:U="口行5",0.13/N434+J434,IF(U:U="口行7",0.13/N434+J434,IF(U:U="口行10",0.18/N434+J434,IF(U:U="农发1",0.09/N434+J434,IF(U:U="农发2",0.09/N434+J434,IF(U:U="农发3",0.09/N434+J434,IF(U:U="农发5",0.14/N434+J434,IF(U:U="农发7",0.19/N434+J434,IF(U:U="农发10",0.19/N434+J434,IF(U:U="农发20",0.24/N434+J434,IF(U:U="国债1",0.05/N434+J434,IF(U:U="国债2",0.05/N434+J434,IF(U:U="国债3",0.05/N434+J434,IF(U:U="国开0",0,IF(U:U="农发0",0,IF(U:U="国债0",0,IF(U:U="口行0",0,0.1/N434+J434)))))))))))))))))))))))))</f>
        <v>3.2569984621583505</v>
      </c>
      <c r="Q434" s="1"/>
      <c r="R434" s="88">
        <f t="shared" si="13"/>
        <v>-3.1001537841649274</v>
      </c>
      <c r="S434" s="1"/>
      <c r="U434" s="1" t="str">
        <f>IF(I:I="国家开发银行","国开",IF(I:I="中国进出口银行","口行",IF(I:I="中国农业发展银行","农发","国债")))&amp;IF(G:G&lt;1,"0",G434)</f>
        <v>农发7</v>
      </c>
      <c r="W434" s="1"/>
      <c r="X434" s="1"/>
    </row>
    <row r="435" spans="1:24" ht="15.75" hidden="1" x14ac:dyDescent="0.25">
      <c r="A435" s="113" t="str">
        <f t="shared" si="12"/>
        <v>160207.IB</v>
      </c>
      <c r="B435" s="29" t="s">
        <v>2309</v>
      </c>
      <c r="C435" s="29" t="s">
        <v>2310</v>
      </c>
      <c r="D435" s="33">
        <v>42451</v>
      </c>
      <c r="E435" s="33">
        <v>42453</v>
      </c>
      <c r="F435" s="30">
        <v>70</v>
      </c>
      <c r="G435" s="30">
        <v>7</v>
      </c>
      <c r="H435" s="29" t="s">
        <v>12</v>
      </c>
      <c r="I435" s="29" t="s">
        <v>15</v>
      </c>
      <c r="J435" s="30">
        <v>3.2342</v>
      </c>
      <c r="K435" s="30">
        <v>3.85</v>
      </c>
      <c r="L435" s="30"/>
      <c r="M435" s="30">
        <v>1.6983999999999999</v>
      </c>
      <c r="N435" s="84">
        <f>[1]!b_anal_modidura_cnbd(A435,E435,1)</f>
        <v>6.0994000000000002</v>
      </c>
      <c r="O435" s="85">
        <f>[1]!b_anal_yield_cnbd(A435,D435,1)</f>
        <v>3.2749999999999999</v>
      </c>
      <c r="P435" s="86">
        <f>IF(U:U="国开1",0.09/N435+J435,IF(U:U="国开3",0.14/N435+J435,IF(U:U="国开5",0.24/N435+J435,IF(U:U="国开7",0.24/N435+J435,IF(U:U="国开10",0.29/N435+J435,IF(U:U="口行1",0.08/N435+J435,IF(U:U="口行2",0.08/N435+J435,IF(U:U="口行3",0.08/N435+J435,IF(U:U="口行5",0.13/N435+J435,IF(U:U="口行7",0.13/N435+J435,IF(U:U="口行10",0.18/N435+J435,IF(U:U="农发1",0.09/N435+J435,IF(U:U="农发2",0.09/N435+J435,IF(U:U="农发3",0.09/N435+J435,IF(U:U="农发5",0.14/N435+J435,IF(U:U="农发7",0.19/N435+J435,IF(U:U="农发10",0.19/N435+J435,IF(U:U="农发20",0.24/N435+J435,IF(U:U="国债1",0.05/N435+J435,IF(U:U="国债2",0.05/N435+J435,IF(U:U="国债3",0.05/N435+J435,IF(U:U="国开0",0,IF(U:U="农发0",0,IF(U:U="国债0",0,IF(U:U="口行0",0,0.1/N435+J435)))))))))))))))))))))))))</f>
        <v>3.273548132603207</v>
      </c>
      <c r="Q435" s="1"/>
      <c r="R435" s="88">
        <f t="shared" si="13"/>
        <v>-0.14518673967929274</v>
      </c>
      <c r="S435" s="1"/>
      <c r="U435" s="1" t="str">
        <f>IF(I:I="国家开发银行","国开",IF(I:I="中国进出口银行","口行",IF(I:I="中国农业发展银行","农发","国债")))&amp;IF(G:G&lt;1,"0",G435)</f>
        <v>国开7</v>
      </c>
      <c r="W435" s="1"/>
      <c r="X435" s="1"/>
    </row>
    <row r="436" spans="1:24" ht="15.75" hidden="1" x14ac:dyDescent="0.25">
      <c r="A436" s="113" t="str">
        <f t="shared" si="12"/>
        <v>160208.IB</v>
      </c>
      <c r="B436" s="29" t="s">
        <v>2311</v>
      </c>
      <c r="C436" s="29" t="s">
        <v>2312</v>
      </c>
      <c r="D436" s="33">
        <v>42451</v>
      </c>
      <c r="E436" s="33">
        <v>42453</v>
      </c>
      <c r="F436" s="30">
        <v>70</v>
      </c>
      <c r="G436" s="30">
        <v>3</v>
      </c>
      <c r="H436" s="29" t="s">
        <v>12</v>
      </c>
      <c r="I436" s="29" t="s">
        <v>15</v>
      </c>
      <c r="J436" s="30">
        <v>2.6644000000000001</v>
      </c>
      <c r="K436" s="30">
        <v>3.39</v>
      </c>
      <c r="L436" s="30"/>
      <c r="M436" s="30">
        <v>1.8855</v>
      </c>
      <c r="N436" s="84">
        <f>[1]!b_anal_modidura_cnbd(A436,E436,1)</f>
        <v>2.7887</v>
      </c>
      <c r="O436" s="85">
        <f>[1]!b_anal_yield_cnbd(A436,D436,1)</f>
        <v>2.7097000000000002</v>
      </c>
      <c r="P436" s="86">
        <f>IF(U:U="国开1",0.09/N436+J436,IF(U:U="国开3",0.14/N436+J436,IF(U:U="国开5",0.24/N436+J436,IF(U:U="国开7",0.24/N436+J436,IF(U:U="国开10",0.29/N436+J436,IF(U:U="口行1",0.08/N436+J436,IF(U:U="口行2",0.08/N436+J436,IF(U:U="口行3",0.08/N436+J436,IF(U:U="口行5",0.13/N436+J436,IF(U:U="口行7",0.13/N436+J436,IF(U:U="口行10",0.18/N436+J436,IF(U:U="农发1",0.09/N436+J436,IF(U:U="农发2",0.09/N436+J436,IF(U:U="农发3",0.09/N436+J436,IF(U:U="农发5",0.14/N436+J436,IF(U:U="农发7",0.19/N436+J436,IF(U:U="农发10",0.19/N436+J436,IF(U:U="农发20",0.24/N436+J436,IF(U:U="国债1",0.05/N436+J436,IF(U:U="国债2",0.05/N436+J436,IF(U:U="国债3",0.05/N436+J436,IF(U:U="国开0",0,IF(U:U="农发0",0,IF(U:U="国债0",0,IF(U:U="口行0",0,0.1/N436+J436)))))))))))))))))))))))))</f>
        <v>2.7146026033635744</v>
      </c>
      <c r="Q436" s="1"/>
      <c r="R436" s="88">
        <f t="shared" si="13"/>
        <v>0.49026033635741761</v>
      </c>
      <c r="S436" s="1"/>
      <c r="U436" s="1" t="str">
        <f>IF(I:I="国家开发银行","国开",IF(I:I="中国进出口银行","口行",IF(I:I="中国农业发展银行","农发","国债")))&amp;IF(G:G&lt;1,"0",G436)</f>
        <v>国开3</v>
      </c>
      <c r="W436" s="1"/>
      <c r="X436" s="1"/>
    </row>
    <row r="437" spans="1:24" ht="15.75" hidden="1" x14ac:dyDescent="0.25">
      <c r="A437" s="113" t="str">
        <f t="shared" si="12"/>
        <v>160206.IB</v>
      </c>
      <c r="B437" s="29" t="s">
        <v>2313</v>
      </c>
      <c r="C437" s="29" t="s">
        <v>2314</v>
      </c>
      <c r="D437" s="33">
        <v>42451</v>
      </c>
      <c r="E437" s="33">
        <v>42453</v>
      </c>
      <c r="F437" s="30">
        <v>70</v>
      </c>
      <c r="G437" s="30">
        <v>5</v>
      </c>
      <c r="H437" s="29" t="s">
        <v>12</v>
      </c>
      <c r="I437" s="29" t="s">
        <v>15</v>
      </c>
      <c r="J437" s="30">
        <v>2.9110999999999998</v>
      </c>
      <c r="K437" s="30">
        <v>4.13</v>
      </c>
      <c r="L437" s="30"/>
      <c r="M437" s="30">
        <v>2.2826</v>
      </c>
      <c r="N437" s="84">
        <f>[1]!b_anal_modidura_cnbd(A437,E437,1)</f>
        <v>4.4931000000000001</v>
      </c>
      <c r="O437" s="85">
        <f>[1]!b_anal_yield_cnbd(A437,D437,1)</f>
        <v>2.96</v>
      </c>
      <c r="P437" s="86">
        <f>IF(U:U="国开1",0.09/N437+J437,IF(U:U="国开3",0.14/N437+J437,IF(U:U="国开5",0.24/N437+J437,IF(U:U="国开7",0.24/N437+J437,IF(U:U="国开10",0.29/N437+J437,IF(U:U="口行1",0.08/N437+J437,IF(U:U="口行2",0.08/N437+J437,IF(U:U="口行3",0.08/N437+J437,IF(U:U="口行5",0.13/N437+J437,IF(U:U="口行7",0.13/N437+J437,IF(U:U="口行10",0.18/N437+J437,IF(U:U="农发1",0.09/N437+J437,IF(U:U="农发2",0.09/N437+J437,IF(U:U="农发3",0.09/N437+J437,IF(U:U="农发5",0.14/N437+J437,IF(U:U="农发7",0.19/N437+J437,IF(U:U="农发10",0.19/N437+J437,IF(U:U="农发20",0.24/N437+J437,IF(U:U="国债1",0.05/N437+J437,IF(U:U="国债2",0.05/N437+J437,IF(U:U="国债3",0.05/N437+J437,IF(U:U="国开0",0,IF(U:U="农发0",0,IF(U:U="国债0",0,IF(U:U="口行0",0,0.1/N437+J437)))))))))))))))))))))))))</f>
        <v>2.9645152366962675</v>
      </c>
      <c r="Q437" s="1"/>
      <c r="R437" s="88">
        <f t="shared" si="13"/>
        <v>0.45152366962675217</v>
      </c>
      <c r="S437" s="1"/>
      <c r="U437" s="1" t="str">
        <f>IF(I:I="国家开发银行","国开",IF(I:I="中国进出口银行","口行",IF(I:I="中国农业发展银行","农发","国债")))&amp;IF(G:G&lt;1,"0",G437)</f>
        <v>国开5</v>
      </c>
      <c r="W437" s="1"/>
      <c r="X437" s="1"/>
    </row>
    <row r="438" spans="1:24" ht="15.75" hidden="1" x14ac:dyDescent="0.25">
      <c r="A438" s="113" t="str">
        <f t="shared" si="12"/>
        <v>160409.IB</v>
      </c>
      <c r="B438" s="29" t="s">
        <v>2315</v>
      </c>
      <c r="C438" s="29" t="s">
        <v>2316</v>
      </c>
      <c r="D438" s="33">
        <v>42452</v>
      </c>
      <c r="E438" s="33">
        <v>42454</v>
      </c>
      <c r="F438" s="30">
        <v>20</v>
      </c>
      <c r="G438" s="30">
        <v>15</v>
      </c>
      <c r="H438" s="29" t="s">
        <v>12</v>
      </c>
      <c r="I438" s="29" t="s">
        <v>41</v>
      </c>
      <c r="J438" s="30">
        <v>3.8540999999999999</v>
      </c>
      <c r="K438" s="30">
        <v>5.48</v>
      </c>
      <c r="L438" s="30"/>
      <c r="M438" s="30">
        <v>1.1529</v>
      </c>
      <c r="N438" s="84">
        <f>[1]!b_anal_modidura_cnbd(A438,E438,1)</f>
        <v>11.1075</v>
      </c>
      <c r="O438" s="85">
        <f>[1]!b_anal_yield_cnbd(A438,D438,1)</f>
        <v>3.87</v>
      </c>
      <c r="P438" s="86">
        <f>IF(U:U="国开1",0.09/N438+J438,IF(U:U="国开3",0.14/N438+J438,IF(U:U="国开5",0.24/N438+J438,IF(U:U="国开7",0.24/N438+J438,IF(U:U="国开10",0.29/N438+J438,IF(U:U="口行1",0.08/N438+J438,IF(U:U="口行2",0.08/N438+J438,IF(U:U="口行3",0.08/N438+J438,IF(U:U="口行5",0.13/N438+J438,IF(U:U="口行7",0.13/N438+J438,IF(U:U="口行10",0.18/N438+J438,IF(U:U="农发1",0.09/N438+J438,IF(U:U="农发2",0.09/N438+J438,IF(U:U="农发3",0.09/N438+J438,IF(U:U="农发5",0.14/N438+J438,IF(U:U="农发7",0.19/N438+J438,IF(U:U="农发10",0.19/N438+J438,IF(U:U="农发20",0.24/N438+J438,IF(U:U="国债1",0.05/N438+J438,IF(U:U="国债2",0.05/N438+J438,IF(U:U="国债3",0.05/N438+J438,IF(U:U="国开0",0,IF(U:U="农发0",0,IF(U:U="国债0",0,IF(U:U="口行0",0,0.1/N438+J438)))))))))))))))))))))))))</f>
        <v>3.8631029259509337</v>
      </c>
      <c r="Q438" s="1"/>
      <c r="R438" s="88">
        <f t="shared" si="13"/>
        <v>-0.68970740490663651</v>
      </c>
      <c r="S438" s="1"/>
      <c r="U438" s="1" t="str">
        <f>IF(I:I="国家开发银行","国开",IF(I:I="中国进出口银行","口行",IF(I:I="中国农业发展银行","农发","国债")))&amp;IF(G:G&lt;1,"0",G438)</f>
        <v>农发15</v>
      </c>
      <c r="W438" s="1"/>
      <c r="X438" s="1"/>
    </row>
    <row r="439" spans="1:24" ht="15.75" hidden="1" x14ac:dyDescent="0.25">
      <c r="A439" s="113" t="str">
        <f t="shared" si="12"/>
        <v>160408.IB</v>
      </c>
      <c r="B439" s="29" t="s">
        <v>2317</v>
      </c>
      <c r="C439" s="29" t="s">
        <v>2318</v>
      </c>
      <c r="D439" s="33">
        <v>42452</v>
      </c>
      <c r="E439" s="33">
        <v>42454</v>
      </c>
      <c r="F439" s="30">
        <v>80</v>
      </c>
      <c r="G439" s="30">
        <v>10</v>
      </c>
      <c r="H439" s="29" t="s">
        <v>12</v>
      </c>
      <c r="I439" s="29" t="s">
        <v>41</v>
      </c>
      <c r="J439" s="30">
        <v>3.3153000000000001</v>
      </c>
      <c r="K439" s="30">
        <v>2.15</v>
      </c>
      <c r="L439" s="30"/>
      <c r="M439" s="30">
        <v>1.0751999999999999</v>
      </c>
      <c r="N439" s="84">
        <f>[1]!b_anal_modidura_cnbd(A439,E439,1)</f>
        <v>8.3039000000000005</v>
      </c>
      <c r="O439" s="85">
        <f>[1]!b_anal_yield_cnbd(A439,D439,1)</f>
        <v>3.3149999999999999</v>
      </c>
      <c r="P439" s="86">
        <f>IF(U:U="国开1",0.09/N439+J439,IF(U:U="国开3",0.14/N439+J439,IF(U:U="国开5",0.24/N439+J439,IF(U:U="国开7",0.24/N439+J439,IF(U:U="国开10",0.29/N439+J439,IF(U:U="口行1",0.08/N439+J439,IF(U:U="口行2",0.08/N439+J439,IF(U:U="口行3",0.08/N439+J439,IF(U:U="口行5",0.13/N439+J439,IF(U:U="口行7",0.13/N439+J439,IF(U:U="口行10",0.18/N439+J439,IF(U:U="农发1",0.09/N439+J439,IF(U:U="农发2",0.09/N439+J439,IF(U:U="农发3",0.09/N439+J439,IF(U:U="农发5",0.14/N439+J439,IF(U:U="农发7",0.19/N439+J439,IF(U:U="农发10",0.19/N439+J439,IF(U:U="农发20",0.24/N439+J439,IF(U:U="国债1",0.05/N439+J439,IF(U:U="国债2",0.05/N439+J439,IF(U:U="国债3",0.05/N439+J439,IF(U:U="国开0",0,IF(U:U="农发0",0,IF(U:U="国债0",0,IF(U:U="口行0",0,0.1/N439+J439)))))))))))))))))))))))))</f>
        <v>3.3381808150387169</v>
      </c>
      <c r="Q439" s="1"/>
      <c r="R439" s="88">
        <f t="shared" si="13"/>
        <v>2.318081503871694</v>
      </c>
      <c r="S439" s="1"/>
      <c r="U439" s="1" t="str">
        <f>IF(I:I="国家开发银行","国开",IF(I:I="中国进出口银行","口行",IF(I:I="中国农业发展银行","农发","国债")))&amp;IF(G:G&lt;1,"0",G439)</f>
        <v>农发10</v>
      </c>
      <c r="W439" s="1"/>
      <c r="X439" s="1"/>
    </row>
    <row r="440" spans="1:24" ht="15.75" hidden="1" x14ac:dyDescent="0.25">
      <c r="A440" s="113" t="str">
        <f t="shared" si="12"/>
        <v>160411.IB</v>
      </c>
      <c r="B440" s="29" t="s">
        <v>2319</v>
      </c>
      <c r="C440" s="29" t="s">
        <v>2320</v>
      </c>
      <c r="D440" s="33">
        <v>42452</v>
      </c>
      <c r="E440" s="33">
        <v>42454</v>
      </c>
      <c r="F440" s="30">
        <v>60</v>
      </c>
      <c r="G440" s="30">
        <v>5</v>
      </c>
      <c r="H440" s="29" t="s">
        <v>12</v>
      </c>
      <c r="I440" s="29" t="s">
        <v>41</v>
      </c>
      <c r="J440" s="30">
        <v>2.9565999999999999</v>
      </c>
      <c r="K440" s="30">
        <v>3.52</v>
      </c>
      <c r="L440" s="30"/>
      <c r="M440" s="30">
        <v>1.1800999999999999</v>
      </c>
      <c r="N440" s="84">
        <f>[1]!b_anal_modidura_cnbd(A440,E440,1)</f>
        <v>4.5323000000000002</v>
      </c>
      <c r="O440" s="85">
        <f>[1]!b_anal_yield_cnbd(A440,D440,1)</f>
        <v>3.0177999999999998</v>
      </c>
      <c r="P440" s="86">
        <f>IF(U:U="国开1",0.09/N440+J440,IF(U:U="国开3",0.14/N440+J440,IF(U:U="国开5",0.24/N440+J440,IF(U:U="国开7",0.24/N440+J440,IF(U:U="国开10",0.29/N440+J440,IF(U:U="口行1",0.08/N440+J440,IF(U:U="口行2",0.08/N440+J440,IF(U:U="口行3",0.08/N440+J440,IF(U:U="口行5",0.13/N440+J440,IF(U:U="口行7",0.13/N440+J440,IF(U:U="口行10",0.18/N440+J440,IF(U:U="农发1",0.09/N440+J440,IF(U:U="农发2",0.09/N440+J440,IF(U:U="农发3",0.09/N440+J440,IF(U:U="农发5",0.14/N440+J440,IF(U:U="农发7",0.19/N440+J440,IF(U:U="农发10",0.19/N440+J440,IF(U:U="农发20",0.24/N440+J440,IF(U:U="国债1",0.05/N440+J440,IF(U:U="国债2",0.05/N440+J440,IF(U:U="国债3",0.05/N440+J440,IF(U:U="国开0",0,IF(U:U="农发0",0,IF(U:U="国债0",0,IF(U:U="口行0",0,0.1/N440+J440)))))))))))))))))))))))))</f>
        <v>2.9874893939059639</v>
      </c>
      <c r="Q440" s="1"/>
      <c r="R440" s="88">
        <f t="shared" si="13"/>
        <v>-3.0310606094035908</v>
      </c>
      <c r="S440" s="1"/>
      <c r="U440" s="1" t="str">
        <f>IF(I:I="国家开发银行","国开",IF(I:I="中国进出口银行","口行",IF(I:I="中国农业发展银行","农发","国债")))&amp;IF(G:G&lt;1,"0",G440)</f>
        <v>农发5</v>
      </c>
      <c r="W440" s="1"/>
      <c r="X440" s="1"/>
    </row>
    <row r="441" spans="1:24" ht="15.75" hidden="1" x14ac:dyDescent="0.25">
      <c r="A441" s="113" t="str">
        <f t="shared" si="12"/>
        <v>160410.IB</v>
      </c>
      <c r="B441" s="29" t="s">
        <v>2321</v>
      </c>
      <c r="C441" s="29" t="s">
        <v>2322</v>
      </c>
      <c r="D441" s="33">
        <v>42452</v>
      </c>
      <c r="E441" s="33">
        <v>42454</v>
      </c>
      <c r="F441" s="30">
        <v>30</v>
      </c>
      <c r="G441" s="30">
        <v>20</v>
      </c>
      <c r="H441" s="29" t="s">
        <v>12</v>
      </c>
      <c r="I441" s="29" t="s">
        <v>41</v>
      </c>
      <c r="J441" s="30">
        <v>3.9336000000000002</v>
      </c>
      <c r="K441" s="30">
        <v>3.59</v>
      </c>
      <c r="L441" s="30"/>
      <c r="M441" s="30">
        <v>1.6667000000000001</v>
      </c>
      <c r="N441" s="84">
        <f>[1]!b_anal_modidura_cnbd(A441,E441,1)</f>
        <v>13.587199999999999</v>
      </c>
      <c r="O441" s="85">
        <f>[1]!b_anal_yield_cnbd(A441,D441,1)</f>
        <v>3.9478</v>
      </c>
      <c r="P441" s="86">
        <f>IF(U:U="国开1",0.09/N441+J441,IF(U:U="国开3",0.14/N441+J441,IF(U:U="国开5",0.24/N441+J441,IF(U:U="国开7",0.24/N441+J441,IF(U:U="国开10",0.29/N441+J441,IF(U:U="口行1",0.08/N441+J441,IF(U:U="口行2",0.08/N441+J441,IF(U:U="口行3",0.08/N441+J441,IF(U:U="口行5",0.13/N441+J441,IF(U:U="口行7",0.13/N441+J441,IF(U:U="口行10",0.18/N441+J441,IF(U:U="农发1",0.09/N441+J441,IF(U:U="农发2",0.09/N441+J441,IF(U:U="农发3",0.09/N441+J441,IF(U:U="农发5",0.14/N441+J441,IF(U:U="农发7",0.19/N441+J441,IF(U:U="农发10",0.19/N441+J441,IF(U:U="农发20",0.24/N441+J441,IF(U:U="国债1",0.05/N441+J441,IF(U:U="国债2",0.05/N441+J441,IF(U:U="国债3",0.05/N441+J441,IF(U:U="国开0",0,IF(U:U="农发0",0,IF(U:U="国债0",0,IF(U:U="口行0",0,0.1/N441+J441)))))))))))))))))))))))))</f>
        <v>3.9512636834667925</v>
      </c>
      <c r="Q441" s="1"/>
      <c r="R441" s="88">
        <f t="shared" si="13"/>
        <v>0.34636834667924887</v>
      </c>
      <c r="S441" s="1"/>
      <c r="U441" s="1" t="str">
        <f>IF(I:I="国家开发银行","国开",IF(I:I="中国进出口银行","口行",IF(I:I="中国农业发展银行","农发","国债")))&amp;IF(G:G&lt;1,"0",G441)</f>
        <v>农发20</v>
      </c>
      <c r="W441" s="1"/>
      <c r="X441" s="1"/>
    </row>
    <row r="442" spans="1:24" ht="15.75" hidden="1" x14ac:dyDescent="0.25">
      <c r="A442" s="113" t="str">
        <f t="shared" si="12"/>
        <v>160003.IB</v>
      </c>
      <c r="B442" s="29" t="s">
        <v>2323</v>
      </c>
      <c r="C442" s="29" t="s">
        <v>2324</v>
      </c>
      <c r="D442" s="33">
        <v>42452</v>
      </c>
      <c r="E442" s="33">
        <v>42453</v>
      </c>
      <c r="F442" s="30">
        <v>200</v>
      </c>
      <c r="G442" s="30">
        <v>3</v>
      </c>
      <c r="H442" s="29" t="s">
        <v>12</v>
      </c>
      <c r="I442" s="29" t="s">
        <v>31</v>
      </c>
      <c r="J442" s="30">
        <v>2.2421000000000002</v>
      </c>
      <c r="K442" s="30">
        <v>2.5</v>
      </c>
      <c r="L442" s="30"/>
      <c r="M442" s="30"/>
      <c r="N442" s="84">
        <f>[1]!b_anal_modidura_cnbd(A442,E442,1)</f>
        <v>2.7111000000000001</v>
      </c>
      <c r="O442" s="85">
        <f>[1]!b_anal_yield_cnbd(A442,D442,1)</f>
        <v>2.3140999999999998</v>
      </c>
      <c r="P442" s="86">
        <f>IF(U:U="国开1",0.09/N442+J442,IF(U:U="国开3",0.14/N442+J442,IF(U:U="国开5",0.24/N442+J442,IF(U:U="国开7",0.24/N442+J442,IF(U:U="国开10",0.29/N442+J442,IF(U:U="口行1",0.08/N442+J442,IF(U:U="口行2",0.08/N442+J442,IF(U:U="口行3",0.08/N442+J442,IF(U:U="口行5",0.13/N442+J442,IF(U:U="口行7",0.13/N442+J442,IF(U:U="口行10",0.18/N442+J442,IF(U:U="农发1",0.09/N442+J442,IF(U:U="农发2",0.09/N442+J442,IF(U:U="农发3",0.09/N442+J442,IF(U:U="农发5",0.14/N442+J442,IF(U:U="农发7",0.19/N442+J442,IF(U:U="农发10",0.19/N442+J442,IF(U:U="农发20",0.24/N442+J442,IF(U:U="国债1",0.05/N442+J442,IF(U:U="国债2",0.05/N442+J442,IF(U:U="国债3",0.05/N442+J442,IF(U:U="国开0",0,IF(U:U="农发0",0,IF(U:U="国债0",0,IF(U:U="口行0",0,0.1/N442+J442)))))))))))))))))))))))))</f>
        <v>2.2605426985356498</v>
      </c>
      <c r="Q442" s="1"/>
      <c r="R442" s="88">
        <f t="shared" si="13"/>
        <v>-5.3557301464350004</v>
      </c>
      <c r="S442" s="1"/>
      <c r="U442" s="1" t="str">
        <f>IF(I:I="国家开发银行","国开",IF(I:I="中国进出口银行","口行",IF(I:I="中国农业发展银行","农发","国债")))&amp;IF(G:G&lt;1,"0",G442)</f>
        <v>国债3</v>
      </c>
      <c r="W442" s="1"/>
      <c r="X442" s="1"/>
    </row>
    <row r="443" spans="1:24" ht="15.75" hidden="1" x14ac:dyDescent="0.25">
      <c r="A443" s="113" t="str">
        <f t="shared" si="12"/>
        <v>160407.IB</v>
      </c>
      <c r="B443" s="29" t="s">
        <v>2325</v>
      </c>
      <c r="C443" s="29" t="s">
        <v>2326</v>
      </c>
      <c r="D443" s="33">
        <v>42452</v>
      </c>
      <c r="E443" s="33">
        <v>42454</v>
      </c>
      <c r="F443" s="30">
        <v>70</v>
      </c>
      <c r="G443" s="30">
        <v>7</v>
      </c>
      <c r="H443" s="29" t="s">
        <v>12</v>
      </c>
      <c r="I443" s="29" t="s">
        <v>41</v>
      </c>
      <c r="J443" s="30">
        <v>3.2484999999999999</v>
      </c>
      <c r="K443" s="30">
        <v>2.46</v>
      </c>
      <c r="L443" s="30"/>
      <c r="M443" s="30">
        <v>3.7885</v>
      </c>
      <c r="N443" s="84">
        <f>[1]!b_anal_modidura_cnbd(A443,E443,1)</f>
        <v>6.0903999999999998</v>
      </c>
      <c r="O443" s="85">
        <f>[1]!b_anal_yield_cnbd(A443,D443,1)</f>
        <v>3.27</v>
      </c>
      <c r="P443" s="86">
        <f>IF(U:U="国开1",0.09/N443+J443,IF(U:U="国开3",0.14/N443+J443,IF(U:U="国开5",0.24/N443+J443,IF(U:U="国开7",0.24/N443+J443,IF(U:U="国开10",0.29/N443+J443,IF(U:U="口行1",0.08/N443+J443,IF(U:U="口行2",0.08/N443+J443,IF(U:U="口行3",0.08/N443+J443,IF(U:U="口行5",0.13/N443+J443,IF(U:U="口行7",0.13/N443+J443,IF(U:U="口行10",0.18/N443+J443,IF(U:U="农发1",0.09/N443+J443,IF(U:U="农发2",0.09/N443+J443,IF(U:U="农发3",0.09/N443+J443,IF(U:U="农发5",0.14/N443+J443,IF(U:U="农发7",0.19/N443+J443,IF(U:U="农发10",0.19/N443+J443,IF(U:U="农发20",0.24/N443+J443,IF(U:U="国债1",0.05/N443+J443,IF(U:U="国债2",0.05/N443+J443,IF(U:U="国债3",0.05/N443+J443,IF(U:U="国开0",0,IF(U:U="农发0",0,IF(U:U="国债0",0,IF(U:U="口行0",0,0.1/N443+J443)))))))))))))))))))))))))</f>
        <v>3.2796966373308813</v>
      </c>
      <c r="Q443" s="1"/>
      <c r="R443" s="88">
        <f t="shared" si="13"/>
        <v>0.96966373308813303</v>
      </c>
      <c r="S443" s="1"/>
      <c r="U443" s="1" t="str">
        <f>IF(I:I="国家开发银行","国开",IF(I:I="中国进出口银行","口行",IF(I:I="中国农业发展银行","农发","国债")))&amp;IF(G:G&lt;1,"0",G443)</f>
        <v>农发7</v>
      </c>
      <c r="W443" s="1"/>
      <c r="X443" s="1"/>
    </row>
    <row r="444" spans="1:24" ht="15.75" hidden="1" x14ac:dyDescent="0.25">
      <c r="A444" s="113" t="str">
        <f t="shared" si="12"/>
        <v>160302.IB</v>
      </c>
      <c r="B444" s="29" t="s">
        <v>2327</v>
      </c>
      <c r="C444" s="29" t="s">
        <v>2328</v>
      </c>
      <c r="D444" s="33">
        <v>42453</v>
      </c>
      <c r="E444" s="33">
        <v>42457</v>
      </c>
      <c r="F444" s="30">
        <v>50</v>
      </c>
      <c r="G444" s="30">
        <v>5</v>
      </c>
      <c r="H444" s="29" t="s">
        <v>12</v>
      </c>
      <c r="I444" s="29" t="s">
        <v>22</v>
      </c>
      <c r="J444" s="30">
        <v>2.9655999999999998</v>
      </c>
      <c r="K444" s="30">
        <v>3.35</v>
      </c>
      <c r="L444" s="30"/>
      <c r="M444" s="30">
        <v>6.6841999999999997</v>
      </c>
      <c r="N444" s="84">
        <f>[1]!b_anal_modidura_cnbd(A444,E444,1)</f>
        <v>4.4795999999999996</v>
      </c>
      <c r="O444" s="85">
        <f>[1]!b_anal_yield_cnbd(A444,D444,1)</f>
        <v>3.0135999999999998</v>
      </c>
      <c r="P444" s="86">
        <f>IF(U:U="国开1",0.09/N444+J444,IF(U:U="国开3",0.14/N444+J444,IF(U:U="国开5",0.24/N444+J444,IF(U:U="国开7",0.24/N444+J444,IF(U:U="国开10",0.29/N444+J444,IF(U:U="口行1",0.08/N444+J444,IF(U:U="口行2",0.08/N444+J444,IF(U:U="口行3",0.08/N444+J444,IF(U:U="口行5",0.13/N444+J444,IF(U:U="口行7",0.13/N444+J444,IF(U:U="口行10",0.18/N444+J444,IF(U:U="农发1",0.09/N444+J444,IF(U:U="农发2",0.09/N444+J444,IF(U:U="农发3",0.09/N444+J444,IF(U:U="农发5",0.14/N444+J444,IF(U:U="农发7",0.19/N444+J444,IF(U:U="农发10",0.19/N444+J444,IF(U:U="农发20",0.24/N444+J444,IF(U:U="国债1",0.05/N444+J444,IF(U:U="国债2",0.05/N444+J444,IF(U:U="国债3",0.05/N444+J444,IF(U:U="国开0",0,IF(U:U="农发0",0,IF(U:U="国债0",0,IF(U:U="口行0",0,0.1/N444+J444)))))))))))))))))))))))))</f>
        <v>2.9946204482543082</v>
      </c>
      <c r="Q444" s="1"/>
      <c r="R444" s="88">
        <f t="shared" si="13"/>
        <v>-1.8979551745691658</v>
      </c>
      <c r="S444" s="1"/>
      <c r="U444" s="1" t="str">
        <f>IF(I:I="国家开发银行","国开",IF(I:I="中国进出口银行","口行",IF(I:I="中国农业发展银行","农发","国债")))&amp;IF(G:G&lt;1,"0",G444)</f>
        <v>口行5</v>
      </c>
      <c r="W444" s="1"/>
      <c r="X444" s="1"/>
    </row>
    <row r="445" spans="1:24" ht="15.75" hidden="1" x14ac:dyDescent="0.25">
      <c r="A445" s="113" t="str">
        <f t="shared" si="12"/>
        <v>160303.IB</v>
      </c>
      <c r="B445" s="29" t="s">
        <v>2329</v>
      </c>
      <c r="C445" s="29" t="s">
        <v>2330</v>
      </c>
      <c r="D445" s="33">
        <v>42453</v>
      </c>
      <c r="E445" s="33">
        <v>42457</v>
      </c>
      <c r="F445" s="30">
        <v>60</v>
      </c>
      <c r="G445" s="30">
        <v>10</v>
      </c>
      <c r="H445" s="29" t="s">
        <v>12</v>
      </c>
      <c r="I445" s="29" t="s">
        <v>22</v>
      </c>
      <c r="J445" s="30">
        <v>3.31</v>
      </c>
      <c r="K445" s="30">
        <v>2.56</v>
      </c>
      <c r="L445" s="30"/>
      <c r="M445" s="30">
        <v>12.4444</v>
      </c>
      <c r="N445" s="84">
        <f>[1]!b_anal_modidura_cnbd(A445,E445,1)</f>
        <v>8.2857000000000003</v>
      </c>
      <c r="O445" s="85">
        <f>[1]!b_anal_yield_cnbd(A445,D445,1)</f>
        <v>3.3149999999999999</v>
      </c>
      <c r="P445" s="86">
        <f>IF(U:U="国开1",0.09/N445+J445,IF(U:U="国开3",0.14/N445+J445,IF(U:U="国开5",0.24/N445+J445,IF(U:U="国开7",0.24/N445+J445,IF(U:U="国开10",0.29/N445+J445,IF(U:U="口行1",0.08/N445+J445,IF(U:U="口行2",0.08/N445+J445,IF(U:U="口行3",0.08/N445+J445,IF(U:U="口行5",0.13/N445+J445,IF(U:U="口行7",0.13/N445+J445,IF(U:U="口行10",0.18/N445+J445,IF(U:U="农发1",0.09/N445+J445,IF(U:U="农发2",0.09/N445+J445,IF(U:U="农发3",0.09/N445+J445,IF(U:U="农发5",0.14/N445+J445,IF(U:U="农发7",0.19/N445+J445,IF(U:U="农发10",0.19/N445+J445,IF(U:U="农发20",0.24/N445+J445,IF(U:U="国债1",0.05/N445+J445,IF(U:U="国债2",0.05/N445+J445,IF(U:U="国债3",0.05/N445+J445,IF(U:U="国开0",0,IF(U:U="农发0",0,IF(U:U="国债0",0,IF(U:U="口行0",0,0.1/N445+J445)))))))))))))))))))))))))</f>
        <v>3.3317241753865092</v>
      </c>
      <c r="Q445" s="1"/>
      <c r="R445" s="88">
        <f t="shared" si="13"/>
        <v>1.6724175386509277</v>
      </c>
      <c r="S445" s="1"/>
      <c r="U445" s="1" t="str">
        <f>IF(I:I="国家开发银行","国开",IF(I:I="中国进出口银行","口行",IF(I:I="中国农业发展银行","农发","国债")))&amp;IF(G:G&lt;1,"0",G445)</f>
        <v>口行10</v>
      </c>
      <c r="W445" s="1"/>
      <c r="X445" s="1"/>
    </row>
    <row r="446" spans="1:24" ht="15.75" hidden="1" x14ac:dyDescent="0.25">
      <c r="A446" s="113" t="str">
        <f t="shared" si="12"/>
        <v>150218.IB</v>
      </c>
      <c r="B446" s="29" t="s">
        <v>2331</v>
      </c>
      <c r="C446" s="29" t="s">
        <v>2332</v>
      </c>
      <c r="D446" s="33">
        <v>42453</v>
      </c>
      <c r="E446" s="33">
        <v>42457</v>
      </c>
      <c r="F446" s="30">
        <v>110</v>
      </c>
      <c r="G446" s="30">
        <v>10</v>
      </c>
      <c r="H446" s="29" t="s">
        <v>12</v>
      </c>
      <c r="I446" s="29" t="s">
        <v>15</v>
      </c>
      <c r="J446" s="30">
        <v>3.2115</v>
      </c>
      <c r="K446" s="30">
        <v>2.23</v>
      </c>
      <c r="L446" s="30"/>
      <c r="M446" s="30">
        <v>4.5869999999999997</v>
      </c>
      <c r="N446" s="84">
        <f>[1]!b_anal_modidura_cnbd(A446,E446,1)</f>
        <v>7.7545999999999999</v>
      </c>
      <c r="O446" s="85">
        <f>[1]!b_anal_yield_cnbd(A446,D446,1)</f>
        <v>3.2107000000000001</v>
      </c>
      <c r="P446" s="86">
        <f>IF(U:U="国开1",0.09/N446+J446,IF(U:U="国开3",0.14/N446+J446,IF(U:U="国开5",0.24/N446+J446,IF(U:U="国开7",0.24/N446+J446,IF(U:U="国开10",0.29/N446+J446,IF(U:U="口行1",0.08/N446+J446,IF(U:U="口行2",0.08/N446+J446,IF(U:U="口行3",0.08/N446+J446,IF(U:U="口行5",0.13/N446+J446,IF(U:U="口行7",0.13/N446+J446,IF(U:U="口行10",0.18/N446+J446,IF(U:U="农发1",0.09/N446+J446,IF(U:U="农发2",0.09/N446+J446,IF(U:U="农发3",0.09/N446+J446,IF(U:U="农发5",0.14/N446+J446,IF(U:U="农发7",0.19/N446+J446,IF(U:U="农发10",0.19/N446+J446,IF(U:U="农发20",0.24/N446+J446,IF(U:U="国债1",0.05/N446+J446,IF(U:U="国债2",0.05/N446+J446,IF(U:U="国债3",0.05/N446+J446,IF(U:U="国开0",0,IF(U:U="农发0",0,IF(U:U="国债0",0,IF(U:U="口行0",0,0.1/N446+J446)))))))))))))))))))))))))</f>
        <v>3.248897157816006</v>
      </c>
      <c r="Q446" s="1"/>
      <c r="R446" s="88">
        <f t="shared" si="13"/>
        <v>3.8197157816005856</v>
      </c>
      <c r="S446" s="1"/>
      <c r="U446" s="1" t="str">
        <f>IF(I:I="国家开发银行","国开",IF(I:I="中国进出口银行","口行",IF(I:I="中国农业发展银行","农发","国债")))&amp;IF(G:G&lt;1,"0",G446)</f>
        <v>国开10</v>
      </c>
      <c r="W446" s="1"/>
      <c r="X446" s="1"/>
    </row>
    <row r="447" spans="1:24" ht="15.75" hidden="1" x14ac:dyDescent="0.25">
      <c r="A447" s="113" t="str">
        <f t="shared" si="12"/>
        <v>160301.IB</v>
      </c>
      <c r="B447" s="29" t="s">
        <v>2333</v>
      </c>
      <c r="C447" s="29" t="s">
        <v>2334</v>
      </c>
      <c r="D447" s="33">
        <v>42453</v>
      </c>
      <c r="E447" s="33">
        <v>42457</v>
      </c>
      <c r="F447" s="30">
        <v>50</v>
      </c>
      <c r="G447" s="30">
        <v>3</v>
      </c>
      <c r="H447" s="29" t="s">
        <v>12</v>
      </c>
      <c r="I447" s="29" t="s">
        <v>22</v>
      </c>
      <c r="J447" s="30">
        <v>2.6989999999999998</v>
      </c>
      <c r="K447" s="30">
        <v>2.94</v>
      </c>
      <c r="L447" s="30"/>
      <c r="M447" s="30">
        <v>1.3519000000000001</v>
      </c>
      <c r="N447" s="84">
        <f>[1]!b_anal_modidura_cnbd(A447,E447,1)</f>
        <v>2.7471000000000001</v>
      </c>
      <c r="O447" s="85">
        <f>[1]!b_anal_yield_cnbd(A447,D447,1)</f>
        <v>2.7355999999999998</v>
      </c>
      <c r="P447" s="86">
        <f>IF(U:U="国开1",0.09/N447+J447,IF(U:U="国开3",0.14/N447+J447,IF(U:U="国开5",0.24/N447+J447,IF(U:U="国开7",0.24/N447+J447,IF(U:U="国开10",0.29/N447+J447,IF(U:U="口行1",0.08/N447+J447,IF(U:U="口行2",0.08/N447+J447,IF(U:U="口行3",0.08/N447+J447,IF(U:U="口行5",0.13/N447+J447,IF(U:U="口行7",0.13/N447+J447,IF(U:U="口行10",0.18/N447+J447,IF(U:U="农发1",0.09/N447+J447,IF(U:U="农发2",0.09/N447+J447,IF(U:U="农发3",0.09/N447+J447,IF(U:U="农发5",0.14/N447+J447,IF(U:U="农发7",0.19/N447+J447,IF(U:U="农发10",0.19/N447+J447,IF(U:U="农发20",0.24/N447+J447,IF(U:U="国债1",0.05/N447+J447,IF(U:U="国债2",0.05/N447+J447,IF(U:U="国债3",0.05/N447+J447,IF(U:U="国开0",0,IF(U:U="农发0",0,IF(U:U="国债0",0,IF(U:U="口行0",0,0.1/N447+J447)))))))))))))))))))))))))</f>
        <v>2.7281216191620254</v>
      </c>
      <c r="Q447" s="1"/>
      <c r="R447" s="88">
        <f t="shared" si="13"/>
        <v>-0.74783808379743633</v>
      </c>
      <c r="S447" s="1"/>
      <c r="U447" s="1" t="str">
        <f>IF(I:I="国家开发银行","国开",IF(I:I="中国进出口银行","口行",IF(I:I="中国农业发展银行","农发","国债")))&amp;IF(G:G&lt;1,"0",G447)</f>
        <v>口行3</v>
      </c>
      <c r="W447" s="1"/>
      <c r="X447" s="1"/>
    </row>
    <row r="448" spans="1:24" ht="15.75" hidden="1" x14ac:dyDescent="0.25">
      <c r="A448" s="113" t="str">
        <f t="shared" si="12"/>
        <v>160205.IB</v>
      </c>
      <c r="B448" s="29" t="s">
        <v>2335</v>
      </c>
      <c r="C448" s="29" t="s">
        <v>2336</v>
      </c>
      <c r="D448" s="33">
        <v>42453</v>
      </c>
      <c r="E448" s="33">
        <v>42457</v>
      </c>
      <c r="F448" s="30">
        <v>40</v>
      </c>
      <c r="G448" s="30">
        <v>20</v>
      </c>
      <c r="H448" s="29" t="s">
        <v>12</v>
      </c>
      <c r="I448" s="29" t="s">
        <v>15</v>
      </c>
      <c r="J448" s="30">
        <v>3.8993000000000002</v>
      </c>
      <c r="K448" s="30">
        <v>3.68</v>
      </c>
      <c r="L448" s="30"/>
      <c r="M448" s="30">
        <v>1.4883999999999999</v>
      </c>
      <c r="N448" s="84">
        <f>[1]!b_anal_modidura_cnbd(A448,E448,1)</f>
        <v>13.600899999999999</v>
      </c>
      <c r="O448" s="85">
        <f>[1]!b_anal_yield_cnbd(A448,D448,1)</f>
        <v>3.9117000000000002</v>
      </c>
      <c r="P448" s="86">
        <f>IF(U:U="国开1",0.09/N448+J448,IF(U:U="国开3",0.14/N448+J448,IF(U:U="国开5",0.24/N448+J448,IF(U:U="国开7",0.24/N448+J448,IF(U:U="国开10",0.29/N448+J448,IF(U:U="口行1",0.08/N448+J448,IF(U:U="口行2",0.08/N448+J448,IF(U:U="口行3",0.08/N448+J448,IF(U:U="口行5",0.13/N448+J448,IF(U:U="口行7",0.13/N448+J448,IF(U:U="口行10",0.18/N448+J448,IF(U:U="农发1",0.09/N448+J448,IF(U:U="农发2",0.09/N448+J448,IF(U:U="农发3",0.09/N448+J448,IF(U:U="农发5",0.14/N448+J448,IF(U:U="农发7",0.19/N448+J448,IF(U:U="农发10",0.19/N448+J448,IF(U:U="农发20",0.24/N448+J448,IF(U:U="国债1",0.05/N448+J448,IF(U:U="国债2",0.05/N448+J448,IF(U:U="国债3",0.05/N448+J448,IF(U:U="国开0",0,IF(U:U="农发0",0,IF(U:U="国债0",0,IF(U:U="口行0",0,0.1/N448+J448)))))))))))))))))))))))))</f>
        <v>3.9066524546169741</v>
      </c>
      <c r="Q448" s="1"/>
      <c r="R448" s="88">
        <f t="shared" si="13"/>
        <v>-0.50475453830260975</v>
      </c>
      <c r="S448" s="1"/>
      <c r="U448" s="1" t="str">
        <f>IF(I:I="国家开发银行","国开",IF(I:I="中国进出口银行","口行",IF(I:I="中国农业发展银行","农发","国债")))&amp;IF(G:G&lt;1,"0",G448)</f>
        <v>国开20</v>
      </c>
      <c r="W448" s="1"/>
      <c r="X448" s="1"/>
    </row>
    <row r="449" spans="1:24" ht="15.75" hidden="1" x14ac:dyDescent="0.25">
      <c r="A449" s="113" t="str">
        <f t="shared" si="12"/>
        <v>160410.IB</v>
      </c>
      <c r="B449" s="29" t="s">
        <v>2337</v>
      </c>
      <c r="C449" s="29" t="s">
        <v>2338</v>
      </c>
      <c r="D449" s="33">
        <v>42457</v>
      </c>
      <c r="E449" s="33">
        <v>42459</v>
      </c>
      <c r="F449" s="30">
        <v>30</v>
      </c>
      <c r="G449" s="30">
        <v>20</v>
      </c>
      <c r="H449" s="29" t="s">
        <v>12</v>
      </c>
      <c r="I449" s="29" t="s">
        <v>41</v>
      </c>
      <c r="J449" s="30">
        <v>3.9904999999999999</v>
      </c>
      <c r="K449" s="30">
        <v>2.27</v>
      </c>
      <c r="L449" s="30"/>
      <c r="M449" s="30">
        <v>3.1175999999999999</v>
      </c>
      <c r="N449" s="84">
        <f>[1]!b_anal_modidura_cnbd(A449,E449,1)</f>
        <v>13.55</v>
      </c>
      <c r="O449" s="85">
        <f>[1]!b_anal_yield_cnbd(A449,D449,1)</f>
        <v>3.9662999999999999</v>
      </c>
      <c r="P449" s="86">
        <f>IF(U:U="国开1",0.09/N449+J449,IF(U:U="国开3",0.14/N449+J449,IF(U:U="国开5",0.24/N449+J449,IF(U:U="国开7",0.24/N449+J449,IF(U:U="国开10",0.29/N449+J449,IF(U:U="口行1",0.08/N449+J449,IF(U:U="口行2",0.08/N449+J449,IF(U:U="口行3",0.08/N449+J449,IF(U:U="口行5",0.13/N449+J449,IF(U:U="口行7",0.13/N449+J449,IF(U:U="口行10",0.18/N449+J449,IF(U:U="农发1",0.09/N449+J449,IF(U:U="农发2",0.09/N449+J449,IF(U:U="农发3",0.09/N449+J449,IF(U:U="农发5",0.14/N449+J449,IF(U:U="农发7",0.19/N449+J449,IF(U:U="农发10",0.19/N449+J449,IF(U:U="农发20",0.24/N449+J449,IF(U:U="国债1",0.05/N449+J449,IF(U:U="国债2",0.05/N449+J449,IF(U:U="国债3",0.05/N449+J449,IF(U:U="国开0",0,IF(U:U="农发0",0,IF(U:U="国债0",0,IF(U:U="口行0",0,0.1/N449+J449)))))))))))))))))))))))))</f>
        <v>4.0082121771217709</v>
      </c>
      <c r="Q449" s="1"/>
      <c r="R449" s="88">
        <f t="shared" si="13"/>
        <v>4.1912177121770977</v>
      </c>
      <c r="S449" s="1"/>
      <c r="U449" s="1" t="str">
        <f>IF(I:I="国家开发银行","国开",IF(I:I="中国进出口银行","口行",IF(I:I="中国农业发展银行","农发","国债")))&amp;IF(G:G&lt;1,"0",G449)</f>
        <v>农发20</v>
      </c>
      <c r="W449" s="1"/>
      <c r="X449" s="1"/>
    </row>
    <row r="450" spans="1:24" ht="15.75" hidden="1" x14ac:dyDescent="0.25">
      <c r="A450" s="113" t="str">
        <f t="shared" ref="A450:A513" si="14">LEFT(B450,IFERROR(FIND("X",B450,7),FIND("Z",B450,7))-1)&amp;".IB"</f>
        <v>160409.IB</v>
      </c>
      <c r="B450" s="29" t="s">
        <v>2339</v>
      </c>
      <c r="C450" s="29" t="s">
        <v>2340</v>
      </c>
      <c r="D450" s="33">
        <v>42457</v>
      </c>
      <c r="E450" s="33">
        <v>42459</v>
      </c>
      <c r="F450" s="30">
        <v>20</v>
      </c>
      <c r="G450" s="30">
        <v>15</v>
      </c>
      <c r="H450" s="29" t="s">
        <v>12</v>
      </c>
      <c r="I450" s="29" t="s">
        <v>41</v>
      </c>
      <c r="J450" s="30">
        <v>3.9581</v>
      </c>
      <c r="K450" s="30">
        <v>3.13</v>
      </c>
      <c r="L450" s="30"/>
      <c r="M450" s="30">
        <v>3.0476000000000001</v>
      </c>
      <c r="N450" s="84">
        <f>[1]!b_anal_modidura_cnbd(A450,E450,1)</f>
        <v>11.081200000000001</v>
      </c>
      <c r="O450" s="85">
        <f>[1]!b_anal_yield_cnbd(A450,D450,1)</f>
        <v>3.9216000000000002</v>
      </c>
      <c r="P450" s="86">
        <f>IF(U:U="国开1",0.09/N450+J450,IF(U:U="国开3",0.14/N450+J450,IF(U:U="国开5",0.24/N450+J450,IF(U:U="国开7",0.24/N450+J450,IF(U:U="国开10",0.29/N450+J450,IF(U:U="口行1",0.08/N450+J450,IF(U:U="口行2",0.08/N450+J450,IF(U:U="口行3",0.08/N450+J450,IF(U:U="口行5",0.13/N450+J450,IF(U:U="口行7",0.13/N450+J450,IF(U:U="口行10",0.18/N450+J450,IF(U:U="农发1",0.09/N450+J450,IF(U:U="农发2",0.09/N450+J450,IF(U:U="农发3",0.09/N450+J450,IF(U:U="农发5",0.14/N450+J450,IF(U:U="农发7",0.19/N450+J450,IF(U:U="农发10",0.19/N450+J450,IF(U:U="农发20",0.24/N450+J450,IF(U:U="国债1",0.05/N450+J450,IF(U:U="国债2",0.05/N450+J450,IF(U:U="国债3",0.05/N450+J450,IF(U:U="国开0",0,IF(U:U="农发0",0,IF(U:U="国债0",0,IF(U:U="口行0",0,0.1/N450+J450)))))))))))))))))))))))))</f>
        <v>3.967124293397827</v>
      </c>
      <c r="Q450" s="1"/>
      <c r="R450" s="88">
        <f t="shared" ref="R450:R513" si="15">(P450-O450)*100</f>
        <v>4.552429339782682</v>
      </c>
      <c r="S450" s="1"/>
      <c r="U450" s="1" t="str">
        <f>IF(I:I="国家开发银行","国开",IF(I:I="中国进出口银行","口行",IF(I:I="中国农业发展银行","农发","国债")))&amp;IF(G:G&lt;1,"0",G450)</f>
        <v>农发15</v>
      </c>
      <c r="W450" s="1"/>
      <c r="X450" s="1"/>
    </row>
    <row r="451" spans="1:24" ht="15.75" hidden="1" x14ac:dyDescent="0.25">
      <c r="A451" s="113" t="str">
        <f t="shared" si="14"/>
        <v>160408.IB</v>
      </c>
      <c r="B451" s="29" t="s">
        <v>2341</v>
      </c>
      <c r="C451" s="29" t="s">
        <v>2342</v>
      </c>
      <c r="D451" s="33">
        <v>42457</v>
      </c>
      <c r="E451" s="33">
        <v>42459</v>
      </c>
      <c r="F451" s="30">
        <v>80</v>
      </c>
      <c r="G451" s="30">
        <v>10</v>
      </c>
      <c r="H451" s="29" t="s">
        <v>12</v>
      </c>
      <c r="I451" s="29" t="s">
        <v>41</v>
      </c>
      <c r="J451" s="30">
        <v>3.4060999999999999</v>
      </c>
      <c r="K451" s="30">
        <v>2.17</v>
      </c>
      <c r="L451" s="30"/>
      <c r="M451" s="30">
        <v>3.0455000000000001</v>
      </c>
      <c r="N451" s="84">
        <f>[1]!b_anal_modidura_cnbd(A451,E451,1)</f>
        <v>8.2863000000000007</v>
      </c>
      <c r="O451" s="85">
        <f>[1]!b_anal_yield_cnbd(A451,D451,1)</f>
        <v>3.4</v>
      </c>
      <c r="P451" s="86">
        <f>IF(U:U="国开1",0.09/N451+J451,IF(U:U="国开3",0.14/N451+J451,IF(U:U="国开5",0.24/N451+J451,IF(U:U="国开7",0.24/N451+J451,IF(U:U="国开10",0.29/N451+J451,IF(U:U="口行1",0.08/N451+J451,IF(U:U="口行2",0.08/N451+J451,IF(U:U="口行3",0.08/N451+J451,IF(U:U="口行5",0.13/N451+J451,IF(U:U="口行7",0.13/N451+J451,IF(U:U="口行10",0.18/N451+J451,IF(U:U="农发1",0.09/N451+J451,IF(U:U="农发2",0.09/N451+J451,IF(U:U="农发3",0.09/N451+J451,IF(U:U="农发5",0.14/N451+J451,IF(U:U="农发7",0.19/N451+J451,IF(U:U="农发10",0.19/N451+J451,IF(U:U="农发20",0.24/N451+J451,IF(U:U="国债1",0.05/N451+J451,IF(U:U="国债2",0.05/N451+J451,IF(U:U="国债3",0.05/N451+J451,IF(U:U="国开0",0,IF(U:U="农发0",0,IF(U:U="国债0",0,IF(U:U="口行0",0,0.1/N451+J451)))))))))))))))))))))))))</f>
        <v>3.4290294136104169</v>
      </c>
      <c r="Q451" s="1"/>
      <c r="R451" s="88">
        <f t="shared" si="15"/>
        <v>2.9029413610416999</v>
      </c>
      <c r="S451" s="1"/>
      <c r="U451" s="1" t="str">
        <f>IF(I:I="国家开发银行","国开",IF(I:I="中国进出口银行","口行",IF(I:I="中国农业发展银行","农发","国债")))&amp;IF(G:G&lt;1,"0",G451)</f>
        <v>农发10</v>
      </c>
      <c r="W451" s="1"/>
      <c r="X451" s="1"/>
    </row>
    <row r="452" spans="1:24" ht="15.75" hidden="1" x14ac:dyDescent="0.25">
      <c r="A452" s="113" t="str">
        <f t="shared" si="14"/>
        <v>160207.IB</v>
      </c>
      <c r="B452" s="29" t="s">
        <v>2343</v>
      </c>
      <c r="C452" s="29" t="s">
        <v>2344</v>
      </c>
      <c r="D452" s="33">
        <v>42458</v>
      </c>
      <c r="E452" s="33">
        <v>42461</v>
      </c>
      <c r="F452" s="30">
        <v>60</v>
      </c>
      <c r="G452" s="30">
        <v>7</v>
      </c>
      <c r="H452" s="29" t="s">
        <v>12</v>
      </c>
      <c r="I452" s="29" t="s">
        <v>15</v>
      </c>
      <c r="J452" s="30">
        <v>3.3113999999999999</v>
      </c>
      <c r="K452" s="30">
        <v>3.21</v>
      </c>
      <c r="L452" s="30"/>
      <c r="M452" s="30">
        <v>2.8</v>
      </c>
      <c r="N452" s="84">
        <f>[1]!b_anal_modidura_cnbd(A452,E452,1)</f>
        <v>6.0766</v>
      </c>
      <c r="O452" s="85">
        <f>[1]!b_anal_yield_cnbd(A452,D452,1)</f>
        <v>3.3098999999999998</v>
      </c>
      <c r="P452" s="86">
        <f>IF(U:U="国开1",0.09/N452+J452,IF(U:U="国开3",0.14/N452+J452,IF(U:U="国开5",0.24/N452+J452,IF(U:U="国开7",0.24/N452+J452,IF(U:U="国开10",0.29/N452+J452,IF(U:U="口行1",0.08/N452+J452,IF(U:U="口行2",0.08/N452+J452,IF(U:U="口行3",0.08/N452+J452,IF(U:U="口行5",0.13/N452+J452,IF(U:U="口行7",0.13/N452+J452,IF(U:U="口行10",0.18/N452+J452,IF(U:U="农发1",0.09/N452+J452,IF(U:U="农发2",0.09/N452+J452,IF(U:U="农发3",0.09/N452+J452,IF(U:U="农发5",0.14/N452+J452,IF(U:U="农发7",0.19/N452+J452,IF(U:U="农发10",0.19/N452+J452,IF(U:U="农发20",0.24/N452+J452,IF(U:U="国债1",0.05/N452+J452,IF(U:U="国债2",0.05/N452+J452,IF(U:U="国债3",0.05/N452+J452,IF(U:U="国开0",0,IF(U:U="农发0",0,IF(U:U="国债0",0,IF(U:U="口行0",0,0.1/N452+J452)))))))))))))))))))))))))</f>
        <v>3.350895770661225</v>
      </c>
      <c r="Q452" s="1"/>
      <c r="R452" s="88">
        <f t="shared" si="15"/>
        <v>4.0995770661225173</v>
      </c>
      <c r="S452" s="1"/>
      <c r="U452" s="1" t="str">
        <f>IF(I:I="国家开发银行","国开",IF(I:I="中国进出口银行","口行",IF(I:I="中国农业发展银行","农发","国债")))&amp;IF(G:G&lt;1,"0",G452)</f>
        <v>国开7</v>
      </c>
      <c r="W452" s="1"/>
      <c r="X452" s="1"/>
    </row>
    <row r="453" spans="1:24" ht="15.75" hidden="1" x14ac:dyDescent="0.25">
      <c r="A453" s="113" t="str">
        <f t="shared" si="14"/>
        <v>160206.IB</v>
      </c>
      <c r="B453" s="29" t="s">
        <v>2345</v>
      </c>
      <c r="C453" s="29" t="s">
        <v>2346</v>
      </c>
      <c r="D453" s="33">
        <v>42458</v>
      </c>
      <c r="E453" s="33">
        <v>42461</v>
      </c>
      <c r="F453" s="30">
        <v>70</v>
      </c>
      <c r="G453" s="30">
        <v>5</v>
      </c>
      <c r="H453" s="29" t="s">
        <v>12</v>
      </c>
      <c r="I453" s="29" t="s">
        <v>15</v>
      </c>
      <c r="J453" s="30">
        <v>2.9830000000000001</v>
      </c>
      <c r="K453" s="30">
        <v>2.85</v>
      </c>
      <c r="L453" s="30"/>
      <c r="M453" s="30">
        <v>1.179</v>
      </c>
      <c r="N453" s="84">
        <f>[1]!b_anal_modidura_cnbd(A453,E453,1)</f>
        <v>4.4713000000000003</v>
      </c>
      <c r="O453" s="85">
        <f>[1]!b_anal_yield_cnbd(A453,D453,1)</f>
        <v>2.99</v>
      </c>
      <c r="P453" s="86">
        <f>IF(U:U="国开1",0.09/N453+J453,IF(U:U="国开3",0.14/N453+J453,IF(U:U="国开5",0.24/N453+J453,IF(U:U="国开7",0.24/N453+J453,IF(U:U="国开10",0.29/N453+J453,IF(U:U="口行1",0.08/N453+J453,IF(U:U="口行2",0.08/N453+J453,IF(U:U="口行3",0.08/N453+J453,IF(U:U="口行5",0.13/N453+J453,IF(U:U="口行7",0.13/N453+J453,IF(U:U="口行10",0.18/N453+J453,IF(U:U="农发1",0.09/N453+J453,IF(U:U="农发2",0.09/N453+J453,IF(U:U="农发3",0.09/N453+J453,IF(U:U="农发5",0.14/N453+J453,IF(U:U="农发7",0.19/N453+J453,IF(U:U="农发10",0.19/N453+J453,IF(U:U="农发20",0.24/N453+J453,IF(U:U="国债1",0.05/N453+J453,IF(U:U="国债2",0.05/N453+J453,IF(U:U="国债3",0.05/N453+J453,IF(U:U="国开0",0,IF(U:U="农发0",0,IF(U:U="国债0",0,IF(U:U="口行0",0,0.1/N453+J453)))))))))))))))))))))))))</f>
        <v>3.0366756647954736</v>
      </c>
      <c r="Q453" s="1"/>
      <c r="R453" s="88">
        <f t="shared" si="15"/>
        <v>4.6675664795473359</v>
      </c>
      <c r="S453" s="1"/>
      <c r="U453" s="1" t="str">
        <f>IF(I:I="国家开发银行","国开",IF(I:I="中国进出口银行","口行",IF(I:I="中国农业发展银行","农发","国债")))&amp;IF(G:G&lt;1,"0",G453)</f>
        <v>国开5</v>
      </c>
      <c r="W453" s="1"/>
      <c r="X453" s="1"/>
    </row>
    <row r="454" spans="1:24" ht="15.75" hidden="1" x14ac:dyDescent="0.25">
      <c r="A454" s="113" t="str">
        <f t="shared" si="14"/>
        <v>160208.IB</v>
      </c>
      <c r="B454" s="29" t="s">
        <v>2347</v>
      </c>
      <c r="C454" s="29" t="s">
        <v>2348</v>
      </c>
      <c r="D454" s="33">
        <v>42458</v>
      </c>
      <c r="E454" s="33">
        <v>42461</v>
      </c>
      <c r="F454" s="30">
        <v>60</v>
      </c>
      <c r="G454" s="30">
        <v>3</v>
      </c>
      <c r="H454" s="29" t="s">
        <v>12</v>
      </c>
      <c r="I454" s="29" t="s">
        <v>15</v>
      </c>
      <c r="J454" s="30">
        <v>2.7212000000000001</v>
      </c>
      <c r="K454" s="30">
        <v>2.2200000000000002</v>
      </c>
      <c r="L454" s="30"/>
      <c r="M454" s="30">
        <v>2.3513999999999999</v>
      </c>
      <c r="N454" s="84">
        <f>[1]!b_anal_modidura_cnbd(A454,E454,1)</f>
        <v>2.7667999999999999</v>
      </c>
      <c r="O454" s="85">
        <f>[1]!b_anal_yield_cnbd(A454,D454,1)</f>
        <v>2.73</v>
      </c>
      <c r="P454" s="86">
        <f>IF(U:U="国开1",0.09/N454+J454,IF(U:U="国开3",0.14/N454+J454,IF(U:U="国开5",0.24/N454+J454,IF(U:U="国开7",0.24/N454+J454,IF(U:U="国开10",0.29/N454+J454,IF(U:U="口行1",0.08/N454+J454,IF(U:U="口行2",0.08/N454+J454,IF(U:U="口行3",0.08/N454+J454,IF(U:U="口行5",0.13/N454+J454,IF(U:U="口行7",0.13/N454+J454,IF(U:U="口行10",0.18/N454+J454,IF(U:U="农发1",0.09/N454+J454,IF(U:U="农发2",0.09/N454+J454,IF(U:U="农发3",0.09/N454+J454,IF(U:U="农发5",0.14/N454+J454,IF(U:U="农发7",0.19/N454+J454,IF(U:U="农发10",0.19/N454+J454,IF(U:U="农发20",0.24/N454+J454,IF(U:U="国债1",0.05/N454+J454,IF(U:U="国债2",0.05/N454+J454,IF(U:U="国债3",0.05/N454+J454,IF(U:U="国开0",0,IF(U:U="农发0",0,IF(U:U="国债0",0,IF(U:U="口行0",0,0.1/N454+J454)))))))))))))))))))))))))</f>
        <v>2.7717999710857311</v>
      </c>
      <c r="Q454" s="1"/>
      <c r="R454" s="88">
        <f t="shared" si="15"/>
        <v>4.179997108573108</v>
      </c>
      <c r="S454" s="1"/>
      <c r="U454" s="1" t="str">
        <f>IF(I:I="国家开发银行","国开",IF(I:I="中国进出口银行","口行",IF(I:I="中国农业发展银行","农发","国债")))&amp;IF(G:G&lt;1,"0",G454)</f>
        <v>国开3</v>
      </c>
      <c r="W454" s="1"/>
      <c r="X454" s="1"/>
    </row>
    <row r="455" spans="1:24" ht="15.75" hidden="1" x14ac:dyDescent="0.25">
      <c r="A455" s="113" t="str">
        <f t="shared" si="14"/>
        <v>160303.IB</v>
      </c>
      <c r="B455" s="29" t="s">
        <v>2349</v>
      </c>
      <c r="C455" s="29" t="s">
        <v>2350</v>
      </c>
      <c r="D455" s="33">
        <v>42460</v>
      </c>
      <c r="E455" s="33">
        <v>42465</v>
      </c>
      <c r="F455" s="30">
        <v>60</v>
      </c>
      <c r="G455" s="30">
        <v>10</v>
      </c>
      <c r="H455" s="29" t="s">
        <v>12</v>
      </c>
      <c r="I455" s="29" t="s">
        <v>22</v>
      </c>
      <c r="J455" s="30">
        <v>3.3668999999999998</v>
      </c>
      <c r="K455" s="30">
        <v>3.3</v>
      </c>
      <c r="L455" s="30"/>
      <c r="M455" s="30">
        <v>1.883</v>
      </c>
      <c r="N455" s="84">
        <f>[1]!b_anal_modidura_cnbd(A455,E455,1)</f>
        <v>8.2710000000000008</v>
      </c>
      <c r="O455" s="85">
        <f>[1]!b_anal_yield_cnbd(A455,D455,1)</f>
        <v>3.3574999999999999</v>
      </c>
      <c r="P455" s="86">
        <f>IF(U:U="国开1",0.09/N455+J455,IF(U:U="国开3",0.14/N455+J455,IF(U:U="国开5",0.24/N455+J455,IF(U:U="国开7",0.24/N455+J455,IF(U:U="国开10",0.29/N455+J455,IF(U:U="口行1",0.08/N455+J455,IF(U:U="口行2",0.08/N455+J455,IF(U:U="口行3",0.08/N455+J455,IF(U:U="口行5",0.13/N455+J455,IF(U:U="口行7",0.13/N455+J455,IF(U:U="口行10",0.18/N455+J455,IF(U:U="农发1",0.09/N455+J455,IF(U:U="农发2",0.09/N455+J455,IF(U:U="农发3",0.09/N455+J455,IF(U:U="农发5",0.14/N455+J455,IF(U:U="农发7",0.19/N455+J455,IF(U:U="农发10",0.19/N455+J455,IF(U:U="农发20",0.24/N455+J455,IF(U:U="国债1",0.05/N455+J455,IF(U:U="国债2",0.05/N455+J455,IF(U:U="国债3",0.05/N455+J455,IF(U:U="国开0",0,IF(U:U="农发0",0,IF(U:U="国债0",0,IF(U:U="口行0",0,0.1/N455+J455)))))))))))))))))))))))))</f>
        <v>3.3886627856365612</v>
      </c>
      <c r="Q455" s="1"/>
      <c r="R455" s="88">
        <f t="shared" si="15"/>
        <v>3.1162785636561274</v>
      </c>
      <c r="S455" s="1"/>
      <c r="U455" s="1" t="str">
        <f>IF(I:I="国家开发银行","国开",IF(I:I="中国进出口银行","口行",IF(I:I="中国农业发展银行","农发","国债")))&amp;IF(G:G&lt;1,"0",G455)</f>
        <v>口行10</v>
      </c>
      <c r="W455" s="1"/>
      <c r="X455" s="1"/>
    </row>
    <row r="456" spans="1:24" ht="15.75" hidden="1" x14ac:dyDescent="0.25">
      <c r="A456" s="113" t="str">
        <f t="shared" si="14"/>
        <v>160205.IB</v>
      </c>
      <c r="B456" s="29" t="s">
        <v>2351</v>
      </c>
      <c r="C456" s="29" t="s">
        <v>2352</v>
      </c>
      <c r="D456" s="33">
        <v>42460</v>
      </c>
      <c r="E456" s="33">
        <v>42465</v>
      </c>
      <c r="F456" s="30">
        <v>30</v>
      </c>
      <c r="G456" s="30">
        <v>20</v>
      </c>
      <c r="H456" s="29" t="s">
        <v>12</v>
      </c>
      <c r="I456" s="29" t="s">
        <v>15</v>
      </c>
      <c r="J456" s="30">
        <v>3.9047000000000001</v>
      </c>
      <c r="K456" s="30">
        <v>5.34</v>
      </c>
      <c r="L456" s="30"/>
      <c r="M456" s="30">
        <v>2.0832999999999999</v>
      </c>
      <c r="N456" s="84">
        <f>[1]!b_anal_modidura_cnbd(A456,E456,1)</f>
        <v>13.574</v>
      </c>
      <c r="O456" s="85">
        <f>[1]!b_anal_yield_cnbd(A456,D456,1)</f>
        <v>3.9277000000000002</v>
      </c>
      <c r="P456" s="86">
        <f>IF(U:U="国开1",0.09/N456+J456,IF(U:U="国开3",0.14/N456+J456,IF(U:U="国开5",0.24/N456+J456,IF(U:U="国开7",0.24/N456+J456,IF(U:U="国开10",0.29/N456+J456,IF(U:U="口行1",0.08/N456+J456,IF(U:U="口行2",0.08/N456+J456,IF(U:U="口行3",0.08/N456+J456,IF(U:U="口行5",0.13/N456+J456,IF(U:U="口行7",0.13/N456+J456,IF(U:U="口行10",0.18/N456+J456,IF(U:U="农发1",0.09/N456+J456,IF(U:U="农发2",0.09/N456+J456,IF(U:U="农发3",0.09/N456+J456,IF(U:U="农发5",0.14/N456+J456,IF(U:U="农发7",0.19/N456+J456,IF(U:U="农发10",0.19/N456+J456,IF(U:U="农发20",0.24/N456+J456,IF(U:U="国债1",0.05/N456+J456,IF(U:U="国债2",0.05/N456+J456,IF(U:U="国债3",0.05/N456+J456,IF(U:U="国开0",0,IF(U:U="农发0",0,IF(U:U="国债0",0,IF(U:U="口行0",0,0.1/N456+J456)))))))))))))))))))))))))</f>
        <v>3.9120670251952263</v>
      </c>
      <c r="Q456" s="1"/>
      <c r="R456" s="88">
        <f t="shared" si="15"/>
        <v>-1.563297480477388</v>
      </c>
      <c r="S456" s="1"/>
      <c r="U456" s="1" t="str">
        <f>IF(I:I="国家开发银行","国开",IF(I:I="中国进出口银行","口行",IF(I:I="中国农业发展银行","农发","国债")))&amp;IF(G:G&lt;1,"0",G456)</f>
        <v>国开20</v>
      </c>
      <c r="W456" s="1"/>
      <c r="X456" s="1"/>
    </row>
    <row r="457" spans="1:24" ht="15.75" hidden="1" x14ac:dyDescent="0.25">
      <c r="A457" s="113" t="str">
        <f t="shared" si="14"/>
        <v>160302.IB</v>
      </c>
      <c r="B457" s="29" t="s">
        <v>2353</v>
      </c>
      <c r="C457" s="29" t="s">
        <v>2354</v>
      </c>
      <c r="D457" s="33">
        <v>42460</v>
      </c>
      <c r="E457" s="33">
        <v>42465</v>
      </c>
      <c r="F457" s="30">
        <v>60</v>
      </c>
      <c r="G457" s="30">
        <v>5</v>
      </c>
      <c r="H457" s="29" t="s">
        <v>12</v>
      </c>
      <c r="I457" s="29" t="s">
        <v>22</v>
      </c>
      <c r="J457" s="30">
        <v>3.0066000000000002</v>
      </c>
      <c r="K457" s="30">
        <v>2.9</v>
      </c>
      <c r="L457" s="30"/>
      <c r="M457" s="30">
        <v>1.1155999999999999</v>
      </c>
      <c r="N457" s="84">
        <f>[1]!b_anal_modidura_cnbd(A457,E457,1)</f>
        <v>4.4585999999999997</v>
      </c>
      <c r="O457" s="85">
        <f>[1]!b_anal_yield_cnbd(A457,D457,1)</f>
        <v>3.0487000000000002</v>
      </c>
      <c r="P457" s="86">
        <f>IF(U:U="国开1",0.09/N457+J457,IF(U:U="国开3",0.14/N457+J457,IF(U:U="国开5",0.24/N457+J457,IF(U:U="国开7",0.24/N457+J457,IF(U:U="国开10",0.29/N457+J457,IF(U:U="口行1",0.08/N457+J457,IF(U:U="口行2",0.08/N457+J457,IF(U:U="口行3",0.08/N457+J457,IF(U:U="口行5",0.13/N457+J457,IF(U:U="口行7",0.13/N457+J457,IF(U:U="口行10",0.18/N457+J457,IF(U:U="农发1",0.09/N457+J457,IF(U:U="农发2",0.09/N457+J457,IF(U:U="农发3",0.09/N457+J457,IF(U:U="农发5",0.14/N457+J457,IF(U:U="农发7",0.19/N457+J457,IF(U:U="农发10",0.19/N457+J457,IF(U:U="农发20",0.24/N457+J457,IF(U:U="国债1",0.05/N457+J457,IF(U:U="国债2",0.05/N457+J457,IF(U:U="国债3",0.05/N457+J457,IF(U:U="国开0",0,IF(U:U="农发0",0,IF(U:U="国债0",0,IF(U:U="口行0",0,0.1/N457+J457)))))))))))))))))))))))))</f>
        <v>3.0357571345265333</v>
      </c>
      <c r="Q457" s="1"/>
      <c r="R457" s="88">
        <f t="shared" si="15"/>
        <v>-1.2942865473466902</v>
      </c>
      <c r="S457" s="1"/>
      <c r="U457" s="1" t="str">
        <f>IF(I:I="国家开发银行","国开",IF(I:I="中国进出口银行","口行",IF(I:I="中国农业发展银行","农发","国债")))&amp;IF(G:G&lt;1,"0",G457)</f>
        <v>口行5</v>
      </c>
      <c r="W457" s="1"/>
      <c r="X457" s="1"/>
    </row>
    <row r="458" spans="1:24" ht="15.75" hidden="1" x14ac:dyDescent="0.25">
      <c r="A458" s="113" t="str">
        <f t="shared" si="14"/>
        <v>160301.IB</v>
      </c>
      <c r="B458" s="29" t="s">
        <v>2355</v>
      </c>
      <c r="C458" s="29" t="s">
        <v>2356</v>
      </c>
      <c r="D458" s="33">
        <v>42460</v>
      </c>
      <c r="E458" s="33">
        <v>42465</v>
      </c>
      <c r="F458" s="30">
        <v>50</v>
      </c>
      <c r="G458" s="30">
        <v>3</v>
      </c>
      <c r="H458" s="29" t="s">
        <v>12</v>
      </c>
      <c r="I458" s="29" t="s">
        <v>22</v>
      </c>
      <c r="J458" s="30">
        <v>2.7204000000000002</v>
      </c>
      <c r="K458" s="30">
        <v>2.71</v>
      </c>
      <c r="L458" s="30"/>
      <c r="M458" s="30">
        <v>2.625</v>
      </c>
      <c r="N458" s="84">
        <f>[1]!b_anal_modidura_cnbd(A458,E458,1)</f>
        <v>2.7263000000000002</v>
      </c>
      <c r="O458" s="85">
        <f>[1]!b_anal_yield_cnbd(A458,D458,1)</f>
        <v>2.7542</v>
      </c>
      <c r="P458" s="86">
        <f>IF(U:U="国开1",0.09/N458+J458,IF(U:U="国开3",0.14/N458+J458,IF(U:U="国开5",0.24/N458+J458,IF(U:U="国开7",0.24/N458+J458,IF(U:U="国开10",0.29/N458+J458,IF(U:U="口行1",0.08/N458+J458,IF(U:U="口行2",0.08/N458+J458,IF(U:U="口行3",0.08/N458+J458,IF(U:U="口行5",0.13/N458+J458,IF(U:U="口行7",0.13/N458+J458,IF(U:U="口行10",0.18/N458+J458,IF(U:U="农发1",0.09/N458+J458,IF(U:U="农发2",0.09/N458+J458,IF(U:U="农发3",0.09/N458+J458,IF(U:U="农发5",0.14/N458+J458,IF(U:U="农发7",0.19/N458+J458,IF(U:U="农发10",0.19/N458+J458,IF(U:U="农发20",0.24/N458+J458,IF(U:U="国债1",0.05/N458+J458,IF(U:U="国债2",0.05/N458+J458,IF(U:U="国债3",0.05/N458+J458,IF(U:U="国开0",0,IF(U:U="农发0",0,IF(U:U="国债0",0,IF(U:U="口行0",0,0.1/N458+J458)))))))))))))))))))))))))</f>
        <v>2.7497437992884128</v>
      </c>
      <c r="Q458" s="1"/>
      <c r="R458" s="88">
        <f t="shared" si="15"/>
        <v>-0.44562007115871438</v>
      </c>
      <c r="S458" s="1"/>
      <c r="U458" s="1" t="str">
        <f>IF(I:I="国家开发银行","国开",IF(I:I="中国进出口银行","口行",IF(I:I="中国农业发展银行","农发","国债")))&amp;IF(G:G&lt;1,"0",G458)</f>
        <v>口行3</v>
      </c>
      <c r="W458" s="1"/>
      <c r="X458" s="1"/>
    </row>
    <row r="459" spans="1:24" ht="15.75" hidden="1" x14ac:dyDescent="0.25">
      <c r="A459" s="113" t="str">
        <f t="shared" si="14"/>
        <v>160206.IB</v>
      </c>
      <c r="B459" s="29" t="s">
        <v>2357</v>
      </c>
      <c r="C459" s="29" t="s">
        <v>2358</v>
      </c>
      <c r="D459" s="33">
        <v>42465</v>
      </c>
      <c r="E459" s="33">
        <v>42467</v>
      </c>
      <c r="F459" s="30">
        <v>70</v>
      </c>
      <c r="G459" s="30">
        <v>5</v>
      </c>
      <c r="H459" s="29" t="s">
        <v>12</v>
      </c>
      <c r="I459" s="29" t="s">
        <v>15</v>
      </c>
      <c r="J459" s="30">
        <v>2.9491000000000001</v>
      </c>
      <c r="K459" s="30">
        <v>2.4700000000000002</v>
      </c>
      <c r="L459" s="30"/>
      <c r="M459" s="30">
        <v>1.0657000000000001</v>
      </c>
      <c r="N459" s="84">
        <f>[1]!b_anal_modidura_cnbd(A459,E459,1)</f>
        <v>4.4527000000000001</v>
      </c>
      <c r="O459" s="85">
        <f>[1]!b_anal_yield_cnbd(A459,D459,1)</f>
        <v>2.9874000000000001</v>
      </c>
      <c r="P459" s="86">
        <f>IF(U:U="国开1",0.09/N459+J459,IF(U:U="国开3",0.14/N459+J459,IF(U:U="国开5",0.24/N459+J459,IF(U:U="国开7",0.24/N459+J459,IF(U:U="国开10",0.29/N459+J459,IF(U:U="口行1",0.08/N459+J459,IF(U:U="口行2",0.08/N459+J459,IF(U:U="口行3",0.08/N459+J459,IF(U:U="口行5",0.13/N459+J459,IF(U:U="口行7",0.13/N459+J459,IF(U:U="口行10",0.18/N459+J459,IF(U:U="农发1",0.09/N459+J459,IF(U:U="农发2",0.09/N459+J459,IF(U:U="农发3",0.09/N459+J459,IF(U:U="农发5",0.14/N459+J459,IF(U:U="农发7",0.19/N459+J459,IF(U:U="农发10",0.19/N459+J459,IF(U:U="农发20",0.24/N459+J459,IF(U:U="国债1",0.05/N459+J459,IF(U:U="国债2",0.05/N459+J459,IF(U:U="国债3",0.05/N459+J459,IF(U:U="国开0",0,IF(U:U="农发0",0,IF(U:U="国债0",0,IF(U:U="口行0",0,0.1/N459+J459)))))))))))))))))))))))))</f>
        <v>3.002999880971096</v>
      </c>
      <c r="Q459" s="1"/>
      <c r="R459" s="88">
        <f t="shared" si="15"/>
        <v>1.5599880971095992</v>
      </c>
      <c r="S459" s="1"/>
      <c r="U459" s="1" t="str">
        <f>IF(I:I="国家开发银行","国开",IF(I:I="中国进出口银行","口行",IF(I:I="中国农业发展银行","农发","国债")))&amp;IF(G:G&lt;1,"0",G459)</f>
        <v>国开5</v>
      </c>
      <c r="W459" s="1"/>
      <c r="X459" s="1"/>
    </row>
    <row r="460" spans="1:24" ht="15.75" hidden="1" x14ac:dyDescent="0.25">
      <c r="A460" s="113" t="str">
        <f t="shared" si="14"/>
        <v>160208.IB</v>
      </c>
      <c r="B460" s="29" t="s">
        <v>2359</v>
      </c>
      <c r="C460" s="29" t="s">
        <v>2360</v>
      </c>
      <c r="D460" s="33">
        <v>42465</v>
      </c>
      <c r="E460" s="33">
        <v>42467</v>
      </c>
      <c r="F460" s="30">
        <v>60</v>
      </c>
      <c r="G460" s="30">
        <v>3</v>
      </c>
      <c r="H460" s="29" t="s">
        <v>12</v>
      </c>
      <c r="I460" s="29" t="s">
        <v>15</v>
      </c>
      <c r="J460" s="30">
        <v>2.6829000000000001</v>
      </c>
      <c r="K460" s="30">
        <v>3.09</v>
      </c>
      <c r="L460" s="30"/>
      <c r="M460" s="30">
        <v>1.1325000000000001</v>
      </c>
      <c r="N460" s="84">
        <f>[1]!b_anal_modidura_cnbd(A460,E460,1)</f>
        <v>2.7494000000000001</v>
      </c>
      <c r="O460" s="85">
        <f>[1]!b_anal_yield_cnbd(A460,D460,1)</f>
        <v>2.7265000000000001</v>
      </c>
      <c r="P460" s="86">
        <f>IF(U:U="国开1",0.09/N460+J460,IF(U:U="国开3",0.14/N460+J460,IF(U:U="国开5",0.24/N460+J460,IF(U:U="国开7",0.24/N460+J460,IF(U:U="国开10",0.29/N460+J460,IF(U:U="口行1",0.08/N460+J460,IF(U:U="口行2",0.08/N460+J460,IF(U:U="口行3",0.08/N460+J460,IF(U:U="口行5",0.13/N460+J460,IF(U:U="口行7",0.13/N460+J460,IF(U:U="口行10",0.18/N460+J460,IF(U:U="农发1",0.09/N460+J460,IF(U:U="农发2",0.09/N460+J460,IF(U:U="农发3",0.09/N460+J460,IF(U:U="农发5",0.14/N460+J460,IF(U:U="农发7",0.19/N460+J460,IF(U:U="农发10",0.19/N460+J460,IF(U:U="农发20",0.24/N460+J460,IF(U:U="国债1",0.05/N460+J460,IF(U:U="国债2",0.05/N460+J460,IF(U:U="国债3",0.05/N460+J460,IF(U:U="国开0",0,IF(U:U="农发0",0,IF(U:U="国债0",0,IF(U:U="口行0",0,0.1/N460+J460)))))))))))))))))))))))))</f>
        <v>2.7338202007710772</v>
      </c>
      <c r="Q460" s="1"/>
      <c r="R460" s="88">
        <f t="shared" si="15"/>
        <v>0.732020077107709</v>
      </c>
      <c r="S460" s="1"/>
      <c r="U460" s="1" t="str">
        <f>IF(I:I="国家开发银行","国开",IF(I:I="中国进出口银行","口行",IF(I:I="中国农业发展银行","农发","国债")))&amp;IF(G:G&lt;1,"0",G460)</f>
        <v>国开3</v>
      </c>
      <c r="W460" s="1"/>
      <c r="X460" s="1"/>
    </row>
    <row r="461" spans="1:24" ht="15.75" hidden="1" x14ac:dyDescent="0.25">
      <c r="A461" s="113" t="str">
        <f t="shared" si="14"/>
        <v>160207.IB</v>
      </c>
      <c r="B461" s="29" t="s">
        <v>2361</v>
      </c>
      <c r="C461" s="29" t="s">
        <v>2362</v>
      </c>
      <c r="D461" s="33">
        <v>42465</v>
      </c>
      <c r="E461" s="33">
        <v>42467</v>
      </c>
      <c r="F461" s="30">
        <v>60</v>
      </c>
      <c r="G461" s="30">
        <v>7</v>
      </c>
      <c r="H461" s="29" t="s">
        <v>12</v>
      </c>
      <c r="I461" s="29" t="s">
        <v>15</v>
      </c>
      <c r="J461" s="30">
        <v>3.2673999999999999</v>
      </c>
      <c r="K461" s="30">
        <v>2.65</v>
      </c>
      <c r="L461" s="30"/>
      <c r="M461" s="30">
        <v>1.0221</v>
      </c>
      <c r="N461" s="84">
        <f>[1]!b_anal_modidura_cnbd(A461,E461,1)</f>
        <v>6.0583</v>
      </c>
      <c r="O461" s="85">
        <f>[1]!b_anal_yield_cnbd(A461,D461,1)</f>
        <v>3.2850000000000001</v>
      </c>
      <c r="P461" s="86">
        <f>IF(U:U="国开1",0.09/N461+J461,IF(U:U="国开3",0.14/N461+J461,IF(U:U="国开5",0.24/N461+J461,IF(U:U="国开7",0.24/N461+J461,IF(U:U="国开10",0.29/N461+J461,IF(U:U="口行1",0.08/N461+J461,IF(U:U="口行2",0.08/N461+J461,IF(U:U="口行3",0.08/N461+J461,IF(U:U="口行5",0.13/N461+J461,IF(U:U="口行7",0.13/N461+J461,IF(U:U="口行10",0.18/N461+J461,IF(U:U="农发1",0.09/N461+J461,IF(U:U="农发2",0.09/N461+J461,IF(U:U="农发3",0.09/N461+J461,IF(U:U="农发5",0.14/N461+J461,IF(U:U="农发7",0.19/N461+J461,IF(U:U="农发10",0.19/N461+J461,IF(U:U="农发20",0.24/N461+J461,IF(U:U="国债1",0.05/N461+J461,IF(U:U="国债2",0.05/N461+J461,IF(U:U="国债3",0.05/N461+J461,IF(U:U="国开0",0,IF(U:U="农发0",0,IF(U:U="国债0",0,IF(U:U="口行0",0,0.1/N461+J461)))))))))))))))))))))))))</f>
        <v>3.3070150735354802</v>
      </c>
      <c r="Q461" s="1"/>
      <c r="R461" s="88">
        <f t="shared" si="15"/>
        <v>2.2015073535480045</v>
      </c>
      <c r="S461" s="1"/>
      <c r="U461" s="1" t="str">
        <f>IF(I:I="国家开发银行","国开",IF(I:I="中国进出口银行","口行",IF(I:I="中国农业发展银行","农发","国债")))&amp;IF(G:G&lt;1,"0",G461)</f>
        <v>国开7</v>
      </c>
      <c r="W461" s="1"/>
      <c r="X461" s="1"/>
    </row>
    <row r="462" spans="1:24" ht="15.75" hidden="1" x14ac:dyDescent="0.25">
      <c r="A462" s="113" t="str">
        <f t="shared" si="14"/>
        <v>160004.IB</v>
      </c>
      <c r="B462" s="29" t="s">
        <v>2363</v>
      </c>
      <c r="C462" s="29" t="s">
        <v>2364</v>
      </c>
      <c r="D462" s="33">
        <v>42466</v>
      </c>
      <c r="E462" s="33">
        <v>42467</v>
      </c>
      <c r="F462" s="30">
        <v>331.5</v>
      </c>
      <c r="G462" s="30">
        <v>10</v>
      </c>
      <c r="H462" s="29" t="s">
        <v>12</v>
      </c>
      <c r="I462" s="29" t="s">
        <v>31</v>
      </c>
      <c r="J462" s="30">
        <v>2.8632</v>
      </c>
      <c r="K462" s="30">
        <v>2.2599999999999998</v>
      </c>
      <c r="L462" s="30"/>
      <c r="M462" s="30"/>
      <c r="N462" s="84">
        <f>[1]!b_anal_modidura_cnbd(A462,E462,1)</f>
        <v>8.4532000000000007</v>
      </c>
      <c r="O462" s="85">
        <f>[1]!b_anal_yield_cnbd(A462,D462,1)</f>
        <v>2.8650000000000002</v>
      </c>
      <c r="P462" s="86">
        <f>IF(U:U="国开1",0.09/N462+J462,IF(U:U="国开3",0.14/N462+J462,IF(U:U="国开5",0.24/N462+J462,IF(U:U="国开7",0.24/N462+J462,IF(U:U="国开10",0.29/N462+J462,IF(U:U="口行1",0.08/N462+J462,IF(U:U="口行2",0.08/N462+J462,IF(U:U="口行3",0.08/N462+J462,IF(U:U="口行5",0.13/N462+J462,IF(U:U="口行7",0.13/N462+J462,IF(U:U="口行10",0.18/N462+J462,IF(U:U="农发1",0.09/N462+J462,IF(U:U="农发2",0.09/N462+J462,IF(U:U="农发3",0.09/N462+J462,IF(U:U="农发5",0.14/N462+J462,IF(U:U="农发7",0.19/N462+J462,IF(U:U="农发10",0.19/N462+J462,IF(U:U="农发20",0.24/N462+J462,IF(U:U="国债1",0.05/N462+J462,IF(U:U="国债2",0.05/N462+J462,IF(U:U="国债3",0.05/N462+J462,IF(U:U="国开0",0,IF(U:U="农发0",0,IF(U:U="国债0",0,IF(U:U="口行0",0,0.1/N462+J462)))))))))))))))))))))))))</f>
        <v>2.8750298395873752</v>
      </c>
      <c r="Q462" s="1"/>
      <c r="R462" s="88">
        <f t="shared" si="15"/>
        <v>1.0029839587375022</v>
      </c>
      <c r="S462" s="1"/>
      <c r="U462" s="1" t="str">
        <f>IF(I:I="国家开发银行","国开",IF(I:I="中国进出口银行","口行",IF(I:I="中国农业发展银行","农发","国债")))&amp;IF(G:G&lt;1,"0",G462)</f>
        <v>国债10</v>
      </c>
      <c r="W462" s="1"/>
      <c r="X462" s="1"/>
    </row>
    <row r="463" spans="1:24" ht="15.75" hidden="1" x14ac:dyDescent="0.25">
      <c r="A463" s="113" t="str">
        <f t="shared" si="14"/>
        <v>160302.IB</v>
      </c>
      <c r="B463" s="29" t="s">
        <v>2365</v>
      </c>
      <c r="C463" s="29" t="s">
        <v>2366</v>
      </c>
      <c r="D463" s="33">
        <v>42467</v>
      </c>
      <c r="E463" s="33">
        <v>42471</v>
      </c>
      <c r="F463" s="30">
        <v>60</v>
      </c>
      <c r="G463" s="30">
        <v>5</v>
      </c>
      <c r="H463" s="29" t="s">
        <v>12</v>
      </c>
      <c r="I463" s="29" t="s">
        <v>22</v>
      </c>
      <c r="J463" s="30">
        <v>3.0444</v>
      </c>
      <c r="K463" s="30">
        <v>2.4</v>
      </c>
      <c r="L463" s="30"/>
      <c r="M463" s="30">
        <v>2.2972999999999999</v>
      </c>
      <c r="N463" s="84">
        <f>[1]!b_anal_modidura_cnbd(A463,E463,1)</f>
        <v>4.4409000000000001</v>
      </c>
      <c r="O463" s="85">
        <f>[1]!b_anal_yield_cnbd(A463,D463,1)</f>
        <v>3.0598999999999998</v>
      </c>
      <c r="P463" s="86">
        <f>IF(U:U="国开1",0.09/N463+J463,IF(U:U="国开3",0.14/N463+J463,IF(U:U="国开5",0.24/N463+J463,IF(U:U="国开7",0.24/N463+J463,IF(U:U="国开10",0.29/N463+J463,IF(U:U="口行1",0.08/N463+J463,IF(U:U="口行2",0.08/N463+J463,IF(U:U="口行3",0.08/N463+J463,IF(U:U="口行5",0.13/N463+J463,IF(U:U="口行7",0.13/N463+J463,IF(U:U="口行10",0.18/N463+J463,IF(U:U="农发1",0.09/N463+J463,IF(U:U="农发2",0.09/N463+J463,IF(U:U="农发3",0.09/N463+J463,IF(U:U="农发5",0.14/N463+J463,IF(U:U="农发7",0.19/N463+J463,IF(U:U="农发10",0.19/N463+J463,IF(U:U="农发20",0.24/N463+J463,IF(U:U="国债1",0.05/N463+J463,IF(U:U="国债2",0.05/N463+J463,IF(U:U="国债3",0.05/N463+J463,IF(U:U="国开0",0,IF(U:U="农发0",0,IF(U:U="国债0",0,IF(U:U="口行0",0,0.1/N463+J463)))))))))))))))))))))))))</f>
        <v>3.0736733454930305</v>
      </c>
      <c r="Q463" s="1"/>
      <c r="R463" s="88">
        <f t="shared" si="15"/>
        <v>1.3773345493030664</v>
      </c>
      <c r="S463" s="1"/>
      <c r="U463" s="1" t="str">
        <f>IF(I:I="国家开发银行","国开",IF(I:I="中国进出口银行","口行",IF(I:I="中国农业发展银行","农发","国债")))&amp;IF(G:G&lt;1,"0",G463)</f>
        <v>口行5</v>
      </c>
      <c r="W463" s="1"/>
      <c r="X463" s="1"/>
    </row>
    <row r="464" spans="1:24" ht="15.75" hidden="1" x14ac:dyDescent="0.25">
      <c r="A464" s="113" t="str">
        <f t="shared" si="14"/>
        <v>160210.IB</v>
      </c>
      <c r="B464" s="29" t="s">
        <v>2367</v>
      </c>
      <c r="C464" s="29" t="s">
        <v>2368</v>
      </c>
      <c r="D464" s="33">
        <v>42467</v>
      </c>
      <c r="E464" s="33">
        <v>42471</v>
      </c>
      <c r="F464" s="30">
        <v>120</v>
      </c>
      <c r="G464" s="30">
        <v>10</v>
      </c>
      <c r="H464" s="29" t="s">
        <v>12</v>
      </c>
      <c r="I464" s="29" t="s">
        <v>15</v>
      </c>
      <c r="J464" s="30">
        <v>3.2574999999999998</v>
      </c>
      <c r="K464" s="30">
        <v>2.7</v>
      </c>
      <c r="L464" s="30"/>
      <c r="M464" s="30">
        <v>1.2132000000000001</v>
      </c>
      <c r="N464" s="84">
        <f>[1]!b_anal_modidura_cnbd(A464,E464,1)</f>
        <v>8.4235000000000007</v>
      </c>
      <c r="O464" s="85">
        <f>[1]!b_anal_yield_cnbd(A464,D464,1)</f>
        <v>3.27</v>
      </c>
      <c r="P464" s="86">
        <f>IF(U:U="国开1",0.09/N464+J464,IF(U:U="国开3",0.14/N464+J464,IF(U:U="国开5",0.24/N464+J464,IF(U:U="国开7",0.24/N464+J464,IF(U:U="国开10",0.29/N464+J464,IF(U:U="口行1",0.08/N464+J464,IF(U:U="口行2",0.08/N464+J464,IF(U:U="口行3",0.08/N464+J464,IF(U:U="口行5",0.13/N464+J464,IF(U:U="口行7",0.13/N464+J464,IF(U:U="口行10",0.18/N464+J464,IF(U:U="农发1",0.09/N464+J464,IF(U:U="农发2",0.09/N464+J464,IF(U:U="农发3",0.09/N464+J464,IF(U:U="农发5",0.14/N464+J464,IF(U:U="农发7",0.19/N464+J464,IF(U:U="农发10",0.19/N464+J464,IF(U:U="农发20",0.24/N464+J464,IF(U:U="国债1",0.05/N464+J464,IF(U:U="国债2",0.05/N464+J464,IF(U:U="国债3",0.05/N464+J464,IF(U:U="国开0",0,IF(U:U="农发0",0,IF(U:U="国债0",0,IF(U:U="口行0",0,0.1/N464+J464)))))))))))))))))))))))))</f>
        <v>3.2919274945094079</v>
      </c>
      <c r="Q464" s="1"/>
      <c r="R464" s="88">
        <f t="shared" si="15"/>
        <v>2.1927494509407897</v>
      </c>
      <c r="S464" s="1"/>
      <c r="U464" s="1" t="str">
        <f>IF(I:I="国家开发银行","国开",IF(I:I="中国进出口银行","口行",IF(I:I="中国农业发展银行","农发","国债")))&amp;IF(G:G&lt;1,"0",G464)</f>
        <v>国开10</v>
      </c>
      <c r="W464" s="1"/>
      <c r="X464" s="1"/>
    </row>
    <row r="465" spans="1:24" ht="15.75" hidden="1" x14ac:dyDescent="0.25">
      <c r="A465" s="113" t="str">
        <f t="shared" si="14"/>
        <v>160303.IB</v>
      </c>
      <c r="B465" s="29" t="s">
        <v>2369</v>
      </c>
      <c r="C465" s="29" t="s">
        <v>2370</v>
      </c>
      <c r="D465" s="33">
        <v>42467</v>
      </c>
      <c r="E465" s="33">
        <v>42471</v>
      </c>
      <c r="F465" s="30">
        <v>60</v>
      </c>
      <c r="G465" s="30">
        <v>10</v>
      </c>
      <c r="H465" s="29" t="s">
        <v>12</v>
      </c>
      <c r="I465" s="29" t="s">
        <v>22</v>
      </c>
      <c r="J465" s="30">
        <v>3.4123000000000001</v>
      </c>
      <c r="K465" s="30">
        <v>2.64</v>
      </c>
      <c r="L465" s="30"/>
      <c r="M465" s="30">
        <v>2.125</v>
      </c>
      <c r="N465" s="84">
        <f>[1]!b_anal_modidura_cnbd(A465,E465,1)</f>
        <v>8.2518999999999991</v>
      </c>
      <c r="O465" s="85">
        <f>[1]!b_anal_yield_cnbd(A465,D465,1)</f>
        <v>3.37</v>
      </c>
      <c r="P465" s="86">
        <f>IF(U:U="国开1",0.09/N465+J465,IF(U:U="国开3",0.14/N465+J465,IF(U:U="国开5",0.24/N465+J465,IF(U:U="国开7",0.24/N465+J465,IF(U:U="国开10",0.29/N465+J465,IF(U:U="口行1",0.08/N465+J465,IF(U:U="口行2",0.08/N465+J465,IF(U:U="口行3",0.08/N465+J465,IF(U:U="口行5",0.13/N465+J465,IF(U:U="口行7",0.13/N465+J465,IF(U:U="口行10",0.18/N465+J465,IF(U:U="农发1",0.09/N465+J465,IF(U:U="农发2",0.09/N465+J465,IF(U:U="农发3",0.09/N465+J465,IF(U:U="农发5",0.14/N465+J465,IF(U:U="农发7",0.19/N465+J465,IF(U:U="农发10",0.19/N465+J465,IF(U:U="农发20",0.24/N465+J465,IF(U:U="国债1",0.05/N465+J465,IF(U:U="国债2",0.05/N465+J465,IF(U:U="国债3",0.05/N465+J465,IF(U:U="国开0",0,IF(U:U="农发0",0,IF(U:U="国债0",0,IF(U:U="口行0",0,0.1/N465+J465)))))))))))))))))))))))))</f>
        <v>3.4341131581817521</v>
      </c>
      <c r="Q465" s="1"/>
      <c r="R465" s="88">
        <f t="shared" si="15"/>
        <v>6.4113158181752006</v>
      </c>
      <c r="S465" s="1"/>
      <c r="U465" s="1" t="str">
        <f>IF(I:I="国家开发银行","国开",IF(I:I="中国进出口银行","口行",IF(I:I="中国农业发展银行","农发","国债")))&amp;IF(G:G&lt;1,"0",G465)</f>
        <v>口行10</v>
      </c>
      <c r="W465" s="1"/>
      <c r="X465" s="1"/>
    </row>
    <row r="466" spans="1:24" ht="15.75" hidden="1" x14ac:dyDescent="0.25">
      <c r="A466" s="113" t="str">
        <f t="shared" si="14"/>
        <v>160205.IB</v>
      </c>
      <c r="B466" s="29" t="s">
        <v>2371</v>
      </c>
      <c r="C466" s="29" t="s">
        <v>2372</v>
      </c>
      <c r="D466" s="33">
        <v>42467</v>
      </c>
      <c r="E466" s="33">
        <v>42471</v>
      </c>
      <c r="F466" s="30">
        <v>30</v>
      </c>
      <c r="G466" s="30">
        <v>20</v>
      </c>
      <c r="H466" s="29" t="s">
        <v>12</v>
      </c>
      <c r="I466" s="29" t="s">
        <v>15</v>
      </c>
      <c r="J466" s="30">
        <v>3.9211999999999998</v>
      </c>
      <c r="K466" s="30">
        <v>5.6</v>
      </c>
      <c r="L466" s="30"/>
      <c r="M466" s="30">
        <v>4.5</v>
      </c>
      <c r="N466" s="84">
        <f>[1]!b_anal_modidura_cnbd(A466,E466,1)</f>
        <v>13.561999999999999</v>
      </c>
      <c r="O466" s="85">
        <f>[1]!b_anal_yield_cnbd(A466,D466,1)</f>
        <v>3.9367999999999999</v>
      </c>
      <c r="P466" s="86">
        <f>IF(U:U="国开1",0.09/N466+J466,IF(U:U="国开3",0.14/N466+J466,IF(U:U="国开5",0.24/N466+J466,IF(U:U="国开7",0.24/N466+J466,IF(U:U="国开10",0.29/N466+J466,IF(U:U="口行1",0.08/N466+J466,IF(U:U="口行2",0.08/N466+J466,IF(U:U="口行3",0.08/N466+J466,IF(U:U="口行5",0.13/N466+J466,IF(U:U="口行7",0.13/N466+J466,IF(U:U="口行10",0.18/N466+J466,IF(U:U="农发1",0.09/N466+J466,IF(U:U="农发2",0.09/N466+J466,IF(U:U="农发3",0.09/N466+J466,IF(U:U="农发5",0.14/N466+J466,IF(U:U="农发7",0.19/N466+J466,IF(U:U="农发10",0.19/N466+J466,IF(U:U="农发20",0.24/N466+J466,IF(U:U="国债1",0.05/N466+J466,IF(U:U="国债2",0.05/N466+J466,IF(U:U="国债3",0.05/N466+J466,IF(U:U="国开0",0,IF(U:U="农发0",0,IF(U:U="国债0",0,IF(U:U="口行0",0,0.1/N466+J466)))))))))))))))))))))))))</f>
        <v>3.9285735437251139</v>
      </c>
      <c r="Q466" s="1"/>
      <c r="R466" s="88">
        <f t="shared" si="15"/>
        <v>-0.82264562748859404</v>
      </c>
      <c r="S466" s="1"/>
      <c r="U466" s="1" t="str">
        <f>IF(I:I="国家开发银行","国开",IF(I:I="中国进出口银行","口行",IF(I:I="中国农业发展银行","农发","国债")))&amp;IF(G:G&lt;1,"0",G466)</f>
        <v>国开20</v>
      </c>
      <c r="W466" s="1"/>
      <c r="X466" s="1"/>
    </row>
    <row r="467" spans="1:24" ht="15.75" hidden="1" x14ac:dyDescent="0.25">
      <c r="A467" s="113" t="str">
        <f t="shared" si="14"/>
        <v>160301.IB</v>
      </c>
      <c r="B467" s="29" t="s">
        <v>2373</v>
      </c>
      <c r="C467" s="29" t="s">
        <v>2374</v>
      </c>
      <c r="D467" s="33">
        <v>42467</v>
      </c>
      <c r="E467" s="33">
        <v>42471</v>
      </c>
      <c r="F467" s="30">
        <v>60</v>
      </c>
      <c r="G467" s="30">
        <v>3</v>
      </c>
      <c r="H467" s="29" t="s">
        <v>12</v>
      </c>
      <c r="I467" s="29" t="s">
        <v>22</v>
      </c>
      <c r="J467" s="30">
        <v>2.7806999999999999</v>
      </c>
      <c r="K467" s="30">
        <v>2.15</v>
      </c>
      <c r="L467" s="30"/>
      <c r="M467" s="30">
        <v>3.4544999999999999</v>
      </c>
      <c r="N467" s="84">
        <f>[1]!b_anal_modidura_cnbd(A467,E467,1)</f>
        <v>2.7078000000000002</v>
      </c>
      <c r="O467" s="85">
        <f>[1]!b_anal_yield_cnbd(A467,D467,1)</f>
        <v>2.7873999999999999</v>
      </c>
      <c r="P467" s="86">
        <f>IF(U:U="国开1",0.09/N467+J467,IF(U:U="国开3",0.14/N467+J467,IF(U:U="国开5",0.24/N467+J467,IF(U:U="国开7",0.24/N467+J467,IF(U:U="国开10",0.29/N467+J467,IF(U:U="口行1",0.08/N467+J467,IF(U:U="口行2",0.08/N467+J467,IF(U:U="口行3",0.08/N467+J467,IF(U:U="口行5",0.13/N467+J467,IF(U:U="口行7",0.13/N467+J467,IF(U:U="口行10",0.18/N467+J467,IF(U:U="农发1",0.09/N467+J467,IF(U:U="农发2",0.09/N467+J467,IF(U:U="农发3",0.09/N467+J467,IF(U:U="农发5",0.14/N467+J467,IF(U:U="农发7",0.19/N467+J467,IF(U:U="农发10",0.19/N467+J467,IF(U:U="农发20",0.24/N467+J467,IF(U:U="国债1",0.05/N467+J467,IF(U:U="国债2",0.05/N467+J467,IF(U:U="国债3",0.05/N467+J467,IF(U:U="国开0",0,IF(U:U="农发0",0,IF(U:U="国债0",0,IF(U:U="口行0",0,0.1/N467+J467)))))))))))))))))))))))))</f>
        <v>2.810244279488884</v>
      </c>
      <c r="Q467" s="1"/>
      <c r="R467" s="88">
        <f t="shared" si="15"/>
        <v>2.2844279488884123</v>
      </c>
      <c r="S467" s="1"/>
      <c r="U467" s="1" t="str">
        <f>IF(I:I="国家开发银行","国开",IF(I:I="中国进出口银行","口行",IF(I:I="中国农业发展银行","农发","国债")))&amp;IF(G:G&lt;1,"0",G467)</f>
        <v>口行3</v>
      </c>
      <c r="W467" s="1"/>
      <c r="X467" s="1"/>
    </row>
    <row r="468" spans="1:24" ht="15.75" hidden="1" x14ac:dyDescent="0.25">
      <c r="A468" s="113" t="str">
        <f t="shared" si="14"/>
        <v>160403.IB</v>
      </c>
      <c r="B468" s="29" t="s">
        <v>2375</v>
      </c>
      <c r="C468" s="29" t="s">
        <v>2376</v>
      </c>
      <c r="D468" s="33">
        <v>42471</v>
      </c>
      <c r="E468" s="33">
        <v>42473</v>
      </c>
      <c r="F468" s="30">
        <v>60</v>
      </c>
      <c r="G468" s="30">
        <v>5</v>
      </c>
      <c r="H468" s="29" t="s">
        <v>12</v>
      </c>
      <c r="I468" s="29" t="s">
        <v>41</v>
      </c>
      <c r="J468" s="30">
        <v>3.0495999999999999</v>
      </c>
      <c r="K468" s="30">
        <v>2.84</v>
      </c>
      <c r="L468" s="30"/>
      <c r="M468" s="30">
        <v>3.0952000000000002</v>
      </c>
      <c r="N468" s="84">
        <f>[1]!b_anal_modidura_cnbd(A468,E468,1)</f>
        <v>4.3121</v>
      </c>
      <c r="O468" s="85">
        <f>[1]!b_anal_yield_cnbd(A468,D468,1)</f>
        <v>3.0432000000000001</v>
      </c>
      <c r="P468" s="86">
        <f>IF(U:U="国开1",0.09/N468+J468,IF(U:U="国开3",0.14/N468+J468,IF(U:U="国开5",0.24/N468+J468,IF(U:U="国开7",0.24/N468+J468,IF(U:U="国开10",0.29/N468+J468,IF(U:U="口行1",0.08/N468+J468,IF(U:U="口行2",0.08/N468+J468,IF(U:U="口行3",0.08/N468+J468,IF(U:U="口行5",0.13/N468+J468,IF(U:U="口行7",0.13/N468+J468,IF(U:U="口行10",0.18/N468+J468,IF(U:U="农发1",0.09/N468+J468,IF(U:U="农发2",0.09/N468+J468,IF(U:U="农发3",0.09/N468+J468,IF(U:U="农发5",0.14/N468+J468,IF(U:U="农发7",0.19/N468+J468,IF(U:U="农发10",0.19/N468+J468,IF(U:U="农发20",0.24/N468+J468,IF(U:U="国债1",0.05/N468+J468,IF(U:U="国债2",0.05/N468+J468,IF(U:U="国债3",0.05/N468+J468,IF(U:U="国开0",0,IF(U:U="农发0",0,IF(U:U="国债0",0,IF(U:U="口行0",0,0.1/N468+J468)))))))))))))))))))))))))</f>
        <v>3.0820667795273762</v>
      </c>
      <c r="Q468" s="1"/>
      <c r="R468" s="88">
        <f t="shared" si="15"/>
        <v>3.886677952737605</v>
      </c>
      <c r="S468" s="1"/>
      <c r="U468" s="1" t="str">
        <f>IF(I:I="国家开发银行","国开",IF(I:I="中国进出口银行","口行",IF(I:I="中国农业发展银行","农发","国债")))&amp;IF(G:G&lt;1,"0",G468)</f>
        <v>农发5</v>
      </c>
      <c r="W468" s="1"/>
      <c r="X468" s="1"/>
    </row>
    <row r="469" spans="1:24" ht="15.75" hidden="1" x14ac:dyDescent="0.25">
      <c r="A469" s="113" t="str">
        <f t="shared" si="14"/>
        <v>160404.IB</v>
      </c>
      <c r="B469" s="29" t="s">
        <v>2377</v>
      </c>
      <c r="C469" s="29" t="s">
        <v>2378</v>
      </c>
      <c r="D469" s="33">
        <v>42471</v>
      </c>
      <c r="E469" s="33">
        <v>42473</v>
      </c>
      <c r="F469" s="30">
        <v>40</v>
      </c>
      <c r="G469" s="30">
        <v>7</v>
      </c>
      <c r="H469" s="29" t="s">
        <v>12</v>
      </c>
      <c r="I469" s="29" t="s">
        <v>41</v>
      </c>
      <c r="J469" s="30">
        <v>3.35</v>
      </c>
      <c r="K469" s="30">
        <v>2.86</v>
      </c>
      <c r="L469" s="30"/>
      <c r="M469" s="30">
        <v>80</v>
      </c>
      <c r="N469" s="84">
        <f>[1]!b_anal_modidura_cnbd(A469,E469,1)</f>
        <v>5.8888999999999996</v>
      </c>
      <c r="O469" s="85">
        <f>[1]!b_anal_yield_cnbd(A469,D469,1)</f>
        <v>3.3407</v>
      </c>
      <c r="P469" s="86">
        <f>IF(U:U="国开1",0.09/N469+J469,IF(U:U="国开3",0.14/N469+J469,IF(U:U="国开5",0.24/N469+J469,IF(U:U="国开7",0.24/N469+J469,IF(U:U="国开10",0.29/N469+J469,IF(U:U="口行1",0.08/N469+J469,IF(U:U="口行2",0.08/N469+J469,IF(U:U="口行3",0.08/N469+J469,IF(U:U="口行5",0.13/N469+J469,IF(U:U="口行7",0.13/N469+J469,IF(U:U="口行10",0.18/N469+J469,IF(U:U="农发1",0.09/N469+J469,IF(U:U="农发2",0.09/N469+J469,IF(U:U="农发3",0.09/N469+J469,IF(U:U="农发5",0.14/N469+J469,IF(U:U="农发7",0.19/N469+J469,IF(U:U="农发10",0.19/N469+J469,IF(U:U="农发20",0.24/N469+J469,IF(U:U="国债1",0.05/N469+J469,IF(U:U="国债2",0.05/N469+J469,IF(U:U="国债3",0.05/N469+J469,IF(U:U="国开0",0,IF(U:U="农发0",0,IF(U:U="国债0",0,IF(U:U="口行0",0,0.1/N469+J469)))))))))))))))))))))))))</f>
        <v>3.3822640900677547</v>
      </c>
      <c r="Q469" s="1"/>
      <c r="R469" s="88">
        <f t="shared" si="15"/>
        <v>4.1564090067754744</v>
      </c>
      <c r="S469" s="1"/>
      <c r="U469" s="1" t="str">
        <f>IF(I:I="国家开发银行","国开",IF(I:I="中国进出口银行","口行",IF(I:I="中国农业发展银行","农发","国债")))&amp;IF(G:G&lt;1,"0",G469)</f>
        <v>农发7</v>
      </c>
      <c r="W469" s="1"/>
      <c r="X469" s="1"/>
    </row>
    <row r="470" spans="1:24" ht="15.75" hidden="1" x14ac:dyDescent="0.25">
      <c r="A470" s="113" t="str">
        <f t="shared" si="14"/>
        <v>160402.IB</v>
      </c>
      <c r="B470" s="29" t="s">
        <v>2379</v>
      </c>
      <c r="C470" s="29" t="s">
        <v>2380</v>
      </c>
      <c r="D470" s="33">
        <v>42471</v>
      </c>
      <c r="E470" s="33">
        <v>42473</v>
      </c>
      <c r="F470" s="30">
        <v>40</v>
      </c>
      <c r="G470" s="30">
        <v>3</v>
      </c>
      <c r="H470" s="29" t="s">
        <v>12</v>
      </c>
      <c r="I470" s="29" t="s">
        <v>41</v>
      </c>
      <c r="J470" s="30">
        <v>2.8178999999999998</v>
      </c>
      <c r="K470" s="30">
        <v>2.74</v>
      </c>
      <c r="L470" s="30"/>
      <c r="M470" s="30">
        <v>5.4667000000000003</v>
      </c>
      <c r="N470" s="84">
        <f>[1]!b_anal_modidura_cnbd(A470,E470,1)</f>
        <v>2.5771999999999999</v>
      </c>
      <c r="O470" s="85">
        <f>[1]!b_anal_yield_cnbd(A470,D470,1)</f>
        <v>2.8283</v>
      </c>
      <c r="P470" s="86">
        <f>IF(U:U="国开1",0.09/N470+J470,IF(U:U="国开3",0.14/N470+J470,IF(U:U="国开5",0.24/N470+J470,IF(U:U="国开7",0.24/N470+J470,IF(U:U="国开10",0.29/N470+J470,IF(U:U="口行1",0.08/N470+J470,IF(U:U="口行2",0.08/N470+J470,IF(U:U="口行3",0.08/N470+J470,IF(U:U="口行5",0.13/N470+J470,IF(U:U="口行7",0.13/N470+J470,IF(U:U="口行10",0.18/N470+J470,IF(U:U="农发1",0.09/N470+J470,IF(U:U="农发2",0.09/N470+J470,IF(U:U="农发3",0.09/N470+J470,IF(U:U="农发5",0.14/N470+J470,IF(U:U="农发7",0.19/N470+J470,IF(U:U="农发10",0.19/N470+J470,IF(U:U="农发20",0.24/N470+J470,IF(U:U="国债1",0.05/N470+J470,IF(U:U="国债2",0.05/N470+J470,IF(U:U="国债3",0.05/N470+J470,IF(U:U="国开0",0,IF(U:U="农发0",0,IF(U:U="国债0",0,IF(U:U="口行0",0,0.1/N470+J470)))))))))))))))))))))))))</f>
        <v>2.8528216203631849</v>
      </c>
      <c r="Q470" s="1"/>
      <c r="R470" s="88">
        <f t="shared" si="15"/>
        <v>2.4521620363184837</v>
      </c>
      <c r="S470" s="1"/>
      <c r="U470" s="1" t="str">
        <f>IF(I:I="国家开发银行","国开",IF(I:I="中国进出口银行","口行",IF(I:I="中国农业发展银行","农发","国债")))&amp;IF(G:G&lt;1,"0",G470)</f>
        <v>农发3</v>
      </c>
      <c r="W470" s="1"/>
      <c r="X470" s="1"/>
    </row>
    <row r="471" spans="1:24" ht="15.75" hidden="1" x14ac:dyDescent="0.25">
      <c r="A471" s="113" t="str">
        <f t="shared" si="14"/>
        <v>160405.IB</v>
      </c>
      <c r="B471" s="29" t="s">
        <v>2381</v>
      </c>
      <c r="C471" s="29" t="s">
        <v>2382</v>
      </c>
      <c r="D471" s="33">
        <v>42471</v>
      </c>
      <c r="E471" s="33">
        <v>42473</v>
      </c>
      <c r="F471" s="30">
        <v>60</v>
      </c>
      <c r="G471" s="30">
        <v>10</v>
      </c>
      <c r="H471" s="29" t="s">
        <v>12</v>
      </c>
      <c r="I471" s="29" t="s">
        <v>41</v>
      </c>
      <c r="J471" s="30">
        <v>3.4238</v>
      </c>
      <c r="K471" s="30">
        <v>2.92</v>
      </c>
      <c r="L471" s="30"/>
      <c r="M471" s="30">
        <v>2.9491999999999998</v>
      </c>
      <c r="N471" s="84">
        <f>[1]!b_anal_modidura_cnbd(A471,E471,1)</f>
        <v>8.1073000000000004</v>
      </c>
      <c r="O471" s="85">
        <f>[1]!b_anal_yield_cnbd(A471,D471,1)</f>
        <v>3.4014000000000002</v>
      </c>
      <c r="P471" s="86">
        <f>IF(U:U="国开1",0.09/N471+J471,IF(U:U="国开3",0.14/N471+J471,IF(U:U="国开5",0.24/N471+J471,IF(U:U="国开7",0.24/N471+J471,IF(U:U="国开10",0.29/N471+J471,IF(U:U="口行1",0.08/N471+J471,IF(U:U="口行2",0.08/N471+J471,IF(U:U="口行3",0.08/N471+J471,IF(U:U="口行5",0.13/N471+J471,IF(U:U="口行7",0.13/N471+J471,IF(U:U="口行10",0.18/N471+J471,IF(U:U="农发1",0.09/N471+J471,IF(U:U="农发2",0.09/N471+J471,IF(U:U="农发3",0.09/N471+J471,IF(U:U="农发5",0.14/N471+J471,IF(U:U="农发7",0.19/N471+J471,IF(U:U="农发10",0.19/N471+J471,IF(U:U="农发20",0.24/N471+J471,IF(U:U="国债1",0.05/N471+J471,IF(U:U="国债2",0.05/N471+J471,IF(U:U="国债3",0.05/N471+J471,IF(U:U="国开0",0,IF(U:U="农发0",0,IF(U:U="国债0",0,IF(U:U="口行0",0,0.1/N471+J471)))))))))))))))))))))))))</f>
        <v>3.4472356690883523</v>
      </c>
      <c r="Q471" s="1"/>
      <c r="R471" s="88">
        <f t="shared" si="15"/>
        <v>4.5835669088352127</v>
      </c>
      <c r="S471" s="1"/>
      <c r="U471" s="1" t="str">
        <f>IF(I:I="国家开发银行","国开",IF(I:I="中国进出口银行","口行",IF(I:I="中国农业发展银行","农发","国债")))&amp;IF(G:G&lt;1,"0",G471)</f>
        <v>农发10</v>
      </c>
      <c r="W471" s="1"/>
      <c r="X471" s="1"/>
    </row>
    <row r="472" spans="1:24" ht="15.75" hidden="1" x14ac:dyDescent="0.25">
      <c r="A472" s="113" t="str">
        <f t="shared" si="14"/>
        <v>160206.IB</v>
      </c>
      <c r="B472" s="29" t="s">
        <v>2383</v>
      </c>
      <c r="C472" s="29" t="s">
        <v>2384</v>
      </c>
      <c r="D472" s="33">
        <v>42472</v>
      </c>
      <c r="E472" s="33">
        <v>42474</v>
      </c>
      <c r="F472" s="30">
        <v>70</v>
      </c>
      <c r="G472" s="30">
        <v>5</v>
      </c>
      <c r="H472" s="29" t="s">
        <v>12</v>
      </c>
      <c r="I472" s="29" t="s">
        <v>15</v>
      </c>
      <c r="J472" s="30">
        <v>3.0335999999999999</v>
      </c>
      <c r="K472" s="30">
        <v>2.37</v>
      </c>
      <c r="L472" s="30"/>
      <c r="M472" s="30">
        <v>5.1578999999999997</v>
      </c>
      <c r="N472" s="84">
        <f>[1]!b_anal_modidura_cnbd(A472,E472,1)</f>
        <v>4.4275000000000002</v>
      </c>
      <c r="O472" s="85">
        <f>[1]!b_anal_yield_cnbd(A472,D472,1)</f>
        <v>3.0649999999999999</v>
      </c>
      <c r="P472" s="86">
        <f>IF(U:U="国开1",0.09/N472+J472,IF(U:U="国开3",0.14/N472+J472,IF(U:U="国开5",0.24/N472+J472,IF(U:U="国开7",0.24/N472+J472,IF(U:U="国开10",0.29/N472+J472,IF(U:U="口行1",0.08/N472+J472,IF(U:U="口行2",0.08/N472+J472,IF(U:U="口行3",0.08/N472+J472,IF(U:U="口行5",0.13/N472+J472,IF(U:U="口行7",0.13/N472+J472,IF(U:U="口行10",0.18/N472+J472,IF(U:U="农发1",0.09/N472+J472,IF(U:U="农发2",0.09/N472+J472,IF(U:U="农发3",0.09/N472+J472,IF(U:U="农发5",0.14/N472+J472,IF(U:U="农发7",0.19/N472+J472,IF(U:U="农发10",0.19/N472+J472,IF(U:U="农发20",0.24/N472+J472,IF(U:U="国债1",0.05/N472+J472,IF(U:U="国债2",0.05/N472+J472,IF(U:U="国债3",0.05/N472+J472,IF(U:U="国开0",0,IF(U:U="农发0",0,IF(U:U="国债0",0,IF(U:U="口行0",0,0.1/N472+J472)))))))))))))))))))))))))</f>
        <v>3.0878066629023149</v>
      </c>
      <c r="Q472" s="1"/>
      <c r="R472" s="88">
        <f t="shared" si="15"/>
        <v>2.2806662902314923</v>
      </c>
      <c r="S472" s="1"/>
      <c r="U472" s="1" t="str">
        <f>IF(I:I="国家开发银行","国开",IF(I:I="中国进出口银行","口行",IF(I:I="中国农业发展银行","农发","国债")))&amp;IF(G:G&lt;1,"0",G472)</f>
        <v>国开5</v>
      </c>
      <c r="W472" s="1"/>
      <c r="X472" s="1"/>
    </row>
    <row r="473" spans="1:24" ht="15.75" hidden="1" x14ac:dyDescent="0.25">
      <c r="A473" s="113" t="str">
        <f t="shared" si="14"/>
        <v>160208.IB</v>
      </c>
      <c r="B473" s="29" t="s">
        <v>2385</v>
      </c>
      <c r="C473" s="29" t="s">
        <v>2386</v>
      </c>
      <c r="D473" s="33">
        <v>42472</v>
      </c>
      <c r="E473" s="33">
        <v>42474</v>
      </c>
      <c r="F473" s="30">
        <v>60</v>
      </c>
      <c r="G473" s="30">
        <v>3</v>
      </c>
      <c r="H473" s="29" t="s">
        <v>12</v>
      </c>
      <c r="I473" s="29" t="s">
        <v>15</v>
      </c>
      <c r="J473" s="30">
        <v>2.7782</v>
      </c>
      <c r="K473" s="30">
        <v>2.77</v>
      </c>
      <c r="L473" s="30"/>
      <c r="M473" s="30">
        <v>1.5377000000000001</v>
      </c>
      <c r="N473" s="84">
        <f>[1]!b_anal_modidura_cnbd(A473,E473,1)</f>
        <v>2.7258</v>
      </c>
      <c r="O473" s="85">
        <f>[1]!b_anal_yield_cnbd(A473,D473,1)</f>
        <v>2.8250000000000002</v>
      </c>
      <c r="P473" s="86">
        <f>IF(U:U="国开1",0.09/N473+J473,IF(U:U="国开3",0.14/N473+J473,IF(U:U="国开5",0.24/N473+J473,IF(U:U="国开7",0.24/N473+J473,IF(U:U="国开10",0.29/N473+J473,IF(U:U="口行1",0.08/N473+J473,IF(U:U="口行2",0.08/N473+J473,IF(U:U="口行3",0.08/N473+J473,IF(U:U="口行5",0.13/N473+J473,IF(U:U="口行7",0.13/N473+J473,IF(U:U="口行10",0.18/N473+J473,IF(U:U="农发1",0.09/N473+J473,IF(U:U="农发2",0.09/N473+J473,IF(U:U="农发3",0.09/N473+J473,IF(U:U="农发5",0.14/N473+J473,IF(U:U="农发7",0.19/N473+J473,IF(U:U="农发10",0.19/N473+J473,IF(U:U="农发20",0.24/N473+J473,IF(U:U="国债1",0.05/N473+J473,IF(U:U="国债2",0.05/N473+J473,IF(U:U="国债3",0.05/N473+J473,IF(U:U="国开0",0,IF(U:U="农发0",0,IF(U:U="国债0",0,IF(U:U="口行0",0,0.1/N473+J473)))))))))))))))))))))))))</f>
        <v>2.829561068310221</v>
      </c>
      <c r="Q473" s="1"/>
      <c r="R473" s="88">
        <f t="shared" si="15"/>
        <v>0.45610683102208505</v>
      </c>
      <c r="S473" s="1"/>
      <c r="U473" s="1" t="str">
        <f>IF(I:I="国家开发银行","国开",IF(I:I="中国进出口银行","口行",IF(I:I="中国农业发展银行","农发","国债")))&amp;IF(G:G&lt;1,"0",G473)</f>
        <v>国开3</v>
      </c>
      <c r="W473" s="1"/>
      <c r="X473" s="1"/>
    </row>
    <row r="474" spans="1:24" ht="15.75" hidden="1" x14ac:dyDescent="0.25">
      <c r="A474" s="113" t="str">
        <f t="shared" si="14"/>
        <v>160207.IB</v>
      </c>
      <c r="B474" s="29" t="s">
        <v>2387</v>
      </c>
      <c r="C474" s="29" t="s">
        <v>2388</v>
      </c>
      <c r="D474" s="33">
        <v>42472</v>
      </c>
      <c r="E474" s="33">
        <v>42474</v>
      </c>
      <c r="F474" s="30">
        <v>60</v>
      </c>
      <c r="G474" s="30">
        <v>7</v>
      </c>
      <c r="H474" s="29" t="s">
        <v>12</v>
      </c>
      <c r="I474" s="29" t="s">
        <v>15</v>
      </c>
      <c r="J474" s="30">
        <v>3.3405</v>
      </c>
      <c r="K474" s="30">
        <v>2.79</v>
      </c>
      <c r="L474" s="30"/>
      <c r="M474" s="30">
        <v>1.1308</v>
      </c>
      <c r="N474" s="84">
        <f>[1]!b_anal_modidura_cnbd(A474,E474,1)</f>
        <v>6.0277000000000003</v>
      </c>
      <c r="O474" s="85">
        <f>[1]!b_anal_yield_cnbd(A474,D474,1)</f>
        <v>3.3450000000000002</v>
      </c>
      <c r="P474" s="86">
        <f>IF(U:U="国开1",0.09/N474+J474,IF(U:U="国开3",0.14/N474+J474,IF(U:U="国开5",0.24/N474+J474,IF(U:U="国开7",0.24/N474+J474,IF(U:U="国开10",0.29/N474+J474,IF(U:U="口行1",0.08/N474+J474,IF(U:U="口行2",0.08/N474+J474,IF(U:U="口行3",0.08/N474+J474,IF(U:U="口行5",0.13/N474+J474,IF(U:U="口行7",0.13/N474+J474,IF(U:U="口行10",0.18/N474+J474,IF(U:U="农发1",0.09/N474+J474,IF(U:U="农发2",0.09/N474+J474,IF(U:U="农发3",0.09/N474+J474,IF(U:U="农发5",0.14/N474+J474,IF(U:U="农发7",0.19/N474+J474,IF(U:U="农发10",0.19/N474+J474,IF(U:U="农发20",0.24/N474+J474,IF(U:U="国债1",0.05/N474+J474,IF(U:U="国债2",0.05/N474+J474,IF(U:U="国债3",0.05/N474+J474,IF(U:U="国开0",0,IF(U:U="农发0",0,IF(U:U="国债0",0,IF(U:U="口行0",0,0.1/N474+J474)))))))))))))))))))))))))</f>
        <v>3.3803161819599516</v>
      </c>
      <c r="Q474" s="1"/>
      <c r="R474" s="88">
        <f t="shared" si="15"/>
        <v>3.5316181959951454</v>
      </c>
      <c r="S474" s="1"/>
      <c r="U474" s="1" t="str">
        <f>IF(I:I="国家开发银行","国开",IF(I:I="中国进出口银行","口行",IF(I:I="中国农业发展银行","农发","国债")))&amp;IF(G:G&lt;1,"0",G474)</f>
        <v>国开7</v>
      </c>
      <c r="W474" s="1"/>
      <c r="X474" s="1"/>
    </row>
    <row r="475" spans="1:24" ht="15.75" hidden="1" x14ac:dyDescent="0.25">
      <c r="A475" s="113" t="str">
        <f t="shared" si="14"/>
        <v>160302.IB</v>
      </c>
      <c r="B475" s="29" t="s">
        <v>2389</v>
      </c>
      <c r="C475" s="29" t="s">
        <v>2390</v>
      </c>
      <c r="D475" s="33">
        <v>42474</v>
      </c>
      <c r="E475" s="33">
        <v>42478</v>
      </c>
      <c r="F475" s="30">
        <v>60</v>
      </c>
      <c r="G475" s="30">
        <v>5</v>
      </c>
      <c r="H475" s="29" t="s">
        <v>12</v>
      </c>
      <c r="I475" s="29" t="s">
        <v>22</v>
      </c>
      <c r="J475" s="30">
        <v>3.1475</v>
      </c>
      <c r="K475" s="30">
        <v>2.84</v>
      </c>
      <c r="L475" s="30"/>
      <c r="M475" s="30">
        <v>6.2857000000000003</v>
      </c>
      <c r="N475" s="84">
        <f>[1]!b_anal_modidura_cnbd(A475,E475,1)</f>
        <v>4.4165000000000001</v>
      </c>
      <c r="O475" s="85">
        <f>[1]!b_anal_yield_cnbd(A475,D475,1)</f>
        <v>3.1698</v>
      </c>
      <c r="P475" s="86">
        <f>IF(U:U="国开1",0.09/N475+J475,IF(U:U="国开3",0.14/N475+J475,IF(U:U="国开5",0.24/N475+J475,IF(U:U="国开7",0.24/N475+J475,IF(U:U="国开10",0.29/N475+J475,IF(U:U="口行1",0.08/N475+J475,IF(U:U="口行2",0.08/N475+J475,IF(U:U="口行3",0.08/N475+J475,IF(U:U="口行5",0.13/N475+J475,IF(U:U="口行7",0.13/N475+J475,IF(U:U="口行10",0.18/N475+J475,IF(U:U="农发1",0.09/N475+J475,IF(U:U="农发2",0.09/N475+J475,IF(U:U="农发3",0.09/N475+J475,IF(U:U="农发5",0.14/N475+J475,IF(U:U="农发7",0.19/N475+J475,IF(U:U="农发10",0.19/N475+J475,IF(U:U="农发20",0.24/N475+J475,IF(U:U="国债1",0.05/N475+J475,IF(U:U="国债2",0.05/N475+J475,IF(U:U="国债3",0.05/N475+J475,IF(U:U="国开0",0,IF(U:U="农发0",0,IF(U:U="国债0",0,IF(U:U="口行0",0,0.1/N475+J475)))))))))))))))))))))))))</f>
        <v>3.1769350730216233</v>
      </c>
      <c r="Q475" s="1"/>
      <c r="R475" s="88">
        <f t="shared" si="15"/>
        <v>0.7135073021623306</v>
      </c>
      <c r="S475" s="1"/>
      <c r="U475" s="1" t="str">
        <f>IF(I:I="国家开发银行","国开",IF(I:I="中国进出口银行","口行",IF(I:I="中国农业发展银行","农发","国债")))&amp;IF(G:G&lt;1,"0",G475)</f>
        <v>口行5</v>
      </c>
      <c r="W475" s="1"/>
      <c r="X475" s="1"/>
    </row>
    <row r="476" spans="1:24" ht="15.75" hidden="1" x14ac:dyDescent="0.25">
      <c r="A476" s="113" t="str">
        <f t="shared" si="14"/>
        <v>160205.IB</v>
      </c>
      <c r="B476" s="29" t="s">
        <v>2391</v>
      </c>
      <c r="C476" s="29" t="s">
        <v>2392</v>
      </c>
      <c r="D476" s="33">
        <v>42474</v>
      </c>
      <c r="E476" s="33">
        <v>42478</v>
      </c>
      <c r="F476" s="30">
        <v>30</v>
      </c>
      <c r="G476" s="30">
        <v>20</v>
      </c>
      <c r="H476" s="29" t="s">
        <v>12</v>
      </c>
      <c r="I476" s="29" t="s">
        <v>15</v>
      </c>
      <c r="J476" s="30">
        <v>3.9775</v>
      </c>
      <c r="K476" s="30">
        <v>5.12</v>
      </c>
      <c r="L476" s="30"/>
      <c r="M476" s="30">
        <v>1.2703</v>
      </c>
      <c r="N476" s="84">
        <f>[1]!b_anal_modidura_cnbd(A476,E476,1)</f>
        <v>13.5214</v>
      </c>
      <c r="O476" s="85">
        <f>[1]!b_anal_yield_cnbd(A476,D476,1)</f>
        <v>3.96</v>
      </c>
      <c r="P476" s="86">
        <f>IF(U:U="国开1",0.09/N476+J476,IF(U:U="国开3",0.14/N476+J476,IF(U:U="国开5",0.24/N476+J476,IF(U:U="国开7",0.24/N476+J476,IF(U:U="国开10",0.29/N476+J476,IF(U:U="口行1",0.08/N476+J476,IF(U:U="口行2",0.08/N476+J476,IF(U:U="口行3",0.08/N476+J476,IF(U:U="口行5",0.13/N476+J476,IF(U:U="口行7",0.13/N476+J476,IF(U:U="口行10",0.18/N476+J476,IF(U:U="农发1",0.09/N476+J476,IF(U:U="农发2",0.09/N476+J476,IF(U:U="农发3",0.09/N476+J476,IF(U:U="农发5",0.14/N476+J476,IF(U:U="农发7",0.19/N476+J476,IF(U:U="农发10",0.19/N476+J476,IF(U:U="农发20",0.24/N476+J476,IF(U:U="国债1",0.05/N476+J476,IF(U:U="国债2",0.05/N476+J476,IF(U:U="国债3",0.05/N476+J476,IF(U:U="国开0",0,IF(U:U="农发0",0,IF(U:U="国债0",0,IF(U:U="口行0",0,0.1/N476+J476)))))))))))))))))))))))))</f>
        <v>3.9848956838788885</v>
      </c>
      <c r="Q476" s="1"/>
      <c r="R476" s="88">
        <f t="shared" si="15"/>
        <v>2.4895683878888519</v>
      </c>
      <c r="S476" s="1"/>
      <c r="U476" s="1" t="str">
        <f>IF(I:I="国家开发银行","国开",IF(I:I="中国进出口银行","口行",IF(I:I="中国农业发展银行","农发","国债")))&amp;IF(G:G&lt;1,"0",G476)</f>
        <v>国开20</v>
      </c>
      <c r="W476" s="1"/>
      <c r="X476" s="1"/>
    </row>
    <row r="477" spans="1:24" ht="15.75" hidden="1" x14ac:dyDescent="0.25">
      <c r="A477" s="113" t="str">
        <f t="shared" si="14"/>
        <v>160301.IB</v>
      </c>
      <c r="B477" s="29" t="s">
        <v>2393</v>
      </c>
      <c r="C477" s="29" t="s">
        <v>2394</v>
      </c>
      <c r="D477" s="33">
        <v>42474</v>
      </c>
      <c r="E477" s="33">
        <v>42478</v>
      </c>
      <c r="F477" s="30">
        <v>60</v>
      </c>
      <c r="G477" s="30">
        <v>3</v>
      </c>
      <c r="H477" s="29" t="s">
        <v>12</v>
      </c>
      <c r="I477" s="29" t="s">
        <v>22</v>
      </c>
      <c r="J477" s="30">
        <v>3.0007000000000001</v>
      </c>
      <c r="K477" s="30">
        <v>1.45</v>
      </c>
      <c r="L477" s="30"/>
      <c r="M477" s="30">
        <v>1.2548999999999999</v>
      </c>
      <c r="N477" s="84">
        <f>[1]!b_anal_modidura_cnbd(A477,E477,1)</f>
        <v>2.6861000000000002</v>
      </c>
      <c r="O477" s="85">
        <f>[1]!b_anal_yield_cnbd(A477,D477,1)</f>
        <v>2.9799000000000002</v>
      </c>
      <c r="P477" s="86">
        <f>IF(U:U="国开1",0.09/N477+J477,IF(U:U="国开3",0.14/N477+J477,IF(U:U="国开5",0.24/N477+J477,IF(U:U="国开7",0.24/N477+J477,IF(U:U="国开10",0.29/N477+J477,IF(U:U="口行1",0.08/N477+J477,IF(U:U="口行2",0.08/N477+J477,IF(U:U="口行3",0.08/N477+J477,IF(U:U="口行5",0.13/N477+J477,IF(U:U="口行7",0.13/N477+J477,IF(U:U="口行10",0.18/N477+J477,IF(U:U="农发1",0.09/N477+J477,IF(U:U="农发2",0.09/N477+J477,IF(U:U="农发3",0.09/N477+J477,IF(U:U="农发5",0.14/N477+J477,IF(U:U="农发7",0.19/N477+J477,IF(U:U="农发10",0.19/N477+J477,IF(U:U="农发20",0.24/N477+J477,IF(U:U="国债1",0.05/N477+J477,IF(U:U="国债2",0.05/N477+J477,IF(U:U="国债3",0.05/N477+J477,IF(U:U="国开0",0,IF(U:U="农发0",0,IF(U:U="国债0",0,IF(U:U="口行0",0,0.1/N477+J477)))))))))))))))))))))))))</f>
        <v>3.0304829567030267</v>
      </c>
      <c r="Q477" s="1"/>
      <c r="R477" s="88">
        <f t="shared" si="15"/>
        <v>5.0582956703026483</v>
      </c>
      <c r="S477" s="1"/>
      <c r="U477" s="1" t="str">
        <f>IF(I:I="国家开发银行","国开",IF(I:I="中国进出口银行","口行",IF(I:I="中国农业发展银行","农发","国债")))&amp;IF(G:G&lt;1,"0",G477)</f>
        <v>口行3</v>
      </c>
      <c r="W477" s="1"/>
      <c r="X477" s="1"/>
    </row>
    <row r="478" spans="1:24" ht="15.75" hidden="1" x14ac:dyDescent="0.25">
      <c r="A478" s="113" t="str">
        <f t="shared" si="14"/>
        <v>160303.IB</v>
      </c>
      <c r="B478" s="29" t="s">
        <v>2395</v>
      </c>
      <c r="C478" s="29" t="s">
        <v>2396</v>
      </c>
      <c r="D478" s="33">
        <v>42474</v>
      </c>
      <c r="E478" s="33">
        <v>42478</v>
      </c>
      <c r="F478" s="30">
        <v>70</v>
      </c>
      <c r="G478" s="30">
        <v>10</v>
      </c>
      <c r="H478" s="29" t="s">
        <v>12</v>
      </c>
      <c r="I478" s="29" t="s">
        <v>22</v>
      </c>
      <c r="J478" s="30">
        <v>3.5377000000000001</v>
      </c>
      <c r="K478" s="30">
        <v>2.14</v>
      </c>
      <c r="L478" s="30"/>
      <c r="M478" s="30">
        <v>2.7143000000000002</v>
      </c>
      <c r="N478" s="84">
        <f>[1]!b_anal_modidura_cnbd(A478,E478,1)</f>
        <v>8.2172000000000001</v>
      </c>
      <c r="O478" s="85">
        <f>[1]!b_anal_yield_cnbd(A478,D478,1)</f>
        <v>3.5249999999999999</v>
      </c>
      <c r="P478" s="86">
        <f>IF(U:U="国开1",0.09/N478+J478,IF(U:U="国开3",0.14/N478+J478,IF(U:U="国开5",0.24/N478+J478,IF(U:U="国开7",0.24/N478+J478,IF(U:U="国开10",0.29/N478+J478,IF(U:U="口行1",0.08/N478+J478,IF(U:U="口行2",0.08/N478+J478,IF(U:U="口行3",0.08/N478+J478,IF(U:U="口行5",0.13/N478+J478,IF(U:U="口行7",0.13/N478+J478,IF(U:U="口行10",0.18/N478+J478,IF(U:U="农发1",0.09/N478+J478,IF(U:U="农发2",0.09/N478+J478,IF(U:U="农发3",0.09/N478+J478,IF(U:U="农发5",0.14/N478+J478,IF(U:U="农发7",0.19/N478+J478,IF(U:U="农发10",0.19/N478+J478,IF(U:U="农发20",0.24/N478+J478,IF(U:U="国债1",0.05/N478+J478,IF(U:U="国债2",0.05/N478+J478,IF(U:U="国债3",0.05/N478+J478,IF(U:U="国开0",0,IF(U:U="农发0",0,IF(U:U="国债0",0,IF(U:U="口行0",0,0.1/N478+J478)))))))))))))))))))))))))</f>
        <v>3.559605271868763</v>
      </c>
      <c r="Q478" s="1"/>
      <c r="R478" s="88">
        <f t="shared" si="15"/>
        <v>3.4605271868763054</v>
      </c>
      <c r="S478" s="1"/>
      <c r="U478" s="1" t="str">
        <f>IF(I:I="国家开发银行","国开",IF(I:I="中国进出口银行","口行",IF(I:I="中国农业发展银行","农发","国债")))&amp;IF(G:G&lt;1,"0",G478)</f>
        <v>口行10</v>
      </c>
      <c r="W478" s="1"/>
      <c r="X478" s="1"/>
    </row>
    <row r="479" spans="1:24" ht="15.75" hidden="1" x14ac:dyDescent="0.25">
      <c r="A479" s="113" t="str">
        <f t="shared" si="14"/>
        <v>160210.IB</v>
      </c>
      <c r="B479" s="29" t="s">
        <v>2397</v>
      </c>
      <c r="C479" s="29" t="s">
        <v>2398</v>
      </c>
      <c r="D479" s="33">
        <v>42474</v>
      </c>
      <c r="E479" s="33">
        <v>42478</v>
      </c>
      <c r="F479" s="30">
        <v>120</v>
      </c>
      <c r="G479" s="30">
        <v>10</v>
      </c>
      <c r="H479" s="29" t="s">
        <v>12</v>
      </c>
      <c r="I479" s="29" t="s">
        <v>15</v>
      </c>
      <c r="J479" s="30">
        <v>3.4142999999999999</v>
      </c>
      <c r="K479" s="30">
        <v>3.44</v>
      </c>
      <c r="L479" s="30"/>
      <c r="M479" s="30">
        <v>4.0815999999999999</v>
      </c>
      <c r="N479" s="84">
        <f>[1]!b_anal_modidura_cnbd(A479,E479,1)</f>
        <v>8.3962000000000003</v>
      </c>
      <c r="O479" s="85">
        <f>[1]!b_anal_yield_cnbd(A479,D479,1)</f>
        <v>3.41</v>
      </c>
      <c r="P479" s="86">
        <f>IF(U:U="国开1",0.09/N479+J479,IF(U:U="国开3",0.14/N479+J479,IF(U:U="国开5",0.24/N479+J479,IF(U:U="国开7",0.24/N479+J479,IF(U:U="国开10",0.29/N479+J479,IF(U:U="口行1",0.08/N479+J479,IF(U:U="口行2",0.08/N479+J479,IF(U:U="口行3",0.08/N479+J479,IF(U:U="口行5",0.13/N479+J479,IF(U:U="口行7",0.13/N479+J479,IF(U:U="口行10",0.18/N479+J479,IF(U:U="农发1",0.09/N479+J479,IF(U:U="农发2",0.09/N479+J479,IF(U:U="农发3",0.09/N479+J479,IF(U:U="农发5",0.14/N479+J479,IF(U:U="农发7",0.19/N479+J479,IF(U:U="农发10",0.19/N479+J479,IF(U:U="农发20",0.24/N479+J479,IF(U:U="国债1",0.05/N479+J479,IF(U:U="国债2",0.05/N479+J479,IF(U:U="国债3",0.05/N479+J479,IF(U:U="国开0",0,IF(U:U="农发0",0,IF(U:U="国债0",0,IF(U:U="口行0",0,0.1/N479+J479)))))))))))))))))))))))))</f>
        <v>3.4488394345060858</v>
      </c>
      <c r="Q479" s="1"/>
      <c r="R479" s="88">
        <f t="shared" si="15"/>
        <v>3.8839434506085624</v>
      </c>
      <c r="S479" s="1"/>
      <c r="U479" s="1" t="str">
        <f>IF(I:I="国家开发银行","国开",IF(I:I="中国进出口银行","口行",IF(I:I="中国农业发展银行","农发","国债")))&amp;IF(G:G&lt;1,"0",G479)</f>
        <v>国开10</v>
      </c>
      <c r="W479" s="1"/>
      <c r="X479" s="1"/>
    </row>
    <row r="480" spans="1:24" ht="15.75" hidden="1" x14ac:dyDescent="0.25">
      <c r="A480" s="113" t="str">
        <f t="shared" si="14"/>
        <v>160404.IB</v>
      </c>
      <c r="B480" s="29" t="s">
        <v>2399</v>
      </c>
      <c r="C480" s="29" t="s">
        <v>2400</v>
      </c>
      <c r="D480" s="33">
        <v>42478</v>
      </c>
      <c r="E480" s="33">
        <v>42480</v>
      </c>
      <c r="F480" s="30">
        <v>40</v>
      </c>
      <c r="G480" s="30">
        <v>7</v>
      </c>
      <c r="H480" s="29" t="s">
        <v>12</v>
      </c>
      <c r="I480" s="29" t="s">
        <v>41</v>
      </c>
      <c r="J480" s="30">
        <v>3.4336000000000002</v>
      </c>
      <c r="K480" s="30">
        <v>4.0199999999999996</v>
      </c>
      <c r="L480" s="30"/>
      <c r="M480" s="30">
        <v>3.6842000000000001</v>
      </c>
      <c r="N480" s="84">
        <f>[1]!b_anal_modidura_cnbd(A480,E480,1)</f>
        <v>5.8628999999999998</v>
      </c>
      <c r="O480" s="85">
        <f>[1]!b_anal_yield_cnbd(A480,D480,1)</f>
        <v>3.4384000000000001</v>
      </c>
      <c r="P480" s="86">
        <f>IF(U:U="国开1",0.09/N480+J480,IF(U:U="国开3",0.14/N480+J480,IF(U:U="国开5",0.24/N480+J480,IF(U:U="国开7",0.24/N480+J480,IF(U:U="国开10",0.29/N480+J480,IF(U:U="口行1",0.08/N480+J480,IF(U:U="口行2",0.08/N480+J480,IF(U:U="口行3",0.08/N480+J480,IF(U:U="口行5",0.13/N480+J480,IF(U:U="口行7",0.13/N480+J480,IF(U:U="口行10",0.18/N480+J480,IF(U:U="农发1",0.09/N480+J480,IF(U:U="农发2",0.09/N480+J480,IF(U:U="农发3",0.09/N480+J480,IF(U:U="农发5",0.14/N480+J480,IF(U:U="农发7",0.19/N480+J480,IF(U:U="农发10",0.19/N480+J480,IF(U:U="农发20",0.24/N480+J480,IF(U:U="国债1",0.05/N480+J480,IF(U:U="国债2",0.05/N480+J480,IF(U:U="国债3",0.05/N480+J480,IF(U:U="国开0",0,IF(U:U="农发0",0,IF(U:U="国债0",0,IF(U:U="口行0",0,0.1/N480+J480)))))))))))))))))))))))))</f>
        <v>3.4660071705128863</v>
      </c>
      <c r="Q480" s="1"/>
      <c r="R480" s="88">
        <f t="shared" si="15"/>
        <v>2.7607170512886192</v>
      </c>
      <c r="S480" s="1"/>
      <c r="U480" s="1" t="str">
        <f>IF(I:I="国家开发银行","国开",IF(I:I="中国进出口银行","口行",IF(I:I="中国农业发展银行","农发","国债")))&amp;IF(G:G&lt;1,"0",G480)</f>
        <v>农发7</v>
      </c>
      <c r="W480" s="1"/>
      <c r="X480" s="1"/>
    </row>
    <row r="481" spans="1:24" ht="15.75" hidden="1" x14ac:dyDescent="0.25">
      <c r="A481" s="113" t="str">
        <f t="shared" si="14"/>
        <v>160402.IB</v>
      </c>
      <c r="B481" s="29" t="s">
        <v>2401</v>
      </c>
      <c r="C481" s="29" t="s">
        <v>2402</v>
      </c>
      <c r="D481" s="33">
        <v>42478</v>
      </c>
      <c r="E481" s="33">
        <v>42480</v>
      </c>
      <c r="F481" s="30">
        <v>60</v>
      </c>
      <c r="G481" s="30">
        <v>3</v>
      </c>
      <c r="H481" s="29" t="s">
        <v>12</v>
      </c>
      <c r="I481" s="29" t="s">
        <v>41</v>
      </c>
      <c r="J481" s="30">
        <v>2.9670000000000001</v>
      </c>
      <c r="K481" s="30">
        <v>3.05</v>
      </c>
      <c r="L481" s="30"/>
      <c r="M481" s="30">
        <v>1.6341000000000001</v>
      </c>
      <c r="N481" s="84">
        <f>[1]!b_anal_modidura_cnbd(A481,E481,1)</f>
        <v>2.5548999999999999</v>
      </c>
      <c r="O481" s="85">
        <f>[1]!b_anal_yield_cnbd(A481,D481,1)</f>
        <v>2.9394999999999998</v>
      </c>
      <c r="P481" s="86">
        <f>IF(U:U="国开1",0.09/N481+J481,IF(U:U="国开3",0.14/N481+J481,IF(U:U="国开5",0.24/N481+J481,IF(U:U="国开7",0.24/N481+J481,IF(U:U="国开10",0.29/N481+J481,IF(U:U="口行1",0.08/N481+J481,IF(U:U="口行2",0.08/N481+J481,IF(U:U="口行3",0.08/N481+J481,IF(U:U="口行5",0.13/N481+J481,IF(U:U="口行7",0.13/N481+J481,IF(U:U="口行10",0.18/N481+J481,IF(U:U="农发1",0.09/N481+J481,IF(U:U="农发2",0.09/N481+J481,IF(U:U="农发3",0.09/N481+J481,IF(U:U="农发5",0.14/N481+J481,IF(U:U="农发7",0.19/N481+J481,IF(U:U="农发10",0.19/N481+J481,IF(U:U="农发20",0.24/N481+J481,IF(U:U="国债1",0.05/N481+J481,IF(U:U="国债2",0.05/N481+J481,IF(U:U="国债3",0.05/N481+J481,IF(U:U="国开0",0,IF(U:U="农发0",0,IF(U:U="国债0",0,IF(U:U="口行0",0,0.1/N481+J481)))))))))))))))))))))))))</f>
        <v>3.0022264276488317</v>
      </c>
      <c r="Q481" s="1"/>
      <c r="R481" s="88">
        <f t="shared" si="15"/>
        <v>6.2726427648831962</v>
      </c>
      <c r="S481" s="1"/>
      <c r="U481" s="1" t="str">
        <f>IF(I:I="国家开发银行","国开",IF(I:I="中国进出口银行","口行",IF(I:I="中国农业发展银行","农发","国债")))&amp;IF(G:G&lt;1,"0",G481)</f>
        <v>农发3</v>
      </c>
      <c r="W481" s="1"/>
      <c r="X481" s="1"/>
    </row>
    <row r="482" spans="1:24" ht="15.75" hidden="1" x14ac:dyDescent="0.25">
      <c r="A482" s="113" t="str">
        <f t="shared" si="14"/>
        <v>160403.IB</v>
      </c>
      <c r="B482" s="29" t="s">
        <v>2403</v>
      </c>
      <c r="C482" s="29" t="s">
        <v>2404</v>
      </c>
      <c r="D482" s="33">
        <v>42478</v>
      </c>
      <c r="E482" s="33">
        <v>42480</v>
      </c>
      <c r="F482" s="30">
        <v>60</v>
      </c>
      <c r="G482" s="30">
        <v>5</v>
      </c>
      <c r="H482" s="29" t="s">
        <v>12</v>
      </c>
      <c r="I482" s="29" t="s">
        <v>41</v>
      </c>
      <c r="J482" s="30">
        <v>3.1406000000000001</v>
      </c>
      <c r="K482" s="30">
        <v>3.04</v>
      </c>
      <c r="L482" s="30"/>
      <c r="M482" s="30">
        <v>2.5952000000000002</v>
      </c>
      <c r="N482" s="84">
        <f>[1]!b_anal_modidura_cnbd(A482,E482,1)</f>
        <v>4.2878999999999996</v>
      </c>
      <c r="O482" s="85">
        <f>[1]!b_anal_yield_cnbd(A482,D482,1)</f>
        <v>3.1581000000000001</v>
      </c>
      <c r="P482" s="86">
        <f>IF(U:U="国开1",0.09/N482+J482,IF(U:U="国开3",0.14/N482+J482,IF(U:U="国开5",0.24/N482+J482,IF(U:U="国开7",0.24/N482+J482,IF(U:U="国开10",0.29/N482+J482,IF(U:U="口行1",0.08/N482+J482,IF(U:U="口行2",0.08/N482+J482,IF(U:U="口行3",0.08/N482+J482,IF(U:U="口行5",0.13/N482+J482,IF(U:U="口行7",0.13/N482+J482,IF(U:U="口行10",0.18/N482+J482,IF(U:U="农发1",0.09/N482+J482,IF(U:U="农发2",0.09/N482+J482,IF(U:U="农发3",0.09/N482+J482,IF(U:U="农发5",0.14/N482+J482,IF(U:U="农发7",0.19/N482+J482,IF(U:U="农发10",0.19/N482+J482,IF(U:U="农发20",0.24/N482+J482,IF(U:U="国债1",0.05/N482+J482,IF(U:U="国债2",0.05/N482+J482,IF(U:U="国债3",0.05/N482+J482,IF(U:U="国开0",0,IF(U:U="农发0",0,IF(U:U="国债0",0,IF(U:U="口行0",0,0.1/N482+J482)))))))))))))))))))))))))</f>
        <v>3.1732500151589358</v>
      </c>
      <c r="Q482" s="1"/>
      <c r="R482" s="88">
        <f t="shared" si="15"/>
        <v>1.5150015158935659</v>
      </c>
      <c r="S482" s="1"/>
      <c r="U482" s="1" t="str">
        <f>IF(I:I="国家开发银行","国开",IF(I:I="中国进出口银行","口行",IF(I:I="中国农业发展银行","农发","国债")))&amp;IF(G:G&lt;1,"0",G482)</f>
        <v>农发5</v>
      </c>
      <c r="W482" s="1"/>
      <c r="X482" s="1"/>
    </row>
    <row r="483" spans="1:24" ht="15.75" hidden="1" x14ac:dyDescent="0.25">
      <c r="A483" s="113" t="str">
        <f t="shared" si="14"/>
        <v>160405.IB</v>
      </c>
      <c r="B483" s="29" t="s">
        <v>2405</v>
      </c>
      <c r="C483" s="29" t="s">
        <v>2406</v>
      </c>
      <c r="D483" s="33">
        <v>42478</v>
      </c>
      <c r="E483" s="33">
        <v>42480</v>
      </c>
      <c r="F483" s="30">
        <v>60</v>
      </c>
      <c r="G483" s="30">
        <v>10</v>
      </c>
      <c r="H483" s="29" t="s">
        <v>12</v>
      </c>
      <c r="I483" s="29" t="s">
        <v>41</v>
      </c>
      <c r="J483" s="30">
        <v>3.4881000000000002</v>
      </c>
      <c r="K483" s="30">
        <v>4.45</v>
      </c>
      <c r="L483" s="30"/>
      <c r="M483" s="30">
        <v>1.3312999999999999</v>
      </c>
      <c r="N483" s="84">
        <f>[1]!b_anal_modidura_cnbd(A483,E483,1)</f>
        <v>8.0747999999999998</v>
      </c>
      <c r="O483" s="85">
        <f>[1]!b_anal_yield_cnbd(A483,D483,1)</f>
        <v>3.4740000000000002</v>
      </c>
      <c r="P483" s="86">
        <f>IF(U:U="国开1",0.09/N483+J483,IF(U:U="国开3",0.14/N483+J483,IF(U:U="国开5",0.24/N483+J483,IF(U:U="国开7",0.24/N483+J483,IF(U:U="国开10",0.29/N483+J483,IF(U:U="口行1",0.08/N483+J483,IF(U:U="口行2",0.08/N483+J483,IF(U:U="口行3",0.08/N483+J483,IF(U:U="口行5",0.13/N483+J483,IF(U:U="口行7",0.13/N483+J483,IF(U:U="口行10",0.18/N483+J483,IF(U:U="农发1",0.09/N483+J483,IF(U:U="农发2",0.09/N483+J483,IF(U:U="农发3",0.09/N483+J483,IF(U:U="农发5",0.14/N483+J483,IF(U:U="农发7",0.19/N483+J483,IF(U:U="农发10",0.19/N483+J483,IF(U:U="农发20",0.24/N483+J483,IF(U:U="国债1",0.05/N483+J483,IF(U:U="国债2",0.05/N483+J483,IF(U:U="国债3",0.05/N483+J483,IF(U:U="国开0",0,IF(U:U="农发0",0,IF(U:U="国债0",0,IF(U:U="口行0",0,0.1/N483+J483)))))))))))))))))))))))))</f>
        <v>3.5116299945509488</v>
      </c>
      <c r="Q483" s="1"/>
      <c r="R483" s="88">
        <f t="shared" si="15"/>
        <v>3.762999455094862</v>
      </c>
      <c r="S483" s="1"/>
      <c r="U483" s="1" t="str">
        <f>IF(I:I="国家开发银行","国开",IF(I:I="中国进出口银行","口行",IF(I:I="中国农业发展银行","农发","国债")))&amp;IF(G:G&lt;1,"0",G483)</f>
        <v>农发10</v>
      </c>
      <c r="W483" s="1"/>
      <c r="X483" s="1"/>
    </row>
    <row r="484" spans="1:24" ht="15.75" hidden="1" x14ac:dyDescent="0.25">
      <c r="A484" s="113" t="str">
        <f t="shared" si="14"/>
        <v>160208.IB</v>
      </c>
      <c r="B484" s="29" t="s">
        <v>2407</v>
      </c>
      <c r="C484" s="29" t="s">
        <v>2408</v>
      </c>
      <c r="D484" s="33">
        <v>42479</v>
      </c>
      <c r="E484" s="33">
        <v>42481</v>
      </c>
      <c r="F484" s="30">
        <v>60</v>
      </c>
      <c r="G484" s="30">
        <v>3</v>
      </c>
      <c r="H484" s="29" t="s">
        <v>12</v>
      </c>
      <c r="I484" s="29" t="s">
        <v>15</v>
      </c>
      <c r="J484" s="30">
        <v>2.9083000000000001</v>
      </c>
      <c r="K484" s="30">
        <v>2.42</v>
      </c>
      <c r="L484" s="30"/>
      <c r="M484" s="30">
        <v>3.2222</v>
      </c>
      <c r="N484" s="84">
        <f>[1]!b_anal_modidura_cnbd(A484,E484,1)</f>
        <v>2.7050000000000001</v>
      </c>
      <c r="O484" s="85">
        <f>[1]!b_anal_yield_cnbd(A484,D484,1)</f>
        <v>2.9298000000000002</v>
      </c>
      <c r="P484" s="86">
        <f>IF(U:U="国开1",0.09/N484+J484,IF(U:U="国开3",0.14/N484+J484,IF(U:U="国开5",0.24/N484+J484,IF(U:U="国开7",0.24/N484+J484,IF(U:U="国开10",0.29/N484+J484,IF(U:U="口行1",0.08/N484+J484,IF(U:U="口行2",0.08/N484+J484,IF(U:U="口行3",0.08/N484+J484,IF(U:U="口行5",0.13/N484+J484,IF(U:U="口行7",0.13/N484+J484,IF(U:U="口行10",0.18/N484+J484,IF(U:U="农发1",0.09/N484+J484,IF(U:U="农发2",0.09/N484+J484,IF(U:U="农发3",0.09/N484+J484,IF(U:U="农发5",0.14/N484+J484,IF(U:U="农发7",0.19/N484+J484,IF(U:U="农发10",0.19/N484+J484,IF(U:U="农发20",0.24/N484+J484,IF(U:U="国债1",0.05/N484+J484,IF(U:U="国债2",0.05/N484+J484,IF(U:U="国债3",0.05/N484+J484,IF(U:U="国开0",0,IF(U:U="农发0",0,IF(U:U="国债0",0,IF(U:U="口行0",0,0.1/N484+J484)))))))))))))))))))))))))</f>
        <v>2.9600560073937157</v>
      </c>
      <c r="Q484" s="1"/>
      <c r="R484" s="88">
        <f t="shared" si="15"/>
        <v>3.0256007393715478</v>
      </c>
      <c r="S484" s="1"/>
      <c r="U484" s="1" t="str">
        <f>IF(I:I="国家开发银行","国开",IF(I:I="中国进出口银行","口行",IF(I:I="中国农业发展银行","农发","国债")))&amp;IF(G:G&lt;1,"0",G484)</f>
        <v>国开3</v>
      </c>
      <c r="W484" s="1"/>
      <c r="X484" s="1"/>
    </row>
    <row r="485" spans="1:24" ht="15.75" hidden="1" x14ac:dyDescent="0.25">
      <c r="A485" s="113" t="str">
        <f t="shared" si="14"/>
        <v>160206.IB</v>
      </c>
      <c r="B485" s="29" t="s">
        <v>2409</v>
      </c>
      <c r="C485" s="29" t="s">
        <v>2410</v>
      </c>
      <c r="D485" s="33">
        <v>42479</v>
      </c>
      <c r="E485" s="33">
        <v>42481</v>
      </c>
      <c r="F485" s="30">
        <v>70</v>
      </c>
      <c r="G485" s="30">
        <v>5</v>
      </c>
      <c r="H485" s="29" t="s">
        <v>12</v>
      </c>
      <c r="I485" s="29" t="s">
        <v>15</v>
      </c>
      <c r="J485" s="30">
        <v>3.0987</v>
      </c>
      <c r="K485" s="30">
        <v>2.98</v>
      </c>
      <c r="L485" s="30"/>
      <c r="M485" s="30">
        <v>1.802</v>
      </c>
      <c r="N485" s="84">
        <f>[1]!b_anal_modidura_cnbd(A485,E485,1)</f>
        <v>4.4028</v>
      </c>
      <c r="O485" s="85">
        <f>[1]!b_anal_yield_cnbd(A485,D485,1)</f>
        <v>3.13</v>
      </c>
      <c r="P485" s="86">
        <f>IF(U:U="国开1",0.09/N485+J485,IF(U:U="国开3",0.14/N485+J485,IF(U:U="国开5",0.24/N485+J485,IF(U:U="国开7",0.24/N485+J485,IF(U:U="国开10",0.29/N485+J485,IF(U:U="口行1",0.08/N485+J485,IF(U:U="口行2",0.08/N485+J485,IF(U:U="口行3",0.08/N485+J485,IF(U:U="口行5",0.13/N485+J485,IF(U:U="口行7",0.13/N485+J485,IF(U:U="口行10",0.18/N485+J485,IF(U:U="农发1",0.09/N485+J485,IF(U:U="农发2",0.09/N485+J485,IF(U:U="农发3",0.09/N485+J485,IF(U:U="农发5",0.14/N485+J485,IF(U:U="农发7",0.19/N485+J485,IF(U:U="农发10",0.19/N485+J485,IF(U:U="农发20",0.24/N485+J485,IF(U:U="国债1",0.05/N485+J485,IF(U:U="国债2",0.05/N485+J485,IF(U:U="国债3",0.05/N485+J485,IF(U:U="国开0",0,IF(U:U="农发0",0,IF(U:U="国债0",0,IF(U:U="口行0",0,0.1/N485+J485)))))))))))))))))))))))))</f>
        <v>3.1532107658762607</v>
      </c>
      <c r="Q485" s="1"/>
      <c r="R485" s="88">
        <f t="shared" si="15"/>
        <v>2.3210765876260808</v>
      </c>
      <c r="S485" s="1"/>
      <c r="U485" s="1" t="str">
        <f>IF(I:I="国家开发银行","国开",IF(I:I="中国进出口银行","口行",IF(I:I="中国农业发展银行","农发","国债")))&amp;IF(G:G&lt;1,"0",G485)</f>
        <v>国开5</v>
      </c>
      <c r="W485" s="1"/>
      <c r="X485" s="1"/>
    </row>
    <row r="486" spans="1:24" ht="15.75" hidden="1" x14ac:dyDescent="0.25">
      <c r="A486" s="113" t="str">
        <f t="shared" si="14"/>
        <v>160207.IB</v>
      </c>
      <c r="B486" s="29" t="s">
        <v>2411</v>
      </c>
      <c r="C486" s="29" t="s">
        <v>2412</v>
      </c>
      <c r="D486" s="33">
        <v>42479</v>
      </c>
      <c r="E486" s="33">
        <v>42481</v>
      </c>
      <c r="F486" s="30">
        <v>60</v>
      </c>
      <c r="G486" s="30">
        <v>7</v>
      </c>
      <c r="H486" s="29" t="s">
        <v>12</v>
      </c>
      <c r="I486" s="29" t="s">
        <v>15</v>
      </c>
      <c r="J486" s="30">
        <v>3.4194</v>
      </c>
      <c r="K486" s="30">
        <v>3.72</v>
      </c>
      <c r="L486" s="30"/>
      <c r="M486" s="30">
        <v>2.6667000000000001</v>
      </c>
      <c r="N486" s="84">
        <f>[1]!b_anal_modidura_cnbd(A486,E486,1)</f>
        <v>6.0023999999999997</v>
      </c>
      <c r="O486" s="85">
        <f>[1]!b_anal_yield_cnbd(A486,D486,1)</f>
        <v>3.4369999999999998</v>
      </c>
      <c r="P486" s="86">
        <f>IF(U:U="国开1",0.09/N486+J486,IF(U:U="国开3",0.14/N486+J486,IF(U:U="国开5",0.24/N486+J486,IF(U:U="国开7",0.24/N486+J486,IF(U:U="国开10",0.29/N486+J486,IF(U:U="口行1",0.08/N486+J486,IF(U:U="口行2",0.08/N486+J486,IF(U:U="口行3",0.08/N486+J486,IF(U:U="口行5",0.13/N486+J486,IF(U:U="口行7",0.13/N486+J486,IF(U:U="口行10",0.18/N486+J486,IF(U:U="农发1",0.09/N486+J486,IF(U:U="农发2",0.09/N486+J486,IF(U:U="农发3",0.09/N486+J486,IF(U:U="农发5",0.14/N486+J486,IF(U:U="农发7",0.19/N486+J486,IF(U:U="农发10",0.19/N486+J486,IF(U:U="农发20",0.24/N486+J486,IF(U:U="国债1",0.05/N486+J486,IF(U:U="国债2",0.05/N486+J486,IF(U:U="国债3",0.05/N486+J486,IF(U:U="国开0",0,IF(U:U="农发0",0,IF(U:U="国债0",0,IF(U:U="口行0",0,0.1/N486+J486)))))))))))))))))))))))))</f>
        <v>3.4593840063974408</v>
      </c>
      <c r="Q486" s="1"/>
      <c r="R486" s="88">
        <f t="shared" si="15"/>
        <v>2.2384006397440981</v>
      </c>
      <c r="S486" s="1"/>
      <c r="U486" s="1" t="str">
        <f>IF(I:I="国家开发银行","国开",IF(I:I="中国进出口银行","口行",IF(I:I="中国农业发展银行","农发","国债")))&amp;IF(G:G&lt;1,"0",G486)</f>
        <v>国开7</v>
      </c>
      <c r="W486" s="1"/>
      <c r="X486" s="1"/>
    </row>
    <row r="487" spans="1:24" ht="15.75" hidden="1" x14ac:dyDescent="0.25">
      <c r="A487" s="113" t="str">
        <f t="shared" si="14"/>
        <v>160006.IB</v>
      </c>
      <c r="B487" s="29" t="s">
        <v>2413</v>
      </c>
      <c r="C487" s="29" t="s">
        <v>2414</v>
      </c>
      <c r="D487" s="33">
        <v>42480</v>
      </c>
      <c r="E487" s="33">
        <v>42481</v>
      </c>
      <c r="F487" s="30">
        <v>331.3</v>
      </c>
      <c r="G487" s="30">
        <v>7</v>
      </c>
      <c r="H487" s="29" t="s">
        <v>12</v>
      </c>
      <c r="I487" s="29" t="s">
        <v>31</v>
      </c>
      <c r="J487" s="30">
        <v>2.9392999999999998</v>
      </c>
      <c r="K487" s="30">
        <v>1.81</v>
      </c>
      <c r="L487" s="30"/>
      <c r="M487" s="30"/>
      <c r="N487" s="84">
        <f>[1]!b_anal_modidura_cnbd(A487,E487,1)</f>
        <v>6.1806999999999999</v>
      </c>
      <c r="O487" s="85">
        <f>[1]!b_anal_yield_cnbd(A487,D487,1)</f>
        <v>2.92</v>
      </c>
      <c r="P487" s="86">
        <f>IF(U:U="国开1",0.09/N487+J487,IF(U:U="国开3",0.14/N487+J487,IF(U:U="国开5",0.24/N487+J487,IF(U:U="国开7",0.24/N487+J487,IF(U:U="国开10",0.29/N487+J487,IF(U:U="口行1",0.08/N487+J487,IF(U:U="口行2",0.08/N487+J487,IF(U:U="口行3",0.08/N487+J487,IF(U:U="口行5",0.13/N487+J487,IF(U:U="口行7",0.13/N487+J487,IF(U:U="口行10",0.18/N487+J487,IF(U:U="农发1",0.09/N487+J487,IF(U:U="农发2",0.09/N487+J487,IF(U:U="农发3",0.09/N487+J487,IF(U:U="农发5",0.14/N487+J487,IF(U:U="农发7",0.19/N487+J487,IF(U:U="农发10",0.19/N487+J487,IF(U:U="农发20",0.24/N487+J487,IF(U:U="国债1",0.05/N487+J487,IF(U:U="国债2",0.05/N487+J487,IF(U:U="国债3",0.05/N487+J487,IF(U:U="国开0",0,IF(U:U="农发0",0,IF(U:U="国债0",0,IF(U:U="口行0",0,0.1/N487+J487)))))))))))))))))))))))))</f>
        <v>2.9554793971556617</v>
      </c>
      <c r="Q487" s="1"/>
      <c r="R487" s="88">
        <f t="shared" si="15"/>
        <v>3.5479397155661729</v>
      </c>
      <c r="S487" s="1"/>
      <c r="U487" s="1" t="str">
        <f>IF(I:I="国家开发银行","国开",IF(I:I="中国进出口银行","口行",IF(I:I="中国农业发展银行","农发","国债")))&amp;IF(G:G&lt;1,"0",G487)</f>
        <v>国债7</v>
      </c>
      <c r="W487" s="1"/>
      <c r="X487" s="1"/>
    </row>
    <row r="488" spans="1:24" ht="15.75" hidden="1" x14ac:dyDescent="0.25">
      <c r="A488" s="113" t="str">
        <f t="shared" si="14"/>
        <v>160301.IB</v>
      </c>
      <c r="B488" s="29" t="s">
        <v>2415</v>
      </c>
      <c r="C488" s="29" t="s">
        <v>2416</v>
      </c>
      <c r="D488" s="33">
        <v>42481</v>
      </c>
      <c r="E488" s="33">
        <v>42485</v>
      </c>
      <c r="F488" s="30">
        <v>60</v>
      </c>
      <c r="G488" s="30">
        <v>3</v>
      </c>
      <c r="H488" s="29" t="s">
        <v>12</v>
      </c>
      <c r="I488" s="29" t="s">
        <v>22</v>
      </c>
      <c r="J488" s="30">
        <v>3.1008</v>
      </c>
      <c r="K488" s="30">
        <v>2.3199999999999998</v>
      </c>
      <c r="L488" s="30"/>
      <c r="M488" s="30">
        <v>1.7237</v>
      </c>
      <c r="N488" s="84">
        <f>[1]!b_anal_modidura_cnbd(A488,E488,1)</f>
        <v>2.6606000000000001</v>
      </c>
      <c r="O488" s="85">
        <f>[1]!b_anal_yield_cnbd(A488,D488,1)</f>
        <v>3.0996999999999999</v>
      </c>
      <c r="P488" s="86">
        <f>IF(U:U="国开1",0.09/N488+J488,IF(U:U="国开3",0.14/N488+J488,IF(U:U="国开5",0.24/N488+J488,IF(U:U="国开7",0.24/N488+J488,IF(U:U="国开10",0.29/N488+J488,IF(U:U="口行1",0.08/N488+J488,IF(U:U="口行2",0.08/N488+J488,IF(U:U="口行3",0.08/N488+J488,IF(U:U="口行5",0.13/N488+J488,IF(U:U="口行7",0.13/N488+J488,IF(U:U="口行10",0.18/N488+J488,IF(U:U="农发1",0.09/N488+J488,IF(U:U="农发2",0.09/N488+J488,IF(U:U="农发3",0.09/N488+J488,IF(U:U="农发5",0.14/N488+J488,IF(U:U="农发7",0.19/N488+J488,IF(U:U="农发10",0.19/N488+J488,IF(U:U="农发20",0.24/N488+J488,IF(U:U="国债1",0.05/N488+J488,IF(U:U="国债2",0.05/N488+J488,IF(U:U="国债3",0.05/N488+J488,IF(U:U="国开0",0,IF(U:U="农发0",0,IF(U:U="国债0",0,IF(U:U="口行0",0,0.1/N488+J488)))))))))))))))))))))))))</f>
        <v>3.1308684056227918</v>
      </c>
      <c r="Q488" s="1"/>
      <c r="R488" s="88">
        <f t="shared" si="15"/>
        <v>3.1168405622791884</v>
      </c>
      <c r="S488" s="1"/>
      <c r="U488" s="1" t="str">
        <f>IF(I:I="国家开发银行","国开",IF(I:I="中国进出口银行","口行",IF(I:I="中国农业发展银行","农发","国债")))&amp;IF(G:G&lt;1,"0",G488)</f>
        <v>口行3</v>
      </c>
      <c r="W488" s="1"/>
      <c r="X488" s="1"/>
    </row>
    <row r="489" spans="1:24" ht="15.75" hidden="1" x14ac:dyDescent="0.25">
      <c r="A489" s="113" t="str">
        <f t="shared" si="14"/>
        <v>160210.IB</v>
      </c>
      <c r="B489" s="29" t="s">
        <v>2417</v>
      </c>
      <c r="C489" s="29" t="s">
        <v>2418</v>
      </c>
      <c r="D489" s="33">
        <v>42481</v>
      </c>
      <c r="E489" s="33">
        <v>42485</v>
      </c>
      <c r="F489" s="30">
        <v>120</v>
      </c>
      <c r="G489" s="30">
        <v>10</v>
      </c>
      <c r="H489" s="29" t="s">
        <v>12</v>
      </c>
      <c r="I489" s="29" t="s">
        <v>15</v>
      </c>
      <c r="J489" s="30">
        <v>3.4525000000000001</v>
      </c>
      <c r="K489" s="30">
        <v>4.87</v>
      </c>
      <c r="L489" s="30"/>
      <c r="M489" s="30">
        <v>235</v>
      </c>
      <c r="N489" s="84">
        <f>[1]!b_anal_modidura_cnbd(A489,E489,1)</f>
        <v>8.3553999999999995</v>
      </c>
      <c r="O489" s="85">
        <f>[1]!b_anal_yield_cnbd(A489,D489,1)</f>
        <v>3.45</v>
      </c>
      <c r="P489" s="86">
        <f>IF(U:U="国开1",0.09/N489+J489,IF(U:U="国开3",0.14/N489+J489,IF(U:U="国开5",0.24/N489+J489,IF(U:U="国开7",0.24/N489+J489,IF(U:U="国开10",0.29/N489+J489,IF(U:U="口行1",0.08/N489+J489,IF(U:U="口行2",0.08/N489+J489,IF(U:U="口行3",0.08/N489+J489,IF(U:U="口行5",0.13/N489+J489,IF(U:U="口行7",0.13/N489+J489,IF(U:U="口行10",0.18/N489+J489,IF(U:U="农发1",0.09/N489+J489,IF(U:U="农发2",0.09/N489+J489,IF(U:U="农发3",0.09/N489+J489,IF(U:U="农发5",0.14/N489+J489,IF(U:U="农发7",0.19/N489+J489,IF(U:U="农发10",0.19/N489+J489,IF(U:U="农发20",0.24/N489+J489,IF(U:U="国债1",0.05/N489+J489,IF(U:U="国债2",0.05/N489+J489,IF(U:U="国债3",0.05/N489+J489,IF(U:U="国开0",0,IF(U:U="农发0",0,IF(U:U="国债0",0,IF(U:U="口行0",0,0.1/N489+J489)))))))))))))))))))))))))</f>
        <v>3.4872080929698162</v>
      </c>
      <c r="Q489" s="1"/>
      <c r="R489" s="88">
        <f t="shared" si="15"/>
        <v>3.7208092969815976</v>
      </c>
      <c r="S489" s="1"/>
      <c r="U489" s="1" t="str">
        <f>IF(I:I="国家开发银行","国开",IF(I:I="中国进出口银行","口行",IF(I:I="中国农业发展银行","农发","国债")))&amp;IF(G:G&lt;1,"0",G489)</f>
        <v>国开10</v>
      </c>
      <c r="W489" s="1"/>
      <c r="X489" s="1"/>
    </row>
    <row r="490" spans="1:24" ht="15.75" hidden="1" x14ac:dyDescent="0.25">
      <c r="A490" s="113" t="str">
        <f t="shared" si="14"/>
        <v>160303.IB</v>
      </c>
      <c r="B490" s="29" t="s">
        <v>2419</v>
      </c>
      <c r="C490" s="29" t="s">
        <v>2420</v>
      </c>
      <c r="D490" s="33">
        <v>42481</v>
      </c>
      <c r="E490" s="33">
        <v>42485</v>
      </c>
      <c r="F490" s="30">
        <v>70</v>
      </c>
      <c r="G490" s="30">
        <v>10</v>
      </c>
      <c r="H490" s="29" t="s">
        <v>12</v>
      </c>
      <c r="I490" s="29" t="s">
        <v>22</v>
      </c>
      <c r="J490" s="30">
        <v>3.6252</v>
      </c>
      <c r="K490" s="30">
        <v>3.11</v>
      </c>
      <c r="L490" s="30"/>
      <c r="M490" s="30">
        <v>2.6379000000000001</v>
      </c>
      <c r="N490" s="84">
        <f>[1]!b_anal_modidura_cnbd(A490,E490,1)</f>
        <v>8.1677999999999997</v>
      </c>
      <c r="O490" s="85">
        <f>[1]!b_anal_yield_cnbd(A490,D490,1)</f>
        <v>3.6410999999999998</v>
      </c>
      <c r="P490" s="86">
        <f>IF(U:U="国开1",0.09/N490+J490,IF(U:U="国开3",0.14/N490+J490,IF(U:U="国开5",0.24/N490+J490,IF(U:U="国开7",0.24/N490+J490,IF(U:U="国开10",0.29/N490+J490,IF(U:U="口行1",0.08/N490+J490,IF(U:U="口行2",0.08/N490+J490,IF(U:U="口行3",0.08/N490+J490,IF(U:U="口行5",0.13/N490+J490,IF(U:U="口行7",0.13/N490+J490,IF(U:U="口行10",0.18/N490+J490,IF(U:U="农发1",0.09/N490+J490,IF(U:U="农发2",0.09/N490+J490,IF(U:U="农发3",0.09/N490+J490,IF(U:U="农发5",0.14/N490+J490,IF(U:U="农发7",0.19/N490+J490,IF(U:U="农发10",0.19/N490+J490,IF(U:U="农发20",0.24/N490+J490,IF(U:U="国债1",0.05/N490+J490,IF(U:U="国债2",0.05/N490+J490,IF(U:U="国债3",0.05/N490+J490,IF(U:U="国开0",0,IF(U:U="农发0",0,IF(U:U="国债0",0,IF(U:U="口行0",0,0.1/N490+J490)))))))))))))))))))))))))</f>
        <v>3.6472377580254167</v>
      </c>
      <c r="Q490" s="1"/>
      <c r="R490" s="88">
        <f t="shared" si="15"/>
        <v>0.61377580254169395</v>
      </c>
      <c r="S490" s="1"/>
      <c r="U490" s="1" t="str">
        <f>IF(I:I="国家开发银行","国开",IF(I:I="中国进出口银行","口行",IF(I:I="中国农业发展银行","农发","国债")))&amp;IF(G:G&lt;1,"0",G490)</f>
        <v>口行10</v>
      </c>
      <c r="W490" s="1"/>
      <c r="X490" s="1"/>
    </row>
    <row r="491" spans="1:24" ht="15.75" hidden="1" x14ac:dyDescent="0.25">
      <c r="A491" s="113" t="str">
        <f t="shared" si="14"/>
        <v>160205.IB</v>
      </c>
      <c r="B491" s="29" t="s">
        <v>2421</v>
      </c>
      <c r="C491" s="29" t="s">
        <v>2422</v>
      </c>
      <c r="D491" s="33">
        <v>42481</v>
      </c>
      <c r="E491" s="33">
        <v>42485</v>
      </c>
      <c r="F491" s="30">
        <v>30</v>
      </c>
      <c r="G491" s="30">
        <v>20</v>
      </c>
      <c r="H491" s="29" t="s">
        <v>12</v>
      </c>
      <c r="I491" s="29" t="s">
        <v>15</v>
      </c>
      <c r="J491" s="30">
        <v>3.9950999999999999</v>
      </c>
      <c r="K491" s="30">
        <v>4.96</v>
      </c>
      <c r="L491" s="30"/>
      <c r="M491" s="30">
        <v>3.8666999999999998</v>
      </c>
      <c r="N491" s="84">
        <f>[1]!b_anal_modidura_cnbd(A491,E491,1)</f>
        <v>13.4724</v>
      </c>
      <c r="O491" s="85">
        <f>[1]!b_anal_yield_cnbd(A491,D491,1)</f>
        <v>3.9902000000000002</v>
      </c>
      <c r="P491" s="86">
        <f>IF(U:U="国开1",0.09/N491+J491,IF(U:U="国开3",0.14/N491+J491,IF(U:U="国开5",0.24/N491+J491,IF(U:U="国开7",0.24/N491+J491,IF(U:U="国开10",0.29/N491+J491,IF(U:U="口行1",0.08/N491+J491,IF(U:U="口行2",0.08/N491+J491,IF(U:U="口行3",0.08/N491+J491,IF(U:U="口行5",0.13/N491+J491,IF(U:U="口行7",0.13/N491+J491,IF(U:U="口行10",0.18/N491+J491,IF(U:U="农发1",0.09/N491+J491,IF(U:U="农发2",0.09/N491+J491,IF(U:U="农发3",0.09/N491+J491,IF(U:U="农发5",0.14/N491+J491,IF(U:U="农发7",0.19/N491+J491,IF(U:U="农发10",0.19/N491+J491,IF(U:U="农发20",0.24/N491+J491,IF(U:U="国债1",0.05/N491+J491,IF(U:U="国债2",0.05/N491+J491,IF(U:U="国债3",0.05/N491+J491,IF(U:U="国开0",0,IF(U:U="农发0",0,IF(U:U="国债0",0,IF(U:U="口行0",0,0.1/N491+J491)))))))))))))))))))))))))</f>
        <v>4.0025225824648913</v>
      </c>
      <c r="Q491" s="1"/>
      <c r="R491" s="88">
        <f t="shared" si="15"/>
        <v>1.2322582464891152</v>
      </c>
      <c r="S491" s="1"/>
      <c r="U491" s="1" t="str">
        <f>IF(I:I="国家开发银行","国开",IF(I:I="中国进出口银行","口行",IF(I:I="中国农业发展银行","农发","国债")))&amp;IF(G:G&lt;1,"0",G491)</f>
        <v>国开20</v>
      </c>
      <c r="W491" s="1"/>
      <c r="X491" s="1"/>
    </row>
    <row r="492" spans="1:24" ht="15.75" hidden="1" x14ac:dyDescent="0.25">
      <c r="A492" s="113" t="str">
        <f t="shared" si="14"/>
        <v>160302.IB</v>
      </c>
      <c r="B492" s="29" t="s">
        <v>2423</v>
      </c>
      <c r="C492" s="29" t="s">
        <v>2424</v>
      </c>
      <c r="D492" s="33">
        <v>42481</v>
      </c>
      <c r="E492" s="33">
        <v>42485</v>
      </c>
      <c r="F492" s="30">
        <v>70</v>
      </c>
      <c r="G492" s="30">
        <v>5</v>
      </c>
      <c r="H492" s="29" t="s">
        <v>12</v>
      </c>
      <c r="I492" s="29" t="s">
        <v>22</v>
      </c>
      <c r="J492" s="30">
        <v>3.2978000000000001</v>
      </c>
      <c r="K492" s="30">
        <v>2</v>
      </c>
      <c r="L492" s="30"/>
      <c r="M492" s="30">
        <v>8.2857000000000003</v>
      </c>
      <c r="N492" s="84">
        <f>[1]!b_anal_modidura_cnbd(A492,E492,1)</f>
        <v>4.3875000000000002</v>
      </c>
      <c r="O492" s="85">
        <f>[1]!b_anal_yield_cnbd(A492,D492,1)</f>
        <v>3.3094000000000001</v>
      </c>
      <c r="P492" s="86">
        <f>IF(U:U="国开1",0.09/N492+J492,IF(U:U="国开3",0.14/N492+J492,IF(U:U="国开5",0.24/N492+J492,IF(U:U="国开7",0.24/N492+J492,IF(U:U="国开10",0.29/N492+J492,IF(U:U="口行1",0.08/N492+J492,IF(U:U="口行2",0.08/N492+J492,IF(U:U="口行3",0.08/N492+J492,IF(U:U="口行5",0.13/N492+J492,IF(U:U="口行7",0.13/N492+J492,IF(U:U="口行10",0.18/N492+J492,IF(U:U="农发1",0.09/N492+J492,IF(U:U="农发2",0.09/N492+J492,IF(U:U="农发3",0.09/N492+J492,IF(U:U="农发5",0.14/N492+J492,IF(U:U="农发7",0.19/N492+J492,IF(U:U="农发10",0.19/N492+J492,IF(U:U="农发20",0.24/N492+J492,IF(U:U="国债1",0.05/N492+J492,IF(U:U="国债2",0.05/N492+J492,IF(U:U="国债3",0.05/N492+J492,IF(U:U="国开0",0,IF(U:U="农发0",0,IF(U:U="国债0",0,IF(U:U="口行0",0,0.1/N492+J492)))))))))))))))))))))))))</f>
        <v>3.3274296296296297</v>
      </c>
      <c r="Q492" s="1"/>
      <c r="R492" s="88">
        <f t="shared" si="15"/>
        <v>1.8029629629629618</v>
      </c>
      <c r="S492" s="1"/>
      <c r="U492" s="1" t="str">
        <f>IF(I:I="国家开发银行","国开",IF(I:I="中国进出口银行","口行",IF(I:I="中国农业发展银行","农发","国债")))&amp;IF(G:G&lt;1,"0",G492)</f>
        <v>口行5</v>
      </c>
      <c r="W492" s="1"/>
      <c r="X492" s="1"/>
    </row>
    <row r="493" spans="1:24" ht="15.75" hidden="1" x14ac:dyDescent="0.25">
      <c r="A493" s="113" t="str">
        <f t="shared" si="14"/>
        <v>160405.IB</v>
      </c>
      <c r="B493" s="29" t="s">
        <v>2425</v>
      </c>
      <c r="C493" s="29" t="s">
        <v>2426</v>
      </c>
      <c r="D493" s="33">
        <v>42485</v>
      </c>
      <c r="E493" s="33">
        <v>42487</v>
      </c>
      <c r="F493" s="30">
        <v>50</v>
      </c>
      <c r="G493" s="30">
        <v>10</v>
      </c>
      <c r="H493" s="29" t="s">
        <v>12</v>
      </c>
      <c r="I493" s="29" t="s">
        <v>41</v>
      </c>
      <c r="J493" s="30">
        <v>3.7092000000000001</v>
      </c>
      <c r="K493" s="30">
        <v>5.86</v>
      </c>
      <c r="L493" s="30"/>
      <c r="M493" s="30">
        <v>2.7726999999999999</v>
      </c>
      <c r="N493" s="84">
        <f>[1]!b_anal_modidura_cnbd(A493,E493,1)</f>
        <v>8.0510000000000002</v>
      </c>
      <c r="O493" s="85">
        <f>[1]!b_anal_yield_cnbd(A493,D493,1)</f>
        <v>3.7168000000000001</v>
      </c>
      <c r="P493" s="86">
        <f>IF(U:U="国开1",0.09/N493+J493,IF(U:U="国开3",0.14/N493+J493,IF(U:U="国开5",0.24/N493+J493,IF(U:U="国开7",0.24/N493+J493,IF(U:U="国开10",0.29/N493+J493,IF(U:U="口行1",0.08/N493+J493,IF(U:U="口行2",0.08/N493+J493,IF(U:U="口行3",0.08/N493+J493,IF(U:U="口行5",0.13/N493+J493,IF(U:U="口行7",0.13/N493+J493,IF(U:U="口行10",0.18/N493+J493,IF(U:U="农发1",0.09/N493+J493,IF(U:U="农发2",0.09/N493+J493,IF(U:U="农发3",0.09/N493+J493,IF(U:U="农发5",0.14/N493+J493,IF(U:U="农发7",0.19/N493+J493,IF(U:U="农发10",0.19/N493+J493,IF(U:U="农发20",0.24/N493+J493,IF(U:U="国债1",0.05/N493+J493,IF(U:U="国债2",0.05/N493+J493,IF(U:U="国债3",0.05/N493+J493,IF(U:U="国开0",0,IF(U:U="农发0",0,IF(U:U="国债0",0,IF(U:U="口行0",0,0.1/N493+J493)))))))))))))))))))))))))</f>
        <v>3.7327995528505777</v>
      </c>
      <c r="Q493" s="1"/>
      <c r="R493" s="88">
        <f t="shared" si="15"/>
        <v>1.5999552850577636</v>
      </c>
      <c r="S493" s="1"/>
      <c r="U493" s="1" t="str">
        <f>IF(I:I="国家开发银行","国开",IF(I:I="中国进出口银行","口行",IF(I:I="中国农业发展银行","农发","国债")))&amp;IF(G:G&lt;1,"0",G493)</f>
        <v>农发10</v>
      </c>
      <c r="W493" s="1"/>
      <c r="X493" s="1"/>
    </row>
    <row r="494" spans="1:24" ht="15.75" hidden="1" x14ac:dyDescent="0.25">
      <c r="A494" s="113" t="str">
        <f t="shared" si="14"/>
        <v>160404.IB</v>
      </c>
      <c r="B494" s="29" t="s">
        <v>2427</v>
      </c>
      <c r="C494" s="29" t="s">
        <v>2428</v>
      </c>
      <c r="D494" s="33">
        <v>42485</v>
      </c>
      <c r="E494" s="33">
        <v>42487</v>
      </c>
      <c r="F494" s="30">
        <v>50</v>
      </c>
      <c r="G494" s="30">
        <v>7</v>
      </c>
      <c r="H494" s="29" t="s">
        <v>12</v>
      </c>
      <c r="I494" s="29" t="s">
        <v>41</v>
      </c>
      <c r="J494" s="30">
        <v>3.6707000000000001</v>
      </c>
      <c r="K494" s="30">
        <v>4.1100000000000003</v>
      </c>
      <c r="L494" s="30"/>
      <c r="M494" s="30">
        <v>11.666700000000001</v>
      </c>
      <c r="N494" s="84">
        <f>[1]!b_anal_modidura_cnbd(A494,E494,1)</f>
        <v>5.8385999999999996</v>
      </c>
      <c r="O494" s="85">
        <f>[1]!b_anal_yield_cnbd(A494,D494,1)</f>
        <v>3.6678999999999999</v>
      </c>
      <c r="P494" s="86">
        <f>IF(U:U="国开1",0.09/N494+J494,IF(U:U="国开3",0.14/N494+J494,IF(U:U="国开5",0.24/N494+J494,IF(U:U="国开7",0.24/N494+J494,IF(U:U="国开10",0.29/N494+J494,IF(U:U="口行1",0.08/N494+J494,IF(U:U="口行2",0.08/N494+J494,IF(U:U="口行3",0.08/N494+J494,IF(U:U="口行5",0.13/N494+J494,IF(U:U="口行7",0.13/N494+J494,IF(U:U="口行10",0.18/N494+J494,IF(U:U="农发1",0.09/N494+J494,IF(U:U="农发2",0.09/N494+J494,IF(U:U="农发3",0.09/N494+J494,IF(U:U="农发5",0.14/N494+J494,IF(U:U="农发7",0.19/N494+J494,IF(U:U="农发10",0.19/N494+J494,IF(U:U="农发20",0.24/N494+J494,IF(U:U="国债1",0.05/N494+J494,IF(U:U="国债2",0.05/N494+J494,IF(U:U="国债3",0.05/N494+J494,IF(U:U="国开0",0,IF(U:U="农发0",0,IF(U:U="国债0",0,IF(U:U="口行0",0,0.1/N494+J494)))))))))))))))))))))))))</f>
        <v>3.7032420477511732</v>
      </c>
      <c r="Q494" s="1"/>
      <c r="R494" s="88">
        <f t="shared" si="15"/>
        <v>3.5342047751173222</v>
      </c>
      <c r="S494" s="1"/>
      <c r="U494" s="1" t="str">
        <f>IF(I:I="国家开发银行","国开",IF(I:I="中国进出口银行","口行",IF(I:I="中国农业发展银行","农发","国债")))&amp;IF(G:G&lt;1,"0",G494)</f>
        <v>农发7</v>
      </c>
      <c r="W494" s="1"/>
      <c r="X494" s="1"/>
    </row>
    <row r="495" spans="1:24" ht="15.75" hidden="1" x14ac:dyDescent="0.25">
      <c r="A495" s="113" t="str">
        <f t="shared" si="14"/>
        <v>160402.IB</v>
      </c>
      <c r="B495" s="29" t="s">
        <v>2429</v>
      </c>
      <c r="C495" s="29" t="s">
        <v>2430</v>
      </c>
      <c r="D495" s="33">
        <v>42485</v>
      </c>
      <c r="E495" s="33">
        <v>42487</v>
      </c>
      <c r="F495" s="30">
        <v>60</v>
      </c>
      <c r="G495" s="30">
        <v>3</v>
      </c>
      <c r="H495" s="29" t="s">
        <v>12</v>
      </c>
      <c r="I495" s="29" t="s">
        <v>41</v>
      </c>
      <c r="J495" s="30">
        <v>3.1585000000000001</v>
      </c>
      <c r="K495" s="30">
        <v>2.96</v>
      </c>
      <c r="L495" s="30"/>
      <c r="M495" s="30">
        <v>1</v>
      </c>
      <c r="N495" s="84">
        <f>[1]!b_anal_modidura_cnbd(A495,E495,1)</f>
        <v>2.5339999999999998</v>
      </c>
      <c r="O495" s="85">
        <f>[1]!b_anal_yield_cnbd(A495,D495,1)</f>
        <v>3.1995</v>
      </c>
      <c r="P495" s="86">
        <f>IF(U:U="国开1",0.09/N495+J495,IF(U:U="国开3",0.14/N495+J495,IF(U:U="国开5",0.24/N495+J495,IF(U:U="国开7",0.24/N495+J495,IF(U:U="国开10",0.29/N495+J495,IF(U:U="口行1",0.08/N495+J495,IF(U:U="口行2",0.08/N495+J495,IF(U:U="口行3",0.08/N495+J495,IF(U:U="口行5",0.13/N495+J495,IF(U:U="口行7",0.13/N495+J495,IF(U:U="口行10",0.18/N495+J495,IF(U:U="农发1",0.09/N495+J495,IF(U:U="农发2",0.09/N495+J495,IF(U:U="农发3",0.09/N495+J495,IF(U:U="农发5",0.14/N495+J495,IF(U:U="农发7",0.19/N495+J495,IF(U:U="农发10",0.19/N495+J495,IF(U:U="农发20",0.24/N495+J495,IF(U:U="国债1",0.05/N495+J495,IF(U:U="国债2",0.05/N495+J495,IF(U:U="国债3",0.05/N495+J495,IF(U:U="国开0",0,IF(U:U="农发0",0,IF(U:U="国债0",0,IF(U:U="口行0",0,0.1/N495+J495)))))))))))))))))))))))))</f>
        <v>3.1940169692186267</v>
      </c>
      <c r="Q495" s="1"/>
      <c r="R495" s="88">
        <f t="shared" si="15"/>
        <v>-0.54830307813733548</v>
      </c>
      <c r="S495" s="1"/>
      <c r="U495" s="1" t="str">
        <f>IF(I:I="国家开发银行","国开",IF(I:I="中国进出口银行","口行",IF(I:I="中国农业发展银行","农发","国债")))&amp;IF(G:G&lt;1,"0",G495)</f>
        <v>农发3</v>
      </c>
      <c r="W495" s="1"/>
      <c r="X495" s="1"/>
    </row>
    <row r="496" spans="1:24" ht="15.75" hidden="1" x14ac:dyDescent="0.25">
      <c r="A496" s="113" t="str">
        <f t="shared" si="14"/>
        <v>160403.IB</v>
      </c>
      <c r="B496" s="29" t="s">
        <v>2431</v>
      </c>
      <c r="C496" s="29" t="s">
        <v>2432</v>
      </c>
      <c r="D496" s="33">
        <v>42485</v>
      </c>
      <c r="E496" s="33">
        <v>42487</v>
      </c>
      <c r="F496" s="30">
        <v>60</v>
      </c>
      <c r="G496" s="30">
        <v>5</v>
      </c>
      <c r="H496" s="29" t="s">
        <v>12</v>
      </c>
      <c r="I496" s="29" t="s">
        <v>41</v>
      </c>
      <c r="J496" s="30">
        <v>3.3584999999999998</v>
      </c>
      <c r="K496" s="30">
        <v>3.27</v>
      </c>
      <c r="L496" s="30"/>
      <c r="M496" s="30">
        <v>1.3492</v>
      </c>
      <c r="N496" s="84">
        <f>[1]!b_anal_modidura_cnbd(A496,E496,1)</f>
        <v>4.2675999999999998</v>
      </c>
      <c r="O496" s="85">
        <f>[1]!b_anal_yield_cnbd(A496,D496,1)</f>
        <v>3.3675000000000002</v>
      </c>
      <c r="P496" s="86">
        <f>IF(U:U="国开1",0.09/N496+J496,IF(U:U="国开3",0.14/N496+J496,IF(U:U="国开5",0.24/N496+J496,IF(U:U="国开7",0.24/N496+J496,IF(U:U="国开10",0.29/N496+J496,IF(U:U="口行1",0.08/N496+J496,IF(U:U="口行2",0.08/N496+J496,IF(U:U="口行3",0.08/N496+J496,IF(U:U="口行5",0.13/N496+J496,IF(U:U="口行7",0.13/N496+J496,IF(U:U="口行10",0.18/N496+J496,IF(U:U="农发1",0.09/N496+J496,IF(U:U="农发2",0.09/N496+J496,IF(U:U="农发3",0.09/N496+J496,IF(U:U="农发5",0.14/N496+J496,IF(U:U="农发7",0.19/N496+J496,IF(U:U="农发10",0.19/N496+J496,IF(U:U="农发20",0.24/N496+J496,IF(U:U="国债1",0.05/N496+J496,IF(U:U="国债2",0.05/N496+J496,IF(U:U="国债3",0.05/N496+J496,IF(U:U="国开0",0,IF(U:U="农发0",0,IF(U:U="国债0",0,IF(U:U="口行0",0,0.1/N496+J496)))))))))))))))))))))))))</f>
        <v>3.3913053238354109</v>
      </c>
      <c r="Q496" s="1"/>
      <c r="R496" s="88">
        <f t="shared" si="15"/>
        <v>2.3805323835410785</v>
      </c>
      <c r="S496" s="1"/>
      <c r="U496" s="1" t="str">
        <f>IF(I:I="国家开发银行","国开",IF(I:I="中国进出口银行","口行",IF(I:I="中国农业发展银行","农发","国债")))&amp;IF(G:G&lt;1,"0",G496)</f>
        <v>农发5</v>
      </c>
      <c r="W496" s="1"/>
      <c r="X496" s="1"/>
    </row>
    <row r="497" spans="1:24" ht="15.75" hidden="1" x14ac:dyDescent="0.25">
      <c r="A497" s="113" t="str">
        <f t="shared" si="14"/>
        <v>160206.IB</v>
      </c>
      <c r="B497" s="29" t="s">
        <v>2433</v>
      </c>
      <c r="C497" s="29" t="s">
        <v>2434</v>
      </c>
      <c r="D497" s="33">
        <v>42486</v>
      </c>
      <c r="E497" s="33">
        <v>42488</v>
      </c>
      <c r="F497" s="30">
        <v>70</v>
      </c>
      <c r="G497" s="30">
        <v>5</v>
      </c>
      <c r="H497" s="29" t="s">
        <v>12</v>
      </c>
      <c r="I497" s="29" t="s">
        <v>15</v>
      </c>
      <c r="J497" s="30">
        <v>3.2884000000000002</v>
      </c>
      <c r="K497" s="30">
        <v>2.95</v>
      </c>
      <c r="L497" s="30"/>
      <c r="M497" s="30">
        <v>2.2250000000000001</v>
      </c>
      <c r="N497" s="84">
        <f>[1]!b_anal_modidura_cnbd(A497,E497,1)</f>
        <v>4.3841999999999999</v>
      </c>
      <c r="O497" s="85">
        <f>[1]!b_anal_yield_cnbd(A497,D497,1)</f>
        <v>3.3098999999999998</v>
      </c>
      <c r="P497" s="86">
        <f>IF(U:U="国开1",0.09/N497+J497,IF(U:U="国开3",0.14/N497+J497,IF(U:U="国开5",0.24/N497+J497,IF(U:U="国开7",0.24/N497+J497,IF(U:U="国开10",0.29/N497+J497,IF(U:U="口行1",0.08/N497+J497,IF(U:U="口行2",0.08/N497+J497,IF(U:U="口行3",0.08/N497+J497,IF(U:U="口行5",0.13/N497+J497,IF(U:U="口行7",0.13/N497+J497,IF(U:U="口行10",0.18/N497+J497,IF(U:U="农发1",0.09/N497+J497,IF(U:U="农发2",0.09/N497+J497,IF(U:U="农发3",0.09/N497+J497,IF(U:U="农发5",0.14/N497+J497,IF(U:U="农发7",0.19/N497+J497,IF(U:U="农发10",0.19/N497+J497,IF(U:U="农发20",0.24/N497+J497,IF(U:U="国债1",0.05/N497+J497,IF(U:U="国债2",0.05/N497+J497,IF(U:U="国债3",0.05/N497+J497,IF(U:U="国开0",0,IF(U:U="农发0",0,IF(U:U="国债0",0,IF(U:U="口行0",0,0.1/N497+J497)))))))))))))))))))))))))</f>
        <v>3.3431420281921449</v>
      </c>
      <c r="Q497" s="1"/>
      <c r="R497" s="88">
        <f t="shared" si="15"/>
        <v>3.3242028192145057</v>
      </c>
      <c r="S497" s="1"/>
      <c r="U497" s="1" t="str">
        <f>IF(I:I="国家开发银行","国开",IF(I:I="中国进出口银行","口行",IF(I:I="中国农业发展银行","农发","国债")))&amp;IF(G:G&lt;1,"0",G497)</f>
        <v>国开5</v>
      </c>
      <c r="W497" s="1"/>
      <c r="X497" s="1"/>
    </row>
    <row r="498" spans="1:24" ht="15.75" hidden="1" x14ac:dyDescent="0.25">
      <c r="A498" s="113" t="str">
        <f t="shared" si="14"/>
        <v>160208.IB</v>
      </c>
      <c r="B498" s="29" t="s">
        <v>2435</v>
      </c>
      <c r="C498" s="29" t="s">
        <v>2436</v>
      </c>
      <c r="D498" s="33">
        <v>42486</v>
      </c>
      <c r="E498" s="33">
        <v>42488</v>
      </c>
      <c r="F498" s="30">
        <v>60</v>
      </c>
      <c r="G498" s="30">
        <v>3</v>
      </c>
      <c r="H498" s="29" t="s">
        <v>12</v>
      </c>
      <c r="I498" s="29" t="s">
        <v>15</v>
      </c>
      <c r="J498" s="30">
        <v>3.0855999999999999</v>
      </c>
      <c r="K498" s="30">
        <v>3.21</v>
      </c>
      <c r="L498" s="30"/>
      <c r="M498" s="30">
        <v>1.4961</v>
      </c>
      <c r="N498" s="84">
        <f>[1]!b_anal_modidura_cnbd(A498,E498,1)</f>
        <v>2.6850000000000001</v>
      </c>
      <c r="O498" s="85">
        <f>[1]!b_anal_yield_cnbd(A498,D498,1)</f>
        <v>3.1097000000000001</v>
      </c>
      <c r="P498" s="86">
        <f>IF(U:U="国开1",0.09/N498+J498,IF(U:U="国开3",0.14/N498+J498,IF(U:U="国开5",0.24/N498+J498,IF(U:U="国开7",0.24/N498+J498,IF(U:U="国开10",0.29/N498+J498,IF(U:U="口行1",0.08/N498+J498,IF(U:U="口行2",0.08/N498+J498,IF(U:U="口行3",0.08/N498+J498,IF(U:U="口行5",0.13/N498+J498,IF(U:U="口行7",0.13/N498+J498,IF(U:U="口行10",0.18/N498+J498,IF(U:U="农发1",0.09/N498+J498,IF(U:U="农发2",0.09/N498+J498,IF(U:U="农发3",0.09/N498+J498,IF(U:U="农发5",0.14/N498+J498,IF(U:U="农发7",0.19/N498+J498,IF(U:U="农发10",0.19/N498+J498,IF(U:U="农发20",0.24/N498+J498,IF(U:U="国债1",0.05/N498+J498,IF(U:U="国债2",0.05/N498+J498,IF(U:U="国债3",0.05/N498+J498,IF(U:U="国开0",0,IF(U:U="农发0",0,IF(U:U="国债0",0,IF(U:U="口行0",0,0.1/N498+J498)))))))))))))))))))))))))</f>
        <v>3.1377415270018623</v>
      </c>
      <c r="Q498" s="1"/>
      <c r="R498" s="88">
        <f t="shared" si="15"/>
        <v>2.8041527001862132</v>
      </c>
      <c r="S498" s="1"/>
      <c r="U498" s="1" t="str">
        <f>IF(I:I="国家开发银行","国开",IF(I:I="中国进出口银行","口行",IF(I:I="中国农业发展银行","农发","国债")))&amp;IF(G:G&lt;1,"0",G498)</f>
        <v>国开3</v>
      </c>
      <c r="W498" s="1"/>
      <c r="X498" s="1"/>
    </row>
    <row r="499" spans="1:24" ht="15.75" hidden="1" x14ac:dyDescent="0.25">
      <c r="A499" s="113" t="str">
        <f t="shared" si="14"/>
        <v>160207.IB</v>
      </c>
      <c r="B499" s="29" t="s">
        <v>2437</v>
      </c>
      <c r="C499" s="29" t="s">
        <v>2438</v>
      </c>
      <c r="D499" s="33">
        <v>42486</v>
      </c>
      <c r="E499" s="33">
        <v>42488</v>
      </c>
      <c r="F499" s="30">
        <v>60</v>
      </c>
      <c r="G499" s="30">
        <v>7</v>
      </c>
      <c r="H499" s="29" t="s">
        <v>12</v>
      </c>
      <c r="I499" s="29" t="s">
        <v>15</v>
      </c>
      <c r="J499" s="30">
        <v>3.6040999999999999</v>
      </c>
      <c r="K499" s="30">
        <v>3.14</v>
      </c>
      <c r="L499" s="30"/>
      <c r="M499" s="30">
        <v>1.5256000000000001</v>
      </c>
      <c r="N499" s="84">
        <f>[1]!b_anal_modidura_cnbd(A499,E499,1)</f>
        <v>5.9828000000000001</v>
      </c>
      <c r="O499" s="85">
        <f>[1]!b_anal_yield_cnbd(A499,D499,1)</f>
        <v>3.5998999999999999</v>
      </c>
      <c r="P499" s="86">
        <f>IF(U:U="国开1",0.09/N499+J499,IF(U:U="国开3",0.14/N499+J499,IF(U:U="国开5",0.24/N499+J499,IF(U:U="国开7",0.24/N499+J499,IF(U:U="国开10",0.29/N499+J499,IF(U:U="口行1",0.08/N499+J499,IF(U:U="口行2",0.08/N499+J499,IF(U:U="口行3",0.08/N499+J499,IF(U:U="口行5",0.13/N499+J499,IF(U:U="口行7",0.13/N499+J499,IF(U:U="口行10",0.18/N499+J499,IF(U:U="农发1",0.09/N499+J499,IF(U:U="农发2",0.09/N499+J499,IF(U:U="农发3",0.09/N499+J499,IF(U:U="农发5",0.14/N499+J499,IF(U:U="农发7",0.19/N499+J499,IF(U:U="农发10",0.19/N499+J499,IF(U:U="农发20",0.24/N499+J499,IF(U:U="国债1",0.05/N499+J499,IF(U:U="国债2",0.05/N499+J499,IF(U:U="国债3",0.05/N499+J499,IF(U:U="国开0",0,IF(U:U="农发0",0,IF(U:U="国债0",0,IF(U:U="口行0",0,0.1/N499+J499)))))))))))))))))))))))))</f>
        <v>3.6442149963227917</v>
      </c>
      <c r="Q499" s="1"/>
      <c r="R499" s="88">
        <f t="shared" si="15"/>
        <v>4.4314996322791789</v>
      </c>
      <c r="S499" s="1"/>
      <c r="U499" s="1" t="str">
        <f>IF(I:I="国家开发银行","国开",IF(I:I="中国进出口银行","口行",IF(I:I="中国农业发展银行","农发","国债")))&amp;IF(G:G&lt;1,"0",G499)</f>
        <v>国开7</v>
      </c>
      <c r="W499" s="1"/>
      <c r="X499" s="1"/>
    </row>
    <row r="500" spans="1:24" ht="15.75" hidden="1" x14ac:dyDescent="0.25">
      <c r="A500" s="113" t="str">
        <f t="shared" si="14"/>
        <v>160301.IB</v>
      </c>
      <c r="B500" s="29" t="s">
        <v>2439</v>
      </c>
      <c r="C500" s="29" t="s">
        <v>2440</v>
      </c>
      <c r="D500" s="33">
        <v>42488</v>
      </c>
      <c r="E500" s="33">
        <v>42493</v>
      </c>
      <c r="F500" s="30">
        <v>50</v>
      </c>
      <c r="G500" s="30">
        <v>3</v>
      </c>
      <c r="H500" s="29" t="s">
        <v>12</v>
      </c>
      <c r="I500" s="29" t="s">
        <v>22</v>
      </c>
      <c r="J500" s="30">
        <v>3.0920000000000001</v>
      </c>
      <c r="K500" s="30">
        <v>3.44</v>
      </c>
      <c r="L500" s="30"/>
      <c r="M500" s="30">
        <v>2.9148999999999998</v>
      </c>
      <c r="N500" s="84">
        <f>[1]!b_anal_modidura_cnbd(A500,E500,1)</f>
        <v>2.6427999999999998</v>
      </c>
      <c r="O500" s="85">
        <f>[1]!b_anal_yield_cnbd(A500,D500,1)</f>
        <v>3.1417000000000002</v>
      </c>
      <c r="P500" s="86">
        <f>IF(U:U="国开1",0.09/N500+J500,IF(U:U="国开3",0.14/N500+J500,IF(U:U="国开5",0.24/N500+J500,IF(U:U="国开7",0.24/N500+J500,IF(U:U="国开10",0.29/N500+J500,IF(U:U="口行1",0.08/N500+J500,IF(U:U="口行2",0.08/N500+J500,IF(U:U="口行3",0.08/N500+J500,IF(U:U="口行5",0.13/N500+J500,IF(U:U="口行7",0.13/N500+J500,IF(U:U="口行10",0.18/N500+J500,IF(U:U="农发1",0.09/N500+J500,IF(U:U="农发2",0.09/N500+J500,IF(U:U="农发3",0.09/N500+J500,IF(U:U="农发5",0.14/N500+J500,IF(U:U="农发7",0.19/N500+J500,IF(U:U="农发10",0.19/N500+J500,IF(U:U="农发20",0.24/N500+J500,IF(U:U="国债1",0.05/N500+J500,IF(U:U="国债2",0.05/N500+J500,IF(U:U="国债3",0.05/N500+J500,IF(U:U="国开0",0,IF(U:U="农发0",0,IF(U:U="国债0",0,IF(U:U="口行0",0,0.1/N500+J500)))))))))))))))))))))))))</f>
        <v>3.1222709247767519</v>
      </c>
      <c r="Q500" s="1"/>
      <c r="R500" s="88">
        <f t="shared" si="15"/>
        <v>-1.9429075223248216</v>
      </c>
      <c r="S500" s="1"/>
      <c r="U500" s="1" t="str">
        <f>IF(I:I="国家开发银行","国开",IF(I:I="中国进出口银行","口行",IF(I:I="中国农业发展银行","农发","国债")))&amp;IF(G:G&lt;1,"0",G500)</f>
        <v>口行3</v>
      </c>
      <c r="W500" s="1"/>
      <c r="X500" s="1"/>
    </row>
    <row r="501" spans="1:24" ht="15.75" hidden="1" x14ac:dyDescent="0.25">
      <c r="A501" s="113" t="str">
        <f t="shared" si="14"/>
        <v>160210.IB</v>
      </c>
      <c r="B501" s="29" t="s">
        <v>2441</v>
      </c>
      <c r="C501" s="29" t="s">
        <v>2442</v>
      </c>
      <c r="D501" s="33">
        <v>42488</v>
      </c>
      <c r="E501" s="33">
        <v>42493</v>
      </c>
      <c r="F501" s="30">
        <v>120</v>
      </c>
      <c r="G501" s="30">
        <v>10</v>
      </c>
      <c r="H501" s="29" t="s">
        <v>12</v>
      </c>
      <c r="I501" s="29" t="s">
        <v>15</v>
      </c>
      <c r="J501" s="30">
        <v>3.3723999999999998</v>
      </c>
      <c r="K501" s="30">
        <v>3.41</v>
      </c>
      <c r="L501" s="30"/>
      <c r="M501" s="30">
        <v>2.1869999999999998</v>
      </c>
      <c r="N501" s="84">
        <f>[1]!b_anal_modidura_cnbd(A501,E501,1)</f>
        <v>8.3514999999999997</v>
      </c>
      <c r="O501" s="85">
        <f>[1]!b_anal_yield_cnbd(A501,D501,1)</f>
        <v>3.3874</v>
      </c>
      <c r="P501" s="86">
        <f>IF(U:U="国开1",0.09/N501+J501,IF(U:U="国开3",0.14/N501+J501,IF(U:U="国开5",0.24/N501+J501,IF(U:U="国开7",0.24/N501+J501,IF(U:U="国开10",0.29/N501+J501,IF(U:U="口行1",0.08/N501+J501,IF(U:U="口行2",0.08/N501+J501,IF(U:U="口行3",0.08/N501+J501,IF(U:U="口行5",0.13/N501+J501,IF(U:U="口行7",0.13/N501+J501,IF(U:U="口行10",0.18/N501+J501,IF(U:U="农发1",0.09/N501+J501,IF(U:U="农发2",0.09/N501+J501,IF(U:U="农发3",0.09/N501+J501,IF(U:U="农发5",0.14/N501+J501,IF(U:U="农发7",0.19/N501+J501,IF(U:U="农发10",0.19/N501+J501,IF(U:U="农发20",0.24/N501+J501,IF(U:U="国债1",0.05/N501+J501,IF(U:U="国债2",0.05/N501+J501,IF(U:U="国债3",0.05/N501+J501,IF(U:U="国开0",0,IF(U:U="农发0",0,IF(U:U="国债0",0,IF(U:U="口行0",0,0.1/N501+J501)))))))))))))))))))))))))</f>
        <v>3.4071243010237682</v>
      </c>
      <c r="Q501" s="1"/>
      <c r="R501" s="88">
        <f t="shared" si="15"/>
        <v>1.9724301023768209</v>
      </c>
      <c r="S501" s="1"/>
      <c r="U501" s="1" t="str">
        <f>IF(I:I="国家开发银行","国开",IF(I:I="中国进出口银行","口行",IF(I:I="中国农业发展银行","农发","国债")))&amp;IF(G:G&lt;1,"0",G501)</f>
        <v>国开10</v>
      </c>
      <c r="W501" s="1"/>
      <c r="X501" s="1"/>
    </row>
    <row r="502" spans="1:24" ht="15.75" hidden="1" x14ac:dyDescent="0.25">
      <c r="A502" s="113" t="str">
        <f t="shared" si="14"/>
        <v>160205.IB</v>
      </c>
      <c r="B502" s="29" t="s">
        <v>2443</v>
      </c>
      <c r="C502" s="29" t="s">
        <v>2444</v>
      </c>
      <c r="D502" s="33">
        <v>42488</v>
      </c>
      <c r="E502" s="33">
        <v>42493</v>
      </c>
      <c r="F502" s="30">
        <v>30</v>
      </c>
      <c r="G502" s="30">
        <v>20</v>
      </c>
      <c r="H502" s="29" t="s">
        <v>12</v>
      </c>
      <c r="I502" s="29" t="s">
        <v>15</v>
      </c>
      <c r="J502" s="30">
        <v>3.9788000000000001</v>
      </c>
      <c r="K502" s="30">
        <v>4.5199999999999996</v>
      </c>
      <c r="L502" s="30"/>
      <c r="M502" s="30">
        <v>1.5286999999999999</v>
      </c>
      <c r="N502" s="84">
        <f>[1]!b_anal_modidura_cnbd(A502,E502,1)</f>
        <v>13.473699999999999</v>
      </c>
      <c r="O502" s="85">
        <f>[1]!b_anal_yield_cnbd(A502,D502,1)</f>
        <v>3.9857999999999998</v>
      </c>
      <c r="P502" s="86">
        <f>IF(U:U="国开1",0.09/N502+J502,IF(U:U="国开3",0.14/N502+J502,IF(U:U="国开5",0.24/N502+J502,IF(U:U="国开7",0.24/N502+J502,IF(U:U="国开10",0.29/N502+J502,IF(U:U="口行1",0.08/N502+J502,IF(U:U="口行2",0.08/N502+J502,IF(U:U="口行3",0.08/N502+J502,IF(U:U="口行5",0.13/N502+J502,IF(U:U="口行7",0.13/N502+J502,IF(U:U="口行10",0.18/N502+J502,IF(U:U="农发1",0.09/N502+J502,IF(U:U="农发2",0.09/N502+J502,IF(U:U="农发3",0.09/N502+J502,IF(U:U="农发5",0.14/N502+J502,IF(U:U="农发7",0.19/N502+J502,IF(U:U="农发10",0.19/N502+J502,IF(U:U="农发20",0.24/N502+J502,IF(U:U="国债1",0.05/N502+J502,IF(U:U="国债2",0.05/N502+J502,IF(U:U="国债3",0.05/N502+J502,IF(U:U="国开0",0,IF(U:U="农发0",0,IF(U:U="国债0",0,IF(U:U="口行0",0,0.1/N502+J502)))))))))))))))))))))))))</f>
        <v>3.9862218663025004</v>
      </c>
      <c r="Q502" s="1"/>
      <c r="R502" s="88">
        <f t="shared" si="15"/>
        <v>4.2186630250062862E-2</v>
      </c>
      <c r="S502" s="1"/>
      <c r="U502" s="1" t="str">
        <f>IF(I:I="国家开发银行","国开",IF(I:I="中国进出口银行","口行",IF(I:I="中国农业发展银行","农发","国债")))&amp;IF(G:G&lt;1,"0",G502)</f>
        <v>国开20</v>
      </c>
      <c r="W502" s="1"/>
      <c r="X502" s="1"/>
    </row>
    <row r="503" spans="1:24" ht="15.75" hidden="1" x14ac:dyDescent="0.25">
      <c r="A503" s="113" t="str">
        <f t="shared" si="14"/>
        <v>160303.IB</v>
      </c>
      <c r="B503" s="29" t="s">
        <v>2445</v>
      </c>
      <c r="C503" s="29" t="s">
        <v>2446</v>
      </c>
      <c r="D503" s="33">
        <v>42488</v>
      </c>
      <c r="E503" s="33">
        <v>42493</v>
      </c>
      <c r="F503" s="30">
        <v>60</v>
      </c>
      <c r="G503" s="30">
        <v>10</v>
      </c>
      <c r="H503" s="29" t="s">
        <v>12</v>
      </c>
      <c r="I503" s="29" t="s">
        <v>22</v>
      </c>
      <c r="J503" s="30">
        <v>3.5750000000000002</v>
      </c>
      <c r="K503" s="30">
        <v>4.0199999999999996</v>
      </c>
      <c r="L503" s="30"/>
      <c r="M503" s="30">
        <v>3.3393000000000002</v>
      </c>
      <c r="N503" s="84">
        <f>[1]!b_anal_modidura_cnbd(A503,E503,1)</f>
        <v>8.1675000000000004</v>
      </c>
      <c r="O503" s="85">
        <f>[1]!b_anal_yield_cnbd(A503,D503,1)</f>
        <v>3.58</v>
      </c>
      <c r="P503" s="86">
        <f>IF(U:U="国开1",0.09/N503+J503,IF(U:U="国开3",0.14/N503+J503,IF(U:U="国开5",0.24/N503+J503,IF(U:U="国开7",0.24/N503+J503,IF(U:U="国开10",0.29/N503+J503,IF(U:U="口行1",0.08/N503+J503,IF(U:U="口行2",0.08/N503+J503,IF(U:U="口行3",0.08/N503+J503,IF(U:U="口行5",0.13/N503+J503,IF(U:U="口行7",0.13/N503+J503,IF(U:U="口行10",0.18/N503+J503,IF(U:U="农发1",0.09/N503+J503,IF(U:U="农发2",0.09/N503+J503,IF(U:U="农发3",0.09/N503+J503,IF(U:U="农发5",0.14/N503+J503,IF(U:U="农发7",0.19/N503+J503,IF(U:U="农发10",0.19/N503+J503,IF(U:U="农发20",0.24/N503+J503,IF(U:U="国债1",0.05/N503+J503,IF(U:U="国债2",0.05/N503+J503,IF(U:U="国债3",0.05/N503+J503,IF(U:U="国开0",0,IF(U:U="农发0",0,IF(U:U="国债0",0,IF(U:U="口行0",0,0.1/N503+J503)))))))))))))))))))))))))</f>
        <v>3.5970385674931129</v>
      </c>
      <c r="Q503" s="1"/>
      <c r="R503" s="88">
        <f t="shared" si="15"/>
        <v>1.7038567493112833</v>
      </c>
      <c r="S503" s="1"/>
      <c r="U503" s="1" t="str">
        <f>IF(I:I="国家开发银行","国开",IF(I:I="中国进出口银行","口行",IF(I:I="中国农业发展银行","农发","国债")))&amp;IF(G:G&lt;1,"0",G503)</f>
        <v>口行10</v>
      </c>
      <c r="W503" s="1"/>
      <c r="X503" s="1"/>
    </row>
    <row r="504" spans="1:24" ht="15.75" hidden="1" x14ac:dyDescent="0.25">
      <c r="A504" s="113" t="str">
        <f t="shared" si="14"/>
        <v>160302.IB</v>
      </c>
      <c r="B504" s="29" t="s">
        <v>2447</v>
      </c>
      <c r="C504" s="29" t="s">
        <v>2448</v>
      </c>
      <c r="D504" s="33">
        <v>42488</v>
      </c>
      <c r="E504" s="33">
        <v>42493</v>
      </c>
      <c r="F504" s="30">
        <v>50</v>
      </c>
      <c r="G504" s="30">
        <v>5</v>
      </c>
      <c r="H504" s="29" t="s">
        <v>12</v>
      </c>
      <c r="I504" s="29" t="s">
        <v>22</v>
      </c>
      <c r="J504" s="30">
        <v>3.2772000000000001</v>
      </c>
      <c r="K504" s="30">
        <v>3.28</v>
      </c>
      <c r="L504" s="30"/>
      <c r="M504" s="30">
        <v>1.2</v>
      </c>
      <c r="N504" s="84">
        <f>[1]!b_anal_modidura_cnbd(A504,E504,1)</f>
        <v>4.3719999999999999</v>
      </c>
      <c r="O504" s="85">
        <f>[1]!b_anal_yield_cnbd(A504,D504,1)</f>
        <v>3.3148</v>
      </c>
      <c r="P504" s="86">
        <f>IF(U:U="国开1",0.09/N504+J504,IF(U:U="国开3",0.14/N504+J504,IF(U:U="国开5",0.24/N504+J504,IF(U:U="国开7",0.24/N504+J504,IF(U:U="国开10",0.29/N504+J504,IF(U:U="口行1",0.08/N504+J504,IF(U:U="口行2",0.08/N504+J504,IF(U:U="口行3",0.08/N504+J504,IF(U:U="口行5",0.13/N504+J504,IF(U:U="口行7",0.13/N504+J504,IF(U:U="口行10",0.18/N504+J504,IF(U:U="农发1",0.09/N504+J504,IF(U:U="农发2",0.09/N504+J504,IF(U:U="农发3",0.09/N504+J504,IF(U:U="农发5",0.14/N504+J504,IF(U:U="农发7",0.19/N504+J504,IF(U:U="农发10",0.19/N504+J504,IF(U:U="农发20",0.24/N504+J504,IF(U:U="国债1",0.05/N504+J504,IF(U:U="国债2",0.05/N504+J504,IF(U:U="国债3",0.05/N504+J504,IF(U:U="国开0",0,IF(U:U="农发0",0,IF(U:U="国债0",0,IF(U:U="口行0",0,0.1/N504+J504)))))))))))))))))))))))))</f>
        <v>3.3069346752058557</v>
      </c>
      <c r="Q504" s="1"/>
      <c r="R504" s="88">
        <f t="shared" si="15"/>
        <v>-0.78653247941442572</v>
      </c>
      <c r="S504" s="1"/>
      <c r="U504" s="1" t="str">
        <f>IF(I:I="国家开发银行","国开",IF(I:I="中国进出口银行","口行",IF(I:I="中国农业发展银行","农发","国债")))&amp;IF(G:G&lt;1,"0",G504)</f>
        <v>口行5</v>
      </c>
      <c r="W504" s="1"/>
      <c r="X504" s="1"/>
    </row>
    <row r="505" spans="1:24" ht="15.75" hidden="1" x14ac:dyDescent="0.25">
      <c r="A505" s="113" t="str">
        <f t="shared" si="14"/>
        <v>160208.IB</v>
      </c>
      <c r="B505" s="29" t="s">
        <v>2449</v>
      </c>
      <c r="C505" s="29" t="s">
        <v>2450</v>
      </c>
      <c r="D505" s="33">
        <v>42493</v>
      </c>
      <c r="E505" s="33">
        <v>42495</v>
      </c>
      <c r="F505" s="30">
        <v>60</v>
      </c>
      <c r="G505" s="30">
        <v>3</v>
      </c>
      <c r="H505" s="29" t="s">
        <v>12</v>
      </c>
      <c r="I505" s="29" t="s">
        <v>15</v>
      </c>
      <c r="J505" s="30">
        <v>2.9944999999999999</v>
      </c>
      <c r="K505" s="30">
        <v>2.65</v>
      </c>
      <c r="L505" s="30"/>
      <c r="M505" s="30">
        <v>4.2142999999999997</v>
      </c>
      <c r="N505" s="84">
        <f>[1]!b_anal_modidura_cnbd(A505,E505,1)</f>
        <v>2.6678999999999999</v>
      </c>
      <c r="O505" s="85">
        <f>[1]!b_anal_yield_cnbd(A505,D505,1)</f>
        <v>3.0335000000000001</v>
      </c>
      <c r="P505" s="86">
        <f>IF(U:U="国开1",0.09/N505+J505,IF(U:U="国开3",0.14/N505+J505,IF(U:U="国开5",0.24/N505+J505,IF(U:U="国开7",0.24/N505+J505,IF(U:U="国开10",0.29/N505+J505,IF(U:U="口行1",0.08/N505+J505,IF(U:U="口行2",0.08/N505+J505,IF(U:U="口行3",0.08/N505+J505,IF(U:U="口行5",0.13/N505+J505,IF(U:U="口行7",0.13/N505+J505,IF(U:U="口行10",0.18/N505+J505,IF(U:U="农发1",0.09/N505+J505,IF(U:U="农发2",0.09/N505+J505,IF(U:U="农发3",0.09/N505+J505,IF(U:U="农发5",0.14/N505+J505,IF(U:U="农发7",0.19/N505+J505,IF(U:U="农发10",0.19/N505+J505,IF(U:U="农发20",0.24/N505+J505,IF(U:U="国债1",0.05/N505+J505,IF(U:U="国债2",0.05/N505+J505,IF(U:U="国债3",0.05/N505+J505,IF(U:U="国开0",0,IF(U:U="农发0",0,IF(U:U="国债0",0,IF(U:U="口行0",0,0.1/N505+J505)))))))))))))))))))))))))</f>
        <v>3.0469757299748865</v>
      </c>
      <c r="Q505" s="1"/>
      <c r="R505" s="88">
        <f t="shared" si="15"/>
        <v>1.3475729974886441</v>
      </c>
      <c r="S505" s="1"/>
      <c r="U505" s="1" t="str">
        <f>IF(I:I="国家开发银行","国开",IF(I:I="中国进出口银行","口行",IF(I:I="中国农业发展银行","农发","国债")))&amp;IF(G:G&lt;1,"0",G505)</f>
        <v>国开3</v>
      </c>
      <c r="W505" s="1"/>
      <c r="X505" s="1"/>
    </row>
    <row r="506" spans="1:24" ht="15.75" hidden="1" x14ac:dyDescent="0.25">
      <c r="A506" s="113" t="str">
        <f t="shared" si="14"/>
        <v>160206.IB</v>
      </c>
      <c r="B506" s="29" t="s">
        <v>2451</v>
      </c>
      <c r="C506" s="29" t="s">
        <v>2452</v>
      </c>
      <c r="D506" s="33">
        <v>42493</v>
      </c>
      <c r="E506" s="33">
        <v>42495</v>
      </c>
      <c r="F506" s="30">
        <v>70</v>
      </c>
      <c r="G506" s="30">
        <v>5</v>
      </c>
      <c r="H506" s="29" t="s">
        <v>12</v>
      </c>
      <c r="I506" s="29" t="s">
        <v>15</v>
      </c>
      <c r="J506" s="30">
        <v>3.2471000000000001</v>
      </c>
      <c r="K506" s="30">
        <v>2.02</v>
      </c>
      <c r="L506" s="30"/>
      <c r="M506" s="30">
        <v>3.7778</v>
      </c>
      <c r="N506" s="84">
        <f>[1]!b_anal_modidura_cnbd(A506,E506,1)</f>
        <v>4.3655999999999997</v>
      </c>
      <c r="O506" s="85">
        <f>[1]!b_anal_yield_cnbd(A506,D506,1)</f>
        <v>3.2549000000000001</v>
      </c>
      <c r="P506" s="86">
        <f>IF(U:U="国开1",0.09/N506+J506,IF(U:U="国开3",0.14/N506+J506,IF(U:U="国开5",0.24/N506+J506,IF(U:U="国开7",0.24/N506+J506,IF(U:U="国开10",0.29/N506+J506,IF(U:U="口行1",0.08/N506+J506,IF(U:U="口行2",0.08/N506+J506,IF(U:U="口行3",0.08/N506+J506,IF(U:U="口行5",0.13/N506+J506,IF(U:U="口行7",0.13/N506+J506,IF(U:U="口行10",0.18/N506+J506,IF(U:U="农发1",0.09/N506+J506,IF(U:U="农发2",0.09/N506+J506,IF(U:U="农发3",0.09/N506+J506,IF(U:U="农发5",0.14/N506+J506,IF(U:U="农发7",0.19/N506+J506,IF(U:U="农发10",0.19/N506+J506,IF(U:U="农发20",0.24/N506+J506,IF(U:U="国债1",0.05/N506+J506,IF(U:U="国债2",0.05/N506+J506,IF(U:U="国债3",0.05/N506+J506,IF(U:U="国开0",0,IF(U:U="农发0",0,IF(U:U="国债0",0,IF(U:U="口行0",0,0.1/N506+J506)))))))))))))))))))))))))</f>
        <v>3.3020752611324906</v>
      </c>
      <c r="Q506" s="1"/>
      <c r="R506" s="88">
        <f t="shared" si="15"/>
        <v>4.7175261132490487</v>
      </c>
      <c r="S506" s="1"/>
      <c r="U506" s="1" t="str">
        <f>IF(I:I="国家开发银行","国开",IF(I:I="中国进出口银行","口行",IF(I:I="中国农业发展银行","农发","国债")))&amp;IF(G:G&lt;1,"0",G506)</f>
        <v>国开5</v>
      </c>
      <c r="W506" s="1"/>
      <c r="X506" s="1"/>
    </row>
    <row r="507" spans="1:24" ht="15.75" hidden="1" x14ac:dyDescent="0.25">
      <c r="A507" s="113" t="str">
        <f t="shared" si="14"/>
        <v>160207.IB</v>
      </c>
      <c r="B507" s="29" t="s">
        <v>2453</v>
      </c>
      <c r="C507" s="29" t="s">
        <v>2454</v>
      </c>
      <c r="D507" s="33">
        <v>42493</v>
      </c>
      <c r="E507" s="33">
        <v>42495</v>
      </c>
      <c r="F507" s="30">
        <v>60</v>
      </c>
      <c r="G507" s="30">
        <v>7</v>
      </c>
      <c r="H507" s="29" t="s">
        <v>12</v>
      </c>
      <c r="I507" s="29" t="s">
        <v>15</v>
      </c>
      <c r="J507" s="30">
        <v>3.5034000000000001</v>
      </c>
      <c r="K507" s="30">
        <v>3.19</v>
      </c>
      <c r="L507" s="30"/>
      <c r="M507" s="30">
        <v>3.8548</v>
      </c>
      <c r="N507" s="84">
        <f>[1]!b_anal_modidura_cnbd(A507,E507,1)</f>
        <v>5.9675000000000002</v>
      </c>
      <c r="O507" s="85">
        <f>[1]!b_anal_yield_cnbd(A507,D507,1)</f>
        <v>3.5099</v>
      </c>
      <c r="P507" s="86">
        <f>IF(U:U="国开1",0.09/N507+J507,IF(U:U="国开3",0.14/N507+J507,IF(U:U="国开5",0.24/N507+J507,IF(U:U="国开7",0.24/N507+J507,IF(U:U="国开10",0.29/N507+J507,IF(U:U="口行1",0.08/N507+J507,IF(U:U="口行2",0.08/N507+J507,IF(U:U="口行3",0.08/N507+J507,IF(U:U="口行5",0.13/N507+J507,IF(U:U="口行7",0.13/N507+J507,IF(U:U="口行10",0.18/N507+J507,IF(U:U="农发1",0.09/N507+J507,IF(U:U="农发2",0.09/N507+J507,IF(U:U="农发3",0.09/N507+J507,IF(U:U="农发5",0.14/N507+J507,IF(U:U="农发7",0.19/N507+J507,IF(U:U="农发10",0.19/N507+J507,IF(U:U="农发20",0.24/N507+J507,IF(U:U="国债1",0.05/N507+J507,IF(U:U="国债2",0.05/N507+J507,IF(U:U="国债3",0.05/N507+J507,IF(U:U="国开0",0,IF(U:U="农发0",0,IF(U:U="国债0",0,IF(U:U="口行0",0,0.1/N507+J507)))))))))))))))))))))))))</f>
        <v>3.5436178466694597</v>
      </c>
      <c r="Q507" s="1"/>
      <c r="R507" s="88">
        <f t="shared" si="15"/>
        <v>3.371784666945965</v>
      </c>
      <c r="S507" s="1"/>
      <c r="U507" s="1" t="str">
        <f>IF(I:I="国家开发银行","国开",IF(I:I="中国进出口银行","口行",IF(I:I="中国农业发展银行","农发","国债")))&amp;IF(G:G&lt;1,"0",G507)</f>
        <v>国开7</v>
      </c>
      <c r="W507" s="1"/>
      <c r="X507" s="1"/>
    </row>
    <row r="508" spans="1:24" ht="15.75" hidden="1" x14ac:dyDescent="0.25">
      <c r="A508" s="113" t="str">
        <f t="shared" si="14"/>
        <v>160418.IB</v>
      </c>
      <c r="B508" s="29" t="s">
        <v>2455</v>
      </c>
      <c r="C508" s="29" t="s">
        <v>2456</v>
      </c>
      <c r="D508" s="33">
        <v>42494</v>
      </c>
      <c r="E508" s="33">
        <v>42496</v>
      </c>
      <c r="F508" s="30">
        <v>60</v>
      </c>
      <c r="G508" s="30">
        <v>10</v>
      </c>
      <c r="H508" s="29" t="s">
        <v>12</v>
      </c>
      <c r="I508" s="29" t="s">
        <v>41</v>
      </c>
      <c r="J508" s="30">
        <v>3.5891000000000002</v>
      </c>
      <c r="K508" s="30">
        <v>3.72</v>
      </c>
      <c r="L508" s="30"/>
      <c r="M508" s="30">
        <v>18.8462</v>
      </c>
      <c r="N508" s="84">
        <f>[1]!b_anal_modidura_cnbd(A508,E508,1)</f>
        <v>8.2460000000000004</v>
      </c>
      <c r="O508" s="85">
        <f>[1]!b_anal_yield_cnbd(A508,D508,1)</f>
        <v>3.5682999999999998</v>
      </c>
      <c r="P508" s="86">
        <f>IF(U:U="国开1",0.09/N508+J508,IF(U:U="国开3",0.14/N508+J508,IF(U:U="国开5",0.24/N508+J508,IF(U:U="国开7",0.24/N508+J508,IF(U:U="国开10",0.29/N508+J508,IF(U:U="口行1",0.08/N508+J508,IF(U:U="口行2",0.08/N508+J508,IF(U:U="口行3",0.08/N508+J508,IF(U:U="口行5",0.13/N508+J508,IF(U:U="口行7",0.13/N508+J508,IF(U:U="口行10",0.18/N508+J508,IF(U:U="农发1",0.09/N508+J508,IF(U:U="农发2",0.09/N508+J508,IF(U:U="农发3",0.09/N508+J508,IF(U:U="农发5",0.14/N508+J508,IF(U:U="农发7",0.19/N508+J508,IF(U:U="农发10",0.19/N508+J508,IF(U:U="农发20",0.24/N508+J508,IF(U:U="国债1",0.05/N508+J508,IF(U:U="国债2",0.05/N508+J508,IF(U:U="国债3",0.05/N508+J508,IF(U:U="国开0",0,IF(U:U="农发0",0,IF(U:U="国债0",0,IF(U:U="口行0",0,0.1/N508+J508)))))))))))))))))))))))))</f>
        <v>3.6121414746543778</v>
      </c>
      <c r="Q508" s="1"/>
      <c r="R508" s="88">
        <f t="shared" si="15"/>
        <v>4.3841474654378043</v>
      </c>
      <c r="S508" s="1"/>
      <c r="U508" s="1" t="str">
        <f>IF(I:I="国家开发银行","国开",IF(I:I="中国进出口银行","口行",IF(I:I="中国农业发展银行","农发","国债")))&amp;IF(G:G&lt;1,"0",G508)</f>
        <v>农发10</v>
      </c>
      <c r="W508" s="1"/>
      <c r="X508" s="1"/>
    </row>
    <row r="509" spans="1:24" ht="15.75" hidden="1" x14ac:dyDescent="0.25">
      <c r="A509" s="113" t="str">
        <f t="shared" si="14"/>
        <v>160415.IB</v>
      </c>
      <c r="B509" s="29" t="s">
        <v>2457</v>
      </c>
      <c r="C509" s="29" t="s">
        <v>2458</v>
      </c>
      <c r="D509" s="33">
        <v>42494</v>
      </c>
      <c r="E509" s="33">
        <v>42496</v>
      </c>
      <c r="F509" s="30">
        <v>50</v>
      </c>
      <c r="G509" s="30">
        <v>3</v>
      </c>
      <c r="H509" s="29" t="s">
        <v>12</v>
      </c>
      <c r="I509" s="29" t="s">
        <v>41</v>
      </c>
      <c r="J509" s="30">
        <v>3.0465</v>
      </c>
      <c r="K509" s="30">
        <v>3.52</v>
      </c>
      <c r="L509" s="30"/>
      <c r="M509" s="30">
        <v>1.4261999999999999</v>
      </c>
      <c r="N509" s="84">
        <f>[1]!b_anal_modidura_cnbd(A509,E509,1)</f>
        <v>2.7875000000000001</v>
      </c>
      <c r="O509" s="85">
        <f>[1]!b_anal_yield_cnbd(A509,D509,1)</f>
        <v>3.0817000000000001</v>
      </c>
      <c r="P509" s="86">
        <f>IF(U:U="国开1",0.09/N509+J509,IF(U:U="国开3",0.14/N509+J509,IF(U:U="国开5",0.24/N509+J509,IF(U:U="国开7",0.24/N509+J509,IF(U:U="国开10",0.29/N509+J509,IF(U:U="口行1",0.08/N509+J509,IF(U:U="口行2",0.08/N509+J509,IF(U:U="口行3",0.08/N509+J509,IF(U:U="口行5",0.13/N509+J509,IF(U:U="口行7",0.13/N509+J509,IF(U:U="口行10",0.18/N509+J509,IF(U:U="农发1",0.09/N509+J509,IF(U:U="农发2",0.09/N509+J509,IF(U:U="农发3",0.09/N509+J509,IF(U:U="农发5",0.14/N509+J509,IF(U:U="农发7",0.19/N509+J509,IF(U:U="农发10",0.19/N509+J509,IF(U:U="农发20",0.24/N509+J509,IF(U:U="国债1",0.05/N509+J509,IF(U:U="国债2",0.05/N509+J509,IF(U:U="国债3",0.05/N509+J509,IF(U:U="国开0",0,IF(U:U="农发0",0,IF(U:U="国债0",0,IF(U:U="口行0",0,0.1/N509+J509)))))))))))))))))))))))))</f>
        <v>3.0787869955156952</v>
      </c>
      <c r="Q509" s="1"/>
      <c r="R509" s="88">
        <f t="shared" si="15"/>
        <v>-0.29130044843048708</v>
      </c>
      <c r="S509" s="1"/>
      <c r="U509" s="1" t="str">
        <f>IF(I:I="国家开发银行","国开",IF(I:I="中国进出口银行","口行",IF(I:I="中国农业发展银行","农发","国债")))&amp;IF(G:G&lt;1,"0",G509)</f>
        <v>农发3</v>
      </c>
      <c r="W509" s="1"/>
      <c r="X509" s="1"/>
    </row>
    <row r="510" spans="1:24" ht="15.75" hidden="1" x14ac:dyDescent="0.25">
      <c r="A510" s="113" t="str">
        <f t="shared" si="14"/>
        <v>160416.IB</v>
      </c>
      <c r="B510" s="29" t="s">
        <v>2459</v>
      </c>
      <c r="C510" s="29" t="s">
        <v>2460</v>
      </c>
      <c r="D510" s="33">
        <v>42494</v>
      </c>
      <c r="E510" s="33">
        <v>42496</v>
      </c>
      <c r="F510" s="30">
        <v>50</v>
      </c>
      <c r="G510" s="30">
        <v>5</v>
      </c>
      <c r="H510" s="29" t="s">
        <v>12</v>
      </c>
      <c r="I510" s="29" t="s">
        <v>41</v>
      </c>
      <c r="J510" s="30">
        <v>3.2873000000000001</v>
      </c>
      <c r="K510" s="30">
        <v>3.04</v>
      </c>
      <c r="L510" s="30"/>
      <c r="M510" s="30">
        <v>1.4178999999999999</v>
      </c>
      <c r="N510" s="84">
        <f>[1]!b_anal_modidura_cnbd(A510,E510,1)</f>
        <v>4.5057</v>
      </c>
      <c r="O510" s="85">
        <f>[1]!b_anal_yield_cnbd(A510,D510,1)</f>
        <v>3.3163999999999998</v>
      </c>
      <c r="P510" s="86">
        <f>IF(U:U="国开1",0.09/N510+J510,IF(U:U="国开3",0.14/N510+J510,IF(U:U="国开5",0.24/N510+J510,IF(U:U="国开7",0.24/N510+J510,IF(U:U="国开10",0.29/N510+J510,IF(U:U="口行1",0.08/N510+J510,IF(U:U="口行2",0.08/N510+J510,IF(U:U="口行3",0.08/N510+J510,IF(U:U="口行5",0.13/N510+J510,IF(U:U="口行7",0.13/N510+J510,IF(U:U="口行10",0.18/N510+J510,IF(U:U="农发1",0.09/N510+J510,IF(U:U="农发2",0.09/N510+J510,IF(U:U="农发3",0.09/N510+J510,IF(U:U="农发5",0.14/N510+J510,IF(U:U="农发7",0.19/N510+J510,IF(U:U="农发10",0.19/N510+J510,IF(U:U="农发20",0.24/N510+J510,IF(U:U="国债1",0.05/N510+J510,IF(U:U="国债2",0.05/N510+J510,IF(U:U="国债3",0.05/N510+J510,IF(U:U="国开0",0,IF(U:U="农发0",0,IF(U:U="国债0",0,IF(U:U="口行0",0,0.1/N510+J510)))))))))))))))))))))))))</f>
        <v>3.3183717535566064</v>
      </c>
      <c r="Q510" s="1"/>
      <c r="R510" s="88">
        <f t="shared" si="15"/>
        <v>0.19717535566066147</v>
      </c>
      <c r="S510" s="1"/>
      <c r="U510" s="1" t="str">
        <f>IF(I:I="国家开发银行","国开",IF(I:I="中国进出口银行","口行",IF(I:I="中国农业发展银行","农发","国债")))&amp;IF(G:G&lt;1,"0",G510)</f>
        <v>农发5</v>
      </c>
      <c r="W510" s="1"/>
      <c r="X510" s="1"/>
    </row>
    <row r="511" spans="1:24" ht="15.75" hidden="1" x14ac:dyDescent="0.25">
      <c r="A511" s="113" t="str">
        <f t="shared" si="14"/>
        <v>160417.IB</v>
      </c>
      <c r="B511" s="29" t="s">
        <v>2461</v>
      </c>
      <c r="C511" s="29" t="s">
        <v>2462</v>
      </c>
      <c r="D511" s="33">
        <v>42494</v>
      </c>
      <c r="E511" s="33">
        <v>42496</v>
      </c>
      <c r="F511" s="30">
        <v>50</v>
      </c>
      <c r="G511" s="30">
        <v>7</v>
      </c>
      <c r="H511" s="29" t="s">
        <v>12</v>
      </c>
      <c r="I511" s="29" t="s">
        <v>41</v>
      </c>
      <c r="J511" s="30">
        <v>3.5356000000000001</v>
      </c>
      <c r="K511" s="30">
        <v>3.9</v>
      </c>
      <c r="L511" s="30"/>
      <c r="M511" s="30">
        <v>23.75</v>
      </c>
      <c r="N511" s="84">
        <f>[1]!b_anal_modidura_cnbd(A511,E511,1)</f>
        <v>6.0663999999999998</v>
      </c>
      <c r="O511" s="85">
        <f>[1]!b_anal_yield_cnbd(A511,D511,1)</f>
        <v>3.5640999999999998</v>
      </c>
      <c r="P511" s="86">
        <f>IF(U:U="国开1",0.09/N511+J511,IF(U:U="国开3",0.14/N511+J511,IF(U:U="国开5",0.24/N511+J511,IF(U:U="国开7",0.24/N511+J511,IF(U:U="国开10",0.29/N511+J511,IF(U:U="口行1",0.08/N511+J511,IF(U:U="口行2",0.08/N511+J511,IF(U:U="口行3",0.08/N511+J511,IF(U:U="口行5",0.13/N511+J511,IF(U:U="口行7",0.13/N511+J511,IF(U:U="口行10",0.18/N511+J511,IF(U:U="农发1",0.09/N511+J511,IF(U:U="农发2",0.09/N511+J511,IF(U:U="农发3",0.09/N511+J511,IF(U:U="农发5",0.14/N511+J511,IF(U:U="农发7",0.19/N511+J511,IF(U:U="农发10",0.19/N511+J511,IF(U:U="农发20",0.24/N511+J511,IF(U:U="国债1",0.05/N511+J511,IF(U:U="国债2",0.05/N511+J511,IF(U:U="国债3",0.05/N511+J511,IF(U:U="国开0",0,IF(U:U="农发0",0,IF(U:U="国债0",0,IF(U:U="口行0",0,0.1/N511+J511)))))))))))))))))))))))))</f>
        <v>3.5669200580245288</v>
      </c>
      <c r="Q511" s="1"/>
      <c r="R511" s="88">
        <f t="shared" si="15"/>
        <v>0.28200580245290041</v>
      </c>
      <c r="S511" s="1"/>
      <c r="U511" s="1" t="str">
        <f>IF(I:I="国家开发银行","国开",IF(I:I="中国进出口银行","口行",IF(I:I="中国农业发展银行","农发","国债")))&amp;IF(G:G&lt;1,"0",G511)</f>
        <v>农发7</v>
      </c>
      <c r="W511" s="1"/>
      <c r="X511" s="1"/>
    </row>
    <row r="512" spans="1:24" ht="15.75" hidden="1" x14ac:dyDescent="0.25">
      <c r="A512" s="113" t="str">
        <f t="shared" si="14"/>
        <v>160205.IB</v>
      </c>
      <c r="B512" s="29" t="s">
        <v>2463</v>
      </c>
      <c r="C512" s="29" t="s">
        <v>2464</v>
      </c>
      <c r="D512" s="33">
        <v>42495</v>
      </c>
      <c r="E512" s="33">
        <v>42499</v>
      </c>
      <c r="F512" s="30">
        <v>30</v>
      </c>
      <c r="G512" s="30">
        <v>20</v>
      </c>
      <c r="H512" s="29" t="s">
        <v>12</v>
      </c>
      <c r="I512" s="29" t="s">
        <v>15</v>
      </c>
      <c r="J512" s="30">
        <v>3.9775999999999998</v>
      </c>
      <c r="K512" s="30">
        <v>4.24</v>
      </c>
      <c r="L512" s="30"/>
      <c r="M512" s="30">
        <v>1.5105999999999999</v>
      </c>
      <c r="N512" s="84">
        <f>[1]!b_anal_modidura_cnbd(A512,E512,1)</f>
        <v>13.455</v>
      </c>
      <c r="O512" s="85">
        <f>[1]!b_anal_yield_cnbd(A512,D512,1)</f>
        <v>3.9952999999999999</v>
      </c>
      <c r="P512" s="86">
        <f>IF(U:U="国开1",0.09/N512+J512,IF(U:U="国开3",0.14/N512+J512,IF(U:U="国开5",0.24/N512+J512,IF(U:U="国开7",0.24/N512+J512,IF(U:U="国开10",0.29/N512+J512,IF(U:U="口行1",0.08/N512+J512,IF(U:U="口行2",0.08/N512+J512,IF(U:U="口行3",0.08/N512+J512,IF(U:U="口行5",0.13/N512+J512,IF(U:U="口行7",0.13/N512+J512,IF(U:U="口行10",0.18/N512+J512,IF(U:U="农发1",0.09/N512+J512,IF(U:U="农发2",0.09/N512+J512,IF(U:U="农发3",0.09/N512+J512,IF(U:U="农发5",0.14/N512+J512,IF(U:U="农发7",0.19/N512+J512,IF(U:U="农发10",0.19/N512+J512,IF(U:U="农发20",0.24/N512+J512,IF(U:U="国债1",0.05/N512+J512,IF(U:U="国债2",0.05/N512+J512,IF(U:U="国债3",0.05/N512+J512,IF(U:U="国开0",0,IF(U:U="农发0",0,IF(U:U="国债0",0,IF(U:U="口行0",0,0.1/N512+J512)))))))))))))))))))))))))</f>
        <v>3.9850321813452245</v>
      </c>
      <c r="Q512" s="1"/>
      <c r="R512" s="88">
        <f t="shared" si="15"/>
        <v>-1.0267818654775329</v>
      </c>
      <c r="S512" s="1"/>
      <c r="U512" s="1" t="str">
        <f>IF(I:I="国家开发银行","国开",IF(I:I="中国进出口银行","口行",IF(I:I="中国农业发展银行","农发","国债")))&amp;IF(G:G&lt;1,"0",G512)</f>
        <v>国开20</v>
      </c>
      <c r="W512" s="1"/>
      <c r="X512" s="1"/>
    </row>
    <row r="513" spans="1:24" ht="15.75" hidden="1" x14ac:dyDescent="0.25">
      <c r="A513" s="113" t="str">
        <f t="shared" si="14"/>
        <v>160301.IB</v>
      </c>
      <c r="B513" s="29" t="s">
        <v>2465</v>
      </c>
      <c r="C513" s="29" t="s">
        <v>2466</v>
      </c>
      <c r="D513" s="33">
        <v>42495</v>
      </c>
      <c r="E513" s="33">
        <v>42499</v>
      </c>
      <c r="F513" s="30">
        <v>50</v>
      </c>
      <c r="G513" s="30">
        <v>3</v>
      </c>
      <c r="H513" s="29" t="s">
        <v>12</v>
      </c>
      <c r="I513" s="29" t="s">
        <v>22</v>
      </c>
      <c r="J513" s="30">
        <v>3.0424000000000002</v>
      </c>
      <c r="K513" s="30">
        <v>3.23</v>
      </c>
      <c r="L513" s="30"/>
      <c r="M513" s="30">
        <v>2.0754999999999999</v>
      </c>
      <c r="N513" s="84">
        <f>[1]!b_anal_modidura_cnbd(A513,E513,1)</f>
        <v>2.6293000000000002</v>
      </c>
      <c r="O513" s="85">
        <f>[1]!b_anal_yield_cnbd(A513,D513,1)</f>
        <v>3.0548000000000002</v>
      </c>
      <c r="P513" s="86">
        <f>IF(U:U="国开1",0.09/N513+J513,IF(U:U="国开3",0.14/N513+J513,IF(U:U="国开5",0.24/N513+J513,IF(U:U="国开7",0.24/N513+J513,IF(U:U="国开10",0.29/N513+J513,IF(U:U="口行1",0.08/N513+J513,IF(U:U="口行2",0.08/N513+J513,IF(U:U="口行3",0.08/N513+J513,IF(U:U="口行5",0.13/N513+J513,IF(U:U="口行7",0.13/N513+J513,IF(U:U="口行10",0.18/N513+J513,IF(U:U="农发1",0.09/N513+J513,IF(U:U="农发2",0.09/N513+J513,IF(U:U="农发3",0.09/N513+J513,IF(U:U="农发5",0.14/N513+J513,IF(U:U="农发7",0.19/N513+J513,IF(U:U="农发10",0.19/N513+J513,IF(U:U="农发20",0.24/N513+J513,IF(U:U="国债1",0.05/N513+J513,IF(U:U="国债2",0.05/N513+J513,IF(U:U="国债3",0.05/N513+J513,IF(U:U="国开0",0,IF(U:U="农发0",0,IF(U:U="国债0",0,IF(U:U="口行0",0,0.1/N513+J513)))))))))))))))))))))))))</f>
        <v>3.0728263492184236</v>
      </c>
      <c r="Q513" s="1"/>
      <c r="R513" s="88">
        <f t="shared" si="15"/>
        <v>1.8026349218423388</v>
      </c>
      <c r="S513" s="1"/>
      <c r="U513" s="1" t="str">
        <f>IF(I:I="国家开发银行","国开",IF(I:I="中国进出口银行","口行",IF(I:I="中国农业发展银行","农发","国债")))&amp;IF(G:G&lt;1,"0",G513)</f>
        <v>口行3</v>
      </c>
      <c r="W513" s="1"/>
      <c r="X513" s="1"/>
    </row>
    <row r="514" spans="1:24" ht="15.75" hidden="1" x14ac:dyDescent="0.25">
      <c r="A514" s="113" t="str">
        <f t="shared" ref="A514:A577" si="16">LEFT(B514,IFERROR(FIND("X",B514,7),FIND("Z",B514,7))-1)&amp;".IB"</f>
        <v>160210.IB</v>
      </c>
      <c r="B514" s="29" t="s">
        <v>2467</v>
      </c>
      <c r="C514" s="29" t="s">
        <v>2468</v>
      </c>
      <c r="D514" s="33">
        <v>42495</v>
      </c>
      <c r="E514" s="33">
        <v>42499</v>
      </c>
      <c r="F514" s="30">
        <v>120</v>
      </c>
      <c r="G514" s="30">
        <v>10</v>
      </c>
      <c r="H514" s="29" t="s">
        <v>12</v>
      </c>
      <c r="I514" s="29" t="s">
        <v>15</v>
      </c>
      <c r="J514" s="30">
        <v>3.3765000000000001</v>
      </c>
      <c r="K514" s="30">
        <v>3.44</v>
      </c>
      <c r="L514" s="30"/>
      <c r="M514" s="30">
        <v>2.5430999999999999</v>
      </c>
      <c r="N514" s="84">
        <f>[1]!b_anal_modidura_cnbd(A514,E514,1)</f>
        <v>8.3407</v>
      </c>
      <c r="O514" s="85">
        <f>[1]!b_anal_yield_cnbd(A514,D514,1)</f>
        <v>3.3912</v>
      </c>
      <c r="P514" s="86">
        <f>IF(U:U="国开1",0.09/N514+J514,IF(U:U="国开3",0.14/N514+J514,IF(U:U="国开5",0.24/N514+J514,IF(U:U="国开7",0.24/N514+J514,IF(U:U="国开10",0.29/N514+J514,IF(U:U="口行1",0.08/N514+J514,IF(U:U="口行2",0.08/N514+J514,IF(U:U="口行3",0.08/N514+J514,IF(U:U="口行5",0.13/N514+J514,IF(U:U="口行7",0.13/N514+J514,IF(U:U="口行10",0.18/N514+J514,IF(U:U="农发1",0.09/N514+J514,IF(U:U="农发2",0.09/N514+J514,IF(U:U="农发3",0.09/N514+J514,IF(U:U="农发5",0.14/N514+J514,IF(U:U="农发7",0.19/N514+J514,IF(U:U="农发10",0.19/N514+J514,IF(U:U="农发20",0.24/N514+J514,IF(U:U="国债1",0.05/N514+J514,IF(U:U="国债2",0.05/N514+J514,IF(U:U="国债3",0.05/N514+J514,IF(U:U="国开0",0,IF(U:U="农发0",0,IF(U:U="国债0",0,IF(U:U="口行0",0,0.1/N514+J514)))))))))))))))))))))))))</f>
        <v>3.4112692639706501</v>
      </c>
      <c r="Q514" s="1"/>
      <c r="R514" s="88">
        <f t="shared" ref="R514:R577" si="17">(P514-O514)*100</f>
        <v>2.006926397065012</v>
      </c>
      <c r="S514" s="1"/>
      <c r="U514" s="1" t="str">
        <f>IF(I:I="国家开发银行","国开",IF(I:I="中国进出口银行","口行",IF(I:I="中国农业发展银行","农发","国债")))&amp;IF(G:G&lt;1,"0",G514)</f>
        <v>国开10</v>
      </c>
      <c r="W514" s="1"/>
      <c r="X514" s="1"/>
    </row>
    <row r="515" spans="1:24" ht="15.75" hidden="1" x14ac:dyDescent="0.25">
      <c r="A515" s="113" t="str">
        <f t="shared" si="16"/>
        <v>160302.IB</v>
      </c>
      <c r="B515" s="29" t="s">
        <v>2469</v>
      </c>
      <c r="C515" s="29" t="s">
        <v>2470</v>
      </c>
      <c r="D515" s="33">
        <v>42495</v>
      </c>
      <c r="E515" s="33">
        <v>42499</v>
      </c>
      <c r="F515" s="30">
        <v>50</v>
      </c>
      <c r="G515" s="30">
        <v>5</v>
      </c>
      <c r="H515" s="29" t="s">
        <v>12</v>
      </c>
      <c r="I515" s="29" t="s">
        <v>22</v>
      </c>
      <c r="J515" s="30">
        <v>3.2709999999999999</v>
      </c>
      <c r="K515" s="30">
        <v>2.7</v>
      </c>
      <c r="L515" s="30"/>
      <c r="M515" s="30">
        <v>1.0891</v>
      </c>
      <c r="N515" s="84">
        <f>[1]!b_anal_modidura_cnbd(A515,E515,1)</f>
        <v>4.3579999999999997</v>
      </c>
      <c r="O515" s="85">
        <f>[1]!b_anal_yield_cnbd(A515,D515,1)</f>
        <v>3.2902</v>
      </c>
      <c r="P515" s="86">
        <f>IF(U:U="国开1",0.09/N515+J515,IF(U:U="国开3",0.14/N515+J515,IF(U:U="国开5",0.24/N515+J515,IF(U:U="国开7",0.24/N515+J515,IF(U:U="国开10",0.29/N515+J515,IF(U:U="口行1",0.08/N515+J515,IF(U:U="口行2",0.08/N515+J515,IF(U:U="口行3",0.08/N515+J515,IF(U:U="口行5",0.13/N515+J515,IF(U:U="口行7",0.13/N515+J515,IF(U:U="口行10",0.18/N515+J515,IF(U:U="农发1",0.09/N515+J515,IF(U:U="农发2",0.09/N515+J515,IF(U:U="农发3",0.09/N515+J515,IF(U:U="农发5",0.14/N515+J515,IF(U:U="农发7",0.19/N515+J515,IF(U:U="农发10",0.19/N515+J515,IF(U:U="农发20",0.24/N515+J515,IF(U:U="国债1",0.05/N515+J515,IF(U:U="国债2",0.05/N515+J515,IF(U:U="国债3",0.05/N515+J515,IF(U:U="国开0",0,IF(U:U="农发0",0,IF(U:U="国债0",0,IF(U:U="口行0",0,0.1/N515+J515)))))))))))))))))))))))))</f>
        <v>3.3008301973382284</v>
      </c>
      <c r="Q515" s="1"/>
      <c r="R515" s="88">
        <f t="shared" si="17"/>
        <v>1.0630197338228342</v>
      </c>
      <c r="S515" s="1"/>
      <c r="U515" s="1" t="str">
        <f>IF(I:I="国家开发银行","国开",IF(I:I="中国进出口银行","口行",IF(I:I="中国农业发展银行","农发","国债")))&amp;IF(G:G&lt;1,"0",G515)</f>
        <v>口行5</v>
      </c>
      <c r="W515" s="1"/>
      <c r="X515" s="1"/>
    </row>
    <row r="516" spans="1:24" ht="15.75" hidden="1" x14ac:dyDescent="0.25">
      <c r="A516" s="113" t="str">
        <f t="shared" si="16"/>
        <v>160303.IB</v>
      </c>
      <c r="B516" s="29" t="s">
        <v>2471</v>
      </c>
      <c r="C516" s="29" t="s">
        <v>2472</v>
      </c>
      <c r="D516" s="33">
        <v>42495</v>
      </c>
      <c r="E516" s="33">
        <v>42499</v>
      </c>
      <c r="F516" s="30">
        <v>50</v>
      </c>
      <c r="G516" s="30">
        <v>10</v>
      </c>
      <c r="H516" s="29" t="s">
        <v>12</v>
      </c>
      <c r="I516" s="29" t="s">
        <v>22</v>
      </c>
      <c r="J516" s="30">
        <v>3.5920000000000001</v>
      </c>
      <c r="K516" s="30">
        <v>3.86</v>
      </c>
      <c r="L516" s="30"/>
      <c r="M516" s="30">
        <v>2.3616999999999999</v>
      </c>
      <c r="N516" s="84">
        <f>[1]!b_anal_modidura_cnbd(A516,E516,1)</f>
        <v>8.1582000000000008</v>
      </c>
      <c r="O516" s="85">
        <f>[1]!b_anal_yield_cnbd(A516,D516,1)</f>
        <v>3.6</v>
      </c>
      <c r="P516" s="86">
        <f>IF(U:U="国开1",0.09/N516+J516,IF(U:U="国开3",0.14/N516+J516,IF(U:U="国开5",0.24/N516+J516,IF(U:U="国开7",0.24/N516+J516,IF(U:U="国开10",0.29/N516+J516,IF(U:U="口行1",0.08/N516+J516,IF(U:U="口行2",0.08/N516+J516,IF(U:U="口行3",0.08/N516+J516,IF(U:U="口行5",0.13/N516+J516,IF(U:U="口行7",0.13/N516+J516,IF(U:U="口行10",0.18/N516+J516,IF(U:U="农发1",0.09/N516+J516,IF(U:U="农发2",0.09/N516+J516,IF(U:U="农发3",0.09/N516+J516,IF(U:U="农发5",0.14/N516+J516,IF(U:U="农发7",0.19/N516+J516,IF(U:U="农发10",0.19/N516+J516,IF(U:U="农发20",0.24/N516+J516,IF(U:U="国债1",0.05/N516+J516,IF(U:U="国债2",0.05/N516+J516,IF(U:U="国债3",0.05/N516+J516,IF(U:U="国开0",0,IF(U:U="农发0",0,IF(U:U="国债0",0,IF(U:U="口行0",0,0.1/N516+J516)))))))))))))))))))))))))</f>
        <v>3.6140636905199677</v>
      </c>
      <c r="Q516" s="1"/>
      <c r="R516" s="88">
        <f t="shared" si="17"/>
        <v>1.4063690519967587</v>
      </c>
      <c r="S516" s="1"/>
      <c r="U516" s="1" t="str">
        <f>IF(I:I="国家开发银行","国开",IF(I:I="中国进出口银行","口行",IF(I:I="中国农业发展银行","农发","国债")))&amp;IF(G:G&lt;1,"0",G516)</f>
        <v>口行10</v>
      </c>
      <c r="W516" s="1"/>
      <c r="X516" s="1"/>
    </row>
    <row r="517" spans="1:24" ht="15.75" hidden="1" x14ac:dyDescent="0.25">
      <c r="A517" s="113" t="str">
        <f t="shared" si="16"/>
        <v>160415.IB</v>
      </c>
      <c r="B517" s="29" t="s">
        <v>2473</v>
      </c>
      <c r="C517" s="29" t="s">
        <v>2474</v>
      </c>
      <c r="D517" s="33">
        <v>42499</v>
      </c>
      <c r="E517" s="33">
        <v>42501</v>
      </c>
      <c r="F517" s="30">
        <v>50</v>
      </c>
      <c r="G517" s="30">
        <v>3</v>
      </c>
      <c r="H517" s="29" t="s">
        <v>12</v>
      </c>
      <c r="I517" s="29" t="s">
        <v>41</v>
      </c>
      <c r="J517" s="30">
        <v>2.9679000000000002</v>
      </c>
      <c r="K517" s="30">
        <v>5.87</v>
      </c>
      <c r="L517" s="30"/>
      <c r="M517" s="30">
        <v>1.5517000000000001</v>
      </c>
      <c r="N517" s="84">
        <f>[1]!b_anal_modidura_cnbd(A517,E517,1)</f>
        <v>2.7766000000000002</v>
      </c>
      <c r="O517" s="85">
        <f>[1]!b_anal_yield_cnbd(A517,D517,1)</f>
        <v>3.0013000000000001</v>
      </c>
      <c r="P517" s="86">
        <f>IF(U:U="国开1",0.09/N517+J517,IF(U:U="国开3",0.14/N517+J517,IF(U:U="国开5",0.24/N517+J517,IF(U:U="国开7",0.24/N517+J517,IF(U:U="国开10",0.29/N517+J517,IF(U:U="口行1",0.08/N517+J517,IF(U:U="口行2",0.08/N517+J517,IF(U:U="口行3",0.08/N517+J517,IF(U:U="口行5",0.13/N517+J517,IF(U:U="口行7",0.13/N517+J517,IF(U:U="口行10",0.18/N517+J517,IF(U:U="农发1",0.09/N517+J517,IF(U:U="农发2",0.09/N517+J517,IF(U:U="农发3",0.09/N517+J517,IF(U:U="农发5",0.14/N517+J517,IF(U:U="农发7",0.19/N517+J517,IF(U:U="农发10",0.19/N517+J517,IF(U:U="农发20",0.24/N517+J517,IF(U:U="国债1",0.05/N517+J517,IF(U:U="国债2",0.05/N517+J517,IF(U:U="国债3",0.05/N517+J517,IF(U:U="国开0",0,IF(U:U="农发0",0,IF(U:U="国债0",0,IF(U:U="口行0",0,0.1/N517+J517)))))))))))))))))))))))))</f>
        <v>3.0003137434272134</v>
      </c>
      <c r="Q517" s="1"/>
      <c r="R517" s="88">
        <f t="shared" si="17"/>
        <v>-9.8625657278672563E-2</v>
      </c>
      <c r="S517" s="1"/>
      <c r="U517" s="1" t="str">
        <f>IF(I:I="国家开发银行","国开",IF(I:I="中国进出口银行","口行",IF(I:I="中国农业发展银行","农发","国债")))&amp;IF(G:G&lt;1,"0",G517)</f>
        <v>农发3</v>
      </c>
      <c r="W517" s="1"/>
      <c r="X517" s="1"/>
    </row>
    <row r="518" spans="1:24" ht="15.75" hidden="1" x14ac:dyDescent="0.25">
      <c r="A518" s="113" t="str">
        <f t="shared" si="16"/>
        <v>160405.IB</v>
      </c>
      <c r="B518" s="29" t="s">
        <v>2475</v>
      </c>
      <c r="C518" s="29" t="s">
        <v>2476</v>
      </c>
      <c r="D518" s="33">
        <v>42499</v>
      </c>
      <c r="E518" s="33">
        <v>42501</v>
      </c>
      <c r="F518" s="30">
        <v>50</v>
      </c>
      <c r="G518" s="30">
        <v>10</v>
      </c>
      <c r="H518" s="29" t="s">
        <v>12</v>
      </c>
      <c r="I518" s="29" t="s">
        <v>41</v>
      </c>
      <c r="J518" s="30">
        <v>3.4901</v>
      </c>
      <c r="K518" s="30">
        <v>8.6199999999999992</v>
      </c>
      <c r="L518" s="30"/>
      <c r="M518" s="30">
        <v>1.0580000000000001</v>
      </c>
      <c r="N518" s="84">
        <f>[1]!b_anal_modidura_cnbd(A518,E518,1)</f>
        <v>8.0312999999999999</v>
      </c>
      <c r="O518" s="85">
        <f>[1]!b_anal_yield_cnbd(A518,D518,1)</f>
        <v>3.5181</v>
      </c>
      <c r="P518" s="86">
        <f>IF(U:U="国开1",0.09/N518+J518,IF(U:U="国开3",0.14/N518+J518,IF(U:U="国开5",0.24/N518+J518,IF(U:U="国开7",0.24/N518+J518,IF(U:U="国开10",0.29/N518+J518,IF(U:U="口行1",0.08/N518+J518,IF(U:U="口行2",0.08/N518+J518,IF(U:U="口行3",0.08/N518+J518,IF(U:U="口行5",0.13/N518+J518,IF(U:U="口行7",0.13/N518+J518,IF(U:U="口行10",0.18/N518+J518,IF(U:U="农发1",0.09/N518+J518,IF(U:U="农发2",0.09/N518+J518,IF(U:U="农发3",0.09/N518+J518,IF(U:U="农发5",0.14/N518+J518,IF(U:U="农发7",0.19/N518+J518,IF(U:U="农发10",0.19/N518+J518,IF(U:U="农发20",0.24/N518+J518,IF(U:U="国债1",0.05/N518+J518,IF(U:U="国债2",0.05/N518+J518,IF(U:U="国债3",0.05/N518+J518,IF(U:U="国开0",0,IF(U:U="农发0",0,IF(U:U="国债0",0,IF(U:U="口行0",0,0.1/N518+J518)))))))))))))))))))))))))</f>
        <v>3.5137574402649632</v>
      </c>
      <c r="Q518" s="1"/>
      <c r="R518" s="88">
        <f t="shared" si="17"/>
        <v>-0.43425597350368328</v>
      </c>
      <c r="S518" s="1"/>
      <c r="U518" s="1" t="str">
        <f>IF(I:I="国家开发银行","国开",IF(I:I="中国进出口银行","口行",IF(I:I="中国农业发展银行","农发","国债")))&amp;IF(G:G&lt;1,"0",G518)</f>
        <v>农发10</v>
      </c>
      <c r="W518" s="1"/>
      <c r="X518" s="1"/>
    </row>
    <row r="519" spans="1:24" ht="15.75" hidden="1" x14ac:dyDescent="0.25">
      <c r="A519" s="113" t="str">
        <f t="shared" si="16"/>
        <v>160416.IB</v>
      </c>
      <c r="B519" s="29" t="s">
        <v>2477</v>
      </c>
      <c r="C519" s="29" t="s">
        <v>2478</v>
      </c>
      <c r="D519" s="33">
        <v>42499</v>
      </c>
      <c r="E519" s="33">
        <v>42501</v>
      </c>
      <c r="F519" s="30">
        <v>100</v>
      </c>
      <c r="G519" s="30">
        <v>5</v>
      </c>
      <c r="H519" s="29" t="s">
        <v>12</v>
      </c>
      <c r="I519" s="29" t="s">
        <v>41</v>
      </c>
      <c r="J519" s="30">
        <v>3.2416</v>
      </c>
      <c r="K519" s="30">
        <v>4.2</v>
      </c>
      <c r="L519" s="30"/>
      <c r="M519" s="30">
        <v>18.7333</v>
      </c>
      <c r="N519" s="84">
        <f>[1]!b_anal_modidura_cnbd(A519,E519,1)</f>
        <v>4.4966999999999997</v>
      </c>
      <c r="O519" s="85">
        <f>[1]!b_anal_yield_cnbd(A519,D519,1)</f>
        <v>3.2683</v>
      </c>
      <c r="P519" s="86">
        <f>IF(U:U="国开1",0.09/N519+J519,IF(U:U="国开3",0.14/N519+J519,IF(U:U="国开5",0.24/N519+J519,IF(U:U="国开7",0.24/N519+J519,IF(U:U="国开10",0.29/N519+J519,IF(U:U="口行1",0.08/N519+J519,IF(U:U="口行2",0.08/N519+J519,IF(U:U="口行3",0.08/N519+J519,IF(U:U="口行5",0.13/N519+J519,IF(U:U="口行7",0.13/N519+J519,IF(U:U="口行10",0.18/N519+J519,IF(U:U="农发1",0.09/N519+J519,IF(U:U="农发2",0.09/N519+J519,IF(U:U="农发3",0.09/N519+J519,IF(U:U="农发5",0.14/N519+J519,IF(U:U="农发7",0.19/N519+J519,IF(U:U="农发10",0.19/N519+J519,IF(U:U="农发20",0.24/N519+J519,IF(U:U="国债1",0.05/N519+J519,IF(U:U="国债2",0.05/N519+J519,IF(U:U="国债3",0.05/N519+J519,IF(U:U="国开0",0,IF(U:U="农发0",0,IF(U:U="国债0",0,IF(U:U="口行0",0,0.1/N519+J519)))))))))))))))))))))))))</f>
        <v>3.2727339426690683</v>
      </c>
      <c r="Q519" s="1"/>
      <c r="R519" s="88">
        <f t="shared" si="17"/>
        <v>0.44339426690682693</v>
      </c>
      <c r="S519" s="1"/>
      <c r="U519" s="1" t="str">
        <f>IF(I:I="国家开发银行","国开",IF(I:I="中国进出口银行","口行",IF(I:I="中国农业发展银行","农发","国债")))&amp;IF(G:G&lt;1,"0",G519)</f>
        <v>农发5</v>
      </c>
      <c r="W519" s="1"/>
      <c r="X519" s="1"/>
    </row>
    <row r="520" spans="1:24" ht="15.75" hidden="1" x14ac:dyDescent="0.25">
      <c r="A520" s="113" t="str">
        <f t="shared" si="16"/>
        <v>160206.IB</v>
      </c>
      <c r="B520" s="29" t="s">
        <v>2479</v>
      </c>
      <c r="C520" s="29" t="s">
        <v>2480</v>
      </c>
      <c r="D520" s="33">
        <v>42500</v>
      </c>
      <c r="E520" s="33">
        <v>42502</v>
      </c>
      <c r="F520" s="30">
        <v>70</v>
      </c>
      <c r="G520" s="30">
        <v>5</v>
      </c>
      <c r="H520" s="29" t="s">
        <v>12</v>
      </c>
      <c r="I520" s="29" t="s">
        <v>15</v>
      </c>
      <c r="J520" s="30">
        <v>3.1227999999999998</v>
      </c>
      <c r="K520" s="30">
        <v>3.8</v>
      </c>
      <c r="L520" s="30"/>
      <c r="M520" s="30">
        <v>1.7455000000000001</v>
      </c>
      <c r="N520" s="84">
        <f>[1]!b_anal_modidura_cnbd(A520,E520,1)</f>
        <v>4.3531000000000004</v>
      </c>
      <c r="O520" s="85">
        <f>[1]!b_anal_yield_cnbd(A520,D520,1)</f>
        <v>3.1699000000000002</v>
      </c>
      <c r="P520" s="86">
        <f>IF(U:U="国开1",0.09/N520+J520,IF(U:U="国开3",0.14/N520+J520,IF(U:U="国开5",0.24/N520+J520,IF(U:U="国开7",0.24/N520+J520,IF(U:U="国开10",0.29/N520+J520,IF(U:U="口行1",0.08/N520+J520,IF(U:U="口行2",0.08/N520+J520,IF(U:U="口行3",0.08/N520+J520,IF(U:U="口行5",0.13/N520+J520,IF(U:U="口行7",0.13/N520+J520,IF(U:U="口行10",0.18/N520+J520,IF(U:U="农发1",0.09/N520+J520,IF(U:U="农发2",0.09/N520+J520,IF(U:U="农发3",0.09/N520+J520,IF(U:U="农发5",0.14/N520+J520,IF(U:U="农发7",0.19/N520+J520,IF(U:U="农发10",0.19/N520+J520,IF(U:U="农发20",0.24/N520+J520,IF(U:U="国债1",0.05/N520+J520,IF(U:U="国债2",0.05/N520+J520,IF(U:U="国债3",0.05/N520+J520,IF(U:U="国开0",0,IF(U:U="农发0",0,IF(U:U="国债0",0,IF(U:U="口行0",0,0.1/N520+J520)))))))))))))))))))))))))</f>
        <v>3.1779331235211687</v>
      </c>
      <c r="Q520" s="1"/>
      <c r="R520" s="88">
        <f t="shared" si="17"/>
        <v>0.80331235211685836</v>
      </c>
      <c r="S520" s="1"/>
      <c r="U520" s="1" t="str">
        <f>IF(I:I="国家开发银行","国开",IF(I:I="中国进出口银行","口行",IF(I:I="中国农业发展银行","农发","国债")))&amp;IF(G:G&lt;1,"0",G520)</f>
        <v>国开5</v>
      </c>
      <c r="W520" s="1"/>
      <c r="X520" s="1"/>
    </row>
    <row r="521" spans="1:24" ht="15.75" hidden="1" x14ac:dyDescent="0.25">
      <c r="A521" s="113" t="str">
        <f t="shared" si="16"/>
        <v>160207.IB</v>
      </c>
      <c r="B521" s="29" t="s">
        <v>2481</v>
      </c>
      <c r="C521" s="29" t="s">
        <v>2482</v>
      </c>
      <c r="D521" s="33">
        <v>42500</v>
      </c>
      <c r="E521" s="33">
        <v>42502</v>
      </c>
      <c r="F521" s="30">
        <v>60</v>
      </c>
      <c r="G521" s="30">
        <v>7</v>
      </c>
      <c r="H521" s="29" t="s">
        <v>12</v>
      </c>
      <c r="I521" s="29" t="s">
        <v>15</v>
      </c>
      <c r="J521" s="30">
        <v>3.3725999999999998</v>
      </c>
      <c r="K521" s="30">
        <v>5.3</v>
      </c>
      <c r="L521" s="30"/>
      <c r="M521" s="30">
        <v>2.3782000000000001</v>
      </c>
      <c r="N521" s="84">
        <f>[1]!b_anal_modidura_cnbd(A521,E521,1)</f>
        <v>5.9621000000000004</v>
      </c>
      <c r="O521" s="85">
        <f>[1]!b_anal_yield_cnbd(A521,D521,1)</f>
        <v>3.4</v>
      </c>
      <c r="P521" s="86">
        <f>IF(U:U="国开1",0.09/N521+J521,IF(U:U="国开3",0.14/N521+J521,IF(U:U="国开5",0.24/N521+J521,IF(U:U="国开7",0.24/N521+J521,IF(U:U="国开10",0.29/N521+J521,IF(U:U="口行1",0.08/N521+J521,IF(U:U="口行2",0.08/N521+J521,IF(U:U="口行3",0.08/N521+J521,IF(U:U="口行5",0.13/N521+J521,IF(U:U="口行7",0.13/N521+J521,IF(U:U="口行10",0.18/N521+J521,IF(U:U="农发1",0.09/N521+J521,IF(U:U="农发2",0.09/N521+J521,IF(U:U="农发3",0.09/N521+J521,IF(U:U="农发5",0.14/N521+J521,IF(U:U="农发7",0.19/N521+J521,IF(U:U="农发10",0.19/N521+J521,IF(U:U="农发20",0.24/N521+J521,IF(U:U="国债1",0.05/N521+J521,IF(U:U="国债2",0.05/N521+J521,IF(U:U="国债3",0.05/N521+J521,IF(U:U="国开0",0,IF(U:U="农发0",0,IF(U:U="国债0",0,IF(U:U="口行0",0,0.1/N521+J521)))))))))))))))))))))))))</f>
        <v>3.412854272823334</v>
      </c>
      <c r="Q521" s="1"/>
      <c r="R521" s="88">
        <f t="shared" si="17"/>
        <v>1.2854272823334068</v>
      </c>
      <c r="S521" s="1"/>
      <c r="U521" s="1" t="str">
        <f>IF(I:I="国家开发银行","国开",IF(I:I="中国进出口银行","口行",IF(I:I="中国农业发展银行","农发","国债")))&amp;IF(G:G&lt;1,"0",G521)</f>
        <v>国开7</v>
      </c>
      <c r="W521" s="1"/>
      <c r="X521" s="1"/>
    </row>
    <row r="522" spans="1:24" ht="15.75" hidden="1" x14ac:dyDescent="0.25">
      <c r="A522" s="113" t="str">
        <f t="shared" si="16"/>
        <v>160208.IB</v>
      </c>
      <c r="B522" s="29" t="s">
        <v>2483</v>
      </c>
      <c r="C522" s="29" t="s">
        <v>2484</v>
      </c>
      <c r="D522" s="33">
        <v>42500</v>
      </c>
      <c r="E522" s="33">
        <v>42502</v>
      </c>
      <c r="F522" s="30">
        <v>60</v>
      </c>
      <c r="G522" s="30">
        <v>3</v>
      </c>
      <c r="H522" s="29" t="s">
        <v>12</v>
      </c>
      <c r="I522" s="29" t="s">
        <v>15</v>
      </c>
      <c r="J522" s="30">
        <v>2.8574000000000002</v>
      </c>
      <c r="K522" s="30">
        <v>3.41</v>
      </c>
      <c r="L522" s="30"/>
      <c r="M522" s="30">
        <v>5.5</v>
      </c>
      <c r="N522" s="84">
        <f>[1]!b_anal_modidura_cnbd(A522,E522,1)</f>
        <v>2.6522999999999999</v>
      </c>
      <c r="O522" s="85">
        <f>[1]!b_anal_yield_cnbd(A522,D522,1)</f>
        <v>2.9228000000000001</v>
      </c>
      <c r="P522" s="86">
        <f>IF(U:U="国开1",0.09/N522+J522,IF(U:U="国开3",0.14/N522+J522,IF(U:U="国开5",0.24/N522+J522,IF(U:U="国开7",0.24/N522+J522,IF(U:U="国开10",0.29/N522+J522,IF(U:U="口行1",0.08/N522+J522,IF(U:U="口行2",0.08/N522+J522,IF(U:U="口行3",0.08/N522+J522,IF(U:U="口行5",0.13/N522+J522,IF(U:U="口行7",0.13/N522+J522,IF(U:U="口行10",0.18/N522+J522,IF(U:U="农发1",0.09/N522+J522,IF(U:U="农发2",0.09/N522+J522,IF(U:U="农发3",0.09/N522+J522,IF(U:U="农发5",0.14/N522+J522,IF(U:U="农发7",0.19/N522+J522,IF(U:U="农发10",0.19/N522+J522,IF(U:U="农发20",0.24/N522+J522,IF(U:U="国债1",0.05/N522+J522,IF(U:U="国债2",0.05/N522+J522,IF(U:U="国债3",0.05/N522+J522,IF(U:U="国开0",0,IF(U:U="农发0",0,IF(U:U="国债0",0,IF(U:U="口行0",0,0.1/N522+J522)))))))))))))))))))))))))</f>
        <v>2.9101843758247559</v>
      </c>
      <c r="Q522" s="1"/>
      <c r="R522" s="88">
        <f t="shared" si="17"/>
        <v>-1.26156241752442</v>
      </c>
      <c r="S522" s="1"/>
      <c r="U522" s="1" t="str">
        <f>IF(I:I="国家开发银行","国开",IF(I:I="中国进出口银行","口行",IF(I:I="中国农业发展银行","农发","国债")))&amp;IF(G:G&lt;1,"0",G522)</f>
        <v>国开3</v>
      </c>
      <c r="W522" s="1"/>
      <c r="X522" s="1"/>
    </row>
    <row r="523" spans="1:24" ht="15.75" hidden="1" x14ac:dyDescent="0.25">
      <c r="A523" s="113" t="str">
        <f t="shared" si="16"/>
        <v>160007.IB</v>
      </c>
      <c r="B523" s="29" t="s">
        <v>2485</v>
      </c>
      <c r="C523" s="29" t="s">
        <v>2486</v>
      </c>
      <c r="D523" s="33">
        <v>42501</v>
      </c>
      <c r="E523" s="33">
        <v>42502</v>
      </c>
      <c r="F523" s="30">
        <v>378.8</v>
      </c>
      <c r="G523" s="30">
        <v>5</v>
      </c>
      <c r="H523" s="29" t="s">
        <v>12</v>
      </c>
      <c r="I523" s="29" t="s">
        <v>31</v>
      </c>
      <c r="J523" s="30">
        <v>2.6991999999999998</v>
      </c>
      <c r="K523" s="30">
        <v>2.75</v>
      </c>
      <c r="L523" s="30"/>
      <c r="M523" s="30"/>
      <c r="N523" s="84">
        <f>[1]!b_anal_modidura_cnbd(A523,E523,1)</f>
        <v>4.5545</v>
      </c>
      <c r="O523" s="85">
        <f>[1]!b_anal_yield_cnbd(A523,D523,1)</f>
        <v>2.7073999999999998</v>
      </c>
      <c r="P523" s="86">
        <f>IF(U:U="国开1",0.09/N523+J523,IF(U:U="国开3",0.14/N523+J523,IF(U:U="国开5",0.24/N523+J523,IF(U:U="国开7",0.24/N523+J523,IF(U:U="国开10",0.29/N523+J523,IF(U:U="口行1",0.08/N523+J523,IF(U:U="口行2",0.08/N523+J523,IF(U:U="口行3",0.08/N523+J523,IF(U:U="口行5",0.13/N523+J523,IF(U:U="口行7",0.13/N523+J523,IF(U:U="口行10",0.18/N523+J523,IF(U:U="农发1",0.09/N523+J523,IF(U:U="农发2",0.09/N523+J523,IF(U:U="农发3",0.09/N523+J523,IF(U:U="农发5",0.14/N523+J523,IF(U:U="农发7",0.19/N523+J523,IF(U:U="农发10",0.19/N523+J523,IF(U:U="农发20",0.24/N523+J523,IF(U:U="国债1",0.05/N523+J523,IF(U:U="国债2",0.05/N523+J523,IF(U:U="国债3",0.05/N523+J523,IF(U:U="国开0",0,IF(U:U="农发0",0,IF(U:U="国债0",0,IF(U:U="口行0",0,0.1/N523+J523)))))))))))))))))))))))))</f>
        <v>2.7211563069491711</v>
      </c>
      <c r="Q523" s="1"/>
      <c r="R523" s="88">
        <f t="shared" si="17"/>
        <v>1.3756306949171293</v>
      </c>
      <c r="S523" s="1"/>
      <c r="U523" s="1" t="str">
        <f>IF(I:I="国家开发银行","国开",IF(I:I="中国进出口银行","口行",IF(I:I="中国农业发展银行","农发","国债")))&amp;IF(G:G&lt;1,"0",G523)</f>
        <v>国债5</v>
      </c>
      <c r="W523" s="1"/>
      <c r="X523" s="1"/>
    </row>
    <row r="524" spans="1:24" ht="15.75" hidden="1" x14ac:dyDescent="0.25">
      <c r="A524" s="113" t="str">
        <f t="shared" si="16"/>
        <v>160210.IB</v>
      </c>
      <c r="B524" s="29" t="s">
        <v>2487</v>
      </c>
      <c r="C524" s="29" t="s">
        <v>2488</v>
      </c>
      <c r="D524" s="33">
        <v>42502</v>
      </c>
      <c r="E524" s="33">
        <v>42506</v>
      </c>
      <c r="F524" s="30">
        <v>120</v>
      </c>
      <c r="G524" s="30">
        <v>10</v>
      </c>
      <c r="H524" s="29" t="s">
        <v>12</v>
      </c>
      <c r="I524" s="29" t="s">
        <v>15</v>
      </c>
      <c r="J524" s="30">
        <v>3.2414000000000001</v>
      </c>
      <c r="K524" s="30">
        <v>3.47</v>
      </c>
      <c r="L524" s="30"/>
      <c r="M524" s="30">
        <v>2.8611</v>
      </c>
      <c r="N524" s="84">
        <f>[1]!b_anal_modidura_cnbd(A524,E524,1)</f>
        <v>8.3260000000000005</v>
      </c>
      <c r="O524" s="85">
        <f>[1]!b_anal_yield_cnbd(A524,D524,1)</f>
        <v>3.2736999999999998</v>
      </c>
      <c r="P524" s="86">
        <f>IF(U:U="国开1",0.09/N524+J524,IF(U:U="国开3",0.14/N524+J524,IF(U:U="国开5",0.24/N524+J524,IF(U:U="国开7",0.24/N524+J524,IF(U:U="国开10",0.29/N524+J524,IF(U:U="口行1",0.08/N524+J524,IF(U:U="口行2",0.08/N524+J524,IF(U:U="口行3",0.08/N524+J524,IF(U:U="口行5",0.13/N524+J524,IF(U:U="口行7",0.13/N524+J524,IF(U:U="口行10",0.18/N524+J524,IF(U:U="农发1",0.09/N524+J524,IF(U:U="农发2",0.09/N524+J524,IF(U:U="农发3",0.09/N524+J524,IF(U:U="农发5",0.14/N524+J524,IF(U:U="农发7",0.19/N524+J524,IF(U:U="农发10",0.19/N524+J524,IF(U:U="农发20",0.24/N524+J524,IF(U:U="国债1",0.05/N524+J524,IF(U:U="国债2",0.05/N524+J524,IF(U:U="国债3",0.05/N524+J524,IF(U:U="国开0",0,IF(U:U="农发0",0,IF(U:U="国债0",0,IF(U:U="口行0",0,0.1/N524+J524)))))))))))))))))))))))))</f>
        <v>3.276230650972856</v>
      </c>
      <c r="Q524" s="1"/>
      <c r="R524" s="88">
        <f t="shared" si="17"/>
        <v>0.25306509728562077</v>
      </c>
      <c r="S524" s="1"/>
      <c r="U524" s="1" t="str">
        <f>IF(I:I="国家开发银行","国开",IF(I:I="中国进出口银行","口行",IF(I:I="中国农业发展银行","农发","国债")))&amp;IF(G:G&lt;1,"0",G524)</f>
        <v>国开10</v>
      </c>
      <c r="W524" s="1"/>
      <c r="X524" s="1"/>
    </row>
    <row r="525" spans="1:24" ht="15.75" hidden="1" x14ac:dyDescent="0.25">
      <c r="A525" s="113" t="str">
        <f t="shared" si="16"/>
        <v>160302.IB</v>
      </c>
      <c r="B525" s="29" t="s">
        <v>2489</v>
      </c>
      <c r="C525" s="29" t="s">
        <v>2490</v>
      </c>
      <c r="D525" s="33">
        <v>42502</v>
      </c>
      <c r="E525" s="33">
        <v>42506</v>
      </c>
      <c r="F525" s="30">
        <v>50</v>
      </c>
      <c r="G525" s="30">
        <v>5</v>
      </c>
      <c r="H525" s="29" t="s">
        <v>12</v>
      </c>
      <c r="I525" s="29" t="s">
        <v>22</v>
      </c>
      <c r="J525" s="30">
        <v>3.1677</v>
      </c>
      <c r="K525" s="30">
        <v>3.48</v>
      </c>
      <c r="L525" s="30"/>
      <c r="M525" s="30">
        <v>1.2236</v>
      </c>
      <c r="N525" s="84">
        <f>[1]!b_anal_modidura_cnbd(A525,E525,1)</f>
        <v>4.3411</v>
      </c>
      <c r="O525" s="85">
        <f>[1]!b_anal_yield_cnbd(A525,D525,1)</f>
        <v>3.1972999999999998</v>
      </c>
      <c r="P525" s="86">
        <f>IF(U:U="国开1",0.09/N525+J525,IF(U:U="国开3",0.14/N525+J525,IF(U:U="国开5",0.24/N525+J525,IF(U:U="国开7",0.24/N525+J525,IF(U:U="国开10",0.29/N525+J525,IF(U:U="口行1",0.08/N525+J525,IF(U:U="口行2",0.08/N525+J525,IF(U:U="口行3",0.08/N525+J525,IF(U:U="口行5",0.13/N525+J525,IF(U:U="口行7",0.13/N525+J525,IF(U:U="口行10",0.18/N525+J525,IF(U:U="农发1",0.09/N525+J525,IF(U:U="农发2",0.09/N525+J525,IF(U:U="农发3",0.09/N525+J525,IF(U:U="农发5",0.14/N525+J525,IF(U:U="农发7",0.19/N525+J525,IF(U:U="农发10",0.19/N525+J525,IF(U:U="农发20",0.24/N525+J525,IF(U:U="国债1",0.05/N525+J525,IF(U:U="国债2",0.05/N525+J525,IF(U:U="国债3",0.05/N525+J525,IF(U:U="国开0",0,IF(U:U="农发0",0,IF(U:U="国债0",0,IF(U:U="口行0",0,0.1/N525+J525)))))))))))))))))))))))))</f>
        <v>3.1976463269678193</v>
      </c>
      <c r="Q525" s="1"/>
      <c r="R525" s="88">
        <f t="shared" si="17"/>
        <v>3.4632696781944361E-2</v>
      </c>
      <c r="S525" s="1"/>
      <c r="U525" s="1" t="str">
        <f>IF(I:I="国家开发银行","国开",IF(I:I="中国进出口银行","口行",IF(I:I="中国农业发展银行","农发","国债")))&amp;IF(G:G&lt;1,"0",G525)</f>
        <v>口行5</v>
      </c>
      <c r="W525" s="1"/>
      <c r="X525" s="1"/>
    </row>
    <row r="526" spans="1:24" ht="15.75" hidden="1" x14ac:dyDescent="0.25">
      <c r="A526" s="113" t="str">
        <f t="shared" si="16"/>
        <v>160205.IB</v>
      </c>
      <c r="B526" s="29" t="s">
        <v>2491</v>
      </c>
      <c r="C526" s="29" t="s">
        <v>2492</v>
      </c>
      <c r="D526" s="33">
        <v>42502</v>
      </c>
      <c r="E526" s="33">
        <v>42506</v>
      </c>
      <c r="F526" s="30">
        <v>30</v>
      </c>
      <c r="G526" s="30">
        <v>20</v>
      </c>
      <c r="H526" s="29" t="s">
        <v>12</v>
      </c>
      <c r="I526" s="29" t="s">
        <v>15</v>
      </c>
      <c r="J526" s="30">
        <v>3.9157000000000002</v>
      </c>
      <c r="K526" s="30">
        <v>4.84</v>
      </c>
      <c r="L526" s="30"/>
      <c r="M526" s="30">
        <v>2.5293999999999999</v>
      </c>
      <c r="N526" s="84">
        <f>[1]!b_anal_modidura_cnbd(A526,E526,1)</f>
        <v>13.467499999999999</v>
      </c>
      <c r="O526" s="85">
        <f>[1]!b_anal_yield_cnbd(A526,D526,1)</f>
        <v>3.9245000000000001</v>
      </c>
      <c r="P526" s="86">
        <f>IF(U:U="国开1",0.09/N526+J526,IF(U:U="国开3",0.14/N526+J526,IF(U:U="国开5",0.24/N526+J526,IF(U:U="国开7",0.24/N526+J526,IF(U:U="国开10",0.29/N526+J526,IF(U:U="口行1",0.08/N526+J526,IF(U:U="口行2",0.08/N526+J526,IF(U:U="口行3",0.08/N526+J526,IF(U:U="口行5",0.13/N526+J526,IF(U:U="口行7",0.13/N526+J526,IF(U:U="口行10",0.18/N526+J526,IF(U:U="农发1",0.09/N526+J526,IF(U:U="农发2",0.09/N526+J526,IF(U:U="农发3",0.09/N526+J526,IF(U:U="农发5",0.14/N526+J526,IF(U:U="农发7",0.19/N526+J526,IF(U:U="农发10",0.19/N526+J526,IF(U:U="农发20",0.24/N526+J526,IF(U:U="国债1",0.05/N526+J526,IF(U:U="国债2",0.05/N526+J526,IF(U:U="国债3",0.05/N526+J526,IF(U:U="国开0",0,IF(U:U="农发0",0,IF(U:U="国债0",0,IF(U:U="口行0",0,0.1/N526+J526)))))))))))))))))))))))))</f>
        <v>3.9231252830889178</v>
      </c>
      <c r="Q526" s="1"/>
      <c r="R526" s="88">
        <f t="shared" si="17"/>
        <v>-0.13747169110822632</v>
      </c>
      <c r="S526" s="1"/>
      <c r="U526" s="1" t="str">
        <f>IF(I:I="国家开发银行","国开",IF(I:I="中国进出口银行","口行",IF(I:I="中国农业发展银行","农发","国债")))&amp;IF(G:G&lt;1,"0",G526)</f>
        <v>国开20</v>
      </c>
      <c r="W526" s="1"/>
      <c r="X526" s="1"/>
    </row>
    <row r="527" spans="1:24" ht="15.75" hidden="1" x14ac:dyDescent="0.25">
      <c r="A527" s="113" t="str">
        <f t="shared" si="16"/>
        <v>160303.IB</v>
      </c>
      <c r="B527" s="29" t="s">
        <v>2493</v>
      </c>
      <c r="C527" s="29" t="s">
        <v>2494</v>
      </c>
      <c r="D527" s="33">
        <v>42502</v>
      </c>
      <c r="E527" s="33">
        <v>42506</v>
      </c>
      <c r="F527" s="30">
        <v>50</v>
      </c>
      <c r="G527" s="30">
        <v>10</v>
      </c>
      <c r="H527" s="29" t="s">
        <v>12</v>
      </c>
      <c r="I527" s="29" t="s">
        <v>22</v>
      </c>
      <c r="J527" s="30">
        <v>3.4527999999999999</v>
      </c>
      <c r="K527" s="30">
        <v>5.04</v>
      </c>
      <c r="L527" s="30"/>
      <c r="M527" s="30">
        <v>2.5312999999999999</v>
      </c>
      <c r="N527" s="84">
        <f>[1]!b_anal_modidura_cnbd(A527,E527,1)</f>
        <v>8.1455000000000002</v>
      </c>
      <c r="O527" s="85">
        <f>[1]!b_anal_yield_cnbd(A527,D527,1)</f>
        <v>3.47</v>
      </c>
      <c r="P527" s="86">
        <f>IF(U:U="国开1",0.09/N527+J527,IF(U:U="国开3",0.14/N527+J527,IF(U:U="国开5",0.24/N527+J527,IF(U:U="国开7",0.24/N527+J527,IF(U:U="国开10",0.29/N527+J527,IF(U:U="口行1",0.08/N527+J527,IF(U:U="口行2",0.08/N527+J527,IF(U:U="口行3",0.08/N527+J527,IF(U:U="口行5",0.13/N527+J527,IF(U:U="口行7",0.13/N527+J527,IF(U:U="口行10",0.18/N527+J527,IF(U:U="农发1",0.09/N527+J527,IF(U:U="农发2",0.09/N527+J527,IF(U:U="农发3",0.09/N527+J527,IF(U:U="农发5",0.14/N527+J527,IF(U:U="农发7",0.19/N527+J527,IF(U:U="农发10",0.19/N527+J527,IF(U:U="农发20",0.24/N527+J527,IF(U:U="国债1",0.05/N527+J527,IF(U:U="国债2",0.05/N527+J527,IF(U:U="国债3",0.05/N527+J527,IF(U:U="国开0",0,IF(U:U="农发0",0,IF(U:U="国债0",0,IF(U:U="口行0",0,0.1/N527+J527)))))))))))))))))))))))))</f>
        <v>3.4748980909704743</v>
      </c>
      <c r="Q527" s="1"/>
      <c r="R527" s="88">
        <f t="shared" si="17"/>
        <v>0.48980909704741116</v>
      </c>
      <c r="S527" s="1"/>
      <c r="U527" s="1" t="str">
        <f>IF(I:I="国家开发银行","国开",IF(I:I="中国进出口银行","口行",IF(I:I="中国农业发展银行","农发","国债")))&amp;IF(G:G&lt;1,"0",G527)</f>
        <v>口行10</v>
      </c>
      <c r="W527" s="1"/>
      <c r="X527" s="1"/>
    </row>
    <row r="528" spans="1:24" ht="15.75" hidden="1" x14ac:dyDescent="0.25">
      <c r="A528" s="113" t="str">
        <f t="shared" si="16"/>
        <v>160417.IB</v>
      </c>
      <c r="B528" s="29" t="s">
        <v>2495</v>
      </c>
      <c r="C528" s="29" t="s">
        <v>2496</v>
      </c>
      <c r="D528" s="33">
        <v>42506</v>
      </c>
      <c r="E528" s="33">
        <v>42508</v>
      </c>
      <c r="F528" s="30">
        <v>50</v>
      </c>
      <c r="G528" s="30">
        <v>7</v>
      </c>
      <c r="H528" s="29" t="s">
        <v>12</v>
      </c>
      <c r="I528" s="29" t="s">
        <v>41</v>
      </c>
      <c r="J528" s="30">
        <v>3.4458000000000002</v>
      </c>
      <c r="K528" s="30">
        <v>2.7</v>
      </c>
      <c r="L528" s="30"/>
      <c r="M528" s="30">
        <v>19.25</v>
      </c>
      <c r="N528" s="84">
        <f>[1]!b_anal_modidura_cnbd(A528,E528,1)</f>
        <v>6.0393999999999997</v>
      </c>
      <c r="O528" s="85">
        <f>[1]!b_anal_yield_cnbd(A528,D528,1)</f>
        <v>3.4731000000000001</v>
      </c>
      <c r="P528" s="86">
        <f>IF(U:U="国开1",0.09/N528+J528,IF(U:U="国开3",0.14/N528+J528,IF(U:U="国开5",0.24/N528+J528,IF(U:U="国开7",0.24/N528+J528,IF(U:U="国开10",0.29/N528+J528,IF(U:U="口行1",0.08/N528+J528,IF(U:U="口行2",0.08/N528+J528,IF(U:U="口行3",0.08/N528+J528,IF(U:U="口行5",0.13/N528+J528,IF(U:U="口行7",0.13/N528+J528,IF(U:U="口行10",0.18/N528+J528,IF(U:U="农发1",0.09/N528+J528,IF(U:U="农发2",0.09/N528+J528,IF(U:U="农发3",0.09/N528+J528,IF(U:U="农发5",0.14/N528+J528,IF(U:U="农发7",0.19/N528+J528,IF(U:U="农发10",0.19/N528+J528,IF(U:U="农发20",0.24/N528+J528,IF(U:U="国债1",0.05/N528+J528,IF(U:U="国债2",0.05/N528+J528,IF(U:U="国债3",0.05/N528+J528,IF(U:U="国开0",0,IF(U:U="农发0",0,IF(U:U="国债0",0,IF(U:U="口行0",0,0.1/N528+J528)))))))))))))))))))))))))</f>
        <v>3.4772600788157768</v>
      </c>
      <c r="Q528" s="1"/>
      <c r="R528" s="88">
        <f t="shared" si="17"/>
        <v>0.41600788157767354</v>
      </c>
      <c r="S528" s="1"/>
      <c r="U528" s="1" t="str">
        <f>IF(I:I="国家开发银行","国开",IF(I:I="中国进出口银行","口行",IF(I:I="中国农业发展银行","农发","国债")))&amp;IF(G:G&lt;1,"0",G528)</f>
        <v>农发7</v>
      </c>
      <c r="W528" s="1"/>
      <c r="X528" s="1"/>
    </row>
    <row r="529" spans="1:24" ht="15.75" hidden="1" x14ac:dyDescent="0.25">
      <c r="A529" s="113" t="str">
        <f t="shared" si="16"/>
        <v>160418.IB</v>
      </c>
      <c r="B529" s="29" t="s">
        <v>2497</v>
      </c>
      <c r="C529" s="29" t="s">
        <v>2498</v>
      </c>
      <c r="D529" s="33">
        <v>42506</v>
      </c>
      <c r="E529" s="33">
        <v>42508</v>
      </c>
      <c r="F529" s="30">
        <v>50</v>
      </c>
      <c r="G529" s="30">
        <v>10</v>
      </c>
      <c r="H529" s="29" t="s">
        <v>12</v>
      </c>
      <c r="I529" s="29" t="s">
        <v>41</v>
      </c>
      <c r="J529" s="30">
        <v>3.4798</v>
      </c>
      <c r="K529" s="30">
        <v>3.55</v>
      </c>
      <c r="L529" s="30"/>
      <c r="M529" s="30">
        <v>1.4504999999999999</v>
      </c>
      <c r="N529" s="84">
        <f>[1]!b_anal_modidura_cnbd(A529,E529,1)</f>
        <v>8.2196999999999996</v>
      </c>
      <c r="O529" s="85">
        <f>[1]!b_anal_yield_cnbd(A529,D529,1)</f>
        <v>3.4786999999999999</v>
      </c>
      <c r="P529" s="86">
        <f>IF(U:U="国开1",0.09/N529+J529,IF(U:U="国开3",0.14/N529+J529,IF(U:U="国开5",0.24/N529+J529,IF(U:U="国开7",0.24/N529+J529,IF(U:U="国开10",0.29/N529+J529,IF(U:U="口行1",0.08/N529+J529,IF(U:U="口行2",0.08/N529+J529,IF(U:U="口行3",0.08/N529+J529,IF(U:U="口行5",0.13/N529+J529,IF(U:U="口行7",0.13/N529+J529,IF(U:U="口行10",0.18/N529+J529,IF(U:U="农发1",0.09/N529+J529,IF(U:U="农发2",0.09/N529+J529,IF(U:U="农发3",0.09/N529+J529,IF(U:U="农发5",0.14/N529+J529,IF(U:U="农发7",0.19/N529+J529,IF(U:U="农发10",0.19/N529+J529,IF(U:U="农发20",0.24/N529+J529,IF(U:U="国债1",0.05/N529+J529,IF(U:U="国债2",0.05/N529+J529,IF(U:U="国债3",0.05/N529+J529,IF(U:U="国开0",0,IF(U:U="农发0",0,IF(U:U="国债0",0,IF(U:U="口行0",0,0.1/N529+J529)))))))))))))))))))))))))</f>
        <v>3.5029151988515395</v>
      </c>
      <c r="Q529" s="1"/>
      <c r="R529" s="88">
        <f t="shared" si="17"/>
        <v>2.4215198851539554</v>
      </c>
      <c r="S529" s="1"/>
      <c r="U529" s="1" t="str">
        <f>IF(I:I="国家开发银行","国开",IF(I:I="中国进出口银行","口行",IF(I:I="中国农业发展银行","农发","国债")))&amp;IF(G:G&lt;1,"0",G529)</f>
        <v>农发10</v>
      </c>
      <c r="W529" s="1"/>
      <c r="X529" s="1"/>
    </row>
    <row r="530" spans="1:24" ht="15.75" hidden="1" x14ac:dyDescent="0.25">
      <c r="A530" s="113" t="str">
        <f t="shared" si="16"/>
        <v>160415.IB</v>
      </c>
      <c r="B530" s="29" t="s">
        <v>2499</v>
      </c>
      <c r="C530" s="29" t="s">
        <v>2500</v>
      </c>
      <c r="D530" s="33">
        <v>42506</v>
      </c>
      <c r="E530" s="33">
        <v>42508</v>
      </c>
      <c r="F530" s="30">
        <v>50</v>
      </c>
      <c r="G530" s="30">
        <v>3</v>
      </c>
      <c r="H530" s="29" t="s">
        <v>12</v>
      </c>
      <c r="I530" s="29" t="s">
        <v>41</v>
      </c>
      <c r="J530" s="30">
        <v>2.9558</v>
      </c>
      <c r="K530" s="30">
        <v>3.13</v>
      </c>
      <c r="L530" s="30"/>
      <c r="M530" s="30">
        <v>1.4582999999999999</v>
      </c>
      <c r="N530" s="84">
        <f>[1]!b_anal_modidura_cnbd(A530,E530,1)</f>
        <v>2.7559</v>
      </c>
      <c r="O530" s="85">
        <f>[1]!b_anal_yield_cnbd(A530,D530,1)</f>
        <v>2.9901</v>
      </c>
      <c r="P530" s="86">
        <f>IF(U:U="国开1",0.09/N530+J530,IF(U:U="国开3",0.14/N530+J530,IF(U:U="国开5",0.24/N530+J530,IF(U:U="国开7",0.24/N530+J530,IF(U:U="国开10",0.29/N530+J530,IF(U:U="口行1",0.08/N530+J530,IF(U:U="口行2",0.08/N530+J530,IF(U:U="口行3",0.08/N530+J530,IF(U:U="口行5",0.13/N530+J530,IF(U:U="口行7",0.13/N530+J530,IF(U:U="口行10",0.18/N530+J530,IF(U:U="农发1",0.09/N530+J530,IF(U:U="农发2",0.09/N530+J530,IF(U:U="农发3",0.09/N530+J530,IF(U:U="农发5",0.14/N530+J530,IF(U:U="农发7",0.19/N530+J530,IF(U:U="农发10",0.19/N530+J530,IF(U:U="农发20",0.24/N530+J530,IF(U:U="国债1",0.05/N530+J530,IF(U:U="国债2",0.05/N530+J530,IF(U:U="国债3",0.05/N530+J530,IF(U:U="国开0",0,IF(U:U="农发0",0,IF(U:U="国债0",0,IF(U:U="口行0",0,0.1/N530+J530)))))))))))))))))))))))))</f>
        <v>2.988457208171559</v>
      </c>
      <c r="Q530" s="1"/>
      <c r="R530" s="88">
        <f t="shared" si="17"/>
        <v>-0.16427918284409593</v>
      </c>
      <c r="S530" s="1"/>
      <c r="U530" s="1" t="str">
        <f>IF(I:I="国家开发银行","国开",IF(I:I="中国进出口银行","口行",IF(I:I="中国农业发展银行","农发","国债")))&amp;IF(G:G&lt;1,"0",G530)</f>
        <v>农发3</v>
      </c>
      <c r="W530" s="1"/>
      <c r="X530" s="1"/>
    </row>
    <row r="531" spans="1:24" ht="15.75" hidden="1" x14ac:dyDescent="0.25">
      <c r="A531" s="113" t="str">
        <f t="shared" si="16"/>
        <v>160416.IB</v>
      </c>
      <c r="B531" s="29" t="s">
        <v>2501</v>
      </c>
      <c r="C531" s="29" t="s">
        <v>2502</v>
      </c>
      <c r="D531" s="33">
        <v>42506</v>
      </c>
      <c r="E531" s="33">
        <v>42508</v>
      </c>
      <c r="F531" s="30">
        <v>50</v>
      </c>
      <c r="G531" s="30">
        <v>5</v>
      </c>
      <c r="H531" s="29" t="s">
        <v>12</v>
      </c>
      <c r="I531" s="29" t="s">
        <v>41</v>
      </c>
      <c r="J531" s="30">
        <v>3.1997</v>
      </c>
      <c r="K531" s="30">
        <v>3.87</v>
      </c>
      <c r="L531" s="30"/>
      <c r="M531" s="30">
        <v>1.1755</v>
      </c>
      <c r="N531" s="84">
        <f>[1]!b_anal_modidura_cnbd(A531,E531,1)</f>
        <v>4.4764999999999997</v>
      </c>
      <c r="O531" s="85">
        <f>[1]!b_anal_yield_cnbd(A531,D531,1)</f>
        <v>3.2376</v>
      </c>
      <c r="P531" s="86">
        <f>IF(U:U="国开1",0.09/N531+J531,IF(U:U="国开3",0.14/N531+J531,IF(U:U="国开5",0.24/N531+J531,IF(U:U="国开7",0.24/N531+J531,IF(U:U="国开10",0.29/N531+J531,IF(U:U="口行1",0.08/N531+J531,IF(U:U="口行2",0.08/N531+J531,IF(U:U="口行3",0.08/N531+J531,IF(U:U="口行5",0.13/N531+J531,IF(U:U="口行7",0.13/N531+J531,IF(U:U="口行10",0.18/N531+J531,IF(U:U="农发1",0.09/N531+J531,IF(U:U="农发2",0.09/N531+J531,IF(U:U="农发3",0.09/N531+J531,IF(U:U="农发5",0.14/N531+J531,IF(U:U="农发7",0.19/N531+J531,IF(U:U="农发10",0.19/N531+J531,IF(U:U="农发20",0.24/N531+J531,IF(U:U="国债1",0.05/N531+J531,IF(U:U="国债2",0.05/N531+J531,IF(U:U="国债3",0.05/N531+J531,IF(U:U="国开0",0,IF(U:U="农发0",0,IF(U:U="国债0",0,IF(U:U="口行0",0,0.1/N531+J531)))))))))))))))))))))))))</f>
        <v>3.2309744331508989</v>
      </c>
      <c r="Q531" s="1"/>
      <c r="R531" s="88">
        <f t="shared" si="17"/>
        <v>-0.66255668491010944</v>
      </c>
      <c r="S531" s="1"/>
      <c r="U531" s="1" t="str">
        <f>IF(I:I="国家开发银行","国开",IF(I:I="中国进出口银行","口行",IF(I:I="中国农业发展银行","农发","国债")))&amp;IF(G:G&lt;1,"0",G531)</f>
        <v>农发5</v>
      </c>
      <c r="W531" s="1"/>
      <c r="X531" s="1"/>
    </row>
    <row r="532" spans="1:24" ht="15.75" hidden="1" x14ac:dyDescent="0.25">
      <c r="A532" s="113" t="str">
        <f t="shared" si="16"/>
        <v>160207.IB</v>
      </c>
      <c r="B532" s="29" t="s">
        <v>2503</v>
      </c>
      <c r="C532" s="29" t="s">
        <v>2504</v>
      </c>
      <c r="D532" s="33">
        <v>42507</v>
      </c>
      <c r="E532" s="33">
        <v>42509</v>
      </c>
      <c r="F532" s="30">
        <v>60</v>
      </c>
      <c r="G532" s="30">
        <v>7</v>
      </c>
      <c r="H532" s="29" t="s">
        <v>12</v>
      </c>
      <c r="I532" s="29" t="s">
        <v>15</v>
      </c>
      <c r="J532" s="30">
        <v>3.3934000000000002</v>
      </c>
      <c r="K532" s="30">
        <v>3.75</v>
      </c>
      <c r="L532" s="30"/>
      <c r="M532" s="30">
        <v>1.1778</v>
      </c>
      <c r="N532" s="84">
        <f>[1]!b_anal_modidura_cnbd(A532,E532,1)</f>
        <v>5.9337</v>
      </c>
      <c r="O532" s="85">
        <f>[1]!b_anal_yield_cnbd(A532,D532,1)</f>
        <v>3.4180999999999999</v>
      </c>
      <c r="P532" s="86">
        <f>IF(U:U="国开1",0.09/N532+J532,IF(U:U="国开3",0.14/N532+J532,IF(U:U="国开5",0.24/N532+J532,IF(U:U="国开7",0.24/N532+J532,IF(U:U="国开10",0.29/N532+J532,IF(U:U="口行1",0.08/N532+J532,IF(U:U="口行2",0.08/N532+J532,IF(U:U="口行3",0.08/N532+J532,IF(U:U="口行5",0.13/N532+J532,IF(U:U="口行7",0.13/N532+J532,IF(U:U="口行10",0.18/N532+J532,IF(U:U="农发1",0.09/N532+J532,IF(U:U="农发2",0.09/N532+J532,IF(U:U="农发3",0.09/N532+J532,IF(U:U="农发5",0.14/N532+J532,IF(U:U="农发7",0.19/N532+J532,IF(U:U="农发10",0.19/N532+J532,IF(U:U="农发20",0.24/N532+J532,IF(U:U="国债1",0.05/N532+J532,IF(U:U="国债2",0.05/N532+J532,IF(U:U="国债3",0.05/N532+J532,IF(U:U="国开0",0,IF(U:U="农发0",0,IF(U:U="国债0",0,IF(U:U="口行0",0,0.1/N532+J532)))))))))))))))))))))))))</f>
        <v>3.4338469386723296</v>
      </c>
      <c r="Q532" s="1"/>
      <c r="R532" s="88">
        <f t="shared" si="17"/>
        <v>1.574693867232968</v>
      </c>
      <c r="S532" s="1"/>
      <c r="U532" s="1" t="str">
        <f>IF(I:I="国家开发银行","国开",IF(I:I="中国进出口银行","口行",IF(I:I="中国农业发展银行","农发","国债")))&amp;IF(G:G&lt;1,"0",G532)</f>
        <v>国开7</v>
      </c>
      <c r="W532" s="1"/>
      <c r="X532" s="1"/>
    </row>
    <row r="533" spans="1:24" ht="15.75" hidden="1" x14ac:dyDescent="0.25">
      <c r="A533" s="113" t="str">
        <f t="shared" si="16"/>
        <v>160206.IB</v>
      </c>
      <c r="B533" s="29" t="s">
        <v>2505</v>
      </c>
      <c r="C533" s="29" t="s">
        <v>2506</v>
      </c>
      <c r="D533" s="33">
        <v>42507</v>
      </c>
      <c r="E533" s="33">
        <v>42509</v>
      </c>
      <c r="F533" s="30">
        <v>70</v>
      </c>
      <c r="G533" s="30">
        <v>5</v>
      </c>
      <c r="H533" s="29" t="s">
        <v>12</v>
      </c>
      <c r="I533" s="29" t="s">
        <v>15</v>
      </c>
      <c r="J533" s="30">
        <v>3.1547999999999998</v>
      </c>
      <c r="K533" s="30">
        <v>3.2</v>
      </c>
      <c r="L533" s="30"/>
      <c r="M533" s="30">
        <v>4.5517000000000003</v>
      </c>
      <c r="N533" s="84">
        <f>[1]!b_anal_modidura_cnbd(A533,E533,1)</f>
        <v>4.3292000000000002</v>
      </c>
      <c r="O533" s="85">
        <f>[1]!b_anal_yield_cnbd(A533,D533,1)</f>
        <v>3.1808999999999998</v>
      </c>
      <c r="P533" s="86">
        <f>IF(U:U="国开1",0.09/N533+J533,IF(U:U="国开3",0.14/N533+J533,IF(U:U="国开5",0.24/N533+J533,IF(U:U="国开7",0.24/N533+J533,IF(U:U="国开10",0.29/N533+J533,IF(U:U="口行1",0.08/N533+J533,IF(U:U="口行2",0.08/N533+J533,IF(U:U="口行3",0.08/N533+J533,IF(U:U="口行5",0.13/N533+J533,IF(U:U="口行7",0.13/N533+J533,IF(U:U="口行10",0.18/N533+J533,IF(U:U="农发1",0.09/N533+J533,IF(U:U="农发2",0.09/N533+J533,IF(U:U="农发3",0.09/N533+J533,IF(U:U="农发5",0.14/N533+J533,IF(U:U="农发7",0.19/N533+J533,IF(U:U="农发10",0.19/N533+J533,IF(U:U="农发20",0.24/N533+J533,IF(U:U="国债1",0.05/N533+J533,IF(U:U="国债2",0.05/N533+J533,IF(U:U="国债3",0.05/N533+J533,IF(U:U="国开0",0,IF(U:U="农发0",0,IF(U:U="国债0",0,IF(U:U="口行0",0,0.1/N533+J533)))))))))))))))))))))))))</f>
        <v>3.2102374942252609</v>
      </c>
      <c r="Q533" s="1"/>
      <c r="R533" s="88">
        <f t="shared" si="17"/>
        <v>2.9337494225261107</v>
      </c>
      <c r="S533" s="1"/>
      <c r="U533" s="1" t="str">
        <f>IF(I:I="国家开发银行","国开",IF(I:I="中国进出口银行","口行",IF(I:I="中国农业发展银行","农发","国债")))&amp;IF(G:G&lt;1,"0",G533)</f>
        <v>国开5</v>
      </c>
      <c r="W533" s="1"/>
      <c r="X533" s="1"/>
    </row>
    <row r="534" spans="1:24" ht="15.75" hidden="1" x14ac:dyDescent="0.25">
      <c r="A534" s="113" t="str">
        <f t="shared" si="16"/>
        <v>160208.IB</v>
      </c>
      <c r="B534" s="29" t="s">
        <v>2507</v>
      </c>
      <c r="C534" s="29" t="s">
        <v>2508</v>
      </c>
      <c r="D534" s="33">
        <v>42507</v>
      </c>
      <c r="E534" s="33">
        <v>42509</v>
      </c>
      <c r="F534" s="30">
        <v>60</v>
      </c>
      <c r="G534" s="30">
        <v>3</v>
      </c>
      <c r="H534" s="29" t="s">
        <v>12</v>
      </c>
      <c r="I534" s="29" t="s">
        <v>15</v>
      </c>
      <c r="J534" s="30">
        <v>2.9234</v>
      </c>
      <c r="K534" s="30">
        <v>2.59</v>
      </c>
      <c r="L534" s="30"/>
      <c r="M534" s="30">
        <v>2.1707000000000001</v>
      </c>
      <c r="N534" s="84">
        <f>[1]!b_anal_modidura_cnbd(A534,E534,1)</f>
        <v>2.6305999999999998</v>
      </c>
      <c r="O534" s="85">
        <f>[1]!b_anal_yield_cnbd(A534,D534,1)</f>
        <v>2.9622999999999999</v>
      </c>
      <c r="P534" s="86">
        <f>IF(U:U="国开1",0.09/N534+J534,IF(U:U="国开3",0.14/N534+J534,IF(U:U="国开5",0.24/N534+J534,IF(U:U="国开7",0.24/N534+J534,IF(U:U="国开10",0.29/N534+J534,IF(U:U="口行1",0.08/N534+J534,IF(U:U="口行2",0.08/N534+J534,IF(U:U="口行3",0.08/N534+J534,IF(U:U="口行5",0.13/N534+J534,IF(U:U="口行7",0.13/N534+J534,IF(U:U="口行10",0.18/N534+J534,IF(U:U="农发1",0.09/N534+J534,IF(U:U="农发2",0.09/N534+J534,IF(U:U="农发3",0.09/N534+J534,IF(U:U="农发5",0.14/N534+J534,IF(U:U="农发7",0.19/N534+J534,IF(U:U="农发10",0.19/N534+J534,IF(U:U="农发20",0.24/N534+J534,IF(U:U="国债1",0.05/N534+J534,IF(U:U="国债2",0.05/N534+J534,IF(U:U="国债3",0.05/N534+J534,IF(U:U="国开0",0,IF(U:U="农发0",0,IF(U:U="国债0",0,IF(U:U="口行0",0,0.1/N534+J534)))))))))))))))))))))))))</f>
        <v>2.9766197977647684</v>
      </c>
      <c r="Q534" s="1"/>
      <c r="R534" s="88">
        <f t="shared" si="17"/>
        <v>1.4319797764768438</v>
      </c>
      <c r="S534" s="1"/>
      <c r="U534" s="1" t="str">
        <f>IF(I:I="国家开发银行","国开",IF(I:I="中国进出口银行","口行",IF(I:I="中国农业发展银行","农发","国债")))&amp;IF(G:G&lt;1,"0",G534)</f>
        <v>国开3</v>
      </c>
      <c r="W534" s="1"/>
      <c r="X534" s="1"/>
    </row>
    <row r="535" spans="1:24" ht="15.75" hidden="1" x14ac:dyDescent="0.25">
      <c r="A535" s="113" t="str">
        <f t="shared" si="16"/>
        <v>160411.IB</v>
      </c>
      <c r="B535" s="29" t="s">
        <v>2509</v>
      </c>
      <c r="C535" s="29" t="s">
        <v>2510</v>
      </c>
      <c r="D535" s="33">
        <v>42508</v>
      </c>
      <c r="E535" s="33">
        <v>42510</v>
      </c>
      <c r="F535" s="30">
        <v>60</v>
      </c>
      <c r="G535" s="30">
        <v>5</v>
      </c>
      <c r="H535" s="29" t="s">
        <v>12</v>
      </c>
      <c r="I535" s="29" t="s">
        <v>41</v>
      </c>
      <c r="J535" s="30">
        <v>3.2326000000000001</v>
      </c>
      <c r="K535" s="30">
        <v>2.4300000000000002</v>
      </c>
      <c r="L535" s="30"/>
      <c r="M535" s="30">
        <v>1.6765000000000001</v>
      </c>
      <c r="N535" s="84">
        <f>[1]!b_anal_modidura_cnbd(A535,E535,1)</f>
        <v>4.3728999999999996</v>
      </c>
      <c r="O535" s="85">
        <f>[1]!b_anal_yield_cnbd(A535,D535,1)</f>
        <v>3.2523</v>
      </c>
      <c r="P535" s="86">
        <f>IF(U:U="国开1",0.09/N535+J535,IF(U:U="国开3",0.14/N535+J535,IF(U:U="国开5",0.24/N535+J535,IF(U:U="国开7",0.24/N535+J535,IF(U:U="国开10",0.29/N535+J535,IF(U:U="口行1",0.08/N535+J535,IF(U:U="口行2",0.08/N535+J535,IF(U:U="口行3",0.08/N535+J535,IF(U:U="口行5",0.13/N535+J535,IF(U:U="口行7",0.13/N535+J535,IF(U:U="口行10",0.18/N535+J535,IF(U:U="农发1",0.09/N535+J535,IF(U:U="农发2",0.09/N535+J535,IF(U:U="农发3",0.09/N535+J535,IF(U:U="农发5",0.14/N535+J535,IF(U:U="农发7",0.19/N535+J535,IF(U:U="农发10",0.19/N535+J535,IF(U:U="农发20",0.24/N535+J535,IF(U:U="国债1",0.05/N535+J535,IF(U:U="国债2",0.05/N535+J535,IF(U:U="国债3",0.05/N535+J535,IF(U:U="国开0",0,IF(U:U="农发0",0,IF(U:U="国债0",0,IF(U:U="口行0",0,0.1/N535+J535)))))))))))))))))))))))))</f>
        <v>3.2646153673763409</v>
      </c>
      <c r="Q535" s="1"/>
      <c r="R535" s="88">
        <f t="shared" si="17"/>
        <v>1.231536737634098</v>
      </c>
      <c r="S535" s="1"/>
      <c r="U535" s="1" t="str">
        <f>IF(I:I="国家开发银行","国开",IF(I:I="中国进出口银行","口行",IF(I:I="中国农业发展银行","农发","国债")))&amp;IF(G:G&lt;1,"0",G535)</f>
        <v>农发5</v>
      </c>
      <c r="W535" s="1"/>
      <c r="X535" s="1"/>
    </row>
    <row r="536" spans="1:24" ht="15.75" hidden="1" x14ac:dyDescent="0.25">
      <c r="A536" s="113" t="str">
        <f t="shared" si="16"/>
        <v>160408.IB</v>
      </c>
      <c r="B536" s="29" t="s">
        <v>2511</v>
      </c>
      <c r="C536" s="29" t="s">
        <v>2512</v>
      </c>
      <c r="D536" s="33">
        <v>42508</v>
      </c>
      <c r="E536" s="33">
        <v>42510</v>
      </c>
      <c r="F536" s="30">
        <v>80</v>
      </c>
      <c r="G536" s="30">
        <v>10</v>
      </c>
      <c r="H536" s="29" t="s">
        <v>12</v>
      </c>
      <c r="I536" s="29" t="s">
        <v>41</v>
      </c>
      <c r="J536" s="30">
        <v>3.5491999999999999</v>
      </c>
      <c r="K536" s="30">
        <v>2.4500000000000002</v>
      </c>
      <c r="L536" s="30"/>
      <c r="M536" s="30">
        <v>5.2683</v>
      </c>
      <c r="N536" s="84">
        <f>[1]!b_anal_modidura_cnbd(A536,E536,1)</f>
        <v>8.1264000000000003</v>
      </c>
      <c r="O536" s="85">
        <f>[1]!b_anal_yield_cnbd(A536,D536,1)</f>
        <v>3.5398000000000001</v>
      </c>
      <c r="P536" s="86">
        <f>IF(U:U="国开1",0.09/N536+J536,IF(U:U="国开3",0.14/N536+J536,IF(U:U="国开5",0.24/N536+J536,IF(U:U="国开7",0.24/N536+J536,IF(U:U="国开10",0.29/N536+J536,IF(U:U="口行1",0.08/N536+J536,IF(U:U="口行2",0.08/N536+J536,IF(U:U="口行3",0.08/N536+J536,IF(U:U="口行5",0.13/N536+J536,IF(U:U="口行7",0.13/N536+J536,IF(U:U="口行10",0.18/N536+J536,IF(U:U="农发1",0.09/N536+J536,IF(U:U="农发2",0.09/N536+J536,IF(U:U="农发3",0.09/N536+J536,IF(U:U="农发5",0.14/N536+J536,IF(U:U="农发7",0.19/N536+J536,IF(U:U="农发10",0.19/N536+J536,IF(U:U="农发20",0.24/N536+J536,IF(U:U="国债1",0.05/N536+J536,IF(U:U="国债2",0.05/N536+J536,IF(U:U="国债3",0.05/N536+J536,IF(U:U="国开0",0,IF(U:U="农发0",0,IF(U:U="国债0",0,IF(U:U="口行0",0,0.1/N536+J536)))))))))))))))))))))))))</f>
        <v>3.5725805867296709</v>
      </c>
      <c r="Q536" s="1"/>
      <c r="R536" s="88">
        <f t="shared" si="17"/>
        <v>3.278058672967088</v>
      </c>
      <c r="S536" s="1"/>
      <c r="U536" s="1" t="str">
        <f>IF(I:I="国家开发银行","国开",IF(I:I="中国进出口银行","口行",IF(I:I="中国农业发展银行","农发","国债")))&amp;IF(G:G&lt;1,"0",G536)</f>
        <v>农发10</v>
      </c>
      <c r="W536" s="1"/>
      <c r="X536" s="1"/>
    </row>
    <row r="537" spans="1:24" ht="15.75" hidden="1" x14ac:dyDescent="0.25">
      <c r="A537" s="113" t="str">
        <f t="shared" si="16"/>
        <v>160006.IB</v>
      </c>
      <c r="B537" s="29" t="s">
        <v>2513</v>
      </c>
      <c r="C537" s="29" t="s">
        <v>2514</v>
      </c>
      <c r="D537" s="33">
        <v>42508</v>
      </c>
      <c r="E537" s="33">
        <v>42509</v>
      </c>
      <c r="F537" s="30">
        <v>356.9</v>
      </c>
      <c r="G537" s="30">
        <v>7</v>
      </c>
      <c r="H537" s="29" t="s">
        <v>12</v>
      </c>
      <c r="I537" s="29" t="s">
        <v>31</v>
      </c>
      <c r="J537" s="30">
        <v>2.9741</v>
      </c>
      <c r="K537" s="30">
        <v>2.84</v>
      </c>
      <c r="L537" s="30"/>
      <c r="M537" s="30"/>
      <c r="N537" s="84">
        <f>[1]!b_anal_modidura_cnbd(A537,E537,1)</f>
        <v>6.1024000000000003</v>
      </c>
      <c r="O537" s="85">
        <f>[1]!b_anal_yield_cnbd(A537,D537,1)</f>
        <v>2.9799000000000002</v>
      </c>
      <c r="P537" s="86">
        <f>IF(U:U="国开1",0.09/N537+J537,IF(U:U="国开3",0.14/N537+J537,IF(U:U="国开5",0.24/N537+J537,IF(U:U="国开7",0.24/N537+J537,IF(U:U="国开10",0.29/N537+J537,IF(U:U="口行1",0.08/N537+J537,IF(U:U="口行2",0.08/N537+J537,IF(U:U="口行3",0.08/N537+J537,IF(U:U="口行5",0.13/N537+J537,IF(U:U="口行7",0.13/N537+J537,IF(U:U="口行10",0.18/N537+J537,IF(U:U="农发1",0.09/N537+J537,IF(U:U="农发2",0.09/N537+J537,IF(U:U="农发3",0.09/N537+J537,IF(U:U="农发5",0.14/N537+J537,IF(U:U="农发7",0.19/N537+J537,IF(U:U="农发10",0.19/N537+J537,IF(U:U="农发20",0.24/N537+J537,IF(U:U="国债1",0.05/N537+J537,IF(U:U="国债2",0.05/N537+J537,IF(U:U="国债3",0.05/N537+J537,IF(U:U="国开0",0,IF(U:U="农发0",0,IF(U:U="国债0",0,IF(U:U="口行0",0,0.1/N537+J537)))))))))))))))))))))))))</f>
        <v>2.9904869952805453</v>
      </c>
      <c r="Q537" s="1"/>
      <c r="R537" s="88">
        <f t="shared" si="17"/>
        <v>1.0586995280545075</v>
      </c>
      <c r="S537" s="1"/>
      <c r="U537" s="1" t="str">
        <f>IF(I:I="国家开发银行","国开",IF(I:I="中国进出口银行","口行",IF(I:I="中国农业发展银行","农发","国债")))&amp;IF(G:G&lt;1,"0",G537)</f>
        <v>国债7</v>
      </c>
      <c r="W537" s="1"/>
      <c r="X537" s="1"/>
    </row>
    <row r="538" spans="1:24" ht="15.75" hidden="1" x14ac:dyDescent="0.25">
      <c r="A538" s="113" t="str">
        <f t="shared" si="16"/>
        <v>160407.IB</v>
      </c>
      <c r="B538" s="29" t="s">
        <v>2515</v>
      </c>
      <c r="C538" s="29" t="s">
        <v>2516</v>
      </c>
      <c r="D538" s="33">
        <v>42508</v>
      </c>
      <c r="E538" s="33">
        <v>42510</v>
      </c>
      <c r="F538" s="30">
        <v>60</v>
      </c>
      <c r="G538" s="30">
        <v>7</v>
      </c>
      <c r="H538" s="29" t="s">
        <v>12</v>
      </c>
      <c r="I538" s="29" t="s">
        <v>41</v>
      </c>
      <c r="J538" s="30">
        <v>3.5062000000000002</v>
      </c>
      <c r="K538" s="30">
        <v>2.36</v>
      </c>
      <c r="L538" s="30"/>
      <c r="M538" s="30">
        <v>1.7</v>
      </c>
      <c r="N538" s="84">
        <f>[1]!b_anal_modidura_cnbd(A538,E538,1)</f>
        <v>5.9276999999999997</v>
      </c>
      <c r="O538" s="85">
        <f>[1]!b_anal_yield_cnbd(A538,D538,1)</f>
        <v>3.4994000000000001</v>
      </c>
      <c r="P538" s="86">
        <f>IF(U:U="国开1",0.09/N538+J538,IF(U:U="国开3",0.14/N538+J538,IF(U:U="国开5",0.24/N538+J538,IF(U:U="国开7",0.24/N538+J538,IF(U:U="国开10",0.29/N538+J538,IF(U:U="口行1",0.08/N538+J538,IF(U:U="口行2",0.08/N538+J538,IF(U:U="口行3",0.08/N538+J538,IF(U:U="口行5",0.13/N538+J538,IF(U:U="口行7",0.13/N538+J538,IF(U:U="口行10",0.18/N538+J538,IF(U:U="农发1",0.09/N538+J538,IF(U:U="农发2",0.09/N538+J538,IF(U:U="农发3",0.09/N538+J538,IF(U:U="农发5",0.14/N538+J538,IF(U:U="农发7",0.19/N538+J538,IF(U:U="农发10",0.19/N538+J538,IF(U:U="农发20",0.24/N538+J538,IF(U:U="国债1",0.05/N538+J538,IF(U:U="国债2",0.05/N538+J538,IF(U:U="国债3",0.05/N538+J538,IF(U:U="国开0",0,IF(U:U="农发0",0,IF(U:U="国债0",0,IF(U:U="口行0",0,0.1/N538+J538)))))))))))))))))))))))))</f>
        <v>3.5382529041618169</v>
      </c>
      <c r="Q538" s="1"/>
      <c r="R538" s="88">
        <f t="shared" si="17"/>
        <v>3.8852904161816859</v>
      </c>
      <c r="S538" s="1"/>
      <c r="U538" s="1" t="str">
        <f>IF(I:I="国家开发银行","国开",IF(I:I="中国进出口银行","口行",IF(I:I="中国农业发展银行","农发","国债")))&amp;IF(G:G&lt;1,"0",G538)</f>
        <v>农发7</v>
      </c>
      <c r="W538" s="1"/>
      <c r="X538" s="1"/>
    </row>
    <row r="539" spans="1:24" ht="15.75" hidden="1" x14ac:dyDescent="0.25">
      <c r="A539" s="113" t="str">
        <f t="shared" si="16"/>
        <v>160303.IB</v>
      </c>
      <c r="B539" s="29" t="s">
        <v>2517</v>
      </c>
      <c r="C539" s="29" t="s">
        <v>2518</v>
      </c>
      <c r="D539" s="33">
        <v>42509</v>
      </c>
      <c r="E539" s="33">
        <v>42513</v>
      </c>
      <c r="F539" s="30">
        <v>50</v>
      </c>
      <c r="G539" s="30">
        <v>10</v>
      </c>
      <c r="H539" s="29" t="s">
        <v>12</v>
      </c>
      <c r="I539" s="29" t="s">
        <v>22</v>
      </c>
      <c r="J539" s="30">
        <v>3.5400999999999998</v>
      </c>
      <c r="K539" s="30">
        <v>5.74</v>
      </c>
      <c r="L539" s="30"/>
      <c r="M539" s="30">
        <v>1.7707999999999999</v>
      </c>
      <c r="N539" s="84">
        <f>[1]!b_anal_modidura_cnbd(A539,E539,1)</f>
        <v>8.1175999999999995</v>
      </c>
      <c r="O539" s="85">
        <f>[1]!b_anal_yield_cnbd(A539,D539,1)</f>
        <v>3.5491000000000001</v>
      </c>
      <c r="P539" s="86">
        <f>IF(U:U="国开1",0.09/N539+J539,IF(U:U="国开3",0.14/N539+J539,IF(U:U="国开5",0.24/N539+J539,IF(U:U="国开7",0.24/N539+J539,IF(U:U="国开10",0.29/N539+J539,IF(U:U="口行1",0.08/N539+J539,IF(U:U="口行2",0.08/N539+J539,IF(U:U="口行3",0.08/N539+J539,IF(U:U="口行5",0.13/N539+J539,IF(U:U="口行7",0.13/N539+J539,IF(U:U="口行10",0.18/N539+J539,IF(U:U="农发1",0.09/N539+J539,IF(U:U="农发2",0.09/N539+J539,IF(U:U="农发3",0.09/N539+J539,IF(U:U="农发5",0.14/N539+J539,IF(U:U="农发7",0.19/N539+J539,IF(U:U="农发10",0.19/N539+J539,IF(U:U="农发20",0.24/N539+J539,IF(U:U="国债1",0.05/N539+J539,IF(U:U="国债2",0.05/N539+J539,IF(U:U="国债3",0.05/N539+J539,IF(U:U="国开0",0,IF(U:U="农发0",0,IF(U:U="国债0",0,IF(U:U="口行0",0,0.1/N539+J539)))))))))))))))))))))))))</f>
        <v>3.5622740415886467</v>
      </c>
      <c r="Q539" s="1"/>
      <c r="R539" s="88">
        <f t="shared" si="17"/>
        <v>1.3174041588646546</v>
      </c>
      <c r="S539" s="1"/>
      <c r="U539" s="1" t="str">
        <f>IF(I:I="国家开发银行","国开",IF(I:I="中国进出口银行","口行",IF(I:I="中国农业发展银行","农发","国债")))&amp;IF(G:G&lt;1,"0",G539)</f>
        <v>口行10</v>
      </c>
      <c r="W539" s="1"/>
      <c r="X539" s="1"/>
    </row>
    <row r="540" spans="1:24" ht="15.75" hidden="1" x14ac:dyDescent="0.25">
      <c r="A540" s="113" t="str">
        <f t="shared" si="16"/>
        <v>160210.IB</v>
      </c>
      <c r="B540" s="29" t="s">
        <v>2519</v>
      </c>
      <c r="C540" s="29" t="s">
        <v>2520</v>
      </c>
      <c r="D540" s="33">
        <v>42509</v>
      </c>
      <c r="E540" s="33">
        <v>42513</v>
      </c>
      <c r="F540" s="30">
        <v>140</v>
      </c>
      <c r="G540" s="30">
        <v>10</v>
      </c>
      <c r="H540" s="29" t="s">
        <v>12</v>
      </c>
      <c r="I540" s="29" t="s">
        <v>15</v>
      </c>
      <c r="J540" s="30">
        <v>3.3553000000000002</v>
      </c>
      <c r="K540" s="30">
        <v>3.77</v>
      </c>
      <c r="L540" s="30"/>
      <c r="M540" s="30">
        <v>5.9694000000000003</v>
      </c>
      <c r="N540" s="84">
        <f>[1]!b_anal_modidura_cnbd(A540,E540,1)</f>
        <v>8.2988999999999997</v>
      </c>
      <c r="O540" s="85">
        <f>[1]!b_anal_yield_cnbd(A540,D540,1)</f>
        <v>3.37</v>
      </c>
      <c r="P540" s="86">
        <f>IF(U:U="国开1",0.09/N540+J540,IF(U:U="国开3",0.14/N540+J540,IF(U:U="国开5",0.24/N540+J540,IF(U:U="国开7",0.24/N540+J540,IF(U:U="国开10",0.29/N540+J540,IF(U:U="口行1",0.08/N540+J540,IF(U:U="口行2",0.08/N540+J540,IF(U:U="口行3",0.08/N540+J540,IF(U:U="口行5",0.13/N540+J540,IF(U:U="口行7",0.13/N540+J540,IF(U:U="口行10",0.18/N540+J540,IF(U:U="农发1",0.09/N540+J540,IF(U:U="农发2",0.09/N540+J540,IF(U:U="农发3",0.09/N540+J540,IF(U:U="农发5",0.14/N540+J540,IF(U:U="农发7",0.19/N540+J540,IF(U:U="农发10",0.19/N540+J540,IF(U:U="农发20",0.24/N540+J540,IF(U:U="国债1",0.05/N540+J540,IF(U:U="国债2",0.05/N540+J540,IF(U:U="国债3",0.05/N540+J540,IF(U:U="国开0",0,IF(U:U="农发0",0,IF(U:U="国债0",0,IF(U:U="口行0",0,0.1/N540+J540)))))))))))))))))))))))))</f>
        <v>3.3902443902203907</v>
      </c>
      <c r="Q540" s="1"/>
      <c r="R540" s="88">
        <f t="shared" si="17"/>
        <v>2.0244390220390596</v>
      </c>
      <c r="S540" s="1"/>
      <c r="U540" s="1" t="str">
        <f>IF(I:I="国家开发银行","国开",IF(I:I="中国进出口银行","口行",IF(I:I="中国农业发展银行","农发","国债")))&amp;IF(G:G&lt;1,"0",G540)</f>
        <v>国开10</v>
      </c>
      <c r="W540" s="1"/>
      <c r="X540" s="1"/>
    </row>
    <row r="541" spans="1:24" ht="15.75" hidden="1" x14ac:dyDescent="0.25">
      <c r="A541" s="113" t="str">
        <f t="shared" si="16"/>
        <v>160205.IB</v>
      </c>
      <c r="B541" s="29" t="s">
        <v>2521</v>
      </c>
      <c r="C541" s="29" t="s">
        <v>2522</v>
      </c>
      <c r="D541" s="33">
        <v>42509</v>
      </c>
      <c r="E541" s="33">
        <v>42513</v>
      </c>
      <c r="F541" s="30">
        <v>30</v>
      </c>
      <c r="G541" s="30">
        <v>20</v>
      </c>
      <c r="H541" s="29" t="s">
        <v>12</v>
      </c>
      <c r="I541" s="29" t="s">
        <v>15</v>
      </c>
      <c r="J541" s="30">
        <v>3.9420999999999999</v>
      </c>
      <c r="K541" s="30">
        <v>3.88</v>
      </c>
      <c r="L541" s="30"/>
      <c r="M541" s="30">
        <v>5.0312999999999999</v>
      </c>
      <c r="N541" s="84">
        <f>[1]!b_anal_modidura_cnbd(A541,E541,1)</f>
        <v>13.4335</v>
      </c>
      <c r="O541" s="85">
        <f>[1]!b_anal_yield_cnbd(A541,D541,1)</f>
        <v>3.9466000000000001</v>
      </c>
      <c r="P541" s="86">
        <f>IF(U:U="国开1",0.09/N541+J541,IF(U:U="国开3",0.14/N541+J541,IF(U:U="国开5",0.24/N541+J541,IF(U:U="国开7",0.24/N541+J541,IF(U:U="国开10",0.29/N541+J541,IF(U:U="口行1",0.08/N541+J541,IF(U:U="口行2",0.08/N541+J541,IF(U:U="口行3",0.08/N541+J541,IF(U:U="口行5",0.13/N541+J541,IF(U:U="口行7",0.13/N541+J541,IF(U:U="口行10",0.18/N541+J541,IF(U:U="农发1",0.09/N541+J541,IF(U:U="农发2",0.09/N541+J541,IF(U:U="农发3",0.09/N541+J541,IF(U:U="农发5",0.14/N541+J541,IF(U:U="农发7",0.19/N541+J541,IF(U:U="农发10",0.19/N541+J541,IF(U:U="农发20",0.24/N541+J541,IF(U:U="国债1",0.05/N541+J541,IF(U:U="国债2",0.05/N541+J541,IF(U:U="国债3",0.05/N541+J541,IF(U:U="国开0",0,IF(U:U="农发0",0,IF(U:U="国债0",0,IF(U:U="口行0",0,0.1/N541+J541)))))))))))))))))))))))))</f>
        <v>3.9495440763762235</v>
      </c>
      <c r="Q541" s="1"/>
      <c r="R541" s="88">
        <f t="shared" si="17"/>
        <v>0.29440763762234035</v>
      </c>
      <c r="S541" s="1"/>
      <c r="U541" s="1" t="str">
        <f>IF(I:I="国家开发银行","国开",IF(I:I="中国进出口银行","口行",IF(I:I="中国农业发展银行","农发","国债")))&amp;IF(G:G&lt;1,"0",G541)</f>
        <v>国开20</v>
      </c>
      <c r="W541" s="1"/>
      <c r="X541" s="1"/>
    </row>
    <row r="542" spans="1:24" ht="15.75" hidden="1" x14ac:dyDescent="0.25">
      <c r="A542" s="113" t="str">
        <f t="shared" si="16"/>
        <v>160302.IB</v>
      </c>
      <c r="B542" s="29" t="s">
        <v>2523</v>
      </c>
      <c r="C542" s="29" t="s">
        <v>2524</v>
      </c>
      <c r="D542" s="33">
        <v>42509</v>
      </c>
      <c r="E542" s="33">
        <v>42513</v>
      </c>
      <c r="F542" s="30">
        <v>50</v>
      </c>
      <c r="G542" s="30">
        <v>5</v>
      </c>
      <c r="H542" s="29" t="s">
        <v>12</v>
      </c>
      <c r="I542" s="29" t="s">
        <v>22</v>
      </c>
      <c r="J542" s="30">
        <v>3.2275999999999998</v>
      </c>
      <c r="K542" s="30">
        <v>3.24</v>
      </c>
      <c r="L542" s="30"/>
      <c r="M542" s="30">
        <v>6.5713999999999997</v>
      </c>
      <c r="N542" s="84">
        <f>[1]!b_anal_modidura_cnbd(A542,E542,1)</f>
        <v>4.3213999999999997</v>
      </c>
      <c r="O542" s="85">
        <f>[1]!b_anal_yield_cnbd(A542,D542,1)</f>
        <v>3.25</v>
      </c>
      <c r="P542" s="86">
        <f>IF(U:U="国开1",0.09/N542+J542,IF(U:U="国开3",0.14/N542+J542,IF(U:U="国开5",0.24/N542+J542,IF(U:U="国开7",0.24/N542+J542,IF(U:U="国开10",0.29/N542+J542,IF(U:U="口行1",0.08/N542+J542,IF(U:U="口行2",0.08/N542+J542,IF(U:U="口行3",0.08/N542+J542,IF(U:U="口行5",0.13/N542+J542,IF(U:U="口行7",0.13/N542+J542,IF(U:U="口行10",0.18/N542+J542,IF(U:U="农发1",0.09/N542+J542,IF(U:U="农发2",0.09/N542+J542,IF(U:U="农发3",0.09/N542+J542,IF(U:U="农发5",0.14/N542+J542,IF(U:U="农发7",0.19/N542+J542,IF(U:U="农发10",0.19/N542+J542,IF(U:U="农发20",0.24/N542+J542,IF(U:U="国债1",0.05/N542+J542,IF(U:U="国债2",0.05/N542+J542,IF(U:U="国债3",0.05/N542+J542,IF(U:U="国开0",0,IF(U:U="农发0",0,IF(U:U="国债0",0,IF(U:U="口行0",0,0.1/N542+J542)))))))))))))))))))))))))</f>
        <v>3.2576828435229324</v>
      </c>
      <c r="Q542" s="1"/>
      <c r="R542" s="88">
        <f t="shared" si="17"/>
        <v>0.76828435229323588</v>
      </c>
      <c r="S542" s="1"/>
      <c r="U542" s="1" t="str">
        <f>IF(I:I="国家开发银行","国开",IF(I:I="中国进出口银行","口行",IF(I:I="中国农业发展银行","农发","国债")))&amp;IF(G:G&lt;1,"0",G542)</f>
        <v>口行5</v>
      </c>
      <c r="W542" s="1"/>
      <c r="X542" s="1"/>
    </row>
    <row r="543" spans="1:24" ht="15.75" hidden="1" x14ac:dyDescent="0.25">
      <c r="A543" s="113" t="str">
        <f t="shared" si="16"/>
        <v>160415.IB</v>
      </c>
      <c r="B543" s="29" t="s">
        <v>2525</v>
      </c>
      <c r="C543" s="29" t="s">
        <v>2526</v>
      </c>
      <c r="D543" s="33">
        <v>42513</v>
      </c>
      <c r="E543" s="33">
        <v>42515</v>
      </c>
      <c r="F543" s="30">
        <v>50</v>
      </c>
      <c r="G543" s="30">
        <v>3</v>
      </c>
      <c r="H543" s="29" t="s">
        <v>12</v>
      </c>
      <c r="I543" s="29" t="s">
        <v>41</v>
      </c>
      <c r="J543" s="30">
        <v>3.0173000000000001</v>
      </c>
      <c r="K543" s="30">
        <v>3.54</v>
      </c>
      <c r="L543" s="30"/>
      <c r="M543" s="30">
        <v>2.1875</v>
      </c>
      <c r="N543" s="84">
        <f>[1]!b_anal_modidura_cnbd(A543,E543,1)</f>
        <v>2.7378999999999998</v>
      </c>
      <c r="O543" s="85">
        <f>[1]!b_anal_yield_cnbd(A543,D543,1)</f>
        <v>3.0501</v>
      </c>
      <c r="P543" s="86">
        <f>IF(U:U="国开1",0.09/N543+J543,IF(U:U="国开3",0.14/N543+J543,IF(U:U="国开5",0.24/N543+J543,IF(U:U="国开7",0.24/N543+J543,IF(U:U="国开10",0.29/N543+J543,IF(U:U="口行1",0.08/N543+J543,IF(U:U="口行2",0.08/N543+J543,IF(U:U="口行3",0.08/N543+J543,IF(U:U="口行5",0.13/N543+J543,IF(U:U="口行7",0.13/N543+J543,IF(U:U="口行10",0.18/N543+J543,IF(U:U="农发1",0.09/N543+J543,IF(U:U="农发2",0.09/N543+J543,IF(U:U="农发3",0.09/N543+J543,IF(U:U="农发5",0.14/N543+J543,IF(U:U="农发7",0.19/N543+J543,IF(U:U="农发10",0.19/N543+J543,IF(U:U="农发20",0.24/N543+J543,IF(U:U="国债1",0.05/N543+J543,IF(U:U="国债2",0.05/N543+J543,IF(U:U="国债3",0.05/N543+J543,IF(U:U="国开0",0,IF(U:U="农发0",0,IF(U:U="国债0",0,IF(U:U="口行0",0,0.1/N543+J543)))))))))))))))))))))))))</f>
        <v>3.0501719091274335</v>
      </c>
      <c r="Q543" s="1"/>
      <c r="R543" s="88">
        <f t="shared" si="17"/>
        <v>7.1909127433489317E-3</v>
      </c>
      <c r="S543" s="1"/>
      <c r="U543" s="1" t="str">
        <f>IF(I:I="国家开发银行","国开",IF(I:I="中国进出口银行","口行",IF(I:I="中国农业发展银行","农发","国债")))&amp;IF(G:G&lt;1,"0",G543)</f>
        <v>农发3</v>
      </c>
      <c r="W543" s="1"/>
      <c r="X543" s="1"/>
    </row>
    <row r="544" spans="1:24" ht="15.75" hidden="1" x14ac:dyDescent="0.25">
      <c r="A544" s="113" t="str">
        <f t="shared" si="16"/>
        <v>160405.IB</v>
      </c>
      <c r="B544" s="29" t="s">
        <v>2527</v>
      </c>
      <c r="C544" s="29" t="s">
        <v>2528</v>
      </c>
      <c r="D544" s="33">
        <v>42513</v>
      </c>
      <c r="E544" s="33">
        <v>42515</v>
      </c>
      <c r="F544" s="30">
        <v>60</v>
      </c>
      <c r="G544" s="30">
        <v>10</v>
      </c>
      <c r="H544" s="29" t="s">
        <v>12</v>
      </c>
      <c r="I544" s="29" t="s">
        <v>41</v>
      </c>
      <c r="J544" s="30">
        <v>3.5366</v>
      </c>
      <c r="K544" s="30">
        <v>3.99</v>
      </c>
      <c r="L544" s="30"/>
      <c r="M544" s="30">
        <v>2.0255999999999998</v>
      </c>
      <c r="N544" s="84">
        <f>[1]!b_anal_modidura_cnbd(A544,E544,1)</f>
        <v>7.9950999999999999</v>
      </c>
      <c r="O544" s="85">
        <f>[1]!b_anal_yield_cnbd(A544,D544,1)</f>
        <v>3.54</v>
      </c>
      <c r="P544" s="86">
        <f>IF(U:U="国开1",0.09/N544+J544,IF(U:U="国开3",0.14/N544+J544,IF(U:U="国开5",0.24/N544+J544,IF(U:U="国开7",0.24/N544+J544,IF(U:U="国开10",0.29/N544+J544,IF(U:U="口行1",0.08/N544+J544,IF(U:U="口行2",0.08/N544+J544,IF(U:U="口行3",0.08/N544+J544,IF(U:U="口行5",0.13/N544+J544,IF(U:U="口行7",0.13/N544+J544,IF(U:U="口行10",0.18/N544+J544,IF(U:U="农发1",0.09/N544+J544,IF(U:U="农发2",0.09/N544+J544,IF(U:U="农发3",0.09/N544+J544,IF(U:U="农发5",0.14/N544+J544,IF(U:U="农发7",0.19/N544+J544,IF(U:U="农发10",0.19/N544+J544,IF(U:U="农发20",0.24/N544+J544,IF(U:U="国债1",0.05/N544+J544,IF(U:U="国债2",0.05/N544+J544,IF(U:U="国债3",0.05/N544+J544,IF(U:U="国开0",0,IF(U:U="农发0",0,IF(U:U="国债0",0,IF(U:U="口行0",0,0.1/N544+J544)))))))))))))))))))))))))</f>
        <v>3.5603645557904215</v>
      </c>
      <c r="Q544" s="1"/>
      <c r="R544" s="88">
        <f t="shared" si="17"/>
        <v>2.0364555790421512</v>
      </c>
      <c r="S544" s="1"/>
      <c r="U544" s="1" t="str">
        <f>IF(I:I="国家开发银行","国开",IF(I:I="中国进出口银行","口行",IF(I:I="中国农业发展银行","农发","国债")))&amp;IF(G:G&lt;1,"0",G544)</f>
        <v>农发10</v>
      </c>
      <c r="W544" s="1"/>
      <c r="X544" s="1"/>
    </row>
    <row r="545" spans="1:24" ht="15.75" hidden="1" x14ac:dyDescent="0.25">
      <c r="A545" s="113" t="str">
        <f t="shared" si="16"/>
        <v>160404.IB</v>
      </c>
      <c r="B545" s="29" t="s">
        <v>2529</v>
      </c>
      <c r="C545" s="29" t="s">
        <v>2530</v>
      </c>
      <c r="D545" s="33">
        <v>42513</v>
      </c>
      <c r="E545" s="33">
        <v>42515</v>
      </c>
      <c r="F545" s="30">
        <v>50</v>
      </c>
      <c r="G545" s="30">
        <v>7</v>
      </c>
      <c r="H545" s="29" t="s">
        <v>12</v>
      </c>
      <c r="I545" s="29" t="s">
        <v>41</v>
      </c>
      <c r="J545" s="30">
        <v>3.4998999999999998</v>
      </c>
      <c r="K545" s="30">
        <v>2.7</v>
      </c>
      <c r="L545" s="30"/>
      <c r="M545" s="30">
        <v>1.1258999999999999</v>
      </c>
      <c r="N545" s="84">
        <f>[1]!b_anal_modidura_cnbd(A545,E545,1)</f>
        <v>5.7735000000000003</v>
      </c>
      <c r="O545" s="85">
        <f>[1]!b_anal_yield_cnbd(A545,D545,1)</f>
        <v>3.4906000000000001</v>
      </c>
      <c r="P545" s="86">
        <f>IF(U:U="国开1",0.09/N545+J545,IF(U:U="国开3",0.14/N545+J545,IF(U:U="国开5",0.24/N545+J545,IF(U:U="国开7",0.24/N545+J545,IF(U:U="国开10",0.29/N545+J545,IF(U:U="口行1",0.08/N545+J545,IF(U:U="口行2",0.08/N545+J545,IF(U:U="口行3",0.08/N545+J545,IF(U:U="口行5",0.13/N545+J545,IF(U:U="口行7",0.13/N545+J545,IF(U:U="口行10",0.18/N545+J545,IF(U:U="农发1",0.09/N545+J545,IF(U:U="农发2",0.09/N545+J545,IF(U:U="农发3",0.09/N545+J545,IF(U:U="农发5",0.14/N545+J545,IF(U:U="农发7",0.19/N545+J545,IF(U:U="农发10",0.19/N545+J545,IF(U:U="农发20",0.24/N545+J545,IF(U:U="国债1",0.05/N545+J545,IF(U:U="国债2",0.05/N545+J545,IF(U:U="国债3",0.05/N545+J545,IF(U:U="国开0",0,IF(U:U="农发0",0,IF(U:U="国债0",0,IF(U:U="口行0",0,0.1/N545+J545)))))))))))))))))))))))))</f>
        <v>3.5328089806876242</v>
      </c>
      <c r="Q545" s="1"/>
      <c r="R545" s="88">
        <f t="shared" si="17"/>
        <v>4.220898068762402</v>
      </c>
      <c r="S545" s="1"/>
      <c r="U545" s="1" t="str">
        <f>IF(I:I="国家开发银行","国开",IF(I:I="中国进出口银行","口行",IF(I:I="中国农业发展银行","农发","国债")))&amp;IF(G:G&lt;1,"0",G545)</f>
        <v>农发7</v>
      </c>
      <c r="W545" s="1"/>
      <c r="X545" s="1"/>
    </row>
    <row r="546" spans="1:24" ht="15.75" hidden="1" x14ac:dyDescent="0.25">
      <c r="A546" s="113" t="str">
        <f t="shared" si="16"/>
        <v>160416.IB</v>
      </c>
      <c r="B546" s="29" t="s">
        <v>2531</v>
      </c>
      <c r="C546" s="29" t="s">
        <v>2532</v>
      </c>
      <c r="D546" s="33">
        <v>42513</v>
      </c>
      <c r="E546" s="33">
        <v>42515</v>
      </c>
      <c r="F546" s="30">
        <v>60</v>
      </c>
      <c r="G546" s="30">
        <v>5</v>
      </c>
      <c r="H546" s="29" t="s">
        <v>12</v>
      </c>
      <c r="I546" s="29" t="s">
        <v>41</v>
      </c>
      <c r="J546" s="30">
        <v>3.2132000000000001</v>
      </c>
      <c r="K546" s="30">
        <v>3.59</v>
      </c>
      <c r="L546" s="30"/>
      <c r="M546" s="30">
        <v>17.333300000000001</v>
      </c>
      <c r="N546" s="84">
        <f>[1]!b_anal_modidura_cnbd(A546,E546,1)</f>
        <v>4.4593999999999996</v>
      </c>
      <c r="O546" s="85">
        <f>[1]!b_anal_yield_cnbd(A546,D546,1)</f>
        <v>3.2578</v>
      </c>
      <c r="P546" s="86">
        <f>IF(U:U="国开1",0.09/N546+J546,IF(U:U="国开3",0.14/N546+J546,IF(U:U="国开5",0.24/N546+J546,IF(U:U="国开7",0.24/N546+J546,IF(U:U="国开10",0.29/N546+J546,IF(U:U="口行1",0.08/N546+J546,IF(U:U="口行2",0.08/N546+J546,IF(U:U="口行3",0.08/N546+J546,IF(U:U="口行5",0.13/N546+J546,IF(U:U="口行7",0.13/N546+J546,IF(U:U="口行10",0.18/N546+J546,IF(U:U="农发1",0.09/N546+J546,IF(U:U="农发2",0.09/N546+J546,IF(U:U="农发3",0.09/N546+J546,IF(U:U="农发5",0.14/N546+J546,IF(U:U="农发7",0.19/N546+J546,IF(U:U="农发10",0.19/N546+J546,IF(U:U="农发20",0.24/N546+J546,IF(U:U="国债1",0.05/N546+J546,IF(U:U="国债2",0.05/N546+J546,IF(U:U="国债3",0.05/N546+J546,IF(U:U="国开0",0,IF(U:U="农发0",0,IF(U:U="国债0",0,IF(U:U="口行0",0,0.1/N546+J546)))))))))))))))))))))))))</f>
        <v>3.2445943579853793</v>
      </c>
      <c r="Q546" s="1"/>
      <c r="R546" s="88">
        <f t="shared" si="17"/>
        <v>-1.3205642014620711</v>
      </c>
      <c r="S546" s="1"/>
      <c r="U546" s="1" t="str">
        <f>IF(I:I="国家开发银行","国开",IF(I:I="中国进出口银行","口行",IF(I:I="中国农业发展银行","农发","国债")))&amp;IF(G:G&lt;1,"0",G546)</f>
        <v>农发5</v>
      </c>
      <c r="W546" s="1"/>
      <c r="X546" s="1"/>
    </row>
    <row r="547" spans="1:24" ht="15.75" hidden="1" x14ac:dyDescent="0.25">
      <c r="A547" s="113" t="str">
        <f t="shared" si="16"/>
        <v>160207.IB</v>
      </c>
      <c r="B547" s="29" t="s">
        <v>2533</v>
      </c>
      <c r="C547" s="29" t="s">
        <v>2534</v>
      </c>
      <c r="D547" s="33">
        <v>42514</v>
      </c>
      <c r="E547" s="33">
        <v>42516</v>
      </c>
      <c r="F547" s="30">
        <v>60</v>
      </c>
      <c r="G547" s="30">
        <v>7</v>
      </c>
      <c r="H547" s="29" t="s">
        <v>12</v>
      </c>
      <c r="I547" s="29" t="s">
        <v>15</v>
      </c>
      <c r="J547" s="30">
        <v>3.4142999999999999</v>
      </c>
      <c r="K547" s="30">
        <v>3.58</v>
      </c>
      <c r="L547" s="30"/>
      <c r="M547" s="30">
        <v>1.7012</v>
      </c>
      <c r="N547" s="84">
        <f>[1]!b_anal_modidura_cnbd(A547,E547,1)</f>
        <v>5.9184999999999999</v>
      </c>
      <c r="O547" s="85">
        <f>[1]!b_anal_yield_cnbd(A547,D547,1)</f>
        <v>3.4323999999999999</v>
      </c>
      <c r="P547" s="86">
        <f>IF(U:U="国开1",0.09/N547+J547,IF(U:U="国开3",0.14/N547+J547,IF(U:U="国开5",0.24/N547+J547,IF(U:U="国开7",0.24/N547+J547,IF(U:U="国开10",0.29/N547+J547,IF(U:U="口行1",0.08/N547+J547,IF(U:U="口行2",0.08/N547+J547,IF(U:U="口行3",0.08/N547+J547,IF(U:U="口行5",0.13/N547+J547,IF(U:U="口行7",0.13/N547+J547,IF(U:U="口行10",0.18/N547+J547,IF(U:U="农发1",0.09/N547+J547,IF(U:U="农发2",0.09/N547+J547,IF(U:U="农发3",0.09/N547+J547,IF(U:U="农发5",0.14/N547+J547,IF(U:U="农发7",0.19/N547+J547,IF(U:U="农发10",0.19/N547+J547,IF(U:U="农发20",0.24/N547+J547,IF(U:U="国债1",0.05/N547+J547,IF(U:U="国债2",0.05/N547+J547,IF(U:U="国债3",0.05/N547+J547,IF(U:U="国开0",0,IF(U:U="农发0",0,IF(U:U="国债0",0,IF(U:U="口行0",0,0.1/N547+J547)))))))))))))))))))))))))</f>
        <v>3.4548508152403481</v>
      </c>
      <c r="Q547" s="1"/>
      <c r="R547" s="88">
        <f t="shared" si="17"/>
        <v>2.2450815240348199</v>
      </c>
      <c r="S547" s="1"/>
      <c r="U547" s="1" t="str">
        <f>IF(I:I="国家开发银行","国开",IF(I:I="中国进出口银行","口行",IF(I:I="中国农业发展银行","农发","国债")))&amp;IF(G:G&lt;1,"0",G547)</f>
        <v>国开7</v>
      </c>
      <c r="W547" s="1"/>
      <c r="X547" s="1"/>
    </row>
    <row r="548" spans="1:24" ht="15.75" hidden="1" x14ac:dyDescent="0.25">
      <c r="A548" s="113" t="str">
        <f t="shared" si="16"/>
        <v>160208.IB</v>
      </c>
      <c r="B548" s="29" t="s">
        <v>2535</v>
      </c>
      <c r="C548" s="29" t="s">
        <v>2536</v>
      </c>
      <c r="D548" s="33">
        <v>42514</v>
      </c>
      <c r="E548" s="33">
        <v>42516</v>
      </c>
      <c r="F548" s="30">
        <v>40</v>
      </c>
      <c r="G548" s="30">
        <v>3</v>
      </c>
      <c r="H548" s="29" t="s">
        <v>12</v>
      </c>
      <c r="I548" s="29" t="s">
        <v>15</v>
      </c>
      <c r="J548" s="30">
        <v>2.9331</v>
      </c>
      <c r="K548" s="30">
        <v>5.58</v>
      </c>
      <c r="L548" s="30"/>
      <c r="M548" s="30">
        <v>1.7292000000000001</v>
      </c>
      <c r="N548" s="84">
        <f>[1]!b_anal_modidura_cnbd(A548,E548,1)</f>
        <v>2.6128999999999998</v>
      </c>
      <c r="O548" s="85">
        <f>[1]!b_anal_yield_cnbd(A548,D548,1)</f>
        <v>2.9752999999999998</v>
      </c>
      <c r="P548" s="86">
        <f>IF(U:U="国开1",0.09/N548+J548,IF(U:U="国开3",0.14/N548+J548,IF(U:U="国开5",0.24/N548+J548,IF(U:U="国开7",0.24/N548+J548,IF(U:U="国开10",0.29/N548+J548,IF(U:U="口行1",0.08/N548+J548,IF(U:U="口行2",0.08/N548+J548,IF(U:U="口行3",0.08/N548+J548,IF(U:U="口行5",0.13/N548+J548,IF(U:U="口行7",0.13/N548+J548,IF(U:U="口行10",0.18/N548+J548,IF(U:U="农发1",0.09/N548+J548,IF(U:U="农发2",0.09/N548+J548,IF(U:U="农发3",0.09/N548+J548,IF(U:U="农发5",0.14/N548+J548,IF(U:U="农发7",0.19/N548+J548,IF(U:U="农发10",0.19/N548+J548,IF(U:U="农发20",0.24/N548+J548,IF(U:U="国债1",0.05/N548+J548,IF(U:U="国债2",0.05/N548+J548,IF(U:U="国债3",0.05/N548+J548,IF(U:U="国开0",0,IF(U:U="农发0",0,IF(U:U="国债0",0,IF(U:U="口行0",0,0.1/N548+J548)))))))))))))))))))))))))</f>
        <v>2.9866803130621151</v>
      </c>
      <c r="Q548" s="1"/>
      <c r="R548" s="88">
        <f t="shared" si="17"/>
        <v>1.1380313062115288</v>
      </c>
      <c r="S548" s="1"/>
      <c r="U548" s="1" t="str">
        <f>IF(I:I="国家开发银行","国开",IF(I:I="中国进出口银行","口行",IF(I:I="中国农业发展银行","农发","国债")))&amp;IF(G:G&lt;1,"0",G548)</f>
        <v>国开3</v>
      </c>
      <c r="W548" s="1"/>
      <c r="X548" s="1"/>
    </row>
    <row r="549" spans="1:24" ht="15.75" hidden="1" x14ac:dyDescent="0.25">
      <c r="A549" s="113" t="str">
        <f t="shared" si="16"/>
        <v>160206.IB</v>
      </c>
      <c r="B549" s="29" t="s">
        <v>2537</v>
      </c>
      <c r="C549" s="29" t="s">
        <v>2538</v>
      </c>
      <c r="D549" s="33">
        <v>42514</v>
      </c>
      <c r="E549" s="33">
        <v>42516</v>
      </c>
      <c r="F549" s="30">
        <v>70</v>
      </c>
      <c r="G549" s="30">
        <v>5</v>
      </c>
      <c r="H549" s="29" t="s">
        <v>12</v>
      </c>
      <c r="I549" s="29" t="s">
        <v>15</v>
      </c>
      <c r="J549" s="30">
        <v>3.1686000000000001</v>
      </c>
      <c r="K549" s="30">
        <v>4.09</v>
      </c>
      <c r="L549" s="30"/>
      <c r="M549" s="30">
        <v>2.1928999999999998</v>
      </c>
      <c r="N549" s="84">
        <f>[1]!b_anal_modidura_cnbd(A549,E549,1)</f>
        <v>4.3136000000000001</v>
      </c>
      <c r="O549" s="85">
        <f>[1]!b_anal_yield_cnbd(A549,D549,1)</f>
        <v>3.1972999999999998</v>
      </c>
      <c r="P549" s="86">
        <f>IF(U:U="国开1",0.09/N549+J549,IF(U:U="国开3",0.14/N549+J549,IF(U:U="国开5",0.24/N549+J549,IF(U:U="国开7",0.24/N549+J549,IF(U:U="国开10",0.29/N549+J549,IF(U:U="口行1",0.08/N549+J549,IF(U:U="口行2",0.08/N549+J549,IF(U:U="口行3",0.08/N549+J549,IF(U:U="口行5",0.13/N549+J549,IF(U:U="口行7",0.13/N549+J549,IF(U:U="口行10",0.18/N549+J549,IF(U:U="农发1",0.09/N549+J549,IF(U:U="农发2",0.09/N549+J549,IF(U:U="农发3",0.09/N549+J549,IF(U:U="农发5",0.14/N549+J549,IF(U:U="农发7",0.19/N549+J549,IF(U:U="农发10",0.19/N549+J549,IF(U:U="农发20",0.24/N549+J549,IF(U:U="国债1",0.05/N549+J549,IF(U:U="国债2",0.05/N549+J549,IF(U:U="国债3",0.05/N549+J549,IF(U:U="国开0",0,IF(U:U="农发0",0,IF(U:U="国债0",0,IF(U:U="口行0",0,0.1/N549+J549)))))))))))))))))))))))))</f>
        <v>3.2242379821958456</v>
      </c>
      <c r="Q549" s="1"/>
      <c r="R549" s="88">
        <f t="shared" si="17"/>
        <v>2.6937982195845755</v>
      </c>
      <c r="S549" s="1"/>
      <c r="U549" s="1" t="str">
        <f>IF(I:I="国家开发银行","国开",IF(I:I="中国进出口银行","口行",IF(I:I="中国农业发展银行","农发","国债")))&amp;IF(G:G&lt;1,"0",G549)</f>
        <v>国开5</v>
      </c>
      <c r="W549" s="1"/>
      <c r="X549" s="1"/>
    </row>
    <row r="550" spans="1:24" ht="15.75" hidden="1" x14ac:dyDescent="0.25">
      <c r="A550" s="113" t="str">
        <f t="shared" si="16"/>
        <v>160402.IB</v>
      </c>
      <c r="B550" s="29" t="s">
        <v>2539</v>
      </c>
      <c r="C550" s="29" t="s">
        <v>2540</v>
      </c>
      <c r="D550" s="33">
        <v>42515</v>
      </c>
      <c r="E550" s="33">
        <v>42517</v>
      </c>
      <c r="F550" s="30">
        <v>50</v>
      </c>
      <c r="G550" s="30">
        <v>3</v>
      </c>
      <c r="H550" s="29" t="s">
        <v>12</v>
      </c>
      <c r="I550" s="29" t="s">
        <v>41</v>
      </c>
      <c r="J550" s="30">
        <v>2.9868000000000001</v>
      </c>
      <c r="K550" s="30">
        <v>3.29</v>
      </c>
      <c r="L550" s="30"/>
      <c r="M550" s="30">
        <v>1.25</v>
      </c>
      <c r="N550" s="84">
        <f>[1]!b_anal_modidura_cnbd(A550,E550,1)</f>
        <v>2.4569000000000001</v>
      </c>
      <c r="O550" s="85">
        <f>[1]!b_anal_yield_cnbd(A550,D550,1)</f>
        <v>3.0293000000000001</v>
      </c>
      <c r="P550" s="86">
        <f>IF(U:U="国开1",0.09/N550+J550,IF(U:U="国开3",0.14/N550+J550,IF(U:U="国开5",0.24/N550+J550,IF(U:U="国开7",0.24/N550+J550,IF(U:U="国开10",0.29/N550+J550,IF(U:U="口行1",0.08/N550+J550,IF(U:U="口行2",0.08/N550+J550,IF(U:U="口行3",0.08/N550+J550,IF(U:U="口行5",0.13/N550+J550,IF(U:U="口行7",0.13/N550+J550,IF(U:U="口行10",0.18/N550+J550,IF(U:U="农发1",0.09/N550+J550,IF(U:U="农发2",0.09/N550+J550,IF(U:U="农发3",0.09/N550+J550,IF(U:U="农发5",0.14/N550+J550,IF(U:U="农发7",0.19/N550+J550,IF(U:U="农发10",0.19/N550+J550,IF(U:U="农发20",0.24/N550+J550,IF(U:U="国债1",0.05/N550+J550,IF(U:U="国债2",0.05/N550+J550,IF(U:U="国债3",0.05/N550+J550,IF(U:U="国开0",0,IF(U:U="农发0",0,IF(U:U="国债0",0,IF(U:U="口行0",0,0.1/N550+J550)))))))))))))))))))))))))</f>
        <v>3.0234315275346981</v>
      </c>
      <c r="Q550" s="1"/>
      <c r="R550" s="88">
        <f t="shared" si="17"/>
        <v>-0.58684724653019771</v>
      </c>
      <c r="S550" s="1"/>
      <c r="U550" s="1" t="str">
        <f>IF(I:I="国家开发银行","国开",IF(I:I="中国进出口银行","口行",IF(I:I="中国农业发展银行","农发","国债")))&amp;IF(G:G&lt;1,"0",G550)</f>
        <v>农发3</v>
      </c>
      <c r="W550" s="1"/>
      <c r="X550" s="1"/>
    </row>
    <row r="551" spans="1:24" ht="15.75" hidden="1" x14ac:dyDescent="0.25">
      <c r="A551" s="113" t="str">
        <f t="shared" si="16"/>
        <v>160403.IB</v>
      </c>
      <c r="B551" s="29" t="s">
        <v>2541</v>
      </c>
      <c r="C551" s="29" t="s">
        <v>2542</v>
      </c>
      <c r="D551" s="33">
        <v>42515</v>
      </c>
      <c r="E551" s="33">
        <v>42517</v>
      </c>
      <c r="F551" s="30">
        <v>100</v>
      </c>
      <c r="G551" s="30">
        <v>5</v>
      </c>
      <c r="H551" s="29" t="s">
        <v>12</v>
      </c>
      <c r="I551" s="29" t="s">
        <v>41</v>
      </c>
      <c r="J551" s="30">
        <v>3.2080000000000002</v>
      </c>
      <c r="K551" s="30">
        <v>2.84</v>
      </c>
      <c r="L551" s="30"/>
      <c r="M551" s="30">
        <v>1.4037999999999999</v>
      </c>
      <c r="N551" s="84">
        <f>[1]!b_anal_modidura_cnbd(A551,E551,1)</f>
        <v>4.1932</v>
      </c>
      <c r="O551" s="85">
        <f>[1]!b_anal_yield_cnbd(A551,D551,1)</f>
        <v>3.194</v>
      </c>
      <c r="P551" s="86">
        <f>IF(U:U="国开1",0.09/N551+J551,IF(U:U="国开3",0.14/N551+J551,IF(U:U="国开5",0.24/N551+J551,IF(U:U="国开7",0.24/N551+J551,IF(U:U="国开10",0.29/N551+J551,IF(U:U="口行1",0.08/N551+J551,IF(U:U="口行2",0.08/N551+J551,IF(U:U="口行3",0.08/N551+J551,IF(U:U="口行5",0.13/N551+J551,IF(U:U="口行7",0.13/N551+J551,IF(U:U="口行10",0.18/N551+J551,IF(U:U="农发1",0.09/N551+J551,IF(U:U="农发2",0.09/N551+J551,IF(U:U="农发3",0.09/N551+J551,IF(U:U="农发5",0.14/N551+J551,IF(U:U="农发7",0.19/N551+J551,IF(U:U="农发10",0.19/N551+J551,IF(U:U="农发20",0.24/N551+J551,IF(U:U="国债1",0.05/N551+J551,IF(U:U="国债2",0.05/N551+J551,IF(U:U="国债3",0.05/N551+J551,IF(U:U="国开0",0,IF(U:U="农发0",0,IF(U:U="国债0",0,IF(U:U="口行0",0,0.1/N551+J551)))))))))))))))))))))))))</f>
        <v>3.2413873891061722</v>
      </c>
      <c r="Q551" s="1"/>
      <c r="R551" s="88">
        <f t="shared" si="17"/>
        <v>4.738738910617224</v>
      </c>
      <c r="S551" s="1"/>
      <c r="U551" s="1" t="str">
        <f>IF(I:I="国家开发银行","国开",IF(I:I="中国进出口银行","口行",IF(I:I="中国农业发展银行","农发","国债")))&amp;IF(G:G&lt;1,"0",G551)</f>
        <v>农发5</v>
      </c>
      <c r="W551" s="1"/>
      <c r="X551" s="1"/>
    </row>
    <row r="552" spans="1:24" ht="15.75" hidden="1" x14ac:dyDescent="0.25">
      <c r="A552" s="113" t="str">
        <f t="shared" si="16"/>
        <v>160009.IB</v>
      </c>
      <c r="B552" s="29" t="s">
        <v>2543</v>
      </c>
      <c r="C552" s="29" t="s">
        <v>2544</v>
      </c>
      <c r="D552" s="33">
        <v>42515</v>
      </c>
      <c r="E552" s="33">
        <v>42516</v>
      </c>
      <c r="F552" s="30">
        <v>359.5</v>
      </c>
      <c r="G552" s="30">
        <v>3</v>
      </c>
      <c r="H552" s="29" t="s">
        <v>12</v>
      </c>
      <c r="I552" s="29" t="s">
        <v>31</v>
      </c>
      <c r="J552" s="30">
        <v>2.5444</v>
      </c>
      <c r="K552" s="30">
        <v>2.4700000000000002</v>
      </c>
      <c r="L552" s="30"/>
      <c r="M552" s="30"/>
      <c r="N552" s="84">
        <f>[1]!b_anal_modidura_cnbd(A552,E552,1)</f>
        <v>2.7783000000000002</v>
      </c>
      <c r="O552" s="85">
        <f>[1]!b_anal_yield_cnbd(A552,D552,1)</f>
        <v>2.5470999999999999</v>
      </c>
      <c r="P552" s="86">
        <f>IF(U:U="国开1",0.09/N552+J552,IF(U:U="国开3",0.14/N552+J552,IF(U:U="国开5",0.24/N552+J552,IF(U:U="国开7",0.24/N552+J552,IF(U:U="国开10",0.29/N552+J552,IF(U:U="口行1",0.08/N552+J552,IF(U:U="口行2",0.08/N552+J552,IF(U:U="口行3",0.08/N552+J552,IF(U:U="口行5",0.13/N552+J552,IF(U:U="口行7",0.13/N552+J552,IF(U:U="口行10",0.18/N552+J552,IF(U:U="农发1",0.09/N552+J552,IF(U:U="农发2",0.09/N552+J552,IF(U:U="农发3",0.09/N552+J552,IF(U:U="农发5",0.14/N552+J552,IF(U:U="农发7",0.19/N552+J552,IF(U:U="农发10",0.19/N552+J552,IF(U:U="农发20",0.24/N552+J552,IF(U:U="国债1",0.05/N552+J552,IF(U:U="国债2",0.05/N552+J552,IF(U:U="国债3",0.05/N552+J552,IF(U:U="国开0",0,IF(U:U="农发0",0,IF(U:U="国债0",0,IF(U:U="口行0",0,0.1/N552+J552)))))))))))))))))))))))))</f>
        <v>2.5623966166360725</v>
      </c>
      <c r="Q552" s="1"/>
      <c r="R552" s="88">
        <f t="shared" si="17"/>
        <v>1.5296616636072624</v>
      </c>
      <c r="S552" s="1"/>
      <c r="U552" s="1" t="str">
        <f>IF(I:I="国家开发银行","国开",IF(I:I="中国进出口银行","口行",IF(I:I="中国农业发展银行","农发","国债")))&amp;IF(G:G&lt;1,"0",G552)</f>
        <v>国债3</v>
      </c>
      <c r="W552" s="1"/>
      <c r="X552" s="1"/>
    </row>
    <row r="553" spans="1:24" ht="15.75" hidden="1" x14ac:dyDescent="0.25">
      <c r="A553" s="113" t="str">
        <f t="shared" si="16"/>
        <v>160418.IB</v>
      </c>
      <c r="B553" s="29" t="s">
        <v>2545</v>
      </c>
      <c r="C553" s="29" t="s">
        <v>2546</v>
      </c>
      <c r="D553" s="33">
        <v>42515</v>
      </c>
      <c r="E553" s="33">
        <v>42517</v>
      </c>
      <c r="F553" s="30">
        <v>50</v>
      </c>
      <c r="G553" s="30">
        <v>10</v>
      </c>
      <c r="H553" s="29" t="s">
        <v>12</v>
      </c>
      <c r="I553" s="29" t="s">
        <v>41</v>
      </c>
      <c r="J553" s="30">
        <v>3.4683999999999999</v>
      </c>
      <c r="K553" s="30">
        <v>5.55</v>
      </c>
      <c r="L553" s="30"/>
      <c r="M553" s="30">
        <v>1.5455000000000001</v>
      </c>
      <c r="N553" s="84">
        <f>[1]!b_anal_modidura_cnbd(A553,E553,1)</f>
        <v>8.2018000000000004</v>
      </c>
      <c r="O553" s="85">
        <f>[1]!b_anal_yield_cnbd(A553,D553,1)</f>
        <v>3.4921000000000002</v>
      </c>
      <c r="P553" s="86">
        <f>IF(U:U="国开1",0.09/N553+J553,IF(U:U="国开3",0.14/N553+J553,IF(U:U="国开5",0.24/N553+J553,IF(U:U="国开7",0.24/N553+J553,IF(U:U="国开10",0.29/N553+J553,IF(U:U="口行1",0.08/N553+J553,IF(U:U="口行2",0.08/N553+J553,IF(U:U="口行3",0.08/N553+J553,IF(U:U="口行5",0.13/N553+J553,IF(U:U="口行7",0.13/N553+J553,IF(U:U="口行10",0.18/N553+J553,IF(U:U="农发1",0.09/N553+J553,IF(U:U="农发2",0.09/N553+J553,IF(U:U="农发3",0.09/N553+J553,IF(U:U="农发5",0.14/N553+J553,IF(U:U="农发7",0.19/N553+J553,IF(U:U="农发10",0.19/N553+J553,IF(U:U="农发20",0.24/N553+J553,IF(U:U="国债1",0.05/N553+J553,IF(U:U="国债2",0.05/N553+J553,IF(U:U="国债3",0.05/N553+J553,IF(U:U="国开0",0,IF(U:U="农发0",0,IF(U:U="国债0",0,IF(U:U="口行0",0,0.1/N553+J553)))))))))))))))))))))))))</f>
        <v>3.4915656465653879</v>
      </c>
      <c r="Q553" s="1"/>
      <c r="R553" s="88">
        <f t="shared" si="17"/>
        <v>-5.3435343461227802E-2</v>
      </c>
      <c r="S553" s="1"/>
      <c r="U553" s="1" t="str">
        <f>IF(I:I="国家开发银行","国开",IF(I:I="中国进出口银行","口行",IF(I:I="中国农业发展银行","农发","国债")))&amp;IF(G:G&lt;1,"0",G553)</f>
        <v>农发10</v>
      </c>
      <c r="W553" s="1"/>
      <c r="X553" s="1"/>
    </row>
    <row r="554" spans="1:24" ht="15.75" hidden="1" x14ac:dyDescent="0.25">
      <c r="A554" s="113" t="str">
        <f t="shared" si="16"/>
        <v>160205.IB</v>
      </c>
      <c r="B554" s="29" t="s">
        <v>2547</v>
      </c>
      <c r="C554" s="29" t="s">
        <v>2548</v>
      </c>
      <c r="D554" s="33">
        <v>42516</v>
      </c>
      <c r="E554" s="33">
        <v>42520</v>
      </c>
      <c r="F554" s="30">
        <v>30</v>
      </c>
      <c r="G554" s="30">
        <v>20</v>
      </c>
      <c r="H554" s="29" t="s">
        <v>12</v>
      </c>
      <c r="I554" s="29" t="s">
        <v>15</v>
      </c>
      <c r="J554" s="30">
        <v>3.9266000000000001</v>
      </c>
      <c r="K554" s="30">
        <v>4.55</v>
      </c>
      <c r="L554" s="30"/>
      <c r="M554" s="30">
        <v>1</v>
      </c>
      <c r="N554" s="84">
        <f>[1]!b_anal_modidura_cnbd(A554,E554,1)</f>
        <v>13.417999999999999</v>
      </c>
      <c r="O554" s="85">
        <f>[1]!b_anal_yield_cnbd(A554,D554,1)</f>
        <v>3.9397000000000002</v>
      </c>
      <c r="P554" s="86">
        <f>IF(U:U="国开1",0.09/N554+J554,IF(U:U="国开3",0.14/N554+J554,IF(U:U="国开5",0.24/N554+J554,IF(U:U="国开7",0.24/N554+J554,IF(U:U="国开10",0.29/N554+J554,IF(U:U="口行1",0.08/N554+J554,IF(U:U="口行2",0.08/N554+J554,IF(U:U="口行3",0.08/N554+J554,IF(U:U="口行5",0.13/N554+J554,IF(U:U="口行7",0.13/N554+J554,IF(U:U="口行10",0.18/N554+J554,IF(U:U="农发1",0.09/N554+J554,IF(U:U="农发2",0.09/N554+J554,IF(U:U="农发3",0.09/N554+J554,IF(U:U="农发5",0.14/N554+J554,IF(U:U="农发7",0.19/N554+J554,IF(U:U="农发10",0.19/N554+J554,IF(U:U="农发20",0.24/N554+J554,IF(U:U="国债1",0.05/N554+J554,IF(U:U="国债2",0.05/N554+J554,IF(U:U="国债3",0.05/N554+J554,IF(U:U="国开0",0,IF(U:U="农发0",0,IF(U:U="国债0",0,IF(U:U="口行0",0,0.1/N554+J554)))))))))))))))))))))))))</f>
        <v>3.9340526755105083</v>
      </c>
      <c r="Q554" s="1"/>
      <c r="R554" s="88">
        <f t="shared" si="17"/>
        <v>-0.56473244894919006</v>
      </c>
      <c r="S554" s="1"/>
      <c r="U554" s="1" t="str">
        <f>IF(I:I="国家开发银行","国开",IF(I:I="中国进出口银行","口行",IF(I:I="中国农业发展银行","农发","国债")))&amp;IF(G:G&lt;1,"0",G554)</f>
        <v>国开20</v>
      </c>
      <c r="W554" s="1"/>
      <c r="X554" s="1"/>
    </row>
    <row r="555" spans="1:24" ht="15.75" hidden="1" x14ac:dyDescent="0.25">
      <c r="A555" s="113" t="str">
        <f t="shared" si="16"/>
        <v>160210.IB</v>
      </c>
      <c r="B555" s="29" t="s">
        <v>2549</v>
      </c>
      <c r="C555" s="29" t="s">
        <v>2550</v>
      </c>
      <c r="D555" s="33">
        <v>42516</v>
      </c>
      <c r="E555" s="33">
        <v>42520</v>
      </c>
      <c r="F555" s="30">
        <v>120</v>
      </c>
      <c r="G555" s="30">
        <v>10</v>
      </c>
      <c r="H555" s="29" t="s">
        <v>12</v>
      </c>
      <c r="I555" s="29" t="s">
        <v>15</v>
      </c>
      <c r="J555" s="30">
        <v>3.2948</v>
      </c>
      <c r="K555" s="30">
        <v>3.02</v>
      </c>
      <c r="L555" s="30"/>
      <c r="M555" s="30">
        <v>1.0928</v>
      </c>
      <c r="N555" s="84">
        <f>[1]!b_anal_modidura_cnbd(A555,E555,1)</f>
        <v>8.2827000000000002</v>
      </c>
      <c r="O555" s="85">
        <f>[1]!b_anal_yield_cnbd(A555,D555,1)</f>
        <v>3.3250000000000002</v>
      </c>
      <c r="P555" s="86">
        <f>IF(U:U="国开1",0.09/N555+J555,IF(U:U="国开3",0.14/N555+J555,IF(U:U="国开5",0.24/N555+J555,IF(U:U="国开7",0.24/N555+J555,IF(U:U="国开10",0.29/N555+J555,IF(U:U="口行1",0.08/N555+J555,IF(U:U="口行2",0.08/N555+J555,IF(U:U="口行3",0.08/N555+J555,IF(U:U="口行5",0.13/N555+J555,IF(U:U="口行7",0.13/N555+J555,IF(U:U="口行10",0.18/N555+J555,IF(U:U="农发1",0.09/N555+J555,IF(U:U="农发2",0.09/N555+J555,IF(U:U="农发3",0.09/N555+J555,IF(U:U="农发5",0.14/N555+J555,IF(U:U="农发7",0.19/N555+J555,IF(U:U="农发10",0.19/N555+J555,IF(U:U="农发20",0.24/N555+J555,IF(U:U="国债1",0.05/N555+J555,IF(U:U="国债2",0.05/N555+J555,IF(U:U="国债3",0.05/N555+J555,IF(U:U="国开0",0,IF(U:U="农发0",0,IF(U:U="国债0",0,IF(U:U="口行0",0,0.1/N555+J555)))))))))))))))))))))))))</f>
        <v>3.329812737392396</v>
      </c>
      <c r="Q555" s="1"/>
      <c r="R555" s="88">
        <f t="shared" si="17"/>
        <v>0.48127373923958494</v>
      </c>
      <c r="S555" s="1"/>
      <c r="U555" s="1" t="str">
        <f>IF(I:I="国家开发银行","国开",IF(I:I="中国进出口银行","口行",IF(I:I="中国农业发展银行","农发","国债")))&amp;IF(G:G&lt;1,"0",G555)</f>
        <v>国开10</v>
      </c>
      <c r="W555" s="1"/>
      <c r="X555" s="1"/>
    </row>
    <row r="556" spans="1:24" ht="15.75" hidden="1" x14ac:dyDescent="0.25">
      <c r="A556" s="113" t="str">
        <f t="shared" si="16"/>
        <v>160303.IB</v>
      </c>
      <c r="B556" s="29" t="s">
        <v>2551</v>
      </c>
      <c r="C556" s="29" t="s">
        <v>2552</v>
      </c>
      <c r="D556" s="33">
        <v>42516</v>
      </c>
      <c r="E556" s="33">
        <v>42520</v>
      </c>
      <c r="F556" s="30">
        <v>50</v>
      </c>
      <c r="G556" s="30">
        <v>10</v>
      </c>
      <c r="H556" s="29" t="s">
        <v>12</v>
      </c>
      <c r="I556" s="29" t="s">
        <v>22</v>
      </c>
      <c r="J556" s="30">
        <v>3.4887000000000001</v>
      </c>
      <c r="K556" s="30">
        <v>4.3899999999999997</v>
      </c>
      <c r="L556" s="30"/>
      <c r="M556" s="30">
        <v>1.9904999999999999</v>
      </c>
      <c r="N556" s="84">
        <f>[1]!b_anal_modidura_cnbd(A556,E556,1)</f>
        <v>8.1033000000000008</v>
      </c>
      <c r="O556" s="85">
        <f>[1]!b_anal_yield_cnbd(A556,D556,1)</f>
        <v>3.4950000000000001</v>
      </c>
      <c r="P556" s="86">
        <f>IF(U:U="国开1",0.09/N556+J556,IF(U:U="国开3",0.14/N556+J556,IF(U:U="国开5",0.24/N556+J556,IF(U:U="国开7",0.24/N556+J556,IF(U:U="国开10",0.29/N556+J556,IF(U:U="口行1",0.08/N556+J556,IF(U:U="口行2",0.08/N556+J556,IF(U:U="口行3",0.08/N556+J556,IF(U:U="口行5",0.13/N556+J556,IF(U:U="口行7",0.13/N556+J556,IF(U:U="口行10",0.18/N556+J556,IF(U:U="农发1",0.09/N556+J556,IF(U:U="农发2",0.09/N556+J556,IF(U:U="农发3",0.09/N556+J556,IF(U:U="农发5",0.14/N556+J556,IF(U:U="农发7",0.19/N556+J556,IF(U:U="农发10",0.19/N556+J556,IF(U:U="农发20",0.24/N556+J556,IF(U:U="国债1",0.05/N556+J556,IF(U:U="国债2",0.05/N556+J556,IF(U:U="国债3",0.05/N556+J556,IF(U:U="国开0",0,IF(U:U="农发0",0,IF(U:U="国债0",0,IF(U:U="口行0",0,0.1/N556+J556)))))))))))))))))))))))))</f>
        <v>3.5109131724112399</v>
      </c>
      <c r="Q556" s="1"/>
      <c r="R556" s="88">
        <f t="shared" si="17"/>
        <v>1.5913172411239795</v>
      </c>
      <c r="S556" s="1"/>
      <c r="U556" s="1" t="str">
        <f>IF(I:I="国家开发银行","国开",IF(I:I="中国进出口银行","口行",IF(I:I="中国农业发展银行","农发","国债")))&amp;IF(G:G&lt;1,"0",G556)</f>
        <v>口行10</v>
      </c>
      <c r="W556" s="1"/>
      <c r="X556" s="1"/>
    </row>
    <row r="557" spans="1:24" ht="15.75" hidden="1" x14ac:dyDescent="0.25">
      <c r="A557" s="113" t="str">
        <f t="shared" si="16"/>
        <v>160416.IB</v>
      </c>
      <c r="B557" s="29" t="s">
        <v>2553</v>
      </c>
      <c r="C557" s="29" t="s">
        <v>2554</v>
      </c>
      <c r="D557" s="33">
        <v>42520</v>
      </c>
      <c r="E557" s="33">
        <v>42522</v>
      </c>
      <c r="F557" s="30">
        <v>60</v>
      </c>
      <c r="G557" s="30">
        <v>5</v>
      </c>
      <c r="H557" s="29" t="s">
        <v>12</v>
      </c>
      <c r="I557" s="29" t="s">
        <v>41</v>
      </c>
      <c r="J557" s="30">
        <v>3.2168000000000001</v>
      </c>
      <c r="K557" s="30">
        <v>2.79</v>
      </c>
      <c r="L557" s="30"/>
      <c r="M557" s="30">
        <v>2.9117999999999999</v>
      </c>
      <c r="N557" s="84">
        <f>[1]!b_anal_modidura_cnbd(A557,E557,1)</f>
        <v>4.4409999999999998</v>
      </c>
      <c r="O557" s="85">
        <f>[1]!b_anal_yield_cnbd(A557,D557,1)</f>
        <v>3.2408999999999999</v>
      </c>
      <c r="P557" s="86">
        <f>IF(U:U="国开1",0.09/N557+J557,IF(U:U="国开3",0.14/N557+J557,IF(U:U="国开5",0.24/N557+J557,IF(U:U="国开7",0.24/N557+J557,IF(U:U="国开10",0.29/N557+J557,IF(U:U="口行1",0.08/N557+J557,IF(U:U="口行2",0.08/N557+J557,IF(U:U="口行3",0.08/N557+J557,IF(U:U="口行5",0.13/N557+J557,IF(U:U="口行7",0.13/N557+J557,IF(U:U="口行10",0.18/N557+J557,IF(U:U="农发1",0.09/N557+J557,IF(U:U="农发2",0.09/N557+J557,IF(U:U="农发3",0.09/N557+J557,IF(U:U="农发5",0.14/N557+J557,IF(U:U="农发7",0.19/N557+J557,IF(U:U="农发10",0.19/N557+J557,IF(U:U="农发20",0.24/N557+J557,IF(U:U="国债1",0.05/N557+J557,IF(U:U="国债2",0.05/N557+J557,IF(U:U="国债3",0.05/N557+J557,IF(U:U="国开0",0,IF(U:U="农发0",0,IF(U:U="国债0",0,IF(U:U="口行0",0,0.1/N557+J557)))))))))))))))))))))))))</f>
        <v>3.2483244314343618</v>
      </c>
      <c r="Q557" s="1"/>
      <c r="R557" s="88">
        <f t="shared" si="17"/>
        <v>0.74244314343618889</v>
      </c>
      <c r="S557" s="1"/>
      <c r="U557" s="1" t="str">
        <f>IF(I:I="国家开发银行","国开",IF(I:I="中国进出口银行","口行",IF(I:I="中国农业发展银行","农发","国债")))&amp;IF(G:G&lt;1,"0",G557)</f>
        <v>农发5</v>
      </c>
      <c r="W557" s="1"/>
      <c r="X557" s="1"/>
    </row>
    <row r="558" spans="1:24" ht="15.75" hidden="1" x14ac:dyDescent="0.25">
      <c r="A558" s="113" t="str">
        <f t="shared" si="16"/>
        <v>160418.IB</v>
      </c>
      <c r="B558" s="29" t="s">
        <v>2555</v>
      </c>
      <c r="C558" s="29" t="s">
        <v>2556</v>
      </c>
      <c r="D558" s="33">
        <v>42520</v>
      </c>
      <c r="E558" s="33">
        <v>42522</v>
      </c>
      <c r="F558" s="30">
        <v>50</v>
      </c>
      <c r="G558" s="30">
        <v>10</v>
      </c>
      <c r="H558" s="29" t="s">
        <v>12</v>
      </c>
      <c r="I558" s="29" t="s">
        <v>41</v>
      </c>
      <c r="J558" s="30">
        <v>3.4946000000000002</v>
      </c>
      <c r="K558" s="30">
        <v>5.33</v>
      </c>
      <c r="L558" s="30"/>
      <c r="M558" s="30">
        <v>1.1046</v>
      </c>
      <c r="N558" s="84">
        <f>[1]!b_anal_modidura_cnbd(A558,E558,1)</f>
        <v>8.1898</v>
      </c>
      <c r="O558" s="85">
        <f>[1]!b_anal_yield_cnbd(A558,D558,1)</f>
        <v>3.51</v>
      </c>
      <c r="P558" s="86">
        <f>IF(U:U="国开1",0.09/N558+J558,IF(U:U="国开3",0.14/N558+J558,IF(U:U="国开5",0.24/N558+J558,IF(U:U="国开7",0.24/N558+J558,IF(U:U="国开10",0.29/N558+J558,IF(U:U="口行1",0.08/N558+J558,IF(U:U="口行2",0.08/N558+J558,IF(U:U="口行3",0.08/N558+J558,IF(U:U="口行5",0.13/N558+J558,IF(U:U="口行7",0.13/N558+J558,IF(U:U="口行10",0.18/N558+J558,IF(U:U="农发1",0.09/N558+J558,IF(U:U="农发2",0.09/N558+J558,IF(U:U="农发3",0.09/N558+J558,IF(U:U="农发5",0.14/N558+J558,IF(U:U="农发7",0.19/N558+J558,IF(U:U="农发10",0.19/N558+J558,IF(U:U="农发20",0.24/N558+J558,IF(U:U="国债1",0.05/N558+J558,IF(U:U="国债2",0.05/N558+J558,IF(U:U="国债3",0.05/N558+J558,IF(U:U="国开0",0,IF(U:U="农发0",0,IF(U:U="国债0",0,IF(U:U="口行0",0,0.1/N558+J558)))))))))))))))))))))))))</f>
        <v>3.517799589733571</v>
      </c>
      <c r="Q558" s="1"/>
      <c r="R558" s="88">
        <f t="shared" si="17"/>
        <v>0.77995897335711994</v>
      </c>
      <c r="S558" s="1"/>
      <c r="U558" s="1" t="str">
        <f>IF(I:I="国家开发银行","国开",IF(I:I="中国进出口银行","口行",IF(I:I="中国农业发展银行","农发","国债")))&amp;IF(G:G&lt;1,"0",G558)</f>
        <v>农发10</v>
      </c>
      <c r="W558" s="1"/>
      <c r="X558" s="1"/>
    </row>
    <row r="559" spans="1:24" ht="15.75" hidden="1" x14ac:dyDescent="0.25">
      <c r="A559" s="113" t="str">
        <f t="shared" si="16"/>
        <v>160415.IB</v>
      </c>
      <c r="B559" s="29" t="s">
        <v>2557</v>
      </c>
      <c r="C559" s="29" t="s">
        <v>2558</v>
      </c>
      <c r="D559" s="33">
        <v>42520</v>
      </c>
      <c r="E559" s="33">
        <v>42522</v>
      </c>
      <c r="F559" s="30">
        <v>40</v>
      </c>
      <c r="G559" s="30">
        <v>3</v>
      </c>
      <c r="H559" s="29" t="s">
        <v>12</v>
      </c>
      <c r="I559" s="29" t="s">
        <v>41</v>
      </c>
      <c r="J559" s="30">
        <v>3.0188000000000001</v>
      </c>
      <c r="K559" s="30">
        <v>4</v>
      </c>
      <c r="L559" s="30"/>
      <c r="M559" s="30">
        <v>2.8571</v>
      </c>
      <c r="N559" s="84">
        <f>[1]!b_anal_modidura_cnbd(A559,E559,1)</f>
        <v>2.7191000000000001</v>
      </c>
      <c r="O559" s="85">
        <f>[1]!b_anal_yield_cnbd(A559,D559,1)</f>
        <v>3.0501</v>
      </c>
      <c r="P559" s="86">
        <f>IF(U:U="国开1",0.09/N559+J559,IF(U:U="国开3",0.14/N559+J559,IF(U:U="国开5",0.24/N559+J559,IF(U:U="国开7",0.24/N559+J559,IF(U:U="国开10",0.29/N559+J559,IF(U:U="口行1",0.08/N559+J559,IF(U:U="口行2",0.08/N559+J559,IF(U:U="口行3",0.08/N559+J559,IF(U:U="口行5",0.13/N559+J559,IF(U:U="口行7",0.13/N559+J559,IF(U:U="口行10",0.18/N559+J559,IF(U:U="农发1",0.09/N559+J559,IF(U:U="农发2",0.09/N559+J559,IF(U:U="农发3",0.09/N559+J559,IF(U:U="农发5",0.14/N559+J559,IF(U:U="农发7",0.19/N559+J559,IF(U:U="农发10",0.19/N559+J559,IF(U:U="农发20",0.24/N559+J559,IF(U:U="国债1",0.05/N559+J559,IF(U:U="国债2",0.05/N559+J559,IF(U:U="国债3",0.05/N559+J559,IF(U:U="国开0",0,IF(U:U="农发0",0,IF(U:U="国债0",0,IF(U:U="口行0",0,0.1/N559+J559)))))))))))))))))))))))))</f>
        <v>3.0518991872310695</v>
      </c>
      <c r="Q559" s="1"/>
      <c r="R559" s="88">
        <f t="shared" si="17"/>
        <v>0.17991872310694212</v>
      </c>
      <c r="S559" s="1"/>
      <c r="U559" s="1" t="str">
        <f>IF(I:I="国家开发银行","国开",IF(I:I="中国进出口银行","口行",IF(I:I="中国农业发展银行","农发","国债")))&amp;IF(G:G&lt;1,"0",G559)</f>
        <v>农发3</v>
      </c>
      <c r="W559" s="1"/>
      <c r="X559" s="1"/>
    </row>
    <row r="560" spans="1:24" ht="15.75" hidden="1" x14ac:dyDescent="0.25">
      <c r="A560" s="113" t="str">
        <f t="shared" si="16"/>
        <v>160417.IB</v>
      </c>
      <c r="B560" s="29" t="s">
        <v>2559</v>
      </c>
      <c r="C560" s="29" t="s">
        <v>2560</v>
      </c>
      <c r="D560" s="33">
        <v>42520</v>
      </c>
      <c r="E560" s="33">
        <v>42522</v>
      </c>
      <c r="F560" s="30">
        <v>60</v>
      </c>
      <c r="G560" s="30">
        <v>7</v>
      </c>
      <c r="H560" s="29" t="s">
        <v>12</v>
      </c>
      <c r="I560" s="29" t="s">
        <v>41</v>
      </c>
      <c r="J560" s="30">
        <v>3.5072000000000001</v>
      </c>
      <c r="K560" s="30">
        <v>2.62</v>
      </c>
      <c r="L560" s="30"/>
      <c r="M560" s="30">
        <v>3.7778</v>
      </c>
      <c r="N560" s="84">
        <f>[1]!b_anal_modidura_cnbd(A560,E560,1)</f>
        <v>6.0026000000000002</v>
      </c>
      <c r="O560" s="85">
        <f>[1]!b_anal_yield_cnbd(A560,D560,1)</f>
        <v>3.5211999999999999</v>
      </c>
      <c r="P560" s="86">
        <f>IF(U:U="国开1",0.09/N560+J560,IF(U:U="国开3",0.14/N560+J560,IF(U:U="国开5",0.24/N560+J560,IF(U:U="国开7",0.24/N560+J560,IF(U:U="国开10",0.29/N560+J560,IF(U:U="口行1",0.08/N560+J560,IF(U:U="口行2",0.08/N560+J560,IF(U:U="口行3",0.08/N560+J560,IF(U:U="口行5",0.13/N560+J560,IF(U:U="口行7",0.13/N560+J560,IF(U:U="口行10",0.18/N560+J560,IF(U:U="农发1",0.09/N560+J560,IF(U:U="农发2",0.09/N560+J560,IF(U:U="农发3",0.09/N560+J560,IF(U:U="农发5",0.14/N560+J560,IF(U:U="农发7",0.19/N560+J560,IF(U:U="农发10",0.19/N560+J560,IF(U:U="农发20",0.24/N560+J560,IF(U:U="国债1",0.05/N560+J560,IF(U:U="国债2",0.05/N560+J560,IF(U:U="国债3",0.05/N560+J560,IF(U:U="国开0",0,IF(U:U="农发0",0,IF(U:U="国债0",0,IF(U:U="口行0",0,0.1/N560+J560)))))))))))))))))))))))))</f>
        <v>3.5388529503881654</v>
      </c>
      <c r="Q560" s="1"/>
      <c r="R560" s="88">
        <f t="shared" si="17"/>
        <v>1.76529503881655</v>
      </c>
      <c r="S560" s="1"/>
      <c r="U560" s="1" t="str">
        <f>IF(I:I="国家开发银行","国开",IF(I:I="中国进出口银行","口行",IF(I:I="中国农业发展银行","农发","国债")))&amp;IF(G:G&lt;1,"0",G560)</f>
        <v>农发7</v>
      </c>
      <c r="W560" s="1"/>
      <c r="X560" s="1"/>
    </row>
    <row r="561" spans="1:24" ht="15.75" hidden="1" x14ac:dyDescent="0.25">
      <c r="A561" s="113" t="str">
        <f t="shared" si="16"/>
        <v>160207.IB</v>
      </c>
      <c r="B561" s="29" t="s">
        <v>2561</v>
      </c>
      <c r="C561" s="29" t="s">
        <v>2562</v>
      </c>
      <c r="D561" s="33">
        <v>42521</v>
      </c>
      <c r="E561" s="33">
        <v>42523</v>
      </c>
      <c r="F561" s="30">
        <v>60</v>
      </c>
      <c r="G561" s="30">
        <v>7</v>
      </c>
      <c r="H561" s="29" t="s">
        <v>12</v>
      </c>
      <c r="I561" s="29" t="s">
        <v>15</v>
      </c>
      <c r="J561" s="30">
        <v>3.4251999999999998</v>
      </c>
      <c r="K561" s="30">
        <v>4.66</v>
      </c>
      <c r="L561" s="30"/>
      <c r="M561" s="30">
        <v>5.2024999999999997</v>
      </c>
      <c r="N561" s="84">
        <f>[1]!b_anal_modidura_cnbd(A561,E561,1)</f>
        <v>5.8978999999999999</v>
      </c>
      <c r="O561" s="85">
        <f>[1]!b_anal_yield_cnbd(A561,D561,1)</f>
        <v>3.4449000000000001</v>
      </c>
      <c r="P561" s="86">
        <f>IF(U:U="国开1",0.09/N561+J561,IF(U:U="国开3",0.14/N561+J561,IF(U:U="国开5",0.24/N561+J561,IF(U:U="国开7",0.24/N561+J561,IF(U:U="国开10",0.29/N561+J561,IF(U:U="口行1",0.08/N561+J561,IF(U:U="口行2",0.08/N561+J561,IF(U:U="口行3",0.08/N561+J561,IF(U:U="口行5",0.13/N561+J561,IF(U:U="口行7",0.13/N561+J561,IF(U:U="口行10",0.18/N561+J561,IF(U:U="农发1",0.09/N561+J561,IF(U:U="农发2",0.09/N561+J561,IF(U:U="农发3",0.09/N561+J561,IF(U:U="农发5",0.14/N561+J561,IF(U:U="农发7",0.19/N561+J561,IF(U:U="农发10",0.19/N561+J561,IF(U:U="农发20",0.24/N561+J561,IF(U:U="国债1",0.05/N561+J561,IF(U:U="国债2",0.05/N561+J561,IF(U:U="国债3",0.05/N561+J561,IF(U:U="国开0",0,IF(U:U="农发0",0,IF(U:U="国债0",0,IF(U:U="口行0",0,0.1/N561+J561)))))))))))))))))))))))))</f>
        <v>3.465892449855033</v>
      </c>
      <c r="Q561" s="1"/>
      <c r="R561" s="88">
        <f t="shared" si="17"/>
        <v>2.0992449855032902</v>
      </c>
      <c r="S561" s="1"/>
      <c r="U561" s="1" t="str">
        <f>IF(I:I="国家开发银行","国开",IF(I:I="中国进出口银行","口行",IF(I:I="中国农业发展银行","农发","国债")))&amp;IF(G:G&lt;1,"0",G561)</f>
        <v>国开7</v>
      </c>
      <c r="W561" s="1"/>
      <c r="X561" s="1"/>
    </row>
    <row r="562" spans="1:24" ht="15.75" hidden="1" x14ac:dyDescent="0.25">
      <c r="A562" s="113" t="str">
        <f t="shared" si="16"/>
        <v>160206.IB</v>
      </c>
      <c r="B562" s="29" t="s">
        <v>2563</v>
      </c>
      <c r="C562" s="29" t="s">
        <v>2564</v>
      </c>
      <c r="D562" s="33">
        <v>42521</v>
      </c>
      <c r="E562" s="33">
        <v>42523</v>
      </c>
      <c r="F562" s="30">
        <v>40</v>
      </c>
      <c r="G562" s="30">
        <v>5</v>
      </c>
      <c r="H562" s="29" t="s">
        <v>12</v>
      </c>
      <c r="I562" s="29" t="s">
        <v>15</v>
      </c>
      <c r="J562" s="30">
        <v>3.1545000000000001</v>
      </c>
      <c r="K562" s="30">
        <v>7.1</v>
      </c>
      <c r="L562" s="30"/>
      <c r="M562" s="30">
        <v>1.746</v>
      </c>
      <c r="N562" s="84">
        <f>[1]!b_anal_modidura_cnbd(A562,E562,1)</f>
        <v>4.2949999999999999</v>
      </c>
      <c r="O562" s="85">
        <f>[1]!b_anal_yield_cnbd(A562,D562,1)</f>
        <v>3.1848000000000001</v>
      </c>
      <c r="P562" s="86">
        <f>IF(U:U="国开1",0.09/N562+J562,IF(U:U="国开3",0.14/N562+J562,IF(U:U="国开5",0.24/N562+J562,IF(U:U="国开7",0.24/N562+J562,IF(U:U="国开10",0.29/N562+J562,IF(U:U="口行1",0.08/N562+J562,IF(U:U="口行2",0.08/N562+J562,IF(U:U="口行3",0.08/N562+J562,IF(U:U="口行5",0.13/N562+J562,IF(U:U="口行7",0.13/N562+J562,IF(U:U="口行10",0.18/N562+J562,IF(U:U="农发1",0.09/N562+J562,IF(U:U="农发2",0.09/N562+J562,IF(U:U="农发3",0.09/N562+J562,IF(U:U="农发5",0.14/N562+J562,IF(U:U="农发7",0.19/N562+J562,IF(U:U="农发10",0.19/N562+J562,IF(U:U="农发20",0.24/N562+J562,IF(U:U="国债1",0.05/N562+J562,IF(U:U="国债2",0.05/N562+J562,IF(U:U="国债3",0.05/N562+J562,IF(U:U="国开0",0,IF(U:U="农发0",0,IF(U:U="国债0",0,IF(U:U="口行0",0,0.1/N562+J562)))))))))))))))))))))))))</f>
        <v>3.2103789289871947</v>
      </c>
      <c r="Q562" s="1"/>
      <c r="R562" s="88">
        <f t="shared" si="17"/>
        <v>2.5578928987194605</v>
      </c>
      <c r="S562" s="1"/>
      <c r="U562" s="1" t="str">
        <f>IF(I:I="国家开发银行","国开",IF(I:I="中国进出口银行","口行",IF(I:I="中国农业发展银行","农发","国债")))&amp;IF(G:G&lt;1,"0",G562)</f>
        <v>国开5</v>
      </c>
      <c r="W562" s="1"/>
      <c r="X562" s="1"/>
    </row>
    <row r="563" spans="1:24" ht="15.75" hidden="1" x14ac:dyDescent="0.25">
      <c r="A563" s="113" t="str">
        <f t="shared" si="16"/>
        <v>160208.IB</v>
      </c>
      <c r="B563" s="29" t="s">
        <v>2565</v>
      </c>
      <c r="C563" s="29" t="s">
        <v>2566</v>
      </c>
      <c r="D563" s="33">
        <v>42521</v>
      </c>
      <c r="E563" s="33">
        <v>42523</v>
      </c>
      <c r="F563" s="30">
        <v>30</v>
      </c>
      <c r="G563" s="30">
        <v>3</v>
      </c>
      <c r="H563" s="29" t="s">
        <v>12</v>
      </c>
      <c r="I563" s="29" t="s">
        <v>15</v>
      </c>
      <c r="J563" s="30">
        <v>2.9312999999999998</v>
      </c>
      <c r="K563" s="30">
        <v>6.19</v>
      </c>
      <c r="L563" s="30"/>
      <c r="M563" s="30">
        <v>1.4551000000000001</v>
      </c>
      <c r="N563" s="84">
        <f>[1]!b_anal_modidura_cnbd(A563,E563,1)</f>
        <v>2.5941000000000001</v>
      </c>
      <c r="O563" s="85">
        <f>[1]!b_anal_yield_cnbd(A563,D563,1)</f>
        <v>2.9874999999999998</v>
      </c>
      <c r="P563" s="86">
        <f>IF(U:U="国开1",0.09/N563+J563,IF(U:U="国开3",0.14/N563+J563,IF(U:U="国开5",0.24/N563+J563,IF(U:U="国开7",0.24/N563+J563,IF(U:U="国开10",0.29/N563+J563,IF(U:U="口行1",0.08/N563+J563,IF(U:U="口行2",0.08/N563+J563,IF(U:U="口行3",0.08/N563+J563,IF(U:U="口行5",0.13/N563+J563,IF(U:U="口行7",0.13/N563+J563,IF(U:U="口行10",0.18/N563+J563,IF(U:U="农发1",0.09/N563+J563,IF(U:U="农发2",0.09/N563+J563,IF(U:U="农发3",0.09/N563+J563,IF(U:U="农发5",0.14/N563+J563,IF(U:U="农发7",0.19/N563+J563,IF(U:U="农发10",0.19/N563+J563,IF(U:U="农发20",0.24/N563+J563,IF(U:U="国债1",0.05/N563+J563,IF(U:U="国债2",0.05/N563+J563,IF(U:U="国债3",0.05/N563+J563,IF(U:U="国开0",0,IF(U:U="农发0",0,IF(U:U="国债0",0,IF(U:U="口行0",0,0.1/N563+J563)))))))))))))))))))))))))</f>
        <v>2.9852686211017305</v>
      </c>
      <c r="Q563" s="1"/>
      <c r="R563" s="88">
        <f t="shared" si="17"/>
        <v>-0.22313788982692984</v>
      </c>
      <c r="S563" s="1"/>
      <c r="U563" s="1" t="str">
        <f>IF(I:I="国家开发银行","国开",IF(I:I="中国进出口银行","口行",IF(I:I="中国农业发展银行","农发","国债")))&amp;IF(G:G&lt;1,"0",G563)</f>
        <v>国开3</v>
      </c>
      <c r="W563" s="1"/>
      <c r="X563" s="1"/>
    </row>
    <row r="564" spans="1:24" ht="15.75" hidden="1" x14ac:dyDescent="0.25">
      <c r="A564" s="113" t="str">
        <f t="shared" si="16"/>
        <v>160010.IB</v>
      </c>
      <c r="B564" s="29" t="s">
        <v>2567</v>
      </c>
      <c r="C564" s="29" t="s">
        <v>2568</v>
      </c>
      <c r="D564" s="33">
        <v>42522</v>
      </c>
      <c r="E564" s="33">
        <v>42523</v>
      </c>
      <c r="F564" s="30">
        <v>382.6</v>
      </c>
      <c r="G564" s="30">
        <v>10</v>
      </c>
      <c r="H564" s="29" t="s">
        <v>12</v>
      </c>
      <c r="I564" s="29" t="s">
        <v>31</v>
      </c>
      <c r="J564" s="30">
        <v>2.9950999999999999</v>
      </c>
      <c r="K564" s="30">
        <v>3.01</v>
      </c>
      <c r="L564" s="30"/>
      <c r="M564" s="30"/>
      <c r="N564" s="84">
        <f>[1]!b_anal_modidura_cnbd(A564,E564,1)</f>
        <v>8.5396999999999998</v>
      </c>
      <c r="O564" s="85">
        <f>[1]!b_anal_yield_cnbd(A564,D564,1)</f>
        <v>2.9950000000000001</v>
      </c>
      <c r="P564" s="86">
        <f>IF(U:U="国开1",0.09/N564+J564,IF(U:U="国开3",0.14/N564+J564,IF(U:U="国开5",0.24/N564+J564,IF(U:U="国开7",0.24/N564+J564,IF(U:U="国开10",0.29/N564+J564,IF(U:U="口行1",0.08/N564+J564,IF(U:U="口行2",0.08/N564+J564,IF(U:U="口行3",0.08/N564+J564,IF(U:U="口行5",0.13/N564+J564,IF(U:U="口行7",0.13/N564+J564,IF(U:U="口行10",0.18/N564+J564,IF(U:U="农发1",0.09/N564+J564,IF(U:U="农发2",0.09/N564+J564,IF(U:U="农发3",0.09/N564+J564,IF(U:U="农发5",0.14/N564+J564,IF(U:U="农发7",0.19/N564+J564,IF(U:U="农发10",0.19/N564+J564,IF(U:U="农发20",0.24/N564+J564,IF(U:U="国债1",0.05/N564+J564,IF(U:U="国债2",0.05/N564+J564,IF(U:U="国债3",0.05/N564+J564,IF(U:U="国开0",0,IF(U:U="农发0",0,IF(U:U="国债0",0,IF(U:U="口行0",0,0.1/N564+J564)))))))))))))))))))))))))</f>
        <v>3.006810013232315</v>
      </c>
      <c r="Q564" s="1"/>
      <c r="R564" s="88">
        <f t="shared" si="17"/>
        <v>1.1810013232314898</v>
      </c>
      <c r="S564" s="1"/>
      <c r="U564" s="1" t="str">
        <f>IF(I:I="国家开发银行","国开",IF(I:I="中国进出口银行","口行",IF(I:I="中国农业发展银行","农发","国债")))&amp;IF(G:G&lt;1,"0",G564)</f>
        <v>国债10</v>
      </c>
      <c r="W564" s="1"/>
      <c r="X564" s="1"/>
    </row>
    <row r="565" spans="1:24" ht="15.75" hidden="1" x14ac:dyDescent="0.25">
      <c r="A565" s="113" t="str">
        <f t="shared" si="16"/>
        <v>160210.IB</v>
      </c>
      <c r="B565" s="29" t="s">
        <v>2569</v>
      </c>
      <c r="C565" s="29" t="s">
        <v>2570</v>
      </c>
      <c r="D565" s="33">
        <v>42523</v>
      </c>
      <c r="E565" s="33">
        <v>42527</v>
      </c>
      <c r="F565" s="30">
        <v>120</v>
      </c>
      <c r="G565" s="30">
        <v>10</v>
      </c>
      <c r="H565" s="29" t="s">
        <v>12</v>
      </c>
      <c r="I565" s="29" t="s">
        <v>15</v>
      </c>
      <c r="J565" s="30">
        <v>3.3121</v>
      </c>
      <c r="K565" s="30">
        <v>3.88</v>
      </c>
      <c r="L565" s="30"/>
      <c r="M565" s="30">
        <v>1.7729999999999999</v>
      </c>
      <c r="N565" s="84">
        <f>[1]!b_anal_modidura_cnbd(A565,E565,1)</f>
        <v>8.2661999999999995</v>
      </c>
      <c r="O565" s="85">
        <f>[1]!b_anal_yield_cnbd(A565,D565,1)</f>
        <v>3.3424999999999998</v>
      </c>
      <c r="P565" s="86">
        <f>IF(U:U="国开1",0.09/N565+J565,IF(U:U="国开3",0.14/N565+J565,IF(U:U="国开5",0.24/N565+J565,IF(U:U="国开7",0.24/N565+J565,IF(U:U="国开10",0.29/N565+J565,IF(U:U="口行1",0.08/N565+J565,IF(U:U="口行2",0.08/N565+J565,IF(U:U="口行3",0.08/N565+J565,IF(U:U="口行5",0.13/N565+J565,IF(U:U="口行7",0.13/N565+J565,IF(U:U="口行10",0.18/N565+J565,IF(U:U="农发1",0.09/N565+J565,IF(U:U="农发2",0.09/N565+J565,IF(U:U="农发3",0.09/N565+J565,IF(U:U="农发5",0.14/N565+J565,IF(U:U="农发7",0.19/N565+J565,IF(U:U="农发10",0.19/N565+J565,IF(U:U="农发20",0.24/N565+J565,IF(U:U="国债1",0.05/N565+J565,IF(U:U="国债2",0.05/N565+J565,IF(U:U="国债3",0.05/N565+J565,IF(U:U="国开0",0,IF(U:U="农发0",0,IF(U:U="国债0",0,IF(U:U="口行0",0,0.1/N565+J565)))))))))))))))))))))))))</f>
        <v>3.347182625632092</v>
      </c>
      <c r="Q565" s="1"/>
      <c r="R565" s="88">
        <f t="shared" si="17"/>
        <v>0.46826256320922077</v>
      </c>
      <c r="S565" s="1"/>
      <c r="U565" s="1" t="str">
        <f>IF(I:I="国家开发银行","国开",IF(I:I="中国进出口银行","口行",IF(I:I="中国农业发展银行","农发","国债")))&amp;IF(G:G&lt;1,"0",G565)</f>
        <v>国开10</v>
      </c>
      <c r="W565" s="1"/>
      <c r="X565" s="1"/>
    </row>
    <row r="566" spans="1:24" ht="15.75" hidden="1" x14ac:dyDescent="0.25">
      <c r="A566" s="113" t="str">
        <f t="shared" si="16"/>
        <v>160306.IB</v>
      </c>
      <c r="B566" s="29" t="s">
        <v>2571</v>
      </c>
      <c r="C566" s="29" t="s">
        <v>2572</v>
      </c>
      <c r="D566" s="33">
        <v>42523</v>
      </c>
      <c r="E566" s="33">
        <v>42527</v>
      </c>
      <c r="F566" s="30">
        <v>50</v>
      </c>
      <c r="G566" s="30">
        <v>5</v>
      </c>
      <c r="H566" s="29" t="s">
        <v>12</v>
      </c>
      <c r="I566" s="29" t="s">
        <v>22</v>
      </c>
      <c r="J566" s="30">
        <v>3.1842000000000001</v>
      </c>
      <c r="K566" s="30">
        <v>3.95</v>
      </c>
      <c r="L566" s="30"/>
      <c r="M566" s="30">
        <v>1.1000000000000001</v>
      </c>
      <c r="N566" s="84">
        <f>[1]!b_anal_modidura_cnbd(A566,E566,1)</f>
        <v>4.5354999999999999</v>
      </c>
      <c r="O566" s="85">
        <f>[1]!b_anal_yield_cnbd(A566,D566,1)</f>
        <v>3.2450999999999999</v>
      </c>
      <c r="P566" s="86">
        <f>IF(U:U="国开1",0.09/N566+J566,IF(U:U="国开3",0.14/N566+J566,IF(U:U="国开5",0.24/N566+J566,IF(U:U="国开7",0.24/N566+J566,IF(U:U="国开10",0.29/N566+J566,IF(U:U="口行1",0.08/N566+J566,IF(U:U="口行2",0.08/N566+J566,IF(U:U="口行3",0.08/N566+J566,IF(U:U="口行5",0.13/N566+J566,IF(U:U="口行7",0.13/N566+J566,IF(U:U="口行10",0.18/N566+J566,IF(U:U="农发1",0.09/N566+J566,IF(U:U="农发2",0.09/N566+J566,IF(U:U="农发3",0.09/N566+J566,IF(U:U="农发5",0.14/N566+J566,IF(U:U="农发7",0.19/N566+J566,IF(U:U="农发10",0.19/N566+J566,IF(U:U="农发20",0.24/N566+J566,IF(U:U="国债1",0.05/N566+J566,IF(U:U="国债2",0.05/N566+J566,IF(U:U="国债3",0.05/N566+J566,IF(U:U="国开0",0,IF(U:U="农发0",0,IF(U:U="国债0",0,IF(U:U="口行0",0,0.1/N566+J566)))))))))))))))))))))))))</f>
        <v>3.2128627714695184</v>
      </c>
      <c r="Q566" s="1"/>
      <c r="R566" s="88">
        <f t="shared" si="17"/>
        <v>-3.2237228530481499</v>
      </c>
      <c r="S566" s="1"/>
      <c r="U566" s="1" t="str">
        <f>IF(I:I="国家开发银行","国开",IF(I:I="中国进出口银行","口行",IF(I:I="中国农业发展银行","农发","国债")))&amp;IF(G:G&lt;1,"0",G566)</f>
        <v>口行5</v>
      </c>
      <c r="W566" s="1"/>
      <c r="X566" s="1"/>
    </row>
    <row r="567" spans="1:24" ht="15.75" hidden="1" x14ac:dyDescent="0.25">
      <c r="A567" s="113" t="str">
        <f t="shared" si="16"/>
        <v>160303.IB</v>
      </c>
      <c r="B567" s="29" t="s">
        <v>2573</v>
      </c>
      <c r="C567" s="29" t="s">
        <v>2574</v>
      </c>
      <c r="D567" s="33">
        <v>42523</v>
      </c>
      <c r="E567" s="33">
        <v>42527</v>
      </c>
      <c r="F567" s="30">
        <v>50</v>
      </c>
      <c r="G567" s="30">
        <v>10</v>
      </c>
      <c r="H567" s="29" t="s">
        <v>12</v>
      </c>
      <c r="I567" s="29" t="s">
        <v>22</v>
      </c>
      <c r="J567" s="30">
        <v>3.4967999999999999</v>
      </c>
      <c r="K567" s="30">
        <v>5.4</v>
      </c>
      <c r="L567" s="30"/>
      <c r="M567" s="30">
        <v>3.9350999999999998</v>
      </c>
      <c r="N567" s="84">
        <f>[1]!b_anal_modidura_cnbd(A567,E567,1)</f>
        <v>8.0861000000000001</v>
      </c>
      <c r="O567" s="85">
        <f>[1]!b_anal_yield_cnbd(A567,D567,1)</f>
        <v>3.5085000000000002</v>
      </c>
      <c r="P567" s="86">
        <f>IF(U:U="国开1",0.09/N567+J567,IF(U:U="国开3",0.14/N567+J567,IF(U:U="国开5",0.24/N567+J567,IF(U:U="国开7",0.24/N567+J567,IF(U:U="国开10",0.29/N567+J567,IF(U:U="口行1",0.08/N567+J567,IF(U:U="口行2",0.08/N567+J567,IF(U:U="口行3",0.08/N567+J567,IF(U:U="口行5",0.13/N567+J567,IF(U:U="口行7",0.13/N567+J567,IF(U:U="口行10",0.18/N567+J567,IF(U:U="农发1",0.09/N567+J567,IF(U:U="农发2",0.09/N567+J567,IF(U:U="农发3",0.09/N567+J567,IF(U:U="农发5",0.14/N567+J567,IF(U:U="农发7",0.19/N567+J567,IF(U:U="农发10",0.19/N567+J567,IF(U:U="农发20",0.24/N567+J567,IF(U:U="国债1",0.05/N567+J567,IF(U:U="国债2",0.05/N567+J567,IF(U:U="国债3",0.05/N567+J567,IF(U:U="国开0",0,IF(U:U="农发0",0,IF(U:U="国债0",0,IF(U:U="口行0",0,0.1/N567+J567)))))))))))))))))))))))))</f>
        <v>3.5190604222060076</v>
      </c>
      <c r="Q567" s="1"/>
      <c r="R567" s="88">
        <f t="shared" si="17"/>
        <v>1.0560422206007392</v>
      </c>
      <c r="S567" s="1"/>
      <c r="U567" s="1" t="str">
        <f>IF(I:I="国家开发银行","国开",IF(I:I="中国进出口银行","口行",IF(I:I="中国农业发展银行","农发","国债")))&amp;IF(G:G&lt;1,"0",G567)</f>
        <v>口行10</v>
      </c>
      <c r="W567" s="1"/>
      <c r="X567" s="1"/>
    </row>
    <row r="568" spans="1:24" ht="15.75" hidden="1" x14ac:dyDescent="0.25">
      <c r="A568" s="113" t="str">
        <f t="shared" si="16"/>
        <v>160205.IB</v>
      </c>
      <c r="B568" s="29" t="s">
        <v>2575</v>
      </c>
      <c r="C568" s="29" t="s">
        <v>2576</v>
      </c>
      <c r="D568" s="33">
        <v>42523</v>
      </c>
      <c r="E568" s="33">
        <v>42527</v>
      </c>
      <c r="F568" s="30">
        <v>30</v>
      </c>
      <c r="G568" s="30">
        <v>20</v>
      </c>
      <c r="H568" s="29" t="s">
        <v>12</v>
      </c>
      <c r="I568" s="29" t="s">
        <v>15</v>
      </c>
      <c r="J568" s="30">
        <v>3.9216000000000002</v>
      </c>
      <c r="K568" s="30">
        <v>4.18</v>
      </c>
      <c r="L568" s="30"/>
      <c r="M568" s="30">
        <v>2.1017000000000001</v>
      </c>
      <c r="N568" s="84">
        <f>[1]!b_anal_modidura_cnbd(A568,E568,1)</f>
        <v>13.406499999999999</v>
      </c>
      <c r="O568" s="85">
        <f>[1]!b_anal_yield_cnbd(A568,D568,1)</f>
        <v>3.9424999999999999</v>
      </c>
      <c r="P568" s="86">
        <f>IF(U:U="国开1",0.09/N568+J568,IF(U:U="国开3",0.14/N568+J568,IF(U:U="国开5",0.24/N568+J568,IF(U:U="国开7",0.24/N568+J568,IF(U:U="国开10",0.29/N568+J568,IF(U:U="口行1",0.08/N568+J568,IF(U:U="口行2",0.08/N568+J568,IF(U:U="口行3",0.08/N568+J568,IF(U:U="口行5",0.13/N568+J568,IF(U:U="口行7",0.13/N568+J568,IF(U:U="口行10",0.18/N568+J568,IF(U:U="农发1",0.09/N568+J568,IF(U:U="农发2",0.09/N568+J568,IF(U:U="农发3",0.09/N568+J568,IF(U:U="农发5",0.14/N568+J568,IF(U:U="农发7",0.19/N568+J568,IF(U:U="农发10",0.19/N568+J568,IF(U:U="农发20",0.24/N568+J568,IF(U:U="国债1",0.05/N568+J568,IF(U:U="国债2",0.05/N568+J568,IF(U:U="国债3",0.05/N568+J568,IF(U:U="国开0",0,IF(U:U="农发0",0,IF(U:U="国债0",0,IF(U:U="口行0",0,0.1/N568+J568)))))))))))))))))))))))))</f>
        <v>3.9290590683623616</v>
      </c>
      <c r="Q568" s="1"/>
      <c r="R568" s="88">
        <f t="shared" si="17"/>
        <v>-1.3440931637638265</v>
      </c>
      <c r="S568" s="1"/>
      <c r="U568" s="1" t="str">
        <f>IF(I:I="国家开发银行","国开",IF(I:I="中国进出口银行","口行",IF(I:I="中国农业发展银行","农发","国债")))&amp;IF(G:G&lt;1,"0",G568)</f>
        <v>国开20</v>
      </c>
      <c r="W568" s="1"/>
      <c r="X568" s="1"/>
    </row>
    <row r="569" spans="1:24" ht="15.75" hidden="1" x14ac:dyDescent="0.25">
      <c r="A569" s="113" t="str">
        <f t="shared" si="16"/>
        <v>160405.IB</v>
      </c>
      <c r="B569" s="29" t="s">
        <v>2577</v>
      </c>
      <c r="C569" s="29" t="s">
        <v>2578</v>
      </c>
      <c r="D569" s="33">
        <v>42527</v>
      </c>
      <c r="E569" s="33">
        <v>42529</v>
      </c>
      <c r="F569" s="30">
        <v>40</v>
      </c>
      <c r="G569" s="30">
        <v>10</v>
      </c>
      <c r="H569" s="29" t="s">
        <v>12</v>
      </c>
      <c r="I569" s="29" t="s">
        <v>41</v>
      </c>
      <c r="J569" s="30">
        <v>3.5017</v>
      </c>
      <c r="K569" s="30">
        <v>5.55</v>
      </c>
      <c r="L569" s="30"/>
      <c r="M569" s="30">
        <v>28.777799999999999</v>
      </c>
      <c r="N569" s="84">
        <f>[1]!b_anal_modidura_cnbd(A569,E569,1)</f>
        <v>7.9566999999999997</v>
      </c>
      <c r="O569" s="85">
        <f>[1]!b_anal_yield_cnbd(A569,D569,1)</f>
        <v>3.5057999999999998</v>
      </c>
      <c r="P569" s="86">
        <f>IF(U:U="国开1",0.09/N569+J569,IF(U:U="国开3",0.14/N569+J569,IF(U:U="国开5",0.24/N569+J569,IF(U:U="国开7",0.24/N569+J569,IF(U:U="国开10",0.29/N569+J569,IF(U:U="口行1",0.08/N569+J569,IF(U:U="口行2",0.08/N569+J569,IF(U:U="口行3",0.08/N569+J569,IF(U:U="口行5",0.13/N569+J569,IF(U:U="口行7",0.13/N569+J569,IF(U:U="口行10",0.18/N569+J569,IF(U:U="农发1",0.09/N569+J569,IF(U:U="农发2",0.09/N569+J569,IF(U:U="农发3",0.09/N569+J569,IF(U:U="农发5",0.14/N569+J569,IF(U:U="农发7",0.19/N569+J569,IF(U:U="农发10",0.19/N569+J569,IF(U:U="农发20",0.24/N569+J569,IF(U:U="国债1",0.05/N569+J569,IF(U:U="国债2",0.05/N569+J569,IF(U:U="国债3",0.05/N569+J569,IF(U:U="国开0",0,IF(U:U="农发0",0,IF(U:U="国债0",0,IF(U:U="口行0",0,0.1/N569+J569)))))))))))))))))))))))))</f>
        <v>3.525579246421255</v>
      </c>
      <c r="Q569" s="1"/>
      <c r="R569" s="88">
        <f t="shared" si="17"/>
        <v>1.977924642125517</v>
      </c>
      <c r="S569" s="1"/>
      <c r="U569" s="1" t="str">
        <f>IF(I:I="国家开发银行","国开",IF(I:I="中国进出口银行","口行",IF(I:I="中国农业发展银行","农发","国债")))&amp;IF(G:G&lt;1,"0",G569)</f>
        <v>农发10</v>
      </c>
      <c r="W569" s="1"/>
      <c r="X569" s="1"/>
    </row>
    <row r="570" spans="1:24" ht="15.75" hidden="1" x14ac:dyDescent="0.25">
      <c r="A570" s="113" t="str">
        <f t="shared" si="16"/>
        <v>160415.IB</v>
      </c>
      <c r="B570" s="29" t="s">
        <v>2579</v>
      </c>
      <c r="C570" s="29" t="s">
        <v>2580</v>
      </c>
      <c r="D570" s="33">
        <v>42527</v>
      </c>
      <c r="E570" s="33">
        <v>42529</v>
      </c>
      <c r="F570" s="30">
        <v>40</v>
      </c>
      <c r="G570" s="30">
        <v>3</v>
      </c>
      <c r="H570" s="29" t="s">
        <v>12</v>
      </c>
      <c r="I570" s="29" t="s">
        <v>41</v>
      </c>
      <c r="J570" s="30">
        <v>3.0348000000000002</v>
      </c>
      <c r="K570" s="30">
        <v>3.04</v>
      </c>
      <c r="L570" s="30"/>
      <c r="M570" s="30">
        <v>3.0769000000000002</v>
      </c>
      <c r="N570" s="84">
        <f>[1]!b_anal_modidura_cnbd(A570,E570,1)</f>
        <v>2.7006000000000001</v>
      </c>
      <c r="O570" s="85">
        <f>[1]!b_anal_yield_cnbd(A570,D570,1)</f>
        <v>3.0501</v>
      </c>
      <c r="P570" s="86">
        <f>IF(U:U="国开1",0.09/N570+J570,IF(U:U="国开3",0.14/N570+J570,IF(U:U="国开5",0.24/N570+J570,IF(U:U="国开7",0.24/N570+J570,IF(U:U="国开10",0.29/N570+J570,IF(U:U="口行1",0.08/N570+J570,IF(U:U="口行2",0.08/N570+J570,IF(U:U="口行3",0.08/N570+J570,IF(U:U="口行5",0.13/N570+J570,IF(U:U="口行7",0.13/N570+J570,IF(U:U="口行10",0.18/N570+J570,IF(U:U="农发1",0.09/N570+J570,IF(U:U="农发2",0.09/N570+J570,IF(U:U="农发3",0.09/N570+J570,IF(U:U="农发5",0.14/N570+J570,IF(U:U="农发7",0.19/N570+J570,IF(U:U="农发10",0.19/N570+J570,IF(U:U="农发20",0.24/N570+J570,IF(U:U="国债1",0.05/N570+J570,IF(U:U="国债2",0.05/N570+J570,IF(U:U="国债3",0.05/N570+J570,IF(U:U="国开0",0,IF(U:U="农发0",0,IF(U:U="国债0",0,IF(U:U="口行0",0,0.1/N570+J570)))))))))))))))))))))))))</f>
        <v>3.0681259275716508</v>
      </c>
      <c r="Q570" s="1"/>
      <c r="R570" s="88">
        <f t="shared" si="17"/>
        <v>1.8025927571650779</v>
      </c>
      <c r="S570" s="1"/>
      <c r="U570" s="1" t="str">
        <f>IF(I:I="国家开发银行","国开",IF(I:I="中国进出口银行","口行",IF(I:I="中国农业发展银行","农发","国债")))&amp;IF(G:G&lt;1,"0",G570)</f>
        <v>农发3</v>
      </c>
      <c r="W570" s="1"/>
      <c r="X570" s="1"/>
    </row>
    <row r="571" spans="1:24" ht="15.75" hidden="1" x14ac:dyDescent="0.25">
      <c r="A571" s="113" t="str">
        <f t="shared" si="16"/>
        <v>160404.IB</v>
      </c>
      <c r="B571" s="29" t="s">
        <v>2581</v>
      </c>
      <c r="C571" s="29" t="s">
        <v>2582</v>
      </c>
      <c r="D571" s="33">
        <v>42527</v>
      </c>
      <c r="E571" s="33">
        <v>42529</v>
      </c>
      <c r="F571" s="30">
        <v>40</v>
      </c>
      <c r="G571" s="30">
        <v>7</v>
      </c>
      <c r="H571" s="29" t="s">
        <v>12</v>
      </c>
      <c r="I571" s="29" t="s">
        <v>41</v>
      </c>
      <c r="J571" s="30">
        <v>3.4725000000000001</v>
      </c>
      <c r="K571" s="30">
        <v>4.43</v>
      </c>
      <c r="L571" s="30"/>
      <c r="M571" s="30">
        <v>1.7442</v>
      </c>
      <c r="N571" s="84">
        <f>[1]!b_anal_modidura_cnbd(A571,E571,1)</f>
        <v>5.7366000000000001</v>
      </c>
      <c r="O571" s="85">
        <f>[1]!b_anal_yield_cnbd(A571,D571,1)</f>
        <v>3.4918999999999998</v>
      </c>
      <c r="P571" s="86">
        <f>IF(U:U="国开1",0.09/N571+J571,IF(U:U="国开3",0.14/N571+J571,IF(U:U="国开5",0.24/N571+J571,IF(U:U="国开7",0.24/N571+J571,IF(U:U="国开10",0.29/N571+J571,IF(U:U="口行1",0.08/N571+J571,IF(U:U="口行2",0.08/N571+J571,IF(U:U="口行3",0.08/N571+J571,IF(U:U="口行5",0.13/N571+J571,IF(U:U="口行7",0.13/N571+J571,IF(U:U="口行10",0.18/N571+J571,IF(U:U="农发1",0.09/N571+J571,IF(U:U="农发2",0.09/N571+J571,IF(U:U="农发3",0.09/N571+J571,IF(U:U="农发5",0.14/N571+J571,IF(U:U="农发7",0.19/N571+J571,IF(U:U="农发10",0.19/N571+J571,IF(U:U="农发20",0.24/N571+J571,IF(U:U="国债1",0.05/N571+J571,IF(U:U="国债2",0.05/N571+J571,IF(U:U="国债3",0.05/N571+J571,IF(U:U="国开0",0,IF(U:U="农发0",0,IF(U:U="国债0",0,IF(U:U="口行0",0,0.1/N571+J571)))))))))))))))))))))))))</f>
        <v>3.5056206638078304</v>
      </c>
      <c r="Q571" s="1"/>
      <c r="R571" s="88">
        <f t="shared" si="17"/>
        <v>1.3720663807830658</v>
      </c>
      <c r="S571" s="1"/>
      <c r="U571" s="1" t="str">
        <f>IF(I:I="国家开发银行","国开",IF(I:I="中国进出口银行","口行",IF(I:I="中国农业发展银行","农发","国债")))&amp;IF(G:G&lt;1,"0",G571)</f>
        <v>农发7</v>
      </c>
      <c r="W571" s="1"/>
      <c r="X571" s="1"/>
    </row>
    <row r="572" spans="1:24" ht="15.75" hidden="1" x14ac:dyDescent="0.25">
      <c r="A572" s="113" t="str">
        <f t="shared" si="16"/>
        <v>160416.IB</v>
      </c>
      <c r="B572" s="29" t="s">
        <v>2583</v>
      </c>
      <c r="C572" s="29" t="s">
        <v>2584</v>
      </c>
      <c r="D572" s="33">
        <v>42527</v>
      </c>
      <c r="E572" s="33">
        <v>42529</v>
      </c>
      <c r="F572" s="30">
        <v>40</v>
      </c>
      <c r="G572" s="30">
        <v>5</v>
      </c>
      <c r="H572" s="29" t="s">
        <v>12</v>
      </c>
      <c r="I572" s="29" t="s">
        <v>41</v>
      </c>
      <c r="J572" s="30">
        <v>3.2002000000000002</v>
      </c>
      <c r="K572" s="30">
        <v>4.41</v>
      </c>
      <c r="L572" s="30"/>
      <c r="M572" s="30">
        <v>4.4443999999999999</v>
      </c>
      <c r="N572" s="84">
        <f>[1]!b_anal_modidura_cnbd(A572,E572,1)</f>
        <v>4.4226999999999999</v>
      </c>
      <c r="O572" s="85">
        <f>[1]!b_anal_yield_cnbd(A572,D572,1)</f>
        <v>3.2362000000000002</v>
      </c>
      <c r="P572" s="86">
        <f>IF(U:U="国开1",0.09/N572+J572,IF(U:U="国开3",0.14/N572+J572,IF(U:U="国开5",0.24/N572+J572,IF(U:U="国开7",0.24/N572+J572,IF(U:U="国开10",0.29/N572+J572,IF(U:U="口行1",0.08/N572+J572,IF(U:U="口行2",0.08/N572+J572,IF(U:U="口行3",0.08/N572+J572,IF(U:U="口行5",0.13/N572+J572,IF(U:U="口行7",0.13/N572+J572,IF(U:U="口行10",0.18/N572+J572,IF(U:U="农发1",0.09/N572+J572,IF(U:U="农发2",0.09/N572+J572,IF(U:U="农发3",0.09/N572+J572,IF(U:U="农发5",0.14/N572+J572,IF(U:U="农发7",0.19/N572+J572,IF(U:U="农发10",0.19/N572+J572,IF(U:U="农发20",0.24/N572+J572,IF(U:U="国债1",0.05/N572+J572,IF(U:U="国债2",0.05/N572+J572,IF(U:U="国债3",0.05/N572+J572,IF(U:U="国开0",0,IF(U:U="农发0",0,IF(U:U="国债0",0,IF(U:U="口行0",0,0.1/N572+J572)))))))))))))))))))))))))</f>
        <v>3.2318548714586113</v>
      </c>
      <c r="Q572" s="1"/>
      <c r="R572" s="88">
        <f t="shared" si="17"/>
        <v>-0.43451285413889096</v>
      </c>
      <c r="S572" s="1"/>
      <c r="U572" s="1" t="str">
        <f>IF(I:I="国家开发银行","国开",IF(I:I="中国进出口银行","口行",IF(I:I="中国农业发展银行","农发","国债")))&amp;IF(G:G&lt;1,"0",G572)</f>
        <v>农发5</v>
      </c>
      <c r="W572" s="1"/>
      <c r="X572" s="1"/>
    </row>
    <row r="573" spans="1:24" ht="15.75" hidden="1" x14ac:dyDescent="0.25">
      <c r="A573" s="113" t="str">
        <f t="shared" si="16"/>
        <v>160206.IB</v>
      </c>
      <c r="B573" s="29" t="s">
        <v>2585</v>
      </c>
      <c r="C573" s="29" t="s">
        <v>2586</v>
      </c>
      <c r="D573" s="33">
        <v>42528</v>
      </c>
      <c r="E573" s="33">
        <v>42534</v>
      </c>
      <c r="F573" s="30">
        <v>50</v>
      </c>
      <c r="G573" s="30">
        <v>5</v>
      </c>
      <c r="H573" s="29" t="s">
        <v>12</v>
      </c>
      <c r="I573" s="29" t="s">
        <v>15</v>
      </c>
      <c r="J573" s="30">
        <v>3.1389999999999998</v>
      </c>
      <c r="K573" s="30">
        <v>5.46</v>
      </c>
      <c r="L573" s="30"/>
      <c r="M573" s="30">
        <v>229</v>
      </c>
      <c r="N573" s="84">
        <f>[1]!b_anal_modidura_cnbd(A573,E573,1)</f>
        <v>4.2664</v>
      </c>
      <c r="O573" s="85">
        <f>[1]!b_anal_yield_cnbd(A573,D573,1)</f>
        <v>3.1823999999999999</v>
      </c>
      <c r="P573" s="86">
        <f>IF(U:U="国开1",0.09/N573+J573,IF(U:U="国开3",0.14/N573+J573,IF(U:U="国开5",0.24/N573+J573,IF(U:U="国开7",0.24/N573+J573,IF(U:U="国开10",0.29/N573+J573,IF(U:U="口行1",0.08/N573+J573,IF(U:U="口行2",0.08/N573+J573,IF(U:U="口行3",0.08/N573+J573,IF(U:U="口行5",0.13/N573+J573,IF(U:U="口行7",0.13/N573+J573,IF(U:U="口行10",0.18/N573+J573,IF(U:U="农发1",0.09/N573+J573,IF(U:U="农发2",0.09/N573+J573,IF(U:U="农发3",0.09/N573+J573,IF(U:U="农发5",0.14/N573+J573,IF(U:U="农发7",0.19/N573+J573,IF(U:U="农发10",0.19/N573+J573,IF(U:U="农发20",0.24/N573+J573,IF(U:U="国债1",0.05/N573+J573,IF(U:U="国债2",0.05/N573+J573,IF(U:U="国债3",0.05/N573+J573,IF(U:U="国开0",0,IF(U:U="农发0",0,IF(U:U="国债0",0,IF(U:U="口行0",0,0.1/N573+J573)))))))))))))))))))))))))</f>
        <v>3.1952535158447399</v>
      </c>
      <c r="Q573" s="1"/>
      <c r="R573" s="88">
        <f t="shared" si="17"/>
        <v>1.2853515844740038</v>
      </c>
      <c r="S573" s="1"/>
      <c r="U573" s="1" t="str">
        <f>IF(I:I="国家开发银行","国开",IF(I:I="中国进出口银行","口行",IF(I:I="中国农业发展银行","农发","国债")))&amp;IF(G:G&lt;1,"0",G573)</f>
        <v>国开5</v>
      </c>
      <c r="W573" s="1"/>
      <c r="X573" s="1"/>
    </row>
    <row r="574" spans="1:24" ht="15.75" hidden="1" x14ac:dyDescent="0.25">
      <c r="A574" s="113" t="str">
        <f t="shared" si="16"/>
        <v>160210.IB</v>
      </c>
      <c r="B574" s="29" t="s">
        <v>2587</v>
      </c>
      <c r="C574" s="29" t="s">
        <v>2588</v>
      </c>
      <c r="D574" s="33">
        <v>42528</v>
      </c>
      <c r="E574" s="33">
        <v>42534</v>
      </c>
      <c r="F574" s="30">
        <v>100</v>
      </c>
      <c r="G574" s="30">
        <v>10</v>
      </c>
      <c r="H574" s="29" t="s">
        <v>12</v>
      </c>
      <c r="I574" s="29" t="s">
        <v>15</v>
      </c>
      <c r="J574" s="30">
        <v>3.3098999999999998</v>
      </c>
      <c r="K574" s="30">
        <v>3.68</v>
      </c>
      <c r="L574" s="30"/>
      <c r="M574" s="30">
        <v>4.5439999999999996</v>
      </c>
      <c r="N574" s="84">
        <f>[1]!b_anal_modidura_cnbd(A574,E574,1)</f>
        <v>8.2483000000000004</v>
      </c>
      <c r="O574" s="85">
        <f>[1]!b_anal_yield_cnbd(A574,D574,1)</f>
        <v>3.3452000000000002</v>
      </c>
      <c r="P574" s="86">
        <f>IF(U:U="国开1",0.09/N574+J574,IF(U:U="国开3",0.14/N574+J574,IF(U:U="国开5",0.24/N574+J574,IF(U:U="国开7",0.24/N574+J574,IF(U:U="国开10",0.29/N574+J574,IF(U:U="口行1",0.08/N574+J574,IF(U:U="口行2",0.08/N574+J574,IF(U:U="口行3",0.08/N574+J574,IF(U:U="口行5",0.13/N574+J574,IF(U:U="口行7",0.13/N574+J574,IF(U:U="口行10",0.18/N574+J574,IF(U:U="农发1",0.09/N574+J574,IF(U:U="农发2",0.09/N574+J574,IF(U:U="农发3",0.09/N574+J574,IF(U:U="农发5",0.14/N574+J574,IF(U:U="农发7",0.19/N574+J574,IF(U:U="农发10",0.19/N574+J574,IF(U:U="农发20",0.24/N574+J574,IF(U:U="国债1",0.05/N574+J574,IF(U:U="国债2",0.05/N574+J574,IF(U:U="国债3",0.05/N574+J574,IF(U:U="国开0",0,IF(U:U="农发0",0,IF(U:U="国债0",0,IF(U:U="口行0",0,0.1/N574+J574)))))))))))))))))))))))))</f>
        <v>3.3450587599869062</v>
      </c>
      <c r="Q574" s="1"/>
      <c r="R574" s="88">
        <f t="shared" si="17"/>
        <v>-1.412400130940128E-2</v>
      </c>
      <c r="S574" s="1"/>
      <c r="U574" s="1" t="str">
        <f>IF(I:I="国家开发银行","国开",IF(I:I="中国进出口银行","口行",IF(I:I="中国农业发展银行","农发","国债")))&amp;IF(G:G&lt;1,"0",G574)</f>
        <v>国开10</v>
      </c>
      <c r="W574" s="1"/>
      <c r="X574" s="1"/>
    </row>
    <row r="575" spans="1:24" ht="15.75" hidden="1" x14ac:dyDescent="0.25">
      <c r="A575" s="113" t="str">
        <f t="shared" si="16"/>
        <v>160403.IB</v>
      </c>
      <c r="B575" s="29" t="s">
        <v>2589</v>
      </c>
      <c r="C575" s="29" t="s">
        <v>2590</v>
      </c>
      <c r="D575" s="33">
        <v>42529</v>
      </c>
      <c r="E575" s="33">
        <v>42535</v>
      </c>
      <c r="F575" s="30">
        <v>100</v>
      </c>
      <c r="G575" s="30">
        <v>5</v>
      </c>
      <c r="H575" s="29" t="s">
        <v>12</v>
      </c>
      <c r="I575" s="29" t="s">
        <v>41</v>
      </c>
      <c r="J575" s="30">
        <v>3.2130000000000001</v>
      </c>
      <c r="K575" s="30">
        <v>2.4500000000000002</v>
      </c>
      <c r="L575" s="30"/>
      <c r="M575" s="30">
        <v>1.3635999999999999</v>
      </c>
      <c r="N575" s="84">
        <f>[1]!b_anal_modidura_cnbd(A575,E575,1)</f>
        <v>4.1455000000000002</v>
      </c>
      <c r="O575" s="85">
        <f>[1]!b_anal_yield_cnbd(A575,D575,1)</f>
        <v>3.2319</v>
      </c>
      <c r="P575" s="86">
        <f>IF(U:U="国开1",0.09/N575+J575,IF(U:U="国开3",0.14/N575+J575,IF(U:U="国开5",0.24/N575+J575,IF(U:U="国开7",0.24/N575+J575,IF(U:U="国开10",0.29/N575+J575,IF(U:U="口行1",0.08/N575+J575,IF(U:U="口行2",0.08/N575+J575,IF(U:U="口行3",0.08/N575+J575,IF(U:U="口行5",0.13/N575+J575,IF(U:U="口行7",0.13/N575+J575,IF(U:U="口行10",0.18/N575+J575,IF(U:U="农发1",0.09/N575+J575,IF(U:U="农发2",0.09/N575+J575,IF(U:U="农发3",0.09/N575+J575,IF(U:U="农发5",0.14/N575+J575,IF(U:U="农发7",0.19/N575+J575,IF(U:U="农发10",0.19/N575+J575,IF(U:U="农发20",0.24/N575+J575,IF(U:U="国债1",0.05/N575+J575,IF(U:U="国债2",0.05/N575+J575,IF(U:U="国债3",0.05/N575+J575,IF(U:U="国开0",0,IF(U:U="农发0",0,IF(U:U="国债0",0,IF(U:U="口行0",0,0.1/N575+J575)))))))))))))))))))))))))</f>
        <v>3.2467715595223736</v>
      </c>
      <c r="Q575" s="1"/>
      <c r="R575" s="88">
        <f t="shared" si="17"/>
        <v>1.4871559522373623</v>
      </c>
      <c r="S575" s="1"/>
      <c r="U575" s="1" t="str">
        <f>IF(I:I="国家开发银行","国开",IF(I:I="中国进出口银行","口行",IF(I:I="中国农业发展银行","农发","国债")))&amp;IF(G:G&lt;1,"0",G575)</f>
        <v>农发5</v>
      </c>
      <c r="W575" s="1"/>
      <c r="X575" s="1"/>
    </row>
    <row r="576" spans="1:24" ht="15.75" hidden="1" x14ac:dyDescent="0.25">
      <c r="A576" s="113" t="str">
        <f t="shared" si="16"/>
        <v>160418.IB</v>
      </c>
      <c r="B576" s="29" t="s">
        <v>2591</v>
      </c>
      <c r="C576" s="29" t="s">
        <v>2592</v>
      </c>
      <c r="D576" s="33">
        <v>42529</v>
      </c>
      <c r="E576" s="33">
        <v>42535</v>
      </c>
      <c r="F576" s="30">
        <v>50</v>
      </c>
      <c r="G576" s="30">
        <v>10</v>
      </c>
      <c r="H576" s="29" t="s">
        <v>12</v>
      </c>
      <c r="I576" s="29" t="s">
        <v>41</v>
      </c>
      <c r="J576" s="30">
        <v>3.4836</v>
      </c>
      <c r="K576" s="30">
        <v>4.8099999999999996</v>
      </c>
      <c r="L576" s="30"/>
      <c r="M576" s="30">
        <v>1.0147999999999999</v>
      </c>
      <c r="N576" s="84">
        <f>[1]!b_anal_modidura_cnbd(A576,E576,1)</f>
        <v>8.1616</v>
      </c>
      <c r="O576" s="85">
        <f>[1]!b_anal_yield_cnbd(A576,D576,1)</f>
        <v>3.5024999999999999</v>
      </c>
      <c r="P576" s="86">
        <f>IF(U:U="国开1",0.09/N576+J576,IF(U:U="国开3",0.14/N576+J576,IF(U:U="国开5",0.24/N576+J576,IF(U:U="国开7",0.24/N576+J576,IF(U:U="国开10",0.29/N576+J576,IF(U:U="口行1",0.08/N576+J576,IF(U:U="口行2",0.08/N576+J576,IF(U:U="口行3",0.08/N576+J576,IF(U:U="口行5",0.13/N576+J576,IF(U:U="口行7",0.13/N576+J576,IF(U:U="口行10",0.18/N576+J576,IF(U:U="农发1",0.09/N576+J576,IF(U:U="农发2",0.09/N576+J576,IF(U:U="农发3",0.09/N576+J576,IF(U:U="农发5",0.14/N576+J576,IF(U:U="农发7",0.19/N576+J576,IF(U:U="农发10",0.19/N576+J576,IF(U:U="农发20",0.24/N576+J576,IF(U:U="国债1",0.05/N576+J576,IF(U:U="国债2",0.05/N576+J576,IF(U:U="国债3",0.05/N576+J576,IF(U:U="国开0",0,IF(U:U="农发0",0,IF(U:U="国债0",0,IF(U:U="口行0",0,0.1/N576+J576)))))))))))))))))))))))))</f>
        <v>3.5068797490688102</v>
      </c>
      <c r="Q576" s="1"/>
      <c r="R576" s="88">
        <f t="shared" si="17"/>
        <v>0.43797490688102236</v>
      </c>
      <c r="S576" s="1"/>
      <c r="U576" s="1" t="str">
        <f>IF(I:I="国家开发银行","国开",IF(I:I="中国进出口银行","口行",IF(I:I="中国农业发展银行","农发","国债")))&amp;IF(G:G&lt;1,"0",G576)</f>
        <v>农发10</v>
      </c>
      <c r="W576" s="1"/>
      <c r="X576" s="1"/>
    </row>
    <row r="577" spans="1:24" ht="15.75" hidden="1" x14ac:dyDescent="0.25">
      <c r="A577" s="113" t="str">
        <f t="shared" si="16"/>
        <v>160303.IB</v>
      </c>
      <c r="B577" s="29" t="s">
        <v>2593</v>
      </c>
      <c r="C577" s="29" t="s">
        <v>2594</v>
      </c>
      <c r="D577" s="33">
        <v>42529</v>
      </c>
      <c r="E577" s="33">
        <v>42534</v>
      </c>
      <c r="F577" s="30">
        <v>50</v>
      </c>
      <c r="G577" s="30">
        <v>10</v>
      </c>
      <c r="H577" s="29" t="s">
        <v>12</v>
      </c>
      <c r="I577" s="29" t="s">
        <v>22</v>
      </c>
      <c r="J577" s="30">
        <v>3.4849999999999999</v>
      </c>
      <c r="K577" s="30">
        <v>5.14</v>
      </c>
      <c r="L577" s="30"/>
      <c r="M577" s="30">
        <v>1.5065999999999999</v>
      </c>
      <c r="N577" s="84">
        <f>[1]!b_anal_modidura_cnbd(A577,E577,1)</f>
        <v>8.0684000000000005</v>
      </c>
      <c r="O577" s="85">
        <f>[1]!b_anal_yield_cnbd(A577,D577,1)</f>
        <v>3.5024999999999999</v>
      </c>
      <c r="P577" s="86">
        <f>IF(U:U="国开1",0.09/N577+J577,IF(U:U="国开3",0.14/N577+J577,IF(U:U="国开5",0.24/N577+J577,IF(U:U="国开7",0.24/N577+J577,IF(U:U="国开10",0.29/N577+J577,IF(U:U="口行1",0.08/N577+J577,IF(U:U="口行2",0.08/N577+J577,IF(U:U="口行3",0.08/N577+J577,IF(U:U="口行5",0.13/N577+J577,IF(U:U="口行7",0.13/N577+J577,IF(U:U="口行10",0.18/N577+J577,IF(U:U="农发1",0.09/N577+J577,IF(U:U="农发2",0.09/N577+J577,IF(U:U="农发3",0.09/N577+J577,IF(U:U="农发5",0.14/N577+J577,IF(U:U="农发7",0.19/N577+J577,IF(U:U="农发10",0.19/N577+J577,IF(U:U="农发20",0.24/N577+J577,IF(U:U="国债1",0.05/N577+J577,IF(U:U="国债2",0.05/N577+J577,IF(U:U="国债3",0.05/N577+J577,IF(U:U="国开0",0,IF(U:U="农发0",0,IF(U:U="国债0",0,IF(U:U="口行0",0,0.1/N577+J577)))))))))))))))))))))))))</f>
        <v>3.5073092558623764</v>
      </c>
      <c r="Q577" s="1"/>
      <c r="R577" s="88">
        <f t="shared" si="17"/>
        <v>0.48092558623764603</v>
      </c>
      <c r="S577" s="1"/>
      <c r="U577" s="1" t="str">
        <f>IF(I:I="国家开发银行","国开",IF(I:I="中国进出口银行","口行",IF(I:I="中国农业发展银行","农发","国债")))&amp;IF(G:G&lt;1,"0",G577)</f>
        <v>口行10</v>
      </c>
      <c r="W577" s="1"/>
      <c r="X577" s="1"/>
    </row>
    <row r="578" spans="1:24" ht="15.75" hidden="1" x14ac:dyDescent="0.25">
      <c r="A578" s="113" t="str">
        <f t="shared" ref="A578:A641" si="18">LEFT(B578,IFERROR(FIND("X",B578,7),FIND("Z",B578,7))-1)&amp;".IB"</f>
        <v>160007.IB</v>
      </c>
      <c r="B578" s="29" t="s">
        <v>2595</v>
      </c>
      <c r="C578" s="29" t="s">
        <v>2596</v>
      </c>
      <c r="D578" s="33">
        <v>42529</v>
      </c>
      <c r="E578" s="33">
        <v>42534</v>
      </c>
      <c r="F578" s="30">
        <v>397.2</v>
      </c>
      <c r="G578" s="30">
        <v>5</v>
      </c>
      <c r="H578" s="29" t="s">
        <v>12</v>
      </c>
      <c r="I578" s="29" t="s">
        <v>31</v>
      </c>
      <c r="J578" s="30">
        <v>2.7744</v>
      </c>
      <c r="K578" s="30">
        <v>2.56</v>
      </c>
      <c r="L578" s="30"/>
      <c r="M578" s="30"/>
      <c r="N578" s="84">
        <f>[1]!b_anal_modidura_cnbd(A578,E578,1)</f>
        <v>4.4641000000000002</v>
      </c>
      <c r="O578" s="85">
        <f>[1]!b_anal_yield_cnbd(A578,D578,1)</f>
        <v>2.7995999999999999</v>
      </c>
      <c r="P578" s="86">
        <f>IF(U:U="国开1",0.09/N578+J578,IF(U:U="国开3",0.14/N578+J578,IF(U:U="国开5",0.24/N578+J578,IF(U:U="国开7",0.24/N578+J578,IF(U:U="国开10",0.29/N578+J578,IF(U:U="口行1",0.08/N578+J578,IF(U:U="口行2",0.08/N578+J578,IF(U:U="口行3",0.08/N578+J578,IF(U:U="口行5",0.13/N578+J578,IF(U:U="口行7",0.13/N578+J578,IF(U:U="口行10",0.18/N578+J578,IF(U:U="农发1",0.09/N578+J578,IF(U:U="农发2",0.09/N578+J578,IF(U:U="农发3",0.09/N578+J578,IF(U:U="农发5",0.14/N578+J578,IF(U:U="农发7",0.19/N578+J578,IF(U:U="农发10",0.19/N578+J578,IF(U:U="农发20",0.24/N578+J578,IF(U:U="国债1",0.05/N578+J578,IF(U:U="国债2",0.05/N578+J578,IF(U:U="国债3",0.05/N578+J578,IF(U:U="国开0",0,IF(U:U="农发0",0,IF(U:U="国债0",0,IF(U:U="口行0",0,0.1/N578+J578)))))))))))))))))))))))))</f>
        <v>2.7968009318787663</v>
      </c>
      <c r="Q578" s="1"/>
      <c r="R578" s="88">
        <f t="shared" ref="R578:R641" si="19">(P578-O578)*100</f>
        <v>-0.27990681212335389</v>
      </c>
      <c r="S578" s="1"/>
      <c r="U578" s="1" t="str">
        <f>IF(I:I="国家开发银行","国开",IF(I:I="中国进出口银行","口行",IF(I:I="中国农业发展银行","农发","国债")))&amp;IF(G:G&lt;1,"0",G578)</f>
        <v>国债5</v>
      </c>
      <c r="W578" s="1"/>
      <c r="X578" s="1"/>
    </row>
    <row r="579" spans="1:24" ht="15.75" hidden="1" x14ac:dyDescent="0.25">
      <c r="A579" s="113" t="str">
        <f t="shared" si="18"/>
        <v>160402.IB</v>
      </c>
      <c r="B579" s="29" t="s">
        <v>2597</v>
      </c>
      <c r="C579" s="29" t="s">
        <v>2598</v>
      </c>
      <c r="D579" s="33">
        <v>42529</v>
      </c>
      <c r="E579" s="33">
        <v>42535</v>
      </c>
      <c r="F579" s="30">
        <v>50</v>
      </c>
      <c r="G579" s="30">
        <v>3</v>
      </c>
      <c r="H579" s="29" t="s">
        <v>12</v>
      </c>
      <c r="I579" s="29" t="s">
        <v>41</v>
      </c>
      <c r="J579" s="30">
        <v>3.0274000000000001</v>
      </c>
      <c r="K579" s="30">
        <v>2.76</v>
      </c>
      <c r="L579" s="30"/>
      <c r="M579" s="30">
        <v>3</v>
      </c>
      <c r="N579" s="84">
        <f>[1]!b_anal_modidura_cnbd(A579,E579,1)</f>
        <v>2.4098999999999999</v>
      </c>
      <c r="O579" s="85">
        <f>[1]!b_anal_yield_cnbd(A579,D579,1)</f>
        <v>3.0347</v>
      </c>
      <c r="P579" s="86">
        <f>IF(U:U="国开1",0.09/N579+J579,IF(U:U="国开3",0.14/N579+J579,IF(U:U="国开5",0.24/N579+J579,IF(U:U="国开7",0.24/N579+J579,IF(U:U="国开10",0.29/N579+J579,IF(U:U="口行1",0.08/N579+J579,IF(U:U="口行2",0.08/N579+J579,IF(U:U="口行3",0.08/N579+J579,IF(U:U="口行5",0.13/N579+J579,IF(U:U="口行7",0.13/N579+J579,IF(U:U="口行10",0.18/N579+J579,IF(U:U="农发1",0.09/N579+J579,IF(U:U="农发2",0.09/N579+J579,IF(U:U="农发3",0.09/N579+J579,IF(U:U="农发5",0.14/N579+J579,IF(U:U="农发7",0.19/N579+J579,IF(U:U="农发10",0.19/N579+J579,IF(U:U="农发20",0.24/N579+J579,IF(U:U="国债1",0.05/N579+J579,IF(U:U="国债2",0.05/N579+J579,IF(U:U="国债3",0.05/N579+J579,IF(U:U="国开0",0,IF(U:U="农发0",0,IF(U:U="国债0",0,IF(U:U="口行0",0,0.1/N579+J579)))))))))))))))))))))))))</f>
        <v>3.0647459479646457</v>
      </c>
      <c r="Q579" s="1"/>
      <c r="R579" s="88">
        <f t="shared" si="19"/>
        <v>3.0045947964645769</v>
      </c>
      <c r="S579" s="1"/>
      <c r="U579" s="1" t="str">
        <f>IF(I:I="国家开发银行","国开",IF(I:I="中国进出口银行","口行",IF(I:I="中国农业发展银行","农发","国债")))&amp;IF(G:G&lt;1,"0",G579)</f>
        <v>农发3</v>
      </c>
      <c r="W579" s="1"/>
      <c r="X579" s="1"/>
    </row>
    <row r="580" spans="1:24" ht="15.75" hidden="1" x14ac:dyDescent="0.25">
      <c r="A580" s="113" t="str">
        <f t="shared" si="18"/>
        <v>160415.IB</v>
      </c>
      <c r="B580" s="29" t="s">
        <v>2599</v>
      </c>
      <c r="C580" s="29" t="s">
        <v>2600</v>
      </c>
      <c r="D580" s="33">
        <v>42534</v>
      </c>
      <c r="E580" s="33">
        <v>42536</v>
      </c>
      <c r="F580" s="30">
        <v>40</v>
      </c>
      <c r="G580" s="30">
        <v>3</v>
      </c>
      <c r="H580" s="29" t="s">
        <v>12</v>
      </c>
      <c r="I580" s="29" t="s">
        <v>41</v>
      </c>
      <c r="J580" s="30">
        <v>3.0065</v>
      </c>
      <c r="K580" s="30">
        <v>4.1399999999999997</v>
      </c>
      <c r="L580" s="30"/>
      <c r="M580" s="30">
        <v>3.1</v>
      </c>
      <c r="N580" s="84">
        <f>[1]!b_anal_modidura_cnbd(A580,E580,1)</f>
        <v>2.6829000000000001</v>
      </c>
      <c r="O580" s="85">
        <f>[1]!b_anal_yield_cnbd(A580,D580,1)</f>
        <v>3.0249999999999999</v>
      </c>
      <c r="P580" s="86">
        <f>IF(U:U="国开1",0.09/N580+J580,IF(U:U="国开3",0.14/N580+J580,IF(U:U="国开5",0.24/N580+J580,IF(U:U="国开7",0.24/N580+J580,IF(U:U="国开10",0.29/N580+J580,IF(U:U="口行1",0.08/N580+J580,IF(U:U="口行2",0.08/N580+J580,IF(U:U="口行3",0.08/N580+J580,IF(U:U="口行5",0.13/N580+J580,IF(U:U="口行7",0.13/N580+J580,IF(U:U="口行10",0.18/N580+J580,IF(U:U="农发1",0.09/N580+J580,IF(U:U="农发2",0.09/N580+J580,IF(U:U="农发3",0.09/N580+J580,IF(U:U="农发5",0.14/N580+J580,IF(U:U="农发7",0.19/N580+J580,IF(U:U="农发10",0.19/N580+J580,IF(U:U="农发20",0.24/N580+J580,IF(U:U="国债1",0.05/N580+J580,IF(U:U="国债2",0.05/N580+J580,IF(U:U="国债3",0.05/N580+J580,IF(U:U="国开0",0,IF(U:U="农发0",0,IF(U:U="国债0",0,IF(U:U="口行0",0,0.1/N580+J580)))))))))))))))))))))))))</f>
        <v>3.0400457900033544</v>
      </c>
      <c r="Q580" s="1"/>
      <c r="R580" s="88">
        <f t="shared" si="19"/>
        <v>1.5045790003354487</v>
      </c>
      <c r="S580" s="1"/>
      <c r="U580" s="1" t="str">
        <f>IF(I:I="国家开发银行","国开",IF(I:I="中国进出口银行","口行",IF(I:I="中国农业发展银行","农发","国债")))&amp;IF(G:G&lt;1,"0",G580)</f>
        <v>农发3</v>
      </c>
      <c r="W580" s="1"/>
      <c r="X580" s="1"/>
    </row>
    <row r="581" spans="1:24" ht="15.75" hidden="1" x14ac:dyDescent="0.25">
      <c r="A581" s="113" t="str">
        <f t="shared" si="18"/>
        <v>160416.IB</v>
      </c>
      <c r="B581" s="29" t="s">
        <v>2601</v>
      </c>
      <c r="C581" s="29" t="s">
        <v>2602</v>
      </c>
      <c r="D581" s="33">
        <v>42534</v>
      </c>
      <c r="E581" s="33">
        <v>42536</v>
      </c>
      <c r="F581" s="30">
        <v>40</v>
      </c>
      <c r="G581" s="30">
        <v>5</v>
      </c>
      <c r="H581" s="29" t="s">
        <v>12</v>
      </c>
      <c r="I581" s="29" t="s">
        <v>41</v>
      </c>
      <c r="J581" s="30">
        <v>3.1835</v>
      </c>
      <c r="K581" s="30">
        <v>4.5999999999999996</v>
      </c>
      <c r="L581" s="30"/>
      <c r="M581" s="30">
        <v>1.2937000000000001</v>
      </c>
      <c r="N581" s="84">
        <f>[1]!b_anal_modidura_cnbd(A581,E581,1)</f>
        <v>4.4069000000000003</v>
      </c>
      <c r="O581" s="85">
        <f>[1]!b_anal_yield_cnbd(A581,D581,1)</f>
        <v>3.2221000000000002</v>
      </c>
      <c r="P581" s="86">
        <f>IF(U:U="国开1",0.09/N581+J581,IF(U:U="国开3",0.14/N581+J581,IF(U:U="国开5",0.24/N581+J581,IF(U:U="国开7",0.24/N581+J581,IF(U:U="国开10",0.29/N581+J581,IF(U:U="口行1",0.08/N581+J581,IF(U:U="口行2",0.08/N581+J581,IF(U:U="口行3",0.08/N581+J581,IF(U:U="口行5",0.13/N581+J581,IF(U:U="口行7",0.13/N581+J581,IF(U:U="口行10",0.18/N581+J581,IF(U:U="农发1",0.09/N581+J581,IF(U:U="农发2",0.09/N581+J581,IF(U:U="农发3",0.09/N581+J581,IF(U:U="农发5",0.14/N581+J581,IF(U:U="农发7",0.19/N581+J581,IF(U:U="农发10",0.19/N581+J581,IF(U:U="农发20",0.24/N581+J581,IF(U:U="国债1",0.05/N581+J581,IF(U:U="国债2",0.05/N581+J581,IF(U:U="国债3",0.05/N581+J581,IF(U:U="国开0",0,IF(U:U="农发0",0,IF(U:U="国债0",0,IF(U:U="口行0",0,0.1/N581+J581)))))))))))))))))))))))))</f>
        <v>3.2152683632485419</v>
      </c>
      <c r="Q581" s="1"/>
      <c r="R581" s="88">
        <f t="shared" si="19"/>
        <v>-0.68316367514582588</v>
      </c>
      <c r="S581" s="1"/>
      <c r="U581" s="1" t="str">
        <f>IF(I:I="国家开发银行","国开",IF(I:I="中国进出口银行","口行",IF(I:I="中国农业发展银行","农发","国债")))&amp;IF(G:G&lt;1,"0",G581)</f>
        <v>农发5</v>
      </c>
      <c r="W581" s="1"/>
      <c r="X581" s="1"/>
    </row>
    <row r="582" spans="1:24" ht="15.75" hidden="1" x14ac:dyDescent="0.25">
      <c r="A582" s="113" t="str">
        <f t="shared" si="18"/>
        <v>160404.IB</v>
      </c>
      <c r="B582" s="29" t="s">
        <v>2603</v>
      </c>
      <c r="C582" s="29" t="s">
        <v>2604</v>
      </c>
      <c r="D582" s="33">
        <v>42534</v>
      </c>
      <c r="E582" s="33">
        <v>42536</v>
      </c>
      <c r="F582" s="30">
        <v>40</v>
      </c>
      <c r="G582" s="30">
        <v>7</v>
      </c>
      <c r="H582" s="29" t="s">
        <v>12</v>
      </c>
      <c r="I582" s="29" t="s">
        <v>41</v>
      </c>
      <c r="J582" s="30">
        <v>3.4525999999999999</v>
      </c>
      <c r="K582" s="30">
        <v>4.87</v>
      </c>
      <c r="L582" s="30"/>
      <c r="M582" s="30">
        <v>2.4839000000000002</v>
      </c>
      <c r="N582" s="84">
        <f>[1]!b_anal_modidura_cnbd(A582,E582,1)</f>
        <v>5.7195</v>
      </c>
      <c r="O582" s="85">
        <f>[1]!b_anal_yield_cnbd(A582,D582,1)</f>
        <v>3.4746000000000001</v>
      </c>
      <c r="P582" s="86">
        <f>IF(U:U="国开1",0.09/N582+J582,IF(U:U="国开3",0.14/N582+J582,IF(U:U="国开5",0.24/N582+J582,IF(U:U="国开7",0.24/N582+J582,IF(U:U="国开10",0.29/N582+J582,IF(U:U="口行1",0.08/N582+J582,IF(U:U="口行2",0.08/N582+J582,IF(U:U="口行3",0.08/N582+J582,IF(U:U="口行5",0.13/N582+J582,IF(U:U="口行7",0.13/N582+J582,IF(U:U="口行10",0.18/N582+J582,IF(U:U="农发1",0.09/N582+J582,IF(U:U="农发2",0.09/N582+J582,IF(U:U="农发3",0.09/N582+J582,IF(U:U="农发5",0.14/N582+J582,IF(U:U="农发7",0.19/N582+J582,IF(U:U="农发10",0.19/N582+J582,IF(U:U="农发20",0.24/N582+J582,IF(U:U="国债1",0.05/N582+J582,IF(U:U="国债2",0.05/N582+J582,IF(U:U="国债3",0.05/N582+J582,IF(U:U="国开0",0,IF(U:U="农发0",0,IF(U:U="国债0",0,IF(U:U="口行0",0,0.1/N582+J582)))))))))))))))))))))))))</f>
        <v>3.4858196870355798</v>
      </c>
      <c r="Q582" s="1"/>
      <c r="R582" s="88">
        <f t="shared" si="19"/>
        <v>1.1219687035579629</v>
      </c>
      <c r="S582" s="1"/>
      <c r="U582" s="1" t="str">
        <f>IF(I:I="国家开发银行","国开",IF(I:I="中国进出口银行","口行",IF(I:I="中国农业发展银行","农发","国债")))&amp;IF(G:G&lt;1,"0",G582)</f>
        <v>农发7</v>
      </c>
      <c r="W582" s="1"/>
      <c r="X582" s="1"/>
    </row>
    <row r="583" spans="1:24" ht="15.75" hidden="1" x14ac:dyDescent="0.25">
      <c r="A583" s="113" t="str">
        <f t="shared" si="18"/>
        <v>160405.IB</v>
      </c>
      <c r="B583" s="29" t="s">
        <v>2605</v>
      </c>
      <c r="C583" s="29" t="s">
        <v>2606</v>
      </c>
      <c r="D583" s="33">
        <v>42534</v>
      </c>
      <c r="E583" s="33">
        <v>42536</v>
      </c>
      <c r="F583" s="30">
        <v>40</v>
      </c>
      <c r="G583" s="30">
        <v>10</v>
      </c>
      <c r="H583" s="29" t="s">
        <v>12</v>
      </c>
      <c r="I583" s="29" t="s">
        <v>41</v>
      </c>
      <c r="J583" s="30">
        <v>3.476</v>
      </c>
      <c r="K583" s="30">
        <v>7.25</v>
      </c>
      <c r="L583" s="30"/>
      <c r="M583" s="30">
        <v>10.9</v>
      </c>
      <c r="N583" s="84">
        <f>[1]!b_anal_modidura_cnbd(A583,E583,1)</f>
        <v>7.9461000000000004</v>
      </c>
      <c r="O583" s="85">
        <f>[1]!b_anal_yield_cnbd(A583,D583,1)</f>
        <v>3.496</v>
      </c>
      <c r="P583" s="86">
        <f>IF(U:U="国开1",0.09/N583+J583,IF(U:U="国开3",0.14/N583+J583,IF(U:U="国开5",0.24/N583+J583,IF(U:U="国开7",0.24/N583+J583,IF(U:U="国开10",0.29/N583+J583,IF(U:U="口行1",0.08/N583+J583,IF(U:U="口行2",0.08/N583+J583,IF(U:U="口行3",0.08/N583+J583,IF(U:U="口行5",0.13/N583+J583,IF(U:U="口行7",0.13/N583+J583,IF(U:U="口行10",0.18/N583+J583,IF(U:U="农发1",0.09/N583+J583,IF(U:U="农发2",0.09/N583+J583,IF(U:U="农发3",0.09/N583+J583,IF(U:U="农发5",0.14/N583+J583,IF(U:U="农发7",0.19/N583+J583,IF(U:U="农发10",0.19/N583+J583,IF(U:U="农发20",0.24/N583+J583,IF(U:U="国债1",0.05/N583+J583,IF(U:U="国债2",0.05/N583+J583,IF(U:U="国债3",0.05/N583+J583,IF(U:U="国开0",0,IF(U:U="农发0",0,IF(U:U="国债0",0,IF(U:U="口行0",0,0.1/N583+J583)))))))))))))))))))))))))</f>
        <v>3.4999111010432791</v>
      </c>
      <c r="Q583" s="1"/>
      <c r="R583" s="88">
        <f t="shared" si="19"/>
        <v>0.39111010432790749</v>
      </c>
      <c r="S583" s="1"/>
      <c r="U583" s="1" t="str">
        <f>IF(I:I="国家开发银行","国开",IF(I:I="中国进出口银行","口行",IF(I:I="中国农业发展银行","农发","国债")))&amp;IF(G:G&lt;1,"0",G583)</f>
        <v>农发10</v>
      </c>
      <c r="W583" s="1"/>
      <c r="X583" s="1"/>
    </row>
    <row r="584" spans="1:24" ht="15.75" hidden="1" x14ac:dyDescent="0.25">
      <c r="A584" s="113" t="str">
        <f t="shared" si="18"/>
        <v>160207.IB</v>
      </c>
      <c r="B584" s="29" t="s">
        <v>2607</v>
      </c>
      <c r="C584" s="29" t="s">
        <v>2608</v>
      </c>
      <c r="D584" s="33">
        <v>42535</v>
      </c>
      <c r="E584" s="33">
        <v>42537</v>
      </c>
      <c r="F584" s="30">
        <v>50</v>
      </c>
      <c r="G584" s="30">
        <v>7</v>
      </c>
      <c r="H584" s="29" t="s">
        <v>12</v>
      </c>
      <c r="I584" s="29" t="s">
        <v>15</v>
      </c>
      <c r="J584" s="30">
        <v>3.3348</v>
      </c>
      <c r="K584" s="30">
        <v>7.66</v>
      </c>
      <c r="L584" s="30"/>
      <c r="M584" s="30">
        <v>2.0754000000000001</v>
      </c>
      <c r="N584" s="84">
        <f>[1]!b_anal_modidura_cnbd(A584,E584,1)</f>
        <v>5.8684000000000003</v>
      </c>
      <c r="O584" s="85">
        <f>[1]!b_anal_yield_cnbd(A584,D584,1)</f>
        <v>3.3885999999999998</v>
      </c>
      <c r="P584" s="86">
        <f>IF(U:U="国开1",0.09/N584+J584,IF(U:U="国开3",0.14/N584+J584,IF(U:U="国开5",0.24/N584+J584,IF(U:U="国开7",0.24/N584+J584,IF(U:U="国开10",0.29/N584+J584,IF(U:U="口行1",0.08/N584+J584,IF(U:U="口行2",0.08/N584+J584,IF(U:U="口行3",0.08/N584+J584,IF(U:U="口行5",0.13/N584+J584,IF(U:U="口行7",0.13/N584+J584,IF(U:U="口行10",0.18/N584+J584,IF(U:U="农发1",0.09/N584+J584,IF(U:U="农发2",0.09/N584+J584,IF(U:U="农发3",0.09/N584+J584,IF(U:U="农发5",0.14/N584+J584,IF(U:U="农发7",0.19/N584+J584,IF(U:U="农发10",0.19/N584+J584,IF(U:U="农发20",0.24/N584+J584,IF(U:U="国债1",0.05/N584+J584,IF(U:U="国债2",0.05/N584+J584,IF(U:U="国债3",0.05/N584+J584,IF(U:U="国开0",0,IF(U:U="农发0",0,IF(U:U="国债0",0,IF(U:U="口行0",0,0.1/N584+J584)))))))))))))))))))))))))</f>
        <v>3.3756970077022697</v>
      </c>
      <c r="Q584" s="1"/>
      <c r="R584" s="88">
        <f t="shared" si="19"/>
        <v>-1.2902992297730176</v>
      </c>
      <c r="S584" s="1"/>
      <c r="U584" s="1" t="str">
        <f>IF(I:I="国家开发银行","国开",IF(I:I="中国进出口银行","口行",IF(I:I="中国农业发展银行","农发","国债")))&amp;IF(G:G&lt;1,"0",G584)</f>
        <v>国开7</v>
      </c>
      <c r="W584" s="1"/>
      <c r="X584" s="1"/>
    </row>
    <row r="585" spans="1:24" ht="15.75" hidden="1" x14ac:dyDescent="0.25">
      <c r="A585" s="113" t="str">
        <f t="shared" si="18"/>
        <v>160208.IB</v>
      </c>
      <c r="B585" s="29" t="s">
        <v>2609</v>
      </c>
      <c r="C585" s="29" t="s">
        <v>2610</v>
      </c>
      <c r="D585" s="33">
        <v>42535</v>
      </c>
      <c r="E585" s="33">
        <v>42537</v>
      </c>
      <c r="F585" s="30">
        <v>30</v>
      </c>
      <c r="G585" s="30">
        <v>3</v>
      </c>
      <c r="H585" s="29" t="s">
        <v>12</v>
      </c>
      <c r="I585" s="29" t="s">
        <v>15</v>
      </c>
      <c r="J585" s="30">
        <v>2.8927999999999998</v>
      </c>
      <c r="K585" s="30">
        <v>4.5999999999999996</v>
      </c>
      <c r="L585" s="30"/>
      <c r="M585" s="30">
        <v>1.3571</v>
      </c>
      <c r="N585" s="84">
        <f>[1]!b_anal_modidura_cnbd(A585,E585,1)</f>
        <v>2.5583</v>
      </c>
      <c r="O585" s="85">
        <f>[1]!b_anal_yield_cnbd(A585,D585,1)</f>
        <v>2.9523000000000001</v>
      </c>
      <c r="P585" s="86">
        <f>IF(U:U="国开1",0.09/N585+J585,IF(U:U="国开3",0.14/N585+J585,IF(U:U="国开5",0.24/N585+J585,IF(U:U="国开7",0.24/N585+J585,IF(U:U="国开10",0.29/N585+J585,IF(U:U="口行1",0.08/N585+J585,IF(U:U="口行2",0.08/N585+J585,IF(U:U="口行3",0.08/N585+J585,IF(U:U="口行5",0.13/N585+J585,IF(U:U="口行7",0.13/N585+J585,IF(U:U="口行10",0.18/N585+J585,IF(U:U="农发1",0.09/N585+J585,IF(U:U="农发2",0.09/N585+J585,IF(U:U="农发3",0.09/N585+J585,IF(U:U="农发5",0.14/N585+J585,IF(U:U="农发7",0.19/N585+J585,IF(U:U="农发10",0.19/N585+J585,IF(U:U="农发20",0.24/N585+J585,IF(U:U="国债1",0.05/N585+J585,IF(U:U="国债2",0.05/N585+J585,IF(U:U="国债3",0.05/N585+J585,IF(U:U="国开0",0,IF(U:U="农发0",0,IF(U:U="国债0",0,IF(U:U="口行0",0,0.1/N585+J585)))))))))))))))))))))))))</f>
        <v>2.947523840050033</v>
      </c>
      <c r="Q585" s="1"/>
      <c r="R585" s="88">
        <f t="shared" si="19"/>
        <v>-0.47761599499671625</v>
      </c>
      <c r="S585" s="1"/>
      <c r="U585" s="1" t="str">
        <f>IF(I:I="国家开发银行","国开",IF(I:I="中国进出口银行","口行",IF(I:I="中国农业发展银行","农发","国债")))&amp;IF(G:G&lt;1,"0",G585)</f>
        <v>国开3</v>
      </c>
      <c r="W585" s="1"/>
      <c r="X585" s="1"/>
    </row>
    <row r="586" spans="1:24" ht="15.75" hidden="1" x14ac:dyDescent="0.25">
      <c r="A586" s="113" t="str">
        <f t="shared" si="18"/>
        <v>160206.IB</v>
      </c>
      <c r="B586" s="29" t="s">
        <v>2611</v>
      </c>
      <c r="C586" s="29" t="s">
        <v>2612</v>
      </c>
      <c r="D586" s="33">
        <v>42535</v>
      </c>
      <c r="E586" s="33">
        <v>42537</v>
      </c>
      <c r="F586" s="30">
        <v>40</v>
      </c>
      <c r="G586" s="30">
        <v>5</v>
      </c>
      <c r="H586" s="29" t="s">
        <v>12</v>
      </c>
      <c r="I586" s="29" t="s">
        <v>15</v>
      </c>
      <c r="J586" s="30">
        <v>3.0886999999999998</v>
      </c>
      <c r="K586" s="30">
        <v>6.42</v>
      </c>
      <c r="L586" s="30"/>
      <c r="M586" s="30">
        <v>3.7940999999999998</v>
      </c>
      <c r="N586" s="84">
        <f>[1]!b_anal_modidura_cnbd(A586,E586,1)</f>
        <v>4.2615999999999996</v>
      </c>
      <c r="O586" s="85">
        <f>[1]!b_anal_yield_cnbd(A586,D586,1)</f>
        <v>3.1446999999999998</v>
      </c>
      <c r="P586" s="86">
        <f>IF(U:U="国开1",0.09/N586+J586,IF(U:U="国开3",0.14/N586+J586,IF(U:U="国开5",0.24/N586+J586,IF(U:U="国开7",0.24/N586+J586,IF(U:U="国开10",0.29/N586+J586,IF(U:U="口行1",0.08/N586+J586,IF(U:U="口行2",0.08/N586+J586,IF(U:U="口行3",0.08/N586+J586,IF(U:U="口行5",0.13/N586+J586,IF(U:U="口行7",0.13/N586+J586,IF(U:U="口行10",0.18/N586+J586,IF(U:U="农发1",0.09/N586+J586,IF(U:U="农发2",0.09/N586+J586,IF(U:U="农发3",0.09/N586+J586,IF(U:U="农发5",0.14/N586+J586,IF(U:U="农发7",0.19/N586+J586,IF(U:U="农发10",0.19/N586+J586,IF(U:U="农发20",0.24/N586+J586,IF(U:U="国债1",0.05/N586+J586,IF(U:U="国债2",0.05/N586+J586,IF(U:U="国债3",0.05/N586+J586,IF(U:U="国开0",0,IF(U:U="农发0",0,IF(U:U="国债0",0,IF(U:U="口行0",0,0.1/N586+J586)))))))))))))))))))))))))</f>
        <v>3.1450168762905948</v>
      </c>
      <c r="Q586" s="1"/>
      <c r="R586" s="88">
        <f t="shared" si="19"/>
        <v>3.1687629059495848E-2</v>
      </c>
      <c r="S586" s="1"/>
      <c r="U586" s="1" t="str">
        <f>IF(I:I="国家开发银行","国开",IF(I:I="中国进出口银行","口行",IF(I:I="中国农业发展银行","农发","国债")))&amp;IF(G:G&lt;1,"0",G586)</f>
        <v>国开5</v>
      </c>
      <c r="W586" s="1"/>
      <c r="X586" s="1"/>
    </row>
    <row r="587" spans="1:24" ht="15.75" hidden="1" x14ac:dyDescent="0.25">
      <c r="A587" s="113" t="str">
        <f t="shared" si="18"/>
        <v>160411.IB</v>
      </c>
      <c r="B587" s="29" t="s">
        <v>2613</v>
      </c>
      <c r="C587" s="29" t="s">
        <v>2614</v>
      </c>
      <c r="D587" s="33">
        <v>42536</v>
      </c>
      <c r="E587" s="33">
        <v>42538</v>
      </c>
      <c r="F587" s="30">
        <v>50</v>
      </c>
      <c r="G587" s="30">
        <v>5</v>
      </c>
      <c r="H587" s="29" t="s">
        <v>12</v>
      </c>
      <c r="I587" s="29" t="s">
        <v>41</v>
      </c>
      <c r="J587" s="30">
        <v>3.1284000000000001</v>
      </c>
      <c r="K587" s="30">
        <v>3.6</v>
      </c>
      <c r="L587" s="30"/>
      <c r="M587" s="30">
        <v>1.375</v>
      </c>
      <c r="N587" s="84">
        <f>[1]!b_anal_modidura_cnbd(A587,E587,1)</f>
        <v>4.3045999999999998</v>
      </c>
      <c r="O587" s="85">
        <f>[1]!b_anal_yield_cnbd(A587,D587,1)</f>
        <v>3.1581000000000001</v>
      </c>
      <c r="P587" s="86">
        <f>IF(U:U="国开1",0.09/N587+J587,IF(U:U="国开3",0.14/N587+J587,IF(U:U="国开5",0.24/N587+J587,IF(U:U="国开7",0.24/N587+J587,IF(U:U="国开10",0.29/N587+J587,IF(U:U="口行1",0.08/N587+J587,IF(U:U="口行2",0.08/N587+J587,IF(U:U="口行3",0.08/N587+J587,IF(U:U="口行5",0.13/N587+J587,IF(U:U="口行7",0.13/N587+J587,IF(U:U="口行10",0.18/N587+J587,IF(U:U="农发1",0.09/N587+J587,IF(U:U="农发2",0.09/N587+J587,IF(U:U="农发3",0.09/N587+J587,IF(U:U="农发5",0.14/N587+J587,IF(U:U="农发7",0.19/N587+J587,IF(U:U="农发10",0.19/N587+J587,IF(U:U="农发20",0.24/N587+J587,IF(U:U="国债1",0.05/N587+J587,IF(U:U="国债2",0.05/N587+J587,IF(U:U="国债3",0.05/N587+J587,IF(U:U="国开0",0,IF(U:U="农发0",0,IF(U:U="国债0",0,IF(U:U="口行0",0,0.1/N587+J587)))))))))))))))))))))))))</f>
        <v>3.1609233471170377</v>
      </c>
      <c r="Q587" s="1"/>
      <c r="R587" s="88">
        <f t="shared" si="19"/>
        <v>0.28233471170375779</v>
      </c>
      <c r="S587" s="1"/>
      <c r="U587" s="1" t="str">
        <f>IF(I:I="国家开发银行","国开",IF(I:I="中国进出口银行","口行",IF(I:I="中国农业发展银行","农发","国债")))&amp;IF(G:G&lt;1,"0",G587)</f>
        <v>农发5</v>
      </c>
      <c r="W587" s="1"/>
      <c r="X587" s="1"/>
    </row>
    <row r="588" spans="1:24" ht="15.75" hidden="1" x14ac:dyDescent="0.25">
      <c r="A588" s="113" t="str">
        <f t="shared" si="18"/>
        <v>160408.IB</v>
      </c>
      <c r="B588" s="29" t="s">
        <v>2615</v>
      </c>
      <c r="C588" s="29" t="s">
        <v>2616</v>
      </c>
      <c r="D588" s="33">
        <v>42536</v>
      </c>
      <c r="E588" s="33">
        <v>42538</v>
      </c>
      <c r="F588" s="30">
        <v>50</v>
      </c>
      <c r="G588" s="30">
        <v>10</v>
      </c>
      <c r="H588" s="29" t="s">
        <v>12</v>
      </c>
      <c r="I588" s="29" t="s">
        <v>41</v>
      </c>
      <c r="J588" s="30">
        <v>3.4239999999999999</v>
      </c>
      <c r="K588" s="30">
        <v>4.93</v>
      </c>
      <c r="L588" s="30"/>
      <c r="M588" s="30">
        <v>1.0829</v>
      </c>
      <c r="N588" s="84">
        <f>[1]!b_anal_modidura_cnbd(A588,E588,1)</f>
        <v>8.07</v>
      </c>
      <c r="O588" s="85">
        <f>[1]!b_anal_yield_cnbd(A588,D588,1)</f>
        <v>3.4456000000000002</v>
      </c>
      <c r="P588" s="86">
        <f>IF(U:U="国开1",0.09/N588+J588,IF(U:U="国开3",0.14/N588+J588,IF(U:U="国开5",0.24/N588+J588,IF(U:U="国开7",0.24/N588+J588,IF(U:U="国开10",0.29/N588+J588,IF(U:U="口行1",0.08/N588+J588,IF(U:U="口行2",0.08/N588+J588,IF(U:U="口行3",0.08/N588+J588,IF(U:U="口行5",0.13/N588+J588,IF(U:U="口行7",0.13/N588+J588,IF(U:U="口行10",0.18/N588+J588,IF(U:U="农发1",0.09/N588+J588,IF(U:U="农发2",0.09/N588+J588,IF(U:U="农发3",0.09/N588+J588,IF(U:U="农发5",0.14/N588+J588,IF(U:U="农发7",0.19/N588+J588,IF(U:U="农发10",0.19/N588+J588,IF(U:U="农发20",0.24/N588+J588,IF(U:U="国债1",0.05/N588+J588,IF(U:U="国债2",0.05/N588+J588,IF(U:U="国债3",0.05/N588+J588,IF(U:U="国开0",0,IF(U:U="农发0",0,IF(U:U="国债0",0,IF(U:U="口行0",0,0.1/N588+J588)))))))))))))))))))))))))</f>
        <v>3.4475439900867411</v>
      </c>
      <c r="Q588" s="1"/>
      <c r="R588" s="88">
        <f t="shared" si="19"/>
        <v>0.19439900867408433</v>
      </c>
      <c r="S588" s="1"/>
      <c r="U588" s="1" t="str">
        <f>IF(I:I="国家开发银行","国开",IF(I:I="中国进出口银行","口行",IF(I:I="中国农业发展银行","农发","国债")))&amp;IF(G:G&lt;1,"0",G588)</f>
        <v>农发10</v>
      </c>
      <c r="W588" s="1"/>
      <c r="X588" s="1"/>
    </row>
    <row r="589" spans="1:24" ht="15.75" hidden="1" x14ac:dyDescent="0.25">
      <c r="A589" s="113" t="str">
        <f t="shared" si="18"/>
        <v>160409.IB</v>
      </c>
      <c r="B589" s="29" t="s">
        <v>2617</v>
      </c>
      <c r="C589" s="29" t="s">
        <v>2618</v>
      </c>
      <c r="D589" s="33">
        <v>42536</v>
      </c>
      <c r="E589" s="33">
        <v>42538</v>
      </c>
      <c r="F589" s="30">
        <v>20</v>
      </c>
      <c r="G589" s="30">
        <v>15</v>
      </c>
      <c r="H589" s="29" t="s">
        <v>12</v>
      </c>
      <c r="I589" s="29" t="s">
        <v>41</v>
      </c>
      <c r="J589" s="30">
        <v>3.8338000000000001</v>
      </c>
      <c r="K589" s="30">
        <v>4.4000000000000004</v>
      </c>
      <c r="L589" s="30"/>
      <c r="M589" s="30">
        <v>2.5</v>
      </c>
      <c r="N589" s="84">
        <f>[1]!b_anal_modidura_cnbd(A589,E589,1)</f>
        <v>10.9008</v>
      </c>
      <c r="O589" s="85">
        <f>[1]!b_anal_yield_cnbd(A589,D589,1)</f>
        <v>3.8468</v>
      </c>
      <c r="P589" s="86">
        <f>IF(U:U="国开1",0.09/N589+J589,IF(U:U="国开3",0.14/N589+J589,IF(U:U="国开5",0.24/N589+J589,IF(U:U="国开7",0.24/N589+J589,IF(U:U="国开10",0.29/N589+J589,IF(U:U="口行1",0.08/N589+J589,IF(U:U="口行2",0.08/N589+J589,IF(U:U="口行3",0.08/N589+J589,IF(U:U="口行5",0.13/N589+J589,IF(U:U="口行7",0.13/N589+J589,IF(U:U="口行10",0.18/N589+J589,IF(U:U="农发1",0.09/N589+J589,IF(U:U="农发2",0.09/N589+J589,IF(U:U="农发3",0.09/N589+J589,IF(U:U="农发5",0.14/N589+J589,IF(U:U="农发7",0.19/N589+J589,IF(U:U="农发10",0.19/N589+J589,IF(U:U="农发20",0.24/N589+J589,IF(U:U="国债1",0.05/N589+J589,IF(U:U="国债2",0.05/N589+J589,IF(U:U="国债3",0.05/N589+J589,IF(U:U="国开0",0,IF(U:U="农发0",0,IF(U:U="国债0",0,IF(U:U="口行0",0,0.1/N589+J589)))))))))))))))))))))))))</f>
        <v>3.842973638632027</v>
      </c>
      <c r="Q589" s="1"/>
      <c r="R589" s="88">
        <f t="shared" si="19"/>
        <v>-0.38263613679729858</v>
      </c>
      <c r="S589" s="1"/>
      <c r="U589" s="1" t="str">
        <f>IF(I:I="国家开发银行","国开",IF(I:I="中国进出口银行","口行",IF(I:I="中国农业发展银行","农发","国债")))&amp;IF(G:G&lt;1,"0",G589)</f>
        <v>农发15</v>
      </c>
      <c r="W589" s="1"/>
      <c r="X589" s="1"/>
    </row>
    <row r="590" spans="1:24" ht="15.75" hidden="1" x14ac:dyDescent="0.25">
      <c r="A590" s="113" t="str">
        <f t="shared" si="18"/>
        <v>160410.IB</v>
      </c>
      <c r="B590" s="29" t="s">
        <v>2619</v>
      </c>
      <c r="C590" s="29" t="s">
        <v>2620</v>
      </c>
      <c r="D590" s="33">
        <v>42536</v>
      </c>
      <c r="E590" s="33">
        <v>42538</v>
      </c>
      <c r="F590" s="30">
        <v>30</v>
      </c>
      <c r="G590" s="30">
        <v>20</v>
      </c>
      <c r="H590" s="29" t="s">
        <v>12</v>
      </c>
      <c r="I590" s="29" t="s">
        <v>41</v>
      </c>
      <c r="J590" s="30">
        <v>3.931</v>
      </c>
      <c r="K590" s="30">
        <v>2.92</v>
      </c>
      <c r="L590" s="30"/>
      <c r="M590" s="30">
        <v>15.428599999999999</v>
      </c>
      <c r="N590" s="84">
        <f>[1]!b_anal_modidura_cnbd(A590,E590,1)</f>
        <v>13.369400000000001</v>
      </c>
      <c r="O590" s="85">
        <f>[1]!b_anal_yield_cnbd(A590,D590,1)</f>
        <v>3.9432999999999998</v>
      </c>
      <c r="P590" s="86">
        <f>IF(U:U="国开1",0.09/N590+J590,IF(U:U="国开3",0.14/N590+J590,IF(U:U="国开5",0.24/N590+J590,IF(U:U="国开7",0.24/N590+J590,IF(U:U="国开10",0.29/N590+J590,IF(U:U="口行1",0.08/N590+J590,IF(U:U="口行2",0.08/N590+J590,IF(U:U="口行3",0.08/N590+J590,IF(U:U="口行5",0.13/N590+J590,IF(U:U="口行7",0.13/N590+J590,IF(U:U="口行10",0.18/N590+J590,IF(U:U="农发1",0.09/N590+J590,IF(U:U="农发2",0.09/N590+J590,IF(U:U="农发3",0.09/N590+J590,IF(U:U="农发5",0.14/N590+J590,IF(U:U="农发7",0.19/N590+J590,IF(U:U="农发10",0.19/N590+J590,IF(U:U="农发20",0.24/N590+J590,IF(U:U="国债1",0.05/N590+J590,IF(U:U="国债2",0.05/N590+J590,IF(U:U="国债3",0.05/N590+J590,IF(U:U="国开0",0,IF(U:U="农发0",0,IF(U:U="国债0",0,IF(U:U="口行0",0,0.1/N590+J590)))))))))))))))))))))))))</f>
        <v>3.9489514413511451</v>
      </c>
      <c r="Q590" s="1"/>
      <c r="R590" s="88">
        <f t="shared" si="19"/>
        <v>0.56514413511452588</v>
      </c>
      <c r="S590" s="1"/>
      <c r="U590" s="1" t="str">
        <f>IF(I:I="国家开发银行","国开",IF(I:I="中国进出口银行","口行",IF(I:I="中国农业发展银行","农发","国债")))&amp;IF(G:G&lt;1,"0",G590)</f>
        <v>农发20</v>
      </c>
      <c r="W590" s="1"/>
      <c r="X590" s="1"/>
    </row>
    <row r="591" spans="1:24" ht="15.75" hidden="1" x14ac:dyDescent="0.25">
      <c r="A591" s="113" t="str">
        <f t="shared" si="18"/>
        <v>160205.IB</v>
      </c>
      <c r="B591" s="29" t="s">
        <v>2621</v>
      </c>
      <c r="C591" s="29" t="s">
        <v>2622</v>
      </c>
      <c r="D591" s="33">
        <v>42537</v>
      </c>
      <c r="E591" s="33">
        <v>42541</v>
      </c>
      <c r="F591" s="30">
        <v>40</v>
      </c>
      <c r="G591" s="30">
        <v>20</v>
      </c>
      <c r="H591" s="29" t="s">
        <v>12</v>
      </c>
      <c r="I591" s="29" t="s">
        <v>15</v>
      </c>
      <c r="J591" s="30">
        <v>3.8803999999999998</v>
      </c>
      <c r="K591" s="30">
        <v>4.8499999999999996</v>
      </c>
      <c r="L591" s="30"/>
      <c r="M591" s="30">
        <v>139</v>
      </c>
      <c r="N591" s="84">
        <f>[1]!b_anal_modidura_cnbd(A591,E591,1)</f>
        <v>13.3947</v>
      </c>
      <c r="O591" s="85">
        <f>[1]!b_anal_yield_cnbd(A591,D591,1)</f>
        <v>3.92</v>
      </c>
      <c r="P591" s="86">
        <f>IF(U:U="国开1",0.09/N591+J591,IF(U:U="国开3",0.14/N591+J591,IF(U:U="国开5",0.24/N591+J591,IF(U:U="国开7",0.24/N591+J591,IF(U:U="国开10",0.29/N591+J591,IF(U:U="口行1",0.08/N591+J591,IF(U:U="口行2",0.08/N591+J591,IF(U:U="口行3",0.08/N591+J591,IF(U:U="口行5",0.13/N591+J591,IF(U:U="口行7",0.13/N591+J591,IF(U:U="口行10",0.18/N591+J591,IF(U:U="农发1",0.09/N591+J591,IF(U:U="农发2",0.09/N591+J591,IF(U:U="农发3",0.09/N591+J591,IF(U:U="农发5",0.14/N591+J591,IF(U:U="农发7",0.19/N591+J591,IF(U:U="农发10",0.19/N591+J591,IF(U:U="农发20",0.24/N591+J591,IF(U:U="国债1",0.05/N591+J591,IF(U:U="国债2",0.05/N591+J591,IF(U:U="国债3",0.05/N591+J591,IF(U:U="国开0",0,IF(U:U="农发0",0,IF(U:U="国债0",0,IF(U:U="口行0",0,0.1/N591+J591)))))))))))))))))))))))))</f>
        <v>3.8878656393946858</v>
      </c>
      <c r="Q591" s="1"/>
      <c r="R591" s="88">
        <f t="shared" si="19"/>
        <v>-3.2134360605314161</v>
      </c>
      <c r="S591" s="1"/>
      <c r="U591" s="1" t="str">
        <f>IF(I:I="国家开发银行","国开",IF(I:I="中国进出口银行","口行",IF(I:I="中国农业发展银行","农发","国债")))&amp;IF(G:G&lt;1,"0",G591)</f>
        <v>国开20</v>
      </c>
      <c r="W591" s="1"/>
      <c r="X591" s="1"/>
    </row>
    <row r="592" spans="1:24" ht="15.75" hidden="1" x14ac:dyDescent="0.25">
      <c r="A592" s="113" t="str">
        <f t="shared" si="18"/>
        <v>160210.IB</v>
      </c>
      <c r="B592" s="29" t="s">
        <v>2623</v>
      </c>
      <c r="C592" s="29" t="s">
        <v>2624</v>
      </c>
      <c r="D592" s="33">
        <v>42537</v>
      </c>
      <c r="E592" s="33">
        <v>42541</v>
      </c>
      <c r="F592" s="30">
        <v>120</v>
      </c>
      <c r="G592" s="30">
        <v>10</v>
      </c>
      <c r="H592" s="29" t="s">
        <v>12</v>
      </c>
      <c r="I592" s="29" t="s">
        <v>15</v>
      </c>
      <c r="J592" s="30">
        <v>3.23</v>
      </c>
      <c r="K592" s="30">
        <v>2.9</v>
      </c>
      <c r="L592" s="30"/>
      <c r="M592" s="30">
        <v>2.7509999999999999</v>
      </c>
      <c r="N592" s="84">
        <f>[1]!b_anal_modidura_cnbd(A592,E592,1)</f>
        <v>8.2370000000000001</v>
      </c>
      <c r="O592" s="85">
        <f>[1]!b_anal_yield_cnbd(A592,D592,1)</f>
        <v>3.2682000000000002</v>
      </c>
      <c r="P592" s="86">
        <f>IF(U:U="国开1",0.09/N592+J592,IF(U:U="国开3",0.14/N592+J592,IF(U:U="国开5",0.24/N592+J592,IF(U:U="国开7",0.24/N592+J592,IF(U:U="国开10",0.29/N592+J592,IF(U:U="口行1",0.08/N592+J592,IF(U:U="口行2",0.08/N592+J592,IF(U:U="口行3",0.08/N592+J592,IF(U:U="口行5",0.13/N592+J592,IF(U:U="口行7",0.13/N592+J592,IF(U:U="口行10",0.18/N592+J592,IF(U:U="农发1",0.09/N592+J592,IF(U:U="农发2",0.09/N592+J592,IF(U:U="农发3",0.09/N592+J592,IF(U:U="农发5",0.14/N592+J592,IF(U:U="农发7",0.19/N592+J592,IF(U:U="农发10",0.19/N592+J592,IF(U:U="农发20",0.24/N592+J592,IF(U:U="国债1",0.05/N592+J592,IF(U:U="国债2",0.05/N592+J592,IF(U:U="国债3",0.05/N592+J592,IF(U:U="国开0",0,IF(U:U="农发0",0,IF(U:U="国债0",0,IF(U:U="口行0",0,0.1/N592+J592)))))))))))))))))))))))))</f>
        <v>3.2652069928371978</v>
      </c>
      <c r="Q592" s="1"/>
      <c r="R592" s="88">
        <f t="shared" si="19"/>
        <v>-0.29930071628023747</v>
      </c>
      <c r="S592" s="1"/>
      <c r="U592" s="1" t="str">
        <f>IF(I:I="国家开发银行","国开",IF(I:I="中国进出口银行","口行",IF(I:I="中国农业发展银行","农发","国债")))&amp;IF(G:G&lt;1,"0",G592)</f>
        <v>国开10</v>
      </c>
      <c r="W592" s="1"/>
      <c r="X592" s="1"/>
    </row>
    <row r="593" spans="1:24" ht="15.75" hidden="1" x14ac:dyDescent="0.25">
      <c r="A593" s="113" t="str">
        <f t="shared" si="18"/>
        <v>160303.IB</v>
      </c>
      <c r="B593" s="29" t="s">
        <v>2625</v>
      </c>
      <c r="C593" s="29" t="s">
        <v>2626</v>
      </c>
      <c r="D593" s="33">
        <v>42537</v>
      </c>
      <c r="E593" s="33">
        <v>42541</v>
      </c>
      <c r="F593" s="30">
        <v>50</v>
      </c>
      <c r="G593" s="30">
        <v>10</v>
      </c>
      <c r="H593" s="29" t="s">
        <v>12</v>
      </c>
      <c r="I593" s="29" t="s">
        <v>22</v>
      </c>
      <c r="J593" s="30">
        <v>3.4039000000000001</v>
      </c>
      <c r="K593" s="30">
        <v>6.3</v>
      </c>
      <c r="L593" s="30"/>
      <c r="M593" s="30">
        <v>4.3677999999999999</v>
      </c>
      <c r="N593" s="84">
        <f>[1]!b_anal_modidura_cnbd(A593,E593,1)</f>
        <v>8.0631000000000004</v>
      </c>
      <c r="O593" s="85">
        <f>[1]!b_anal_yield_cnbd(A593,D593,1)</f>
        <v>3.4171</v>
      </c>
      <c r="P593" s="86">
        <f>IF(U:U="国开1",0.09/N593+J593,IF(U:U="国开3",0.14/N593+J593,IF(U:U="国开5",0.24/N593+J593,IF(U:U="国开7",0.24/N593+J593,IF(U:U="国开10",0.29/N593+J593,IF(U:U="口行1",0.08/N593+J593,IF(U:U="口行2",0.08/N593+J593,IF(U:U="口行3",0.08/N593+J593,IF(U:U="口行5",0.13/N593+J593,IF(U:U="口行7",0.13/N593+J593,IF(U:U="口行10",0.18/N593+J593,IF(U:U="农发1",0.09/N593+J593,IF(U:U="农发2",0.09/N593+J593,IF(U:U="农发3",0.09/N593+J593,IF(U:U="农发5",0.14/N593+J593,IF(U:U="农发7",0.19/N593+J593,IF(U:U="农发10",0.19/N593+J593,IF(U:U="农发20",0.24/N593+J593,IF(U:U="国债1",0.05/N593+J593,IF(U:U="国债2",0.05/N593+J593,IF(U:U="国债3",0.05/N593+J593,IF(U:U="国开0",0,IF(U:U="农发0",0,IF(U:U="国债0",0,IF(U:U="口行0",0,0.1/N593+J593)))))))))))))))))))))))))</f>
        <v>3.4262239200803664</v>
      </c>
      <c r="Q593" s="1"/>
      <c r="R593" s="88">
        <f t="shared" si="19"/>
        <v>0.91239200803663323</v>
      </c>
      <c r="S593" s="1"/>
      <c r="U593" s="1" t="str">
        <f>IF(I:I="国家开发银行","国开",IF(I:I="中国进出口银行","口行",IF(I:I="中国农业发展银行","农发","国债")))&amp;IF(G:G&lt;1,"0",G593)</f>
        <v>口行10</v>
      </c>
      <c r="W593" s="1"/>
      <c r="X593" s="1"/>
    </row>
    <row r="594" spans="1:24" ht="15.75" hidden="1" x14ac:dyDescent="0.25">
      <c r="A594" s="113" t="str">
        <f t="shared" si="18"/>
        <v>160306.IB</v>
      </c>
      <c r="B594" s="29" t="s">
        <v>2627</v>
      </c>
      <c r="C594" s="29" t="s">
        <v>2628</v>
      </c>
      <c r="D594" s="33">
        <v>42537</v>
      </c>
      <c r="E594" s="33">
        <v>42541</v>
      </c>
      <c r="F594" s="30">
        <v>50</v>
      </c>
      <c r="G594" s="30">
        <v>5</v>
      </c>
      <c r="H594" s="29" t="s">
        <v>12</v>
      </c>
      <c r="I594" s="29" t="s">
        <v>22</v>
      </c>
      <c r="J594" s="30">
        <v>3.1398999999999999</v>
      </c>
      <c r="K594" s="30">
        <v>2.66</v>
      </c>
      <c r="L594" s="30"/>
      <c r="M594" s="30">
        <v>1.0952</v>
      </c>
      <c r="N594" s="84">
        <f>[1]!b_anal_modidura_cnbd(A594,E594,1)</f>
        <v>4.5025000000000004</v>
      </c>
      <c r="O594" s="85">
        <f>[1]!b_anal_yield_cnbd(A594,D594,1)</f>
        <v>3.1791</v>
      </c>
      <c r="P594" s="86">
        <f>IF(U:U="国开1",0.09/N594+J594,IF(U:U="国开3",0.14/N594+J594,IF(U:U="国开5",0.24/N594+J594,IF(U:U="国开7",0.24/N594+J594,IF(U:U="国开10",0.29/N594+J594,IF(U:U="口行1",0.08/N594+J594,IF(U:U="口行2",0.08/N594+J594,IF(U:U="口行3",0.08/N594+J594,IF(U:U="口行5",0.13/N594+J594,IF(U:U="口行7",0.13/N594+J594,IF(U:U="口行10",0.18/N594+J594,IF(U:U="农发1",0.09/N594+J594,IF(U:U="农发2",0.09/N594+J594,IF(U:U="农发3",0.09/N594+J594,IF(U:U="农发5",0.14/N594+J594,IF(U:U="农发7",0.19/N594+J594,IF(U:U="农发10",0.19/N594+J594,IF(U:U="农发20",0.24/N594+J594,IF(U:U="国债1",0.05/N594+J594,IF(U:U="国债2",0.05/N594+J594,IF(U:U="国债3",0.05/N594+J594,IF(U:U="国开0",0,IF(U:U="农发0",0,IF(U:U="国债0",0,IF(U:U="口行0",0,0.1/N594+J594)))))))))))))))))))))))))</f>
        <v>3.1687728484175457</v>
      </c>
      <c r="Q594" s="1"/>
      <c r="R594" s="88">
        <f t="shared" si="19"/>
        <v>-1.0327151582454341</v>
      </c>
      <c r="S594" s="1"/>
      <c r="U594" s="1" t="str">
        <f>IF(I:I="国家开发银行","国开",IF(I:I="中国进出口银行","口行",IF(I:I="中国农业发展银行","农发","国债")))&amp;IF(G:G&lt;1,"0",G594)</f>
        <v>口行5</v>
      </c>
      <c r="W594" s="1"/>
      <c r="X594" s="1"/>
    </row>
    <row r="595" spans="1:24" ht="15.75" hidden="1" x14ac:dyDescent="0.25">
      <c r="A595" s="113" t="str">
        <f t="shared" si="18"/>
        <v>160417.IB</v>
      </c>
      <c r="B595" s="29" t="s">
        <v>2629</v>
      </c>
      <c r="C595" s="29" t="s">
        <v>2630</v>
      </c>
      <c r="D595" s="33">
        <v>42541</v>
      </c>
      <c r="E595" s="33">
        <v>42543</v>
      </c>
      <c r="F595" s="30">
        <v>40</v>
      </c>
      <c r="G595" s="30">
        <v>7</v>
      </c>
      <c r="H595" s="29" t="s">
        <v>12</v>
      </c>
      <c r="I595" s="29" t="s">
        <v>41</v>
      </c>
      <c r="J595" s="30">
        <v>3.3677000000000001</v>
      </c>
      <c r="K595" s="30">
        <v>4.71</v>
      </c>
      <c r="L595" s="30"/>
      <c r="M595" s="30">
        <v>5.7895000000000003</v>
      </c>
      <c r="N595" s="84">
        <f>[1]!b_anal_modidura_cnbd(A595,E595,1)</f>
        <v>5.9569999999999999</v>
      </c>
      <c r="O595" s="85">
        <f>[1]!b_anal_yield_cnbd(A595,D595,1)</f>
        <v>3.4058999999999999</v>
      </c>
      <c r="P595" s="86">
        <f>IF(U:U="国开1",0.09/N595+J595,IF(U:U="国开3",0.14/N595+J595,IF(U:U="国开5",0.24/N595+J595,IF(U:U="国开7",0.24/N595+J595,IF(U:U="国开10",0.29/N595+J595,IF(U:U="口行1",0.08/N595+J595,IF(U:U="口行2",0.08/N595+J595,IF(U:U="口行3",0.08/N595+J595,IF(U:U="口行5",0.13/N595+J595,IF(U:U="口行7",0.13/N595+J595,IF(U:U="口行10",0.18/N595+J595,IF(U:U="农发1",0.09/N595+J595,IF(U:U="农发2",0.09/N595+J595,IF(U:U="农发3",0.09/N595+J595,IF(U:U="农发5",0.14/N595+J595,IF(U:U="农发7",0.19/N595+J595,IF(U:U="农发10",0.19/N595+J595,IF(U:U="农发20",0.24/N595+J595,IF(U:U="国债1",0.05/N595+J595,IF(U:U="国债2",0.05/N595+J595,IF(U:U="国债3",0.05/N595+J595,IF(U:U="国开0",0,IF(U:U="农发0",0,IF(U:U="国债0",0,IF(U:U="口行0",0,0.1/N595+J595)))))))))))))))))))))))))</f>
        <v>3.3995952492865538</v>
      </c>
      <c r="Q595" s="1"/>
      <c r="R595" s="88">
        <f t="shared" si="19"/>
        <v>-0.63047507134461611</v>
      </c>
      <c r="S595" s="1"/>
      <c r="U595" s="1" t="str">
        <f>IF(I:I="国家开发银行","国开",IF(I:I="中国进出口银行","口行",IF(I:I="中国农业发展银行","农发","国债")))&amp;IF(G:G&lt;1,"0",G595)</f>
        <v>农发7</v>
      </c>
      <c r="W595" s="1"/>
      <c r="X595" s="1"/>
    </row>
    <row r="596" spans="1:24" ht="15.75" hidden="1" x14ac:dyDescent="0.25">
      <c r="A596" s="113" t="str">
        <f t="shared" si="18"/>
        <v>160416.IB</v>
      </c>
      <c r="B596" s="29" t="s">
        <v>2631</v>
      </c>
      <c r="C596" s="29" t="s">
        <v>2632</v>
      </c>
      <c r="D596" s="33">
        <v>42541</v>
      </c>
      <c r="E596" s="33">
        <v>42543</v>
      </c>
      <c r="F596" s="30">
        <v>40</v>
      </c>
      <c r="G596" s="30">
        <v>5</v>
      </c>
      <c r="H596" s="29" t="s">
        <v>12</v>
      </c>
      <c r="I596" s="29" t="s">
        <v>41</v>
      </c>
      <c r="J596" s="30">
        <v>3.1282999999999999</v>
      </c>
      <c r="K596" s="30">
        <v>3.96</v>
      </c>
      <c r="L596" s="30"/>
      <c r="M596" s="30">
        <v>1.2546999999999999</v>
      </c>
      <c r="N596" s="84">
        <f>[1]!b_anal_modidura_cnbd(A596,E596,1)</f>
        <v>4.3901000000000003</v>
      </c>
      <c r="O596" s="85">
        <f>[1]!b_anal_yield_cnbd(A596,D596,1)</f>
        <v>3.1547000000000001</v>
      </c>
      <c r="P596" s="86">
        <f>IF(U:U="国开1",0.09/N596+J596,IF(U:U="国开3",0.14/N596+J596,IF(U:U="国开5",0.24/N596+J596,IF(U:U="国开7",0.24/N596+J596,IF(U:U="国开10",0.29/N596+J596,IF(U:U="口行1",0.08/N596+J596,IF(U:U="口行2",0.08/N596+J596,IF(U:U="口行3",0.08/N596+J596,IF(U:U="口行5",0.13/N596+J596,IF(U:U="口行7",0.13/N596+J596,IF(U:U="口行10",0.18/N596+J596,IF(U:U="农发1",0.09/N596+J596,IF(U:U="农发2",0.09/N596+J596,IF(U:U="农发3",0.09/N596+J596,IF(U:U="农发5",0.14/N596+J596,IF(U:U="农发7",0.19/N596+J596,IF(U:U="农发10",0.19/N596+J596,IF(U:U="农发20",0.24/N596+J596,IF(U:U="国债1",0.05/N596+J596,IF(U:U="国债2",0.05/N596+J596,IF(U:U="国债3",0.05/N596+J596,IF(U:U="国开0",0,IF(U:U="农发0",0,IF(U:U="国债0",0,IF(U:U="口行0",0,0.1/N596+J596)))))))))))))))))))))))))</f>
        <v>3.1601899341700643</v>
      </c>
      <c r="Q596" s="1"/>
      <c r="R596" s="88">
        <f t="shared" si="19"/>
        <v>0.54899341700642701</v>
      </c>
      <c r="S596" s="1"/>
      <c r="U596" s="1" t="str">
        <f>IF(I:I="国家开发银行","国开",IF(I:I="中国进出口银行","口行",IF(I:I="中国农业发展银行","农发","国债")))&amp;IF(G:G&lt;1,"0",G596)</f>
        <v>农发5</v>
      </c>
      <c r="W596" s="1"/>
      <c r="X596" s="1"/>
    </row>
    <row r="597" spans="1:24" ht="15.75" hidden="1" x14ac:dyDescent="0.25">
      <c r="A597" s="113" t="str">
        <f t="shared" si="18"/>
        <v>160415.IB</v>
      </c>
      <c r="B597" s="29" t="s">
        <v>2633</v>
      </c>
      <c r="C597" s="29" t="s">
        <v>2634</v>
      </c>
      <c r="D597" s="33">
        <v>42541</v>
      </c>
      <c r="E597" s="33">
        <v>42543</v>
      </c>
      <c r="F597" s="30">
        <v>40</v>
      </c>
      <c r="G597" s="30">
        <v>3</v>
      </c>
      <c r="H597" s="29" t="s">
        <v>12</v>
      </c>
      <c r="I597" s="29" t="s">
        <v>41</v>
      </c>
      <c r="J597" s="30">
        <v>2.9432999999999998</v>
      </c>
      <c r="K597" s="30">
        <v>3.98</v>
      </c>
      <c r="L597" s="30"/>
      <c r="M597" s="30">
        <v>1.4769000000000001</v>
      </c>
      <c r="N597" s="84">
        <f>[1]!b_anal_modidura_cnbd(A597,E597,1)</f>
        <v>2.665</v>
      </c>
      <c r="O597" s="85">
        <f>[1]!b_anal_yield_cnbd(A597,D597,1)</f>
        <v>2.9725000000000001</v>
      </c>
      <c r="P597" s="86">
        <f>IF(U:U="国开1",0.09/N597+J597,IF(U:U="国开3",0.14/N597+J597,IF(U:U="国开5",0.24/N597+J597,IF(U:U="国开7",0.24/N597+J597,IF(U:U="国开10",0.29/N597+J597,IF(U:U="口行1",0.08/N597+J597,IF(U:U="口行2",0.08/N597+J597,IF(U:U="口行3",0.08/N597+J597,IF(U:U="口行5",0.13/N597+J597,IF(U:U="口行7",0.13/N597+J597,IF(U:U="口行10",0.18/N597+J597,IF(U:U="农发1",0.09/N597+J597,IF(U:U="农发2",0.09/N597+J597,IF(U:U="农发3",0.09/N597+J597,IF(U:U="农发5",0.14/N597+J597,IF(U:U="农发7",0.19/N597+J597,IF(U:U="农发10",0.19/N597+J597,IF(U:U="农发20",0.24/N597+J597,IF(U:U="国债1",0.05/N597+J597,IF(U:U="国债2",0.05/N597+J597,IF(U:U="国债3",0.05/N597+J597,IF(U:U="国开0",0,IF(U:U="农发0",0,IF(U:U="国债0",0,IF(U:U="口行0",0,0.1/N597+J597)))))))))))))))))))))))))</f>
        <v>2.9770711069418385</v>
      </c>
      <c r="Q597" s="1"/>
      <c r="R597" s="88">
        <f t="shared" si="19"/>
        <v>0.45711069418383765</v>
      </c>
      <c r="S597" s="1"/>
      <c r="U597" s="1" t="str">
        <f>IF(I:I="国家开发银行","国开",IF(I:I="中国进出口银行","口行",IF(I:I="中国农业发展银行","农发","国债")))&amp;IF(G:G&lt;1,"0",G597)</f>
        <v>农发3</v>
      </c>
      <c r="W597" s="1"/>
      <c r="X597" s="1"/>
    </row>
    <row r="598" spans="1:24" ht="15.75" hidden="1" x14ac:dyDescent="0.25">
      <c r="A598" s="113" t="str">
        <f t="shared" si="18"/>
        <v>160418.IB</v>
      </c>
      <c r="B598" s="29" t="s">
        <v>2635</v>
      </c>
      <c r="C598" s="29" t="s">
        <v>2636</v>
      </c>
      <c r="D598" s="33">
        <v>42541</v>
      </c>
      <c r="E598" s="33">
        <v>42543</v>
      </c>
      <c r="F598" s="30">
        <v>40</v>
      </c>
      <c r="G598" s="30">
        <v>10</v>
      </c>
      <c r="H598" s="29" t="s">
        <v>12</v>
      </c>
      <c r="I598" s="29" t="s">
        <v>41</v>
      </c>
      <c r="J598" s="30">
        <v>3.3752</v>
      </c>
      <c r="K598" s="30">
        <v>7.42</v>
      </c>
      <c r="L598" s="30"/>
      <c r="M598" s="30">
        <v>1.2666999999999999</v>
      </c>
      <c r="N598" s="84">
        <f>[1]!b_anal_modidura_cnbd(A598,E598,1)</f>
        <v>8.1509999999999998</v>
      </c>
      <c r="O598" s="85">
        <f>[1]!b_anal_yield_cnbd(A598,D598,1)</f>
        <v>3.4026000000000001</v>
      </c>
      <c r="P598" s="86">
        <f>IF(U:U="国开1",0.09/N598+J598,IF(U:U="国开3",0.14/N598+J598,IF(U:U="国开5",0.24/N598+J598,IF(U:U="国开7",0.24/N598+J598,IF(U:U="国开10",0.29/N598+J598,IF(U:U="口行1",0.08/N598+J598,IF(U:U="口行2",0.08/N598+J598,IF(U:U="口行3",0.08/N598+J598,IF(U:U="口行5",0.13/N598+J598,IF(U:U="口行7",0.13/N598+J598,IF(U:U="口行10",0.18/N598+J598,IF(U:U="农发1",0.09/N598+J598,IF(U:U="农发2",0.09/N598+J598,IF(U:U="农发3",0.09/N598+J598,IF(U:U="农发5",0.14/N598+J598,IF(U:U="农发7",0.19/N598+J598,IF(U:U="农发10",0.19/N598+J598,IF(U:U="农发20",0.24/N598+J598,IF(U:U="国债1",0.05/N598+J598,IF(U:U="国债2",0.05/N598+J598,IF(U:U="国债3",0.05/N598+J598,IF(U:U="国开0",0,IF(U:U="农发0",0,IF(U:U="国债0",0,IF(U:U="口行0",0,0.1/N598+J598)))))))))))))))))))))))))</f>
        <v>3.3985100233100232</v>
      </c>
      <c r="Q598" s="1"/>
      <c r="R598" s="88">
        <f t="shared" si="19"/>
        <v>-0.40899766899769041</v>
      </c>
      <c r="S598" s="1"/>
      <c r="U598" s="1" t="str">
        <f>IF(I:I="国家开发银行","国开",IF(I:I="中国进出口银行","口行",IF(I:I="中国农业发展银行","农发","国债")))&amp;IF(G:G&lt;1,"0",G598)</f>
        <v>农发10</v>
      </c>
      <c r="W598" s="1"/>
      <c r="X598" s="1"/>
    </row>
    <row r="599" spans="1:24" ht="15.75" hidden="1" x14ac:dyDescent="0.25">
      <c r="A599" s="113" t="str">
        <f t="shared" si="18"/>
        <v>160206.IB</v>
      </c>
      <c r="B599" s="29" t="s">
        <v>2637</v>
      </c>
      <c r="C599" s="29" t="s">
        <v>2638</v>
      </c>
      <c r="D599" s="33">
        <v>42542</v>
      </c>
      <c r="E599" s="33">
        <v>42544</v>
      </c>
      <c r="F599" s="30">
        <v>40</v>
      </c>
      <c r="G599" s="30">
        <v>5</v>
      </c>
      <c r="H599" s="29" t="s">
        <v>12</v>
      </c>
      <c r="I599" s="29" t="s">
        <v>15</v>
      </c>
      <c r="J599" s="30">
        <v>3.0931000000000002</v>
      </c>
      <c r="K599" s="30">
        <v>3.73</v>
      </c>
      <c r="L599" s="30"/>
      <c r="M599" s="30">
        <v>2.5160999999999998</v>
      </c>
      <c r="N599" s="84">
        <f>[1]!b_anal_modidura_cnbd(A599,E599,1)</f>
        <v>4.2442000000000002</v>
      </c>
      <c r="O599" s="85">
        <f>[1]!b_anal_yield_cnbd(A599,D599,1)</f>
        <v>3.12</v>
      </c>
      <c r="P599" s="86">
        <f>IF(U:U="国开1",0.09/N599+J599,IF(U:U="国开3",0.14/N599+J599,IF(U:U="国开5",0.24/N599+J599,IF(U:U="国开7",0.24/N599+J599,IF(U:U="国开10",0.29/N599+J599,IF(U:U="口行1",0.08/N599+J599,IF(U:U="口行2",0.08/N599+J599,IF(U:U="口行3",0.08/N599+J599,IF(U:U="口行5",0.13/N599+J599,IF(U:U="口行7",0.13/N599+J599,IF(U:U="口行10",0.18/N599+J599,IF(U:U="农发1",0.09/N599+J599,IF(U:U="农发2",0.09/N599+J599,IF(U:U="农发3",0.09/N599+J599,IF(U:U="农发5",0.14/N599+J599,IF(U:U="农发7",0.19/N599+J599,IF(U:U="农发10",0.19/N599+J599,IF(U:U="农发20",0.24/N599+J599,IF(U:U="国债1",0.05/N599+J599,IF(U:U="国债2",0.05/N599+J599,IF(U:U="国债3",0.05/N599+J599,IF(U:U="国开0",0,IF(U:U="农发0",0,IF(U:U="国债0",0,IF(U:U="口行0",0,0.1/N599+J599)))))))))))))))))))))))))</f>
        <v>3.1496477592950383</v>
      </c>
      <c r="Q599" s="1"/>
      <c r="R599" s="88">
        <f t="shared" si="19"/>
        <v>2.9647759295038156</v>
      </c>
      <c r="S599" s="1"/>
      <c r="U599" s="1" t="str">
        <f>IF(I:I="国家开发银行","国开",IF(I:I="中国进出口银行","口行",IF(I:I="中国农业发展银行","农发","国债")))&amp;IF(G:G&lt;1,"0",G599)</f>
        <v>国开5</v>
      </c>
      <c r="W599" s="1"/>
      <c r="X599" s="1"/>
    </row>
    <row r="600" spans="1:24" ht="15.75" hidden="1" x14ac:dyDescent="0.25">
      <c r="A600" s="113" t="str">
        <f t="shared" si="18"/>
        <v>160210.IB</v>
      </c>
      <c r="B600" s="29" t="s">
        <v>2639</v>
      </c>
      <c r="C600" s="29" t="s">
        <v>2640</v>
      </c>
      <c r="D600" s="33">
        <v>42542</v>
      </c>
      <c r="E600" s="33">
        <v>42544</v>
      </c>
      <c r="F600" s="30">
        <v>110</v>
      </c>
      <c r="G600" s="30">
        <v>10</v>
      </c>
      <c r="H600" s="29" t="s">
        <v>12</v>
      </c>
      <c r="I600" s="29" t="s">
        <v>15</v>
      </c>
      <c r="J600" s="30">
        <v>3.2623000000000002</v>
      </c>
      <c r="K600" s="30">
        <v>3.85</v>
      </c>
      <c r="L600" s="30"/>
      <c r="M600" s="30">
        <v>14.4194</v>
      </c>
      <c r="N600" s="84">
        <f>[1]!b_anal_modidura_cnbd(A600,E600,1)</f>
        <v>8.2309000000000001</v>
      </c>
      <c r="O600" s="85">
        <f>[1]!b_anal_yield_cnbd(A600,D600,1)</f>
        <v>3.2749999999999999</v>
      </c>
      <c r="P600" s="86">
        <f>IF(U:U="国开1",0.09/N600+J600,IF(U:U="国开3",0.14/N600+J600,IF(U:U="国开5",0.24/N600+J600,IF(U:U="国开7",0.24/N600+J600,IF(U:U="国开10",0.29/N600+J600,IF(U:U="口行1",0.08/N600+J600,IF(U:U="口行2",0.08/N600+J600,IF(U:U="口行3",0.08/N600+J600,IF(U:U="口行5",0.13/N600+J600,IF(U:U="口行7",0.13/N600+J600,IF(U:U="口行10",0.18/N600+J600,IF(U:U="农发1",0.09/N600+J600,IF(U:U="农发2",0.09/N600+J600,IF(U:U="农发3",0.09/N600+J600,IF(U:U="农发5",0.14/N600+J600,IF(U:U="农发7",0.19/N600+J600,IF(U:U="农发10",0.19/N600+J600,IF(U:U="农发20",0.24/N600+J600,IF(U:U="国债1",0.05/N600+J600,IF(U:U="国债2",0.05/N600+J600,IF(U:U="国债3",0.05/N600+J600,IF(U:U="国开0",0,IF(U:U="农发0",0,IF(U:U="国债0",0,IF(U:U="口行0",0,0.1/N600+J600)))))))))))))))))))))))))</f>
        <v>3.2975330850818261</v>
      </c>
      <c r="Q600" s="1"/>
      <c r="R600" s="88">
        <f t="shared" si="19"/>
        <v>2.2533085081826165</v>
      </c>
      <c r="S600" s="1"/>
      <c r="U600" s="1" t="str">
        <f>IF(I:I="国家开发银行","国开",IF(I:I="中国进出口银行","口行",IF(I:I="中国农业发展银行","农发","国债")))&amp;IF(G:G&lt;1,"0",G600)</f>
        <v>国开10</v>
      </c>
      <c r="W600" s="1"/>
      <c r="X600" s="1"/>
    </row>
    <row r="601" spans="1:24" ht="15.75" hidden="1" x14ac:dyDescent="0.25">
      <c r="A601" s="113" t="str">
        <f t="shared" si="18"/>
        <v>160205.IB</v>
      </c>
      <c r="B601" s="29" t="s">
        <v>2641</v>
      </c>
      <c r="C601" s="29" t="s">
        <v>2642</v>
      </c>
      <c r="D601" s="33">
        <v>42542</v>
      </c>
      <c r="E601" s="33">
        <v>42544</v>
      </c>
      <c r="F601" s="30">
        <v>40</v>
      </c>
      <c r="G601" s="30">
        <v>20</v>
      </c>
      <c r="H601" s="29" t="s">
        <v>12</v>
      </c>
      <c r="I601" s="29" t="s">
        <v>15</v>
      </c>
      <c r="J601" s="30">
        <v>3.8826999999999998</v>
      </c>
      <c r="K601" s="30">
        <v>3.56</v>
      </c>
      <c r="L601" s="30"/>
      <c r="M601" s="30">
        <v>19.083300000000001</v>
      </c>
      <c r="N601" s="84">
        <f>[1]!b_anal_modidura_cnbd(A601,E601,1)</f>
        <v>13.3949</v>
      </c>
      <c r="O601" s="85">
        <f>[1]!b_anal_yield_cnbd(A601,D601,1)</f>
        <v>3.895</v>
      </c>
      <c r="P601" s="86">
        <f>IF(U:U="国开1",0.09/N601+J601,IF(U:U="国开3",0.14/N601+J601,IF(U:U="国开5",0.24/N601+J601,IF(U:U="国开7",0.24/N601+J601,IF(U:U="国开10",0.29/N601+J601,IF(U:U="口行1",0.08/N601+J601,IF(U:U="口行2",0.08/N601+J601,IF(U:U="口行3",0.08/N601+J601,IF(U:U="口行5",0.13/N601+J601,IF(U:U="口行7",0.13/N601+J601,IF(U:U="口行10",0.18/N601+J601,IF(U:U="农发1",0.09/N601+J601,IF(U:U="农发2",0.09/N601+J601,IF(U:U="农发3",0.09/N601+J601,IF(U:U="农发5",0.14/N601+J601,IF(U:U="农发7",0.19/N601+J601,IF(U:U="农发10",0.19/N601+J601,IF(U:U="农发20",0.24/N601+J601,IF(U:U="国债1",0.05/N601+J601,IF(U:U="国债2",0.05/N601+J601,IF(U:U="国债3",0.05/N601+J601,IF(U:U="国开0",0,IF(U:U="农发0",0,IF(U:U="国债0",0,IF(U:U="口行0",0,0.1/N601+J601)))))))))))))))))))))))))</f>
        <v>3.8901655279248071</v>
      </c>
      <c r="Q601" s="1"/>
      <c r="R601" s="88">
        <f t="shared" si="19"/>
        <v>-0.48344720751929415</v>
      </c>
      <c r="S601" s="1"/>
      <c r="U601" s="1" t="str">
        <f>IF(I:I="国家开发银行","国开",IF(I:I="中国进出口银行","口行",IF(I:I="中国农业发展银行","农发","国债")))&amp;IF(G:G&lt;1,"0",G601)</f>
        <v>国开20</v>
      </c>
      <c r="W601" s="1"/>
      <c r="X601" s="1"/>
    </row>
    <row r="602" spans="1:24" ht="15.75" hidden="1" x14ac:dyDescent="0.25">
      <c r="A602" s="113" t="str">
        <f t="shared" si="18"/>
        <v>160411.IB</v>
      </c>
      <c r="B602" s="29" t="s">
        <v>2643</v>
      </c>
      <c r="C602" s="29" t="s">
        <v>2644</v>
      </c>
      <c r="D602" s="33">
        <v>42543</v>
      </c>
      <c r="E602" s="33">
        <v>42545</v>
      </c>
      <c r="F602" s="30">
        <v>50</v>
      </c>
      <c r="G602" s="30">
        <v>5</v>
      </c>
      <c r="H602" s="29" t="s">
        <v>12</v>
      </c>
      <c r="I602" s="29" t="s">
        <v>41</v>
      </c>
      <c r="J602" s="30">
        <v>3.1190000000000002</v>
      </c>
      <c r="K602" s="30">
        <v>3.24</v>
      </c>
      <c r="L602" s="30"/>
      <c r="M602" s="30">
        <v>1.7292000000000001</v>
      </c>
      <c r="N602" s="84">
        <f>[1]!b_anal_modidura_cnbd(A602,E602,1)</f>
        <v>4.2874999999999996</v>
      </c>
      <c r="O602" s="85">
        <f>[1]!b_anal_yield_cnbd(A602,D602,1)</f>
        <v>3.1225000000000001</v>
      </c>
      <c r="P602" s="86">
        <f>IF(U:U="国开1",0.09/N602+J602,IF(U:U="国开3",0.14/N602+J602,IF(U:U="国开5",0.24/N602+J602,IF(U:U="国开7",0.24/N602+J602,IF(U:U="国开10",0.29/N602+J602,IF(U:U="口行1",0.08/N602+J602,IF(U:U="口行2",0.08/N602+J602,IF(U:U="口行3",0.08/N602+J602,IF(U:U="口行5",0.13/N602+J602,IF(U:U="口行7",0.13/N602+J602,IF(U:U="口行10",0.18/N602+J602,IF(U:U="农发1",0.09/N602+J602,IF(U:U="农发2",0.09/N602+J602,IF(U:U="农发3",0.09/N602+J602,IF(U:U="农发5",0.14/N602+J602,IF(U:U="农发7",0.19/N602+J602,IF(U:U="农发10",0.19/N602+J602,IF(U:U="农发20",0.24/N602+J602,IF(U:U="国债1",0.05/N602+J602,IF(U:U="国债2",0.05/N602+J602,IF(U:U="国债3",0.05/N602+J602,IF(U:U="国开0",0,IF(U:U="农发0",0,IF(U:U="国债0",0,IF(U:U="口行0",0,0.1/N602+J602)))))))))))))))))))))))))</f>
        <v>3.15165306122449</v>
      </c>
      <c r="Q602" s="1"/>
      <c r="R602" s="88">
        <f t="shared" si="19"/>
        <v>2.9153061224489907</v>
      </c>
      <c r="S602" s="1"/>
      <c r="U602" s="1" t="str">
        <f>IF(I:I="国家开发银行","国开",IF(I:I="中国进出口银行","口行",IF(I:I="中国农业发展银行","农发","国债")))&amp;IF(G:G&lt;1,"0",G602)</f>
        <v>农发5</v>
      </c>
      <c r="W602" s="1"/>
      <c r="X602" s="1"/>
    </row>
    <row r="603" spans="1:24" ht="15.75" hidden="1" x14ac:dyDescent="0.25">
      <c r="A603" s="113" t="str">
        <f t="shared" si="18"/>
        <v>160009.IB</v>
      </c>
      <c r="B603" s="29" t="s">
        <v>2645</v>
      </c>
      <c r="C603" s="29" t="s">
        <v>2646</v>
      </c>
      <c r="D603" s="33">
        <v>42543</v>
      </c>
      <c r="E603" s="33">
        <v>42544</v>
      </c>
      <c r="F603" s="30">
        <v>422.3</v>
      </c>
      <c r="G603" s="30">
        <v>3</v>
      </c>
      <c r="H603" s="29" t="s">
        <v>12</v>
      </c>
      <c r="I603" s="29" t="s">
        <v>31</v>
      </c>
      <c r="J603" s="30">
        <v>2.5581</v>
      </c>
      <c r="K603" s="30">
        <v>2.77</v>
      </c>
      <c r="L603" s="30"/>
      <c r="M603" s="30"/>
      <c r="N603" s="84">
        <f>[1]!b_anal_modidura_cnbd(A603,E603,1)</f>
        <v>2.7031000000000001</v>
      </c>
      <c r="O603" s="85">
        <f>[1]!b_anal_yield_cnbd(A603,D603,1)</f>
        <v>2.5825</v>
      </c>
      <c r="P603" s="86">
        <f>IF(U:U="国开1",0.09/N603+J603,IF(U:U="国开3",0.14/N603+J603,IF(U:U="国开5",0.24/N603+J603,IF(U:U="国开7",0.24/N603+J603,IF(U:U="国开10",0.29/N603+J603,IF(U:U="口行1",0.08/N603+J603,IF(U:U="口行2",0.08/N603+J603,IF(U:U="口行3",0.08/N603+J603,IF(U:U="口行5",0.13/N603+J603,IF(U:U="口行7",0.13/N603+J603,IF(U:U="口行10",0.18/N603+J603,IF(U:U="农发1",0.09/N603+J603,IF(U:U="农发2",0.09/N603+J603,IF(U:U="农发3",0.09/N603+J603,IF(U:U="农发5",0.14/N603+J603,IF(U:U="农发7",0.19/N603+J603,IF(U:U="农发10",0.19/N603+J603,IF(U:U="农发20",0.24/N603+J603,IF(U:U="国债1",0.05/N603+J603,IF(U:U="国债2",0.05/N603+J603,IF(U:U="国债3",0.05/N603+J603,IF(U:U="国开0",0,IF(U:U="农发0",0,IF(U:U="国债0",0,IF(U:U="口行0",0,0.1/N603+J603)))))))))))))))))))))))))</f>
        <v>2.576597280899708</v>
      </c>
      <c r="Q603" s="1"/>
      <c r="R603" s="88">
        <f t="shared" si="19"/>
        <v>-0.59027191002920532</v>
      </c>
      <c r="S603" s="1"/>
      <c r="U603" s="1" t="str">
        <f>IF(I:I="国家开发银行","国开",IF(I:I="中国进出口银行","口行",IF(I:I="中国农业发展银行","农发","国债")))&amp;IF(G:G&lt;1,"0",G603)</f>
        <v>国债3</v>
      </c>
      <c r="W603" s="1"/>
      <c r="X603" s="1"/>
    </row>
    <row r="604" spans="1:24" ht="15.75" hidden="1" x14ac:dyDescent="0.25">
      <c r="A604" s="113" t="str">
        <f t="shared" si="18"/>
        <v>160410.IB</v>
      </c>
      <c r="B604" s="29" t="s">
        <v>2647</v>
      </c>
      <c r="C604" s="29" t="s">
        <v>2648</v>
      </c>
      <c r="D604" s="33">
        <v>42543</v>
      </c>
      <c r="E604" s="33">
        <v>42545</v>
      </c>
      <c r="F604" s="30">
        <v>30</v>
      </c>
      <c r="G604" s="30">
        <v>20</v>
      </c>
      <c r="H604" s="29" t="s">
        <v>12</v>
      </c>
      <c r="I604" s="29" t="s">
        <v>41</v>
      </c>
      <c r="J604" s="30">
        <v>3.8740999999999999</v>
      </c>
      <c r="K604" s="30">
        <v>4.03</v>
      </c>
      <c r="L604" s="30"/>
      <c r="M604" s="30">
        <v>90</v>
      </c>
      <c r="N604" s="84">
        <f>[1]!b_anal_modidura_cnbd(A604,E604,1)</f>
        <v>13.3682</v>
      </c>
      <c r="O604" s="85">
        <f>[1]!b_anal_yield_cnbd(A604,D604,1)</f>
        <v>3.9016999999999999</v>
      </c>
      <c r="P604" s="86">
        <f>IF(U:U="国开1",0.09/N604+J604,IF(U:U="国开3",0.14/N604+J604,IF(U:U="国开5",0.24/N604+J604,IF(U:U="国开7",0.24/N604+J604,IF(U:U="国开10",0.29/N604+J604,IF(U:U="口行1",0.08/N604+J604,IF(U:U="口行2",0.08/N604+J604,IF(U:U="口行3",0.08/N604+J604,IF(U:U="口行5",0.13/N604+J604,IF(U:U="口行7",0.13/N604+J604,IF(U:U="口行10",0.18/N604+J604,IF(U:U="农发1",0.09/N604+J604,IF(U:U="农发2",0.09/N604+J604,IF(U:U="农发3",0.09/N604+J604,IF(U:U="农发5",0.14/N604+J604,IF(U:U="农发7",0.19/N604+J604,IF(U:U="农发10",0.19/N604+J604,IF(U:U="农发20",0.24/N604+J604,IF(U:U="国债1",0.05/N604+J604,IF(U:U="国债2",0.05/N604+J604,IF(U:U="国债3",0.05/N604+J604,IF(U:U="国开0",0,IF(U:U="农发0",0,IF(U:U="国债0",0,IF(U:U="口行0",0,0.1/N604+J604)))))))))))))))))))))))))</f>
        <v>3.8920530527670141</v>
      </c>
      <c r="Q604" s="1"/>
      <c r="R604" s="88">
        <f t="shared" si="19"/>
        <v>-0.96469472329858696</v>
      </c>
      <c r="S604" s="1"/>
      <c r="U604" s="1" t="str">
        <f>IF(I:I="国家开发银行","国开",IF(I:I="中国进出口银行","口行",IF(I:I="中国农业发展银行","农发","国债")))&amp;IF(G:G&lt;1,"0",G604)</f>
        <v>农发20</v>
      </c>
      <c r="W604" s="1"/>
      <c r="X604" s="1"/>
    </row>
    <row r="605" spans="1:24" ht="15.75" hidden="1" x14ac:dyDescent="0.25">
      <c r="A605" s="113" t="str">
        <f t="shared" si="18"/>
        <v>160409.IB</v>
      </c>
      <c r="B605" s="29" t="s">
        <v>2649</v>
      </c>
      <c r="C605" s="29" t="s">
        <v>2650</v>
      </c>
      <c r="D605" s="33">
        <v>42543</v>
      </c>
      <c r="E605" s="33">
        <v>42545</v>
      </c>
      <c r="F605" s="30">
        <v>20</v>
      </c>
      <c r="G605" s="30">
        <v>15</v>
      </c>
      <c r="H605" s="29" t="s">
        <v>12</v>
      </c>
      <c r="I605" s="29" t="s">
        <v>41</v>
      </c>
      <c r="J605" s="30">
        <v>3.8189000000000002</v>
      </c>
      <c r="K605" s="30">
        <v>4.67</v>
      </c>
      <c r="L605" s="30"/>
      <c r="M605" s="30">
        <v>1.8529</v>
      </c>
      <c r="N605" s="84">
        <f>[1]!b_anal_modidura_cnbd(A605,E605,1)</f>
        <v>10.884</v>
      </c>
      <c r="O605" s="85">
        <f>[1]!b_anal_yield_cnbd(A605,D605,1)</f>
        <v>3.8298000000000001</v>
      </c>
      <c r="P605" s="86">
        <f>IF(U:U="国开1",0.09/N605+J605,IF(U:U="国开3",0.14/N605+J605,IF(U:U="国开5",0.24/N605+J605,IF(U:U="国开7",0.24/N605+J605,IF(U:U="国开10",0.29/N605+J605,IF(U:U="口行1",0.08/N605+J605,IF(U:U="口行2",0.08/N605+J605,IF(U:U="口行3",0.08/N605+J605,IF(U:U="口行5",0.13/N605+J605,IF(U:U="口行7",0.13/N605+J605,IF(U:U="口行10",0.18/N605+J605,IF(U:U="农发1",0.09/N605+J605,IF(U:U="农发2",0.09/N605+J605,IF(U:U="农发3",0.09/N605+J605,IF(U:U="农发5",0.14/N605+J605,IF(U:U="农发7",0.19/N605+J605,IF(U:U="农发10",0.19/N605+J605,IF(U:U="农发20",0.24/N605+J605,IF(U:U="国债1",0.05/N605+J605,IF(U:U="国债2",0.05/N605+J605,IF(U:U="国债3",0.05/N605+J605,IF(U:U="国开0",0,IF(U:U="农发0",0,IF(U:U="国债0",0,IF(U:U="口行0",0,0.1/N605+J605)))))))))))))))))))))))))</f>
        <v>3.8280877986034549</v>
      </c>
      <c r="Q605" s="1"/>
      <c r="R605" s="88">
        <f t="shared" si="19"/>
        <v>-0.17122013965451544</v>
      </c>
      <c r="S605" s="1"/>
      <c r="U605" s="1" t="str">
        <f>IF(I:I="国家开发银行","国开",IF(I:I="中国进出口银行","口行",IF(I:I="中国农业发展银行","农发","国债")))&amp;IF(G:G&lt;1,"0",G605)</f>
        <v>农发15</v>
      </c>
      <c r="W605" s="1"/>
      <c r="X605" s="1"/>
    </row>
    <row r="606" spans="1:24" ht="15.75" hidden="1" x14ac:dyDescent="0.25">
      <c r="A606" s="113" t="str">
        <f t="shared" si="18"/>
        <v>160408.IB</v>
      </c>
      <c r="B606" s="29" t="s">
        <v>2651</v>
      </c>
      <c r="C606" s="29" t="s">
        <v>2652</v>
      </c>
      <c r="D606" s="33">
        <v>42543</v>
      </c>
      <c r="E606" s="33">
        <v>42545</v>
      </c>
      <c r="F606" s="30">
        <v>50</v>
      </c>
      <c r="G606" s="30">
        <v>10</v>
      </c>
      <c r="H606" s="29" t="s">
        <v>12</v>
      </c>
      <c r="I606" s="29" t="s">
        <v>41</v>
      </c>
      <c r="J606" s="30">
        <v>3.3496000000000001</v>
      </c>
      <c r="K606" s="30">
        <v>6.88</v>
      </c>
      <c r="L606" s="30"/>
      <c r="M606" s="30">
        <v>3.0714000000000001</v>
      </c>
      <c r="N606" s="84">
        <f>[1]!b_anal_modidura_cnbd(A606,E606,1)</f>
        <v>8.0601000000000003</v>
      </c>
      <c r="O606" s="85">
        <f>[1]!b_anal_yield_cnbd(A606,D606,1)</f>
        <v>3.3813</v>
      </c>
      <c r="P606" s="86">
        <f>IF(U:U="国开1",0.09/N606+J606,IF(U:U="国开3",0.14/N606+J606,IF(U:U="国开5",0.24/N606+J606,IF(U:U="国开7",0.24/N606+J606,IF(U:U="国开10",0.29/N606+J606,IF(U:U="口行1",0.08/N606+J606,IF(U:U="口行2",0.08/N606+J606,IF(U:U="口行3",0.08/N606+J606,IF(U:U="口行5",0.13/N606+J606,IF(U:U="口行7",0.13/N606+J606,IF(U:U="口行10",0.18/N606+J606,IF(U:U="农发1",0.09/N606+J606,IF(U:U="农发2",0.09/N606+J606,IF(U:U="农发3",0.09/N606+J606,IF(U:U="农发5",0.14/N606+J606,IF(U:U="农发7",0.19/N606+J606,IF(U:U="农发10",0.19/N606+J606,IF(U:U="农发20",0.24/N606+J606,IF(U:U="国债1",0.05/N606+J606,IF(U:U="国债2",0.05/N606+J606,IF(U:U="国债3",0.05/N606+J606,IF(U:U="国开0",0,IF(U:U="农发0",0,IF(U:U="国债0",0,IF(U:U="口行0",0,0.1/N606+J606)))))))))))))))))))))))))</f>
        <v>3.3731729085247082</v>
      </c>
      <c r="Q606" s="1"/>
      <c r="R606" s="88">
        <f t="shared" si="19"/>
        <v>-0.81270914752917811</v>
      </c>
      <c r="S606" s="1"/>
      <c r="U606" s="1" t="str">
        <f>IF(I:I="国家开发银行","国开",IF(I:I="中国进出口银行","口行",IF(I:I="中国农业发展银行","农发","国债")))&amp;IF(G:G&lt;1,"0",G606)</f>
        <v>农发10</v>
      </c>
      <c r="W606" s="1"/>
      <c r="X606" s="1"/>
    </row>
    <row r="607" spans="1:24" ht="15.75" hidden="1" x14ac:dyDescent="0.25">
      <c r="A607" s="113" t="str">
        <f t="shared" si="18"/>
        <v>160306.IB</v>
      </c>
      <c r="B607" s="29" t="s">
        <v>2653</v>
      </c>
      <c r="C607" s="29" t="s">
        <v>2654</v>
      </c>
      <c r="D607" s="33">
        <v>42544</v>
      </c>
      <c r="E607" s="33">
        <v>42548</v>
      </c>
      <c r="F607" s="30">
        <v>50</v>
      </c>
      <c r="G607" s="30">
        <v>5</v>
      </c>
      <c r="H607" s="29" t="s">
        <v>12</v>
      </c>
      <c r="I607" s="29" t="s">
        <v>22</v>
      </c>
      <c r="J607" s="30">
        <v>3.1175000000000002</v>
      </c>
      <c r="K607" s="30">
        <v>3.22</v>
      </c>
      <c r="L607" s="30"/>
      <c r="M607" s="30">
        <v>5.625</v>
      </c>
      <c r="N607" s="84">
        <f>[1]!b_anal_modidura_cnbd(A607,E607,1)</f>
        <v>4.4865000000000004</v>
      </c>
      <c r="O607" s="85">
        <f>[1]!b_anal_yield_cnbd(A607,D607,1)</f>
        <v>3.1537999999999999</v>
      </c>
      <c r="P607" s="86">
        <f>IF(U:U="国开1",0.09/N607+J607,IF(U:U="国开3",0.14/N607+J607,IF(U:U="国开5",0.24/N607+J607,IF(U:U="国开7",0.24/N607+J607,IF(U:U="国开10",0.29/N607+J607,IF(U:U="口行1",0.08/N607+J607,IF(U:U="口行2",0.08/N607+J607,IF(U:U="口行3",0.08/N607+J607,IF(U:U="口行5",0.13/N607+J607,IF(U:U="口行7",0.13/N607+J607,IF(U:U="口行10",0.18/N607+J607,IF(U:U="农发1",0.09/N607+J607,IF(U:U="农发2",0.09/N607+J607,IF(U:U="农发3",0.09/N607+J607,IF(U:U="农发5",0.14/N607+J607,IF(U:U="农发7",0.19/N607+J607,IF(U:U="农发10",0.19/N607+J607,IF(U:U="农发20",0.24/N607+J607,IF(U:U="国债1",0.05/N607+J607,IF(U:U="国债2",0.05/N607+J607,IF(U:U="国债3",0.05/N607+J607,IF(U:U="国开0",0,IF(U:U="农发0",0,IF(U:U="国债0",0,IF(U:U="口行0",0,0.1/N607+J607)))))))))))))))))))))))))</f>
        <v>3.1464758163379027</v>
      </c>
      <c r="Q607" s="1"/>
      <c r="R607" s="88">
        <f t="shared" si="19"/>
        <v>-0.73241836620971945</v>
      </c>
      <c r="S607" s="1"/>
      <c r="U607" s="1" t="str">
        <f>IF(I:I="国家开发银行","国开",IF(I:I="中国进出口银行","口行",IF(I:I="中国农业发展银行","农发","国债")))&amp;IF(G:G&lt;1,"0",G607)</f>
        <v>口行5</v>
      </c>
      <c r="W607" s="1"/>
      <c r="X607" s="1"/>
    </row>
    <row r="608" spans="1:24" ht="15.75" hidden="1" x14ac:dyDescent="0.25">
      <c r="A608" s="113" t="str">
        <f t="shared" si="18"/>
        <v>160303.IB</v>
      </c>
      <c r="B608" s="29" t="s">
        <v>2655</v>
      </c>
      <c r="C608" s="29" t="s">
        <v>2656</v>
      </c>
      <c r="D608" s="33">
        <v>42544</v>
      </c>
      <c r="E608" s="33">
        <v>42548</v>
      </c>
      <c r="F608" s="30">
        <v>50</v>
      </c>
      <c r="G608" s="30">
        <v>10</v>
      </c>
      <c r="H608" s="29" t="s">
        <v>12</v>
      </c>
      <c r="I608" s="29" t="s">
        <v>22</v>
      </c>
      <c r="J608" s="30">
        <v>3.3525999999999998</v>
      </c>
      <c r="K608" s="30">
        <v>5.0599999999999996</v>
      </c>
      <c r="L608" s="30"/>
      <c r="M608" s="30">
        <v>8.9091000000000005</v>
      </c>
      <c r="N608" s="84">
        <f>[1]!b_anal_modidura_cnbd(A608,E608,1)</f>
        <v>8.0597999999999992</v>
      </c>
      <c r="O608" s="85">
        <f>[1]!b_anal_yield_cnbd(A608,D608,1)</f>
        <v>3.3795999999999999</v>
      </c>
      <c r="P608" s="86">
        <f>IF(U:U="国开1",0.09/N608+J608,IF(U:U="国开3",0.14/N608+J608,IF(U:U="国开5",0.24/N608+J608,IF(U:U="国开7",0.24/N608+J608,IF(U:U="国开10",0.29/N608+J608,IF(U:U="口行1",0.08/N608+J608,IF(U:U="口行2",0.08/N608+J608,IF(U:U="口行3",0.08/N608+J608,IF(U:U="口行5",0.13/N608+J608,IF(U:U="口行7",0.13/N608+J608,IF(U:U="口行10",0.18/N608+J608,IF(U:U="农发1",0.09/N608+J608,IF(U:U="农发2",0.09/N608+J608,IF(U:U="农发3",0.09/N608+J608,IF(U:U="农发5",0.14/N608+J608,IF(U:U="农发7",0.19/N608+J608,IF(U:U="农发10",0.19/N608+J608,IF(U:U="农发20",0.24/N608+J608,IF(U:U="国债1",0.05/N608+J608,IF(U:U="国债2",0.05/N608+J608,IF(U:U="国债3",0.05/N608+J608,IF(U:U="国开0",0,IF(U:U="农发0",0,IF(U:U="国债0",0,IF(U:U="口行0",0,0.1/N608+J608)))))))))))))))))))))))))</f>
        <v>3.3749330603737064</v>
      </c>
      <c r="Q608" s="1"/>
      <c r="R608" s="88">
        <f t="shared" si="19"/>
        <v>-0.46669396262934981</v>
      </c>
      <c r="S608" s="1"/>
      <c r="U608" s="1" t="str">
        <f>IF(I:I="国家开发银行","国开",IF(I:I="中国进出口银行","口行",IF(I:I="中国农业发展银行","农发","国债")))&amp;IF(G:G&lt;1,"0",G608)</f>
        <v>口行10</v>
      </c>
      <c r="W608" s="1"/>
      <c r="X608" s="1"/>
    </row>
    <row r="609" spans="1:24" ht="15.75" hidden="1" x14ac:dyDescent="0.25">
      <c r="A609" s="113" t="str">
        <f t="shared" si="18"/>
        <v>160008.IB</v>
      </c>
      <c r="B609" s="29" t="s">
        <v>2657</v>
      </c>
      <c r="C609" s="29" t="s">
        <v>2658</v>
      </c>
      <c r="D609" s="33">
        <v>42545</v>
      </c>
      <c r="E609" s="33">
        <v>42548</v>
      </c>
      <c r="F609" s="30">
        <v>292.7</v>
      </c>
      <c r="G609" s="30">
        <v>30</v>
      </c>
      <c r="H609" s="29" t="s">
        <v>12</v>
      </c>
      <c r="I609" s="29" t="s">
        <v>31</v>
      </c>
      <c r="J609" s="30">
        <v>3.5871</v>
      </c>
      <c r="K609" s="30">
        <v>1.85</v>
      </c>
      <c r="L609" s="30"/>
      <c r="M609" s="30"/>
      <c r="N609" s="84">
        <f>[1]!b_anal_modidura_cnbd(A609,E609,1)</f>
        <v>18.245799999999999</v>
      </c>
      <c r="O609" s="85">
        <f>[1]!b_anal_yield_cnbd(A609,D609,1)</f>
        <v>3.5143</v>
      </c>
      <c r="P609" s="86">
        <f>IF(U:U="国开1",0.09/N609+J609,IF(U:U="国开3",0.14/N609+J609,IF(U:U="国开5",0.24/N609+J609,IF(U:U="国开7",0.24/N609+J609,IF(U:U="国开10",0.29/N609+J609,IF(U:U="口行1",0.08/N609+J609,IF(U:U="口行2",0.08/N609+J609,IF(U:U="口行3",0.08/N609+J609,IF(U:U="口行5",0.13/N609+J609,IF(U:U="口行7",0.13/N609+J609,IF(U:U="口行10",0.18/N609+J609,IF(U:U="农发1",0.09/N609+J609,IF(U:U="农发2",0.09/N609+J609,IF(U:U="农发3",0.09/N609+J609,IF(U:U="农发5",0.14/N609+J609,IF(U:U="农发7",0.19/N609+J609,IF(U:U="农发10",0.19/N609+J609,IF(U:U="农发20",0.24/N609+J609,IF(U:U="国债1",0.05/N609+J609,IF(U:U="国债2",0.05/N609+J609,IF(U:U="国债3",0.05/N609+J609,IF(U:U="国开0",0,IF(U:U="农发0",0,IF(U:U="国债0",0,IF(U:U="口行0",0,0.1/N609+J609)))))))))))))))))))))))))</f>
        <v>3.5925807133696521</v>
      </c>
      <c r="Q609" s="1"/>
      <c r="R609" s="88">
        <f t="shared" si="19"/>
        <v>7.8280713369652144</v>
      </c>
      <c r="S609" s="1"/>
      <c r="U609" s="1" t="str">
        <f>IF(I:I="国家开发银行","国开",IF(I:I="中国进出口银行","口行",IF(I:I="中国农业发展银行","农发","国债")))&amp;IF(G:G&lt;1,"0",G609)</f>
        <v>国债30</v>
      </c>
      <c r="W609" s="1"/>
      <c r="X609" s="1"/>
    </row>
    <row r="610" spans="1:24" ht="15.75" hidden="1" x14ac:dyDescent="0.25">
      <c r="A610" s="113" t="str">
        <f t="shared" si="18"/>
        <v>160404.IB</v>
      </c>
      <c r="B610" s="29" t="s">
        <v>2659</v>
      </c>
      <c r="C610" s="29" t="s">
        <v>2660</v>
      </c>
      <c r="D610" s="33">
        <v>42548</v>
      </c>
      <c r="E610" s="33">
        <v>42550</v>
      </c>
      <c r="F610" s="30">
        <v>40</v>
      </c>
      <c r="G610" s="30">
        <v>7</v>
      </c>
      <c r="H610" s="29" t="s">
        <v>12</v>
      </c>
      <c r="I610" s="29" t="s">
        <v>41</v>
      </c>
      <c r="J610" s="30">
        <v>3.2844000000000002</v>
      </c>
      <c r="K610" s="30">
        <v>3.86</v>
      </c>
      <c r="L610" s="30"/>
      <c r="M610" s="30">
        <v>26.166699999999999</v>
      </c>
      <c r="N610" s="84">
        <f>[1]!b_anal_modidura_cnbd(A610,E610,1)</f>
        <v>5.6932999999999998</v>
      </c>
      <c r="O610" s="85">
        <f>[1]!b_anal_yield_cnbd(A610,D610,1)</f>
        <v>3.3178000000000001</v>
      </c>
      <c r="P610" s="86">
        <f>IF(U:U="国开1",0.09/N610+J610,IF(U:U="国开3",0.14/N610+J610,IF(U:U="国开5",0.24/N610+J610,IF(U:U="国开7",0.24/N610+J610,IF(U:U="国开10",0.29/N610+J610,IF(U:U="口行1",0.08/N610+J610,IF(U:U="口行2",0.08/N610+J610,IF(U:U="口行3",0.08/N610+J610,IF(U:U="口行5",0.13/N610+J610,IF(U:U="口行7",0.13/N610+J610,IF(U:U="口行10",0.18/N610+J610,IF(U:U="农发1",0.09/N610+J610,IF(U:U="农发2",0.09/N610+J610,IF(U:U="农发3",0.09/N610+J610,IF(U:U="农发5",0.14/N610+J610,IF(U:U="农发7",0.19/N610+J610,IF(U:U="农发10",0.19/N610+J610,IF(U:U="农发20",0.24/N610+J610,IF(U:U="国债1",0.05/N610+J610,IF(U:U="国债2",0.05/N610+J610,IF(U:U="国债3",0.05/N610+J610,IF(U:U="国开0",0,IF(U:U="农发0",0,IF(U:U="国债0",0,IF(U:U="口行0",0,0.1/N610+J610)))))))))))))))))))))))))</f>
        <v>3.3177725607292783</v>
      </c>
      <c r="Q610" s="1"/>
      <c r="R610" s="88">
        <f t="shared" si="19"/>
        <v>-2.7439270721796305E-3</v>
      </c>
      <c r="S610" s="1"/>
      <c r="U610" s="1" t="str">
        <f>IF(I:I="国家开发银行","国开",IF(I:I="中国进出口银行","口行",IF(I:I="中国农业发展银行","农发","国债")))&amp;IF(G:G&lt;1,"0",G610)</f>
        <v>农发7</v>
      </c>
      <c r="W610" s="1"/>
      <c r="X610" s="1"/>
    </row>
    <row r="611" spans="1:24" ht="15.75" hidden="1" x14ac:dyDescent="0.25">
      <c r="A611" s="113" t="str">
        <f t="shared" si="18"/>
        <v>160416.IB</v>
      </c>
      <c r="B611" s="29" t="s">
        <v>2661</v>
      </c>
      <c r="C611" s="29" t="s">
        <v>2662</v>
      </c>
      <c r="D611" s="33">
        <v>42548</v>
      </c>
      <c r="E611" s="33">
        <v>42550</v>
      </c>
      <c r="F611" s="30">
        <v>40</v>
      </c>
      <c r="G611" s="30">
        <v>5</v>
      </c>
      <c r="H611" s="29" t="s">
        <v>12</v>
      </c>
      <c r="I611" s="29" t="s">
        <v>41</v>
      </c>
      <c r="J611" s="30">
        <v>3.0674000000000001</v>
      </c>
      <c r="K611" s="30">
        <v>4.68</v>
      </c>
      <c r="L611" s="30"/>
      <c r="M611" s="30">
        <v>41.1111</v>
      </c>
      <c r="N611" s="84">
        <f>[1]!b_anal_modidura_cnbd(A611,E611,1)</f>
        <v>4.3733000000000004</v>
      </c>
      <c r="O611" s="85">
        <f>[1]!b_anal_yield_cnbd(A611,D611,1)</f>
        <v>3.1051000000000002</v>
      </c>
      <c r="P611" s="86">
        <f>IF(U:U="国开1",0.09/N611+J611,IF(U:U="国开3",0.14/N611+J611,IF(U:U="国开5",0.24/N611+J611,IF(U:U="国开7",0.24/N611+J611,IF(U:U="国开10",0.29/N611+J611,IF(U:U="口行1",0.08/N611+J611,IF(U:U="口行2",0.08/N611+J611,IF(U:U="口行3",0.08/N611+J611,IF(U:U="口行5",0.13/N611+J611,IF(U:U="口行7",0.13/N611+J611,IF(U:U="口行10",0.18/N611+J611,IF(U:U="农发1",0.09/N611+J611,IF(U:U="农发2",0.09/N611+J611,IF(U:U="农发3",0.09/N611+J611,IF(U:U="农发5",0.14/N611+J611,IF(U:U="农发7",0.19/N611+J611,IF(U:U="农发10",0.19/N611+J611,IF(U:U="农发20",0.24/N611+J611,IF(U:U="国债1",0.05/N611+J611,IF(U:U="国债2",0.05/N611+J611,IF(U:U="国债3",0.05/N611+J611,IF(U:U="国开0",0,IF(U:U="农发0",0,IF(U:U="国债0",0,IF(U:U="口行0",0,0.1/N611+J611)))))))))))))))))))))))))</f>
        <v>3.0994124391192006</v>
      </c>
      <c r="Q611" s="1"/>
      <c r="R611" s="88">
        <f t="shared" si="19"/>
        <v>-0.56875608807995803</v>
      </c>
      <c r="S611" s="1"/>
      <c r="U611" s="1" t="str">
        <f>IF(I:I="国家开发银行","国开",IF(I:I="中国进出口银行","口行",IF(I:I="中国农业发展银行","农发","国债")))&amp;IF(G:G&lt;1,"0",G611)</f>
        <v>农发5</v>
      </c>
      <c r="W611" s="1"/>
      <c r="X611" s="1"/>
    </row>
    <row r="612" spans="1:24" ht="15.75" hidden="1" x14ac:dyDescent="0.25">
      <c r="A612" s="113" t="str">
        <f t="shared" si="18"/>
        <v>160405.IB</v>
      </c>
      <c r="B612" s="29" t="s">
        <v>2663</v>
      </c>
      <c r="C612" s="29" t="s">
        <v>2664</v>
      </c>
      <c r="D612" s="33">
        <v>42548</v>
      </c>
      <c r="E612" s="33">
        <v>42550</v>
      </c>
      <c r="F612" s="30">
        <v>40</v>
      </c>
      <c r="G612" s="30">
        <v>10</v>
      </c>
      <c r="H612" s="29" t="s">
        <v>12</v>
      </c>
      <c r="I612" s="29" t="s">
        <v>41</v>
      </c>
      <c r="J612" s="30">
        <v>3.2728000000000002</v>
      </c>
      <c r="K612" s="30">
        <v>5.8</v>
      </c>
      <c r="L612" s="30"/>
      <c r="M612" s="30">
        <v>5.5667</v>
      </c>
      <c r="N612" s="84">
        <f>[1]!b_anal_modidura_cnbd(A612,E612,1)</f>
        <v>7.9272999999999998</v>
      </c>
      <c r="O612" s="85">
        <f>[1]!b_anal_yield_cnbd(A612,D612,1)</f>
        <v>3.3016999999999999</v>
      </c>
      <c r="P612" s="86">
        <f>IF(U:U="国开1",0.09/N612+J612,IF(U:U="国开3",0.14/N612+J612,IF(U:U="国开5",0.24/N612+J612,IF(U:U="国开7",0.24/N612+J612,IF(U:U="国开10",0.29/N612+J612,IF(U:U="口行1",0.08/N612+J612,IF(U:U="口行2",0.08/N612+J612,IF(U:U="口行3",0.08/N612+J612,IF(U:U="口行5",0.13/N612+J612,IF(U:U="口行7",0.13/N612+J612,IF(U:U="口行10",0.18/N612+J612,IF(U:U="农发1",0.09/N612+J612,IF(U:U="农发2",0.09/N612+J612,IF(U:U="农发3",0.09/N612+J612,IF(U:U="农发5",0.14/N612+J612,IF(U:U="农发7",0.19/N612+J612,IF(U:U="农发10",0.19/N612+J612,IF(U:U="农发20",0.24/N612+J612,IF(U:U="国债1",0.05/N612+J612,IF(U:U="国债2",0.05/N612+J612,IF(U:U="国债3",0.05/N612+J612,IF(U:U="国开0",0,IF(U:U="农发0",0,IF(U:U="国债0",0,IF(U:U="口行0",0,0.1/N612+J612)))))))))))))))))))))))))</f>
        <v>3.296767807450204</v>
      </c>
      <c r="Q612" s="1"/>
      <c r="R612" s="88">
        <f t="shared" si="19"/>
        <v>-0.49321925497958219</v>
      </c>
      <c r="S612" s="1"/>
      <c r="U612" s="1" t="str">
        <f>IF(I:I="国家开发银行","国开",IF(I:I="中国进出口银行","口行",IF(I:I="中国农业发展银行","农发","国债")))&amp;IF(G:G&lt;1,"0",G612)</f>
        <v>农发10</v>
      </c>
      <c r="W612" s="1"/>
      <c r="X612" s="1"/>
    </row>
    <row r="613" spans="1:24" ht="15.75" hidden="1" x14ac:dyDescent="0.25">
      <c r="A613" s="113" t="str">
        <f t="shared" si="18"/>
        <v>160415.IB</v>
      </c>
      <c r="B613" s="29" t="s">
        <v>2665</v>
      </c>
      <c r="C613" s="29" t="s">
        <v>2666</v>
      </c>
      <c r="D613" s="33">
        <v>42548</v>
      </c>
      <c r="E613" s="33">
        <v>42550</v>
      </c>
      <c r="F613" s="30">
        <v>40</v>
      </c>
      <c r="G613" s="30">
        <v>3</v>
      </c>
      <c r="H613" s="29" t="s">
        <v>12</v>
      </c>
      <c r="I613" s="29" t="s">
        <v>41</v>
      </c>
      <c r="J613" s="30">
        <v>2.8801999999999999</v>
      </c>
      <c r="K613" s="30">
        <v>4.1399999999999997</v>
      </c>
      <c r="L613" s="30"/>
      <c r="M613" s="30">
        <v>1.3371999999999999</v>
      </c>
      <c r="N613" s="84">
        <f>[1]!b_anal_modidura_cnbd(A613,E613,1)</f>
        <v>2.6482000000000001</v>
      </c>
      <c r="O613" s="85">
        <f>[1]!b_anal_yield_cnbd(A613,D613,1)</f>
        <v>2.9201999999999999</v>
      </c>
      <c r="P613" s="86">
        <f>IF(U:U="国开1",0.09/N613+J613,IF(U:U="国开3",0.14/N613+J613,IF(U:U="国开5",0.24/N613+J613,IF(U:U="国开7",0.24/N613+J613,IF(U:U="国开10",0.29/N613+J613,IF(U:U="口行1",0.08/N613+J613,IF(U:U="口行2",0.08/N613+J613,IF(U:U="口行3",0.08/N613+J613,IF(U:U="口行5",0.13/N613+J613,IF(U:U="口行7",0.13/N613+J613,IF(U:U="口行10",0.18/N613+J613,IF(U:U="农发1",0.09/N613+J613,IF(U:U="农发2",0.09/N613+J613,IF(U:U="农发3",0.09/N613+J613,IF(U:U="农发5",0.14/N613+J613,IF(U:U="农发7",0.19/N613+J613,IF(U:U="农发10",0.19/N613+J613,IF(U:U="农发20",0.24/N613+J613,IF(U:U="国债1",0.05/N613+J613,IF(U:U="国债2",0.05/N613+J613,IF(U:U="国债3",0.05/N613+J613,IF(U:U="国开0",0,IF(U:U="农发0",0,IF(U:U="国债0",0,IF(U:U="口行0",0,0.1/N613+J613)))))))))))))))))))))))))</f>
        <v>2.9141853485386298</v>
      </c>
      <c r="Q613" s="1"/>
      <c r="R613" s="88">
        <f t="shared" si="19"/>
        <v>-0.60146514613701463</v>
      </c>
      <c r="S613" s="1"/>
      <c r="U613" s="1" t="str">
        <f>IF(I:I="国家开发银行","国开",IF(I:I="中国进出口银行","口行",IF(I:I="中国农业发展银行","农发","国债")))&amp;IF(G:G&lt;1,"0",G613)</f>
        <v>农发3</v>
      </c>
      <c r="W613" s="1"/>
      <c r="X613" s="1"/>
    </row>
    <row r="614" spans="1:24" ht="15.75" hidden="1" x14ac:dyDescent="0.25">
      <c r="A614" s="113" t="str">
        <f t="shared" si="18"/>
        <v>160205.IB</v>
      </c>
      <c r="B614" s="29" t="s">
        <v>2667</v>
      </c>
      <c r="C614" s="29" t="s">
        <v>2668</v>
      </c>
      <c r="D614" s="33">
        <v>42549</v>
      </c>
      <c r="E614" s="33">
        <v>42552</v>
      </c>
      <c r="F614" s="30">
        <v>40</v>
      </c>
      <c r="G614" s="30">
        <v>20</v>
      </c>
      <c r="H614" s="29" t="s">
        <v>12</v>
      </c>
      <c r="I614" s="29" t="s">
        <v>15</v>
      </c>
      <c r="J614" s="30">
        <v>3.8060999999999998</v>
      </c>
      <c r="K614" s="30">
        <v>3.66</v>
      </c>
      <c r="L614" s="30"/>
      <c r="M614" s="30">
        <v>1.0989</v>
      </c>
      <c r="N614" s="84">
        <f>[1]!b_anal_modidura_cnbd(A614,E614,1)</f>
        <v>13.4156</v>
      </c>
      <c r="O614" s="85">
        <f>[1]!b_anal_yield_cnbd(A614,D614,1)</f>
        <v>3.84</v>
      </c>
      <c r="P614" s="86">
        <f>IF(U:U="国开1",0.09/N614+J614,IF(U:U="国开3",0.14/N614+J614,IF(U:U="国开5",0.24/N614+J614,IF(U:U="国开7",0.24/N614+J614,IF(U:U="国开10",0.29/N614+J614,IF(U:U="口行1",0.08/N614+J614,IF(U:U="口行2",0.08/N614+J614,IF(U:U="口行3",0.08/N614+J614,IF(U:U="口行5",0.13/N614+J614,IF(U:U="口行7",0.13/N614+J614,IF(U:U="口行10",0.18/N614+J614,IF(U:U="农发1",0.09/N614+J614,IF(U:U="农发2",0.09/N614+J614,IF(U:U="农发3",0.09/N614+J614,IF(U:U="农发5",0.14/N614+J614,IF(U:U="农发7",0.19/N614+J614,IF(U:U="农发10",0.19/N614+J614,IF(U:U="农发20",0.24/N614+J614,IF(U:U="国债1",0.05/N614+J614,IF(U:U="国债2",0.05/N614+J614,IF(U:U="国债3",0.05/N614+J614,IF(U:U="国开0",0,IF(U:U="农发0",0,IF(U:U="国债0",0,IF(U:U="口行0",0,0.1/N614+J614)))))))))))))))))))))))))</f>
        <v>3.8135540087659141</v>
      </c>
      <c r="Q614" s="1"/>
      <c r="R614" s="88">
        <f t="shared" si="19"/>
        <v>-2.6445991234085753</v>
      </c>
      <c r="S614" s="1"/>
      <c r="U614" s="1" t="str">
        <f>IF(I:I="国家开发银行","国开",IF(I:I="中国进出口银行","口行",IF(I:I="中国农业发展银行","农发","国债")))&amp;IF(G:G&lt;1,"0",G614)</f>
        <v>国开20</v>
      </c>
      <c r="W614" s="1"/>
      <c r="X614" s="1"/>
    </row>
    <row r="615" spans="1:24" ht="15.75" hidden="1" x14ac:dyDescent="0.25">
      <c r="A615" s="113" t="str">
        <f t="shared" si="18"/>
        <v>160210.IB</v>
      </c>
      <c r="B615" s="29" t="s">
        <v>2669</v>
      </c>
      <c r="C615" s="29" t="s">
        <v>2670</v>
      </c>
      <c r="D615" s="33">
        <v>42549</v>
      </c>
      <c r="E615" s="33">
        <v>42552</v>
      </c>
      <c r="F615" s="30">
        <v>110</v>
      </c>
      <c r="G615" s="30">
        <v>10</v>
      </c>
      <c r="H615" s="29" t="s">
        <v>12</v>
      </c>
      <c r="I615" s="29" t="s">
        <v>15</v>
      </c>
      <c r="J615" s="30">
        <v>3.1545999999999998</v>
      </c>
      <c r="K615" s="30">
        <v>3.07</v>
      </c>
      <c r="L615" s="30"/>
      <c r="M615" s="30">
        <v>2.7136</v>
      </c>
      <c r="N615" s="84">
        <f>[1]!b_anal_modidura_cnbd(A615,E615,1)</f>
        <v>8.2253000000000007</v>
      </c>
      <c r="O615" s="85">
        <f>[1]!b_anal_yield_cnbd(A615,D615,1)</f>
        <v>3.2050000000000001</v>
      </c>
      <c r="P615" s="86">
        <f>IF(U:U="国开1",0.09/N615+J615,IF(U:U="国开3",0.14/N615+J615,IF(U:U="国开5",0.24/N615+J615,IF(U:U="国开7",0.24/N615+J615,IF(U:U="国开10",0.29/N615+J615,IF(U:U="口行1",0.08/N615+J615,IF(U:U="口行2",0.08/N615+J615,IF(U:U="口行3",0.08/N615+J615,IF(U:U="口行5",0.13/N615+J615,IF(U:U="口行7",0.13/N615+J615,IF(U:U="口行10",0.18/N615+J615,IF(U:U="农发1",0.09/N615+J615,IF(U:U="农发2",0.09/N615+J615,IF(U:U="农发3",0.09/N615+J615,IF(U:U="农发5",0.14/N615+J615,IF(U:U="农发7",0.19/N615+J615,IF(U:U="农发10",0.19/N615+J615,IF(U:U="农发20",0.24/N615+J615,IF(U:U="国债1",0.05/N615+J615,IF(U:U="国债2",0.05/N615+J615,IF(U:U="国债3",0.05/N615+J615,IF(U:U="国开0",0,IF(U:U="农发0",0,IF(U:U="国债0",0,IF(U:U="口行0",0,0.1/N615+J615)))))))))))))))))))))))))</f>
        <v>3.1898570726903577</v>
      </c>
      <c r="Q615" s="1"/>
      <c r="R615" s="88">
        <f t="shared" si="19"/>
        <v>-1.5142927309642396</v>
      </c>
      <c r="S615" s="1"/>
      <c r="U615" s="1" t="str">
        <f>IF(I:I="国家开发银行","国开",IF(I:I="中国进出口银行","口行",IF(I:I="中国农业发展银行","农发","国债")))&amp;IF(G:G&lt;1,"0",G615)</f>
        <v>国开10</v>
      </c>
      <c r="W615" s="1"/>
      <c r="X615" s="1"/>
    </row>
    <row r="616" spans="1:24" ht="15.75" hidden="1" x14ac:dyDescent="0.25">
      <c r="A616" s="113" t="str">
        <f t="shared" si="18"/>
        <v>160208.IB</v>
      </c>
      <c r="B616" s="29" t="s">
        <v>2671</v>
      </c>
      <c r="C616" s="29" t="s">
        <v>2672</v>
      </c>
      <c r="D616" s="33">
        <v>42549</v>
      </c>
      <c r="E616" s="33">
        <v>42552</v>
      </c>
      <c r="F616" s="30">
        <v>30</v>
      </c>
      <c r="G616" s="30">
        <v>3</v>
      </c>
      <c r="H616" s="29" t="s">
        <v>12</v>
      </c>
      <c r="I616" s="29" t="s">
        <v>15</v>
      </c>
      <c r="J616" s="30">
        <v>2.7734999999999999</v>
      </c>
      <c r="K616" s="30">
        <v>5.1100000000000003</v>
      </c>
      <c r="L616" s="30"/>
      <c r="M616" s="30">
        <v>4.4286000000000003</v>
      </c>
      <c r="N616" s="84">
        <f>[1]!b_anal_modidura_cnbd(A616,E616,1)</f>
        <v>2.5219999999999998</v>
      </c>
      <c r="O616" s="85">
        <f>[1]!b_anal_yield_cnbd(A616,D616,1)</f>
        <v>2.84</v>
      </c>
      <c r="P616" s="86">
        <f>IF(U:U="国开1",0.09/N616+J616,IF(U:U="国开3",0.14/N616+J616,IF(U:U="国开5",0.24/N616+J616,IF(U:U="国开7",0.24/N616+J616,IF(U:U="国开10",0.29/N616+J616,IF(U:U="口行1",0.08/N616+J616,IF(U:U="口行2",0.08/N616+J616,IF(U:U="口行3",0.08/N616+J616,IF(U:U="口行5",0.13/N616+J616,IF(U:U="口行7",0.13/N616+J616,IF(U:U="口行10",0.18/N616+J616,IF(U:U="农发1",0.09/N616+J616,IF(U:U="农发2",0.09/N616+J616,IF(U:U="农发3",0.09/N616+J616,IF(U:U="农发5",0.14/N616+J616,IF(U:U="农发7",0.19/N616+J616,IF(U:U="农发10",0.19/N616+J616,IF(U:U="农发20",0.24/N616+J616,IF(U:U="国债1",0.05/N616+J616,IF(U:U="国债2",0.05/N616+J616,IF(U:U="国债3",0.05/N616+J616,IF(U:U="国开0",0,IF(U:U="农发0",0,IF(U:U="国债0",0,IF(U:U="口行0",0,0.1/N616+J616)))))))))))))))))))))))))</f>
        <v>2.8290114988104675</v>
      </c>
      <c r="Q616" s="1"/>
      <c r="R616" s="88">
        <f t="shared" si="19"/>
        <v>-1.0988501189532318</v>
      </c>
      <c r="S616" s="1"/>
      <c r="U616" s="1" t="str">
        <f>IF(I:I="国家开发银行","国开",IF(I:I="中国进出口银行","口行",IF(I:I="中国农业发展银行","农发","国债")))&amp;IF(G:G&lt;1,"0",G616)</f>
        <v>国开3</v>
      </c>
      <c r="W616" s="1"/>
      <c r="X616" s="1"/>
    </row>
    <row r="617" spans="1:24" ht="15.75" hidden="1" x14ac:dyDescent="0.25">
      <c r="A617" s="113" t="str">
        <f t="shared" si="18"/>
        <v>160206.IB</v>
      </c>
      <c r="B617" s="29" t="s">
        <v>2673</v>
      </c>
      <c r="C617" s="29" t="s">
        <v>2674</v>
      </c>
      <c r="D617" s="33">
        <v>42549</v>
      </c>
      <c r="E617" s="33">
        <v>42552</v>
      </c>
      <c r="F617" s="30">
        <v>40</v>
      </c>
      <c r="G617" s="30">
        <v>5</v>
      </c>
      <c r="H617" s="29" t="s">
        <v>12</v>
      </c>
      <c r="I617" s="29" t="s">
        <v>15</v>
      </c>
      <c r="J617" s="30">
        <v>2.9491999999999998</v>
      </c>
      <c r="K617" s="30">
        <v>3.98</v>
      </c>
      <c r="L617" s="30"/>
      <c r="M617" s="30">
        <v>2.6071</v>
      </c>
      <c r="N617" s="84">
        <f>[1]!b_anal_modidura_cnbd(A617,E617,1)</f>
        <v>4.2305999999999999</v>
      </c>
      <c r="O617" s="85">
        <f>[1]!b_anal_yield_cnbd(A617,D617,1)</f>
        <v>3.01</v>
      </c>
      <c r="P617" s="86">
        <f>IF(U:U="国开1",0.09/N617+J617,IF(U:U="国开3",0.14/N617+J617,IF(U:U="国开5",0.24/N617+J617,IF(U:U="国开7",0.24/N617+J617,IF(U:U="国开10",0.29/N617+J617,IF(U:U="口行1",0.08/N617+J617,IF(U:U="口行2",0.08/N617+J617,IF(U:U="口行3",0.08/N617+J617,IF(U:U="口行5",0.13/N617+J617,IF(U:U="口行7",0.13/N617+J617,IF(U:U="口行10",0.18/N617+J617,IF(U:U="农发1",0.09/N617+J617,IF(U:U="农发2",0.09/N617+J617,IF(U:U="农发3",0.09/N617+J617,IF(U:U="农发5",0.14/N617+J617,IF(U:U="农发7",0.19/N617+J617,IF(U:U="农发10",0.19/N617+J617,IF(U:U="农发20",0.24/N617+J617,IF(U:U="国债1",0.05/N617+J617,IF(U:U="国债2",0.05/N617+J617,IF(U:U="国债3",0.05/N617+J617,IF(U:U="国开0",0,IF(U:U="农发0",0,IF(U:U="国债0",0,IF(U:U="口行0",0,0.1/N617+J617)))))))))))))))))))))))))</f>
        <v>3.0059295419089489</v>
      </c>
      <c r="Q617" s="1"/>
      <c r="R617" s="88">
        <f t="shared" si="19"/>
        <v>-0.40704580910508881</v>
      </c>
      <c r="S617" s="1"/>
      <c r="U617" s="1" t="str">
        <f>IF(I:I="国家开发银行","国开",IF(I:I="中国进出口银行","口行",IF(I:I="中国农业发展银行","农发","国债")))&amp;IF(G:G&lt;1,"0",G617)</f>
        <v>国开5</v>
      </c>
      <c r="W617" s="1"/>
      <c r="X617" s="1"/>
    </row>
    <row r="618" spans="1:24" ht="15.75" hidden="1" x14ac:dyDescent="0.25">
      <c r="A618" s="113" t="str">
        <f t="shared" si="18"/>
        <v>160303.IB</v>
      </c>
      <c r="B618" s="29" t="s">
        <v>2675</v>
      </c>
      <c r="C618" s="29" t="s">
        <v>2676</v>
      </c>
      <c r="D618" s="33">
        <v>42551</v>
      </c>
      <c r="E618" s="33">
        <v>42555</v>
      </c>
      <c r="F618" s="30">
        <v>50</v>
      </c>
      <c r="G618" s="30">
        <v>10</v>
      </c>
      <c r="H618" s="29" t="s">
        <v>12</v>
      </c>
      <c r="I618" s="29" t="s">
        <v>22</v>
      </c>
      <c r="J618" s="30">
        <v>3.2721</v>
      </c>
      <c r="K618" s="30">
        <v>5.45</v>
      </c>
      <c r="L618" s="30"/>
      <c r="M618" s="30">
        <v>1.1840999999999999</v>
      </c>
      <c r="N618" s="84">
        <f>[1]!b_anal_modidura_cnbd(A618,E618,1)</f>
        <v>8.0446000000000009</v>
      </c>
      <c r="O618" s="85">
        <f>[1]!b_anal_yield_cnbd(A618,D618,1)</f>
        <v>3.2963</v>
      </c>
      <c r="P618" s="86">
        <f>IF(U:U="国开1",0.09/N618+J618,IF(U:U="国开3",0.14/N618+J618,IF(U:U="国开5",0.24/N618+J618,IF(U:U="国开7",0.24/N618+J618,IF(U:U="国开10",0.29/N618+J618,IF(U:U="口行1",0.08/N618+J618,IF(U:U="口行2",0.08/N618+J618,IF(U:U="口行3",0.08/N618+J618,IF(U:U="口行5",0.13/N618+J618,IF(U:U="口行7",0.13/N618+J618,IF(U:U="口行10",0.18/N618+J618,IF(U:U="农发1",0.09/N618+J618,IF(U:U="农发2",0.09/N618+J618,IF(U:U="农发3",0.09/N618+J618,IF(U:U="农发5",0.14/N618+J618,IF(U:U="农发7",0.19/N618+J618,IF(U:U="农发10",0.19/N618+J618,IF(U:U="农发20",0.24/N618+J618,IF(U:U="国债1",0.05/N618+J618,IF(U:U="国债2",0.05/N618+J618,IF(U:U="国债3",0.05/N618+J618,IF(U:U="国开0",0,IF(U:U="农发0",0,IF(U:U="国债0",0,IF(U:U="口行0",0,0.1/N618+J618)))))))))))))))))))))))))</f>
        <v>3.2944752579370014</v>
      </c>
      <c r="Q618" s="1"/>
      <c r="R618" s="88">
        <f t="shared" si="19"/>
        <v>-0.18247420629986522</v>
      </c>
      <c r="S618" s="1"/>
      <c r="U618" s="1" t="str">
        <f>IF(I:I="国家开发银行","国开",IF(I:I="中国进出口银行","口行",IF(I:I="中国农业发展银行","农发","国债")))&amp;IF(G:G&lt;1,"0",G618)</f>
        <v>口行10</v>
      </c>
      <c r="W618" s="1"/>
      <c r="X618" s="1"/>
    </row>
    <row r="619" spans="1:24" ht="15.75" hidden="1" x14ac:dyDescent="0.25">
      <c r="A619" s="113" t="str">
        <f t="shared" si="18"/>
        <v>160306.IB</v>
      </c>
      <c r="B619" s="29" t="s">
        <v>2677</v>
      </c>
      <c r="C619" s="29" t="s">
        <v>2678</v>
      </c>
      <c r="D619" s="33">
        <v>42551</v>
      </c>
      <c r="E619" s="33">
        <v>42555</v>
      </c>
      <c r="F619" s="30">
        <v>50</v>
      </c>
      <c r="G619" s="30">
        <v>5</v>
      </c>
      <c r="H619" s="29" t="s">
        <v>12</v>
      </c>
      <c r="I619" s="29" t="s">
        <v>22</v>
      </c>
      <c r="J619" s="30">
        <v>3.0684</v>
      </c>
      <c r="K619" s="30">
        <v>3.12</v>
      </c>
      <c r="L619" s="30"/>
      <c r="M619" s="30">
        <v>1.2410000000000001</v>
      </c>
      <c r="N619" s="84">
        <f>[1]!b_anal_modidura_cnbd(A619,E619,1)</f>
        <v>4.4702000000000002</v>
      </c>
      <c r="O619" s="85">
        <f>[1]!b_anal_yield_cnbd(A619,D619,1)</f>
        <v>3.1012</v>
      </c>
      <c r="P619" s="86">
        <f>IF(U:U="国开1",0.09/N619+J619,IF(U:U="国开3",0.14/N619+J619,IF(U:U="国开5",0.24/N619+J619,IF(U:U="国开7",0.24/N619+J619,IF(U:U="国开10",0.29/N619+J619,IF(U:U="口行1",0.08/N619+J619,IF(U:U="口行2",0.08/N619+J619,IF(U:U="口行3",0.08/N619+J619,IF(U:U="口行5",0.13/N619+J619,IF(U:U="口行7",0.13/N619+J619,IF(U:U="口行10",0.18/N619+J619,IF(U:U="农发1",0.09/N619+J619,IF(U:U="农发2",0.09/N619+J619,IF(U:U="农发3",0.09/N619+J619,IF(U:U="农发5",0.14/N619+J619,IF(U:U="农发7",0.19/N619+J619,IF(U:U="农发10",0.19/N619+J619,IF(U:U="农发20",0.24/N619+J619,IF(U:U="国债1",0.05/N619+J619,IF(U:U="国债2",0.05/N619+J619,IF(U:U="国债3",0.05/N619+J619,IF(U:U="国开0",0,IF(U:U="农发0",0,IF(U:U="国债0",0,IF(U:U="口行0",0,0.1/N619+J619)))))))))))))))))))))))))</f>
        <v>3.0974814728647488</v>
      </c>
      <c r="Q619" s="1"/>
      <c r="R619" s="88">
        <f t="shared" si="19"/>
        <v>-0.37185271352511151</v>
      </c>
      <c r="S619" s="1"/>
      <c r="U619" s="1" t="str">
        <f>IF(I:I="国家开发银行","国开",IF(I:I="中国进出口银行","口行",IF(I:I="中国农业发展银行","农发","国债")))&amp;IF(G:G&lt;1,"0",G619)</f>
        <v>口行5</v>
      </c>
      <c r="W619" s="1"/>
      <c r="X619" s="1"/>
    </row>
    <row r="620" spans="1:24" ht="15.75" hidden="1" x14ac:dyDescent="0.25">
      <c r="A620" s="113" t="str">
        <f t="shared" si="18"/>
        <v>160412.IB</v>
      </c>
      <c r="B620" s="29" t="s">
        <v>2679</v>
      </c>
      <c r="C620" s="29" t="s">
        <v>2680</v>
      </c>
      <c r="D620" s="33">
        <v>42555</v>
      </c>
      <c r="E620" s="33">
        <v>42557</v>
      </c>
      <c r="F620" s="30">
        <v>60</v>
      </c>
      <c r="G620" s="30">
        <v>3</v>
      </c>
      <c r="H620" s="29" t="s">
        <v>12</v>
      </c>
      <c r="I620" s="29" t="s">
        <v>41</v>
      </c>
      <c r="J620" s="30">
        <v>2.7902999999999998</v>
      </c>
      <c r="K620" s="30">
        <v>3.85</v>
      </c>
      <c r="L620" s="30"/>
      <c r="M620" s="30">
        <v>4.2286000000000001</v>
      </c>
      <c r="N620" s="84">
        <f>[1]!b_anal_modidura_cnbd(A620,E620,1)</f>
        <v>2.6009000000000002</v>
      </c>
      <c r="O620" s="85">
        <f>[1]!b_anal_yield_cnbd(A620,D620,1)</f>
        <v>2.8201000000000001</v>
      </c>
      <c r="P620" s="86">
        <f>IF(U:U="国开1",0.09/N620+J620,IF(U:U="国开3",0.14/N620+J620,IF(U:U="国开5",0.24/N620+J620,IF(U:U="国开7",0.24/N620+J620,IF(U:U="国开10",0.29/N620+J620,IF(U:U="口行1",0.08/N620+J620,IF(U:U="口行2",0.08/N620+J620,IF(U:U="口行3",0.08/N620+J620,IF(U:U="口行5",0.13/N620+J620,IF(U:U="口行7",0.13/N620+J620,IF(U:U="口行10",0.18/N620+J620,IF(U:U="农发1",0.09/N620+J620,IF(U:U="农发2",0.09/N620+J620,IF(U:U="农发3",0.09/N620+J620,IF(U:U="农发5",0.14/N620+J620,IF(U:U="农发7",0.19/N620+J620,IF(U:U="农发10",0.19/N620+J620,IF(U:U="农发20",0.24/N620+J620,IF(U:U="国债1",0.05/N620+J620,IF(U:U="国债2",0.05/N620+J620,IF(U:U="国债3",0.05/N620+J620,IF(U:U="国开0",0,IF(U:U="农发0",0,IF(U:U="国债0",0,IF(U:U="口行0",0,0.1/N620+J620)))))))))))))))))))))))))</f>
        <v>2.8249034065131298</v>
      </c>
      <c r="Q620" s="1"/>
      <c r="R620" s="88">
        <f t="shared" si="19"/>
        <v>0.48034065131297154</v>
      </c>
      <c r="S620" s="1"/>
      <c r="U620" s="1" t="str">
        <f>IF(I:I="国家开发银行","国开",IF(I:I="中国进出口银行","口行",IF(I:I="中国农业发展银行","农发","国债")))&amp;IF(G:G&lt;1,"0",G620)</f>
        <v>农发3</v>
      </c>
      <c r="W620" s="1"/>
      <c r="X620" s="1"/>
    </row>
    <row r="621" spans="1:24" ht="15.75" hidden="1" x14ac:dyDescent="0.25">
      <c r="A621" s="113" t="str">
        <f t="shared" si="18"/>
        <v>160413.IB</v>
      </c>
      <c r="B621" s="29" t="s">
        <v>2681</v>
      </c>
      <c r="C621" s="29" t="s">
        <v>2682</v>
      </c>
      <c r="D621" s="33">
        <v>42555</v>
      </c>
      <c r="E621" s="33">
        <v>42557</v>
      </c>
      <c r="F621" s="30">
        <v>100</v>
      </c>
      <c r="G621" s="30">
        <v>5</v>
      </c>
      <c r="H621" s="29" t="s">
        <v>12</v>
      </c>
      <c r="I621" s="29" t="s">
        <v>41</v>
      </c>
      <c r="J621" s="30">
        <v>3.0453000000000001</v>
      </c>
      <c r="K621" s="30">
        <v>2.44</v>
      </c>
      <c r="L621" s="30"/>
      <c r="M621" s="30">
        <v>1.1007</v>
      </c>
      <c r="N621" s="84">
        <f>[1]!b_anal_modidura_cnbd(A621,E621,1)</f>
        <v>4.3372000000000002</v>
      </c>
      <c r="O621" s="85">
        <f>[1]!b_anal_yield_cnbd(A621,D621,1)</f>
        <v>3.0493999999999999</v>
      </c>
      <c r="P621" s="86">
        <f>IF(U:U="国开1",0.09/N621+J621,IF(U:U="国开3",0.14/N621+J621,IF(U:U="国开5",0.24/N621+J621,IF(U:U="国开7",0.24/N621+J621,IF(U:U="国开10",0.29/N621+J621,IF(U:U="口行1",0.08/N621+J621,IF(U:U="口行2",0.08/N621+J621,IF(U:U="口行3",0.08/N621+J621,IF(U:U="口行5",0.13/N621+J621,IF(U:U="口行7",0.13/N621+J621,IF(U:U="口行10",0.18/N621+J621,IF(U:U="农发1",0.09/N621+J621,IF(U:U="农发2",0.09/N621+J621,IF(U:U="农发3",0.09/N621+J621,IF(U:U="农发5",0.14/N621+J621,IF(U:U="农发7",0.19/N621+J621,IF(U:U="农发10",0.19/N621+J621,IF(U:U="农发20",0.24/N621+J621,IF(U:U="国债1",0.05/N621+J621,IF(U:U="国债2",0.05/N621+J621,IF(U:U="国债3",0.05/N621+J621,IF(U:U="国开0",0,IF(U:U="农发0",0,IF(U:U="国债0",0,IF(U:U="口行0",0,0.1/N621+J621)))))))))))))))))))))))))</f>
        <v>3.0775788896061975</v>
      </c>
      <c r="Q621" s="1"/>
      <c r="R621" s="88">
        <f t="shared" si="19"/>
        <v>2.8178889606197632</v>
      </c>
      <c r="S621" s="1"/>
      <c r="U621" s="1" t="str">
        <f>IF(I:I="国家开发银行","国开",IF(I:I="中国进出口银行","口行",IF(I:I="中国农业发展银行","农发","国债")))&amp;IF(G:G&lt;1,"0",G621)</f>
        <v>农发5</v>
      </c>
      <c r="W621" s="1"/>
      <c r="X621" s="1"/>
    </row>
    <row r="622" spans="1:24" ht="15.75" hidden="1" x14ac:dyDescent="0.25">
      <c r="A622" s="113" t="str">
        <f t="shared" si="18"/>
        <v>160210.IB</v>
      </c>
      <c r="B622" s="29" t="s">
        <v>2683</v>
      </c>
      <c r="C622" s="29" t="s">
        <v>2684</v>
      </c>
      <c r="D622" s="33">
        <v>42556</v>
      </c>
      <c r="E622" s="33">
        <v>42558</v>
      </c>
      <c r="F622" s="30">
        <v>100</v>
      </c>
      <c r="G622" s="30">
        <v>10</v>
      </c>
      <c r="H622" s="29" t="s">
        <v>12</v>
      </c>
      <c r="I622" s="29" t="s">
        <v>15</v>
      </c>
      <c r="J622" s="30">
        <v>3.1511</v>
      </c>
      <c r="K622" s="30">
        <v>3.81</v>
      </c>
      <c r="L622" s="30"/>
      <c r="M622" s="30">
        <v>2.8992</v>
      </c>
      <c r="N622" s="84">
        <f>[1]!b_anal_modidura_cnbd(A622,E622,1)</f>
        <v>8.2096999999999998</v>
      </c>
      <c r="O622" s="85">
        <f>[1]!b_anal_yield_cnbd(A622,D622,1)</f>
        <v>3.1842999999999999</v>
      </c>
      <c r="P622" s="86">
        <f>IF(U:U="国开1",0.09/N622+J622,IF(U:U="国开3",0.14/N622+J622,IF(U:U="国开5",0.24/N622+J622,IF(U:U="国开7",0.24/N622+J622,IF(U:U="国开10",0.29/N622+J622,IF(U:U="口行1",0.08/N622+J622,IF(U:U="口行2",0.08/N622+J622,IF(U:U="口行3",0.08/N622+J622,IF(U:U="口行5",0.13/N622+J622,IF(U:U="口行7",0.13/N622+J622,IF(U:U="口行10",0.18/N622+J622,IF(U:U="农发1",0.09/N622+J622,IF(U:U="农发2",0.09/N622+J622,IF(U:U="农发3",0.09/N622+J622,IF(U:U="农发5",0.14/N622+J622,IF(U:U="农发7",0.19/N622+J622,IF(U:U="农发10",0.19/N622+J622,IF(U:U="农发20",0.24/N622+J622,IF(U:U="国债1",0.05/N622+J622,IF(U:U="国债2",0.05/N622+J622,IF(U:U="国债3",0.05/N622+J622,IF(U:U="国开0",0,IF(U:U="农发0",0,IF(U:U="国债0",0,IF(U:U="口行0",0,0.1/N622+J622)))))))))))))))))))))))))</f>
        <v>3.186424067870933</v>
      </c>
      <c r="Q622" s="1"/>
      <c r="R622" s="88">
        <f t="shared" si="19"/>
        <v>0.21240678709331107</v>
      </c>
      <c r="S622" s="1"/>
      <c r="U622" s="1" t="str">
        <f>IF(I:I="国家开发银行","国开",IF(I:I="中国进出口银行","口行",IF(I:I="中国农业发展银行","农发","国债")))&amp;IF(G:G&lt;1,"0",G622)</f>
        <v>国开10</v>
      </c>
      <c r="W622" s="1"/>
      <c r="X622" s="1"/>
    </row>
    <row r="623" spans="1:24" ht="15.75" hidden="1" x14ac:dyDescent="0.25">
      <c r="A623" s="113" t="str">
        <f t="shared" si="18"/>
        <v>160206.IB</v>
      </c>
      <c r="B623" s="29" t="s">
        <v>2685</v>
      </c>
      <c r="C623" s="29" t="s">
        <v>2686</v>
      </c>
      <c r="D623" s="33">
        <v>42556</v>
      </c>
      <c r="E623" s="33">
        <v>42558</v>
      </c>
      <c r="F623" s="30">
        <v>30</v>
      </c>
      <c r="G623" s="30">
        <v>5</v>
      </c>
      <c r="H623" s="29" t="s">
        <v>12</v>
      </c>
      <c r="I623" s="29" t="s">
        <v>15</v>
      </c>
      <c r="J623" s="30">
        <v>2.923</v>
      </c>
      <c r="K623" s="30">
        <v>4.37</v>
      </c>
      <c r="L623" s="30"/>
      <c r="M623" s="30">
        <v>1.3878999999999999</v>
      </c>
      <c r="N623" s="84">
        <f>[1]!b_anal_modidura_cnbd(A623,E623,1)</f>
        <v>4.2149000000000001</v>
      </c>
      <c r="O623" s="85">
        <f>[1]!b_anal_yield_cnbd(A623,D623,1)</f>
        <v>2.9649999999999999</v>
      </c>
      <c r="P623" s="86">
        <f>IF(U:U="国开1",0.09/N623+J623,IF(U:U="国开3",0.14/N623+J623,IF(U:U="国开5",0.24/N623+J623,IF(U:U="国开7",0.24/N623+J623,IF(U:U="国开10",0.29/N623+J623,IF(U:U="口行1",0.08/N623+J623,IF(U:U="口行2",0.08/N623+J623,IF(U:U="口行3",0.08/N623+J623,IF(U:U="口行5",0.13/N623+J623,IF(U:U="口行7",0.13/N623+J623,IF(U:U="口行10",0.18/N623+J623,IF(U:U="农发1",0.09/N623+J623,IF(U:U="农发2",0.09/N623+J623,IF(U:U="农发3",0.09/N623+J623,IF(U:U="农发5",0.14/N623+J623,IF(U:U="农发7",0.19/N623+J623,IF(U:U="农发10",0.19/N623+J623,IF(U:U="农发20",0.24/N623+J623,IF(U:U="国债1",0.05/N623+J623,IF(U:U="国债2",0.05/N623+J623,IF(U:U="国债3",0.05/N623+J623,IF(U:U="国开0",0,IF(U:U="农发0",0,IF(U:U="国债0",0,IF(U:U="口行0",0,0.1/N623+J623)))))))))))))))))))))))))</f>
        <v>2.979940852689269</v>
      </c>
      <c r="Q623" s="1"/>
      <c r="R623" s="88">
        <f t="shared" si="19"/>
        <v>1.4940852689269146</v>
      </c>
      <c r="S623" s="1"/>
      <c r="U623" s="1" t="str">
        <f>IF(I:I="国家开发银行","国开",IF(I:I="中国进出口银行","口行",IF(I:I="中国农业发展银行","农发","国债")))&amp;IF(G:G&lt;1,"0",G623)</f>
        <v>国开5</v>
      </c>
      <c r="W623" s="1"/>
      <c r="X623" s="1"/>
    </row>
    <row r="624" spans="1:24" ht="15.75" hidden="1" x14ac:dyDescent="0.25">
      <c r="A624" s="113" t="str">
        <f t="shared" si="18"/>
        <v>160205.IB</v>
      </c>
      <c r="B624" s="29" t="s">
        <v>2687</v>
      </c>
      <c r="C624" s="29" t="s">
        <v>2688</v>
      </c>
      <c r="D624" s="33">
        <v>42556</v>
      </c>
      <c r="E624" s="33">
        <v>42558</v>
      </c>
      <c r="F624" s="30">
        <v>30</v>
      </c>
      <c r="G624" s="30">
        <v>20</v>
      </c>
      <c r="H624" s="29" t="s">
        <v>12</v>
      </c>
      <c r="I624" s="29" t="s">
        <v>15</v>
      </c>
      <c r="J624" s="30">
        <v>3.7900999999999998</v>
      </c>
      <c r="K624" s="30">
        <v>4.1900000000000004</v>
      </c>
      <c r="L624" s="30"/>
      <c r="M624" s="30">
        <v>1.2475000000000001</v>
      </c>
      <c r="N624" s="84">
        <f>[1]!b_anal_modidura_cnbd(A624,E624,1)</f>
        <v>13.421900000000001</v>
      </c>
      <c r="O624" s="85">
        <f>[1]!b_anal_yield_cnbd(A624,D624,1)</f>
        <v>3.8132999999999999</v>
      </c>
      <c r="P624" s="86">
        <f>IF(U:U="国开1",0.09/N624+J624,IF(U:U="国开3",0.14/N624+J624,IF(U:U="国开5",0.24/N624+J624,IF(U:U="国开7",0.24/N624+J624,IF(U:U="国开10",0.29/N624+J624,IF(U:U="口行1",0.08/N624+J624,IF(U:U="口行2",0.08/N624+J624,IF(U:U="口行3",0.08/N624+J624,IF(U:U="口行5",0.13/N624+J624,IF(U:U="口行7",0.13/N624+J624,IF(U:U="口行10",0.18/N624+J624,IF(U:U="农发1",0.09/N624+J624,IF(U:U="农发2",0.09/N624+J624,IF(U:U="农发3",0.09/N624+J624,IF(U:U="农发5",0.14/N624+J624,IF(U:U="农发7",0.19/N624+J624,IF(U:U="农发10",0.19/N624+J624,IF(U:U="农发20",0.24/N624+J624,IF(U:U="国债1",0.05/N624+J624,IF(U:U="国债2",0.05/N624+J624,IF(U:U="国债3",0.05/N624+J624,IF(U:U="国开0",0,IF(U:U="农发0",0,IF(U:U="国债0",0,IF(U:U="口行0",0,0.1/N624+J624)))))))))))))))))))))))))</f>
        <v>3.7975505099874085</v>
      </c>
      <c r="Q624" s="1"/>
      <c r="R624" s="88">
        <f t="shared" si="19"/>
        <v>-1.5749490012591405</v>
      </c>
      <c r="S624" s="1"/>
      <c r="U624" s="1" t="str">
        <f>IF(I:I="国家开发银行","国开",IF(I:I="中国进出口银行","口行",IF(I:I="中国农业发展银行","农发","国债")))&amp;IF(G:G&lt;1,"0",G624)</f>
        <v>国开20</v>
      </c>
      <c r="W624" s="1"/>
      <c r="X624" s="1"/>
    </row>
    <row r="625" spans="1:24" ht="15.75" hidden="1" x14ac:dyDescent="0.25">
      <c r="A625" s="113" t="str">
        <f t="shared" si="18"/>
        <v>160407.IB</v>
      </c>
      <c r="B625" s="29" t="s">
        <v>2689</v>
      </c>
      <c r="C625" s="29" t="s">
        <v>2690</v>
      </c>
      <c r="D625" s="33">
        <v>42557</v>
      </c>
      <c r="E625" s="33">
        <v>42559</v>
      </c>
      <c r="F625" s="30">
        <v>50</v>
      </c>
      <c r="G625" s="30">
        <v>7</v>
      </c>
      <c r="H625" s="29" t="s">
        <v>12</v>
      </c>
      <c r="I625" s="29" t="s">
        <v>41</v>
      </c>
      <c r="J625" s="30">
        <v>3.2528000000000001</v>
      </c>
      <c r="K625" s="30">
        <v>3.7</v>
      </c>
      <c r="L625" s="30"/>
      <c r="M625" s="30">
        <v>2.3919000000000001</v>
      </c>
      <c r="N625" s="84">
        <f>[1]!b_anal_modidura_cnbd(A625,E625,1)</f>
        <v>5.8148999999999997</v>
      </c>
      <c r="O625" s="85">
        <f>[1]!b_anal_yield_cnbd(A625,D625,1)</f>
        <v>3.2875000000000001</v>
      </c>
      <c r="P625" s="86">
        <f>IF(U:U="国开1",0.09/N625+J625,IF(U:U="国开3",0.14/N625+J625,IF(U:U="国开5",0.24/N625+J625,IF(U:U="国开7",0.24/N625+J625,IF(U:U="国开10",0.29/N625+J625,IF(U:U="口行1",0.08/N625+J625,IF(U:U="口行2",0.08/N625+J625,IF(U:U="口行3",0.08/N625+J625,IF(U:U="口行5",0.13/N625+J625,IF(U:U="口行7",0.13/N625+J625,IF(U:U="口行10",0.18/N625+J625,IF(U:U="农发1",0.09/N625+J625,IF(U:U="农发2",0.09/N625+J625,IF(U:U="农发3",0.09/N625+J625,IF(U:U="农发5",0.14/N625+J625,IF(U:U="农发7",0.19/N625+J625,IF(U:U="农发10",0.19/N625+J625,IF(U:U="农发20",0.24/N625+J625,IF(U:U="国债1",0.05/N625+J625,IF(U:U="国债2",0.05/N625+J625,IF(U:U="国债3",0.05/N625+J625,IF(U:U="国开0",0,IF(U:U="农发0",0,IF(U:U="国债0",0,IF(U:U="口行0",0,0.1/N625+J625)))))))))))))))))))))))))</f>
        <v>3.2854746805620048</v>
      </c>
      <c r="Q625" s="1"/>
      <c r="R625" s="88">
        <f t="shared" si="19"/>
        <v>-0.20253194379953321</v>
      </c>
      <c r="S625" s="1"/>
      <c r="U625" s="1" t="str">
        <f>IF(I:I="国家开发银行","国开",IF(I:I="中国进出口银行","口行",IF(I:I="中国农业发展银行","农发","国债")))&amp;IF(G:G&lt;1,"0",G625)</f>
        <v>农发7</v>
      </c>
      <c r="W625" s="1"/>
      <c r="X625" s="1"/>
    </row>
    <row r="626" spans="1:24" ht="15.75" hidden="1" x14ac:dyDescent="0.25">
      <c r="A626" s="113" t="str">
        <f t="shared" si="18"/>
        <v>160010.IB</v>
      </c>
      <c r="B626" s="29" t="s">
        <v>2691</v>
      </c>
      <c r="C626" s="29" t="s">
        <v>2692</v>
      </c>
      <c r="D626" s="33">
        <v>42557</v>
      </c>
      <c r="E626" s="33">
        <v>42558</v>
      </c>
      <c r="F626" s="30">
        <v>349.6</v>
      </c>
      <c r="G626" s="30">
        <v>10</v>
      </c>
      <c r="H626" s="29" t="s">
        <v>12</v>
      </c>
      <c r="I626" s="29" t="s">
        <v>31</v>
      </c>
      <c r="J626" s="30">
        <v>2.8113999999999999</v>
      </c>
      <c r="K626" s="30">
        <v>3.68</v>
      </c>
      <c r="L626" s="30"/>
      <c r="M626" s="30"/>
      <c r="N626" s="84">
        <f>[1]!b_anal_modidura_cnbd(A626,E626,1)</f>
        <v>8.4681999999999995</v>
      </c>
      <c r="O626" s="85">
        <f>[1]!b_anal_yield_cnbd(A626,D626,1)</f>
        <v>2.835</v>
      </c>
      <c r="P626" s="86">
        <f>IF(U:U="国开1",0.09/N626+J626,IF(U:U="国开3",0.14/N626+J626,IF(U:U="国开5",0.24/N626+J626,IF(U:U="国开7",0.24/N626+J626,IF(U:U="国开10",0.29/N626+J626,IF(U:U="口行1",0.08/N626+J626,IF(U:U="口行2",0.08/N626+J626,IF(U:U="口行3",0.08/N626+J626,IF(U:U="口行5",0.13/N626+J626,IF(U:U="口行7",0.13/N626+J626,IF(U:U="口行10",0.18/N626+J626,IF(U:U="农发1",0.09/N626+J626,IF(U:U="农发2",0.09/N626+J626,IF(U:U="农发3",0.09/N626+J626,IF(U:U="农发5",0.14/N626+J626,IF(U:U="农发7",0.19/N626+J626,IF(U:U="农发10",0.19/N626+J626,IF(U:U="农发20",0.24/N626+J626,IF(U:U="国债1",0.05/N626+J626,IF(U:U="国债2",0.05/N626+J626,IF(U:U="国债3",0.05/N626+J626,IF(U:U="国开0",0,IF(U:U="农发0",0,IF(U:U="国债0",0,IF(U:U="口行0",0,0.1/N626+J626)))))))))))))))))))))))))</f>
        <v>2.8232088850050778</v>
      </c>
      <c r="Q626" s="1"/>
      <c r="R626" s="88">
        <f t="shared" si="19"/>
        <v>-1.1791114994922136</v>
      </c>
      <c r="S626" s="1"/>
      <c r="U626" s="1" t="str">
        <f>IF(I:I="国家开发银行","国开",IF(I:I="中国进出口银行","口行",IF(I:I="中国农业发展银行","农发","国债")))&amp;IF(G:G&lt;1,"0",G626)</f>
        <v>国债10</v>
      </c>
      <c r="W626" s="1"/>
      <c r="X626" s="1"/>
    </row>
    <row r="627" spans="1:24" ht="15.75" hidden="1" x14ac:dyDescent="0.25">
      <c r="A627" s="113" t="str">
        <f t="shared" si="18"/>
        <v>160408.IB</v>
      </c>
      <c r="B627" s="29" t="s">
        <v>2693</v>
      </c>
      <c r="C627" s="29" t="s">
        <v>2694</v>
      </c>
      <c r="D627" s="33">
        <v>42557</v>
      </c>
      <c r="E627" s="33">
        <v>42559</v>
      </c>
      <c r="F627" s="30">
        <v>50</v>
      </c>
      <c r="G627" s="30">
        <v>10</v>
      </c>
      <c r="H627" s="29" t="s">
        <v>12</v>
      </c>
      <c r="I627" s="29" t="s">
        <v>41</v>
      </c>
      <c r="J627" s="30">
        <v>3.2416999999999998</v>
      </c>
      <c r="K627" s="30">
        <v>5.42</v>
      </c>
      <c r="L627" s="30"/>
      <c r="M627" s="30">
        <v>1.0166999999999999</v>
      </c>
      <c r="N627" s="84">
        <f>[1]!b_anal_modidura_cnbd(A627,E627,1)</f>
        <v>8.0385000000000009</v>
      </c>
      <c r="O627" s="85">
        <f>[1]!b_anal_yield_cnbd(A627,D627,1)</f>
        <v>3.2761999999999998</v>
      </c>
      <c r="P627" s="86">
        <f>IF(U:U="国开1",0.09/N627+J627,IF(U:U="国开3",0.14/N627+J627,IF(U:U="国开5",0.24/N627+J627,IF(U:U="国开7",0.24/N627+J627,IF(U:U="国开10",0.29/N627+J627,IF(U:U="口行1",0.08/N627+J627,IF(U:U="口行2",0.08/N627+J627,IF(U:U="口行3",0.08/N627+J627,IF(U:U="口行5",0.13/N627+J627,IF(U:U="口行7",0.13/N627+J627,IF(U:U="口行10",0.18/N627+J627,IF(U:U="农发1",0.09/N627+J627,IF(U:U="农发2",0.09/N627+J627,IF(U:U="农发3",0.09/N627+J627,IF(U:U="农发5",0.14/N627+J627,IF(U:U="农发7",0.19/N627+J627,IF(U:U="农发10",0.19/N627+J627,IF(U:U="农发20",0.24/N627+J627,IF(U:U="国债1",0.05/N627+J627,IF(U:U="国债2",0.05/N627+J627,IF(U:U="国债3",0.05/N627+J627,IF(U:U="国开0",0,IF(U:U="农发0",0,IF(U:U="国债0",0,IF(U:U="口行0",0,0.1/N627+J627)))))))))))))))))))))))))</f>
        <v>3.2653362505442556</v>
      </c>
      <c r="Q627" s="1"/>
      <c r="R627" s="88">
        <f t="shared" si="19"/>
        <v>-1.0863749455744198</v>
      </c>
      <c r="S627" s="1"/>
      <c r="U627" s="1" t="str">
        <f>IF(I:I="国家开发银行","国开",IF(I:I="中国进出口银行","口行",IF(I:I="中国农业发展银行","农发","国债")))&amp;IF(G:G&lt;1,"0",G627)</f>
        <v>农发10</v>
      </c>
      <c r="W627" s="1"/>
      <c r="X627" s="1"/>
    </row>
    <row r="628" spans="1:24" ht="15.75" hidden="1" x14ac:dyDescent="0.25">
      <c r="A628" s="113" t="str">
        <f t="shared" si="18"/>
        <v>160410.IB</v>
      </c>
      <c r="B628" s="29" t="s">
        <v>2695</v>
      </c>
      <c r="C628" s="29" t="s">
        <v>2696</v>
      </c>
      <c r="D628" s="33">
        <v>42557</v>
      </c>
      <c r="E628" s="33">
        <v>42559</v>
      </c>
      <c r="F628" s="30">
        <v>30</v>
      </c>
      <c r="G628" s="30">
        <v>20</v>
      </c>
      <c r="H628" s="29" t="s">
        <v>12</v>
      </c>
      <c r="I628" s="29" t="s">
        <v>41</v>
      </c>
      <c r="J628" s="30">
        <v>3.7976999999999999</v>
      </c>
      <c r="K628" s="30">
        <v>3.77</v>
      </c>
      <c r="L628" s="30"/>
      <c r="M628" s="30">
        <v>1.3137000000000001</v>
      </c>
      <c r="N628" s="84">
        <f>[1]!b_anal_modidura_cnbd(A628,E628,1)</f>
        <v>13.406599999999999</v>
      </c>
      <c r="O628" s="85">
        <f>[1]!b_anal_yield_cnbd(A628,D628,1)</f>
        <v>3.81</v>
      </c>
      <c r="P628" s="86">
        <f>IF(U:U="国开1",0.09/N628+J628,IF(U:U="国开3",0.14/N628+J628,IF(U:U="国开5",0.24/N628+J628,IF(U:U="国开7",0.24/N628+J628,IF(U:U="国开10",0.29/N628+J628,IF(U:U="口行1",0.08/N628+J628,IF(U:U="口行2",0.08/N628+J628,IF(U:U="口行3",0.08/N628+J628,IF(U:U="口行5",0.13/N628+J628,IF(U:U="口行7",0.13/N628+J628,IF(U:U="口行10",0.18/N628+J628,IF(U:U="农发1",0.09/N628+J628,IF(U:U="农发2",0.09/N628+J628,IF(U:U="农发3",0.09/N628+J628,IF(U:U="农发5",0.14/N628+J628,IF(U:U="农发7",0.19/N628+J628,IF(U:U="农发10",0.19/N628+J628,IF(U:U="农发20",0.24/N628+J628,IF(U:U="国债1",0.05/N628+J628,IF(U:U="国债2",0.05/N628+J628,IF(U:U="国债3",0.05/N628+J628,IF(U:U="国开0",0,IF(U:U="农发0",0,IF(U:U="国债0",0,IF(U:U="口行0",0,0.1/N628+J628)))))))))))))))))))))))))</f>
        <v>3.8156016305401814</v>
      </c>
      <c r="Q628" s="1"/>
      <c r="R628" s="88">
        <f t="shared" si="19"/>
        <v>0.56016305401813682</v>
      </c>
      <c r="S628" s="1"/>
      <c r="U628" s="1" t="str">
        <f>IF(I:I="国家开发银行","国开",IF(I:I="中国进出口银行","口行",IF(I:I="中国农业发展银行","农发","国债")))&amp;IF(G:G&lt;1,"0",G628)</f>
        <v>农发20</v>
      </c>
      <c r="W628" s="1"/>
      <c r="X628" s="1"/>
    </row>
    <row r="629" spans="1:24" ht="15.75" hidden="1" x14ac:dyDescent="0.25">
      <c r="A629" s="113" t="str">
        <f t="shared" si="18"/>
        <v>160409.IB</v>
      </c>
      <c r="B629" s="29" t="s">
        <v>2697</v>
      </c>
      <c r="C629" s="29" t="s">
        <v>2698</v>
      </c>
      <c r="D629" s="33">
        <v>42557</v>
      </c>
      <c r="E629" s="33">
        <v>42559</v>
      </c>
      <c r="F629" s="30">
        <v>20</v>
      </c>
      <c r="G629" s="30">
        <v>15</v>
      </c>
      <c r="H629" s="29" t="s">
        <v>12</v>
      </c>
      <c r="I629" s="29" t="s">
        <v>41</v>
      </c>
      <c r="J629" s="30">
        <v>3.75</v>
      </c>
      <c r="K629" s="30">
        <v>5.98</v>
      </c>
      <c r="L629" s="30"/>
      <c r="M629" s="30">
        <v>1.7381</v>
      </c>
      <c r="N629" s="84">
        <f>[1]!b_anal_modidura_cnbd(A629,E629,1)</f>
        <v>10.8771</v>
      </c>
      <c r="O629" s="85">
        <f>[1]!b_anal_yield_cnbd(A629,D629,1)</f>
        <v>3.7749999999999999</v>
      </c>
      <c r="P629" s="86">
        <f>IF(U:U="国开1",0.09/N629+J629,IF(U:U="国开3",0.14/N629+J629,IF(U:U="国开5",0.24/N629+J629,IF(U:U="国开7",0.24/N629+J629,IF(U:U="国开10",0.29/N629+J629,IF(U:U="口行1",0.08/N629+J629,IF(U:U="口行2",0.08/N629+J629,IF(U:U="口行3",0.08/N629+J629,IF(U:U="口行5",0.13/N629+J629,IF(U:U="口行7",0.13/N629+J629,IF(U:U="口行10",0.18/N629+J629,IF(U:U="农发1",0.09/N629+J629,IF(U:U="农发2",0.09/N629+J629,IF(U:U="农发3",0.09/N629+J629,IF(U:U="农发5",0.14/N629+J629,IF(U:U="农发7",0.19/N629+J629,IF(U:U="农发10",0.19/N629+J629,IF(U:U="农发20",0.24/N629+J629,IF(U:U="国债1",0.05/N629+J629,IF(U:U="国债2",0.05/N629+J629,IF(U:U="国债3",0.05/N629+J629,IF(U:U="国开0",0,IF(U:U="农发0",0,IF(U:U="国债0",0,IF(U:U="口行0",0,0.1/N629+J629)))))))))))))))))))))))))</f>
        <v>3.7591936269777788</v>
      </c>
      <c r="Q629" s="1"/>
      <c r="R629" s="88">
        <f t="shared" si="19"/>
        <v>-1.5806373022221099</v>
      </c>
      <c r="S629" s="1"/>
      <c r="U629" s="1" t="str">
        <f>IF(I:I="国家开发银行","国开",IF(I:I="中国进出口银行","口行",IF(I:I="中国农业发展银行","农发","国债")))&amp;IF(G:G&lt;1,"0",G629)</f>
        <v>农发15</v>
      </c>
      <c r="W629" s="1"/>
      <c r="X629" s="1"/>
    </row>
    <row r="630" spans="1:24" ht="15.75" hidden="1" x14ac:dyDescent="0.25">
      <c r="A630" s="113" t="str">
        <f t="shared" si="18"/>
        <v>160411.IB</v>
      </c>
      <c r="B630" s="29" t="s">
        <v>2699</v>
      </c>
      <c r="C630" s="29" t="s">
        <v>2700</v>
      </c>
      <c r="D630" s="33">
        <v>42557</v>
      </c>
      <c r="E630" s="33">
        <v>42559</v>
      </c>
      <c r="F630" s="30">
        <v>50</v>
      </c>
      <c r="G630" s="30">
        <v>5</v>
      </c>
      <c r="H630" s="29" t="s">
        <v>12</v>
      </c>
      <c r="I630" s="29" t="s">
        <v>41</v>
      </c>
      <c r="J630" s="30">
        <v>2.9954999999999998</v>
      </c>
      <c r="K630" s="30">
        <v>3.46</v>
      </c>
      <c r="L630" s="30"/>
      <c r="M630" s="30">
        <v>4.1364000000000001</v>
      </c>
      <c r="N630" s="84">
        <f>[1]!b_anal_modidura_cnbd(A630,E630,1)</f>
        <v>4.2553999999999998</v>
      </c>
      <c r="O630" s="85">
        <f>[1]!b_anal_yield_cnbd(A630,D630,1)</f>
        <v>3.0261</v>
      </c>
      <c r="P630" s="86">
        <f>IF(U:U="国开1",0.09/N630+J630,IF(U:U="国开3",0.14/N630+J630,IF(U:U="国开5",0.24/N630+J630,IF(U:U="国开7",0.24/N630+J630,IF(U:U="国开10",0.29/N630+J630,IF(U:U="口行1",0.08/N630+J630,IF(U:U="口行2",0.08/N630+J630,IF(U:U="口行3",0.08/N630+J630,IF(U:U="口行5",0.13/N630+J630,IF(U:U="口行7",0.13/N630+J630,IF(U:U="口行10",0.18/N630+J630,IF(U:U="农发1",0.09/N630+J630,IF(U:U="农发2",0.09/N630+J630,IF(U:U="农发3",0.09/N630+J630,IF(U:U="农发5",0.14/N630+J630,IF(U:U="农发7",0.19/N630+J630,IF(U:U="农发10",0.19/N630+J630,IF(U:U="农发20",0.24/N630+J630,IF(U:U="国债1",0.05/N630+J630,IF(U:U="国债2",0.05/N630+J630,IF(U:U="国债3",0.05/N630+J630,IF(U:U="国开0",0,IF(U:U="农发0",0,IF(U:U="国债0",0,IF(U:U="口行0",0,0.1/N630+J630)))))))))))))))))))))))))</f>
        <v>3.0283993749118765</v>
      </c>
      <c r="Q630" s="1"/>
      <c r="R630" s="88">
        <f t="shared" si="19"/>
        <v>0.22993749118764839</v>
      </c>
      <c r="S630" s="1"/>
      <c r="U630" s="1" t="str">
        <f>IF(I:I="国家开发银行","国开",IF(I:I="中国进出口银行","口行",IF(I:I="中国农业发展银行","农发","国债")))&amp;IF(G:G&lt;1,"0",G630)</f>
        <v>农发5</v>
      </c>
      <c r="W630" s="1"/>
      <c r="X630" s="1"/>
    </row>
    <row r="631" spans="1:24" ht="15.75" hidden="1" x14ac:dyDescent="0.25">
      <c r="A631" s="113" t="str">
        <f t="shared" si="18"/>
        <v>160303.IB</v>
      </c>
      <c r="B631" s="29" t="s">
        <v>2701</v>
      </c>
      <c r="C631" s="29" t="s">
        <v>2702</v>
      </c>
      <c r="D631" s="33">
        <v>42558</v>
      </c>
      <c r="E631" s="33">
        <v>42562</v>
      </c>
      <c r="F631" s="30">
        <v>50</v>
      </c>
      <c r="G631" s="30">
        <v>10</v>
      </c>
      <c r="H631" s="29" t="s">
        <v>12</v>
      </c>
      <c r="I631" s="29" t="s">
        <v>22</v>
      </c>
      <c r="J631" s="30">
        <v>3.2113</v>
      </c>
      <c r="K631" s="30">
        <v>4.72</v>
      </c>
      <c r="L631" s="30"/>
      <c r="M631" s="30">
        <v>1.2040999999999999</v>
      </c>
      <c r="N631" s="84">
        <f>[1]!b_anal_modidura_cnbd(A631,E631,1)</f>
        <v>8.0294000000000008</v>
      </c>
      <c r="O631" s="85">
        <f>[1]!b_anal_yield_cnbd(A631,D631,1)</f>
        <v>3.2414999999999998</v>
      </c>
      <c r="P631" s="86">
        <f>IF(U:U="国开1",0.09/N631+J631,IF(U:U="国开3",0.14/N631+J631,IF(U:U="国开5",0.24/N631+J631,IF(U:U="国开7",0.24/N631+J631,IF(U:U="国开10",0.29/N631+J631,IF(U:U="口行1",0.08/N631+J631,IF(U:U="口行2",0.08/N631+J631,IF(U:U="口行3",0.08/N631+J631,IF(U:U="口行5",0.13/N631+J631,IF(U:U="口行7",0.13/N631+J631,IF(U:U="口行10",0.18/N631+J631,IF(U:U="农发1",0.09/N631+J631,IF(U:U="农发2",0.09/N631+J631,IF(U:U="农发3",0.09/N631+J631,IF(U:U="农发5",0.14/N631+J631,IF(U:U="农发7",0.19/N631+J631,IF(U:U="农发10",0.19/N631+J631,IF(U:U="农发20",0.24/N631+J631,IF(U:U="国债1",0.05/N631+J631,IF(U:U="国债2",0.05/N631+J631,IF(U:U="国债3",0.05/N631+J631,IF(U:U="国开0",0,IF(U:U="农发0",0,IF(U:U="国债0",0,IF(U:U="口行0",0,0.1/N631+J631)))))))))))))))))))))))))</f>
        <v>3.2337176152639051</v>
      </c>
      <c r="Q631" s="1"/>
      <c r="R631" s="88">
        <f t="shared" si="19"/>
        <v>-0.77823847360947163</v>
      </c>
      <c r="S631" s="1"/>
      <c r="U631" s="1" t="str">
        <f>IF(I:I="国家开发银行","国开",IF(I:I="中国进出口银行","口行",IF(I:I="中国农业发展银行","农发","国债")))&amp;IF(G:G&lt;1,"0",G631)</f>
        <v>口行10</v>
      </c>
      <c r="W631" s="1"/>
      <c r="X631" s="1"/>
    </row>
    <row r="632" spans="1:24" ht="15.75" hidden="1" x14ac:dyDescent="0.25">
      <c r="A632" s="113" t="str">
        <f t="shared" si="18"/>
        <v>160415.IB</v>
      </c>
      <c r="B632" s="29" t="s">
        <v>2703</v>
      </c>
      <c r="C632" s="29" t="s">
        <v>2704</v>
      </c>
      <c r="D632" s="33">
        <v>42562</v>
      </c>
      <c r="E632" s="33">
        <v>42564</v>
      </c>
      <c r="F632" s="30">
        <v>50</v>
      </c>
      <c r="G632" s="30">
        <v>3</v>
      </c>
      <c r="H632" s="29" t="s">
        <v>12</v>
      </c>
      <c r="I632" s="29" t="s">
        <v>41</v>
      </c>
      <c r="J632" s="30">
        <v>2.7745000000000002</v>
      </c>
      <c r="K632" s="30">
        <v>3.26</v>
      </c>
      <c r="L632" s="30"/>
      <c r="M632" s="30">
        <v>2.9117999999999999</v>
      </c>
      <c r="N632" s="84">
        <f>[1]!b_anal_modidura_cnbd(A632,E632,1)</f>
        <v>2.6131000000000002</v>
      </c>
      <c r="O632" s="85">
        <f>[1]!b_anal_yield_cnbd(A632,D632,1)</f>
        <v>2.7951999999999999</v>
      </c>
      <c r="P632" s="86">
        <f>IF(U:U="国开1",0.09/N632+J632,IF(U:U="国开3",0.14/N632+J632,IF(U:U="国开5",0.24/N632+J632,IF(U:U="国开7",0.24/N632+J632,IF(U:U="国开10",0.29/N632+J632,IF(U:U="口行1",0.08/N632+J632,IF(U:U="口行2",0.08/N632+J632,IF(U:U="口行3",0.08/N632+J632,IF(U:U="口行5",0.13/N632+J632,IF(U:U="口行7",0.13/N632+J632,IF(U:U="口行10",0.18/N632+J632,IF(U:U="农发1",0.09/N632+J632,IF(U:U="农发2",0.09/N632+J632,IF(U:U="农发3",0.09/N632+J632,IF(U:U="农发5",0.14/N632+J632,IF(U:U="农发7",0.19/N632+J632,IF(U:U="农发10",0.19/N632+J632,IF(U:U="农发20",0.24/N632+J632,IF(U:U="国债1",0.05/N632+J632,IF(U:U="国债2",0.05/N632+J632,IF(U:U="国债3",0.05/N632+J632,IF(U:U="国开0",0,IF(U:U="农发0",0,IF(U:U="国债0",0,IF(U:U="口行0",0,0.1/N632+J632)))))))))))))))))))))))))</f>
        <v>2.8089418506754433</v>
      </c>
      <c r="Q632" s="1"/>
      <c r="R632" s="88">
        <f t="shared" si="19"/>
        <v>1.3741850675443423</v>
      </c>
      <c r="S632" s="1"/>
      <c r="U632" s="1" t="str">
        <f>IF(I:I="国家开发银行","国开",IF(I:I="中国进出口银行","口行",IF(I:I="中国农业发展银行","农发","国债")))&amp;IF(G:G&lt;1,"0",G632)</f>
        <v>农发3</v>
      </c>
      <c r="W632" s="1"/>
      <c r="X632" s="1"/>
    </row>
    <row r="633" spans="1:24" ht="15.75" hidden="1" x14ac:dyDescent="0.25">
      <c r="A633" s="113" t="str">
        <f t="shared" si="18"/>
        <v>160417.IB</v>
      </c>
      <c r="B633" s="29" t="s">
        <v>2705</v>
      </c>
      <c r="C633" s="29" t="s">
        <v>2706</v>
      </c>
      <c r="D633" s="33">
        <v>42562</v>
      </c>
      <c r="E633" s="33">
        <v>42564</v>
      </c>
      <c r="F633" s="30">
        <v>50</v>
      </c>
      <c r="G633" s="30">
        <v>7</v>
      </c>
      <c r="H633" s="29" t="s">
        <v>12</v>
      </c>
      <c r="I633" s="29" t="s">
        <v>41</v>
      </c>
      <c r="J633" s="30">
        <v>3.2111000000000001</v>
      </c>
      <c r="K633" s="30">
        <v>3.94</v>
      </c>
      <c r="L633" s="30"/>
      <c r="M633" s="30">
        <v>2.3780000000000001</v>
      </c>
      <c r="N633" s="84">
        <f>[1]!b_anal_modidura_cnbd(A633,E633,1)</f>
        <v>5.9108000000000001</v>
      </c>
      <c r="O633" s="85">
        <f>[1]!b_anal_yield_cnbd(A633,D633,1)</f>
        <v>3.2549999999999999</v>
      </c>
      <c r="P633" s="86">
        <f>IF(U:U="国开1",0.09/N633+J633,IF(U:U="国开3",0.14/N633+J633,IF(U:U="国开5",0.24/N633+J633,IF(U:U="国开7",0.24/N633+J633,IF(U:U="国开10",0.29/N633+J633,IF(U:U="口行1",0.08/N633+J633,IF(U:U="口行2",0.08/N633+J633,IF(U:U="口行3",0.08/N633+J633,IF(U:U="口行5",0.13/N633+J633,IF(U:U="口行7",0.13/N633+J633,IF(U:U="口行10",0.18/N633+J633,IF(U:U="农发1",0.09/N633+J633,IF(U:U="农发2",0.09/N633+J633,IF(U:U="农发3",0.09/N633+J633,IF(U:U="农发5",0.14/N633+J633,IF(U:U="农发7",0.19/N633+J633,IF(U:U="农发10",0.19/N633+J633,IF(U:U="农发20",0.24/N633+J633,IF(U:U="国债1",0.05/N633+J633,IF(U:U="国债2",0.05/N633+J633,IF(U:U="国债3",0.05/N633+J633,IF(U:U="国开0",0,IF(U:U="农发0",0,IF(U:U="国债0",0,IF(U:U="口行0",0,0.1/N633+J633)))))))))))))))))))))))))</f>
        <v>3.2432445489612234</v>
      </c>
      <c r="Q633" s="1"/>
      <c r="R633" s="88">
        <f t="shared" si="19"/>
        <v>-1.175545103877651</v>
      </c>
      <c r="S633" s="1"/>
      <c r="U633" s="1" t="str">
        <f>IF(I:I="国家开发银行","国开",IF(I:I="中国进出口银行","口行",IF(I:I="中国农业发展银行","农发","国债")))&amp;IF(G:G&lt;1,"0",G633)</f>
        <v>农发7</v>
      </c>
      <c r="W633" s="1"/>
      <c r="X633" s="1"/>
    </row>
    <row r="634" spans="1:24" ht="15.75" hidden="1" x14ac:dyDescent="0.25">
      <c r="A634" s="113" t="str">
        <f t="shared" si="18"/>
        <v>160416.IB</v>
      </c>
      <c r="B634" s="29" t="s">
        <v>2707</v>
      </c>
      <c r="C634" s="29" t="s">
        <v>2708</v>
      </c>
      <c r="D634" s="33">
        <v>42562</v>
      </c>
      <c r="E634" s="33">
        <v>42564</v>
      </c>
      <c r="F634" s="30">
        <v>50</v>
      </c>
      <c r="G634" s="30">
        <v>5</v>
      </c>
      <c r="H634" s="29" t="s">
        <v>12</v>
      </c>
      <c r="I634" s="29" t="s">
        <v>41</v>
      </c>
      <c r="J634" s="30">
        <v>2.9921000000000002</v>
      </c>
      <c r="K634" s="30">
        <v>3.45</v>
      </c>
      <c r="L634" s="30"/>
      <c r="M634" s="30">
        <v>9.1428999999999991</v>
      </c>
      <c r="N634" s="84">
        <f>[1]!b_anal_modidura_cnbd(A634,E634,1)</f>
        <v>4.3385999999999996</v>
      </c>
      <c r="O634" s="85">
        <f>[1]!b_anal_yield_cnbd(A634,D634,1)</f>
        <v>3.0432000000000001</v>
      </c>
      <c r="P634" s="86">
        <f>IF(U:U="国开1",0.09/N634+J634,IF(U:U="国开3",0.14/N634+J634,IF(U:U="国开5",0.24/N634+J634,IF(U:U="国开7",0.24/N634+J634,IF(U:U="国开10",0.29/N634+J634,IF(U:U="口行1",0.08/N634+J634,IF(U:U="口行2",0.08/N634+J634,IF(U:U="口行3",0.08/N634+J634,IF(U:U="口行5",0.13/N634+J634,IF(U:U="口行7",0.13/N634+J634,IF(U:U="口行10",0.18/N634+J634,IF(U:U="农发1",0.09/N634+J634,IF(U:U="农发2",0.09/N634+J634,IF(U:U="农发3",0.09/N634+J634,IF(U:U="农发5",0.14/N634+J634,IF(U:U="农发7",0.19/N634+J634,IF(U:U="农发10",0.19/N634+J634,IF(U:U="农发20",0.24/N634+J634,IF(U:U="国债1",0.05/N634+J634,IF(U:U="国债2",0.05/N634+J634,IF(U:U="国债3",0.05/N634+J634,IF(U:U="国开0",0,IF(U:U="农发0",0,IF(U:U="国债0",0,IF(U:U="口行0",0,0.1/N634+J634)))))))))))))))))))))))))</f>
        <v>3.0243684737011942</v>
      </c>
      <c r="Q634" s="1"/>
      <c r="R634" s="88">
        <f t="shared" si="19"/>
        <v>-1.8831526298805912</v>
      </c>
      <c r="S634" s="1"/>
      <c r="U634" s="1" t="str">
        <f>IF(I:I="国家开发银行","国开",IF(I:I="中国进出口银行","口行",IF(I:I="中国农业发展银行","农发","国债")))&amp;IF(G:G&lt;1,"0",G634)</f>
        <v>农发5</v>
      </c>
      <c r="W634" s="1"/>
      <c r="X634" s="1"/>
    </row>
    <row r="635" spans="1:24" ht="15.75" hidden="1" x14ac:dyDescent="0.25">
      <c r="A635" s="113" t="str">
        <f t="shared" si="18"/>
        <v>160418.IB</v>
      </c>
      <c r="B635" s="29" t="s">
        <v>2709</v>
      </c>
      <c r="C635" s="29" t="s">
        <v>2710</v>
      </c>
      <c r="D635" s="33">
        <v>42562</v>
      </c>
      <c r="E635" s="33">
        <v>42564</v>
      </c>
      <c r="F635" s="30">
        <v>50</v>
      </c>
      <c r="G635" s="30">
        <v>10</v>
      </c>
      <c r="H635" s="29" t="s">
        <v>12</v>
      </c>
      <c r="I635" s="29" t="s">
        <v>41</v>
      </c>
      <c r="J635" s="30">
        <v>3.2214999999999998</v>
      </c>
      <c r="K635" s="30">
        <v>4.84</v>
      </c>
      <c r="L635" s="30"/>
      <c r="M635" s="30">
        <v>21.222200000000001</v>
      </c>
      <c r="N635" s="84">
        <f>[1]!b_anal_modidura_cnbd(A635,E635,1)</f>
        <v>8.1105999999999998</v>
      </c>
      <c r="O635" s="85">
        <f>[1]!b_anal_yield_cnbd(A635,D635,1)</f>
        <v>3.2501000000000002</v>
      </c>
      <c r="P635" s="86">
        <f>IF(U:U="国开1",0.09/N635+J635,IF(U:U="国开3",0.14/N635+J635,IF(U:U="国开5",0.24/N635+J635,IF(U:U="国开7",0.24/N635+J635,IF(U:U="国开10",0.29/N635+J635,IF(U:U="口行1",0.08/N635+J635,IF(U:U="口行2",0.08/N635+J635,IF(U:U="口行3",0.08/N635+J635,IF(U:U="口行5",0.13/N635+J635,IF(U:U="口行7",0.13/N635+J635,IF(U:U="口行10",0.18/N635+J635,IF(U:U="农发1",0.09/N635+J635,IF(U:U="农发2",0.09/N635+J635,IF(U:U="农发3",0.09/N635+J635,IF(U:U="农发5",0.14/N635+J635,IF(U:U="农发7",0.19/N635+J635,IF(U:U="农发10",0.19/N635+J635,IF(U:U="农发20",0.24/N635+J635,IF(U:U="国债1",0.05/N635+J635,IF(U:U="国债2",0.05/N635+J635,IF(U:U="国债3",0.05/N635+J635,IF(U:U="国开0",0,IF(U:U="农发0",0,IF(U:U="国债0",0,IF(U:U="口行0",0,0.1/N635+J635)))))))))))))))))))))))))</f>
        <v>3.2449261337015756</v>
      </c>
      <c r="Q635" s="1"/>
      <c r="R635" s="88">
        <f t="shared" si="19"/>
        <v>-0.51738662984246453</v>
      </c>
      <c r="S635" s="1"/>
      <c r="U635" s="1" t="str">
        <f>IF(I:I="国家开发银行","国开",IF(I:I="中国进出口银行","口行",IF(I:I="中国农业发展银行","农发","国债")))&amp;IF(G:G&lt;1,"0",G635)</f>
        <v>农发10</v>
      </c>
      <c r="W635" s="1"/>
      <c r="X635" s="1"/>
    </row>
    <row r="636" spans="1:24" ht="15.75" hidden="1" x14ac:dyDescent="0.25">
      <c r="A636" s="113" t="str">
        <f t="shared" si="18"/>
        <v>160207.IB</v>
      </c>
      <c r="B636" s="29" t="s">
        <v>2711</v>
      </c>
      <c r="C636" s="29" t="s">
        <v>2712</v>
      </c>
      <c r="D636" s="33">
        <v>42563</v>
      </c>
      <c r="E636" s="33">
        <v>42565</v>
      </c>
      <c r="F636" s="30">
        <v>80</v>
      </c>
      <c r="G636" s="30">
        <v>7</v>
      </c>
      <c r="H636" s="29" t="s">
        <v>12</v>
      </c>
      <c r="I636" s="29" t="s">
        <v>15</v>
      </c>
      <c r="J636" s="30">
        <v>3.2038000000000002</v>
      </c>
      <c r="K636" s="30">
        <v>3.31</v>
      </c>
      <c r="L636" s="30"/>
      <c r="M636" s="30">
        <v>4.0232999999999999</v>
      </c>
      <c r="N636" s="84">
        <f>[1]!b_anal_modidura_cnbd(A636,E636,1)</f>
        <v>5.8026</v>
      </c>
      <c r="O636" s="85">
        <f>[1]!b_anal_yield_cnbd(A636,D636,1)</f>
        <v>3.24</v>
      </c>
      <c r="P636" s="86">
        <f>IF(U:U="国开1",0.09/N636+J636,IF(U:U="国开3",0.14/N636+J636,IF(U:U="国开5",0.24/N636+J636,IF(U:U="国开7",0.24/N636+J636,IF(U:U="国开10",0.29/N636+J636,IF(U:U="口行1",0.08/N636+J636,IF(U:U="口行2",0.08/N636+J636,IF(U:U="口行3",0.08/N636+J636,IF(U:U="口行5",0.13/N636+J636,IF(U:U="口行7",0.13/N636+J636,IF(U:U="口行10",0.18/N636+J636,IF(U:U="农发1",0.09/N636+J636,IF(U:U="农发2",0.09/N636+J636,IF(U:U="农发3",0.09/N636+J636,IF(U:U="农发5",0.14/N636+J636,IF(U:U="农发7",0.19/N636+J636,IF(U:U="农发10",0.19/N636+J636,IF(U:U="农发20",0.24/N636+J636,IF(U:U="国债1",0.05/N636+J636,IF(U:U="国债2",0.05/N636+J636,IF(U:U="国债3",0.05/N636+J636,IF(U:U="国开0",0,IF(U:U="农发0",0,IF(U:U="国债0",0,IF(U:U="口行0",0,0.1/N636+J636)))))))))))))))))))))))))</f>
        <v>3.2451607693103095</v>
      </c>
      <c r="Q636" s="1"/>
      <c r="R636" s="88">
        <f t="shared" si="19"/>
        <v>0.51607693103092878</v>
      </c>
      <c r="S636" s="1"/>
      <c r="U636" s="1" t="str">
        <f>IF(I:I="国家开发银行","国开",IF(I:I="中国进出口银行","口行",IF(I:I="中国农业发展银行","农发","国债")))&amp;IF(G:G&lt;1,"0",G636)</f>
        <v>国开7</v>
      </c>
      <c r="W636" s="1"/>
      <c r="X636" s="1"/>
    </row>
    <row r="637" spans="1:24" ht="15.75" hidden="1" x14ac:dyDescent="0.25">
      <c r="A637" s="113" t="str">
        <f t="shared" si="18"/>
        <v>160206.IB</v>
      </c>
      <c r="B637" s="29" t="s">
        <v>2713</v>
      </c>
      <c r="C637" s="29" t="s">
        <v>2714</v>
      </c>
      <c r="D637" s="33">
        <v>42563</v>
      </c>
      <c r="E637" s="33">
        <v>42565</v>
      </c>
      <c r="F637" s="30">
        <v>80</v>
      </c>
      <c r="G637" s="30">
        <v>5</v>
      </c>
      <c r="H637" s="29" t="s">
        <v>12</v>
      </c>
      <c r="I637" s="29" t="s">
        <v>15</v>
      </c>
      <c r="J637" s="30">
        <v>2.9548999999999999</v>
      </c>
      <c r="K637" s="30">
        <v>2.58</v>
      </c>
      <c r="L637" s="30"/>
      <c r="M637" s="30">
        <v>7.1429</v>
      </c>
      <c r="N637" s="84">
        <f>[1]!b_anal_modidura_cnbd(A637,E637,1)</f>
        <v>4.1939000000000002</v>
      </c>
      <c r="O637" s="85">
        <f>[1]!b_anal_yield_cnbd(A637,D637,1)</f>
        <v>2.9737</v>
      </c>
      <c r="P637" s="86">
        <f>IF(U:U="国开1",0.09/N637+J637,IF(U:U="国开3",0.14/N637+J637,IF(U:U="国开5",0.24/N637+J637,IF(U:U="国开7",0.24/N637+J637,IF(U:U="国开10",0.29/N637+J637,IF(U:U="口行1",0.08/N637+J637,IF(U:U="口行2",0.08/N637+J637,IF(U:U="口行3",0.08/N637+J637,IF(U:U="口行5",0.13/N637+J637,IF(U:U="口行7",0.13/N637+J637,IF(U:U="口行10",0.18/N637+J637,IF(U:U="农发1",0.09/N637+J637,IF(U:U="农发2",0.09/N637+J637,IF(U:U="农发3",0.09/N637+J637,IF(U:U="农发5",0.14/N637+J637,IF(U:U="农发7",0.19/N637+J637,IF(U:U="农发10",0.19/N637+J637,IF(U:U="农发20",0.24/N637+J637,IF(U:U="国债1",0.05/N637+J637,IF(U:U="国债2",0.05/N637+J637,IF(U:U="国债3",0.05/N637+J637,IF(U:U="国开0",0,IF(U:U="农发0",0,IF(U:U="国债0",0,IF(U:U="口行0",0,0.1/N637+J637)))))))))))))))))))))))))</f>
        <v>3.0121259710531962</v>
      </c>
      <c r="Q637" s="1"/>
      <c r="R637" s="88">
        <f t="shared" si="19"/>
        <v>3.8425971053196228</v>
      </c>
      <c r="S637" s="1"/>
      <c r="U637" s="1" t="str">
        <f>IF(I:I="国家开发银行","国开",IF(I:I="中国进出口银行","口行",IF(I:I="中国农业发展银行","农发","国债")))&amp;IF(G:G&lt;1,"0",G637)</f>
        <v>国开5</v>
      </c>
      <c r="W637" s="1"/>
      <c r="X637" s="1"/>
    </row>
    <row r="638" spans="1:24" ht="15.75" hidden="1" x14ac:dyDescent="0.25">
      <c r="A638" s="113" t="str">
        <f t="shared" si="18"/>
        <v>160208.IB</v>
      </c>
      <c r="B638" s="29" t="s">
        <v>2715</v>
      </c>
      <c r="C638" s="29" t="s">
        <v>2716</v>
      </c>
      <c r="D638" s="33">
        <v>42563</v>
      </c>
      <c r="E638" s="33">
        <v>42565</v>
      </c>
      <c r="F638" s="30">
        <v>70</v>
      </c>
      <c r="G638" s="30">
        <v>3</v>
      </c>
      <c r="H638" s="29" t="s">
        <v>12</v>
      </c>
      <c r="I638" s="29" t="s">
        <v>15</v>
      </c>
      <c r="J638" s="30">
        <v>2.7290000000000001</v>
      </c>
      <c r="K638" s="30">
        <v>3.16</v>
      </c>
      <c r="L638" s="30"/>
      <c r="M638" s="30">
        <v>1.5217000000000001</v>
      </c>
      <c r="N638" s="84">
        <f>[1]!b_anal_modidura_cnbd(A638,E638,1)</f>
        <v>2.4876999999999998</v>
      </c>
      <c r="O638" s="85">
        <f>[1]!b_anal_yield_cnbd(A638,D638,1)</f>
        <v>2.7724000000000002</v>
      </c>
      <c r="P638" s="86">
        <f>IF(U:U="国开1",0.09/N638+J638,IF(U:U="国开3",0.14/N638+J638,IF(U:U="国开5",0.24/N638+J638,IF(U:U="国开7",0.24/N638+J638,IF(U:U="国开10",0.29/N638+J638,IF(U:U="口行1",0.08/N638+J638,IF(U:U="口行2",0.08/N638+J638,IF(U:U="口行3",0.08/N638+J638,IF(U:U="口行5",0.13/N638+J638,IF(U:U="口行7",0.13/N638+J638,IF(U:U="口行10",0.18/N638+J638,IF(U:U="农发1",0.09/N638+J638,IF(U:U="农发2",0.09/N638+J638,IF(U:U="农发3",0.09/N638+J638,IF(U:U="农发5",0.14/N638+J638,IF(U:U="农发7",0.19/N638+J638,IF(U:U="农发10",0.19/N638+J638,IF(U:U="农发20",0.24/N638+J638,IF(U:U="国债1",0.05/N638+J638,IF(U:U="国债2",0.05/N638+J638,IF(U:U="国债3",0.05/N638+J638,IF(U:U="国开0",0,IF(U:U="农发0",0,IF(U:U="国债0",0,IF(U:U="口行0",0,0.1/N638+J638)))))))))))))))))))))))))</f>
        <v>2.7852768822607228</v>
      </c>
      <c r="Q638" s="1"/>
      <c r="R638" s="88">
        <f t="shared" si="19"/>
        <v>1.2876882260722589</v>
      </c>
      <c r="S638" s="1"/>
      <c r="U638" s="1" t="str">
        <f>IF(I:I="国家开发银行","国开",IF(I:I="中国进出口银行","口行",IF(I:I="中国农业发展银行","农发","国债")))&amp;IF(G:G&lt;1,"0",G638)</f>
        <v>国开3</v>
      </c>
      <c r="W638" s="1"/>
      <c r="X638" s="1"/>
    </row>
    <row r="639" spans="1:24" ht="15.75" hidden="1" x14ac:dyDescent="0.25">
      <c r="A639" s="113" t="str">
        <f t="shared" si="18"/>
        <v>160408.IB</v>
      </c>
      <c r="B639" s="29" t="s">
        <v>2717</v>
      </c>
      <c r="C639" s="29" t="s">
        <v>2718</v>
      </c>
      <c r="D639" s="33">
        <v>42564</v>
      </c>
      <c r="E639" s="33">
        <v>42566</v>
      </c>
      <c r="F639" s="30">
        <v>70</v>
      </c>
      <c r="G639" s="30">
        <v>10</v>
      </c>
      <c r="H639" s="29" t="s">
        <v>12</v>
      </c>
      <c r="I639" s="29" t="s">
        <v>41</v>
      </c>
      <c r="J639" s="30">
        <v>3.2603</v>
      </c>
      <c r="K639" s="30">
        <v>2.77</v>
      </c>
      <c r="L639" s="30"/>
      <c r="M639" s="30">
        <v>1.4578</v>
      </c>
      <c r="N639" s="84">
        <f>[1]!b_anal_modidura_cnbd(A639,E639,1)</f>
        <v>8.0162999999999993</v>
      </c>
      <c r="O639" s="85">
        <f>[1]!b_anal_yield_cnbd(A639,D639,1)</f>
        <v>3.2743000000000002</v>
      </c>
      <c r="P639" s="86">
        <f>IF(U:U="国开1",0.09/N639+J639,IF(U:U="国开3",0.14/N639+J639,IF(U:U="国开5",0.24/N639+J639,IF(U:U="国开7",0.24/N639+J639,IF(U:U="国开10",0.29/N639+J639,IF(U:U="口行1",0.08/N639+J639,IF(U:U="口行2",0.08/N639+J639,IF(U:U="口行3",0.08/N639+J639,IF(U:U="口行5",0.13/N639+J639,IF(U:U="口行7",0.13/N639+J639,IF(U:U="口行10",0.18/N639+J639,IF(U:U="农发1",0.09/N639+J639,IF(U:U="农发2",0.09/N639+J639,IF(U:U="农发3",0.09/N639+J639,IF(U:U="农发5",0.14/N639+J639,IF(U:U="农发7",0.19/N639+J639,IF(U:U="农发10",0.19/N639+J639,IF(U:U="农发20",0.24/N639+J639,IF(U:U="国债1",0.05/N639+J639,IF(U:U="国债2",0.05/N639+J639,IF(U:U="国债3",0.05/N639+J639,IF(U:U="国开0",0,IF(U:U="农发0",0,IF(U:U="国债0",0,IF(U:U="口行0",0,0.1/N639+J639)))))))))))))))))))))))))</f>
        <v>3.2840017077704178</v>
      </c>
      <c r="Q639" s="1"/>
      <c r="R639" s="88">
        <f t="shared" si="19"/>
        <v>0.97017077704175669</v>
      </c>
      <c r="S639" s="1"/>
      <c r="U639" s="1" t="str">
        <f>IF(I:I="国家开发银行","国开",IF(I:I="中国进出口银行","口行",IF(I:I="中国农业发展银行","农发","国债")))&amp;IF(G:G&lt;1,"0",G639)</f>
        <v>农发10</v>
      </c>
      <c r="W639" s="1"/>
      <c r="X639" s="1"/>
    </row>
    <row r="640" spans="1:24" ht="15.75" hidden="1" x14ac:dyDescent="0.25">
      <c r="A640" s="113" t="str">
        <f t="shared" si="18"/>
        <v>160411.IB</v>
      </c>
      <c r="B640" s="29" t="s">
        <v>2719</v>
      </c>
      <c r="C640" s="29" t="s">
        <v>2720</v>
      </c>
      <c r="D640" s="33">
        <v>42564</v>
      </c>
      <c r="E640" s="33">
        <v>42566</v>
      </c>
      <c r="F640" s="30">
        <v>50</v>
      </c>
      <c r="G640" s="30">
        <v>5</v>
      </c>
      <c r="H640" s="29" t="s">
        <v>12</v>
      </c>
      <c r="I640" s="29" t="s">
        <v>41</v>
      </c>
      <c r="J640" s="30">
        <v>3.0392000000000001</v>
      </c>
      <c r="K640" s="30">
        <v>2.48</v>
      </c>
      <c r="L640" s="30"/>
      <c r="M640" s="30">
        <v>4.0526</v>
      </c>
      <c r="N640" s="84">
        <f>[1]!b_anal_modidura_cnbd(A640,E640,1)</f>
        <v>4.2365000000000004</v>
      </c>
      <c r="O640" s="85">
        <f>[1]!b_anal_yield_cnbd(A640,D640,1)</f>
        <v>3.0283000000000002</v>
      </c>
      <c r="P640" s="86">
        <f>IF(U:U="国开1",0.09/N640+J640,IF(U:U="国开3",0.14/N640+J640,IF(U:U="国开5",0.24/N640+J640,IF(U:U="国开7",0.24/N640+J640,IF(U:U="国开10",0.29/N640+J640,IF(U:U="口行1",0.08/N640+J640,IF(U:U="口行2",0.08/N640+J640,IF(U:U="口行3",0.08/N640+J640,IF(U:U="口行5",0.13/N640+J640,IF(U:U="口行7",0.13/N640+J640,IF(U:U="口行10",0.18/N640+J640,IF(U:U="农发1",0.09/N640+J640,IF(U:U="农发2",0.09/N640+J640,IF(U:U="农发3",0.09/N640+J640,IF(U:U="农发5",0.14/N640+J640,IF(U:U="农发7",0.19/N640+J640,IF(U:U="农发10",0.19/N640+J640,IF(U:U="农发20",0.24/N640+J640,IF(U:U="国债1",0.05/N640+J640,IF(U:U="国债2",0.05/N640+J640,IF(U:U="国债3",0.05/N640+J640,IF(U:U="国开0",0,IF(U:U="农发0",0,IF(U:U="国债0",0,IF(U:U="口行0",0,0.1/N640+J640)))))))))))))))))))))))))</f>
        <v>3.0722461465832644</v>
      </c>
      <c r="Q640" s="1"/>
      <c r="R640" s="88">
        <f t="shared" si="19"/>
        <v>4.3946146583264234</v>
      </c>
      <c r="S640" s="1"/>
      <c r="U640" s="1" t="str">
        <f>IF(I:I="国家开发银行","国开",IF(I:I="中国进出口银行","口行",IF(I:I="中国农业发展银行","农发","国债")))&amp;IF(G:G&lt;1,"0",G640)</f>
        <v>农发5</v>
      </c>
      <c r="W640" s="1"/>
      <c r="X640" s="1"/>
    </row>
    <row r="641" spans="1:24" ht="15.75" hidden="1" x14ac:dyDescent="0.25">
      <c r="A641" s="113" t="str">
        <f t="shared" si="18"/>
        <v>160407.IB</v>
      </c>
      <c r="B641" s="29" t="s">
        <v>2721</v>
      </c>
      <c r="C641" s="29" t="s">
        <v>2722</v>
      </c>
      <c r="D641" s="33">
        <v>42564</v>
      </c>
      <c r="E641" s="33">
        <v>42566</v>
      </c>
      <c r="F641" s="30">
        <v>30</v>
      </c>
      <c r="G641" s="30">
        <v>7</v>
      </c>
      <c r="H641" s="29" t="s">
        <v>12</v>
      </c>
      <c r="I641" s="29" t="s">
        <v>41</v>
      </c>
      <c r="J641" s="30">
        <v>3.2309999999999999</v>
      </c>
      <c r="K641" s="30">
        <v>4.1500000000000004</v>
      </c>
      <c r="L641" s="30"/>
      <c r="M641" s="30">
        <v>6.4443999999999999</v>
      </c>
      <c r="N641" s="84">
        <f>[1]!b_anal_modidura_cnbd(A641,E641,1)</f>
        <v>5.7972999999999999</v>
      </c>
      <c r="O641" s="85">
        <f>[1]!b_anal_yield_cnbd(A641,D641,1)</f>
        <v>3.2608000000000001</v>
      </c>
      <c r="P641" s="86">
        <f>IF(U:U="国开1",0.09/N641+J641,IF(U:U="国开3",0.14/N641+J641,IF(U:U="国开5",0.24/N641+J641,IF(U:U="国开7",0.24/N641+J641,IF(U:U="国开10",0.29/N641+J641,IF(U:U="口行1",0.08/N641+J641,IF(U:U="口行2",0.08/N641+J641,IF(U:U="口行3",0.08/N641+J641,IF(U:U="口行5",0.13/N641+J641,IF(U:U="口行7",0.13/N641+J641,IF(U:U="口行10",0.18/N641+J641,IF(U:U="农发1",0.09/N641+J641,IF(U:U="农发2",0.09/N641+J641,IF(U:U="农发3",0.09/N641+J641,IF(U:U="农发5",0.14/N641+J641,IF(U:U="农发7",0.19/N641+J641,IF(U:U="农发10",0.19/N641+J641,IF(U:U="农发20",0.24/N641+J641,IF(U:U="国债1",0.05/N641+J641,IF(U:U="国债2",0.05/N641+J641,IF(U:U="国债3",0.05/N641+J641,IF(U:U="国开0",0,IF(U:U="农发0",0,IF(U:U="国债0",0,IF(U:U="口行0",0,0.1/N641+J641)))))))))))))))))))))))))</f>
        <v>3.2637738774946956</v>
      </c>
      <c r="Q641" s="1"/>
      <c r="R641" s="88">
        <f t="shared" si="19"/>
        <v>0.29738774946954649</v>
      </c>
      <c r="S641" s="1"/>
      <c r="U641" s="1" t="str">
        <f>IF(I:I="国家开发银行","国开",IF(I:I="中国进出口银行","口行",IF(I:I="中国农业发展银行","农发","国债")))&amp;IF(G:G&lt;1,"0",G641)</f>
        <v>农发7</v>
      </c>
      <c r="W641" s="1"/>
      <c r="X641" s="1"/>
    </row>
    <row r="642" spans="1:24" ht="15.75" hidden="1" x14ac:dyDescent="0.25">
      <c r="A642" s="113" t="str">
        <f t="shared" ref="A642:A705" si="20">LEFT(B642,IFERROR(FIND("X",B642,7),FIND("Z",B642,7))-1)&amp;".IB"</f>
        <v>160409.IB</v>
      </c>
      <c r="B642" s="29" t="s">
        <v>2723</v>
      </c>
      <c r="C642" s="29" t="s">
        <v>2724</v>
      </c>
      <c r="D642" s="33">
        <v>42564</v>
      </c>
      <c r="E642" s="33">
        <v>42566</v>
      </c>
      <c r="F642" s="30">
        <v>20</v>
      </c>
      <c r="G642" s="30">
        <v>15</v>
      </c>
      <c r="H642" s="29" t="s">
        <v>12</v>
      </c>
      <c r="I642" s="29" t="s">
        <v>41</v>
      </c>
      <c r="J642" s="30">
        <v>3.6998000000000002</v>
      </c>
      <c r="K642" s="30">
        <v>5.19</v>
      </c>
      <c r="L642" s="30"/>
      <c r="M642" s="30">
        <v>4.625</v>
      </c>
      <c r="N642" s="84">
        <f>[1]!b_anal_modidura_cnbd(A642,E642,1)</f>
        <v>10.8695</v>
      </c>
      <c r="O642" s="85">
        <f>[1]!b_anal_yield_cnbd(A642,D642,1)</f>
        <v>3.7174999999999998</v>
      </c>
      <c r="P642" s="86">
        <f>IF(U:U="国开1",0.09/N642+J642,IF(U:U="国开3",0.14/N642+J642,IF(U:U="国开5",0.24/N642+J642,IF(U:U="国开7",0.24/N642+J642,IF(U:U="国开10",0.29/N642+J642,IF(U:U="口行1",0.08/N642+J642,IF(U:U="口行2",0.08/N642+J642,IF(U:U="口行3",0.08/N642+J642,IF(U:U="口行5",0.13/N642+J642,IF(U:U="口行7",0.13/N642+J642,IF(U:U="口行10",0.18/N642+J642,IF(U:U="农发1",0.09/N642+J642,IF(U:U="农发2",0.09/N642+J642,IF(U:U="农发3",0.09/N642+J642,IF(U:U="农发5",0.14/N642+J642,IF(U:U="农发7",0.19/N642+J642,IF(U:U="农发10",0.19/N642+J642,IF(U:U="农发20",0.24/N642+J642,IF(U:U="国债1",0.05/N642+J642,IF(U:U="国债2",0.05/N642+J642,IF(U:U="国债3",0.05/N642+J642,IF(U:U="国开0",0,IF(U:U="农发0",0,IF(U:U="国债0",0,IF(U:U="口行0",0,0.1/N642+J642)))))))))))))))))))))))))</f>
        <v>3.7090000552003315</v>
      </c>
      <c r="Q642" s="1"/>
      <c r="R642" s="88">
        <f t="shared" ref="R642:R705" si="21">(P642-O642)*100</f>
        <v>-0.84999447996683131</v>
      </c>
      <c r="S642" s="1"/>
      <c r="U642" s="1" t="str">
        <f>IF(I:I="国家开发银行","国开",IF(I:I="中国进出口银行","口行",IF(I:I="中国农业发展银行","农发","国债")))&amp;IF(G:G&lt;1,"0",G642)</f>
        <v>农发15</v>
      </c>
      <c r="W642" s="1"/>
      <c r="X642" s="1"/>
    </row>
    <row r="643" spans="1:24" ht="15.75" hidden="1" x14ac:dyDescent="0.25">
      <c r="A643" s="113" t="str">
        <f t="shared" si="20"/>
        <v>160410.IB</v>
      </c>
      <c r="B643" s="29" t="s">
        <v>2725</v>
      </c>
      <c r="C643" s="29" t="s">
        <v>2726</v>
      </c>
      <c r="D643" s="33">
        <v>42564</v>
      </c>
      <c r="E643" s="33">
        <v>42566</v>
      </c>
      <c r="F643" s="30">
        <v>30</v>
      </c>
      <c r="G643" s="30">
        <v>20</v>
      </c>
      <c r="H643" s="29" t="s">
        <v>12</v>
      </c>
      <c r="I643" s="29" t="s">
        <v>41</v>
      </c>
      <c r="J643" s="30">
        <v>3.7454999999999998</v>
      </c>
      <c r="K643" s="30">
        <v>2.94</v>
      </c>
      <c r="L643" s="30"/>
      <c r="M643" s="30">
        <v>3.25</v>
      </c>
      <c r="N643" s="84">
        <f>[1]!b_anal_modidura_cnbd(A643,E643,1)</f>
        <v>13.4049</v>
      </c>
      <c r="O643" s="85">
        <f>[1]!b_anal_yield_cnbd(A643,D643,1)</f>
        <v>3.7349999999999999</v>
      </c>
      <c r="P643" s="86">
        <f>IF(U:U="国开1",0.09/N643+J643,IF(U:U="国开3",0.14/N643+J643,IF(U:U="国开5",0.24/N643+J643,IF(U:U="国开7",0.24/N643+J643,IF(U:U="国开10",0.29/N643+J643,IF(U:U="口行1",0.08/N643+J643,IF(U:U="口行2",0.08/N643+J643,IF(U:U="口行3",0.08/N643+J643,IF(U:U="口行5",0.13/N643+J643,IF(U:U="口行7",0.13/N643+J643,IF(U:U="口行10",0.18/N643+J643,IF(U:U="农发1",0.09/N643+J643,IF(U:U="农发2",0.09/N643+J643,IF(U:U="农发3",0.09/N643+J643,IF(U:U="农发5",0.14/N643+J643,IF(U:U="农发7",0.19/N643+J643,IF(U:U="农发10",0.19/N643+J643,IF(U:U="农发20",0.24/N643+J643,IF(U:U="国债1",0.05/N643+J643,IF(U:U="国债2",0.05/N643+J643,IF(U:U="国债3",0.05/N643+J643,IF(U:U="国开0",0,IF(U:U="农发0",0,IF(U:U="国债0",0,IF(U:U="口行0",0,0.1/N643+J643)))))))))))))))))))))))))</f>
        <v>3.7634039008123894</v>
      </c>
      <c r="Q643" s="1"/>
      <c r="R643" s="88">
        <f t="shared" si="21"/>
        <v>2.8403900812389526</v>
      </c>
      <c r="S643" s="1"/>
      <c r="U643" s="1" t="str">
        <f>IF(I:I="国家开发银行","国开",IF(I:I="中国进出口银行","口行",IF(I:I="中国农业发展银行","农发","国债")))&amp;IF(G:G&lt;1,"0",G643)</f>
        <v>农发20</v>
      </c>
      <c r="W643" s="1"/>
      <c r="X643" s="1"/>
    </row>
    <row r="644" spans="1:24" ht="15.75" hidden="1" x14ac:dyDescent="0.25">
      <c r="A644" s="113" t="str">
        <f t="shared" si="20"/>
        <v>160205.IB</v>
      </c>
      <c r="B644" s="29" t="s">
        <v>2727</v>
      </c>
      <c r="C644" s="29" t="s">
        <v>2728</v>
      </c>
      <c r="D644" s="33">
        <v>42565</v>
      </c>
      <c r="E644" s="33">
        <v>42569</v>
      </c>
      <c r="F644" s="30">
        <v>30</v>
      </c>
      <c r="G644" s="30">
        <v>20</v>
      </c>
      <c r="H644" s="29" t="s">
        <v>12</v>
      </c>
      <c r="I644" s="29" t="s">
        <v>15</v>
      </c>
      <c r="J644" s="30">
        <v>3.6966000000000001</v>
      </c>
      <c r="K644" s="30">
        <v>4.71</v>
      </c>
      <c r="L644" s="30"/>
      <c r="M644" s="30">
        <v>1.2571000000000001</v>
      </c>
      <c r="N644" s="84">
        <f>[1]!b_anal_modidura_cnbd(A644,E644,1)</f>
        <v>13.428900000000001</v>
      </c>
      <c r="O644" s="85">
        <f>[1]!b_anal_yield_cnbd(A644,D644,1)</f>
        <v>3.7250000000000001</v>
      </c>
      <c r="P644" s="86">
        <f>IF(U:U="国开1",0.09/N644+J644,IF(U:U="国开3",0.14/N644+J644,IF(U:U="国开5",0.24/N644+J644,IF(U:U="国开7",0.24/N644+J644,IF(U:U="国开10",0.29/N644+J644,IF(U:U="口行1",0.08/N644+J644,IF(U:U="口行2",0.08/N644+J644,IF(U:U="口行3",0.08/N644+J644,IF(U:U="口行5",0.13/N644+J644,IF(U:U="口行7",0.13/N644+J644,IF(U:U="口行10",0.18/N644+J644,IF(U:U="农发1",0.09/N644+J644,IF(U:U="农发2",0.09/N644+J644,IF(U:U="农发3",0.09/N644+J644,IF(U:U="农发5",0.14/N644+J644,IF(U:U="农发7",0.19/N644+J644,IF(U:U="农发10",0.19/N644+J644,IF(U:U="农发20",0.24/N644+J644,IF(U:U="国债1",0.05/N644+J644,IF(U:U="国债2",0.05/N644+J644,IF(U:U="国债3",0.05/N644+J644,IF(U:U="国开0",0,IF(U:U="农发0",0,IF(U:U="国债0",0,IF(U:U="口行0",0,0.1/N644+J644)))))))))))))))))))))))))</f>
        <v>3.7040466263059524</v>
      </c>
      <c r="Q644" s="1"/>
      <c r="R644" s="88">
        <f t="shared" si="21"/>
        <v>-2.0953373694047706</v>
      </c>
      <c r="S644" s="1"/>
      <c r="U644" s="1" t="str">
        <f>IF(I:I="国家开发银行","国开",IF(I:I="中国进出口银行","口行",IF(I:I="中国农业发展银行","农发","国债")))&amp;IF(G:G&lt;1,"0",G644)</f>
        <v>国开20</v>
      </c>
      <c r="W644" s="1"/>
      <c r="X644" s="1"/>
    </row>
    <row r="645" spans="1:24" ht="15.75" hidden="1" x14ac:dyDescent="0.25">
      <c r="A645" s="113" t="str">
        <f t="shared" si="20"/>
        <v>160307.IB</v>
      </c>
      <c r="B645" s="29" t="s">
        <v>2729</v>
      </c>
      <c r="C645" s="29" t="s">
        <v>2730</v>
      </c>
      <c r="D645" s="33">
        <v>42565</v>
      </c>
      <c r="E645" s="33">
        <v>42569</v>
      </c>
      <c r="F645" s="30">
        <v>50</v>
      </c>
      <c r="G645" s="30">
        <v>3</v>
      </c>
      <c r="H645" s="29" t="s">
        <v>12</v>
      </c>
      <c r="I645" s="29" t="s">
        <v>22</v>
      </c>
      <c r="J645" s="30">
        <v>2.7927</v>
      </c>
      <c r="K645" s="30">
        <v>3.29</v>
      </c>
      <c r="L645" s="30"/>
      <c r="M645" s="30">
        <v>2.2940999999999998</v>
      </c>
      <c r="N645" s="84">
        <f>[1]!b_anal_modidura_cnbd(A645,E645,1)</f>
        <v>2.8218000000000001</v>
      </c>
      <c r="O645" s="85">
        <f>[1]!b_anal_yield_cnbd(A645,D645,1)</f>
        <v>2.8111000000000002</v>
      </c>
      <c r="P645" s="86">
        <f>IF(U:U="国开1",0.09/N645+J645,IF(U:U="国开3",0.14/N645+J645,IF(U:U="国开5",0.24/N645+J645,IF(U:U="国开7",0.24/N645+J645,IF(U:U="国开10",0.29/N645+J645,IF(U:U="口行1",0.08/N645+J645,IF(U:U="口行2",0.08/N645+J645,IF(U:U="口行3",0.08/N645+J645,IF(U:U="口行5",0.13/N645+J645,IF(U:U="口行7",0.13/N645+J645,IF(U:U="口行10",0.18/N645+J645,IF(U:U="农发1",0.09/N645+J645,IF(U:U="农发2",0.09/N645+J645,IF(U:U="农发3",0.09/N645+J645,IF(U:U="农发5",0.14/N645+J645,IF(U:U="农发7",0.19/N645+J645,IF(U:U="农发10",0.19/N645+J645,IF(U:U="农发20",0.24/N645+J645,IF(U:U="国债1",0.05/N645+J645,IF(U:U="国债2",0.05/N645+J645,IF(U:U="国债3",0.05/N645+J645,IF(U:U="国开0",0,IF(U:U="农发0",0,IF(U:U="国债0",0,IF(U:U="口行0",0,0.1/N645+J645)))))))))))))))))))))))))</f>
        <v>2.8210506981359416</v>
      </c>
      <c r="Q645" s="1"/>
      <c r="R645" s="88">
        <f t="shared" si="21"/>
        <v>0.99506981359414048</v>
      </c>
      <c r="S645" s="1"/>
      <c r="U645" s="1" t="str">
        <f>IF(I:I="国家开发银行","国开",IF(I:I="中国进出口银行","口行",IF(I:I="中国农业发展银行","农发","国债")))&amp;IF(G:G&lt;1,"0",G645)</f>
        <v>口行3</v>
      </c>
      <c r="W645" s="1"/>
      <c r="X645" s="1"/>
    </row>
    <row r="646" spans="1:24" ht="15.75" hidden="1" x14ac:dyDescent="0.25">
      <c r="A646" s="113" t="str">
        <f t="shared" si="20"/>
        <v>160303.IB</v>
      </c>
      <c r="B646" s="29" t="s">
        <v>2731</v>
      </c>
      <c r="C646" s="29" t="s">
        <v>2732</v>
      </c>
      <c r="D646" s="33">
        <v>42565</v>
      </c>
      <c r="E646" s="33">
        <v>42569</v>
      </c>
      <c r="F646" s="30">
        <v>50</v>
      </c>
      <c r="G646" s="30">
        <v>10</v>
      </c>
      <c r="H646" s="29" t="s">
        <v>12</v>
      </c>
      <c r="I646" s="29" t="s">
        <v>22</v>
      </c>
      <c r="J646" s="30">
        <v>3.2482000000000002</v>
      </c>
      <c r="K646" s="30">
        <v>5.56</v>
      </c>
      <c r="L646" s="30"/>
      <c r="M646" s="30">
        <v>3.6589</v>
      </c>
      <c r="N646" s="84">
        <f>[1]!b_anal_modidura_cnbd(A646,E646,1)</f>
        <v>8.0097000000000005</v>
      </c>
      <c r="O646" s="85">
        <f>[1]!b_anal_yield_cnbd(A646,D646,1)</f>
        <v>3.2703000000000002</v>
      </c>
      <c r="P646" s="86">
        <f>IF(U:U="国开1",0.09/N646+J646,IF(U:U="国开3",0.14/N646+J646,IF(U:U="国开5",0.24/N646+J646,IF(U:U="国开7",0.24/N646+J646,IF(U:U="国开10",0.29/N646+J646,IF(U:U="口行1",0.08/N646+J646,IF(U:U="口行2",0.08/N646+J646,IF(U:U="口行3",0.08/N646+J646,IF(U:U="口行5",0.13/N646+J646,IF(U:U="口行7",0.13/N646+J646,IF(U:U="口行10",0.18/N646+J646,IF(U:U="农发1",0.09/N646+J646,IF(U:U="农发2",0.09/N646+J646,IF(U:U="农发3",0.09/N646+J646,IF(U:U="农发5",0.14/N646+J646,IF(U:U="农发7",0.19/N646+J646,IF(U:U="农发10",0.19/N646+J646,IF(U:U="农发20",0.24/N646+J646,IF(U:U="国债1",0.05/N646+J646,IF(U:U="国债2",0.05/N646+J646,IF(U:U="国债3",0.05/N646+J646,IF(U:U="国开0",0,IF(U:U="农发0",0,IF(U:U="国债0",0,IF(U:U="口行0",0,0.1/N646+J646)))))))))))))))))))))))))</f>
        <v>3.2706727517884566</v>
      </c>
      <c r="Q646" s="1"/>
      <c r="R646" s="88">
        <f t="shared" si="21"/>
        <v>3.7275178845641577E-2</v>
      </c>
      <c r="S646" s="1"/>
      <c r="U646" s="1" t="str">
        <f>IF(I:I="国家开发银行","国开",IF(I:I="中国进出口银行","口行",IF(I:I="中国农业发展银行","农发","国债")))&amp;IF(G:G&lt;1,"0",G646)</f>
        <v>口行10</v>
      </c>
      <c r="W646" s="1"/>
      <c r="X646" s="1"/>
    </row>
    <row r="647" spans="1:24" ht="15.75" hidden="1" x14ac:dyDescent="0.25">
      <c r="A647" s="113" t="str">
        <f t="shared" si="20"/>
        <v>160210.IB</v>
      </c>
      <c r="B647" s="29" t="s">
        <v>2733</v>
      </c>
      <c r="C647" s="29" t="s">
        <v>2734</v>
      </c>
      <c r="D647" s="33">
        <v>42565</v>
      </c>
      <c r="E647" s="33">
        <v>42569</v>
      </c>
      <c r="F647" s="30">
        <v>140</v>
      </c>
      <c r="G647" s="30">
        <v>10</v>
      </c>
      <c r="H647" s="29" t="s">
        <v>12</v>
      </c>
      <c r="I647" s="29" t="s">
        <v>15</v>
      </c>
      <c r="J647" s="30">
        <v>3.1528999999999998</v>
      </c>
      <c r="K647" s="30">
        <v>3.05</v>
      </c>
      <c r="L647" s="30"/>
      <c r="M647" s="30">
        <v>1.2845</v>
      </c>
      <c r="N647" s="84">
        <f>[1]!b_anal_modidura_cnbd(A647,E647,1)</f>
        <v>8.1782000000000004</v>
      </c>
      <c r="O647" s="85">
        <f>[1]!b_anal_yield_cnbd(A647,D647,1)</f>
        <v>3.1825000000000001</v>
      </c>
      <c r="P647" s="86">
        <f>IF(U:U="国开1",0.09/N647+J647,IF(U:U="国开3",0.14/N647+J647,IF(U:U="国开5",0.24/N647+J647,IF(U:U="国开7",0.24/N647+J647,IF(U:U="国开10",0.29/N647+J647,IF(U:U="口行1",0.08/N647+J647,IF(U:U="口行2",0.08/N647+J647,IF(U:U="口行3",0.08/N647+J647,IF(U:U="口行5",0.13/N647+J647,IF(U:U="口行7",0.13/N647+J647,IF(U:U="口行10",0.18/N647+J647,IF(U:U="农发1",0.09/N647+J647,IF(U:U="农发2",0.09/N647+J647,IF(U:U="农发3",0.09/N647+J647,IF(U:U="农发5",0.14/N647+J647,IF(U:U="农发7",0.19/N647+J647,IF(U:U="农发10",0.19/N647+J647,IF(U:U="农发20",0.24/N647+J647,IF(U:U="国债1",0.05/N647+J647,IF(U:U="国债2",0.05/N647+J647,IF(U:U="国债3",0.05/N647+J647,IF(U:U="国开0",0,IF(U:U="农发0",0,IF(U:U="国债0",0,IF(U:U="口行0",0,0.1/N647+J647)))))))))))))))))))))))))</f>
        <v>3.1883601257000316</v>
      </c>
      <c r="Q647" s="1"/>
      <c r="R647" s="88">
        <f t="shared" si="21"/>
        <v>0.5860125700031471</v>
      </c>
      <c r="S647" s="1"/>
      <c r="U647" s="1" t="str">
        <f>IF(I:I="国家开发银行","国开",IF(I:I="中国进出口银行","口行",IF(I:I="中国农业发展银行","农发","国债")))&amp;IF(G:G&lt;1,"0",G647)</f>
        <v>国开10</v>
      </c>
      <c r="W647" s="1"/>
      <c r="X647" s="1"/>
    </row>
    <row r="648" spans="1:24" ht="15.75" hidden="1" x14ac:dyDescent="0.25">
      <c r="A648" s="113" t="str">
        <f t="shared" si="20"/>
        <v>160404.IB</v>
      </c>
      <c r="B648" s="29" t="s">
        <v>2735</v>
      </c>
      <c r="C648" s="29" t="s">
        <v>2736</v>
      </c>
      <c r="D648" s="33">
        <v>42569</v>
      </c>
      <c r="E648" s="33">
        <v>42571</v>
      </c>
      <c r="F648" s="30">
        <v>50</v>
      </c>
      <c r="G648" s="30">
        <v>7</v>
      </c>
      <c r="H648" s="29" t="s">
        <v>12</v>
      </c>
      <c r="I648" s="29" t="s">
        <v>41</v>
      </c>
      <c r="J648" s="30">
        <v>3.2372999999999998</v>
      </c>
      <c r="K648" s="30">
        <v>3.22</v>
      </c>
      <c r="L648" s="30"/>
      <c r="M648" s="30">
        <v>4.3076999999999996</v>
      </c>
      <c r="N648" s="84">
        <f>[1]!b_anal_modidura_cnbd(A648,E648,1)</f>
        <v>5.6454000000000004</v>
      </c>
      <c r="O648" s="85">
        <f>[1]!b_anal_yield_cnbd(A648,D648,1)</f>
        <v>3.2366000000000001</v>
      </c>
      <c r="P648" s="86">
        <f>IF(U:U="国开1",0.09/N648+J648,IF(U:U="国开3",0.14/N648+J648,IF(U:U="国开5",0.24/N648+J648,IF(U:U="国开7",0.24/N648+J648,IF(U:U="国开10",0.29/N648+J648,IF(U:U="口行1",0.08/N648+J648,IF(U:U="口行2",0.08/N648+J648,IF(U:U="口行3",0.08/N648+J648,IF(U:U="口行5",0.13/N648+J648,IF(U:U="口行7",0.13/N648+J648,IF(U:U="口行10",0.18/N648+J648,IF(U:U="农发1",0.09/N648+J648,IF(U:U="农发2",0.09/N648+J648,IF(U:U="农发3",0.09/N648+J648,IF(U:U="农发5",0.14/N648+J648,IF(U:U="农发7",0.19/N648+J648,IF(U:U="农发10",0.19/N648+J648,IF(U:U="农发20",0.24/N648+J648,IF(U:U="国债1",0.05/N648+J648,IF(U:U="国债2",0.05/N648+J648,IF(U:U="国债3",0.05/N648+J648,IF(U:U="国开0",0,IF(U:U="农发0",0,IF(U:U="国债0",0,IF(U:U="口行0",0,0.1/N648+J648)))))))))))))))))))))))))</f>
        <v>3.2709557197009955</v>
      </c>
      <c r="Q648" s="1"/>
      <c r="R648" s="88">
        <f t="shared" si="21"/>
        <v>3.435571970099538</v>
      </c>
      <c r="S648" s="1"/>
      <c r="U648" s="1" t="str">
        <f>IF(I:I="国家开发银行","国开",IF(I:I="中国进出口银行","口行",IF(I:I="中国农业发展银行","农发","国债")))&amp;IF(G:G&lt;1,"0",G648)</f>
        <v>农发7</v>
      </c>
      <c r="W648" s="1"/>
      <c r="X648" s="1"/>
    </row>
    <row r="649" spans="1:24" ht="15.75" hidden="1" x14ac:dyDescent="0.25">
      <c r="A649" s="113" t="str">
        <f t="shared" si="20"/>
        <v>160405.IB</v>
      </c>
      <c r="B649" s="29" t="s">
        <v>2737</v>
      </c>
      <c r="C649" s="29" t="s">
        <v>2738</v>
      </c>
      <c r="D649" s="33">
        <v>42569</v>
      </c>
      <c r="E649" s="33">
        <v>42571</v>
      </c>
      <c r="F649" s="30">
        <v>50</v>
      </c>
      <c r="G649" s="30">
        <v>10</v>
      </c>
      <c r="H649" s="29" t="s">
        <v>12</v>
      </c>
      <c r="I649" s="29" t="s">
        <v>41</v>
      </c>
      <c r="J649" s="30">
        <v>3.2515999999999998</v>
      </c>
      <c r="K649" s="30">
        <v>4.5599999999999996</v>
      </c>
      <c r="L649" s="30"/>
      <c r="M649" s="30">
        <v>1.0512999999999999</v>
      </c>
      <c r="N649" s="84">
        <f>[1]!b_anal_modidura_cnbd(A649,E649,1)</f>
        <v>7.8840000000000003</v>
      </c>
      <c r="O649" s="85">
        <f>[1]!b_anal_yield_cnbd(A649,D649,1)</f>
        <v>3.2587000000000002</v>
      </c>
      <c r="P649" s="86">
        <f>IF(U:U="国开1",0.09/N649+J649,IF(U:U="国开3",0.14/N649+J649,IF(U:U="国开5",0.24/N649+J649,IF(U:U="国开7",0.24/N649+J649,IF(U:U="国开10",0.29/N649+J649,IF(U:U="口行1",0.08/N649+J649,IF(U:U="口行2",0.08/N649+J649,IF(U:U="口行3",0.08/N649+J649,IF(U:U="口行5",0.13/N649+J649,IF(U:U="口行7",0.13/N649+J649,IF(U:U="口行10",0.18/N649+J649,IF(U:U="农发1",0.09/N649+J649,IF(U:U="农发2",0.09/N649+J649,IF(U:U="农发3",0.09/N649+J649,IF(U:U="农发5",0.14/N649+J649,IF(U:U="农发7",0.19/N649+J649,IF(U:U="农发10",0.19/N649+J649,IF(U:U="农发20",0.24/N649+J649,IF(U:U="国债1",0.05/N649+J649,IF(U:U="国债2",0.05/N649+J649,IF(U:U="国债3",0.05/N649+J649,IF(U:U="国开0",0,IF(U:U="农发0",0,IF(U:U="国债0",0,IF(U:U="口行0",0,0.1/N649+J649)))))))))))))))))))))))))</f>
        <v>3.275699441907661</v>
      </c>
      <c r="Q649" s="1"/>
      <c r="R649" s="88">
        <f t="shared" si="21"/>
        <v>1.6999441907660895</v>
      </c>
      <c r="S649" s="1"/>
      <c r="U649" s="1" t="str">
        <f>IF(I:I="国家开发银行","国开",IF(I:I="中国进出口银行","口行",IF(I:I="中国农业发展银行","农发","国债")))&amp;IF(G:G&lt;1,"0",G649)</f>
        <v>农发10</v>
      </c>
      <c r="W649" s="1"/>
      <c r="X649" s="1"/>
    </row>
    <row r="650" spans="1:24" ht="15.75" hidden="1" x14ac:dyDescent="0.25">
      <c r="A650" s="113" t="str">
        <f t="shared" si="20"/>
        <v>160415.IB</v>
      </c>
      <c r="B650" s="29" t="s">
        <v>2739</v>
      </c>
      <c r="C650" s="29" t="s">
        <v>2740</v>
      </c>
      <c r="D650" s="33">
        <v>42569</v>
      </c>
      <c r="E650" s="33">
        <v>42571</v>
      </c>
      <c r="F650" s="30">
        <v>50</v>
      </c>
      <c r="G650" s="30">
        <v>3</v>
      </c>
      <c r="H650" s="29" t="s">
        <v>12</v>
      </c>
      <c r="I650" s="29" t="s">
        <v>41</v>
      </c>
      <c r="J650" s="30">
        <v>2.7719</v>
      </c>
      <c r="K650" s="30">
        <v>3.25</v>
      </c>
      <c r="L650" s="30"/>
      <c r="M650" s="30">
        <v>1.0299</v>
      </c>
      <c r="N650" s="84">
        <f>[1]!b_anal_modidura_cnbd(A650,E650,1)</f>
        <v>2.5958999999999999</v>
      </c>
      <c r="O650" s="85">
        <f>[1]!b_anal_yield_cnbd(A650,D650,1)</f>
        <v>2.8003</v>
      </c>
      <c r="P650" s="86">
        <f>IF(U:U="国开1",0.09/N650+J650,IF(U:U="国开3",0.14/N650+J650,IF(U:U="国开5",0.24/N650+J650,IF(U:U="国开7",0.24/N650+J650,IF(U:U="国开10",0.29/N650+J650,IF(U:U="口行1",0.08/N650+J650,IF(U:U="口行2",0.08/N650+J650,IF(U:U="口行3",0.08/N650+J650,IF(U:U="口行5",0.13/N650+J650,IF(U:U="口行7",0.13/N650+J650,IF(U:U="口行10",0.18/N650+J650,IF(U:U="农发1",0.09/N650+J650,IF(U:U="农发2",0.09/N650+J650,IF(U:U="农发3",0.09/N650+J650,IF(U:U="农发5",0.14/N650+J650,IF(U:U="农发7",0.19/N650+J650,IF(U:U="农发10",0.19/N650+J650,IF(U:U="农发20",0.24/N650+J650,IF(U:U="国债1",0.05/N650+J650,IF(U:U="国债2",0.05/N650+J650,IF(U:U="国债3",0.05/N650+J650,IF(U:U="国开0",0,IF(U:U="农发0",0,IF(U:U="国债0",0,IF(U:U="口行0",0,0.1/N650+J650)))))))))))))))))))))))))</f>
        <v>2.8065700566277592</v>
      </c>
      <c r="Q650" s="1"/>
      <c r="R650" s="88">
        <f t="shared" si="21"/>
        <v>0.62700566277591463</v>
      </c>
      <c r="S650" s="1"/>
      <c r="U650" s="1" t="str">
        <f>IF(I:I="国家开发银行","国开",IF(I:I="中国进出口银行","口行",IF(I:I="中国农业发展银行","农发","国债")))&amp;IF(G:G&lt;1,"0",G650)</f>
        <v>农发3</v>
      </c>
      <c r="W650" s="1"/>
      <c r="X650" s="1"/>
    </row>
    <row r="651" spans="1:24" ht="15.75" hidden="1" x14ac:dyDescent="0.25">
      <c r="A651" s="113" t="str">
        <f t="shared" si="20"/>
        <v>160416.IB</v>
      </c>
      <c r="B651" s="29" t="s">
        <v>2741</v>
      </c>
      <c r="C651" s="29" t="s">
        <v>2742</v>
      </c>
      <c r="D651" s="33">
        <v>42569</v>
      </c>
      <c r="E651" s="33">
        <v>42571</v>
      </c>
      <c r="F651" s="30">
        <v>50</v>
      </c>
      <c r="G651" s="30">
        <v>5</v>
      </c>
      <c r="H651" s="29" t="s">
        <v>12</v>
      </c>
      <c r="I651" s="29" t="s">
        <v>41</v>
      </c>
      <c r="J651" s="30">
        <v>2.9937999999999998</v>
      </c>
      <c r="K651" s="30">
        <v>3.75</v>
      </c>
      <c r="L651" s="30"/>
      <c r="M651" s="30">
        <v>2.1074999999999999</v>
      </c>
      <c r="N651" s="84">
        <f>[1]!b_anal_modidura_cnbd(A651,E651,1)</f>
        <v>4.3231999999999999</v>
      </c>
      <c r="O651" s="85">
        <f>[1]!b_anal_yield_cnbd(A651,D651,1)</f>
        <v>3.0150000000000001</v>
      </c>
      <c r="P651" s="86">
        <f>IF(U:U="国开1",0.09/N651+J651,IF(U:U="国开3",0.14/N651+J651,IF(U:U="国开5",0.24/N651+J651,IF(U:U="国开7",0.24/N651+J651,IF(U:U="国开10",0.29/N651+J651,IF(U:U="口行1",0.08/N651+J651,IF(U:U="口行2",0.08/N651+J651,IF(U:U="口行3",0.08/N651+J651,IF(U:U="口行5",0.13/N651+J651,IF(U:U="口行7",0.13/N651+J651,IF(U:U="口行10",0.18/N651+J651,IF(U:U="农发1",0.09/N651+J651,IF(U:U="农发2",0.09/N651+J651,IF(U:U="农发3",0.09/N651+J651,IF(U:U="农发5",0.14/N651+J651,IF(U:U="农发7",0.19/N651+J651,IF(U:U="农发10",0.19/N651+J651,IF(U:U="农发20",0.24/N651+J651,IF(U:U="国债1",0.05/N651+J651,IF(U:U="国债2",0.05/N651+J651,IF(U:U="国债3",0.05/N651+J651,IF(U:U="国开0",0,IF(U:U="农发0",0,IF(U:U="国债0",0,IF(U:U="口行0",0,0.1/N651+J651)))))))))))))))))))))))))</f>
        <v>3.0261834196891191</v>
      </c>
      <c r="Q651" s="1"/>
      <c r="R651" s="88">
        <f t="shared" si="21"/>
        <v>1.1183419689118956</v>
      </c>
      <c r="S651" s="1"/>
      <c r="U651" s="1" t="str">
        <f>IF(I:I="国家开发银行","国开",IF(I:I="中国进出口银行","口行",IF(I:I="中国农业发展银行","农发","国债")))&amp;IF(G:G&lt;1,"0",G651)</f>
        <v>农发5</v>
      </c>
      <c r="W651" s="1"/>
      <c r="X651" s="1"/>
    </row>
    <row r="652" spans="1:24" ht="15.75" hidden="1" x14ac:dyDescent="0.25">
      <c r="A652" s="113" t="str">
        <f t="shared" si="20"/>
        <v>160207.IB</v>
      </c>
      <c r="B652" s="29" t="s">
        <v>2743</v>
      </c>
      <c r="C652" s="29" t="s">
        <v>2744</v>
      </c>
      <c r="D652" s="33">
        <v>42570</v>
      </c>
      <c r="E652" s="33">
        <v>42572</v>
      </c>
      <c r="F652" s="30">
        <v>70</v>
      </c>
      <c r="G652" s="30">
        <v>7</v>
      </c>
      <c r="H652" s="29" t="s">
        <v>12</v>
      </c>
      <c r="I652" s="29" t="s">
        <v>15</v>
      </c>
      <c r="J652" s="30">
        <v>3.1938</v>
      </c>
      <c r="K652" s="30">
        <v>3.93</v>
      </c>
      <c r="L652" s="30"/>
      <c r="M652" s="30">
        <v>2.1897000000000002</v>
      </c>
      <c r="N652" s="84">
        <f>[1]!b_anal_modidura_cnbd(A652,E652,1)</f>
        <v>5.7910000000000004</v>
      </c>
      <c r="O652" s="85">
        <f>[1]!b_anal_yield_cnbd(A652,D652,1)</f>
        <v>3.2250000000000001</v>
      </c>
      <c r="P652" s="86">
        <f>IF(U:U="国开1",0.09/N652+J652,IF(U:U="国开3",0.14/N652+J652,IF(U:U="国开5",0.24/N652+J652,IF(U:U="国开7",0.24/N652+J652,IF(U:U="国开10",0.29/N652+J652,IF(U:U="口行1",0.08/N652+J652,IF(U:U="口行2",0.08/N652+J652,IF(U:U="口行3",0.08/N652+J652,IF(U:U="口行5",0.13/N652+J652,IF(U:U="口行7",0.13/N652+J652,IF(U:U="口行10",0.18/N652+J652,IF(U:U="农发1",0.09/N652+J652,IF(U:U="农发2",0.09/N652+J652,IF(U:U="农发3",0.09/N652+J652,IF(U:U="农发5",0.14/N652+J652,IF(U:U="农发7",0.19/N652+J652,IF(U:U="农发10",0.19/N652+J652,IF(U:U="农发20",0.24/N652+J652,IF(U:U="国债1",0.05/N652+J652,IF(U:U="国债2",0.05/N652+J652,IF(U:U="国债3",0.05/N652+J652,IF(U:U="国开0",0,IF(U:U="农发0",0,IF(U:U="国债0",0,IF(U:U="口行0",0,0.1/N652+J652)))))))))))))))))))))))))</f>
        <v>3.2352436194094283</v>
      </c>
      <c r="Q652" s="1"/>
      <c r="R652" s="88">
        <f t="shared" si="21"/>
        <v>1.0243619409428195</v>
      </c>
      <c r="S652" s="1"/>
      <c r="U652" s="1" t="str">
        <f>IF(I:I="国家开发银行","国开",IF(I:I="中国进出口银行","口行",IF(I:I="中国农业发展银行","农发","国债")))&amp;IF(G:G&lt;1,"0",G652)</f>
        <v>国开7</v>
      </c>
      <c r="W652" s="1"/>
      <c r="X652" s="1"/>
    </row>
    <row r="653" spans="1:24" ht="15.75" hidden="1" x14ac:dyDescent="0.25">
      <c r="A653" s="113" t="str">
        <f t="shared" si="20"/>
        <v>160206.IB</v>
      </c>
      <c r="B653" s="29" t="s">
        <v>2745</v>
      </c>
      <c r="C653" s="29" t="s">
        <v>2746</v>
      </c>
      <c r="D653" s="33">
        <v>42570</v>
      </c>
      <c r="E653" s="33">
        <v>42572</v>
      </c>
      <c r="F653" s="30">
        <v>70</v>
      </c>
      <c r="G653" s="30">
        <v>5</v>
      </c>
      <c r="H653" s="29" t="s">
        <v>12</v>
      </c>
      <c r="I653" s="29" t="s">
        <v>15</v>
      </c>
      <c r="J653" s="30">
        <v>2.9304000000000001</v>
      </c>
      <c r="K653" s="30">
        <v>3.8</v>
      </c>
      <c r="L653" s="30"/>
      <c r="M653" s="30">
        <v>12.589700000000001</v>
      </c>
      <c r="N653" s="84">
        <f>[1]!b_anal_modidura_cnbd(A653,E653,1)</f>
        <v>4.1786000000000003</v>
      </c>
      <c r="O653" s="85">
        <f>[1]!b_anal_yield_cnbd(A653,D653,1)</f>
        <v>2.9624000000000001</v>
      </c>
      <c r="P653" s="86">
        <f>IF(U:U="国开1",0.09/N653+J653,IF(U:U="国开3",0.14/N653+J653,IF(U:U="国开5",0.24/N653+J653,IF(U:U="国开7",0.24/N653+J653,IF(U:U="国开10",0.29/N653+J653,IF(U:U="口行1",0.08/N653+J653,IF(U:U="口行2",0.08/N653+J653,IF(U:U="口行3",0.08/N653+J653,IF(U:U="口行5",0.13/N653+J653,IF(U:U="口行7",0.13/N653+J653,IF(U:U="口行10",0.18/N653+J653,IF(U:U="农发1",0.09/N653+J653,IF(U:U="农发2",0.09/N653+J653,IF(U:U="农发3",0.09/N653+J653,IF(U:U="农发5",0.14/N653+J653,IF(U:U="农发7",0.19/N653+J653,IF(U:U="农发10",0.19/N653+J653,IF(U:U="农发20",0.24/N653+J653,IF(U:U="国债1",0.05/N653+J653,IF(U:U="国债2",0.05/N653+J653,IF(U:U="国债3",0.05/N653+J653,IF(U:U="国开0",0,IF(U:U="农发0",0,IF(U:U="国债0",0,IF(U:U="口行0",0,0.1/N653+J653)))))))))))))))))))))))))</f>
        <v>2.9878355047144978</v>
      </c>
      <c r="Q653" s="1"/>
      <c r="R653" s="88">
        <f t="shared" si="21"/>
        <v>2.5435504714497625</v>
      </c>
      <c r="S653" s="1"/>
      <c r="U653" s="1" t="str">
        <f>IF(I:I="国家开发银行","国开",IF(I:I="中国进出口银行","口行",IF(I:I="中国农业发展银行","农发","国债")))&amp;IF(G:G&lt;1,"0",G653)</f>
        <v>国开5</v>
      </c>
      <c r="W653" s="1"/>
      <c r="X653" s="1"/>
    </row>
    <row r="654" spans="1:24" ht="15.75" hidden="1" x14ac:dyDescent="0.25">
      <c r="A654" s="113" t="str">
        <f t="shared" si="20"/>
        <v>160409.IB</v>
      </c>
      <c r="B654" s="29" t="s">
        <v>2747</v>
      </c>
      <c r="C654" s="29" t="s">
        <v>2748</v>
      </c>
      <c r="D654" s="33">
        <v>42571</v>
      </c>
      <c r="E654" s="33">
        <v>42573</v>
      </c>
      <c r="F654" s="30">
        <v>20</v>
      </c>
      <c r="G654" s="30">
        <v>15</v>
      </c>
      <c r="H654" s="29" t="s">
        <v>12</v>
      </c>
      <c r="I654" s="29" t="s">
        <v>41</v>
      </c>
      <c r="J654" s="30">
        <v>3.5246</v>
      </c>
      <c r="K654" s="30">
        <v>10.119999999999999</v>
      </c>
      <c r="L654" s="30"/>
      <c r="M654" s="30">
        <v>15.333299999999999</v>
      </c>
      <c r="N654" s="84">
        <f>[1]!b_anal_modidura_cnbd(A654,E654,1)</f>
        <v>10.9216</v>
      </c>
      <c r="O654" s="85">
        <f>[1]!b_anal_yield_cnbd(A654,D654,1)</f>
        <v>3.5800999999999998</v>
      </c>
      <c r="P654" s="86">
        <f>IF(U:U="国开1",0.09/N654+J654,IF(U:U="国开3",0.14/N654+J654,IF(U:U="国开5",0.24/N654+J654,IF(U:U="国开7",0.24/N654+J654,IF(U:U="国开10",0.29/N654+J654,IF(U:U="口行1",0.08/N654+J654,IF(U:U="口行2",0.08/N654+J654,IF(U:U="口行3",0.08/N654+J654,IF(U:U="口行5",0.13/N654+J654,IF(U:U="口行7",0.13/N654+J654,IF(U:U="口行10",0.18/N654+J654,IF(U:U="农发1",0.09/N654+J654,IF(U:U="农发2",0.09/N654+J654,IF(U:U="农发3",0.09/N654+J654,IF(U:U="农发5",0.14/N654+J654,IF(U:U="农发7",0.19/N654+J654,IF(U:U="农发10",0.19/N654+J654,IF(U:U="农发20",0.24/N654+J654,IF(U:U="国债1",0.05/N654+J654,IF(U:U="国债2",0.05/N654+J654,IF(U:U="国债3",0.05/N654+J654,IF(U:U="国开0",0,IF(U:U="农发0",0,IF(U:U="国债0",0,IF(U:U="口行0",0,0.1/N654+J654)))))))))))))))))))))))))</f>
        <v>3.5337561675944915</v>
      </c>
      <c r="Q654" s="1"/>
      <c r="R654" s="88">
        <f t="shared" si="21"/>
        <v>-4.6343832405508323</v>
      </c>
      <c r="S654" s="1"/>
      <c r="U654" s="1" t="str">
        <f>IF(I:I="国家开发银行","国开",IF(I:I="中国进出口银行","口行",IF(I:I="中国农业发展银行","农发","国债")))&amp;IF(G:G&lt;1,"0",G654)</f>
        <v>农发15</v>
      </c>
      <c r="W654" s="1"/>
      <c r="X654" s="1"/>
    </row>
    <row r="655" spans="1:24" ht="15.75" hidden="1" x14ac:dyDescent="0.25">
      <c r="A655" s="113" t="str">
        <f t="shared" si="20"/>
        <v>160411.IB</v>
      </c>
      <c r="B655" s="29" t="s">
        <v>2749</v>
      </c>
      <c r="C655" s="29" t="s">
        <v>2750</v>
      </c>
      <c r="D655" s="33">
        <v>42571</v>
      </c>
      <c r="E655" s="33">
        <v>42573</v>
      </c>
      <c r="F655" s="30">
        <v>50</v>
      </c>
      <c r="G655" s="30">
        <v>5</v>
      </c>
      <c r="H655" s="29" t="s">
        <v>12</v>
      </c>
      <c r="I655" s="29" t="s">
        <v>41</v>
      </c>
      <c r="J655" s="30">
        <v>2.964</v>
      </c>
      <c r="K655" s="30">
        <v>4.1100000000000003</v>
      </c>
      <c r="L655" s="30"/>
      <c r="M655" s="30">
        <v>3.2151000000000001</v>
      </c>
      <c r="N655" s="84">
        <f>[1]!b_anal_modidura_cnbd(A655,E655,1)</f>
        <v>4.2205000000000004</v>
      </c>
      <c r="O655" s="85">
        <f>[1]!b_anal_yield_cnbd(A655,D655,1)</f>
        <v>2.9681000000000002</v>
      </c>
      <c r="P655" s="86">
        <f>IF(U:U="国开1",0.09/N655+J655,IF(U:U="国开3",0.14/N655+J655,IF(U:U="国开5",0.24/N655+J655,IF(U:U="国开7",0.24/N655+J655,IF(U:U="国开10",0.29/N655+J655,IF(U:U="口行1",0.08/N655+J655,IF(U:U="口行2",0.08/N655+J655,IF(U:U="口行3",0.08/N655+J655,IF(U:U="口行5",0.13/N655+J655,IF(U:U="口行7",0.13/N655+J655,IF(U:U="口行10",0.18/N655+J655,IF(U:U="农发1",0.09/N655+J655,IF(U:U="农发2",0.09/N655+J655,IF(U:U="农发3",0.09/N655+J655,IF(U:U="农发5",0.14/N655+J655,IF(U:U="农发7",0.19/N655+J655,IF(U:U="农发10",0.19/N655+J655,IF(U:U="农发20",0.24/N655+J655,IF(U:U="国债1",0.05/N655+J655,IF(U:U="国债2",0.05/N655+J655,IF(U:U="国债3",0.05/N655+J655,IF(U:U="国开0",0,IF(U:U="农发0",0,IF(U:U="国债0",0,IF(U:U="口行0",0,0.1/N655+J655)))))))))))))))))))))))))</f>
        <v>2.9971714251865893</v>
      </c>
      <c r="Q655" s="1"/>
      <c r="R655" s="88">
        <f t="shared" si="21"/>
        <v>2.9071425186589117</v>
      </c>
      <c r="S655" s="1"/>
      <c r="U655" s="1" t="str">
        <f>IF(I:I="国家开发银行","国开",IF(I:I="中国进出口银行","口行",IF(I:I="中国农业发展银行","农发","国债")))&amp;IF(G:G&lt;1,"0",G655)</f>
        <v>农发5</v>
      </c>
      <c r="W655" s="1"/>
      <c r="X655" s="1"/>
    </row>
    <row r="656" spans="1:24" ht="15.75" hidden="1" x14ac:dyDescent="0.25">
      <c r="A656" s="113" t="str">
        <f t="shared" si="20"/>
        <v>160014.IB</v>
      </c>
      <c r="B656" s="29" t="s">
        <v>2751</v>
      </c>
      <c r="C656" s="29" t="s">
        <v>2752</v>
      </c>
      <c r="D656" s="33">
        <v>42571</v>
      </c>
      <c r="E656" s="33">
        <v>42572</v>
      </c>
      <c r="F656" s="30">
        <v>374.5</v>
      </c>
      <c r="G656" s="30">
        <v>7</v>
      </c>
      <c r="H656" s="29" t="s">
        <v>12</v>
      </c>
      <c r="I656" s="29" t="s">
        <v>31</v>
      </c>
      <c r="J656" s="30">
        <v>2.77</v>
      </c>
      <c r="K656" s="30">
        <v>4.07</v>
      </c>
      <c r="L656" s="30"/>
      <c r="M656" s="30"/>
      <c r="N656" s="84">
        <f>[1]!b_anal_modidura_cnbd(A656,E656,1)</f>
        <v>6.1626000000000003</v>
      </c>
      <c r="O656" s="85">
        <f>[1]!b_anal_yield_cnbd(A656,D656,1)</f>
        <v>2.8001</v>
      </c>
      <c r="P656" s="86">
        <f>IF(U:U="国开1",0.09/N656+J656,IF(U:U="国开3",0.14/N656+J656,IF(U:U="国开5",0.24/N656+J656,IF(U:U="国开7",0.24/N656+J656,IF(U:U="国开10",0.29/N656+J656,IF(U:U="口行1",0.08/N656+J656,IF(U:U="口行2",0.08/N656+J656,IF(U:U="口行3",0.08/N656+J656,IF(U:U="口行5",0.13/N656+J656,IF(U:U="口行7",0.13/N656+J656,IF(U:U="口行10",0.18/N656+J656,IF(U:U="农发1",0.09/N656+J656,IF(U:U="农发2",0.09/N656+J656,IF(U:U="农发3",0.09/N656+J656,IF(U:U="农发5",0.14/N656+J656,IF(U:U="农发7",0.19/N656+J656,IF(U:U="农发10",0.19/N656+J656,IF(U:U="农发20",0.24/N656+J656,IF(U:U="国债1",0.05/N656+J656,IF(U:U="国债2",0.05/N656+J656,IF(U:U="国债3",0.05/N656+J656,IF(U:U="国开0",0,IF(U:U="农发0",0,IF(U:U="国债0",0,IF(U:U="口行0",0,0.1/N656+J656)))))))))))))))))))))))))</f>
        <v>2.7862269172102683</v>
      </c>
      <c r="Q656" s="1"/>
      <c r="R656" s="88">
        <f t="shared" si="21"/>
        <v>-1.3873082789731761</v>
      </c>
      <c r="S656" s="1"/>
      <c r="U656" s="1" t="str">
        <f>IF(I:I="国家开发银行","国开",IF(I:I="中国进出口银行","口行",IF(I:I="中国农业发展银行","农发","国债")))&amp;IF(G:G&lt;1,"0",G656)</f>
        <v>国债7</v>
      </c>
      <c r="W656" s="1"/>
      <c r="X656" s="1"/>
    </row>
    <row r="657" spans="1:24" ht="15.75" hidden="1" x14ac:dyDescent="0.25">
      <c r="A657" s="113" t="str">
        <f t="shared" si="20"/>
        <v>160408.IB</v>
      </c>
      <c r="B657" s="29" t="s">
        <v>2753</v>
      </c>
      <c r="C657" s="29" t="s">
        <v>2754</v>
      </c>
      <c r="D657" s="33">
        <v>42571</v>
      </c>
      <c r="E657" s="33">
        <v>42573</v>
      </c>
      <c r="F657" s="30">
        <v>70</v>
      </c>
      <c r="G657" s="30">
        <v>10</v>
      </c>
      <c r="H657" s="29" t="s">
        <v>12</v>
      </c>
      <c r="I657" s="29" t="s">
        <v>41</v>
      </c>
      <c r="J657" s="30">
        <v>3.2105999999999999</v>
      </c>
      <c r="K657" s="30">
        <v>4.6100000000000003</v>
      </c>
      <c r="L657" s="30"/>
      <c r="M657" s="30">
        <v>43.866700000000002</v>
      </c>
      <c r="N657" s="84">
        <f>[1]!b_anal_modidura_cnbd(A657,E657,1)</f>
        <v>8.0062999999999995</v>
      </c>
      <c r="O657" s="85">
        <f>[1]!b_anal_yield_cnbd(A657,D657,1)</f>
        <v>3.2303000000000002</v>
      </c>
      <c r="P657" s="86">
        <f>IF(U:U="国开1",0.09/N657+J657,IF(U:U="国开3",0.14/N657+J657,IF(U:U="国开5",0.24/N657+J657,IF(U:U="国开7",0.24/N657+J657,IF(U:U="国开10",0.29/N657+J657,IF(U:U="口行1",0.08/N657+J657,IF(U:U="口行2",0.08/N657+J657,IF(U:U="口行3",0.08/N657+J657,IF(U:U="口行5",0.13/N657+J657,IF(U:U="口行7",0.13/N657+J657,IF(U:U="口行10",0.18/N657+J657,IF(U:U="农发1",0.09/N657+J657,IF(U:U="农发2",0.09/N657+J657,IF(U:U="农发3",0.09/N657+J657,IF(U:U="农发5",0.14/N657+J657,IF(U:U="农发7",0.19/N657+J657,IF(U:U="农发10",0.19/N657+J657,IF(U:U="农发20",0.24/N657+J657,IF(U:U="国债1",0.05/N657+J657,IF(U:U="国债2",0.05/N657+J657,IF(U:U="国债3",0.05/N657+J657,IF(U:U="国开0",0,IF(U:U="农发0",0,IF(U:U="国债0",0,IF(U:U="口行0",0,0.1/N657+J657)))))))))))))))))))))))))</f>
        <v>3.2343313115921211</v>
      </c>
      <c r="Q657" s="1"/>
      <c r="R657" s="88">
        <f t="shared" si="21"/>
        <v>0.40313115921208897</v>
      </c>
      <c r="S657" s="1"/>
      <c r="U657" s="1" t="str">
        <f>IF(I:I="国家开发银行","国开",IF(I:I="中国进出口银行","口行",IF(I:I="中国农业发展银行","农发","国债")))&amp;IF(G:G&lt;1,"0",G657)</f>
        <v>农发10</v>
      </c>
      <c r="W657" s="1"/>
      <c r="X657" s="1"/>
    </row>
    <row r="658" spans="1:24" ht="15.75" hidden="1" x14ac:dyDescent="0.25">
      <c r="A658" s="113" t="str">
        <f t="shared" si="20"/>
        <v>160407.IB</v>
      </c>
      <c r="B658" s="29" t="s">
        <v>2755</v>
      </c>
      <c r="C658" s="29" t="s">
        <v>2756</v>
      </c>
      <c r="D658" s="33">
        <v>42571</v>
      </c>
      <c r="E658" s="33">
        <v>42573</v>
      </c>
      <c r="F658" s="30">
        <v>30</v>
      </c>
      <c r="G658" s="30">
        <v>7</v>
      </c>
      <c r="H658" s="29" t="s">
        <v>12</v>
      </c>
      <c r="I658" s="29" t="s">
        <v>41</v>
      </c>
      <c r="J658" s="30">
        <v>3.1888000000000001</v>
      </c>
      <c r="K658" s="30">
        <v>6.8</v>
      </c>
      <c r="L658" s="30"/>
      <c r="M658" s="30">
        <v>17.454499999999999</v>
      </c>
      <c r="N658" s="84">
        <f>[1]!b_anal_modidura_cnbd(A658,E658,1)</f>
        <v>5.7824</v>
      </c>
      <c r="O658" s="85">
        <f>[1]!b_anal_yield_cnbd(A658,D658,1)</f>
        <v>3.2229999999999999</v>
      </c>
      <c r="P658" s="86">
        <f>IF(U:U="国开1",0.09/N658+J658,IF(U:U="国开3",0.14/N658+J658,IF(U:U="国开5",0.24/N658+J658,IF(U:U="国开7",0.24/N658+J658,IF(U:U="国开10",0.29/N658+J658,IF(U:U="口行1",0.08/N658+J658,IF(U:U="口行2",0.08/N658+J658,IF(U:U="口行3",0.08/N658+J658,IF(U:U="口行5",0.13/N658+J658,IF(U:U="口行7",0.13/N658+J658,IF(U:U="口行10",0.18/N658+J658,IF(U:U="农发1",0.09/N658+J658,IF(U:U="农发2",0.09/N658+J658,IF(U:U="农发3",0.09/N658+J658,IF(U:U="农发5",0.14/N658+J658,IF(U:U="农发7",0.19/N658+J658,IF(U:U="农发10",0.19/N658+J658,IF(U:U="农发20",0.24/N658+J658,IF(U:U="国债1",0.05/N658+J658,IF(U:U="国债2",0.05/N658+J658,IF(U:U="国债3",0.05/N658+J658,IF(U:U="国开0",0,IF(U:U="农发0",0,IF(U:U="国债0",0,IF(U:U="口行0",0,0.1/N658+J658)))))))))))))))))))))))))</f>
        <v>3.221658328721638</v>
      </c>
      <c r="Q658" s="1"/>
      <c r="R658" s="88">
        <f t="shared" si="21"/>
        <v>-0.13416712783618223</v>
      </c>
      <c r="S658" s="1"/>
      <c r="U658" s="1" t="str">
        <f>IF(I:I="国家开发银行","国开",IF(I:I="中国进出口银行","口行",IF(I:I="中国农业发展银行","农发","国债")))&amp;IF(G:G&lt;1,"0",G658)</f>
        <v>农发7</v>
      </c>
      <c r="W658" s="1"/>
      <c r="X658" s="1"/>
    </row>
    <row r="659" spans="1:24" ht="15.75" hidden="1" x14ac:dyDescent="0.25">
      <c r="A659" s="113" t="str">
        <f t="shared" si="20"/>
        <v>160410.IB</v>
      </c>
      <c r="B659" s="29" t="s">
        <v>2757</v>
      </c>
      <c r="C659" s="29" t="s">
        <v>2758</v>
      </c>
      <c r="D659" s="33">
        <v>42571</v>
      </c>
      <c r="E659" s="33">
        <v>42573</v>
      </c>
      <c r="F659" s="30">
        <v>30</v>
      </c>
      <c r="G659" s="30">
        <v>20</v>
      </c>
      <c r="H659" s="29" t="s">
        <v>12</v>
      </c>
      <c r="I659" s="29" t="s">
        <v>41</v>
      </c>
      <c r="J659" s="30">
        <v>3.5811999999999999</v>
      </c>
      <c r="K659" s="30">
        <v>5.4</v>
      </c>
      <c r="L659" s="30"/>
      <c r="M659" s="30">
        <v>3.1392000000000002</v>
      </c>
      <c r="N659" s="84">
        <f>[1]!b_anal_modidura_cnbd(A659,E659,1)</f>
        <v>13.4862</v>
      </c>
      <c r="O659" s="85">
        <f>[1]!b_anal_yield_cnbd(A659,D659,1)</f>
        <v>3.61</v>
      </c>
      <c r="P659" s="86">
        <f>IF(U:U="国开1",0.09/N659+J659,IF(U:U="国开3",0.14/N659+J659,IF(U:U="国开5",0.24/N659+J659,IF(U:U="国开7",0.24/N659+J659,IF(U:U="国开10",0.29/N659+J659,IF(U:U="口行1",0.08/N659+J659,IF(U:U="口行2",0.08/N659+J659,IF(U:U="口行3",0.08/N659+J659,IF(U:U="口行5",0.13/N659+J659,IF(U:U="口行7",0.13/N659+J659,IF(U:U="口行10",0.18/N659+J659,IF(U:U="农发1",0.09/N659+J659,IF(U:U="农发2",0.09/N659+J659,IF(U:U="农发3",0.09/N659+J659,IF(U:U="农发5",0.14/N659+J659,IF(U:U="农发7",0.19/N659+J659,IF(U:U="农发10",0.19/N659+J659,IF(U:U="农发20",0.24/N659+J659,IF(U:U="国债1",0.05/N659+J659,IF(U:U="国债2",0.05/N659+J659,IF(U:U="国债3",0.05/N659+J659,IF(U:U="国开0",0,IF(U:U="农发0",0,IF(U:U="国债0",0,IF(U:U="口行0",0,0.1/N659+J659)))))))))))))))))))))))))</f>
        <v>3.5989959692129734</v>
      </c>
      <c r="Q659" s="1"/>
      <c r="R659" s="88">
        <f t="shared" si="21"/>
        <v>-1.1004030787026498</v>
      </c>
      <c r="S659" s="1"/>
      <c r="U659" s="1" t="str">
        <f>IF(I:I="国家开发银行","国开",IF(I:I="中国进出口银行","口行",IF(I:I="中国农业发展银行","农发","国债")))&amp;IF(G:G&lt;1,"0",G659)</f>
        <v>农发20</v>
      </c>
      <c r="W659" s="1"/>
      <c r="X659" s="1"/>
    </row>
    <row r="660" spans="1:24" ht="15.75" hidden="1" x14ac:dyDescent="0.25">
      <c r="A660" s="113" t="str">
        <f t="shared" si="20"/>
        <v>160208.IB</v>
      </c>
      <c r="B660" s="29" t="s">
        <v>2759</v>
      </c>
      <c r="C660" s="29" t="s">
        <v>2760</v>
      </c>
      <c r="D660" s="33">
        <v>42572</v>
      </c>
      <c r="E660" s="33">
        <v>42573</v>
      </c>
      <c r="F660" s="30">
        <v>50</v>
      </c>
      <c r="G660" s="30">
        <v>3</v>
      </c>
      <c r="H660" s="29" t="s">
        <v>12</v>
      </c>
      <c r="I660" s="29" t="s">
        <v>15</v>
      </c>
      <c r="J660" s="30">
        <v>2.6446999999999998</v>
      </c>
      <c r="K660" s="30">
        <v>3.59</v>
      </c>
      <c r="L660" s="30"/>
      <c r="M660" s="30">
        <v>1.5430999999999999</v>
      </c>
      <c r="N660" s="84">
        <f>[1]!b_anal_modidura_cnbd(A660,E660,1)</f>
        <v>2.468</v>
      </c>
      <c r="O660" s="85">
        <f>[1]!b_anal_yield_cnbd(A660,D660,1)</f>
        <v>2.71</v>
      </c>
      <c r="P660" s="86">
        <f>IF(U:U="国开1",0.09/N660+J660,IF(U:U="国开3",0.14/N660+J660,IF(U:U="国开5",0.24/N660+J660,IF(U:U="国开7",0.24/N660+J660,IF(U:U="国开10",0.29/N660+J660,IF(U:U="口行1",0.08/N660+J660,IF(U:U="口行2",0.08/N660+J660,IF(U:U="口行3",0.08/N660+J660,IF(U:U="口行5",0.13/N660+J660,IF(U:U="口行7",0.13/N660+J660,IF(U:U="口行10",0.18/N660+J660,IF(U:U="农发1",0.09/N660+J660,IF(U:U="农发2",0.09/N660+J660,IF(U:U="农发3",0.09/N660+J660,IF(U:U="农发5",0.14/N660+J660,IF(U:U="农发7",0.19/N660+J660,IF(U:U="农发10",0.19/N660+J660,IF(U:U="农发20",0.24/N660+J660,IF(U:U="国债1",0.05/N660+J660,IF(U:U="国债2",0.05/N660+J660,IF(U:U="国债3",0.05/N660+J660,IF(U:U="国开0",0,IF(U:U="农发0",0,IF(U:U="国债0",0,IF(U:U="口行0",0,0.1/N660+J660)))))))))))))))))))))))))</f>
        <v>2.7014260940032413</v>
      </c>
      <c r="Q660" s="1"/>
      <c r="R660" s="88">
        <f t="shared" si="21"/>
        <v>-0.85739059967586684</v>
      </c>
      <c r="S660" s="1"/>
      <c r="U660" s="1" t="str">
        <f>IF(I:I="国家开发银行","国开",IF(I:I="中国进出口银行","口行",IF(I:I="中国农业发展银行","农发","国债")))&amp;IF(G:G&lt;1,"0",G660)</f>
        <v>国开3</v>
      </c>
      <c r="W660" s="1"/>
      <c r="X660" s="1"/>
    </row>
    <row r="661" spans="1:24" ht="15.75" hidden="1" x14ac:dyDescent="0.25">
      <c r="A661" s="113" t="str">
        <f t="shared" si="20"/>
        <v>160205.IB</v>
      </c>
      <c r="B661" s="29" t="s">
        <v>2761</v>
      </c>
      <c r="C661" s="29" t="s">
        <v>2762</v>
      </c>
      <c r="D661" s="33">
        <v>42572</v>
      </c>
      <c r="E661" s="33">
        <v>42573</v>
      </c>
      <c r="F661" s="30">
        <v>30</v>
      </c>
      <c r="G661" s="30">
        <v>20</v>
      </c>
      <c r="H661" s="29" t="s">
        <v>12</v>
      </c>
      <c r="I661" s="29" t="s">
        <v>15</v>
      </c>
      <c r="J661" s="30">
        <v>3.5009000000000001</v>
      </c>
      <c r="K661" s="30">
        <v>6.02</v>
      </c>
      <c r="L661" s="30"/>
      <c r="M661" s="30">
        <v>2.5926</v>
      </c>
      <c r="N661" s="84">
        <f>[1]!b_anal_modidura_cnbd(A661,E661,1)</f>
        <v>13.4983</v>
      </c>
      <c r="O661" s="85">
        <f>[1]!b_anal_yield_cnbd(A661,D661,1)</f>
        <v>3.5274999999999999</v>
      </c>
      <c r="P661" s="86">
        <f>IF(U:U="国开1",0.09/N661+J661,IF(U:U="国开3",0.14/N661+J661,IF(U:U="国开5",0.24/N661+J661,IF(U:U="国开7",0.24/N661+J661,IF(U:U="国开10",0.29/N661+J661,IF(U:U="口行1",0.08/N661+J661,IF(U:U="口行2",0.08/N661+J661,IF(U:U="口行3",0.08/N661+J661,IF(U:U="口行5",0.13/N661+J661,IF(U:U="口行7",0.13/N661+J661,IF(U:U="口行10",0.18/N661+J661,IF(U:U="农发1",0.09/N661+J661,IF(U:U="农发2",0.09/N661+J661,IF(U:U="农发3",0.09/N661+J661,IF(U:U="农发5",0.14/N661+J661,IF(U:U="农发7",0.19/N661+J661,IF(U:U="农发10",0.19/N661+J661,IF(U:U="农发20",0.24/N661+J661,IF(U:U="国债1",0.05/N661+J661,IF(U:U="国债2",0.05/N661+J661,IF(U:U="国债3",0.05/N661+J661,IF(U:U="国开0",0,IF(U:U="农发0",0,IF(U:U="国债0",0,IF(U:U="口行0",0,0.1/N661+J661)))))))))))))))))))))))))</f>
        <v>3.5083083403095205</v>
      </c>
      <c r="Q661" s="1"/>
      <c r="R661" s="88">
        <f t="shared" si="21"/>
        <v>-1.9191659690479312</v>
      </c>
      <c r="S661" s="1"/>
      <c r="U661" s="1" t="str">
        <f>IF(I:I="国家开发银行","国开",IF(I:I="中国进出口银行","口行",IF(I:I="中国农业发展银行","农发","国债")))&amp;IF(G:G&lt;1,"0",G661)</f>
        <v>国开20</v>
      </c>
      <c r="W661" s="1"/>
      <c r="X661" s="1"/>
    </row>
    <row r="662" spans="1:24" ht="15.75" hidden="1" x14ac:dyDescent="0.25">
      <c r="A662" s="113" t="str">
        <f t="shared" si="20"/>
        <v>160210.IB</v>
      </c>
      <c r="B662" s="29" t="s">
        <v>2763</v>
      </c>
      <c r="C662" s="29" t="s">
        <v>2764</v>
      </c>
      <c r="D662" s="33">
        <v>42572</v>
      </c>
      <c r="E662" s="33">
        <v>42573</v>
      </c>
      <c r="F662" s="30">
        <v>130</v>
      </c>
      <c r="G662" s="30">
        <v>10</v>
      </c>
      <c r="H662" s="29" t="s">
        <v>12</v>
      </c>
      <c r="I662" s="29" t="s">
        <v>15</v>
      </c>
      <c r="J662" s="30">
        <v>3.1086999999999998</v>
      </c>
      <c r="K662" s="30">
        <v>2.15</v>
      </c>
      <c r="L662" s="30"/>
      <c r="M662" s="30">
        <v>6.7286000000000001</v>
      </c>
      <c r="N662" s="84">
        <f>[1]!b_anal_modidura_cnbd(A662,E662,1)</f>
        <v>8.17</v>
      </c>
      <c r="O662" s="85">
        <f>[1]!b_anal_yield_cnbd(A662,D662,1)</f>
        <v>3.1425000000000001</v>
      </c>
      <c r="P662" s="86">
        <f>IF(U:U="国开1",0.09/N662+J662,IF(U:U="国开3",0.14/N662+J662,IF(U:U="国开5",0.24/N662+J662,IF(U:U="国开7",0.24/N662+J662,IF(U:U="国开10",0.29/N662+J662,IF(U:U="口行1",0.08/N662+J662,IF(U:U="口行2",0.08/N662+J662,IF(U:U="口行3",0.08/N662+J662,IF(U:U="口行5",0.13/N662+J662,IF(U:U="口行7",0.13/N662+J662,IF(U:U="口行10",0.18/N662+J662,IF(U:U="农发1",0.09/N662+J662,IF(U:U="农发2",0.09/N662+J662,IF(U:U="农发3",0.09/N662+J662,IF(U:U="农发5",0.14/N662+J662,IF(U:U="农发7",0.19/N662+J662,IF(U:U="农发10",0.19/N662+J662,IF(U:U="农发20",0.24/N662+J662,IF(U:U="国债1",0.05/N662+J662,IF(U:U="国债2",0.05/N662+J662,IF(U:U="国债3",0.05/N662+J662,IF(U:U="国开0",0,IF(U:U="农发0",0,IF(U:U="国债0",0,IF(U:U="口行0",0,0.1/N662+J662)))))))))))))))))))))))))</f>
        <v>3.1441957160342717</v>
      </c>
      <c r="Q662" s="1"/>
      <c r="R662" s="88">
        <f t="shared" si="21"/>
        <v>0.16957160342716548</v>
      </c>
      <c r="S662" s="1"/>
      <c r="U662" s="1" t="str">
        <f>IF(I:I="国家开发银行","国开",IF(I:I="中国进出口银行","口行",IF(I:I="中国农业发展银行","农发","国债")))&amp;IF(G:G&lt;1,"0",G662)</f>
        <v>国开10</v>
      </c>
      <c r="W662" s="1"/>
      <c r="X662" s="1"/>
    </row>
    <row r="663" spans="1:24" ht="15.75" hidden="1" x14ac:dyDescent="0.25">
      <c r="A663" s="113" t="str">
        <f t="shared" si="20"/>
        <v>160303.IB</v>
      </c>
      <c r="B663" s="29" t="s">
        <v>2765</v>
      </c>
      <c r="C663" s="29" t="s">
        <v>2766</v>
      </c>
      <c r="D663" s="33">
        <v>42572</v>
      </c>
      <c r="E663" s="33">
        <v>42576</v>
      </c>
      <c r="F663" s="30">
        <v>50</v>
      </c>
      <c r="G663" s="30">
        <v>10</v>
      </c>
      <c r="H663" s="29" t="s">
        <v>12</v>
      </c>
      <c r="I663" s="29" t="s">
        <v>22</v>
      </c>
      <c r="J663" s="30">
        <v>3.1678999999999999</v>
      </c>
      <c r="K663" s="30">
        <v>4.91</v>
      </c>
      <c r="L663" s="30"/>
      <c r="M663" s="30">
        <v>1.3290999999999999</v>
      </c>
      <c r="N663" s="84">
        <f>[1]!b_anal_modidura_cnbd(A663,E663,1)</f>
        <v>7.9957000000000003</v>
      </c>
      <c r="O663" s="85">
        <f>[1]!b_anal_yield_cnbd(A663,D663,1)</f>
        <v>3.2054</v>
      </c>
      <c r="P663" s="86">
        <f>IF(U:U="国开1",0.09/N663+J663,IF(U:U="国开3",0.14/N663+J663,IF(U:U="国开5",0.24/N663+J663,IF(U:U="国开7",0.24/N663+J663,IF(U:U="国开10",0.29/N663+J663,IF(U:U="口行1",0.08/N663+J663,IF(U:U="口行2",0.08/N663+J663,IF(U:U="口行3",0.08/N663+J663,IF(U:U="口行5",0.13/N663+J663,IF(U:U="口行7",0.13/N663+J663,IF(U:U="口行10",0.18/N663+J663,IF(U:U="农发1",0.09/N663+J663,IF(U:U="农发2",0.09/N663+J663,IF(U:U="农发3",0.09/N663+J663,IF(U:U="农发5",0.14/N663+J663,IF(U:U="农发7",0.19/N663+J663,IF(U:U="农发10",0.19/N663+J663,IF(U:U="农发20",0.24/N663+J663,IF(U:U="国债1",0.05/N663+J663,IF(U:U="国债2",0.05/N663+J663,IF(U:U="国债3",0.05/N663+J663,IF(U:U="国开0",0,IF(U:U="农发0",0,IF(U:U="国债0",0,IF(U:U="口行0",0,0.1/N663+J663)))))))))))))))))))))))))</f>
        <v>3.1904121002538863</v>
      </c>
      <c r="Q663" s="1"/>
      <c r="R663" s="88">
        <f t="shared" si="21"/>
        <v>-1.4987899746113698</v>
      </c>
      <c r="S663" s="1"/>
      <c r="U663" s="1" t="str">
        <f>IF(I:I="国家开发银行","国开",IF(I:I="中国进出口银行","口行",IF(I:I="中国农业发展银行","农发","国债")))&amp;IF(G:G&lt;1,"0",G663)</f>
        <v>口行10</v>
      </c>
      <c r="W663" s="1"/>
      <c r="X663" s="1"/>
    </row>
    <row r="664" spans="1:24" ht="15.75" hidden="1" x14ac:dyDescent="0.25">
      <c r="A664" s="113" t="str">
        <f t="shared" si="20"/>
        <v>160008.IB</v>
      </c>
      <c r="B664" s="29" t="s">
        <v>2767</v>
      </c>
      <c r="C664" s="29" t="s">
        <v>2768</v>
      </c>
      <c r="D664" s="33">
        <v>42573</v>
      </c>
      <c r="E664" s="33">
        <v>42576</v>
      </c>
      <c r="F664" s="30">
        <v>325.89999999999998</v>
      </c>
      <c r="G664" s="30">
        <v>30</v>
      </c>
      <c r="H664" s="29" t="s">
        <v>12</v>
      </c>
      <c r="I664" s="29" t="s">
        <v>31</v>
      </c>
      <c r="J664" s="30">
        <v>3.4258000000000002</v>
      </c>
      <c r="K664" s="30">
        <v>2.7</v>
      </c>
      <c r="L664" s="30"/>
      <c r="M664" s="30"/>
      <c r="N664" s="84">
        <f>[1]!b_anal_modidura_cnbd(A664,E664,1)</f>
        <v>18.314</v>
      </c>
      <c r="O664" s="85">
        <f>[1]!b_anal_yield_cnbd(A664,D664,1)</f>
        <v>3.395</v>
      </c>
      <c r="P664" s="86">
        <f>IF(U:U="国开1",0.09/N664+J664,IF(U:U="国开3",0.14/N664+J664,IF(U:U="国开5",0.24/N664+J664,IF(U:U="国开7",0.24/N664+J664,IF(U:U="国开10",0.29/N664+J664,IF(U:U="口行1",0.08/N664+J664,IF(U:U="口行2",0.08/N664+J664,IF(U:U="口行3",0.08/N664+J664,IF(U:U="口行5",0.13/N664+J664,IF(U:U="口行7",0.13/N664+J664,IF(U:U="口行10",0.18/N664+J664,IF(U:U="农发1",0.09/N664+J664,IF(U:U="农发2",0.09/N664+J664,IF(U:U="农发3",0.09/N664+J664,IF(U:U="农发5",0.14/N664+J664,IF(U:U="农发7",0.19/N664+J664,IF(U:U="农发10",0.19/N664+J664,IF(U:U="农发20",0.24/N664+J664,IF(U:U="国债1",0.05/N664+J664,IF(U:U="国债2",0.05/N664+J664,IF(U:U="国债3",0.05/N664+J664,IF(U:U="国开0",0,IF(U:U="农发0",0,IF(U:U="国债0",0,IF(U:U="口行0",0,0.1/N664+J664)))))))))))))))))))))))))</f>
        <v>3.4312603035928801</v>
      </c>
      <c r="Q664" s="1"/>
      <c r="R664" s="88">
        <f t="shared" si="21"/>
        <v>3.6260303592880128</v>
      </c>
      <c r="S664" s="1"/>
      <c r="U664" s="1" t="str">
        <f>IF(I:I="国家开发银行","国开",IF(I:I="中国进出口银行","口行",IF(I:I="中国农业发展银行","农发","国债")))&amp;IF(G:G&lt;1,"0",G664)</f>
        <v>国债30</v>
      </c>
      <c r="W664" s="1"/>
      <c r="X664" s="1"/>
    </row>
    <row r="665" spans="1:24" ht="15.75" hidden="1" x14ac:dyDescent="0.25">
      <c r="A665" s="113" t="str">
        <f t="shared" si="20"/>
        <v>160417.IB</v>
      </c>
      <c r="B665" s="29" t="s">
        <v>2769</v>
      </c>
      <c r="C665" s="29" t="s">
        <v>2770</v>
      </c>
      <c r="D665" s="33">
        <v>42576</v>
      </c>
      <c r="E665" s="33">
        <v>42578</v>
      </c>
      <c r="F665" s="30">
        <v>50</v>
      </c>
      <c r="G665" s="30">
        <v>7</v>
      </c>
      <c r="H665" s="29" t="s">
        <v>12</v>
      </c>
      <c r="I665" s="29" t="s">
        <v>41</v>
      </c>
      <c r="J665" s="30">
        <v>3.2134999999999998</v>
      </c>
      <c r="K665" s="30">
        <v>2.99</v>
      </c>
      <c r="L665" s="30"/>
      <c r="M665" s="30">
        <v>1.1927000000000001</v>
      </c>
      <c r="N665" s="84">
        <f>[1]!b_anal_modidura_cnbd(A665,E665,1)</f>
        <v>5.8771000000000004</v>
      </c>
      <c r="O665" s="85">
        <f>[1]!b_anal_yield_cnbd(A665,D665,1)</f>
        <v>3.2208000000000001</v>
      </c>
      <c r="P665" s="86">
        <f>IF(U:U="国开1",0.09/N665+J665,IF(U:U="国开3",0.14/N665+J665,IF(U:U="国开5",0.24/N665+J665,IF(U:U="国开7",0.24/N665+J665,IF(U:U="国开10",0.29/N665+J665,IF(U:U="口行1",0.08/N665+J665,IF(U:U="口行2",0.08/N665+J665,IF(U:U="口行3",0.08/N665+J665,IF(U:U="口行5",0.13/N665+J665,IF(U:U="口行7",0.13/N665+J665,IF(U:U="口行10",0.18/N665+J665,IF(U:U="农发1",0.09/N665+J665,IF(U:U="农发2",0.09/N665+J665,IF(U:U="农发3",0.09/N665+J665,IF(U:U="农发5",0.14/N665+J665,IF(U:U="农发7",0.19/N665+J665,IF(U:U="农发10",0.19/N665+J665,IF(U:U="农发20",0.24/N665+J665,IF(U:U="国债1",0.05/N665+J665,IF(U:U="国债2",0.05/N665+J665,IF(U:U="国债3",0.05/N665+J665,IF(U:U="国开0",0,IF(U:U="农发0",0,IF(U:U="国债0",0,IF(U:U="口行0",0,0.1/N665+J665)))))))))))))))))))))))))</f>
        <v>3.2458288696806248</v>
      </c>
      <c r="Q665" s="1"/>
      <c r="R665" s="88">
        <f t="shared" si="21"/>
        <v>2.5028869680624677</v>
      </c>
      <c r="S665" s="1"/>
      <c r="U665" s="1" t="str">
        <f>IF(I:I="国家开发银行","国开",IF(I:I="中国进出口银行","口行",IF(I:I="中国农业发展银行","农发","国债")))&amp;IF(G:G&lt;1,"0",G665)</f>
        <v>农发7</v>
      </c>
      <c r="W665" s="1"/>
      <c r="X665" s="1"/>
    </row>
    <row r="666" spans="1:24" ht="15.75" hidden="1" x14ac:dyDescent="0.25">
      <c r="A666" s="113" t="str">
        <f t="shared" si="20"/>
        <v>160418.IB</v>
      </c>
      <c r="B666" s="29" t="s">
        <v>2771</v>
      </c>
      <c r="C666" s="29" t="s">
        <v>2772</v>
      </c>
      <c r="D666" s="33">
        <v>42576</v>
      </c>
      <c r="E666" s="33">
        <v>42578</v>
      </c>
      <c r="F666" s="30">
        <v>50</v>
      </c>
      <c r="G666" s="30">
        <v>10</v>
      </c>
      <c r="H666" s="29" t="s">
        <v>12</v>
      </c>
      <c r="I666" s="29" t="s">
        <v>41</v>
      </c>
      <c r="J666" s="30">
        <v>3.2128000000000001</v>
      </c>
      <c r="K666" s="30">
        <v>4.7699999999999996</v>
      </c>
      <c r="L666" s="30"/>
      <c r="M666" s="30">
        <v>2.4643000000000002</v>
      </c>
      <c r="N666" s="84">
        <f>[1]!b_anal_modidura_cnbd(A666,E666,1)</f>
        <v>8.0833999999999993</v>
      </c>
      <c r="O666" s="85">
        <f>[1]!b_anal_yield_cnbd(A666,D666,1)</f>
        <v>3.2275999999999998</v>
      </c>
      <c r="P666" s="86">
        <f>IF(U:U="国开1",0.09/N666+J666,IF(U:U="国开3",0.14/N666+J666,IF(U:U="国开5",0.24/N666+J666,IF(U:U="国开7",0.24/N666+J666,IF(U:U="国开10",0.29/N666+J666,IF(U:U="口行1",0.08/N666+J666,IF(U:U="口行2",0.08/N666+J666,IF(U:U="口行3",0.08/N666+J666,IF(U:U="口行5",0.13/N666+J666,IF(U:U="口行7",0.13/N666+J666,IF(U:U="口行10",0.18/N666+J666,IF(U:U="农发1",0.09/N666+J666,IF(U:U="农发2",0.09/N666+J666,IF(U:U="农发3",0.09/N666+J666,IF(U:U="农发5",0.14/N666+J666,IF(U:U="农发7",0.19/N666+J666,IF(U:U="农发10",0.19/N666+J666,IF(U:U="农发20",0.24/N666+J666,IF(U:U="国债1",0.05/N666+J666,IF(U:U="国债2",0.05/N666+J666,IF(U:U="国债3",0.05/N666+J666,IF(U:U="国开0",0,IF(U:U="农发0",0,IF(U:U="国债0",0,IF(U:U="口行0",0,0.1/N666+J666)))))))))))))))))))))))))</f>
        <v>3.2363049607838286</v>
      </c>
      <c r="Q666" s="1"/>
      <c r="R666" s="88">
        <f t="shared" si="21"/>
        <v>0.87049607838287635</v>
      </c>
      <c r="S666" s="1"/>
      <c r="U666" s="1" t="str">
        <f>IF(I:I="国家开发银行","国开",IF(I:I="中国进出口银行","口行",IF(I:I="中国农业发展银行","农发","国债")))&amp;IF(G:G&lt;1,"0",G666)</f>
        <v>农发10</v>
      </c>
      <c r="W666" s="1"/>
      <c r="X666" s="1"/>
    </row>
    <row r="667" spans="1:24" ht="15.75" hidden="1" x14ac:dyDescent="0.25">
      <c r="A667" s="113" t="str">
        <f t="shared" si="20"/>
        <v>160210.IB</v>
      </c>
      <c r="B667" s="29" t="s">
        <v>2773</v>
      </c>
      <c r="C667" s="29" t="s">
        <v>2774</v>
      </c>
      <c r="D667" s="33">
        <v>42577</v>
      </c>
      <c r="E667" s="33">
        <v>42579</v>
      </c>
      <c r="F667" s="30">
        <v>130</v>
      </c>
      <c r="G667" s="30">
        <v>10</v>
      </c>
      <c r="H667" s="29" t="s">
        <v>12</v>
      </c>
      <c r="I667" s="29" t="s">
        <v>15</v>
      </c>
      <c r="J667" s="30">
        <v>3.1246</v>
      </c>
      <c r="K667" s="30">
        <v>4.38</v>
      </c>
      <c r="L667" s="30"/>
      <c r="M667" s="30">
        <v>1.4056999999999999</v>
      </c>
      <c r="N667" s="84">
        <f>[1]!b_anal_modidura_cnbd(A667,E667,1)</f>
        <v>8.1544000000000008</v>
      </c>
      <c r="O667" s="85">
        <f>[1]!b_anal_yield_cnbd(A667,D667,1)</f>
        <v>3.1475</v>
      </c>
      <c r="P667" s="86">
        <f>IF(U:U="国开1",0.09/N667+J667,IF(U:U="国开3",0.14/N667+J667,IF(U:U="国开5",0.24/N667+J667,IF(U:U="国开7",0.24/N667+J667,IF(U:U="国开10",0.29/N667+J667,IF(U:U="口行1",0.08/N667+J667,IF(U:U="口行2",0.08/N667+J667,IF(U:U="口行3",0.08/N667+J667,IF(U:U="口行5",0.13/N667+J667,IF(U:U="口行7",0.13/N667+J667,IF(U:U="口行10",0.18/N667+J667,IF(U:U="农发1",0.09/N667+J667,IF(U:U="农发2",0.09/N667+J667,IF(U:U="农发3",0.09/N667+J667,IF(U:U="农发5",0.14/N667+J667,IF(U:U="农发7",0.19/N667+J667,IF(U:U="农发10",0.19/N667+J667,IF(U:U="农发20",0.24/N667+J667,IF(U:U="国债1",0.05/N667+J667,IF(U:U="国债2",0.05/N667+J667,IF(U:U="国债3",0.05/N667+J667,IF(U:U="国开0",0,IF(U:U="农发0",0,IF(U:U="国债0",0,IF(U:U="口行0",0,0.1/N667+J667)))))))))))))))))))))))))</f>
        <v>3.1601636220935938</v>
      </c>
      <c r="Q667" s="1"/>
      <c r="R667" s="88">
        <f t="shared" si="21"/>
        <v>1.266362209359384</v>
      </c>
      <c r="S667" s="1"/>
      <c r="U667" s="1" t="str">
        <f>IF(I:I="国家开发银行","国开",IF(I:I="中国进出口银行","口行",IF(I:I="中国农业发展银行","农发","国债")))&amp;IF(G:G&lt;1,"0",G667)</f>
        <v>国开10</v>
      </c>
      <c r="W667" s="1"/>
      <c r="X667" s="1"/>
    </row>
    <row r="668" spans="1:24" ht="15.75" hidden="1" x14ac:dyDescent="0.25">
      <c r="A668" s="113" t="str">
        <f t="shared" si="20"/>
        <v>160206.IB</v>
      </c>
      <c r="B668" s="29" t="s">
        <v>2775</v>
      </c>
      <c r="C668" s="29" t="s">
        <v>2776</v>
      </c>
      <c r="D668" s="33">
        <v>42577</v>
      </c>
      <c r="E668" s="33">
        <v>42579</v>
      </c>
      <c r="F668" s="30">
        <v>70</v>
      </c>
      <c r="G668" s="30">
        <v>5</v>
      </c>
      <c r="H668" s="29" t="s">
        <v>12</v>
      </c>
      <c r="I668" s="29" t="s">
        <v>15</v>
      </c>
      <c r="J668" s="30">
        <v>2.9152999999999998</v>
      </c>
      <c r="K668" s="30">
        <v>3.85</v>
      </c>
      <c r="L668" s="30"/>
      <c r="M668" s="30">
        <v>1.9353</v>
      </c>
      <c r="N668" s="84">
        <f>[1]!b_anal_modidura_cnbd(A668,E668,1)</f>
        <v>4.1600999999999999</v>
      </c>
      <c r="O668" s="85">
        <f>[1]!b_anal_yield_cnbd(A668,D668,1)</f>
        <v>2.9350000000000001</v>
      </c>
      <c r="P668" s="86">
        <f>IF(U:U="国开1",0.09/N668+J668,IF(U:U="国开3",0.14/N668+J668,IF(U:U="国开5",0.24/N668+J668,IF(U:U="国开7",0.24/N668+J668,IF(U:U="国开10",0.29/N668+J668,IF(U:U="口行1",0.08/N668+J668,IF(U:U="口行2",0.08/N668+J668,IF(U:U="口行3",0.08/N668+J668,IF(U:U="口行5",0.13/N668+J668,IF(U:U="口行7",0.13/N668+J668,IF(U:U="口行10",0.18/N668+J668,IF(U:U="农发1",0.09/N668+J668,IF(U:U="农发2",0.09/N668+J668,IF(U:U="农发3",0.09/N668+J668,IF(U:U="农发5",0.14/N668+J668,IF(U:U="农发7",0.19/N668+J668,IF(U:U="农发10",0.19/N668+J668,IF(U:U="农发20",0.24/N668+J668,IF(U:U="国债1",0.05/N668+J668,IF(U:U="国债2",0.05/N668+J668,IF(U:U="国债3",0.05/N668+J668,IF(U:U="国开0",0,IF(U:U="农发0",0,IF(U:U="国债0",0,IF(U:U="口行0",0,0.1/N668+J668)))))))))))))))))))))))))</f>
        <v>2.9729909208913243</v>
      </c>
      <c r="Q668" s="1"/>
      <c r="R668" s="88">
        <f t="shared" si="21"/>
        <v>3.7990920891324276</v>
      </c>
      <c r="S668" s="1"/>
      <c r="U668" s="1" t="str">
        <f>IF(I:I="国家开发银行","国开",IF(I:I="中国进出口银行","口行",IF(I:I="中国农业发展银行","农发","国债")))&amp;IF(G:G&lt;1,"0",G668)</f>
        <v>国开5</v>
      </c>
      <c r="W668" s="1"/>
      <c r="X668" s="1"/>
    </row>
    <row r="669" spans="1:24" ht="15.75" hidden="1" x14ac:dyDescent="0.25">
      <c r="A669" s="113" t="str">
        <f t="shared" si="20"/>
        <v>160207.IB</v>
      </c>
      <c r="B669" s="29" t="s">
        <v>2777</v>
      </c>
      <c r="C669" s="29" t="s">
        <v>2778</v>
      </c>
      <c r="D669" s="33">
        <v>42577</v>
      </c>
      <c r="E669" s="33">
        <v>42579</v>
      </c>
      <c r="F669" s="30">
        <v>70</v>
      </c>
      <c r="G669" s="30">
        <v>7</v>
      </c>
      <c r="H669" s="29" t="s">
        <v>12</v>
      </c>
      <c r="I669" s="29" t="s">
        <v>15</v>
      </c>
      <c r="J669" s="30">
        <v>3.1838000000000002</v>
      </c>
      <c r="K669" s="30">
        <v>3.05</v>
      </c>
      <c r="L669" s="30"/>
      <c r="M669" s="30">
        <v>3.74</v>
      </c>
      <c r="N669" s="84">
        <f>[1]!b_anal_modidura_cnbd(A669,E669,1)</f>
        <v>5.7717999999999998</v>
      </c>
      <c r="O669" s="85">
        <f>[1]!b_anal_yield_cnbd(A669,D669,1)</f>
        <v>3.1949999999999998</v>
      </c>
      <c r="P669" s="86">
        <f>IF(U:U="国开1",0.09/N669+J669,IF(U:U="国开3",0.14/N669+J669,IF(U:U="国开5",0.24/N669+J669,IF(U:U="国开7",0.24/N669+J669,IF(U:U="国开10",0.29/N669+J669,IF(U:U="口行1",0.08/N669+J669,IF(U:U="口行2",0.08/N669+J669,IF(U:U="口行3",0.08/N669+J669,IF(U:U="口行5",0.13/N669+J669,IF(U:U="口行7",0.13/N669+J669,IF(U:U="口行10",0.18/N669+J669,IF(U:U="农发1",0.09/N669+J669,IF(U:U="农发2",0.09/N669+J669,IF(U:U="农发3",0.09/N669+J669,IF(U:U="农发5",0.14/N669+J669,IF(U:U="农发7",0.19/N669+J669,IF(U:U="农发10",0.19/N669+J669,IF(U:U="农发20",0.24/N669+J669,IF(U:U="国债1",0.05/N669+J669,IF(U:U="国债2",0.05/N669+J669,IF(U:U="国债3",0.05/N669+J669,IF(U:U="国开0",0,IF(U:U="农发0",0,IF(U:U="国债0",0,IF(U:U="口行0",0,0.1/N669+J669)))))))))))))))))))))))))</f>
        <v>3.2253814823798472</v>
      </c>
      <c r="Q669" s="1"/>
      <c r="R669" s="88">
        <f t="shared" si="21"/>
        <v>3.0381482379847391</v>
      </c>
      <c r="S669" s="1"/>
      <c r="U669" s="1" t="str">
        <f>IF(I:I="国家开发银行","国开",IF(I:I="中国进出口银行","口行",IF(I:I="中国农业发展银行","农发","国债")))&amp;IF(G:G&lt;1,"0",G669)</f>
        <v>国开7</v>
      </c>
      <c r="W669" s="1"/>
      <c r="X669" s="1"/>
    </row>
    <row r="670" spans="1:24" ht="15.75" hidden="1" x14ac:dyDescent="0.25">
      <c r="A670" s="113" t="str">
        <f t="shared" si="20"/>
        <v>160208.IB</v>
      </c>
      <c r="B670" s="29" t="s">
        <v>2779</v>
      </c>
      <c r="C670" s="29" t="s">
        <v>2780</v>
      </c>
      <c r="D670" s="33">
        <v>42577</v>
      </c>
      <c r="E670" s="33">
        <v>42579</v>
      </c>
      <c r="F670" s="30">
        <v>30</v>
      </c>
      <c r="G670" s="30">
        <v>3</v>
      </c>
      <c r="H670" s="29" t="s">
        <v>12</v>
      </c>
      <c r="I670" s="29" t="s">
        <v>15</v>
      </c>
      <c r="J670" s="30">
        <v>2.6985000000000001</v>
      </c>
      <c r="K670" s="30">
        <v>4.55</v>
      </c>
      <c r="L670" s="30"/>
      <c r="M670" s="30">
        <v>1.5662</v>
      </c>
      <c r="N670" s="84">
        <f>[1]!b_anal_modidura_cnbd(A670,E670,1)</f>
        <v>2.4517000000000002</v>
      </c>
      <c r="O670" s="85">
        <f>[1]!b_anal_yield_cnbd(A670,D670,1)</f>
        <v>2.7395</v>
      </c>
      <c r="P670" s="86">
        <f>IF(U:U="国开1",0.09/N670+J670,IF(U:U="国开3",0.14/N670+J670,IF(U:U="国开5",0.24/N670+J670,IF(U:U="国开7",0.24/N670+J670,IF(U:U="国开10",0.29/N670+J670,IF(U:U="口行1",0.08/N670+J670,IF(U:U="口行2",0.08/N670+J670,IF(U:U="口行3",0.08/N670+J670,IF(U:U="口行5",0.13/N670+J670,IF(U:U="口行7",0.13/N670+J670,IF(U:U="口行10",0.18/N670+J670,IF(U:U="农发1",0.09/N670+J670,IF(U:U="农发2",0.09/N670+J670,IF(U:U="农发3",0.09/N670+J670,IF(U:U="农发5",0.14/N670+J670,IF(U:U="农发7",0.19/N670+J670,IF(U:U="农发10",0.19/N670+J670,IF(U:U="农发20",0.24/N670+J670,IF(U:U="国债1",0.05/N670+J670,IF(U:U="国债2",0.05/N670+J670,IF(U:U="国债3",0.05/N670+J670,IF(U:U="国开0",0,IF(U:U="农发0",0,IF(U:U="国债0",0,IF(U:U="口行0",0,0.1/N670+J670)))))))))))))))))))))))))</f>
        <v>2.7556032344903536</v>
      </c>
      <c r="Q670" s="1"/>
      <c r="R670" s="88">
        <f t="shared" si="21"/>
        <v>1.6103234490353557</v>
      </c>
      <c r="S670" s="1"/>
      <c r="U670" s="1" t="str">
        <f>IF(I:I="国家开发银行","国开",IF(I:I="中国进出口银行","口行",IF(I:I="中国农业发展银行","农发","国债")))&amp;IF(G:G&lt;1,"0",G670)</f>
        <v>国开3</v>
      </c>
      <c r="W670" s="1"/>
      <c r="X670" s="1"/>
    </row>
    <row r="671" spans="1:24" ht="15.75" hidden="1" x14ac:dyDescent="0.25">
      <c r="A671" s="113" t="str">
        <f t="shared" si="20"/>
        <v>160205.IB</v>
      </c>
      <c r="B671" s="29" t="s">
        <v>2781</v>
      </c>
      <c r="C671" s="29" t="s">
        <v>2782</v>
      </c>
      <c r="D671" s="33">
        <v>42577</v>
      </c>
      <c r="E671" s="33">
        <v>42579</v>
      </c>
      <c r="F671" s="30">
        <v>30</v>
      </c>
      <c r="G671" s="30">
        <v>20</v>
      </c>
      <c r="H671" s="29" t="s">
        <v>12</v>
      </c>
      <c r="I671" s="29" t="s">
        <v>15</v>
      </c>
      <c r="J671" s="30">
        <v>3.5345</v>
      </c>
      <c r="K671" s="30">
        <v>7.39</v>
      </c>
      <c r="L671" s="30"/>
      <c r="M671" s="30">
        <v>2.9047999999999998</v>
      </c>
      <c r="N671" s="84">
        <f>[1]!b_anal_modidura_cnbd(A671,E671,1)</f>
        <v>13.4977</v>
      </c>
      <c r="O671" s="85">
        <f>[1]!b_anal_yield_cnbd(A671,D671,1)</f>
        <v>3.54</v>
      </c>
      <c r="P671" s="86">
        <f>IF(U:U="国开1",0.09/N671+J671,IF(U:U="国开3",0.14/N671+J671,IF(U:U="国开5",0.24/N671+J671,IF(U:U="国开7",0.24/N671+J671,IF(U:U="国开10",0.29/N671+J671,IF(U:U="口行1",0.08/N671+J671,IF(U:U="口行2",0.08/N671+J671,IF(U:U="口行3",0.08/N671+J671,IF(U:U="口行5",0.13/N671+J671,IF(U:U="口行7",0.13/N671+J671,IF(U:U="口行10",0.18/N671+J671,IF(U:U="农发1",0.09/N671+J671,IF(U:U="农发2",0.09/N671+J671,IF(U:U="农发3",0.09/N671+J671,IF(U:U="农发5",0.14/N671+J671,IF(U:U="农发7",0.19/N671+J671,IF(U:U="农发10",0.19/N671+J671,IF(U:U="农发20",0.24/N671+J671,IF(U:U="国债1",0.05/N671+J671,IF(U:U="国债2",0.05/N671+J671,IF(U:U="国债3",0.05/N671+J671,IF(U:U="国开0",0,IF(U:U="农发0",0,IF(U:U="国债0",0,IF(U:U="口行0",0,0.1/N671+J671)))))))))))))))))))))))))</f>
        <v>3.5419086696251956</v>
      </c>
      <c r="Q671" s="1"/>
      <c r="R671" s="88">
        <f t="shared" si="21"/>
        <v>0.1908669625195536</v>
      </c>
      <c r="S671" s="1"/>
      <c r="U671" s="1" t="str">
        <f>IF(I:I="国家开发银行","国开",IF(I:I="中国进出口银行","口行",IF(I:I="中国农业发展银行","农发","国债")))&amp;IF(G:G&lt;1,"0",G671)</f>
        <v>国开20</v>
      </c>
      <c r="W671" s="1"/>
      <c r="X671" s="1"/>
    </row>
    <row r="672" spans="1:24" ht="15.75" hidden="1" x14ac:dyDescent="0.25">
      <c r="A672" s="113" t="str">
        <f t="shared" si="20"/>
        <v>160303.IB</v>
      </c>
      <c r="B672" s="29" t="s">
        <v>2783</v>
      </c>
      <c r="C672" s="29" t="s">
        <v>2784</v>
      </c>
      <c r="D672" s="33">
        <v>42579</v>
      </c>
      <c r="E672" s="33">
        <v>42583</v>
      </c>
      <c r="F672" s="30">
        <v>50</v>
      </c>
      <c r="G672" s="30">
        <v>10</v>
      </c>
      <c r="H672" s="29" t="s">
        <v>12</v>
      </c>
      <c r="I672" s="29" t="s">
        <v>22</v>
      </c>
      <c r="J672" s="30">
        <v>3.1558999999999999</v>
      </c>
      <c r="K672" s="30">
        <v>6.64</v>
      </c>
      <c r="L672" s="30"/>
      <c r="M672" s="30">
        <v>1.8029999999999999</v>
      </c>
      <c r="N672" s="84">
        <f>[1]!b_anal_modidura_cnbd(A672,E672,1)</f>
        <v>7.9829999999999997</v>
      </c>
      <c r="O672" s="85">
        <f>[1]!b_anal_yield_cnbd(A672,D672,1)</f>
        <v>3.1953</v>
      </c>
      <c r="P672" s="86">
        <f>IF(U:U="国开1",0.09/N672+J672,IF(U:U="国开3",0.14/N672+J672,IF(U:U="国开5",0.24/N672+J672,IF(U:U="国开7",0.24/N672+J672,IF(U:U="国开10",0.29/N672+J672,IF(U:U="口行1",0.08/N672+J672,IF(U:U="口行2",0.08/N672+J672,IF(U:U="口行3",0.08/N672+J672,IF(U:U="口行5",0.13/N672+J672,IF(U:U="口行7",0.13/N672+J672,IF(U:U="口行10",0.18/N672+J672,IF(U:U="农发1",0.09/N672+J672,IF(U:U="农发2",0.09/N672+J672,IF(U:U="农发3",0.09/N672+J672,IF(U:U="农发5",0.14/N672+J672,IF(U:U="农发7",0.19/N672+J672,IF(U:U="农发10",0.19/N672+J672,IF(U:U="农发20",0.24/N672+J672,IF(U:U="国债1",0.05/N672+J672,IF(U:U="国债2",0.05/N672+J672,IF(U:U="国债3",0.05/N672+J672,IF(U:U="国开0",0,IF(U:U="农发0",0,IF(U:U="国债0",0,IF(U:U="口行0",0,0.1/N672+J672)))))))))))))))))))))))))</f>
        <v>3.1784479143179256</v>
      </c>
      <c r="Q672" s="1"/>
      <c r="R672" s="88">
        <f t="shared" si="21"/>
        <v>-1.6852085682074414</v>
      </c>
      <c r="S672" s="1"/>
      <c r="U672" s="1" t="str">
        <f>IF(I:I="国家开发银行","国开",IF(I:I="中国进出口银行","口行",IF(I:I="中国农业发展银行","农发","国债")))&amp;IF(G:G&lt;1,"0",G672)</f>
        <v>口行10</v>
      </c>
      <c r="W672" s="1"/>
      <c r="X672" s="1"/>
    </row>
    <row r="673" spans="1:24" ht="15.75" hidden="1" x14ac:dyDescent="0.25">
      <c r="A673" s="113" t="str">
        <f t="shared" si="20"/>
        <v>160306.IB</v>
      </c>
      <c r="B673" s="29" t="s">
        <v>2785</v>
      </c>
      <c r="C673" s="29" t="s">
        <v>2786</v>
      </c>
      <c r="D673" s="33">
        <v>42579</v>
      </c>
      <c r="E673" s="33">
        <v>42583</v>
      </c>
      <c r="F673" s="30">
        <v>50</v>
      </c>
      <c r="G673" s="30">
        <v>5</v>
      </c>
      <c r="H673" s="29" t="s">
        <v>12</v>
      </c>
      <c r="I673" s="29" t="s">
        <v>22</v>
      </c>
      <c r="J673" s="30">
        <v>2.9502000000000002</v>
      </c>
      <c r="K673" s="30">
        <v>3.93</v>
      </c>
      <c r="L673" s="30"/>
      <c r="M673" s="30">
        <v>2.1475</v>
      </c>
      <c r="N673" s="84">
        <f>[1]!b_anal_modidura_cnbd(A673,E673,1)</f>
        <v>4.4013999999999998</v>
      </c>
      <c r="O673" s="85">
        <f>[1]!b_anal_yield_cnbd(A673,D673,1)</f>
        <v>2.9811000000000001</v>
      </c>
      <c r="P673" s="86">
        <f>IF(U:U="国开1",0.09/N673+J673,IF(U:U="国开3",0.14/N673+J673,IF(U:U="国开5",0.24/N673+J673,IF(U:U="国开7",0.24/N673+J673,IF(U:U="国开10",0.29/N673+J673,IF(U:U="口行1",0.08/N673+J673,IF(U:U="口行2",0.08/N673+J673,IF(U:U="口行3",0.08/N673+J673,IF(U:U="口行5",0.13/N673+J673,IF(U:U="口行7",0.13/N673+J673,IF(U:U="口行10",0.18/N673+J673,IF(U:U="农发1",0.09/N673+J673,IF(U:U="农发2",0.09/N673+J673,IF(U:U="农发3",0.09/N673+J673,IF(U:U="农发5",0.14/N673+J673,IF(U:U="农发7",0.19/N673+J673,IF(U:U="农发10",0.19/N673+J673,IF(U:U="农发20",0.24/N673+J673,IF(U:U="国债1",0.05/N673+J673,IF(U:U="国债2",0.05/N673+J673,IF(U:U="国债3",0.05/N673+J673,IF(U:U="国开0",0,IF(U:U="农发0",0,IF(U:U="国债0",0,IF(U:U="口行0",0,0.1/N673+J673)))))))))))))))))))))))))</f>
        <v>2.9797360567092293</v>
      </c>
      <c r="Q673" s="1"/>
      <c r="R673" s="88">
        <f t="shared" si="21"/>
        <v>-0.13639432907708304</v>
      </c>
      <c r="S673" s="1"/>
      <c r="U673" s="1" t="str">
        <f>IF(I:I="国家开发银行","国开",IF(I:I="中国进出口银行","口行",IF(I:I="中国农业发展银行","农发","国债")))&amp;IF(G:G&lt;1,"0",G673)</f>
        <v>口行5</v>
      </c>
      <c r="W673" s="1"/>
      <c r="X673" s="1"/>
    </row>
    <row r="674" spans="1:24" ht="15.75" hidden="1" x14ac:dyDescent="0.25">
      <c r="A674" s="113" t="str">
        <f t="shared" si="20"/>
        <v>160405.IB</v>
      </c>
      <c r="B674" s="29" t="s">
        <v>2787</v>
      </c>
      <c r="C674" s="29" t="s">
        <v>2788</v>
      </c>
      <c r="D674" s="33">
        <v>42583</v>
      </c>
      <c r="E674" s="33">
        <v>42585</v>
      </c>
      <c r="F674" s="30">
        <v>40</v>
      </c>
      <c r="G674" s="30">
        <v>10</v>
      </c>
      <c r="H674" s="29" t="s">
        <v>12</v>
      </c>
      <c r="I674" s="29" t="s">
        <v>41</v>
      </c>
      <c r="J674" s="30">
        <v>3.1581999999999999</v>
      </c>
      <c r="K674" s="30">
        <v>5.75</v>
      </c>
      <c r="L674" s="30"/>
      <c r="M674" s="30">
        <v>1.8571</v>
      </c>
      <c r="N674" s="84">
        <f>[1]!b_anal_modidura_cnbd(A674,E674,1)</f>
        <v>7.8544999999999998</v>
      </c>
      <c r="O674" s="85">
        <f>[1]!b_anal_yield_cnbd(A674,D674,1)</f>
        <v>3.1854</v>
      </c>
      <c r="P674" s="86">
        <f>IF(U:U="国开1",0.09/N674+J674,IF(U:U="国开3",0.14/N674+J674,IF(U:U="国开5",0.24/N674+J674,IF(U:U="国开7",0.24/N674+J674,IF(U:U="国开10",0.29/N674+J674,IF(U:U="口行1",0.08/N674+J674,IF(U:U="口行2",0.08/N674+J674,IF(U:U="口行3",0.08/N674+J674,IF(U:U="口行5",0.13/N674+J674,IF(U:U="口行7",0.13/N674+J674,IF(U:U="口行10",0.18/N674+J674,IF(U:U="农发1",0.09/N674+J674,IF(U:U="农发2",0.09/N674+J674,IF(U:U="农发3",0.09/N674+J674,IF(U:U="农发5",0.14/N674+J674,IF(U:U="农发7",0.19/N674+J674,IF(U:U="农发10",0.19/N674+J674,IF(U:U="农发20",0.24/N674+J674,IF(U:U="国债1",0.05/N674+J674,IF(U:U="国债2",0.05/N674+J674,IF(U:U="国债3",0.05/N674+J674,IF(U:U="国开0",0,IF(U:U="农发0",0,IF(U:U="国债0",0,IF(U:U="口行0",0,0.1/N674+J674)))))))))))))))))))))))))</f>
        <v>3.182389954802979</v>
      </c>
      <c r="Q674" s="1"/>
      <c r="R674" s="88">
        <f t="shared" si="21"/>
        <v>-0.30100451970209718</v>
      </c>
      <c r="S674" s="1"/>
      <c r="U674" s="1" t="str">
        <f>IF(I:I="国家开发银行","国开",IF(I:I="中国进出口银行","口行",IF(I:I="中国农业发展银行","农发","国债")))&amp;IF(G:G&lt;1,"0",G674)</f>
        <v>农发10</v>
      </c>
      <c r="W674" s="1"/>
      <c r="X674" s="1"/>
    </row>
    <row r="675" spans="1:24" ht="15.75" hidden="1" x14ac:dyDescent="0.25">
      <c r="A675" s="113" t="str">
        <f t="shared" si="20"/>
        <v>160415.IB</v>
      </c>
      <c r="B675" s="29" t="s">
        <v>2789</v>
      </c>
      <c r="C675" s="29" t="s">
        <v>2790</v>
      </c>
      <c r="D675" s="33">
        <v>42583</v>
      </c>
      <c r="E675" s="33">
        <v>42585</v>
      </c>
      <c r="F675" s="30">
        <v>50</v>
      </c>
      <c r="G675" s="30">
        <v>3</v>
      </c>
      <c r="H675" s="29" t="s">
        <v>12</v>
      </c>
      <c r="I675" s="29" t="s">
        <v>41</v>
      </c>
      <c r="J675" s="30">
        <v>2.7551999999999999</v>
      </c>
      <c r="K675" s="30">
        <v>3.19</v>
      </c>
      <c r="L675" s="30"/>
      <c r="M675" s="30">
        <v>7.7930999999999999</v>
      </c>
      <c r="N675" s="84">
        <f>[1]!b_anal_modidura_cnbd(A675,E675,1)</f>
        <v>2.5589</v>
      </c>
      <c r="O675" s="85">
        <f>[1]!b_anal_yield_cnbd(A675,D675,1)</f>
        <v>2.7702</v>
      </c>
      <c r="P675" s="86">
        <f>IF(U:U="国开1",0.09/N675+J675,IF(U:U="国开3",0.14/N675+J675,IF(U:U="国开5",0.24/N675+J675,IF(U:U="国开7",0.24/N675+J675,IF(U:U="国开10",0.29/N675+J675,IF(U:U="口行1",0.08/N675+J675,IF(U:U="口行2",0.08/N675+J675,IF(U:U="口行3",0.08/N675+J675,IF(U:U="口行5",0.13/N675+J675,IF(U:U="口行7",0.13/N675+J675,IF(U:U="口行10",0.18/N675+J675,IF(U:U="农发1",0.09/N675+J675,IF(U:U="农发2",0.09/N675+J675,IF(U:U="农发3",0.09/N675+J675,IF(U:U="农发5",0.14/N675+J675,IF(U:U="农发7",0.19/N675+J675,IF(U:U="农发10",0.19/N675+J675,IF(U:U="农发20",0.24/N675+J675,IF(U:U="国债1",0.05/N675+J675,IF(U:U="国债2",0.05/N675+J675,IF(U:U="国债3",0.05/N675+J675,IF(U:U="国开0",0,IF(U:U="农发0",0,IF(U:U="国债0",0,IF(U:U="口行0",0,0.1/N675+J675)))))))))))))))))))))))))</f>
        <v>2.7903713626949078</v>
      </c>
      <c r="Q675" s="1"/>
      <c r="R675" s="88">
        <f t="shared" si="21"/>
        <v>2.0171362694907824</v>
      </c>
      <c r="S675" s="1"/>
      <c r="U675" s="1" t="str">
        <f>IF(I:I="国家开发银行","国开",IF(I:I="中国进出口银行","口行",IF(I:I="中国农业发展银行","农发","国债")))&amp;IF(G:G&lt;1,"0",G675)</f>
        <v>农发3</v>
      </c>
      <c r="W675" s="1"/>
      <c r="X675" s="1"/>
    </row>
    <row r="676" spans="1:24" ht="15.75" hidden="1" x14ac:dyDescent="0.25">
      <c r="A676" s="113" t="str">
        <f t="shared" si="20"/>
        <v>160416.IB</v>
      </c>
      <c r="B676" s="29" t="s">
        <v>2791</v>
      </c>
      <c r="C676" s="29" t="s">
        <v>2792</v>
      </c>
      <c r="D676" s="33">
        <v>42583</v>
      </c>
      <c r="E676" s="33">
        <v>42585</v>
      </c>
      <c r="F676" s="30">
        <v>50</v>
      </c>
      <c r="G676" s="30">
        <v>5</v>
      </c>
      <c r="H676" s="29" t="s">
        <v>12</v>
      </c>
      <c r="I676" s="29" t="s">
        <v>41</v>
      </c>
      <c r="J676" s="30">
        <v>2.9175</v>
      </c>
      <c r="K676" s="30">
        <v>4.9800000000000004</v>
      </c>
      <c r="L676" s="30"/>
      <c r="M676" s="30">
        <v>3.4544999999999999</v>
      </c>
      <c r="N676" s="84">
        <f>[1]!b_anal_modidura_cnbd(A676,E676,1)</f>
        <v>4.2878999999999996</v>
      </c>
      <c r="O676" s="85">
        <f>[1]!b_anal_yield_cnbd(A676,D676,1)</f>
        <v>2.9502000000000002</v>
      </c>
      <c r="P676" s="86">
        <f>IF(U:U="国开1",0.09/N676+J676,IF(U:U="国开3",0.14/N676+J676,IF(U:U="国开5",0.24/N676+J676,IF(U:U="国开7",0.24/N676+J676,IF(U:U="国开10",0.29/N676+J676,IF(U:U="口行1",0.08/N676+J676,IF(U:U="口行2",0.08/N676+J676,IF(U:U="口行3",0.08/N676+J676,IF(U:U="口行5",0.13/N676+J676,IF(U:U="口行7",0.13/N676+J676,IF(U:U="口行10",0.18/N676+J676,IF(U:U="农发1",0.09/N676+J676,IF(U:U="农发2",0.09/N676+J676,IF(U:U="农发3",0.09/N676+J676,IF(U:U="农发5",0.14/N676+J676,IF(U:U="农发7",0.19/N676+J676,IF(U:U="农发10",0.19/N676+J676,IF(U:U="农发20",0.24/N676+J676,IF(U:U="国债1",0.05/N676+J676,IF(U:U="国债2",0.05/N676+J676,IF(U:U="国债3",0.05/N676+J676,IF(U:U="国开0",0,IF(U:U="农发0",0,IF(U:U="国债0",0,IF(U:U="口行0",0,0.1/N676+J676)))))))))))))))))))))))))</f>
        <v>2.9501500151589357</v>
      </c>
      <c r="Q676" s="1"/>
      <c r="R676" s="88">
        <f t="shared" si="21"/>
        <v>-4.9984841064443231E-3</v>
      </c>
      <c r="S676" s="1"/>
      <c r="U676" s="1" t="str">
        <f>IF(I:I="国家开发银行","国开",IF(I:I="中国进出口银行","口行",IF(I:I="中国农业发展银行","农发","国债")))&amp;IF(G:G&lt;1,"0",G676)</f>
        <v>农发5</v>
      </c>
      <c r="W676" s="1"/>
      <c r="X676" s="1"/>
    </row>
    <row r="677" spans="1:24" ht="15.75" hidden="1" x14ac:dyDescent="0.25">
      <c r="A677" s="113" t="str">
        <f t="shared" si="20"/>
        <v>160404.IB</v>
      </c>
      <c r="B677" s="29" t="s">
        <v>2793</v>
      </c>
      <c r="C677" s="29" t="s">
        <v>2794</v>
      </c>
      <c r="D677" s="33">
        <v>42583</v>
      </c>
      <c r="E677" s="33">
        <v>42585</v>
      </c>
      <c r="F677" s="30">
        <v>50</v>
      </c>
      <c r="G677" s="30">
        <v>7</v>
      </c>
      <c r="H677" s="29" t="s">
        <v>12</v>
      </c>
      <c r="I677" s="29" t="s">
        <v>41</v>
      </c>
      <c r="J677" s="30">
        <v>3.1444000000000001</v>
      </c>
      <c r="K677" s="30">
        <v>4.22</v>
      </c>
      <c r="L677" s="30"/>
      <c r="M677" s="30">
        <v>3.2921</v>
      </c>
      <c r="N677" s="84">
        <f>[1]!b_anal_modidura_cnbd(A677,E677,1)</f>
        <v>5.6124999999999998</v>
      </c>
      <c r="O677" s="85">
        <f>[1]!b_anal_yield_cnbd(A677,D677,1)</f>
        <v>3.1714000000000002</v>
      </c>
      <c r="P677" s="86">
        <f>IF(U:U="国开1",0.09/N677+J677,IF(U:U="国开3",0.14/N677+J677,IF(U:U="国开5",0.24/N677+J677,IF(U:U="国开7",0.24/N677+J677,IF(U:U="国开10",0.29/N677+J677,IF(U:U="口行1",0.08/N677+J677,IF(U:U="口行2",0.08/N677+J677,IF(U:U="口行3",0.08/N677+J677,IF(U:U="口行5",0.13/N677+J677,IF(U:U="口行7",0.13/N677+J677,IF(U:U="口行10",0.18/N677+J677,IF(U:U="农发1",0.09/N677+J677,IF(U:U="农发2",0.09/N677+J677,IF(U:U="农发3",0.09/N677+J677,IF(U:U="农发5",0.14/N677+J677,IF(U:U="农发7",0.19/N677+J677,IF(U:U="农发10",0.19/N677+J677,IF(U:U="农发20",0.24/N677+J677,IF(U:U="国债1",0.05/N677+J677,IF(U:U="国债2",0.05/N677+J677,IF(U:U="国债3",0.05/N677+J677,IF(U:U="国开0",0,IF(U:U="农发0",0,IF(U:U="国债0",0,IF(U:U="口行0",0,0.1/N677+J677)))))))))))))))))))))))))</f>
        <v>3.1782530066815147</v>
      </c>
      <c r="Q677" s="1"/>
      <c r="R677" s="88">
        <f t="shared" si="21"/>
        <v>0.68530066815144508</v>
      </c>
      <c r="S677" s="1"/>
      <c r="U677" s="1" t="str">
        <f>IF(I:I="国家开发银行","国开",IF(I:I="中国进出口银行","口行",IF(I:I="中国农业发展银行","农发","国债")))&amp;IF(G:G&lt;1,"0",G677)</f>
        <v>农发7</v>
      </c>
      <c r="W677" s="1"/>
      <c r="X677" s="1"/>
    </row>
    <row r="678" spans="1:24" ht="15.75" hidden="1" x14ac:dyDescent="0.25">
      <c r="A678" s="113" t="str">
        <f t="shared" si="20"/>
        <v>160206.IB</v>
      </c>
      <c r="B678" s="29" t="s">
        <v>2795</v>
      </c>
      <c r="C678" s="29" t="s">
        <v>2796</v>
      </c>
      <c r="D678" s="33">
        <v>42584</v>
      </c>
      <c r="E678" s="33">
        <v>42586</v>
      </c>
      <c r="F678" s="30">
        <v>70</v>
      </c>
      <c r="G678" s="30">
        <v>5</v>
      </c>
      <c r="H678" s="29" t="s">
        <v>12</v>
      </c>
      <c r="I678" s="29" t="s">
        <v>15</v>
      </c>
      <c r="J678" s="30">
        <v>2.8809999999999998</v>
      </c>
      <c r="K678" s="30">
        <v>3.44</v>
      </c>
      <c r="L678" s="30"/>
      <c r="M678" s="30">
        <v>2.2265999999999999</v>
      </c>
      <c r="N678" s="84">
        <f>[1]!b_anal_modidura_cnbd(A678,E678,1)</f>
        <v>4.1417000000000002</v>
      </c>
      <c r="O678" s="85">
        <f>[1]!b_anal_yield_cnbd(A678,D678,1)</f>
        <v>2.9150999999999998</v>
      </c>
      <c r="P678" s="86">
        <f>IF(U:U="国开1",0.09/N678+J678,IF(U:U="国开3",0.14/N678+J678,IF(U:U="国开5",0.24/N678+J678,IF(U:U="国开7",0.24/N678+J678,IF(U:U="国开10",0.29/N678+J678,IF(U:U="口行1",0.08/N678+J678,IF(U:U="口行2",0.08/N678+J678,IF(U:U="口行3",0.08/N678+J678,IF(U:U="口行5",0.13/N678+J678,IF(U:U="口行7",0.13/N678+J678,IF(U:U="口行10",0.18/N678+J678,IF(U:U="农发1",0.09/N678+J678,IF(U:U="农发2",0.09/N678+J678,IF(U:U="农发3",0.09/N678+J678,IF(U:U="农发5",0.14/N678+J678,IF(U:U="农发7",0.19/N678+J678,IF(U:U="农发10",0.19/N678+J678,IF(U:U="农发20",0.24/N678+J678,IF(U:U="国债1",0.05/N678+J678,IF(U:U="国债2",0.05/N678+J678,IF(U:U="国债3",0.05/N678+J678,IF(U:U="国开0",0,IF(U:U="农发0",0,IF(U:U="国债0",0,IF(U:U="口行0",0,0.1/N678+J678)))))))))))))))))))))))))</f>
        <v>2.9389472197406858</v>
      </c>
      <c r="Q678" s="1"/>
      <c r="R678" s="88">
        <f t="shared" si="21"/>
        <v>2.3847219740686043</v>
      </c>
      <c r="S678" s="1"/>
      <c r="U678" s="1" t="str">
        <f>IF(I:I="国家开发银行","国开",IF(I:I="中国进出口银行","口行",IF(I:I="中国农业发展银行","农发","国债")))&amp;IF(G:G&lt;1,"0",G678)</f>
        <v>国开5</v>
      </c>
      <c r="W678" s="1"/>
      <c r="X678" s="1"/>
    </row>
    <row r="679" spans="1:24" ht="15.75" hidden="1" x14ac:dyDescent="0.25">
      <c r="A679" s="113" t="str">
        <f t="shared" si="20"/>
        <v>160207.IB</v>
      </c>
      <c r="B679" s="29" t="s">
        <v>2797</v>
      </c>
      <c r="C679" s="29" t="s">
        <v>2798</v>
      </c>
      <c r="D679" s="33">
        <v>42584</v>
      </c>
      <c r="E679" s="33">
        <v>42586</v>
      </c>
      <c r="F679" s="30">
        <v>60</v>
      </c>
      <c r="G679" s="30">
        <v>7</v>
      </c>
      <c r="H679" s="29" t="s">
        <v>12</v>
      </c>
      <c r="I679" s="29" t="s">
        <v>15</v>
      </c>
      <c r="J679" s="30">
        <v>3.1328</v>
      </c>
      <c r="K679" s="30">
        <v>3.97</v>
      </c>
      <c r="L679" s="30"/>
      <c r="M679" s="30">
        <v>3.5333000000000001</v>
      </c>
      <c r="N679" s="84">
        <f>[1]!b_anal_modidura_cnbd(A679,E679,1)</f>
        <v>5.7545999999999999</v>
      </c>
      <c r="O679" s="85">
        <f>[1]!b_anal_yield_cnbd(A679,D679,1)</f>
        <v>3.165</v>
      </c>
      <c r="P679" s="86">
        <f>IF(U:U="国开1",0.09/N679+J679,IF(U:U="国开3",0.14/N679+J679,IF(U:U="国开5",0.24/N679+J679,IF(U:U="国开7",0.24/N679+J679,IF(U:U="国开10",0.29/N679+J679,IF(U:U="口行1",0.08/N679+J679,IF(U:U="口行2",0.08/N679+J679,IF(U:U="口行3",0.08/N679+J679,IF(U:U="口行5",0.13/N679+J679,IF(U:U="口行7",0.13/N679+J679,IF(U:U="口行10",0.18/N679+J679,IF(U:U="农发1",0.09/N679+J679,IF(U:U="农发2",0.09/N679+J679,IF(U:U="农发3",0.09/N679+J679,IF(U:U="农发5",0.14/N679+J679,IF(U:U="农发7",0.19/N679+J679,IF(U:U="农发10",0.19/N679+J679,IF(U:U="农发20",0.24/N679+J679,IF(U:U="国债1",0.05/N679+J679,IF(U:U="国债2",0.05/N679+J679,IF(U:U="国债3",0.05/N679+J679,IF(U:U="国开0",0,IF(U:U="农发0",0,IF(U:U="国债0",0,IF(U:U="口行0",0,0.1/N679+J679)))))))))))))))))))))))))</f>
        <v>3.1745057658221247</v>
      </c>
      <c r="Q679" s="1"/>
      <c r="R679" s="88">
        <f t="shared" si="21"/>
        <v>0.9505765822124701</v>
      </c>
      <c r="S679" s="1"/>
      <c r="U679" s="1" t="str">
        <f>IF(I:I="国家开发银行","国开",IF(I:I="中国进出口银行","口行",IF(I:I="中国农业发展银行","农发","国债")))&amp;IF(G:G&lt;1,"0",G679)</f>
        <v>国开7</v>
      </c>
      <c r="W679" s="1"/>
      <c r="X679" s="1"/>
    </row>
    <row r="680" spans="1:24" ht="15.75" hidden="1" x14ac:dyDescent="0.25">
      <c r="A680" s="113" t="str">
        <f t="shared" si="20"/>
        <v>160208.IB</v>
      </c>
      <c r="B680" s="29" t="s">
        <v>2799</v>
      </c>
      <c r="C680" s="29" t="s">
        <v>2800</v>
      </c>
      <c r="D680" s="33">
        <v>42584</v>
      </c>
      <c r="E680" s="33">
        <v>42586</v>
      </c>
      <c r="F680" s="30">
        <v>30</v>
      </c>
      <c r="G680" s="30">
        <v>3</v>
      </c>
      <c r="H680" s="29" t="s">
        <v>12</v>
      </c>
      <c r="I680" s="29" t="s">
        <v>15</v>
      </c>
      <c r="J680" s="30">
        <v>2.6829000000000001</v>
      </c>
      <c r="K680" s="30">
        <v>5.65</v>
      </c>
      <c r="L680" s="30"/>
      <c r="M680" s="30">
        <v>5.0845000000000002</v>
      </c>
      <c r="N680" s="84">
        <f>[1]!b_anal_modidura_cnbd(A680,E680,1)</f>
        <v>2.4331999999999998</v>
      </c>
      <c r="O680" s="85">
        <f>[1]!b_anal_yield_cnbd(A680,D680,1)</f>
        <v>2.73</v>
      </c>
      <c r="P680" s="86">
        <f>IF(U:U="国开1",0.09/N680+J680,IF(U:U="国开3",0.14/N680+J680,IF(U:U="国开5",0.24/N680+J680,IF(U:U="国开7",0.24/N680+J680,IF(U:U="国开10",0.29/N680+J680,IF(U:U="口行1",0.08/N680+J680,IF(U:U="口行2",0.08/N680+J680,IF(U:U="口行3",0.08/N680+J680,IF(U:U="口行5",0.13/N680+J680,IF(U:U="口行7",0.13/N680+J680,IF(U:U="口行10",0.18/N680+J680,IF(U:U="农发1",0.09/N680+J680,IF(U:U="农发2",0.09/N680+J680,IF(U:U="农发3",0.09/N680+J680,IF(U:U="农发5",0.14/N680+J680,IF(U:U="农发7",0.19/N680+J680,IF(U:U="农发10",0.19/N680+J680,IF(U:U="农发20",0.24/N680+J680,IF(U:U="国债1",0.05/N680+J680,IF(U:U="国债2",0.05/N680+J680,IF(U:U="国债3",0.05/N680+J680,IF(U:U="国开0",0,IF(U:U="农发0",0,IF(U:U="国债0",0,IF(U:U="口行0",0,0.1/N680+J680)))))))))))))))))))))))))</f>
        <v>2.7404373993095512</v>
      </c>
      <c r="Q680" s="1"/>
      <c r="R680" s="88">
        <f t="shared" si="21"/>
        <v>1.0437399309551232</v>
      </c>
      <c r="S680" s="1"/>
      <c r="U680" s="1" t="str">
        <f>IF(I:I="国家开发银行","国开",IF(I:I="中国进出口银行","口行",IF(I:I="中国农业发展银行","农发","国债")))&amp;IF(G:G&lt;1,"0",G680)</f>
        <v>国开3</v>
      </c>
      <c r="W680" s="1"/>
      <c r="X680" s="1"/>
    </row>
    <row r="681" spans="1:24" ht="15.75" hidden="1" x14ac:dyDescent="0.25">
      <c r="A681" s="113" t="str">
        <f t="shared" si="20"/>
        <v>160205.IB</v>
      </c>
      <c r="B681" s="29" t="s">
        <v>2801</v>
      </c>
      <c r="C681" s="29" t="s">
        <v>2802</v>
      </c>
      <c r="D681" s="33">
        <v>42584</v>
      </c>
      <c r="E681" s="33">
        <v>42586</v>
      </c>
      <c r="F681" s="30">
        <v>40</v>
      </c>
      <c r="G681" s="30">
        <v>20</v>
      </c>
      <c r="H681" s="29" t="s">
        <v>12</v>
      </c>
      <c r="I681" s="29" t="s">
        <v>15</v>
      </c>
      <c r="J681" s="30">
        <v>3.5099</v>
      </c>
      <c r="K681" s="30">
        <v>3.7</v>
      </c>
      <c r="L681" s="30"/>
      <c r="M681" s="30">
        <v>1.2726999999999999</v>
      </c>
      <c r="N681" s="84">
        <f>[1]!b_anal_modidura_cnbd(A681,E681,1)</f>
        <v>13.4756</v>
      </c>
      <c r="O681" s="85">
        <f>[1]!b_anal_yield_cnbd(A681,D681,1)</f>
        <v>3.53</v>
      </c>
      <c r="P681" s="86">
        <f>IF(U:U="国开1",0.09/N681+J681,IF(U:U="国开3",0.14/N681+J681,IF(U:U="国开5",0.24/N681+J681,IF(U:U="国开7",0.24/N681+J681,IF(U:U="国开10",0.29/N681+J681,IF(U:U="口行1",0.08/N681+J681,IF(U:U="口行2",0.08/N681+J681,IF(U:U="口行3",0.08/N681+J681,IF(U:U="口行5",0.13/N681+J681,IF(U:U="口行7",0.13/N681+J681,IF(U:U="口行10",0.18/N681+J681,IF(U:U="农发1",0.09/N681+J681,IF(U:U="农发2",0.09/N681+J681,IF(U:U="农发3",0.09/N681+J681,IF(U:U="农发5",0.14/N681+J681,IF(U:U="农发7",0.19/N681+J681,IF(U:U="农发10",0.19/N681+J681,IF(U:U="农发20",0.24/N681+J681,IF(U:U="国债1",0.05/N681+J681,IF(U:U="国债2",0.05/N681+J681,IF(U:U="国债3",0.05/N681+J681,IF(U:U="国开0",0,IF(U:U="农发0",0,IF(U:U="国债0",0,IF(U:U="口行0",0,0.1/N681+J681)))))))))))))))))))))))))</f>
        <v>3.5173208198521775</v>
      </c>
      <c r="Q681" s="1"/>
      <c r="R681" s="88">
        <f t="shared" si="21"/>
        <v>-1.2679180147822322</v>
      </c>
      <c r="S681" s="1"/>
      <c r="U681" s="1" t="str">
        <f>IF(I:I="国家开发银行","国开",IF(I:I="中国进出口银行","口行",IF(I:I="中国农业发展银行","农发","国债")))&amp;IF(G:G&lt;1,"0",G681)</f>
        <v>国开20</v>
      </c>
      <c r="W681" s="1"/>
      <c r="X681" s="1"/>
    </row>
    <row r="682" spans="1:24" ht="15.75" hidden="1" x14ac:dyDescent="0.25">
      <c r="A682" s="113" t="str">
        <f t="shared" si="20"/>
        <v>160210.IB</v>
      </c>
      <c r="B682" s="29" t="s">
        <v>2803</v>
      </c>
      <c r="C682" s="29" t="s">
        <v>2804</v>
      </c>
      <c r="D682" s="33">
        <v>42584</v>
      </c>
      <c r="E682" s="33">
        <v>42586</v>
      </c>
      <c r="F682" s="30">
        <v>110</v>
      </c>
      <c r="G682" s="30">
        <v>10</v>
      </c>
      <c r="H682" s="29" t="s">
        <v>12</v>
      </c>
      <c r="I682" s="29" t="s">
        <v>15</v>
      </c>
      <c r="J682" s="30">
        <v>3.1318000000000001</v>
      </c>
      <c r="K682" s="30">
        <v>3.58</v>
      </c>
      <c r="L682" s="30"/>
      <c r="M682" s="30">
        <v>4.2491000000000003</v>
      </c>
      <c r="N682" s="84">
        <f>[1]!b_anal_modidura_cnbd(A682,E682,1)</f>
        <v>8.1339000000000006</v>
      </c>
      <c r="O682" s="85">
        <f>[1]!b_anal_yield_cnbd(A682,D682,1)</f>
        <v>3.1589999999999998</v>
      </c>
      <c r="P682" s="86">
        <f>IF(U:U="国开1",0.09/N682+J682,IF(U:U="国开3",0.14/N682+J682,IF(U:U="国开5",0.24/N682+J682,IF(U:U="国开7",0.24/N682+J682,IF(U:U="国开10",0.29/N682+J682,IF(U:U="口行1",0.08/N682+J682,IF(U:U="口行2",0.08/N682+J682,IF(U:U="口行3",0.08/N682+J682,IF(U:U="口行5",0.13/N682+J682,IF(U:U="口行7",0.13/N682+J682,IF(U:U="口行10",0.18/N682+J682,IF(U:U="农发1",0.09/N682+J682,IF(U:U="农发2",0.09/N682+J682,IF(U:U="农发3",0.09/N682+J682,IF(U:U="农发5",0.14/N682+J682,IF(U:U="农发7",0.19/N682+J682,IF(U:U="农发10",0.19/N682+J682,IF(U:U="农发20",0.24/N682+J682,IF(U:U="国债1",0.05/N682+J682,IF(U:U="国债2",0.05/N682+J682,IF(U:U="国债3",0.05/N682+J682,IF(U:U="国开0",0,IF(U:U="农发0",0,IF(U:U="国债0",0,IF(U:U="口行0",0,0.1/N682+J682)))))))))))))))))))))))))</f>
        <v>3.167453253666753</v>
      </c>
      <c r="Q682" s="1"/>
      <c r="R682" s="88">
        <f t="shared" si="21"/>
        <v>0.84532536667532021</v>
      </c>
      <c r="S682" s="1"/>
      <c r="U682" s="1" t="str">
        <f>IF(I:I="国家开发银行","国开",IF(I:I="中国进出口银行","口行",IF(I:I="中国农业发展银行","农发","国债")))&amp;IF(G:G&lt;1,"0",G682)</f>
        <v>国开10</v>
      </c>
      <c r="W682" s="1"/>
      <c r="X682" s="1"/>
    </row>
    <row r="683" spans="1:24" ht="15.75" hidden="1" x14ac:dyDescent="0.25">
      <c r="A683" s="113" t="str">
        <f t="shared" si="20"/>
        <v>160410.IB</v>
      </c>
      <c r="B683" s="29" t="s">
        <v>2805</v>
      </c>
      <c r="C683" s="29" t="s">
        <v>2806</v>
      </c>
      <c r="D683" s="33">
        <v>42585</v>
      </c>
      <c r="E683" s="33">
        <v>42587</v>
      </c>
      <c r="F683" s="30">
        <v>30</v>
      </c>
      <c r="G683" s="30">
        <v>20</v>
      </c>
      <c r="H683" s="29" t="s">
        <v>12</v>
      </c>
      <c r="I683" s="29" t="s">
        <v>41</v>
      </c>
      <c r="J683" s="30">
        <v>3.5122</v>
      </c>
      <c r="K683" s="30">
        <v>4.3499999999999996</v>
      </c>
      <c r="L683" s="30"/>
      <c r="M683" s="30">
        <v>4.6111000000000004</v>
      </c>
      <c r="N683" s="84">
        <f>[1]!b_anal_modidura_cnbd(A683,E683,1)</f>
        <v>13.4603</v>
      </c>
      <c r="O683" s="85">
        <f>[1]!b_anal_yield_cnbd(A683,D683,1)</f>
        <v>3.5438000000000001</v>
      </c>
      <c r="P683" s="86">
        <f>IF(U:U="国开1",0.09/N683+J683,IF(U:U="国开3",0.14/N683+J683,IF(U:U="国开5",0.24/N683+J683,IF(U:U="国开7",0.24/N683+J683,IF(U:U="国开10",0.29/N683+J683,IF(U:U="口行1",0.08/N683+J683,IF(U:U="口行2",0.08/N683+J683,IF(U:U="口行3",0.08/N683+J683,IF(U:U="口行5",0.13/N683+J683,IF(U:U="口行7",0.13/N683+J683,IF(U:U="口行10",0.18/N683+J683,IF(U:U="农发1",0.09/N683+J683,IF(U:U="农发2",0.09/N683+J683,IF(U:U="农发3",0.09/N683+J683,IF(U:U="农发5",0.14/N683+J683,IF(U:U="农发7",0.19/N683+J683,IF(U:U="农发10",0.19/N683+J683,IF(U:U="农发20",0.24/N683+J683,IF(U:U="国债1",0.05/N683+J683,IF(U:U="国债2",0.05/N683+J683,IF(U:U="国债3",0.05/N683+J683,IF(U:U="国开0",0,IF(U:U="农发0",0,IF(U:U="国债0",0,IF(U:U="口行0",0,0.1/N683+J683)))))))))))))))))))))))))</f>
        <v>3.5300302118080578</v>
      </c>
      <c r="Q683" s="1"/>
      <c r="R683" s="88">
        <f t="shared" si="21"/>
        <v>-1.37697881919423</v>
      </c>
      <c r="S683" s="1"/>
      <c r="U683" s="1" t="str">
        <f>IF(I:I="国家开发银行","国开",IF(I:I="中国进出口银行","口行",IF(I:I="中国农业发展银行","农发","国债")))&amp;IF(G:G&lt;1,"0",G683)</f>
        <v>农发20</v>
      </c>
      <c r="W683" s="1"/>
      <c r="X683" s="1"/>
    </row>
    <row r="684" spans="1:24" ht="15.75" hidden="1" x14ac:dyDescent="0.25">
      <c r="A684" s="113" t="str">
        <f t="shared" si="20"/>
        <v>160407.IB</v>
      </c>
      <c r="B684" s="29" t="s">
        <v>2807</v>
      </c>
      <c r="C684" s="29" t="s">
        <v>2808</v>
      </c>
      <c r="D684" s="33">
        <v>42585</v>
      </c>
      <c r="E684" s="33">
        <v>42587</v>
      </c>
      <c r="F684" s="30">
        <v>30</v>
      </c>
      <c r="G684" s="30">
        <v>7</v>
      </c>
      <c r="H684" s="29" t="s">
        <v>12</v>
      </c>
      <c r="I684" s="29" t="s">
        <v>41</v>
      </c>
      <c r="J684" s="30">
        <v>3.1347</v>
      </c>
      <c r="K684" s="30">
        <v>5.96</v>
      </c>
      <c r="L684" s="30"/>
      <c r="M684" s="30">
        <v>2.2896999999999998</v>
      </c>
      <c r="N684" s="84">
        <f>[1]!b_anal_modidura_cnbd(A684,E684,1)</f>
        <v>5.7481999999999998</v>
      </c>
      <c r="O684" s="85">
        <f>[1]!b_anal_yield_cnbd(A684,D684,1)</f>
        <v>3.1688000000000001</v>
      </c>
      <c r="P684" s="86">
        <f>IF(U:U="国开1",0.09/N684+J684,IF(U:U="国开3",0.14/N684+J684,IF(U:U="国开5",0.24/N684+J684,IF(U:U="国开7",0.24/N684+J684,IF(U:U="国开10",0.29/N684+J684,IF(U:U="口行1",0.08/N684+J684,IF(U:U="口行2",0.08/N684+J684,IF(U:U="口行3",0.08/N684+J684,IF(U:U="口行5",0.13/N684+J684,IF(U:U="口行7",0.13/N684+J684,IF(U:U="口行10",0.18/N684+J684,IF(U:U="农发1",0.09/N684+J684,IF(U:U="农发2",0.09/N684+J684,IF(U:U="农发3",0.09/N684+J684,IF(U:U="农发5",0.14/N684+J684,IF(U:U="农发7",0.19/N684+J684,IF(U:U="农发10",0.19/N684+J684,IF(U:U="农发20",0.24/N684+J684,IF(U:U="国债1",0.05/N684+J684,IF(U:U="国债2",0.05/N684+J684,IF(U:U="国债3",0.05/N684+J684,IF(U:U="国开0",0,IF(U:U="农发0",0,IF(U:U="国债0",0,IF(U:U="口行0",0,0.1/N684+J684)))))))))))))))))))))))))</f>
        <v>3.1677538255453883</v>
      </c>
      <c r="Q684" s="1"/>
      <c r="R684" s="88">
        <f t="shared" si="21"/>
        <v>-0.1046174454611748</v>
      </c>
      <c r="S684" s="1"/>
      <c r="U684" s="1" t="str">
        <f>IF(I:I="国家开发银行","国开",IF(I:I="中国进出口银行","口行",IF(I:I="中国农业发展银行","农发","国债")))&amp;IF(G:G&lt;1,"0",G684)</f>
        <v>农发7</v>
      </c>
      <c r="W684" s="1"/>
      <c r="X684" s="1"/>
    </row>
    <row r="685" spans="1:24" ht="15.75" hidden="1" x14ac:dyDescent="0.25">
      <c r="A685" s="113" t="str">
        <f t="shared" si="20"/>
        <v>160411.IB</v>
      </c>
      <c r="B685" s="29" t="s">
        <v>2809</v>
      </c>
      <c r="C685" s="29" t="s">
        <v>2810</v>
      </c>
      <c r="D685" s="33">
        <v>42585</v>
      </c>
      <c r="E685" s="33">
        <v>42587</v>
      </c>
      <c r="F685" s="30">
        <v>50</v>
      </c>
      <c r="G685" s="30">
        <v>5</v>
      </c>
      <c r="H685" s="29" t="s">
        <v>12</v>
      </c>
      <c r="I685" s="29" t="s">
        <v>41</v>
      </c>
      <c r="J685" s="30">
        <v>2.9087000000000001</v>
      </c>
      <c r="K685" s="30">
        <v>3.47</v>
      </c>
      <c r="L685" s="30"/>
      <c r="M685" s="30">
        <v>2.2867999999999999</v>
      </c>
      <c r="N685" s="84">
        <f>[1]!b_anal_modidura_cnbd(A685,E685,1)</f>
        <v>4.1847000000000003</v>
      </c>
      <c r="O685" s="85">
        <f>[1]!b_anal_yield_cnbd(A685,D685,1)</f>
        <v>2.9319000000000002</v>
      </c>
      <c r="P685" s="86">
        <f>IF(U:U="国开1",0.09/N685+J685,IF(U:U="国开3",0.14/N685+J685,IF(U:U="国开5",0.24/N685+J685,IF(U:U="国开7",0.24/N685+J685,IF(U:U="国开10",0.29/N685+J685,IF(U:U="口行1",0.08/N685+J685,IF(U:U="口行2",0.08/N685+J685,IF(U:U="口行3",0.08/N685+J685,IF(U:U="口行5",0.13/N685+J685,IF(U:U="口行7",0.13/N685+J685,IF(U:U="口行10",0.18/N685+J685,IF(U:U="农发1",0.09/N685+J685,IF(U:U="农发2",0.09/N685+J685,IF(U:U="农发3",0.09/N685+J685,IF(U:U="农发5",0.14/N685+J685,IF(U:U="农发7",0.19/N685+J685,IF(U:U="农发10",0.19/N685+J685,IF(U:U="农发20",0.24/N685+J685,IF(U:U="国债1",0.05/N685+J685,IF(U:U="国债2",0.05/N685+J685,IF(U:U="国债3",0.05/N685+J685,IF(U:U="国开0",0,IF(U:U="农发0",0,IF(U:U="国债0",0,IF(U:U="口行0",0,0.1/N685+J685)))))))))))))))))))))))))</f>
        <v>2.9421552058689988</v>
      </c>
      <c r="Q685" s="1"/>
      <c r="R685" s="88">
        <f t="shared" si="21"/>
        <v>1.025520586899864</v>
      </c>
      <c r="S685" s="1"/>
      <c r="U685" s="1" t="str">
        <f>IF(I:I="国家开发银行","国开",IF(I:I="中国进出口银行","口行",IF(I:I="中国农业发展银行","农发","国债")))&amp;IF(G:G&lt;1,"0",G685)</f>
        <v>农发5</v>
      </c>
      <c r="W685" s="1"/>
      <c r="X685" s="1"/>
    </row>
    <row r="686" spans="1:24" ht="15.75" hidden="1" x14ac:dyDescent="0.25">
      <c r="A686" s="113" t="str">
        <f t="shared" si="20"/>
        <v>160409.IB</v>
      </c>
      <c r="B686" s="29" t="s">
        <v>2811</v>
      </c>
      <c r="C686" s="29" t="s">
        <v>2812</v>
      </c>
      <c r="D686" s="33">
        <v>42585</v>
      </c>
      <c r="E686" s="33">
        <v>42587</v>
      </c>
      <c r="F686" s="30">
        <v>20</v>
      </c>
      <c r="G686" s="30">
        <v>15</v>
      </c>
      <c r="H686" s="29" t="s">
        <v>12</v>
      </c>
      <c r="I686" s="29" t="s">
        <v>41</v>
      </c>
      <c r="J686" s="30">
        <v>3.4235000000000002</v>
      </c>
      <c r="K686" s="30">
        <v>4.3899999999999997</v>
      </c>
      <c r="L686" s="30"/>
      <c r="M686" s="30">
        <v>8.1667000000000005</v>
      </c>
      <c r="N686" s="84">
        <f>[1]!b_anal_modidura_cnbd(A686,E686,1)</f>
        <v>10.8995</v>
      </c>
      <c r="O686" s="85">
        <f>[1]!b_anal_yield_cnbd(A686,D686,1)</f>
        <v>3.4338000000000002</v>
      </c>
      <c r="P686" s="86">
        <f>IF(U:U="国开1",0.09/N686+J686,IF(U:U="国开3",0.14/N686+J686,IF(U:U="国开5",0.24/N686+J686,IF(U:U="国开7",0.24/N686+J686,IF(U:U="国开10",0.29/N686+J686,IF(U:U="口行1",0.08/N686+J686,IF(U:U="口行2",0.08/N686+J686,IF(U:U="口行3",0.08/N686+J686,IF(U:U="口行5",0.13/N686+J686,IF(U:U="口行7",0.13/N686+J686,IF(U:U="口行10",0.18/N686+J686,IF(U:U="农发1",0.09/N686+J686,IF(U:U="农发2",0.09/N686+J686,IF(U:U="农发3",0.09/N686+J686,IF(U:U="农发5",0.14/N686+J686,IF(U:U="农发7",0.19/N686+J686,IF(U:U="农发10",0.19/N686+J686,IF(U:U="农发20",0.24/N686+J686,IF(U:U="国债1",0.05/N686+J686,IF(U:U="国债2",0.05/N686+J686,IF(U:U="国债3",0.05/N686+J686,IF(U:U="国开0",0,IF(U:U="农发0",0,IF(U:U="国债0",0,IF(U:U="口行0",0,0.1/N686+J686)))))))))))))))))))))))))</f>
        <v>3.432674732785908</v>
      </c>
      <c r="Q686" s="1"/>
      <c r="R686" s="88">
        <f t="shared" si="21"/>
        <v>-0.11252672140922293</v>
      </c>
      <c r="S686" s="1"/>
      <c r="U686" s="1" t="str">
        <f>IF(I:I="国家开发银行","国开",IF(I:I="中国进出口银行","口行",IF(I:I="中国农业发展银行","农发","国债")))&amp;IF(G:G&lt;1,"0",G686)</f>
        <v>农发15</v>
      </c>
      <c r="W686" s="1"/>
      <c r="X686" s="1"/>
    </row>
    <row r="687" spans="1:24" ht="15.75" hidden="1" x14ac:dyDescent="0.25">
      <c r="A687" s="113" t="str">
        <f t="shared" si="20"/>
        <v>160408.IB</v>
      </c>
      <c r="B687" s="29" t="s">
        <v>2813</v>
      </c>
      <c r="C687" s="29" t="s">
        <v>2814</v>
      </c>
      <c r="D687" s="33">
        <v>42585</v>
      </c>
      <c r="E687" s="33">
        <v>42587</v>
      </c>
      <c r="F687" s="30">
        <v>70</v>
      </c>
      <c r="G687" s="30">
        <v>10</v>
      </c>
      <c r="H687" s="29" t="s">
        <v>12</v>
      </c>
      <c r="I687" s="29" t="s">
        <v>41</v>
      </c>
      <c r="J687" s="30">
        <v>3.1575000000000002</v>
      </c>
      <c r="K687" s="30">
        <v>3.85</v>
      </c>
      <c r="L687" s="30"/>
      <c r="M687" s="30">
        <v>2.7772000000000001</v>
      </c>
      <c r="N687" s="84">
        <f>[1]!b_anal_modidura_cnbd(A687,E687,1)</f>
        <v>7.9744999999999999</v>
      </c>
      <c r="O687" s="85">
        <f>[1]!b_anal_yield_cnbd(A687,D687,1)</f>
        <v>3.1777000000000002</v>
      </c>
      <c r="P687" s="86">
        <f>IF(U:U="国开1",0.09/N687+J687,IF(U:U="国开3",0.14/N687+J687,IF(U:U="国开5",0.24/N687+J687,IF(U:U="国开7",0.24/N687+J687,IF(U:U="国开10",0.29/N687+J687,IF(U:U="口行1",0.08/N687+J687,IF(U:U="口行2",0.08/N687+J687,IF(U:U="口行3",0.08/N687+J687,IF(U:U="口行5",0.13/N687+J687,IF(U:U="口行7",0.13/N687+J687,IF(U:U="口行10",0.18/N687+J687,IF(U:U="农发1",0.09/N687+J687,IF(U:U="农发2",0.09/N687+J687,IF(U:U="农发3",0.09/N687+J687,IF(U:U="农发5",0.14/N687+J687,IF(U:U="农发7",0.19/N687+J687,IF(U:U="农发10",0.19/N687+J687,IF(U:U="农发20",0.24/N687+J687,IF(U:U="国债1",0.05/N687+J687,IF(U:U="国债2",0.05/N687+J687,IF(U:U="国债3",0.05/N687+J687,IF(U:U="国开0",0,IF(U:U="农发0",0,IF(U:U="国债0",0,IF(U:U="口行0",0,0.1/N687+J687)))))))))))))))))))))))))</f>
        <v>3.1813259452003262</v>
      </c>
      <c r="Q687" s="1"/>
      <c r="R687" s="88">
        <f t="shared" si="21"/>
        <v>0.36259452003259973</v>
      </c>
      <c r="S687" s="1"/>
      <c r="U687" s="1" t="str">
        <f>IF(I:I="国家开发银行","国开",IF(I:I="中国进出口银行","口行",IF(I:I="中国农业发展银行","农发","国债")))&amp;IF(G:G&lt;1,"0",G687)</f>
        <v>农发10</v>
      </c>
      <c r="W687" s="1"/>
      <c r="X687" s="1"/>
    </row>
    <row r="688" spans="1:24" ht="15.75" hidden="1" x14ac:dyDescent="0.25">
      <c r="A688" s="113" t="str">
        <f t="shared" si="20"/>
        <v>160420.IB</v>
      </c>
      <c r="B688" s="29" t="s">
        <v>2815</v>
      </c>
      <c r="C688" s="29" t="s">
        <v>2816</v>
      </c>
      <c r="D688" s="33">
        <v>42590</v>
      </c>
      <c r="E688" s="33">
        <v>42592</v>
      </c>
      <c r="F688" s="30">
        <v>50</v>
      </c>
      <c r="G688" s="30">
        <v>3</v>
      </c>
      <c r="H688" s="29" t="s">
        <v>12</v>
      </c>
      <c r="I688" s="29" t="s">
        <v>41</v>
      </c>
      <c r="J688" s="30">
        <v>2.6959</v>
      </c>
      <c r="K688" s="30">
        <v>3.56</v>
      </c>
      <c r="L688" s="30"/>
      <c r="M688" s="30">
        <v>41.285699999999999</v>
      </c>
      <c r="N688" s="84">
        <f>[1]!b_anal_modidura_cnbd(A688,E688,1)</f>
        <v>2.8047</v>
      </c>
      <c r="O688" s="85">
        <f>[1]!b_anal_yield_cnbd(A688,D688,1)</f>
        <v>2.7317</v>
      </c>
      <c r="P688" s="86">
        <f>IF(U:U="国开1",0.09/N688+J688,IF(U:U="国开3",0.14/N688+J688,IF(U:U="国开5",0.24/N688+J688,IF(U:U="国开7",0.24/N688+J688,IF(U:U="国开10",0.29/N688+J688,IF(U:U="口行1",0.08/N688+J688,IF(U:U="口行2",0.08/N688+J688,IF(U:U="口行3",0.08/N688+J688,IF(U:U="口行5",0.13/N688+J688,IF(U:U="口行7",0.13/N688+J688,IF(U:U="口行10",0.18/N688+J688,IF(U:U="农发1",0.09/N688+J688,IF(U:U="农发2",0.09/N688+J688,IF(U:U="农发3",0.09/N688+J688,IF(U:U="农发5",0.14/N688+J688,IF(U:U="农发7",0.19/N688+J688,IF(U:U="农发10",0.19/N688+J688,IF(U:U="农发20",0.24/N688+J688,IF(U:U="国债1",0.05/N688+J688,IF(U:U="国债2",0.05/N688+J688,IF(U:U="国债3",0.05/N688+J688,IF(U:U="国开0",0,IF(U:U="农发0",0,IF(U:U="国债0",0,IF(U:U="口行0",0,0.1/N688+J688)))))))))))))))))))))))))</f>
        <v>2.7279889934752379</v>
      </c>
      <c r="Q688" s="1"/>
      <c r="R688" s="88">
        <f t="shared" si="21"/>
        <v>-0.37110065247620838</v>
      </c>
      <c r="S688" s="1"/>
      <c r="U688" s="1" t="str">
        <f>IF(I:I="国家开发银行","国开",IF(I:I="中国进出口银行","口行",IF(I:I="中国农业发展银行","农发","国债")))&amp;IF(G:G&lt;1,"0",G688)</f>
        <v>农发3</v>
      </c>
      <c r="W688" s="1"/>
      <c r="X688" s="1"/>
    </row>
    <row r="689" spans="1:24" ht="15.75" hidden="1" x14ac:dyDescent="0.25">
      <c r="A689" s="113" t="str">
        <f t="shared" si="20"/>
        <v>160421.IB</v>
      </c>
      <c r="B689" s="29" t="s">
        <v>2817</v>
      </c>
      <c r="C689" s="29" t="s">
        <v>2818</v>
      </c>
      <c r="D689" s="33">
        <v>42590</v>
      </c>
      <c r="E689" s="33">
        <v>42592</v>
      </c>
      <c r="F689" s="30">
        <v>50</v>
      </c>
      <c r="G689" s="30">
        <v>5</v>
      </c>
      <c r="H689" s="29" t="s">
        <v>12</v>
      </c>
      <c r="I689" s="29" t="s">
        <v>41</v>
      </c>
      <c r="J689" s="30">
        <v>2.9089</v>
      </c>
      <c r="K689" s="30">
        <v>5.53</v>
      </c>
      <c r="L689" s="30"/>
      <c r="M689" s="30">
        <v>48</v>
      </c>
      <c r="N689" s="84">
        <f>[1]!b_anal_modidura_cnbd(A689,E689,1)</f>
        <v>4.5495000000000001</v>
      </c>
      <c r="O689" s="85">
        <f>[1]!b_anal_yield_cnbd(A689,D689,1)</f>
        <v>2.9580000000000002</v>
      </c>
      <c r="P689" s="86">
        <f>IF(U:U="国开1",0.09/N689+J689,IF(U:U="国开3",0.14/N689+J689,IF(U:U="国开5",0.24/N689+J689,IF(U:U="国开7",0.24/N689+J689,IF(U:U="国开10",0.29/N689+J689,IF(U:U="口行1",0.08/N689+J689,IF(U:U="口行2",0.08/N689+J689,IF(U:U="口行3",0.08/N689+J689,IF(U:U="口行5",0.13/N689+J689,IF(U:U="口行7",0.13/N689+J689,IF(U:U="口行10",0.18/N689+J689,IF(U:U="农发1",0.09/N689+J689,IF(U:U="农发2",0.09/N689+J689,IF(U:U="农发3",0.09/N689+J689,IF(U:U="农发5",0.14/N689+J689,IF(U:U="农发7",0.19/N689+J689,IF(U:U="农发10",0.19/N689+J689,IF(U:U="农发20",0.24/N689+J689,IF(U:U="国债1",0.05/N689+J689,IF(U:U="国债2",0.05/N689+J689,IF(U:U="国债3",0.05/N689+J689,IF(U:U="国开0",0,IF(U:U="农发0",0,IF(U:U="国债0",0,IF(U:U="口行0",0,0.1/N689+J689)))))))))))))))))))))))))</f>
        <v>2.9396726123749861</v>
      </c>
      <c r="Q689" s="1"/>
      <c r="R689" s="88">
        <f t="shared" si="21"/>
        <v>-1.8327387625014069</v>
      </c>
      <c r="S689" s="1"/>
      <c r="U689" s="1" t="str">
        <f>IF(I:I="国家开发银行","国开",IF(I:I="中国进出口银行","口行",IF(I:I="中国农业发展银行","农发","国债")))&amp;IF(G:G&lt;1,"0",G689)</f>
        <v>农发5</v>
      </c>
      <c r="W689" s="1"/>
      <c r="X689" s="1"/>
    </row>
    <row r="690" spans="1:24" ht="15.75" hidden="1" x14ac:dyDescent="0.25">
      <c r="A690" s="113" t="str">
        <f t="shared" si="20"/>
        <v>160417.IB</v>
      </c>
      <c r="B690" s="29" t="s">
        <v>2819</v>
      </c>
      <c r="C690" s="29" t="s">
        <v>2820</v>
      </c>
      <c r="D690" s="33">
        <v>42590</v>
      </c>
      <c r="E690" s="33">
        <v>42592</v>
      </c>
      <c r="F690" s="30">
        <v>50</v>
      </c>
      <c r="G690" s="30">
        <v>7</v>
      </c>
      <c r="H690" s="29" t="s">
        <v>12</v>
      </c>
      <c r="I690" s="29" t="s">
        <v>41</v>
      </c>
      <c r="J690" s="30">
        <v>3.1067</v>
      </c>
      <c r="K690" s="30">
        <v>4.6500000000000004</v>
      </c>
      <c r="L690" s="30"/>
      <c r="M690" s="30">
        <v>4.2069000000000001</v>
      </c>
      <c r="N690" s="84">
        <f>[1]!b_anal_modidura_cnbd(A690,E690,1)</f>
        <v>5.8493000000000004</v>
      </c>
      <c r="O690" s="85">
        <f>[1]!b_anal_yield_cnbd(A690,D690,1)</f>
        <v>3.1482999999999999</v>
      </c>
      <c r="P690" s="86">
        <f>IF(U:U="国开1",0.09/N690+J690,IF(U:U="国开3",0.14/N690+J690,IF(U:U="国开5",0.24/N690+J690,IF(U:U="国开7",0.24/N690+J690,IF(U:U="国开10",0.29/N690+J690,IF(U:U="口行1",0.08/N690+J690,IF(U:U="口行2",0.08/N690+J690,IF(U:U="口行3",0.08/N690+J690,IF(U:U="口行5",0.13/N690+J690,IF(U:U="口行7",0.13/N690+J690,IF(U:U="口行10",0.18/N690+J690,IF(U:U="农发1",0.09/N690+J690,IF(U:U="农发2",0.09/N690+J690,IF(U:U="农发3",0.09/N690+J690,IF(U:U="农发5",0.14/N690+J690,IF(U:U="农发7",0.19/N690+J690,IF(U:U="农发10",0.19/N690+J690,IF(U:U="农发20",0.24/N690+J690,IF(U:U="国债1",0.05/N690+J690,IF(U:U="国债2",0.05/N690+J690,IF(U:U="国债3",0.05/N690+J690,IF(U:U="国开0",0,IF(U:U="农发0",0,IF(U:U="国债0",0,IF(U:U="口行0",0,0.1/N690+J690)))))))))))))))))))))))))</f>
        <v>3.1391825192758107</v>
      </c>
      <c r="Q690" s="1"/>
      <c r="R690" s="88">
        <f t="shared" si="21"/>
        <v>-0.91174807241891642</v>
      </c>
      <c r="S690" s="1"/>
      <c r="U690" s="1" t="str">
        <f>IF(I:I="国家开发银行","国开",IF(I:I="中国进出口银行","口行",IF(I:I="中国农业发展银行","农发","国债")))&amp;IF(G:G&lt;1,"0",G690)</f>
        <v>农发7</v>
      </c>
      <c r="W690" s="1"/>
      <c r="X690" s="1"/>
    </row>
    <row r="691" spans="1:24" ht="15.75" hidden="1" x14ac:dyDescent="0.25">
      <c r="A691" s="113" t="str">
        <f t="shared" si="20"/>
        <v>160418.IB</v>
      </c>
      <c r="B691" s="29" t="s">
        <v>2821</v>
      </c>
      <c r="C691" s="29" t="s">
        <v>2822</v>
      </c>
      <c r="D691" s="33">
        <v>42590</v>
      </c>
      <c r="E691" s="33">
        <v>42592</v>
      </c>
      <c r="F691" s="30">
        <v>40</v>
      </c>
      <c r="G691" s="30">
        <v>10</v>
      </c>
      <c r="H691" s="29" t="s">
        <v>12</v>
      </c>
      <c r="I691" s="29" t="s">
        <v>41</v>
      </c>
      <c r="J691" s="30">
        <v>3.1183999999999998</v>
      </c>
      <c r="K691" s="30">
        <v>9.7799999999999994</v>
      </c>
      <c r="L691" s="30"/>
      <c r="M691" s="30">
        <v>8.5385000000000009</v>
      </c>
      <c r="N691" s="84">
        <f>[1]!b_anal_modidura_cnbd(A691,E691,1)</f>
        <v>8.0587</v>
      </c>
      <c r="O691" s="85">
        <f>[1]!b_anal_yield_cnbd(A691,D691,1)</f>
        <v>3.1551</v>
      </c>
      <c r="P691" s="86">
        <f>IF(U:U="国开1",0.09/N691+J691,IF(U:U="国开3",0.14/N691+J691,IF(U:U="国开5",0.24/N691+J691,IF(U:U="国开7",0.24/N691+J691,IF(U:U="国开10",0.29/N691+J691,IF(U:U="口行1",0.08/N691+J691,IF(U:U="口行2",0.08/N691+J691,IF(U:U="口行3",0.08/N691+J691,IF(U:U="口行5",0.13/N691+J691,IF(U:U="口行7",0.13/N691+J691,IF(U:U="口行10",0.18/N691+J691,IF(U:U="农发1",0.09/N691+J691,IF(U:U="农发2",0.09/N691+J691,IF(U:U="农发3",0.09/N691+J691,IF(U:U="农发5",0.14/N691+J691,IF(U:U="农发7",0.19/N691+J691,IF(U:U="农发10",0.19/N691+J691,IF(U:U="农发20",0.24/N691+J691,IF(U:U="国债1",0.05/N691+J691,IF(U:U="国债2",0.05/N691+J691,IF(U:U="国债3",0.05/N691+J691,IF(U:U="国开0",0,IF(U:U="农发0",0,IF(U:U="国债0",0,IF(U:U="口行0",0,0.1/N691+J691)))))))))))))))))))))))))</f>
        <v>3.1419770037350938</v>
      </c>
      <c r="Q691" s="1"/>
      <c r="R691" s="88">
        <f t="shared" si="21"/>
        <v>-1.3122996264906206</v>
      </c>
      <c r="S691" s="1"/>
      <c r="U691" s="1" t="str">
        <f>IF(I:I="国家开发银行","国开",IF(I:I="中国进出口银行","口行",IF(I:I="中国农业发展银行","农发","国债")))&amp;IF(G:G&lt;1,"0",G691)</f>
        <v>农发10</v>
      </c>
      <c r="W691" s="1"/>
      <c r="X691" s="1"/>
    </row>
    <row r="692" spans="1:24" ht="15.75" hidden="1" x14ac:dyDescent="0.25">
      <c r="A692" s="113" t="str">
        <f t="shared" si="20"/>
        <v>160205.IB</v>
      </c>
      <c r="B692" s="29" t="s">
        <v>2823</v>
      </c>
      <c r="C692" s="29" t="s">
        <v>2824</v>
      </c>
      <c r="D692" s="33">
        <v>42591</v>
      </c>
      <c r="E692" s="33">
        <v>42593</v>
      </c>
      <c r="F692" s="30">
        <v>40</v>
      </c>
      <c r="G692" s="30">
        <v>20</v>
      </c>
      <c r="H692" s="29" t="s">
        <v>12</v>
      </c>
      <c r="I692" s="29" t="s">
        <v>15</v>
      </c>
      <c r="J692" s="30">
        <v>3.4369000000000001</v>
      </c>
      <c r="K692" s="30">
        <v>4.47</v>
      </c>
      <c r="L692" s="30"/>
      <c r="M692" s="30">
        <v>26.25</v>
      </c>
      <c r="N692" s="84">
        <f>[1]!b_anal_modidura_cnbd(A692,E692,1)</f>
        <v>13.530900000000001</v>
      </c>
      <c r="O692" s="85">
        <f>[1]!b_anal_yield_cnbd(A692,D692,1)</f>
        <v>3.45</v>
      </c>
      <c r="P692" s="86">
        <f>IF(U:U="国开1",0.09/N692+J692,IF(U:U="国开3",0.14/N692+J692,IF(U:U="国开5",0.24/N692+J692,IF(U:U="国开7",0.24/N692+J692,IF(U:U="国开10",0.29/N692+J692,IF(U:U="口行1",0.08/N692+J692,IF(U:U="口行2",0.08/N692+J692,IF(U:U="口行3",0.08/N692+J692,IF(U:U="口行5",0.13/N692+J692,IF(U:U="口行7",0.13/N692+J692,IF(U:U="口行10",0.18/N692+J692,IF(U:U="农发1",0.09/N692+J692,IF(U:U="农发2",0.09/N692+J692,IF(U:U="农发3",0.09/N692+J692,IF(U:U="农发5",0.14/N692+J692,IF(U:U="农发7",0.19/N692+J692,IF(U:U="农发10",0.19/N692+J692,IF(U:U="农发20",0.24/N692+J692,IF(U:U="国债1",0.05/N692+J692,IF(U:U="国债2",0.05/N692+J692,IF(U:U="国债3",0.05/N692+J692,IF(U:U="国开0",0,IF(U:U="农发0",0,IF(U:U="国债0",0,IF(U:U="口行0",0,0.1/N692+J692)))))))))))))))))))))))))</f>
        <v>3.4442904913937729</v>
      </c>
      <c r="Q692" s="1"/>
      <c r="R692" s="88">
        <f t="shared" si="21"/>
        <v>-0.57095086062273204</v>
      </c>
      <c r="S692" s="1"/>
      <c r="U692" s="1" t="str">
        <f>IF(I:I="国家开发银行","国开",IF(I:I="中国进出口银行","口行",IF(I:I="中国农业发展银行","农发","国债")))&amp;IF(G:G&lt;1,"0",G692)</f>
        <v>国开20</v>
      </c>
      <c r="W692" s="1"/>
      <c r="X692" s="1"/>
    </row>
    <row r="693" spans="1:24" ht="15.75" hidden="1" x14ac:dyDescent="0.25">
      <c r="A693" s="113" t="str">
        <f t="shared" si="20"/>
        <v>160210.IB</v>
      </c>
      <c r="B693" s="29" t="s">
        <v>2825</v>
      </c>
      <c r="C693" s="29" t="s">
        <v>2826</v>
      </c>
      <c r="D693" s="33">
        <v>42591</v>
      </c>
      <c r="E693" s="33">
        <v>42593</v>
      </c>
      <c r="F693" s="30">
        <v>80</v>
      </c>
      <c r="G693" s="30">
        <v>10</v>
      </c>
      <c r="H693" s="29" t="s">
        <v>12</v>
      </c>
      <c r="I693" s="29" t="s">
        <v>15</v>
      </c>
      <c r="J693" s="30">
        <v>3.1002999999999998</v>
      </c>
      <c r="K693" s="30">
        <v>4.8099999999999996</v>
      </c>
      <c r="L693" s="30"/>
      <c r="M693" s="30">
        <v>1.2755000000000001</v>
      </c>
      <c r="N693" s="84">
        <f>[1]!b_anal_modidura_cnbd(A693,E693,1)</f>
        <v>8.1227</v>
      </c>
      <c r="O693" s="85">
        <f>[1]!b_anal_yield_cnbd(A693,D693,1)</f>
        <v>3.1419999999999999</v>
      </c>
      <c r="P693" s="86">
        <f>IF(U:U="国开1",0.09/N693+J693,IF(U:U="国开3",0.14/N693+J693,IF(U:U="国开5",0.24/N693+J693,IF(U:U="国开7",0.24/N693+J693,IF(U:U="国开10",0.29/N693+J693,IF(U:U="口行1",0.08/N693+J693,IF(U:U="口行2",0.08/N693+J693,IF(U:U="口行3",0.08/N693+J693,IF(U:U="口行5",0.13/N693+J693,IF(U:U="口行7",0.13/N693+J693,IF(U:U="口行10",0.18/N693+J693,IF(U:U="农发1",0.09/N693+J693,IF(U:U="农发2",0.09/N693+J693,IF(U:U="农发3",0.09/N693+J693,IF(U:U="农发5",0.14/N693+J693,IF(U:U="农发7",0.19/N693+J693,IF(U:U="农发10",0.19/N693+J693,IF(U:U="农发20",0.24/N693+J693,IF(U:U="国债1",0.05/N693+J693,IF(U:U="国债2",0.05/N693+J693,IF(U:U="国债3",0.05/N693+J693,IF(U:U="国开0",0,IF(U:U="农发0",0,IF(U:U="国债0",0,IF(U:U="口行0",0,0.1/N693+J693)))))))))))))))))))))))))</f>
        <v>3.1360024142218719</v>
      </c>
      <c r="Q693" s="1"/>
      <c r="R693" s="88">
        <f t="shared" si="21"/>
        <v>-0.5997585778128034</v>
      </c>
      <c r="S693" s="1"/>
      <c r="U693" s="1" t="str">
        <f>IF(I:I="国家开发银行","国开",IF(I:I="中国进出口银行","口行",IF(I:I="中国农业发展银行","农发","国债")))&amp;IF(G:G&lt;1,"0",G693)</f>
        <v>国开10</v>
      </c>
      <c r="W693" s="1"/>
      <c r="X693" s="1"/>
    </row>
    <row r="694" spans="1:24" ht="15.75" hidden="1" x14ac:dyDescent="0.25">
      <c r="A694" s="113" t="str">
        <f t="shared" si="20"/>
        <v>160207.IB</v>
      </c>
      <c r="B694" s="29" t="s">
        <v>2827</v>
      </c>
      <c r="C694" s="29" t="s">
        <v>2828</v>
      </c>
      <c r="D694" s="33">
        <v>42591</v>
      </c>
      <c r="E694" s="33">
        <v>42593</v>
      </c>
      <c r="F694" s="30">
        <v>30</v>
      </c>
      <c r="G694" s="30">
        <v>7</v>
      </c>
      <c r="H694" s="29" t="s">
        <v>12</v>
      </c>
      <c r="I694" s="29" t="s">
        <v>15</v>
      </c>
      <c r="J694" s="30">
        <v>3.0510999999999999</v>
      </c>
      <c r="K694" s="30">
        <v>7.43</v>
      </c>
      <c r="L694" s="30"/>
      <c r="M694" s="30">
        <v>4.5570000000000004</v>
      </c>
      <c r="N694" s="84">
        <f>[1]!b_anal_modidura_cnbd(A694,E694,1)</f>
        <v>5.7427000000000001</v>
      </c>
      <c r="O694" s="85">
        <f>[1]!b_anal_yield_cnbd(A694,D694,1)</f>
        <v>3.0951</v>
      </c>
      <c r="P694" s="86">
        <f>IF(U:U="国开1",0.09/N694+J694,IF(U:U="国开3",0.14/N694+J694,IF(U:U="国开5",0.24/N694+J694,IF(U:U="国开7",0.24/N694+J694,IF(U:U="国开10",0.29/N694+J694,IF(U:U="口行1",0.08/N694+J694,IF(U:U="口行2",0.08/N694+J694,IF(U:U="口行3",0.08/N694+J694,IF(U:U="口行5",0.13/N694+J694,IF(U:U="口行7",0.13/N694+J694,IF(U:U="口行10",0.18/N694+J694,IF(U:U="农发1",0.09/N694+J694,IF(U:U="农发2",0.09/N694+J694,IF(U:U="农发3",0.09/N694+J694,IF(U:U="农发5",0.14/N694+J694,IF(U:U="农发7",0.19/N694+J694,IF(U:U="农发10",0.19/N694+J694,IF(U:U="农发20",0.24/N694+J694,IF(U:U="国债1",0.05/N694+J694,IF(U:U="国债2",0.05/N694+J694,IF(U:U="国债3",0.05/N694+J694,IF(U:U="国开0",0,IF(U:U="农发0",0,IF(U:U="国债0",0,IF(U:U="口行0",0,0.1/N694+J694)))))))))))))))))))))))))</f>
        <v>3.0928921883434621</v>
      </c>
      <c r="Q694" s="1"/>
      <c r="R694" s="88">
        <f t="shared" si="21"/>
        <v>-0.22078116565378281</v>
      </c>
      <c r="S694" s="1"/>
      <c r="U694" s="1" t="str">
        <f>IF(I:I="国家开发银行","国开",IF(I:I="中国进出口银行","口行",IF(I:I="中国农业发展银行","农发","国债")))&amp;IF(G:G&lt;1,"0",G694)</f>
        <v>国开7</v>
      </c>
      <c r="W694" s="1"/>
      <c r="X694" s="1"/>
    </row>
    <row r="695" spans="1:24" ht="15.75" hidden="1" x14ac:dyDescent="0.25">
      <c r="A695" s="113" t="str">
        <f t="shared" si="20"/>
        <v>160015.IB</v>
      </c>
      <c r="B695" s="29" t="s">
        <v>2829</v>
      </c>
      <c r="C695" s="29" t="s">
        <v>2830</v>
      </c>
      <c r="D695" s="33">
        <v>42592</v>
      </c>
      <c r="E695" s="33">
        <v>42593</v>
      </c>
      <c r="F695" s="30">
        <v>364</v>
      </c>
      <c r="G695" s="30">
        <v>5</v>
      </c>
      <c r="H695" s="29" t="s">
        <v>12</v>
      </c>
      <c r="I695" s="29" t="s">
        <v>31</v>
      </c>
      <c r="J695" s="30">
        <v>2.4315000000000002</v>
      </c>
      <c r="K695" s="30">
        <v>3.76</v>
      </c>
      <c r="L695" s="30"/>
      <c r="M695" s="30"/>
      <c r="N695" s="84">
        <f>[1]!b_anal_modidura_cnbd(A695,E695,1)</f>
        <v>4.5595999999999997</v>
      </c>
      <c r="O695" s="85">
        <f>[1]!b_anal_yield_cnbd(A695,D695,1)</f>
        <v>2.4950999999999999</v>
      </c>
      <c r="P695" s="86">
        <f>IF(U:U="国开1",0.09/N695+J695,IF(U:U="国开3",0.14/N695+J695,IF(U:U="国开5",0.24/N695+J695,IF(U:U="国开7",0.24/N695+J695,IF(U:U="国开10",0.29/N695+J695,IF(U:U="口行1",0.08/N695+J695,IF(U:U="口行2",0.08/N695+J695,IF(U:U="口行3",0.08/N695+J695,IF(U:U="口行5",0.13/N695+J695,IF(U:U="口行7",0.13/N695+J695,IF(U:U="口行10",0.18/N695+J695,IF(U:U="农发1",0.09/N695+J695,IF(U:U="农发2",0.09/N695+J695,IF(U:U="农发3",0.09/N695+J695,IF(U:U="农发5",0.14/N695+J695,IF(U:U="农发7",0.19/N695+J695,IF(U:U="农发10",0.19/N695+J695,IF(U:U="农发20",0.24/N695+J695,IF(U:U="国债1",0.05/N695+J695,IF(U:U="国债2",0.05/N695+J695,IF(U:U="国债3",0.05/N695+J695,IF(U:U="国开0",0,IF(U:U="农发0",0,IF(U:U="国债0",0,IF(U:U="口行0",0,0.1/N695+J695)))))))))))))))))))))))))</f>
        <v>2.4534317483989825</v>
      </c>
      <c r="Q695" s="1"/>
      <c r="R695" s="88">
        <f t="shared" si="21"/>
        <v>-4.1668251601017392</v>
      </c>
      <c r="S695" s="1"/>
      <c r="U695" s="1" t="str">
        <f>IF(I:I="国家开发银行","国开",IF(I:I="中国进出口银行","口行",IF(I:I="中国农业发展银行","农发","国债")))&amp;IF(G:G&lt;1,"0",G695)</f>
        <v>国债5</v>
      </c>
      <c r="W695" s="1"/>
      <c r="X695" s="1"/>
    </row>
    <row r="696" spans="1:24" ht="15.75" hidden="1" x14ac:dyDescent="0.25">
      <c r="A696" s="113" t="str">
        <f t="shared" si="20"/>
        <v>160303.IB</v>
      </c>
      <c r="B696" s="29" t="s">
        <v>2831</v>
      </c>
      <c r="C696" s="29" t="s">
        <v>2832</v>
      </c>
      <c r="D696" s="33">
        <v>42593</v>
      </c>
      <c r="E696" s="33">
        <v>42597</v>
      </c>
      <c r="F696" s="30">
        <v>50</v>
      </c>
      <c r="G696" s="30">
        <v>10</v>
      </c>
      <c r="H696" s="29" t="s">
        <v>12</v>
      </c>
      <c r="I696" s="29" t="s">
        <v>22</v>
      </c>
      <c r="J696" s="30">
        <v>3.0733999999999999</v>
      </c>
      <c r="K696" s="30">
        <v>6.01</v>
      </c>
      <c r="L696" s="30"/>
      <c r="M696" s="30">
        <v>1.4714</v>
      </c>
      <c r="N696" s="84">
        <f>[1]!b_anal_modidura_cnbd(A696,E696,1)</f>
        <v>7.9652000000000003</v>
      </c>
      <c r="O696" s="85">
        <f>[1]!b_anal_yield_cnbd(A696,D696,1)</f>
        <v>3.1078999999999999</v>
      </c>
      <c r="P696" s="86">
        <f>IF(U:U="国开1",0.09/N696+J696,IF(U:U="国开3",0.14/N696+J696,IF(U:U="国开5",0.24/N696+J696,IF(U:U="国开7",0.24/N696+J696,IF(U:U="国开10",0.29/N696+J696,IF(U:U="口行1",0.08/N696+J696,IF(U:U="口行2",0.08/N696+J696,IF(U:U="口行3",0.08/N696+J696,IF(U:U="口行5",0.13/N696+J696,IF(U:U="口行7",0.13/N696+J696,IF(U:U="口行10",0.18/N696+J696,IF(U:U="农发1",0.09/N696+J696,IF(U:U="农发2",0.09/N696+J696,IF(U:U="农发3",0.09/N696+J696,IF(U:U="农发5",0.14/N696+J696,IF(U:U="农发7",0.19/N696+J696,IF(U:U="农发10",0.19/N696+J696,IF(U:U="农发20",0.24/N696+J696,IF(U:U="国债1",0.05/N696+J696,IF(U:U="国债2",0.05/N696+J696,IF(U:U="国债3",0.05/N696+J696,IF(U:U="国开0",0,IF(U:U="农发0",0,IF(U:U="国债0",0,IF(U:U="口行0",0,0.1/N696+J696)))))))))))))))))))))))))</f>
        <v>3.0959983026163811</v>
      </c>
      <c r="Q696" s="1"/>
      <c r="R696" s="88">
        <f t="shared" si="21"/>
        <v>-1.1901697383618792</v>
      </c>
      <c r="S696" s="1"/>
      <c r="U696" s="1" t="str">
        <f>IF(I:I="国家开发银行","国开",IF(I:I="中国进出口银行","口行",IF(I:I="中国农业发展银行","农发","国债")))&amp;IF(G:G&lt;1,"0",G696)</f>
        <v>口行10</v>
      </c>
      <c r="W696" s="1"/>
      <c r="X696" s="1"/>
    </row>
    <row r="697" spans="1:24" ht="15.75" hidden="1" x14ac:dyDescent="0.25">
      <c r="A697" s="113" t="str">
        <f t="shared" si="20"/>
        <v>160405.IB</v>
      </c>
      <c r="B697" s="29" t="s">
        <v>2833</v>
      </c>
      <c r="C697" s="29" t="s">
        <v>2834</v>
      </c>
      <c r="D697" s="33">
        <v>42597</v>
      </c>
      <c r="E697" s="33">
        <v>42599</v>
      </c>
      <c r="F697" s="30">
        <v>40</v>
      </c>
      <c r="G697" s="30">
        <v>10</v>
      </c>
      <c r="H697" s="29" t="s">
        <v>12</v>
      </c>
      <c r="I697" s="29" t="s">
        <v>41</v>
      </c>
      <c r="J697" s="30">
        <v>2.9996</v>
      </c>
      <c r="K697" s="30">
        <v>6.36</v>
      </c>
      <c r="L697" s="30"/>
      <c r="M697" s="30">
        <v>1.2813000000000001</v>
      </c>
      <c r="N697" s="84">
        <f>[1]!b_anal_modidura_cnbd(A697,E697,1)</f>
        <v>7.8291000000000004</v>
      </c>
      <c r="O697" s="85">
        <f>[1]!b_anal_yield_cnbd(A697,D697,1)</f>
        <v>3.0476000000000001</v>
      </c>
      <c r="P697" s="86">
        <f>IF(U:U="国开1",0.09/N697+J697,IF(U:U="国开3",0.14/N697+J697,IF(U:U="国开5",0.24/N697+J697,IF(U:U="国开7",0.24/N697+J697,IF(U:U="国开10",0.29/N697+J697,IF(U:U="口行1",0.08/N697+J697,IF(U:U="口行2",0.08/N697+J697,IF(U:U="口行3",0.08/N697+J697,IF(U:U="口行5",0.13/N697+J697,IF(U:U="口行7",0.13/N697+J697,IF(U:U="口行10",0.18/N697+J697,IF(U:U="农发1",0.09/N697+J697,IF(U:U="农发2",0.09/N697+J697,IF(U:U="农发3",0.09/N697+J697,IF(U:U="农发5",0.14/N697+J697,IF(U:U="农发7",0.19/N697+J697,IF(U:U="农发10",0.19/N697+J697,IF(U:U="农发20",0.24/N697+J697,IF(U:U="国债1",0.05/N697+J697,IF(U:U="国债2",0.05/N697+J697,IF(U:U="国债3",0.05/N697+J697,IF(U:U="国开0",0,IF(U:U="农发0",0,IF(U:U="国债0",0,IF(U:U="口行0",0,0.1/N697+J697)))))))))))))))))))))))))</f>
        <v>3.023868434430522</v>
      </c>
      <c r="Q697" s="1"/>
      <c r="R697" s="88">
        <f t="shared" si="21"/>
        <v>-2.3731565569478086</v>
      </c>
      <c r="S697" s="1"/>
      <c r="U697" s="1" t="str">
        <f>IF(I:I="国家开发银行","国开",IF(I:I="中国进出口银行","口行",IF(I:I="中国农业发展银行","农发","国债")))&amp;IF(G:G&lt;1,"0",G697)</f>
        <v>农发10</v>
      </c>
      <c r="W697" s="1"/>
      <c r="X697" s="1"/>
    </row>
    <row r="698" spans="1:24" ht="15.75" hidden="1" x14ac:dyDescent="0.25">
      <c r="A698" s="113" t="str">
        <f t="shared" si="20"/>
        <v>160420.IB</v>
      </c>
      <c r="B698" s="29" t="s">
        <v>2835</v>
      </c>
      <c r="C698" s="29" t="s">
        <v>2836</v>
      </c>
      <c r="D698" s="33">
        <v>42597</v>
      </c>
      <c r="E698" s="33">
        <v>42599</v>
      </c>
      <c r="F698" s="30">
        <v>50</v>
      </c>
      <c r="G698" s="30">
        <v>3</v>
      </c>
      <c r="H698" s="29" t="s">
        <v>12</v>
      </c>
      <c r="I698" s="29" t="s">
        <v>41</v>
      </c>
      <c r="J698" s="30">
        <v>2.6606999999999998</v>
      </c>
      <c r="K698" s="30">
        <v>2.58</v>
      </c>
      <c r="L698" s="30"/>
      <c r="M698" s="30">
        <v>5.9166999999999996</v>
      </c>
      <c r="N698" s="84">
        <f>[1]!b_anal_modidura_cnbd(A698,E698,1)</f>
        <v>2.7866</v>
      </c>
      <c r="O698" s="85">
        <f>[1]!b_anal_yield_cnbd(A698,D698,1)</f>
        <v>2.6913</v>
      </c>
      <c r="P698" s="86">
        <f>IF(U:U="国开1",0.09/N698+J698,IF(U:U="国开3",0.14/N698+J698,IF(U:U="国开5",0.24/N698+J698,IF(U:U="国开7",0.24/N698+J698,IF(U:U="国开10",0.29/N698+J698,IF(U:U="口行1",0.08/N698+J698,IF(U:U="口行2",0.08/N698+J698,IF(U:U="口行3",0.08/N698+J698,IF(U:U="口行5",0.13/N698+J698,IF(U:U="口行7",0.13/N698+J698,IF(U:U="口行10",0.18/N698+J698,IF(U:U="农发1",0.09/N698+J698,IF(U:U="农发2",0.09/N698+J698,IF(U:U="农发3",0.09/N698+J698,IF(U:U="农发5",0.14/N698+J698,IF(U:U="农发7",0.19/N698+J698,IF(U:U="农发10",0.19/N698+J698,IF(U:U="农发20",0.24/N698+J698,IF(U:U="国债1",0.05/N698+J698,IF(U:U="国债2",0.05/N698+J698,IF(U:U="国债3",0.05/N698+J698,IF(U:U="国开0",0,IF(U:U="农发0",0,IF(U:U="国债0",0,IF(U:U="口行0",0,0.1/N698+J698)))))))))))))))))))))))))</f>
        <v>2.6929974233833343</v>
      </c>
      <c r="Q698" s="1"/>
      <c r="R698" s="88">
        <f t="shared" si="21"/>
        <v>0.16974233833342289</v>
      </c>
      <c r="S698" s="1"/>
      <c r="U698" s="1" t="str">
        <f>IF(I:I="国家开发银行","国开",IF(I:I="中国进出口银行","口行",IF(I:I="中国农业发展银行","农发","国债")))&amp;IF(G:G&lt;1,"0",G698)</f>
        <v>农发3</v>
      </c>
      <c r="W698" s="1"/>
      <c r="X698" s="1"/>
    </row>
    <row r="699" spans="1:24" ht="15.75" hidden="1" x14ac:dyDescent="0.25">
      <c r="A699" s="113" t="str">
        <f t="shared" si="20"/>
        <v>160404.IB</v>
      </c>
      <c r="B699" s="29" t="s">
        <v>2837</v>
      </c>
      <c r="C699" s="29" t="s">
        <v>2838</v>
      </c>
      <c r="D699" s="33">
        <v>42597</v>
      </c>
      <c r="E699" s="33">
        <v>42599</v>
      </c>
      <c r="F699" s="30">
        <v>50</v>
      </c>
      <c r="G699" s="30">
        <v>7</v>
      </c>
      <c r="H699" s="29" t="s">
        <v>12</v>
      </c>
      <c r="I699" s="29" t="s">
        <v>41</v>
      </c>
      <c r="J699" s="30">
        <v>3.0198999999999998</v>
      </c>
      <c r="K699" s="30">
        <v>3.25</v>
      </c>
      <c r="L699" s="30"/>
      <c r="M699" s="30">
        <v>2.8551000000000002</v>
      </c>
      <c r="N699" s="84">
        <f>[1]!b_anal_modidura_cnbd(A699,E699,1)</f>
        <v>5.5823</v>
      </c>
      <c r="O699" s="85">
        <f>[1]!b_anal_yield_cnbd(A699,D699,1)</f>
        <v>3.0493999999999999</v>
      </c>
      <c r="P699" s="86">
        <f>IF(U:U="国开1",0.09/N699+J699,IF(U:U="国开3",0.14/N699+J699,IF(U:U="国开5",0.24/N699+J699,IF(U:U="国开7",0.24/N699+J699,IF(U:U="国开10",0.29/N699+J699,IF(U:U="口行1",0.08/N699+J699,IF(U:U="口行2",0.08/N699+J699,IF(U:U="口行3",0.08/N699+J699,IF(U:U="口行5",0.13/N699+J699,IF(U:U="口行7",0.13/N699+J699,IF(U:U="口行10",0.18/N699+J699,IF(U:U="农发1",0.09/N699+J699,IF(U:U="农发2",0.09/N699+J699,IF(U:U="农发3",0.09/N699+J699,IF(U:U="农发5",0.14/N699+J699,IF(U:U="农发7",0.19/N699+J699,IF(U:U="农发10",0.19/N699+J699,IF(U:U="农发20",0.24/N699+J699,IF(U:U="国债1",0.05/N699+J699,IF(U:U="国债2",0.05/N699+J699,IF(U:U="国债3",0.05/N699+J699,IF(U:U="国开0",0,IF(U:U="农发0",0,IF(U:U="国债0",0,IF(U:U="口行0",0,0.1/N699+J699)))))))))))))))))))))))))</f>
        <v>3.053936149974025</v>
      </c>
      <c r="Q699" s="1"/>
      <c r="R699" s="88">
        <f t="shared" si="21"/>
        <v>0.45361499740250721</v>
      </c>
      <c r="S699" s="1"/>
      <c r="U699" s="1" t="str">
        <f>IF(I:I="国家开发银行","国开",IF(I:I="中国进出口银行","口行",IF(I:I="中国农业发展银行","农发","国债")))&amp;IF(G:G&lt;1,"0",G699)</f>
        <v>农发7</v>
      </c>
      <c r="W699" s="1"/>
      <c r="X699" s="1"/>
    </row>
    <row r="700" spans="1:24" ht="15.75" hidden="1" x14ac:dyDescent="0.25">
      <c r="A700" s="113" t="str">
        <f t="shared" si="20"/>
        <v>160421.IB</v>
      </c>
      <c r="B700" s="29" t="s">
        <v>2839</v>
      </c>
      <c r="C700" s="29" t="s">
        <v>2840</v>
      </c>
      <c r="D700" s="33">
        <v>42597</v>
      </c>
      <c r="E700" s="33">
        <v>42599</v>
      </c>
      <c r="F700" s="30">
        <v>50</v>
      </c>
      <c r="G700" s="30">
        <v>5</v>
      </c>
      <c r="H700" s="29" t="s">
        <v>12</v>
      </c>
      <c r="I700" s="29" t="s">
        <v>41</v>
      </c>
      <c r="J700" s="30">
        <v>2.8365</v>
      </c>
      <c r="K700" s="30">
        <v>4.4400000000000004</v>
      </c>
      <c r="L700" s="30"/>
      <c r="M700" s="30">
        <v>5.2941000000000003</v>
      </c>
      <c r="N700" s="84">
        <f>[1]!b_anal_modidura_cnbd(A700,E700,1)</f>
        <v>4.5308000000000002</v>
      </c>
      <c r="O700" s="85">
        <f>[1]!b_anal_yield_cnbd(A700,D700,1)</f>
        <v>2.8834</v>
      </c>
      <c r="P700" s="86">
        <f>IF(U:U="国开1",0.09/N700+J700,IF(U:U="国开3",0.14/N700+J700,IF(U:U="国开5",0.24/N700+J700,IF(U:U="国开7",0.24/N700+J700,IF(U:U="国开10",0.29/N700+J700,IF(U:U="口行1",0.08/N700+J700,IF(U:U="口行2",0.08/N700+J700,IF(U:U="口行3",0.08/N700+J700,IF(U:U="口行5",0.13/N700+J700,IF(U:U="口行7",0.13/N700+J700,IF(U:U="口行10",0.18/N700+J700,IF(U:U="农发1",0.09/N700+J700,IF(U:U="农发2",0.09/N700+J700,IF(U:U="农发3",0.09/N700+J700,IF(U:U="农发5",0.14/N700+J700,IF(U:U="农发7",0.19/N700+J700,IF(U:U="农发10",0.19/N700+J700,IF(U:U="农发20",0.24/N700+J700,IF(U:U="国债1",0.05/N700+J700,IF(U:U="国债2",0.05/N700+J700,IF(U:U="国债3",0.05/N700+J700,IF(U:U="国开0",0,IF(U:U="农发0",0,IF(U:U="国债0",0,IF(U:U="口行0",0,0.1/N700+J700)))))))))))))))))))))))))</f>
        <v>2.8673996203760925</v>
      </c>
      <c r="Q700" s="1"/>
      <c r="R700" s="88">
        <f t="shared" si="21"/>
        <v>-1.6000379623907435</v>
      </c>
      <c r="S700" s="1"/>
      <c r="U700" s="1" t="str">
        <f>IF(I:I="国家开发银行","国开",IF(I:I="中国进出口银行","口行",IF(I:I="中国农业发展银行","农发","国债")))&amp;IF(G:G&lt;1,"0",G700)</f>
        <v>农发5</v>
      </c>
      <c r="W700" s="1"/>
      <c r="X700" s="1"/>
    </row>
    <row r="701" spans="1:24" ht="15.75" hidden="1" x14ac:dyDescent="0.25">
      <c r="A701" s="113" t="str">
        <f t="shared" si="20"/>
        <v>160207.IB</v>
      </c>
      <c r="B701" s="29" t="s">
        <v>2841</v>
      </c>
      <c r="C701" s="29" t="s">
        <v>2842</v>
      </c>
      <c r="D701" s="33">
        <v>42598</v>
      </c>
      <c r="E701" s="33">
        <v>42600</v>
      </c>
      <c r="F701" s="30">
        <v>40</v>
      </c>
      <c r="G701" s="30">
        <v>7</v>
      </c>
      <c r="H701" s="29" t="s">
        <v>12</v>
      </c>
      <c r="I701" s="29" t="s">
        <v>15</v>
      </c>
      <c r="J701" s="30">
        <v>2.9897999999999998</v>
      </c>
      <c r="K701" s="30">
        <v>4.32</v>
      </c>
      <c r="L701" s="30"/>
      <c r="M701" s="30">
        <v>1.1719999999999999</v>
      </c>
      <c r="N701" s="84">
        <f>[1]!b_anal_modidura_cnbd(A701,E701,1)</f>
        <v>5.7237999999999998</v>
      </c>
      <c r="O701" s="85">
        <f>[1]!b_anal_yield_cnbd(A701,D701,1)</f>
        <v>3.0501</v>
      </c>
      <c r="P701" s="86">
        <f>IF(U:U="国开1",0.09/N701+J701,IF(U:U="国开3",0.14/N701+J701,IF(U:U="国开5",0.24/N701+J701,IF(U:U="国开7",0.24/N701+J701,IF(U:U="国开10",0.29/N701+J701,IF(U:U="口行1",0.08/N701+J701,IF(U:U="口行2",0.08/N701+J701,IF(U:U="口行3",0.08/N701+J701,IF(U:U="口行5",0.13/N701+J701,IF(U:U="口行7",0.13/N701+J701,IF(U:U="口行10",0.18/N701+J701,IF(U:U="农发1",0.09/N701+J701,IF(U:U="农发2",0.09/N701+J701,IF(U:U="农发3",0.09/N701+J701,IF(U:U="农发5",0.14/N701+J701,IF(U:U="农发7",0.19/N701+J701,IF(U:U="农发10",0.19/N701+J701,IF(U:U="农发20",0.24/N701+J701,IF(U:U="国债1",0.05/N701+J701,IF(U:U="国债2",0.05/N701+J701,IF(U:U="国债3",0.05/N701+J701,IF(U:U="国开0",0,IF(U:U="农发0",0,IF(U:U="国债0",0,IF(U:U="口行0",0,0.1/N701+J701)))))))))))))))))))))))))</f>
        <v>3.0317301862399102</v>
      </c>
      <c r="Q701" s="1"/>
      <c r="R701" s="88">
        <f t="shared" si="21"/>
        <v>-1.8369813760089837</v>
      </c>
      <c r="S701" s="1"/>
      <c r="U701" s="1" t="str">
        <f>IF(I:I="国家开发银行","国开",IF(I:I="中国进出口银行","口行",IF(I:I="中国农业发展银行","农发","国债")))&amp;IF(G:G&lt;1,"0",G701)</f>
        <v>国开7</v>
      </c>
      <c r="W701" s="1"/>
      <c r="X701" s="1"/>
    </row>
    <row r="702" spans="1:24" ht="15.75" hidden="1" x14ac:dyDescent="0.25">
      <c r="A702" s="113" t="str">
        <f t="shared" si="20"/>
        <v>160210.IB</v>
      </c>
      <c r="B702" s="29" t="s">
        <v>2843</v>
      </c>
      <c r="C702" s="29" t="s">
        <v>2844</v>
      </c>
      <c r="D702" s="33">
        <v>42598</v>
      </c>
      <c r="E702" s="33">
        <v>42600</v>
      </c>
      <c r="F702" s="30">
        <v>70</v>
      </c>
      <c r="G702" s="30">
        <v>10</v>
      </c>
      <c r="H702" s="29" t="s">
        <v>12</v>
      </c>
      <c r="I702" s="29" t="s">
        <v>15</v>
      </c>
      <c r="J702" s="30">
        <v>2.9918</v>
      </c>
      <c r="K702" s="30">
        <v>4.41</v>
      </c>
      <c r="L702" s="30"/>
      <c r="M702" s="30">
        <v>7.9111000000000002</v>
      </c>
      <c r="N702" s="84">
        <f>[1]!b_anal_modidura_cnbd(A702,E702,1)</f>
        <v>8.1067999999999998</v>
      </c>
      <c r="O702" s="85">
        <f>[1]!b_anal_yield_cnbd(A702,D702,1)</f>
        <v>3.06</v>
      </c>
      <c r="P702" s="86">
        <f>IF(U:U="国开1",0.09/N702+J702,IF(U:U="国开3",0.14/N702+J702,IF(U:U="国开5",0.24/N702+J702,IF(U:U="国开7",0.24/N702+J702,IF(U:U="国开10",0.29/N702+J702,IF(U:U="口行1",0.08/N702+J702,IF(U:U="口行2",0.08/N702+J702,IF(U:U="口行3",0.08/N702+J702,IF(U:U="口行5",0.13/N702+J702,IF(U:U="口行7",0.13/N702+J702,IF(U:U="口行10",0.18/N702+J702,IF(U:U="农发1",0.09/N702+J702,IF(U:U="农发2",0.09/N702+J702,IF(U:U="农发3",0.09/N702+J702,IF(U:U="农发5",0.14/N702+J702,IF(U:U="农发7",0.19/N702+J702,IF(U:U="农发10",0.19/N702+J702,IF(U:U="农发20",0.24/N702+J702,IF(U:U="国债1",0.05/N702+J702,IF(U:U="国债2",0.05/N702+J702,IF(U:U="国债3",0.05/N702+J702,IF(U:U="国开0",0,IF(U:U="农发0",0,IF(U:U="国债0",0,IF(U:U="口行0",0,0.1/N702+J702)))))))))))))))))))))))))</f>
        <v>3.0275724379533231</v>
      </c>
      <c r="Q702" s="1"/>
      <c r="R702" s="88">
        <f t="shared" si="21"/>
        <v>-3.2427562046676961</v>
      </c>
      <c r="S702" s="1"/>
      <c r="U702" s="1" t="str">
        <f>IF(I:I="国家开发银行","国开",IF(I:I="中国进出口银行","口行",IF(I:I="中国农业发展银行","农发","国债")))&amp;IF(G:G&lt;1,"0",G702)</f>
        <v>国开10</v>
      </c>
      <c r="W702" s="1"/>
      <c r="X702" s="1"/>
    </row>
    <row r="703" spans="1:24" ht="15.75" hidden="1" x14ac:dyDescent="0.25">
      <c r="A703" s="113" t="str">
        <f t="shared" si="20"/>
        <v>160208.IB</v>
      </c>
      <c r="B703" s="29" t="s">
        <v>2845</v>
      </c>
      <c r="C703" s="29" t="s">
        <v>2846</v>
      </c>
      <c r="D703" s="33">
        <v>42598</v>
      </c>
      <c r="E703" s="33">
        <v>42600</v>
      </c>
      <c r="F703" s="30">
        <v>30</v>
      </c>
      <c r="G703" s="30">
        <v>3</v>
      </c>
      <c r="H703" s="29" t="s">
        <v>12</v>
      </c>
      <c r="I703" s="29" t="s">
        <v>15</v>
      </c>
      <c r="J703" s="30">
        <v>2.5771999999999999</v>
      </c>
      <c r="K703" s="30">
        <v>5.62</v>
      </c>
      <c r="L703" s="30"/>
      <c r="M703" s="30">
        <v>1.8261000000000001</v>
      </c>
      <c r="N703" s="84">
        <f>[1]!b_anal_modidura_cnbd(A703,E703,1)</f>
        <v>2.3963000000000001</v>
      </c>
      <c r="O703" s="85">
        <f>[1]!b_anal_yield_cnbd(A703,D703,1)</f>
        <v>2.6800999999999999</v>
      </c>
      <c r="P703" s="86">
        <f>IF(U:U="国开1",0.09/N703+J703,IF(U:U="国开3",0.14/N703+J703,IF(U:U="国开5",0.24/N703+J703,IF(U:U="国开7",0.24/N703+J703,IF(U:U="国开10",0.29/N703+J703,IF(U:U="口行1",0.08/N703+J703,IF(U:U="口行2",0.08/N703+J703,IF(U:U="口行3",0.08/N703+J703,IF(U:U="口行5",0.13/N703+J703,IF(U:U="口行7",0.13/N703+J703,IF(U:U="口行10",0.18/N703+J703,IF(U:U="农发1",0.09/N703+J703,IF(U:U="农发2",0.09/N703+J703,IF(U:U="农发3",0.09/N703+J703,IF(U:U="农发5",0.14/N703+J703,IF(U:U="农发7",0.19/N703+J703,IF(U:U="农发10",0.19/N703+J703,IF(U:U="农发20",0.24/N703+J703,IF(U:U="国债1",0.05/N703+J703,IF(U:U="国债2",0.05/N703+J703,IF(U:U="国债3",0.05/N703+J703,IF(U:U="国开0",0,IF(U:U="农发0",0,IF(U:U="国债0",0,IF(U:U="口行0",0,0.1/N703+J703)))))))))))))))))))))))))</f>
        <v>2.6356234027459</v>
      </c>
      <c r="Q703" s="1"/>
      <c r="R703" s="88">
        <f t="shared" si="21"/>
        <v>-4.4476597254099914</v>
      </c>
      <c r="S703" s="1"/>
      <c r="U703" s="1" t="str">
        <f>IF(I:I="国家开发银行","国开",IF(I:I="中国进出口银行","口行",IF(I:I="中国农业发展银行","农发","国债")))&amp;IF(G:G&lt;1,"0",G703)</f>
        <v>国开3</v>
      </c>
      <c r="W703" s="1"/>
      <c r="X703" s="1"/>
    </row>
    <row r="704" spans="1:24" ht="15.75" hidden="1" x14ac:dyDescent="0.25">
      <c r="A704" s="113" t="str">
        <f t="shared" si="20"/>
        <v>160206.IB</v>
      </c>
      <c r="B704" s="29" t="s">
        <v>2847</v>
      </c>
      <c r="C704" s="29" t="s">
        <v>2848</v>
      </c>
      <c r="D704" s="33">
        <v>42598</v>
      </c>
      <c r="E704" s="33">
        <v>42600</v>
      </c>
      <c r="F704" s="30">
        <v>50</v>
      </c>
      <c r="G704" s="30">
        <v>5</v>
      </c>
      <c r="H704" s="29" t="s">
        <v>12</v>
      </c>
      <c r="I704" s="29" t="s">
        <v>15</v>
      </c>
      <c r="J704" s="30">
        <v>2.7833000000000001</v>
      </c>
      <c r="K704" s="30">
        <v>3.35</v>
      </c>
      <c r="L704" s="30"/>
      <c r="M704" s="30">
        <v>2.0182000000000002</v>
      </c>
      <c r="N704" s="84">
        <f>[1]!b_anal_modidura_cnbd(A704,E704,1)</f>
        <v>4.1055999999999999</v>
      </c>
      <c r="O704" s="85">
        <f>[1]!b_anal_yield_cnbd(A704,D704,1)</f>
        <v>2.8488000000000002</v>
      </c>
      <c r="P704" s="86">
        <f>IF(U:U="国开1",0.09/N704+J704,IF(U:U="国开3",0.14/N704+J704,IF(U:U="国开5",0.24/N704+J704,IF(U:U="国开7",0.24/N704+J704,IF(U:U="国开10",0.29/N704+J704,IF(U:U="口行1",0.08/N704+J704,IF(U:U="口行2",0.08/N704+J704,IF(U:U="口行3",0.08/N704+J704,IF(U:U="口行5",0.13/N704+J704,IF(U:U="口行7",0.13/N704+J704,IF(U:U="口行10",0.18/N704+J704,IF(U:U="农发1",0.09/N704+J704,IF(U:U="农发2",0.09/N704+J704,IF(U:U="农发3",0.09/N704+J704,IF(U:U="农发5",0.14/N704+J704,IF(U:U="农发7",0.19/N704+J704,IF(U:U="农发10",0.19/N704+J704,IF(U:U="农发20",0.24/N704+J704,IF(U:U="国债1",0.05/N704+J704,IF(U:U="国债2",0.05/N704+J704,IF(U:U="国债3",0.05/N704+J704,IF(U:U="国开0",0,IF(U:U="农发0",0,IF(U:U="国债0",0,IF(U:U="口行0",0,0.1/N704+J704)))))))))))))))))))))))))</f>
        <v>2.841756742010912</v>
      </c>
      <c r="Q704" s="1"/>
      <c r="R704" s="88">
        <f t="shared" si="21"/>
        <v>-0.70432579890882252</v>
      </c>
      <c r="S704" s="1"/>
      <c r="U704" s="1" t="str">
        <f>IF(I:I="国家开发银行","国开",IF(I:I="中国进出口银行","口行",IF(I:I="中国农业发展银行","农发","国债")))&amp;IF(G:G&lt;1,"0",G704)</f>
        <v>国开5</v>
      </c>
      <c r="W704" s="1"/>
      <c r="X704" s="1"/>
    </row>
    <row r="705" spans="1:24" ht="15.75" hidden="1" x14ac:dyDescent="0.25">
      <c r="A705" s="113" t="str">
        <f t="shared" si="20"/>
        <v>160205.IB</v>
      </c>
      <c r="B705" s="29" t="s">
        <v>2849</v>
      </c>
      <c r="C705" s="29" t="s">
        <v>2850</v>
      </c>
      <c r="D705" s="33">
        <v>42598</v>
      </c>
      <c r="E705" s="33">
        <v>42600</v>
      </c>
      <c r="F705" s="30">
        <v>40</v>
      </c>
      <c r="G705" s="30">
        <v>20</v>
      </c>
      <c r="H705" s="29" t="s">
        <v>12</v>
      </c>
      <c r="I705" s="29" t="s">
        <v>15</v>
      </c>
      <c r="J705" s="30">
        <v>3.2888000000000002</v>
      </c>
      <c r="K705" s="30">
        <v>3.47</v>
      </c>
      <c r="L705" s="30"/>
      <c r="M705" s="30">
        <v>3.5</v>
      </c>
      <c r="N705" s="84">
        <f>[1]!b_anal_modidura_cnbd(A705,E705,1)</f>
        <v>13.539899999999999</v>
      </c>
      <c r="O705" s="85">
        <f>[1]!b_anal_yield_cnbd(A705,D705,1)</f>
        <v>3.3197999999999999</v>
      </c>
      <c r="P705" s="86">
        <f>IF(U:U="国开1",0.09/N705+J705,IF(U:U="国开3",0.14/N705+J705,IF(U:U="国开5",0.24/N705+J705,IF(U:U="国开7",0.24/N705+J705,IF(U:U="国开10",0.29/N705+J705,IF(U:U="口行1",0.08/N705+J705,IF(U:U="口行2",0.08/N705+J705,IF(U:U="口行3",0.08/N705+J705,IF(U:U="口行5",0.13/N705+J705,IF(U:U="口行7",0.13/N705+J705,IF(U:U="口行10",0.18/N705+J705,IF(U:U="农发1",0.09/N705+J705,IF(U:U="农发2",0.09/N705+J705,IF(U:U="农发3",0.09/N705+J705,IF(U:U="农发5",0.14/N705+J705,IF(U:U="农发7",0.19/N705+J705,IF(U:U="农发10",0.19/N705+J705,IF(U:U="农发20",0.24/N705+J705,IF(U:U="国债1",0.05/N705+J705,IF(U:U="国债2",0.05/N705+J705,IF(U:U="国债3",0.05/N705+J705,IF(U:U="国开0",0,IF(U:U="农发0",0,IF(U:U="国债0",0,IF(U:U="口行0",0,0.1/N705+J705)))))))))))))))))))))))))</f>
        <v>3.2961855789186036</v>
      </c>
      <c r="Q705" s="1"/>
      <c r="R705" s="88">
        <f t="shared" si="21"/>
        <v>-2.361442108139622</v>
      </c>
      <c r="S705" s="1"/>
      <c r="U705" s="1" t="str">
        <f>IF(I:I="国家开发银行","国开",IF(I:I="中国进出口银行","口行",IF(I:I="中国农业发展银行","农发","国债")))&amp;IF(G:G&lt;1,"0",G705)</f>
        <v>国开20</v>
      </c>
      <c r="W705" s="1"/>
      <c r="X705" s="1"/>
    </row>
    <row r="706" spans="1:24" ht="15.75" hidden="1" x14ac:dyDescent="0.25">
      <c r="A706" s="113" t="str">
        <f t="shared" ref="A706:A769" si="22">LEFT(B706,IFERROR(FIND("X",B706,7),FIND("Z",B706,7))-1)&amp;".IB"</f>
        <v>160014.IB</v>
      </c>
      <c r="B706" s="29" t="s">
        <v>2851</v>
      </c>
      <c r="C706" s="29" t="s">
        <v>2852</v>
      </c>
      <c r="D706" s="33">
        <v>42599</v>
      </c>
      <c r="E706" s="33">
        <v>42600</v>
      </c>
      <c r="F706" s="30">
        <v>350.9</v>
      </c>
      <c r="G706" s="30">
        <v>7</v>
      </c>
      <c r="H706" s="29" t="s">
        <v>12</v>
      </c>
      <c r="I706" s="29" t="s">
        <v>31</v>
      </c>
      <c r="J706" s="30">
        <v>2.6469</v>
      </c>
      <c r="K706" s="30">
        <v>3.24</v>
      </c>
      <c r="L706" s="30"/>
      <c r="M706" s="30"/>
      <c r="N706" s="84">
        <f>[1]!b_anal_modidura_cnbd(A706,E706,1)</f>
        <v>6.0951000000000004</v>
      </c>
      <c r="O706" s="85">
        <f>[1]!b_anal_yield_cnbd(A706,D706,1)</f>
        <v>2.6850999999999998</v>
      </c>
      <c r="P706" s="86">
        <f>IF(U:U="国开1",0.09/N706+J706,IF(U:U="国开3",0.14/N706+J706,IF(U:U="国开5",0.24/N706+J706,IF(U:U="国开7",0.24/N706+J706,IF(U:U="国开10",0.29/N706+J706,IF(U:U="口行1",0.08/N706+J706,IF(U:U="口行2",0.08/N706+J706,IF(U:U="口行3",0.08/N706+J706,IF(U:U="口行5",0.13/N706+J706,IF(U:U="口行7",0.13/N706+J706,IF(U:U="口行10",0.18/N706+J706,IF(U:U="农发1",0.09/N706+J706,IF(U:U="农发2",0.09/N706+J706,IF(U:U="农发3",0.09/N706+J706,IF(U:U="农发5",0.14/N706+J706,IF(U:U="农发7",0.19/N706+J706,IF(U:U="农发10",0.19/N706+J706,IF(U:U="农发20",0.24/N706+J706,IF(U:U="国债1",0.05/N706+J706,IF(U:U="国债2",0.05/N706+J706,IF(U:U="国债3",0.05/N706+J706,IF(U:U="国开0",0,IF(U:U="农发0",0,IF(U:U="国债0",0,IF(U:U="口行0",0,0.1/N706+J706)))))))))))))))))))))))))</f>
        <v>2.6633066217125232</v>
      </c>
      <c r="Q706" s="1"/>
      <c r="R706" s="88">
        <f t="shared" ref="R706:R769" si="23">(P706-O706)*100</f>
        <v>-2.1793378287476628</v>
      </c>
      <c r="S706" s="1"/>
      <c r="U706" s="1" t="str">
        <f>IF(I:I="国家开发银行","国开",IF(I:I="中国进出口银行","口行",IF(I:I="中国农业发展银行","农发","国债")))&amp;IF(G:G&lt;1,"0",G706)</f>
        <v>国债7</v>
      </c>
      <c r="W706" s="1"/>
      <c r="X706" s="1"/>
    </row>
    <row r="707" spans="1:24" ht="15.75" hidden="1" x14ac:dyDescent="0.25">
      <c r="A707" s="113" t="str">
        <f t="shared" si="22"/>
        <v>160303.IB</v>
      </c>
      <c r="B707" s="29" t="s">
        <v>2853</v>
      </c>
      <c r="C707" s="29" t="s">
        <v>2854</v>
      </c>
      <c r="D707" s="33">
        <v>42600</v>
      </c>
      <c r="E707" s="33">
        <v>42604</v>
      </c>
      <c r="F707" s="30">
        <v>50</v>
      </c>
      <c r="G707" s="30">
        <v>10</v>
      </c>
      <c r="H707" s="29" t="s">
        <v>12</v>
      </c>
      <c r="I707" s="29" t="s">
        <v>22</v>
      </c>
      <c r="J707" s="30">
        <v>3.0613000000000001</v>
      </c>
      <c r="K707" s="30">
        <v>4.59</v>
      </c>
      <c r="L707" s="30"/>
      <c r="M707" s="30">
        <v>1.1200000000000001</v>
      </c>
      <c r="N707" s="84">
        <f>[1]!b_anal_modidura_cnbd(A707,E707,1)</f>
        <v>7.9370000000000003</v>
      </c>
      <c r="O707" s="85">
        <f>[1]!b_anal_yield_cnbd(A707,D707,1)</f>
        <v>3.0945</v>
      </c>
      <c r="P707" s="86">
        <f>IF(U:U="国开1",0.09/N707+J707,IF(U:U="国开3",0.14/N707+J707,IF(U:U="国开5",0.24/N707+J707,IF(U:U="国开7",0.24/N707+J707,IF(U:U="国开10",0.29/N707+J707,IF(U:U="口行1",0.08/N707+J707,IF(U:U="口行2",0.08/N707+J707,IF(U:U="口行3",0.08/N707+J707,IF(U:U="口行5",0.13/N707+J707,IF(U:U="口行7",0.13/N707+J707,IF(U:U="口行10",0.18/N707+J707,IF(U:U="农发1",0.09/N707+J707,IF(U:U="农发2",0.09/N707+J707,IF(U:U="农发3",0.09/N707+J707,IF(U:U="农发5",0.14/N707+J707,IF(U:U="农发7",0.19/N707+J707,IF(U:U="农发10",0.19/N707+J707,IF(U:U="农发20",0.24/N707+J707,IF(U:U="国债1",0.05/N707+J707,IF(U:U="国债2",0.05/N707+J707,IF(U:U="国债3",0.05/N707+J707,IF(U:U="国开0",0,IF(U:U="农发0",0,IF(U:U="国债0",0,IF(U:U="口行0",0,0.1/N707+J707)))))))))))))))))))))))))</f>
        <v>3.0839785939271764</v>
      </c>
      <c r="Q707" s="1"/>
      <c r="R707" s="88">
        <f t="shared" si="23"/>
        <v>-1.0521406072823591</v>
      </c>
      <c r="S707" s="1"/>
      <c r="U707" s="1" t="str">
        <f>IF(I:I="国家开发银行","国开",IF(I:I="中国进出口银行","口行",IF(I:I="中国农业发展银行","农发","国债")))&amp;IF(G:G&lt;1,"0",G707)</f>
        <v>口行10</v>
      </c>
      <c r="W707" s="1"/>
      <c r="X707" s="1"/>
    </row>
    <row r="708" spans="1:24" ht="15.75" hidden="1" x14ac:dyDescent="0.25">
      <c r="A708" s="113" t="str">
        <f t="shared" si="22"/>
        <v>150319.IB</v>
      </c>
      <c r="B708" s="29" t="s">
        <v>2855</v>
      </c>
      <c r="C708" s="29" t="s">
        <v>2856</v>
      </c>
      <c r="D708" s="33">
        <v>42600</v>
      </c>
      <c r="E708" s="33">
        <v>42604</v>
      </c>
      <c r="F708" s="30">
        <v>20</v>
      </c>
      <c r="G708" s="30">
        <v>20</v>
      </c>
      <c r="H708" s="29" t="s">
        <v>12</v>
      </c>
      <c r="I708" s="29" t="s">
        <v>22</v>
      </c>
      <c r="J708" s="30">
        <v>3.3519000000000001</v>
      </c>
      <c r="K708" s="30">
        <v>4.7300000000000004</v>
      </c>
      <c r="L708" s="30"/>
      <c r="M708" s="30">
        <v>10.333299999999999</v>
      </c>
      <c r="N708" s="84">
        <f>[1]!b_anal_modidura_cnbd(A708,E708,1)</f>
        <v>13.424200000000001</v>
      </c>
      <c r="O708" s="85">
        <f>[1]!b_anal_yield_cnbd(A708,D708,1)</f>
        <v>3.3609</v>
      </c>
      <c r="P708" s="86">
        <f>IF(U:U="国开1",0.09/N708+J708,IF(U:U="国开3",0.14/N708+J708,IF(U:U="国开5",0.24/N708+J708,IF(U:U="国开7",0.24/N708+J708,IF(U:U="国开10",0.29/N708+J708,IF(U:U="口行1",0.08/N708+J708,IF(U:U="口行2",0.08/N708+J708,IF(U:U="口行3",0.08/N708+J708,IF(U:U="口行5",0.13/N708+J708,IF(U:U="口行7",0.13/N708+J708,IF(U:U="口行10",0.18/N708+J708,IF(U:U="农发1",0.09/N708+J708,IF(U:U="农发2",0.09/N708+J708,IF(U:U="农发3",0.09/N708+J708,IF(U:U="农发5",0.14/N708+J708,IF(U:U="农发7",0.19/N708+J708,IF(U:U="农发10",0.19/N708+J708,IF(U:U="农发20",0.24/N708+J708,IF(U:U="国债1",0.05/N708+J708,IF(U:U="国债2",0.05/N708+J708,IF(U:U="国债3",0.05/N708+J708,IF(U:U="国开0",0,IF(U:U="农发0",0,IF(U:U="国债0",0,IF(U:U="口行0",0,0.1/N708+J708)))))))))))))))))))))))))</f>
        <v>3.3593492334738757</v>
      </c>
      <c r="Q708" s="1"/>
      <c r="R708" s="88">
        <f t="shared" si="23"/>
        <v>-0.1550766526124292</v>
      </c>
      <c r="S708" s="1"/>
      <c r="U708" s="1" t="str">
        <f>IF(I:I="国家开发银行","国开",IF(I:I="中国进出口银行","口行",IF(I:I="中国农业发展银行","农发","国债")))&amp;IF(G:G&lt;1,"0",G708)</f>
        <v>口行20</v>
      </c>
      <c r="W708" s="1"/>
      <c r="X708" s="1"/>
    </row>
    <row r="709" spans="1:24" ht="15.75" hidden="1" x14ac:dyDescent="0.25">
      <c r="A709" s="113" t="str">
        <f t="shared" si="22"/>
        <v>160206.IB</v>
      </c>
      <c r="B709" s="29" t="s">
        <v>2857</v>
      </c>
      <c r="C709" s="29" t="s">
        <v>2858</v>
      </c>
      <c r="D709" s="33">
        <v>42605</v>
      </c>
      <c r="E709" s="33">
        <v>42607</v>
      </c>
      <c r="F709" s="30">
        <v>50</v>
      </c>
      <c r="G709" s="30">
        <v>5</v>
      </c>
      <c r="H709" s="29" t="s">
        <v>12</v>
      </c>
      <c r="I709" s="29" t="s">
        <v>15</v>
      </c>
      <c r="J709" s="30">
        <v>2.8727999999999998</v>
      </c>
      <c r="K709" s="30">
        <v>3.53</v>
      </c>
      <c r="L709" s="30"/>
      <c r="M709" s="30">
        <v>1.2483</v>
      </c>
      <c r="N709" s="84">
        <f>[1]!b_anal_modidura_cnbd(A709,E709,1)</f>
        <v>4.0834999999999999</v>
      </c>
      <c r="O709" s="85">
        <f>[1]!b_anal_yield_cnbd(A709,D709,1)</f>
        <v>2.9224000000000001</v>
      </c>
      <c r="P709" s="86">
        <f>IF(U:U="国开1",0.09/N709+J709,IF(U:U="国开3",0.14/N709+J709,IF(U:U="国开5",0.24/N709+J709,IF(U:U="国开7",0.24/N709+J709,IF(U:U="国开10",0.29/N709+J709,IF(U:U="口行1",0.08/N709+J709,IF(U:U="口行2",0.08/N709+J709,IF(U:U="口行3",0.08/N709+J709,IF(U:U="口行5",0.13/N709+J709,IF(U:U="口行7",0.13/N709+J709,IF(U:U="口行10",0.18/N709+J709,IF(U:U="农发1",0.09/N709+J709,IF(U:U="农发2",0.09/N709+J709,IF(U:U="农发3",0.09/N709+J709,IF(U:U="农发5",0.14/N709+J709,IF(U:U="农发7",0.19/N709+J709,IF(U:U="农发10",0.19/N709+J709,IF(U:U="农发20",0.24/N709+J709,IF(U:U="国债1",0.05/N709+J709,IF(U:U="国债2",0.05/N709+J709,IF(U:U="国债3",0.05/N709+J709,IF(U:U="国开0",0,IF(U:U="农发0",0,IF(U:U="国债0",0,IF(U:U="口行0",0,0.1/N709+J709)))))))))))))))))))))))))</f>
        <v>2.9315731113015793</v>
      </c>
      <c r="Q709" s="1"/>
      <c r="R709" s="88">
        <f t="shared" si="23"/>
        <v>0.91731113015791621</v>
      </c>
      <c r="S709" s="1"/>
      <c r="U709" s="1" t="str">
        <f>IF(I:I="国家开发银行","国开",IF(I:I="中国进出口银行","口行",IF(I:I="中国农业发展银行","农发","国债")))&amp;IF(G:G&lt;1,"0",G709)</f>
        <v>国开5</v>
      </c>
      <c r="W709" s="1"/>
      <c r="X709" s="1"/>
    </row>
    <row r="710" spans="1:24" ht="15.75" hidden="1" x14ac:dyDescent="0.25">
      <c r="A710" s="113" t="str">
        <f t="shared" si="22"/>
        <v>160207.IB</v>
      </c>
      <c r="B710" s="29" t="s">
        <v>2859</v>
      </c>
      <c r="C710" s="29" t="s">
        <v>2860</v>
      </c>
      <c r="D710" s="33">
        <v>42605</v>
      </c>
      <c r="E710" s="33">
        <v>42607</v>
      </c>
      <c r="F710" s="30">
        <v>30</v>
      </c>
      <c r="G710" s="30">
        <v>7</v>
      </c>
      <c r="H710" s="29" t="s">
        <v>12</v>
      </c>
      <c r="I710" s="29" t="s">
        <v>15</v>
      </c>
      <c r="J710" s="30">
        <v>3.0712999999999999</v>
      </c>
      <c r="K710" s="30">
        <v>4.55</v>
      </c>
      <c r="L710" s="30"/>
      <c r="M710" s="30">
        <v>78</v>
      </c>
      <c r="N710" s="84">
        <f>[1]!b_anal_modidura_cnbd(A710,E710,1)</f>
        <v>5.7004000000000001</v>
      </c>
      <c r="O710" s="85">
        <f>[1]!b_anal_yield_cnbd(A710,D710,1)</f>
        <v>3.12</v>
      </c>
      <c r="P710" s="86">
        <f>IF(U:U="国开1",0.09/N710+J710,IF(U:U="国开3",0.14/N710+J710,IF(U:U="国开5",0.24/N710+J710,IF(U:U="国开7",0.24/N710+J710,IF(U:U="国开10",0.29/N710+J710,IF(U:U="口行1",0.08/N710+J710,IF(U:U="口行2",0.08/N710+J710,IF(U:U="口行3",0.08/N710+J710,IF(U:U="口行5",0.13/N710+J710,IF(U:U="口行7",0.13/N710+J710,IF(U:U="口行10",0.18/N710+J710,IF(U:U="农发1",0.09/N710+J710,IF(U:U="农发2",0.09/N710+J710,IF(U:U="农发3",0.09/N710+J710,IF(U:U="农发5",0.14/N710+J710,IF(U:U="农发7",0.19/N710+J710,IF(U:U="农发10",0.19/N710+J710,IF(U:U="农发20",0.24/N710+J710,IF(U:U="国债1",0.05/N710+J710,IF(U:U="国债2",0.05/N710+J710,IF(U:U="国债3",0.05/N710+J710,IF(U:U="国开0",0,IF(U:U="农发0",0,IF(U:U="国债0",0,IF(U:U="口行0",0,0.1/N710+J710)))))))))))))))))))))))))</f>
        <v>3.1134023086099218</v>
      </c>
      <c r="Q710" s="1"/>
      <c r="R710" s="88">
        <f t="shared" si="23"/>
        <v>-0.65976913900782641</v>
      </c>
      <c r="S710" s="1"/>
      <c r="U710" s="1" t="str">
        <f>IF(I:I="国家开发银行","国开",IF(I:I="中国进出口银行","口行",IF(I:I="中国农业发展银行","农发","国债")))&amp;IF(G:G&lt;1,"0",G710)</f>
        <v>国开7</v>
      </c>
      <c r="W710" s="1"/>
      <c r="X710" s="1"/>
    </row>
    <row r="711" spans="1:24" ht="15.75" hidden="1" x14ac:dyDescent="0.25">
      <c r="A711" s="113" t="str">
        <f t="shared" si="22"/>
        <v>160205.IB</v>
      </c>
      <c r="B711" s="29" t="s">
        <v>2861</v>
      </c>
      <c r="C711" s="29" t="s">
        <v>2862</v>
      </c>
      <c r="D711" s="33">
        <v>42605</v>
      </c>
      <c r="E711" s="33">
        <v>42607</v>
      </c>
      <c r="F711" s="30">
        <v>40</v>
      </c>
      <c r="G711" s="30">
        <v>20</v>
      </c>
      <c r="H711" s="29" t="s">
        <v>12</v>
      </c>
      <c r="I711" s="29" t="s">
        <v>15</v>
      </c>
      <c r="J711" s="30">
        <v>3.3599000000000001</v>
      </c>
      <c r="K711" s="30">
        <v>2.88</v>
      </c>
      <c r="L711" s="30"/>
      <c r="M711" s="30">
        <v>1.3332999999999999</v>
      </c>
      <c r="N711" s="84">
        <f>[1]!b_anal_modidura_cnbd(A711,E711,1)</f>
        <v>13.476100000000001</v>
      </c>
      <c r="O711" s="85">
        <f>[1]!b_anal_yield_cnbd(A711,D711,1)</f>
        <v>3.4</v>
      </c>
      <c r="P711" s="86">
        <f>IF(U:U="国开1",0.09/N711+J711,IF(U:U="国开3",0.14/N711+J711,IF(U:U="国开5",0.24/N711+J711,IF(U:U="国开7",0.24/N711+J711,IF(U:U="国开10",0.29/N711+J711,IF(U:U="口行1",0.08/N711+J711,IF(U:U="口行2",0.08/N711+J711,IF(U:U="口行3",0.08/N711+J711,IF(U:U="口行5",0.13/N711+J711,IF(U:U="口行7",0.13/N711+J711,IF(U:U="口行10",0.18/N711+J711,IF(U:U="农发1",0.09/N711+J711,IF(U:U="农发2",0.09/N711+J711,IF(U:U="农发3",0.09/N711+J711,IF(U:U="农发5",0.14/N711+J711,IF(U:U="农发7",0.19/N711+J711,IF(U:U="农发10",0.19/N711+J711,IF(U:U="农发20",0.24/N711+J711,IF(U:U="国债1",0.05/N711+J711,IF(U:U="国债2",0.05/N711+J711,IF(U:U="国债3",0.05/N711+J711,IF(U:U="国开0",0,IF(U:U="农发0",0,IF(U:U="国债0",0,IF(U:U="口行0",0,0.1/N711+J711)))))))))))))))))))))))))</f>
        <v>3.3673205445195569</v>
      </c>
      <c r="Q711" s="1"/>
      <c r="R711" s="88">
        <f t="shared" si="23"/>
        <v>-3.2679455480443043</v>
      </c>
      <c r="S711" s="1"/>
      <c r="U711" s="1" t="str">
        <f>IF(I:I="国家开发银行","国开",IF(I:I="中国进出口银行","口行",IF(I:I="中国农业发展银行","农发","国债")))&amp;IF(G:G&lt;1,"0",G711)</f>
        <v>国开20</v>
      </c>
      <c r="W711" s="1"/>
      <c r="X711" s="1"/>
    </row>
    <row r="712" spans="1:24" ht="15.75" hidden="1" x14ac:dyDescent="0.25">
      <c r="A712" s="113" t="str">
        <f t="shared" si="22"/>
        <v>160208.IB</v>
      </c>
      <c r="B712" s="29" t="s">
        <v>2863</v>
      </c>
      <c r="C712" s="29" t="s">
        <v>2864</v>
      </c>
      <c r="D712" s="33">
        <v>42605</v>
      </c>
      <c r="E712" s="33">
        <v>42607</v>
      </c>
      <c r="F712" s="30">
        <v>30</v>
      </c>
      <c r="G712" s="30">
        <v>3</v>
      </c>
      <c r="H712" s="29" t="s">
        <v>12</v>
      </c>
      <c r="I712" s="29" t="s">
        <v>15</v>
      </c>
      <c r="J712" s="30">
        <v>2.6598000000000002</v>
      </c>
      <c r="K712" s="30">
        <v>4.1100000000000003</v>
      </c>
      <c r="L712" s="30"/>
      <c r="M712" s="30">
        <v>2.4129999999999998</v>
      </c>
      <c r="N712" s="84">
        <f>[1]!b_anal_modidura_cnbd(A712,E712,1)</f>
        <v>2.3759000000000001</v>
      </c>
      <c r="O712" s="85">
        <f>[1]!b_anal_yield_cnbd(A712,D712,1)</f>
        <v>2.73</v>
      </c>
      <c r="P712" s="86">
        <f>IF(U:U="国开1",0.09/N712+J712,IF(U:U="国开3",0.14/N712+J712,IF(U:U="国开5",0.24/N712+J712,IF(U:U="国开7",0.24/N712+J712,IF(U:U="国开10",0.29/N712+J712,IF(U:U="口行1",0.08/N712+J712,IF(U:U="口行2",0.08/N712+J712,IF(U:U="口行3",0.08/N712+J712,IF(U:U="口行5",0.13/N712+J712,IF(U:U="口行7",0.13/N712+J712,IF(U:U="口行10",0.18/N712+J712,IF(U:U="农发1",0.09/N712+J712,IF(U:U="农发2",0.09/N712+J712,IF(U:U="农发3",0.09/N712+J712,IF(U:U="农发5",0.14/N712+J712,IF(U:U="农发7",0.19/N712+J712,IF(U:U="农发10",0.19/N712+J712,IF(U:U="农发20",0.24/N712+J712,IF(U:U="国债1",0.05/N712+J712,IF(U:U="国债2",0.05/N712+J712,IF(U:U="国债3",0.05/N712+J712,IF(U:U="国开0",0,IF(U:U="农发0",0,IF(U:U="国债0",0,IF(U:U="口行0",0,0.1/N712+J712)))))))))))))))))))))))))</f>
        <v>2.718725038932615</v>
      </c>
      <c r="Q712" s="1"/>
      <c r="R712" s="88">
        <f t="shared" si="23"/>
        <v>-1.1274961067385014</v>
      </c>
      <c r="S712" s="1"/>
      <c r="U712" s="1" t="str">
        <f>IF(I:I="国家开发银行","国开",IF(I:I="中国进出口银行","口行",IF(I:I="中国农业发展银行","农发","国债")))&amp;IF(G:G&lt;1,"0",G712)</f>
        <v>国开3</v>
      </c>
      <c r="W712" s="1"/>
      <c r="X712" s="1"/>
    </row>
    <row r="713" spans="1:24" ht="15.75" hidden="1" x14ac:dyDescent="0.25">
      <c r="A713" s="113" t="str">
        <f t="shared" si="22"/>
        <v>160420.IB</v>
      </c>
      <c r="B713" s="29" t="s">
        <v>2865</v>
      </c>
      <c r="C713" s="29" t="s">
        <v>2866</v>
      </c>
      <c r="D713" s="33">
        <v>42606</v>
      </c>
      <c r="E713" s="33">
        <v>42608</v>
      </c>
      <c r="F713" s="30">
        <v>50</v>
      </c>
      <c r="G713" s="30">
        <v>3</v>
      </c>
      <c r="H713" s="29" t="s">
        <v>12</v>
      </c>
      <c r="I713" s="29" t="s">
        <v>41</v>
      </c>
      <c r="J713" s="30">
        <v>2.7850999999999999</v>
      </c>
      <c r="K713" s="30">
        <v>2.35</v>
      </c>
      <c r="L713" s="30"/>
      <c r="M713" s="30">
        <v>1.2838000000000001</v>
      </c>
      <c r="N713" s="84">
        <f>[1]!b_anal_modidura_cnbd(A713,E713,1)</f>
        <v>2.7601</v>
      </c>
      <c r="O713" s="85">
        <f>[1]!b_anal_yield_cnbd(A713,D713,1)</f>
        <v>2.7667000000000002</v>
      </c>
      <c r="P713" s="86">
        <f>IF(U:U="国开1",0.09/N713+J713,IF(U:U="国开3",0.14/N713+J713,IF(U:U="国开5",0.24/N713+J713,IF(U:U="国开7",0.24/N713+J713,IF(U:U="国开10",0.29/N713+J713,IF(U:U="口行1",0.08/N713+J713,IF(U:U="口行2",0.08/N713+J713,IF(U:U="口行3",0.08/N713+J713,IF(U:U="口行5",0.13/N713+J713,IF(U:U="口行7",0.13/N713+J713,IF(U:U="口行10",0.18/N713+J713,IF(U:U="农发1",0.09/N713+J713,IF(U:U="农发2",0.09/N713+J713,IF(U:U="农发3",0.09/N713+J713,IF(U:U="农发5",0.14/N713+J713,IF(U:U="农发7",0.19/N713+J713,IF(U:U="农发10",0.19/N713+J713,IF(U:U="农发20",0.24/N713+J713,IF(U:U="国债1",0.05/N713+J713,IF(U:U="国债2",0.05/N713+J713,IF(U:U="国债3",0.05/N713+J713,IF(U:U="国开0",0,IF(U:U="农发0",0,IF(U:U="国债0",0,IF(U:U="口行0",0,0.1/N713+J713)))))))))))))))))))))))))</f>
        <v>2.817707514220499</v>
      </c>
      <c r="Q713" s="1"/>
      <c r="R713" s="88">
        <f t="shared" si="23"/>
        <v>5.1007514220498873</v>
      </c>
      <c r="S713" s="1"/>
      <c r="U713" s="1" t="str">
        <f>IF(I:I="国家开发银行","国开",IF(I:I="中国进出口银行","口行",IF(I:I="中国农业发展银行","农发","国债")))&amp;IF(G:G&lt;1,"0",G713)</f>
        <v>农发3</v>
      </c>
      <c r="W713" s="1"/>
      <c r="X713" s="1"/>
    </row>
    <row r="714" spans="1:24" ht="15.75" hidden="1" x14ac:dyDescent="0.25">
      <c r="A714" s="113" t="str">
        <f t="shared" si="22"/>
        <v>160409.IB</v>
      </c>
      <c r="B714" s="29" t="s">
        <v>2867</v>
      </c>
      <c r="C714" s="29" t="s">
        <v>2868</v>
      </c>
      <c r="D714" s="33">
        <v>42606</v>
      </c>
      <c r="E714" s="33">
        <v>42608</v>
      </c>
      <c r="F714" s="30">
        <v>30</v>
      </c>
      <c r="G714" s="30">
        <v>15</v>
      </c>
      <c r="H714" s="29" t="s">
        <v>12</v>
      </c>
      <c r="I714" s="29" t="s">
        <v>41</v>
      </c>
      <c r="J714" s="30">
        <v>3.4790999999999999</v>
      </c>
      <c r="K714" s="30">
        <v>2.76</v>
      </c>
      <c r="L714" s="30"/>
      <c r="M714" s="30">
        <v>3.75</v>
      </c>
      <c r="N714" s="84">
        <f>[1]!b_anal_modidura_cnbd(A714,E714,1)</f>
        <v>10.843400000000001</v>
      </c>
      <c r="O714" s="85">
        <f>[1]!b_anal_yield_cnbd(A714,D714,1)</f>
        <v>3.4201000000000001</v>
      </c>
      <c r="P714" s="86">
        <f>IF(U:U="国开1",0.09/N714+J714,IF(U:U="国开3",0.14/N714+J714,IF(U:U="国开5",0.24/N714+J714,IF(U:U="国开7",0.24/N714+J714,IF(U:U="国开10",0.29/N714+J714,IF(U:U="口行1",0.08/N714+J714,IF(U:U="口行2",0.08/N714+J714,IF(U:U="口行3",0.08/N714+J714,IF(U:U="口行5",0.13/N714+J714,IF(U:U="口行7",0.13/N714+J714,IF(U:U="口行10",0.18/N714+J714,IF(U:U="农发1",0.09/N714+J714,IF(U:U="农发2",0.09/N714+J714,IF(U:U="农发3",0.09/N714+J714,IF(U:U="农发5",0.14/N714+J714,IF(U:U="农发7",0.19/N714+J714,IF(U:U="农发10",0.19/N714+J714,IF(U:U="农发20",0.24/N714+J714,IF(U:U="国债1",0.05/N714+J714,IF(U:U="国债2",0.05/N714+J714,IF(U:U="国债3",0.05/N714+J714,IF(U:U="国开0",0,IF(U:U="农发0",0,IF(U:U="国债0",0,IF(U:U="口行0",0,0.1/N714+J714)))))))))))))))))))))))))</f>
        <v>3.4883221996790672</v>
      </c>
      <c r="Q714" s="1"/>
      <c r="R714" s="88">
        <f t="shared" si="23"/>
        <v>6.8222199679067064</v>
      </c>
      <c r="S714" s="1"/>
      <c r="U714" s="1" t="str">
        <f>IF(I:I="国家开发银行","国开",IF(I:I="中国进出口银行","口行",IF(I:I="中国农业发展银行","农发","国债")))&amp;IF(G:G&lt;1,"0",G714)</f>
        <v>农发15</v>
      </c>
      <c r="W714" s="1"/>
      <c r="X714" s="1"/>
    </row>
    <row r="715" spans="1:24" ht="15.75" hidden="1" x14ac:dyDescent="0.25">
      <c r="A715" s="113" t="str">
        <f t="shared" si="22"/>
        <v>160421.IB</v>
      </c>
      <c r="B715" s="29" t="s">
        <v>2869</v>
      </c>
      <c r="C715" s="29" t="s">
        <v>2870</v>
      </c>
      <c r="D715" s="33">
        <v>42606</v>
      </c>
      <c r="E715" s="33">
        <v>42608</v>
      </c>
      <c r="F715" s="30">
        <v>50</v>
      </c>
      <c r="G715" s="30">
        <v>5</v>
      </c>
      <c r="H715" s="29" t="s">
        <v>12</v>
      </c>
      <c r="I715" s="29" t="s">
        <v>41</v>
      </c>
      <c r="J715" s="30">
        <v>2.9466999999999999</v>
      </c>
      <c r="K715" s="30">
        <v>3.4</v>
      </c>
      <c r="L715" s="30"/>
      <c r="M715" s="30">
        <v>67.5</v>
      </c>
      <c r="N715" s="84">
        <f>[1]!b_anal_modidura_cnbd(A715,E715,1)</f>
        <v>4.5038999999999998</v>
      </c>
      <c r="O715" s="85">
        <f>[1]!b_anal_yield_cnbd(A715,D715,1)</f>
        <v>2.9741</v>
      </c>
      <c r="P715" s="86">
        <f>IF(U:U="国开1",0.09/N715+J715,IF(U:U="国开3",0.14/N715+J715,IF(U:U="国开5",0.24/N715+J715,IF(U:U="国开7",0.24/N715+J715,IF(U:U="国开10",0.29/N715+J715,IF(U:U="口行1",0.08/N715+J715,IF(U:U="口行2",0.08/N715+J715,IF(U:U="口行3",0.08/N715+J715,IF(U:U="口行5",0.13/N715+J715,IF(U:U="口行7",0.13/N715+J715,IF(U:U="口行10",0.18/N715+J715,IF(U:U="农发1",0.09/N715+J715,IF(U:U="农发2",0.09/N715+J715,IF(U:U="农发3",0.09/N715+J715,IF(U:U="农发5",0.14/N715+J715,IF(U:U="农发7",0.19/N715+J715,IF(U:U="农发10",0.19/N715+J715,IF(U:U="农发20",0.24/N715+J715,IF(U:U="国债1",0.05/N715+J715,IF(U:U="国债2",0.05/N715+J715,IF(U:U="国债3",0.05/N715+J715,IF(U:U="国开0",0,IF(U:U="农发0",0,IF(U:U="国债0",0,IF(U:U="口行0",0,0.1/N715+J715)))))))))))))))))))))))))</f>
        <v>2.9777841714958146</v>
      </c>
      <c r="Q715" s="1"/>
      <c r="R715" s="88">
        <f t="shared" si="23"/>
        <v>0.3684171495814681</v>
      </c>
      <c r="S715" s="1"/>
      <c r="U715" s="1" t="str">
        <f>IF(I:I="国家开发银行","国开",IF(I:I="中国进出口银行","口行",IF(I:I="中国农业发展银行","农发","国债")))&amp;IF(G:G&lt;1,"0",G715)</f>
        <v>农发5</v>
      </c>
      <c r="W715" s="1"/>
      <c r="X715" s="1"/>
    </row>
    <row r="716" spans="1:24" ht="15.75" hidden="1" x14ac:dyDescent="0.25">
      <c r="A716" s="113" t="str">
        <f t="shared" si="22"/>
        <v>160410.IB</v>
      </c>
      <c r="B716" s="29" t="s">
        <v>2871</v>
      </c>
      <c r="C716" s="29" t="s">
        <v>2872</v>
      </c>
      <c r="D716" s="33">
        <v>42606</v>
      </c>
      <c r="E716" s="33">
        <v>42608</v>
      </c>
      <c r="F716" s="30">
        <v>40</v>
      </c>
      <c r="G716" s="30">
        <v>20</v>
      </c>
      <c r="H716" s="29" t="s">
        <v>12</v>
      </c>
      <c r="I716" s="29" t="s">
        <v>41</v>
      </c>
      <c r="J716" s="30">
        <v>3.4781</v>
      </c>
      <c r="K716" s="30">
        <v>2.5299999999999998</v>
      </c>
      <c r="L716" s="30"/>
      <c r="M716" s="30">
        <v>1.2707999999999999</v>
      </c>
      <c r="N716" s="84">
        <f>[1]!b_anal_modidura_cnbd(A716,E716,1)</f>
        <v>13.454599999999999</v>
      </c>
      <c r="O716" s="85">
        <f>[1]!b_anal_yield_cnbd(A716,D716,1)</f>
        <v>3.4512</v>
      </c>
      <c r="P716" s="86">
        <f>IF(U:U="国开1",0.09/N716+J716,IF(U:U="国开3",0.14/N716+J716,IF(U:U="国开5",0.24/N716+J716,IF(U:U="国开7",0.24/N716+J716,IF(U:U="国开10",0.29/N716+J716,IF(U:U="口行1",0.08/N716+J716,IF(U:U="口行2",0.08/N716+J716,IF(U:U="口行3",0.08/N716+J716,IF(U:U="口行5",0.13/N716+J716,IF(U:U="口行7",0.13/N716+J716,IF(U:U="口行10",0.18/N716+J716,IF(U:U="农发1",0.09/N716+J716,IF(U:U="农发2",0.09/N716+J716,IF(U:U="农发3",0.09/N716+J716,IF(U:U="农发5",0.14/N716+J716,IF(U:U="农发7",0.19/N716+J716,IF(U:U="农发10",0.19/N716+J716,IF(U:U="农发20",0.24/N716+J716,IF(U:U="国债1",0.05/N716+J716,IF(U:U="国债2",0.05/N716+J716,IF(U:U="国债3",0.05/N716+J716,IF(U:U="国开0",0,IF(U:U="农发0",0,IF(U:U="国债0",0,IF(U:U="口行0",0,0.1/N716+J716)))))))))))))))))))))))))</f>
        <v>3.4959377655225721</v>
      </c>
      <c r="Q716" s="1"/>
      <c r="R716" s="88">
        <f t="shared" si="23"/>
        <v>4.4737765522572026</v>
      </c>
      <c r="S716" s="1"/>
      <c r="U716" s="1" t="str">
        <f>IF(I:I="国家开发银行","国开",IF(I:I="中国进出口银行","口行",IF(I:I="中国农业发展银行","农发","国债")))&amp;IF(G:G&lt;1,"0",G716)</f>
        <v>农发20</v>
      </c>
      <c r="W716" s="1"/>
      <c r="X716" s="1"/>
    </row>
    <row r="717" spans="1:24" ht="15.75" hidden="1" x14ac:dyDescent="0.25">
      <c r="A717" s="113" t="str">
        <f t="shared" si="22"/>
        <v>160016.IB</v>
      </c>
      <c r="B717" s="29" t="s">
        <v>2873</v>
      </c>
      <c r="C717" s="29" t="s">
        <v>2874</v>
      </c>
      <c r="D717" s="33">
        <v>42606</v>
      </c>
      <c r="E717" s="33">
        <v>42607</v>
      </c>
      <c r="F717" s="30">
        <v>354.4</v>
      </c>
      <c r="G717" s="30">
        <v>3</v>
      </c>
      <c r="H717" s="29" t="s">
        <v>12</v>
      </c>
      <c r="I717" s="29" t="s">
        <v>31</v>
      </c>
      <c r="J717" s="30">
        <v>2.3734999999999999</v>
      </c>
      <c r="K717" s="30">
        <v>2.4500000000000002</v>
      </c>
      <c r="L717" s="30"/>
      <c r="M717" s="30"/>
      <c r="N717" s="84">
        <f>[1]!b_anal_modidura_cnbd(A717,E717,1)</f>
        <v>2.7856000000000001</v>
      </c>
      <c r="O717" s="85">
        <f>[1]!b_anal_yield_cnbd(A717,D717,1)</f>
        <v>2.3986999999999998</v>
      </c>
      <c r="P717" s="86">
        <f>IF(U:U="国开1",0.09/N717+J717,IF(U:U="国开3",0.14/N717+J717,IF(U:U="国开5",0.24/N717+J717,IF(U:U="国开7",0.24/N717+J717,IF(U:U="国开10",0.29/N717+J717,IF(U:U="口行1",0.08/N717+J717,IF(U:U="口行2",0.08/N717+J717,IF(U:U="口行3",0.08/N717+J717,IF(U:U="口行5",0.13/N717+J717,IF(U:U="口行7",0.13/N717+J717,IF(U:U="口行10",0.18/N717+J717,IF(U:U="农发1",0.09/N717+J717,IF(U:U="农发2",0.09/N717+J717,IF(U:U="农发3",0.09/N717+J717,IF(U:U="农发5",0.14/N717+J717,IF(U:U="农发7",0.19/N717+J717,IF(U:U="农发10",0.19/N717+J717,IF(U:U="农发20",0.24/N717+J717,IF(U:U="国债1",0.05/N717+J717,IF(U:U="国债2",0.05/N717+J717,IF(U:U="国债3",0.05/N717+J717,IF(U:U="国开0",0,IF(U:U="农发0",0,IF(U:U="国债0",0,IF(U:U="口行0",0,0.1/N717+J717)))))))))))))))))))))))))</f>
        <v>2.3914494543365881</v>
      </c>
      <c r="Q717" s="1"/>
      <c r="R717" s="88">
        <f t="shared" si="23"/>
        <v>-0.72505456634117671</v>
      </c>
      <c r="S717" s="1"/>
      <c r="U717" s="1" t="str">
        <f>IF(I:I="国家开发银行","国开",IF(I:I="中国进出口银行","口行",IF(I:I="中国农业发展银行","农发","国债")))&amp;IF(G:G&lt;1,"0",G717)</f>
        <v>国债3</v>
      </c>
      <c r="W717" s="1"/>
      <c r="X717" s="1"/>
    </row>
    <row r="718" spans="1:24" ht="15.75" hidden="1" x14ac:dyDescent="0.25">
      <c r="A718" s="113" t="str">
        <f t="shared" si="22"/>
        <v>160418.IB</v>
      </c>
      <c r="B718" s="29" t="s">
        <v>2875</v>
      </c>
      <c r="C718" s="29" t="s">
        <v>2876</v>
      </c>
      <c r="D718" s="33">
        <v>42606</v>
      </c>
      <c r="E718" s="33">
        <v>42608</v>
      </c>
      <c r="F718" s="30">
        <v>70</v>
      </c>
      <c r="G718" s="30">
        <v>10</v>
      </c>
      <c r="H718" s="29" t="s">
        <v>12</v>
      </c>
      <c r="I718" s="29" t="s">
        <v>41</v>
      </c>
      <c r="J718" s="30">
        <v>3.1638000000000002</v>
      </c>
      <c r="K718" s="30">
        <v>4.17</v>
      </c>
      <c r="L718" s="30"/>
      <c r="M718" s="30">
        <v>4.8689999999999998</v>
      </c>
      <c r="N718" s="84">
        <f>[1]!b_anal_modidura_cnbd(A718,E718,1)</f>
        <v>8.0111000000000008</v>
      </c>
      <c r="O718" s="85">
        <f>[1]!b_anal_yield_cnbd(A718,D718,1)</f>
        <v>3.1726000000000001</v>
      </c>
      <c r="P718" s="86">
        <f>IF(U:U="国开1",0.09/N718+J718,IF(U:U="国开3",0.14/N718+J718,IF(U:U="国开5",0.24/N718+J718,IF(U:U="国开7",0.24/N718+J718,IF(U:U="国开10",0.29/N718+J718,IF(U:U="口行1",0.08/N718+J718,IF(U:U="口行2",0.08/N718+J718,IF(U:U="口行3",0.08/N718+J718,IF(U:U="口行5",0.13/N718+J718,IF(U:U="口行7",0.13/N718+J718,IF(U:U="口行10",0.18/N718+J718,IF(U:U="农发1",0.09/N718+J718,IF(U:U="农发2",0.09/N718+J718,IF(U:U="农发3",0.09/N718+J718,IF(U:U="农发5",0.14/N718+J718,IF(U:U="农发7",0.19/N718+J718,IF(U:U="农发10",0.19/N718+J718,IF(U:U="农发20",0.24/N718+J718,IF(U:U="国债1",0.05/N718+J718,IF(U:U="国债2",0.05/N718+J718,IF(U:U="国债3",0.05/N718+J718,IF(U:U="国开0",0,IF(U:U="农发0",0,IF(U:U="国债0",0,IF(U:U="口行0",0,0.1/N718+J718)))))))))))))))))))))))))</f>
        <v>3.187517092534109</v>
      </c>
      <c r="Q718" s="1"/>
      <c r="R718" s="88">
        <f t="shared" si="23"/>
        <v>1.4917092534108889</v>
      </c>
      <c r="S718" s="1"/>
      <c r="U718" s="1" t="str">
        <f>IF(I:I="国家开发银行","国开",IF(I:I="中国进出口银行","口行",IF(I:I="中国农业发展银行","农发","国债")))&amp;IF(G:G&lt;1,"0",G718)</f>
        <v>农发10</v>
      </c>
      <c r="W718" s="1"/>
      <c r="X718" s="1"/>
    </row>
    <row r="719" spans="1:24" ht="15.75" hidden="1" x14ac:dyDescent="0.25">
      <c r="A719" s="113" t="str">
        <f t="shared" si="22"/>
        <v>160303.IB</v>
      </c>
      <c r="B719" s="29" t="s">
        <v>2877</v>
      </c>
      <c r="C719" s="29" t="s">
        <v>2878</v>
      </c>
      <c r="D719" s="33">
        <v>42607</v>
      </c>
      <c r="E719" s="33">
        <v>42611</v>
      </c>
      <c r="F719" s="30">
        <v>50</v>
      </c>
      <c r="G719" s="30">
        <v>10</v>
      </c>
      <c r="H719" s="29" t="s">
        <v>12</v>
      </c>
      <c r="I719" s="29" t="s">
        <v>22</v>
      </c>
      <c r="J719" s="30">
        <v>3.1478999999999999</v>
      </c>
      <c r="K719" s="30">
        <v>4.8499999999999996</v>
      </c>
      <c r="L719" s="30"/>
      <c r="M719" s="30">
        <v>6.0793999999999997</v>
      </c>
      <c r="N719" s="84">
        <f>[1]!b_anal_modidura_cnbd(A719,E719,1)</f>
        <v>7.9111000000000002</v>
      </c>
      <c r="O719" s="85">
        <f>[1]!b_anal_yield_cnbd(A719,D719,1)</f>
        <v>3.1635</v>
      </c>
      <c r="P719" s="86">
        <f>IF(U:U="国开1",0.09/N719+J719,IF(U:U="国开3",0.14/N719+J719,IF(U:U="国开5",0.24/N719+J719,IF(U:U="国开7",0.24/N719+J719,IF(U:U="国开10",0.29/N719+J719,IF(U:U="口行1",0.08/N719+J719,IF(U:U="口行2",0.08/N719+J719,IF(U:U="口行3",0.08/N719+J719,IF(U:U="口行5",0.13/N719+J719,IF(U:U="口行7",0.13/N719+J719,IF(U:U="口行10",0.18/N719+J719,IF(U:U="农发1",0.09/N719+J719,IF(U:U="农发2",0.09/N719+J719,IF(U:U="农发3",0.09/N719+J719,IF(U:U="农发5",0.14/N719+J719,IF(U:U="农发7",0.19/N719+J719,IF(U:U="农发10",0.19/N719+J719,IF(U:U="农发20",0.24/N719+J719,IF(U:U="国债1",0.05/N719+J719,IF(U:U="国债2",0.05/N719+J719,IF(U:U="国债3",0.05/N719+J719,IF(U:U="国开0",0,IF(U:U="农发0",0,IF(U:U="国债0",0,IF(U:U="口行0",0,0.1/N719+J719)))))))))))))))))))))))))</f>
        <v>3.1706528409450012</v>
      </c>
      <c r="Q719" s="1"/>
      <c r="R719" s="88">
        <f t="shared" si="23"/>
        <v>0.71528409450012376</v>
      </c>
      <c r="S719" s="1"/>
      <c r="U719" s="1" t="str">
        <f>IF(I:I="国家开发银行","国开",IF(I:I="中国进出口银行","口行",IF(I:I="中国农业发展银行","农发","国债")))&amp;IF(G:G&lt;1,"0",G719)</f>
        <v>口行10</v>
      </c>
      <c r="W719" s="1"/>
      <c r="X719" s="1"/>
    </row>
    <row r="720" spans="1:24" ht="15.75" hidden="1" x14ac:dyDescent="0.25">
      <c r="A720" s="113" t="str">
        <f t="shared" si="22"/>
        <v>160307.IB</v>
      </c>
      <c r="B720" s="29" t="s">
        <v>2879</v>
      </c>
      <c r="C720" s="29" t="s">
        <v>2880</v>
      </c>
      <c r="D720" s="33">
        <v>42607</v>
      </c>
      <c r="E720" s="33">
        <v>42611</v>
      </c>
      <c r="F720" s="30">
        <v>50</v>
      </c>
      <c r="G720" s="30">
        <v>3</v>
      </c>
      <c r="H720" s="29" t="s">
        <v>12</v>
      </c>
      <c r="I720" s="29" t="s">
        <v>22</v>
      </c>
      <c r="J720" s="30">
        <v>2.7549000000000001</v>
      </c>
      <c r="K720" s="30">
        <v>3.09</v>
      </c>
      <c r="L720" s="30"/>
      <c r="M720" s="30">
        <v>1</v>
      </c>
      <c r="N720" s="84">
        <f>[1]!b_anal_modidura_cnbd(A720,E720,1)</f>
        <v>2.7094999999999998</v>
      </c>
      <c r="O720" s="85">
        <f>[1]!b_anal_yield_cnbd(A720,D720,1)</f>
        <v>2.7980999999999998</v>
      </c>
      <c r="P720" s="86">
        <f>IF(U:U="国开1",0.09/N720+J720,IF(U:U="国开3",0.14/N720+J720,IF(U:U="国开5",0.24/N720+J720,IF(U:U="国开7",0.24/N720+J720,IF(U:U="国开10",0.29/N720+J720,IF(U:U="口行1",0.08/N720+J720,IF(U:U="口行2",0.08/N720+J720,IF(U:U="口行3",0.08/N720+J720,IF(U:U="口行5",0.13/N720+J720,IF(U:U="口行7",0.13/N720+J720,IF(U:U="口行10",0.18/N720+J720,IF(U:U="农发1",0.09/N720+J720,IF(U:U="农发2",0.09/N720+J720,IF(U:U="农发3",0.09/N720+J720,IF(U:U="农发5",0.14/N720+J720,IF(U:U="农发7",0.19/N720+J720,IF(U:U="农发10",0.19/N720+J720,IF(U:U="农发20",0.24/N720+J720,IF(U:U="国债1",0.05/N720+J720,IF(U:U="国债2",0.05/N720+J720,IF(U:U="国债3",0.05/N720+J720,IF(U:U="国开0",0,IF(U:U="农发0",0,IF(U:U="国债0",0,IF(U:U="口行0",0,0.1/N720+J720)))))))))))))))))))))))))</f>
        <v>2.7844257427569663</v>
      </c>
      <c r="Q720" s="1"/>
      <c r="R720" s="88">
        <f t="shared" si="23"/>
        <v>-1.3674257243033505</v>
      </c>
      <c r="S720" s="1"/>
      <c r="U720" s="1" t="str">
        <f>IF(I:I="国家开发银行","国开",IF(I:I="中国进出口银行","口行",IF(I:I="中国农业发展银行","农发","国债")))&amp;IF(G:G&lt;1,"0",G720)</f>
        <v>口行3</v>
      </c>
      <c r="W720" s="1"/>
      <c r="X720" s="1"/>
    </row>
    <row r="721" spans="1:24" ht="15.75" hidden="1" x14ac:dyDescent="0.25">
      <c r="A721" s="113" t="str">
        <f t="shared" si="22"/>
        <v>160417.IB</v>
      </c>
      <c r="B721" s="29" t="s">
        <v>2881</v>
      </c>
      <c r="C721" s="29" t="s">
        <v>2882</v>
      </c>
      <c r="D721" s="33">
        <v>42611</v>
      </c>
      <c r="E721" s="33">
        <v>42613</v>
      </c>
      <c r="F721" s="30">
        <v>30</v>
      </c>
      <c r="G721" s="30">
        <v>7</v>
      </c>
      <c r="H721" s="29" t="s">
        <v>12</v>
      </c>
      <c r="I721" s="29" t="s">
        <v>41</v>
      </c>
      <c r="J721" s="30">
        <v>3.1354000000000002</v>
      </c>
      <c r="K721" s="30">
        <v>3.97</v>
      </c>
      <c r="L721" s="30"/>
      <c r="M721" s="30">
        <v>1.5738000000000001</v>
      </c>
      <c r="N721" s="84">
        <f>[1]!b_anal_modidura_cnbd(A721,E721,1)</f>
        <v>5.7885999999999997</v>
      </c>
      <c r="O721" s="85">
        <f>[1]!b_anal_yield_cnbd(A721,D721,1)</f>
        <v>3.149</v>
      </c>
      <c r="P721" s="86">
        <f>IF(U:U="国开1",0.09/N721+J721,IF(U:U="国开3",0.14/N721+J721,IF(U:U="国开5",0.24/N721+J721,IF(U:U="国开7",0.24/N721+J721,IF(U:U="国开10",0.29/N721+J721,IF(U:U="口行1",0.08/N721+J721,IF(U:U="口行2",0.08/N721+J721,IF(U:U="口行3",0.08/N721+J721,IF(U:U="口行5",0.13/N721+J721,IF(U:U="口行7",0.13/N721+J721,IF(U:U="口行10",0.18/N721+J721,IF(U:U="农发1",0.09/N721+J721,IF(U:U="农发2",0.09/N721+J721,IF(U:U="农发3",0.09/N721+J721,IF(U:U="农发5",0.14/N721+J721,IF(U:U="农发7",0.19/N721+J721,IF(U:U="农发10",0.19/N721+J721,IF(U:U="农发20",0.24/N721+J721,IF(U:U="国债1",0.05/N721+J721,IF(U:U="国债2",0.05/N721+J721,IF(U:U="国债3",0.05/N721+J721,IF(U:U="国开0",0,IF(U:U="农发0",0,IF(U:U="国债0",0,IF(U:U="口行0",0,0.1/N721+J721)))))))))))))))))))))))))</f>
        <v>3.1682231351276648</v>
      </c>
      <c r="Q721" s="1"/>
      <c r="R721" s="88">
        <f t="shared" si="23"/>
        <v>1.9223135127664825</v>
      </c>
      <c r="S721" s="1"/>
      <c r="U721" s="1" t="str">
        <f>IF(I:I="国家开发银行","国开",IF(I:I="中国进出口银行","口行",IF(I:I="中国农业发展银行","农发","国债")))&amp;IF(G:G&lt;1,"0",G721)</f>
        <v>农发7</v>
      </c>
      <c r="W721" s="1"/>
      <c r="X721" s="1"/>
    </row>
    <row r="722" spans="1:24" ht="15.75" hidden="1" x14ac:dyDescent="0.25">
      <c r="A722" s="113" t="str">
        <f t="shared" si="22"/>
        <v>160421.IB</v>
      </c>
      <c r="B722" s="29" t="s">
        <v>2883</v>
      </c>
      <c r="C722" s="29" t="s">
        <v>2884</v>
      </c>
      <c r="D722" s="33">
        <v>42611</v>
      </c>
      <c r="E722" s="33">
        <v>42613</v>
      </c>
      <c r="F722" s="30">
        <v>50</v>
      </c>
      <c r="G722" s="30">
        <v>5</v>
      </c>
      <c r="H722" s="29" t="s">
        <v>12</v>
      </c>
      <c r="I722" s="29" t="s">
        <v>41</v>
      </c>
      <c r="J722" s="30">
        <v>2.9447000000000001</v>
      </c>
      <c r="K722" s="30">
        <v>3.86</v>
      </c>
      <c r="L722" s="30"/>
      <c r="M722" s="30">
        <v>4.2308000000000003</v>
      </c>
      <c r="N722" s="84">
        <f>[1]!b_anal_modidura_cnbd(A722,E722,1)</f>
        <v>4.4901999999999997</v>
      </c>
      <c r="O722" s="85">
        <f>[1]!b_anal_yield_cnbd(A722,D722,1)</f>
        <v>2.9780000000000002</v>
      </c>
      <c r="P722" s="86">
        <f>IF(U:U="国开1",0.09/N722+J722,IF(U:U="国开3",0.14/N722+J722,IF(U:U="国开5",0.24/N722+J722,IF(U:U="国开7",0.24/N722+J722,IF(U:U="国开10",0.29/N722+J722,IF(U:U="口行1",0.08/N722+J722,IF(U:U="口行2",0.08/N722+J722,IF(U:U="口行3",0.08/N722+J722,IF(U:U="口行5",0.13/N722+J722,IF(U:U="口行7",0.13/N722+J722,IF(U:U="口行10",0.18/N722+J722,IF(U:U="农发1",0.09/N722+J722,IF(U:U="农发2",0.09/N722+J722,IF(U:U="农发3",0.09/N722+J722,IF(U:U="农发5",0.14/N722+J722,IF(U:U="农发7",0.19/N722+J722,IF(U:U="农发10",0.19/N722+J722,IF(U:U="农发20",0.24/N722+J722,IF(U:U="国债1",0.05/N722+J722,IF(U:U="国债2",0.05/N722+J722,IF(U:U="国债3",0.05/N722+J722,IF(U:U="国开0",0,IF(U:U="农发0",0,IF(U:U="国债0",0,IF(U:U="口行0",0,0.1/N722+J722)))))))))))))))))))))))))</f>
        <v>2.9758790120707319</v>
      </c>
      <c r="Q722" s="1"/>
      <c r="R722" s="88">
        <f t="shared" si="23"/>
        <v>-0.2120987929268292</v>
      </c>
      <c r="S722" s="1"/>
      <c r="U722" s="1" t="str">
        <f>IF(I:I="国家开发银行","国开",IF(I:I="中国进出口银行","口行",IF(I:I="中国农业发展银行","农发","国债")))&amp;IF(G:G&lt;1,"0",G722)</f>
        <v>农发5</v>
      </c>
      <c r="W722" s="1"/>
      <c r="X722" s="1"/>
    </row>
    <row r="723" spans="1:24" ht="15.75" hidden="1" x14ac:dyDescent="0.25">
      <c r="A723" s="113" t="str">
        <f t="shared" si="22"/>
        <v>160420.IB</v>
      </c>
      <c r="B723" s="29" t="s">
        <v>2885</v>
      </c>
      <c r="C723" s="29" t="s">
        <v>2886</v>
      </c>
      <c r="D723" s="33">
        <v>42611</v>
      </c>
      <c r="E723" s="33">
        <v>42613</v>
      </c>
      <c r="F723" s="30">
        <v>50</v>
      </c>
      <c r="G723" s="30">
        <v>3</v>
      </c>
      <c r="H723" s="29" t="s">
        <v>12</v>
      </c>
      <c r="I723" s="29" t="s">
        <v>41</v>
      </c>
      <c r="J723" s="30">
        <v>2.8060999999999998</v>
      </c>
      <c r="K723" s="30">
        <v>2.56</v>
      </c>
      <c r="L723" s="30"/>
      <c r="M723" s="30">
        <v>4.875</v>
      </c>
      <c r="N723" s="84">
        <f>[1]!b_anal_modidura_cnbd(A723,E723,1)</f>
        <v>2.7456999999999998</v>
      </c>
      <c r="O723" s="85">
        <f>[1]!b_anal_yield_cnbd(A723,D723,1)</f>
        <v>2.8184999999999998</v>
      </c>
      <c r="P723" s="86">
        <f>IF(U:U="国开1",0.09/N723+J723,IF(U:U="国开3",0.14/N723+J723,IF(U:U="国开5",0.24/N723+J723,IF(U:U="国开7",0.24/N723+J723,IF(U:U="国开10",0.29/N723+J723,IF(U:U="口行1",0.08/N723+J723,IF(U:U="口行2",0.08/N723+J723,IF(U:U="口行3",0.08/N723+J723,IF(U:U="口行5",0.13/N723+J723,IF(U:U="口行7",0.13/N723+J723,IF(U:U="口行10",0.18/N723+J723,IF(U:U="农发1",0.09/N723+J723,IF(U:U="农发2",0.09/N723+J723,IF(U:U="农发3",0.09/N723+J723,IF(U:U="农发5",0.14/N723+J723,IF(U:U="农发7",0.19/N723+J723,IF(U:U="农发10",0.19/N723+J723,IF(U:U="农发20",0.24/N723+J723,IF(U:U="国债1",0.05/N723+J723,IF(U:U="国债2",0.05/N723+J723,IF(U:U="国债3",0.05/N723+J723,IF(U:U="国开0",0,IF(U:U="农发0",0,IF(U:U="国债0",0,IF(U:U="口行0",0,0.1/N723+J723)))))))))))))))))))))))))</f>
        <v>2.8388785264231342</v>
      </c>
      <c r="Q723" s="1"/>
      <c r="R723" s="88">
        <f t="shared" si="23"/>
        <v>2.0378526423134424</v>
      </c>
      <c r="S723" s="1"/>
      <c r="U723" s="1" t="str">
        <f>IF(I:I="国家开发银行","国开",IF(I:I="中国进出口银行","口行",IF(I:I="中国农业发展银行","农发","国债")))&amp;IF(G:G&lt;1,"0",G723)</f>
        <v>农发3</v>
      </c>
      <c r="W723" s="1"/>
      <c r="X723" s="1"/>
    </row>
    <row r="724" spans="1:24" ht="15.75" hidden="1" x14ac:dyDescent="0.25">
      <c r="A724" s="113" t="str">
        <f t="shared" si="22"/>
        <v>160418.IB</v>
      </c>
      <c r="B724" s="29" t="s">
        <v>2887</v>
      </c>
      <c r="C724" s="29" t="s">
        <v>2888</v>
      </c>
      <c r="D724" s="33">
        <v>42611</v>
      </c>
      <c r="E724" s="33">
        <v>42613</v>
      </c>
      <c r="F724" s="30">
        <v>60</v>
      </c>
      <c r="G724" s="30">
        <v>10</v>
      </c>
      <c r="H724" s="29" t="s">
        <v>12</v>
      </c>
      <c r="I724" s="29" t="s">
        <v>41</v>
      </c>
      <c r="J724" s="30">
        <v>3.1482000000000001</v>
      </c>
      <c r="K724" s="30">
        <v>4.91</v>
      </c>
      <c r="L724" s="30"/>
      <c r="M724" s="30">
        <v>3.4117999999999999</v>
      </c>
      <c r="N724" s="84">
        <f>[1]!b_anal_modidura_cnbd(A724,E724,1)</f>
        <v>7.9927999999999999</v>
      </c>
      <c r="O724" s="85">
        <f>[1]!b_anal_yield_cnbd(A724,D724,1)</f>
        <v>3.1713</v>
      </c>
      <c r="P724" s="86">
        <f>IF(U:U="国开1",0.09/N724+J724,IF(U:U="国开3",0.14/N724+J724,IF(U:U="国开5",0.24/N724+J724,IF(U:U="国开7",0.24/N724+J724,IF(U:U="国开10",0.29/N724+J724,IF(U:U="口行1",0.08/N724+J724,IF(U:U="口行2",0.08/N724+J724,IF(U:U="口行3",0.08/N724+J724,IF(U:U="口行5",0.13/N724+J724,IF(U:U="口行7",0.13/N724+J724,IF(U:U="口行10",0.18/N724+J724,IF(U:U="农发1",0.09/N724+J724,IF(U:U="农发2",0.09/N724+J724,IF(U:U="农发3",0.09/N724+J724,IF(U:U="农发5",0.14/N724+J724,IF(U:U="农发7",0.19/N724+J724,IF(U:U="农发10",0.19/N724+J724,IF(U:U="农发20",0.24/N724+J724,IF(U:U="国债1",0.05/N724+J724,IF(U:U="国债2",0.05/N724+J724,IF(U:U="国债3",0.05/N724+J724,IF(U:U="国开0",0,IF(U:U="农发0",0,IF(U:U="国债0",0,IF(U:U="口行0",0,0.1/N724+J724)))))))))))))))))))))))))</f>
        <v>3.1719713942548293</v>
      </c>
      <c r="Q724" s="1"/>
      <c r="R724" s="88">
        <f t="shared" si="23"/>
        <v>6.7139425482931614E-2</v>
      </c>
      <c r="S724" s="1"/>
      <c r="U724" s="1" t="str">
        <f>IF(I:I="国家开发银行","国开",IF(I:I="中国进出口银行","口行",IF(I:I="中国农业发展银行","农发","国债")))&amp;IF(G:G&lt;1,"0",G724)</f>
        <v>农发10</v>
      </c>
      <c r="W724" s="1"/>
      <c r="X724" s="1"/>
    </row>
    <row r="725" spans="1:24" ht="15.75" hidden="1" x14ac:dyDescent="0.25">
      <c r="A725" s="113" t="str">
        <f t="shared" si="22"/>
        <v>160208.IB</v>
      </c>
      <c r="B725" s="29" t="s">
        <v>2889</v>
      </c>
      <c r="C725" s="29" t="s">
        <v>2890</v>
      </c>
      <c r="D725" s="33">
        <v>42612</v>
      </c>
      <c r="E725" s="33">
        <v>42613</v>
      </c>
      <c r="F725" s="30">
        <v>36</v>
      </c>
      <c r="G725" s="30">
        <v>3</v>
      </c>
      <c r="H725" s="29" t="s">
        <v>12</v>
      </c>
      <c r="I725" s="29" t="s">
        <v>15</v>
      </c>
      <c r="J725" s="30">
        <v>2.7408000000000001</v>
      </c>
      <c r="K725" s="30">
        <v>3.06</v>
      </c>
      <c r="L725" s="30"/>
      <c r="M725" s="30">
        <v>1.0568</v>
      </c>
      <c r="N725" s="84">
        <f>[1]!b_anal_modidura_cnbd(A725,E725,1)</f>
        <v>2.3597999999999999</v>
      </c>
      <c r="O725" s="85">
        <f>[1]!b_anal_yield_cnbd(A725,D725,1)</f>
        <v>2.8048999999999999</v>
      </c>
      <c r="P725" s="86">
        <f>IF(U:U="国开1",0.09/N725+J725,IF(U:U="国开3",0.14/N725+J725,IF(U:U="国开5",0.24/N725+J725,IF(U:U="国开7",0.24/N725+J725,IF(U:U="国开10",0.29/N725+J725,IF(U:U="口行1",0.08/N725+J725,IF(U:U="口行2",0.08/N725+J725,IF(U:U="口行3",0.08/N725+J725,IF(U:U="口行5",0.13/N725+J725,IF(U:U="口行7",0.13/N725+J725,IF(U:U="口行10",0.18/N725+J725,IF(U:U="农发1",0.09/N725+J725,IF(U:U="农发2",0.09/N725+J725,IF(U:U="农发3",0.09/N725+J725,IF(U:U="农发5",0.14/N725+J725,IF(U:U="农发7",0.19/N725+J725,IF(U:U="农发10",0.19/N725+J725,IF(U:U="农发20",0.24/N725+J725,IF(U:U="国债1",0.05/N725+J725,IF(U:U="国债2",0.05/N725+J725,IF(U:U="国债3",0.05/N725+J725,IF(U:U="国开0",0,IF(U:U="农发0",0,IF(U:U="国债0",0,IF(U:U="口行0",0,0.1/N725+J725)))))))))))))))))))))))))</f>
        <v>2.8001270616153913</v>
      </c>
      <c r="Q725" s="1"/>
      <c r="R725" s="88">
        <f t="shared" si="23"/>
        <v>-0.47729383846086826</v>
      </c>
      <c r="S725" s="1"/>
      <c r="U725" s="1" t="str">
        <f>IF(I:I="国家开发银行","国开",IF(I:I="中国进出口银行","口行",IF(I:I="中国农业发展银行","农发","国债")))&amp;IF(G:G&lt;1,"0",G725)</f>
        <v>国开3</v>
      </c>
      <c r="W725" s="1"/>
      <c r="X725" s="1"/>
    </row>
    <row r="726" spans="1:24" ht="15.75" hidden="1" x14ac:dyDescent="0.25">
      <c r="A726" s="113" t="str">
        <f t="shared" si="22"/>
        <v>160213.IB</v>
      </c>
      <c r="B726" s="29" t="s">
        <v>2891</v>
      </c>
      <c r="C726" s="29" t="s">
        <v>2892</v>
      </c>
      <c r="D726" s="33">
        <v>42612</v>
      </c>
      <c r="E726" s="33">
        <v>42614</v>
      </c>
      <c r="F726" s="30">
        <v>100</v>
      </c>
      <c r="G726" s="30">
        <v>10</v>
      </c>
      <c r="H726" s="29" t="s">
        <v>12</v>
      </c>
      <c r="I726" s="29" t="s">
        <v>15</v>
      </c>
      <c r="J726" s="30">
        <v>3.1135000000000002</v>
      </c>
      <c r="K726" s="30">
        <v>2.5099999999999998</v>
      </c>
      <c r="L726" s="30"/>
      <c r="M726" s="30">
        <v>9</v>
      </c>
      <c r="N726" s="84">
        <f>[1]!b_anal_modidura_cnbd(A726,E726,1)</f>
        <v>8.4771999999999998</v>
      </c>
      <c r="O726" s="85">
        <f>[1]!b_anal_yield_cnbd(A726,D726,1)</f>
        <v>3.1507999999999998</v>
      </c>
      <c r="P726" s="86">
        <f>IF(U:U="国开1",0.09/N726+J726,IF(U:U="国开3",0.14/N726+J726,IF(U:U="国开5",0.24/N726+J726,IF(U:U="国开7",0.24/N726+J726,IF(U:U="国开10",0.29/N726+J726,IF(U:U="口行1",0.08/N726+J726,IF(U:U="口行2",0.08/N726+J726,IF(U:U="口行3",0.08/N726+J726,IF(U:U="口行5",0.13/N726+J726,IF(U:U="口行7",0.13/N726+J726,IF(U:U="口行10",0.18/N726+J726,IF(U:U="农发1",0.09/N726+J726,IF(U:U="农发2",0.09/N726+J726,IF(U:U="农发3",0.09/N726+J726,IF(U:U="农发5",0.14/N726+J726,IF(U:U="农发7",0.19/N726+J726,IF(U:U="农发10",0.19/N726+J726,IF(U:U="农发20",0.24/N726+J726,IF(U:U="国债1",0.05/N726+J726,IF(U:U="国债2",0.05/N726+J726,IF(U:U="国债3",0.05/N726+J726,IF(U:U="国开0",0,IF(U:U="农发0",0,IF(U:U="国债0",0,IF(U:U="口行0",0,0.1/N726+J726)))))))))))))))))))))))))</f>
        <v>3.1477094087670459</v>
      </c>
      <c r="Q726" s="1"/>
      <c r="R726" s="88">
        <f t="shared" si="23"/>
        <v>-0.30905912329539653</v>
      </c>
      <c r="S726" s="1"/>
      <c r="U726" s="1" t="str">
        <f>IF(I:I="国家开发银行","国开",IF(I:I="中国进出口银行","口行",IF(I:I="中国农业发展银行","农发","国债")))&amp;IF(G:G&lt;1,"0",G726)</f>
        <v>国开10</v>
      </c>
      <c r="W726" s="1"/>
      <c r="X726" s="1"/>
    </row>
    <row r="727" spans="1:24" ht="15.75" hidden="1" x14ac:dyDescent="0.25">
      <c r="A727" s="113" t="str">
        <f t="shared" si="22"/>
        <v>160207.IB</v>
      </c>
      <c r="B727" s="29" t="s">
        <v>2893</v>
      </c>
      <c r="C727" s="29" t="s">
        <v>2894</v>
      </c>
      <c r="D727" s="33">
        <v>42612</v>
      </c>
      <c r="E727" s="33">
        <v>42614</v>
      </c>
      <c r="F727" s="30">
        <v>40</v>
      </c>
      <c r="G727" s="30">
        <v>7</v>
      </c>
      <c r="H727" s="29" t="s">
        <v>12</v>
      </c>
      <c r="I727" s="29" t="s">
        <v>15</v>
      </c>
      <c r="J727" s="30">
        <v>3.133</v>
      </c>
      <c r="K727" s="30">
        <v>3.3</v>
      </c>
      <c r="L727" s="30"/>
      <c r="M727" s="30">
        <v>2.4571000000000001</v>
      </c>
      <c r="N727" s="84">
        <f>[1]!b_anal_modidura_cnbd(A727,E727,1)</f>
        <v>5.6791</v>
      </c>
      <c r="O727" s="85">
        <f>[1]!b_anal_yield_cnbd(A727,D727,1)</f>
        <v>3.1825000000000001</v>
      </c>
      <c r="P727" s="86">
        <f>IF(U:U="国开1",0.09/N727+J727,IF(U:U="国开3",0.14/N727+J727,IF(U:U="国开5",0.24/N727+J727,IF(U:U="国开7",0.24/N727+J727,IF(U:U="国开10",0.29/N727+J727,IF(U:U="口行1",0.08/N727+J727,IF(U:U="口行2",0.08/N727+J727,IF(U:U="口行3",0.08/N727+J727,IF(U:U="口行5",0.13/N727+J727,IF(U:U="口行7",0.13/N727+J727,IF(U:U="口行10",0.18/N727+J727,IF(U:U="农发1",0.09/N727+J727,IF(U:U="农发2",0.09/N727+J727,IF(U:U="农发3",0.09/N727+J727,IF(U:U="农发5",0.14/N727+J727,IF(U:U="农发7",0.19/N727+J727,IF(U:U="农发10",0.19/N727+J727,IF(U:U="农发20",0.24/N727+J727,IF(U:U="国债1",0.05/N727+J727,IF(U:U="国债2",0.05/N727+J727,IF(U:U="国债3",0.05/N727+J727,IF(U:U="国开0",0,IF(U:U="农发0",0,IF(U:U="国债0",0,IF(U:U="口行0",0,0.1/N727+J727)))))))))))))))))))))))))</f>
        <v>3.1752602172879505</v>
      </c>
      <c r="Q727" s="1"/>
      <c r="R727" s="88">
        <f t="shared" si="23"/>
        <v>-0.72397827120496139</v>
      </c>
      <c r="S727" s="1"/>
      <c r="U727" s="1" t="str">
        <f>IF(I:I="国家开发银行","国开",IF(I:I="中国进出口银行","口行",IF(I:I="中国农业发展银行","农发","国债")))&amp;IF(G:G&lt;1,"0",G727)</f>
        <v>国开7</v>
      </c>
      <c r="W727" s="1"/>
      <c r="X727" s="1"/>
    </row>
    <row r="728" spans="1:24" ht="15.75" hidden="1" x14ac:dyDescent="0.25">
      <c r="A728" s="113" t="str">
        <f t="shared" si="22"/>
        <v>150319.IB</v>
      </c>
      <c r="B728" s="29" t="s">
        <v>2895</v>
      </c>
      <c r="C728" s="29" t="s">
        <v>2896</v>
      </c>
      <c r="D728" s="33">
        <v>42614</v>
      </c>
      <c r="E728" s="33">
        <v>42618</v>
      </c>
      <c r="F728" s="30">
        <v>20</v>
      </c>
      <c r="G728" s="30">
        <v>20</v>
      </c>
      <c r="H728" s="29" t="s">
        <v>12</v>
      </c>
      <c r="I728" s="29" t="s">
        <v>22</v>
      </c>
      <c r="J728" s="30">
        <v>3.5255000000000001</v>
      </c>
      <c r="K728" s="30">
        <v>6.1</v>
      </c>
      <c r="L728" s="30"/>
      <c r="M728" s="30">
        <v>1.6087</v>
      </c>
      <c r="N728" s="84">
        <f>[1]!b_anal_modidura_cnbd(A728,E728,1)</f>
        <v>13.3178</v>
      </c>
      <c r="O728" s="85">
        <f>[1]!b_anal_yield_cnbd(A728,D728,1)</f>
        <v>3.5022000000000002</v>
      </c>
      <c r="P728" s="86">
        <f>IF(U:U="国开1",0.09/N728+J728,IF(U:U="国开3",0.14/N728+J728,IF(U:U="国开5",0.24/N728+J728,IF(U:U="国开7",0.24/N728+J728,IF(U:U="国开10",0.29/N728+J728,IF(U:U="口行1",0.08/N728+J728,IF(U:U="口行2",0.08/N728+J728,IF(U:U="口行3",0.08/N728+J728,IF(U:U="口行5",0.13/N728+J728,IF(U:U="口行7",0.13/N728+J728,IF(U:U="口行10",0.18/N728+J728,IF(U:U="农发1",0.09/N728+J728,IF(U:U="农发2",0.09/N728+J728,IF(U:U="农发3",0.09/N728+J728,IF(U:U="农发5",0.14/N728+J728,IF(U:U="农发7",0.19/N728+J728,IF(U:U="农发10",0.19/N728+J728,IF(U:U="农发20",0.24/N728+J728,IF(U:U="国债1",0.05/N728+J728,IF(U:U="国债2",0.05/N728+J728,IF(U:U="国债3",0.05/N728+J728,IF(U:U="国开0",0,IF(U:U="农发0",0,IF(U:U="国债0",0,IF(U:U="口行0",0,0.1/N728+J728)))))))))))))))))))))))))</f>
        <v>3.5330087476910603</v>
      </c>
      <c r="Q728" s="1"/>
      <c r="R728" s="88">
        <f t="shared" si="23"/>
        <v>3.0808747691060123</v>
      </c>
      <c r="S728" s="1"/>
      <c r="U728" s="1" t="str">
        <f>IF(I:I="国家开发银行","国开",IF(I:I="中国进出口银行","口行",IF(I:I="中国农业发展银行","农发","国债")))&amp;IF(G:G&lt;1,"0",G728)</f>
        <v>口行20</v>
      </c>
      <c r="W728" s="1"/>
      <c r="X728" s="1"/>
    </row>
    <row r="729" spans="1:24" ht="15.75" hidden="1" x14ac:dyDescent="0.25">
      <c r="A729" s="113" t="str">
        <f t="shared" si="22"/>
        <v>160418.IB</v>
      </c>
      <c r="B729" s="29" t="s">
        <v>2897</v>
      </c>
      <c r="C729" s="29" t="s">
        <v>2898</v>
      </c>
      <c r="D729" s="33">
        <v>42618</v>
      </c>
      <c r="E729" s="33">
        <v>42620</v>
      </c>
      <c r="F729" s="30">
        <v>60</v>
      </c>
      <c r="G729" s="30">
        <v>10</v>
      </c>
      <c r="H729" s="29" t="s">
        <v>12</v>
      </c>
      <c r="I729" s="29" t="s">
        <v>41</v>
      </c>
      <c r="J729" s="30">
        <v>3.1764999999999999</v>
      </c>
      <c r="K729" s="30">
        <v>4.8499999999999996</v>
      </c>
      <c r="L729" s="30"/>
      <c r="M729" s="30">
        <v>1.4495</v>
      </c>
      <c r="N729" s="84">
        <f>[1]!b_anal_modidura_cnbd(A729,E729,1)</f>
        <v>7.9691999999999998</v>
      </c>
      <c r="O729" s="85">
        <f>[1]!b_anal_yield_cnbd(A729,D729,1)</f>
        <v>3.1951000000000001</v>
      </c>
      <c r="P729" s="86">
        <f>IF(U:U="国开1",0.09/N729+J729,IF(U:U="国开3",0.14/N729+J729,IF(U:U="国开5",0.24/N729+J729,IF(U:U="国开7",0.24/N729+J729,IF(U:U="国开10",0.29/N729+J729,IF(U:U="口行1",0.08/N729+J729,IF(U:U="口行2",0.08/N729+J729,IF(U:U="口行3",0.08/N729+J729,IF(U:U="口行5",0.13/N729+J729,IF(U:U="口行7",0.13/N729+J729,IF(U:U="口行10",0.18/N729+J729,IF(U:U="农发1",0.09/N729+J729,IF(U:U="农发2",0.09/N729+J729,IF(U:U="农发3",0.09/N729+J729,IF(U:U="农发5",0.14/N729+J729,IF(U:U="农发7",0.19/N729+J729,IF(U:U="农发10",0.19/N729+J729,IF(U:U="农发20",0.24/N729+J729,IF(U:U="国债1",0.05/N729+J729,IF(U:U="国债2",0.05/N729+J729,IF(U:U="国债3",0.05/N729+J729,IF(U:U="国开0",0,IF(U:U="农发0",0,IF(U:U="国债0",0,IF(U:U="口行0",0,0.1/N729+J729)))))))))))))))))))))))))</f>
        <v>3.2003417908949454</v>
      </c>
      <c r="Q729" s="1"/>
      <c r="R729" s="88">
        <f t="shared" si="23"/>
        <v>0.5241790894945364</v>
      </c>
      <c r="S729" s="1"/>
      <c r="U729" s="1" t="str">
        <f>IF(I:I="国家开发银行","国开",IF(I:I="中国进出口银行","口行",IF(I:I="中国农业发展银行","农发","国债")))&amp;IF(G:G&lt;1,"0",G729)</f>
        <v>农发10</v>
      </c>
      <c r="W729" s="1"/>
      <c r="X729" s="1"/>
    </row>
    <row r="730" spans="1:24" ht="15.75" hidden="1" x14ac:dyDescent="0.25">
      <c r="A730" s="113" t="str">
        <f t="shared" si="22"/>
        <v>160420.IB</v>
      </c>
      <c r="B730" s="29" t="s">
        <v>2899</v>
      </c>
      <c r="C730" s="29" t="s">
        <v>2900</v>
      </c>
      <c r="D730" s="33">
        <v>42618</v>
      </c>
      <c r="E730" s="33">
        <v>42620</v>
      </c>
      <c r="F730" s="30">
        <v>50</v>
      </c>
      <c r="G730" s="30">
        <v>3</v>
      </c>
      <c r="H730" s="29" t="s">
        <v>12</v>
      </c>
      <c r="I730" s="29" t="s">
        <v>41</v>
      </c>
      <c r="J730" s="30">
        <v>2.8149000000000002</v>
      </c>
      <c r="K730" s="30">
        <v>2.68</v>
      </c>
      <c r="L730" s="30"/>
      <c r="M730" s="30">
        <v>3.4643000000000002</v>
      </c>
      <c r="N730" s="84">
        <f>[1]!b_anal_modidura_cnbd(A730,E730,1)</f>
        <v>2.7273999999999998</v>
      </c>
      <c r="O730" s="85">
        <f>[1]!b_anal_yield_cnbd(A730,D730,1)</f>
        <v>2.82</v>
      </c>
      <c r="P730" s="86">
        <f>IF(U:U="国开1",0.09/N730+J730,IF(U:U="国开3",0.14/N730+J730,IF(U:U="国开5",0.24/N730+J730,IF(U:U="国开7",0.24/N730+J730,IF(U:U="国开10",0.29/N730+J730,IF(U:U="口行1",0.08/N730+J730,IF(U:U="口行2",0.08/N730+J730,IF(U:U="口行3",0.08/N730+J730,IF(U:U="口行5",0.13/N730+J730,IF(U:U="口行7",0.13/N730+J730,IF(U:U="口行10",0.18/N730+J730,IF(U:U="农发1",0.09/N730+J730,IF(U:U="农发2",0.09/N730+J730,IF(U:U="农发3",0.09/N730+J730,IF(U:U="农发5",0.14/N730+J730,IF(U:U="农发7",0.19/N730+J730,IF(U:U="农发10",0.19/N730+J730,IF(U:U="农发20",0.24/N730+J730,IF(U:U="国债1",0.05/N730+J730,IF(U:U="国债2",0.05/N730+J730,IF(U:U="国债3",0.05/N730+J730,IF(U:U="国开0",0,IF(U:U="农发0",0,IF(U:U="国债0",0,IF(U:U="口行0",0,0.1/N730+J730)))))))))))))))))))))))))</f>
        <v>2.8478984600718635</v>
      </c>
      <c r="Q730" s="1"/>
      <c r="R730" s="88">
        <f t="shared" si="23"/>
        <v>2.7898460071863695</v>
      </c>
      <c r="S730" s="1"/>
      <c r="U730" s="1" t="str">
        <f>IF(I:I="国家开发银行","国开",IF(I:I="中国进出口银行","口行",IF(I:I="中国农业发展银行","农发","国债")))&amp;IF(G:G&lt;1,"0",G730)</f>
        <v>农发3</v>
      </c>
      <c r="W730" s="1"/>
      <c r="X730" s="1"/>
    </row>
    <row r="731" spans="1:24" ht="15.75" hidden="1" x14ac:dyDescent="0.25">
      <c r="A731" s="113" t="str">
        <f t="shared" si="22"/>
        <v>160417.IB</v>
      </c>
      <c r="B731" s="29" t="s">
        <v>2901</v>
      </c>
      <c r="C731" s="29" t="s">
        <v>2902</v>
      </c>
      <c r="D731" s="33">
        <v>42618</v>
      </c>
      <c r="E731" s="33">
        <v>42620</v>
      </c>
      <c r="F731" s="30">
        <v>30</v>
      </c>
      <c r="G731" s="30">
        <v>7</v>
      </c>
      <c r="H731" s="29" t="s">
        <v>12</v>
      </c>
      <c r="I731" s="29" t="s">
        <v>41</v>
      </c>
      <c r="J731" s="30">
        <v>3.1383000000000001</v>
      </c>
      <c r="K731" s="30">
        <v>4.7</v>
      </c>
      <c r="L731" s="30"/>
      <c r="M731" s="30">
        <v>1.05</v>
      </c>
      <c r="N731" s="84">
        <f>[1]!b_anal_modidura_cnbd(A731,E731,1)</f>
        <v>5.7691999999999997</v>
      </c>
      <c r="O731" s="85">
        <f>[1]!b_anal_yield_cnbd(A731,D731,1)</f>
        <v>3.1642999999999999</v>
      </c>
      <c r="P731" s="86">
        <f>IF(U:U="国开1",0.09/N731+J731,IF(U:U="国开3",0.14/N731+J731,IF(U:U="国开5",0.24/N731+J731,IF(U:U="国开7",0.24/N731+J731,IF(U:U="国开10",0.29/N731+J731,IF(U:U="口行1",0.08/N731+J731,IF(U:U="口行2",0.08/N731+J731,IF(U:U="口行3",0.08/N731+J731,IF(U:U="口行5",0.13/N731+J731,IF(U:U="口行7",0.13/N731+J731,IF(U:U="口行10",0.18/N731+J731,IF(U:U="农发1",0.09/N731+J731,IF(U:U="农发2",0.09/N731+J731,IF(U:U="农发3",0.09/N731+J731,IF(U:U="农发5",0.14/N731+J731,IF(U:U="农发7",0.19/N731+J731,IF(U:U="农发10",0.19/N731+J731,IF(U:U="农发20",0.24/N731+J731,IF(U:U="国债1",0.05/N731+J731,IF(U:U="国债2",0.05/N731+J731,IF(U:U="国债3",0.05/N731+J731,IF(U:U="国开0",0,IF(U:U="农发0",0,IF(U:U="国债0",0,IF(U:U="口行0",0,0.1/N731+J731)))))))))))))))))))))))))</f>
        <v>3.1712335089787147</v>
      </c>
      <c r="Q731" s="1"/>
      <c r="R731" s="88">
        <f t="shared" si="23"/>
        <v>0.69335089787148085</v>
      </c>
      <c r="S731" s="1"/>
      <c r="U731" s="1" t="str">
        <f>IF(I:I="国家开发银行","国开",IF(I:I="中国进出口银行","口行",IF(I:I="中国农业发展银行","农发","国债")))&amp;IF(G:G&lt;1,"0",G731)</f>
        <v>农发7</v>
      </c>
      <c r="W731" s="1"/>
      <c r="X731" s="1"/>
    </row>
    <row r="732" spans="1:24" ht="15.75" hidden="1" x14ac:dyDescent="0.25">
      <c r="A732" s="113" t="str">
        <f t="shared" si="22"/>
        <v>160421.IB</v>
      </c>
      <c r="B732" s="29" t="s">
        <v>2903</v>
      </c>
      <c r="C732" s="29" t="s">
        <v>2904</v>
      </c>
      <c r="D732" s="33">
        <v>42618</v>
      </c>
      <c r="E732" s="33">
        <v>42620</v>
      </c>
      <c r="F732" s="30">
        <v>70</v>
      </c>
      <c r="G732" s="30">
        <v>5</v>
      </c>
      <c r="H732" s="29" t="s">
        <v>12</v>
      </c>
      <c r="I732" s="29" t="s">
        <v>41</v>
      </c>
      <c r="J732" s="30">
        <v>2.9603000000000002</v>
      </c>
      <c r="K732" s="30">
        <v>2.73</v>
      </c>
      <c r="L732" s="30"/>
      <c r="M732" s="30">
        <v>4.6538000000000004</v>
      </c>
      <c r="N732" s="84">
        <f>[1]!b_anal_modidura_cnbd(A732,E732,1)</f>
        <v>4.4715999999999996</v>
      </c>
      <c r="O732" s="85">
        <f>[1]!b_anal_yield_cnbd(A732,D732,1)</f>
        <v>2.9763999999999999</v>
      </c>
      <c r="P732" s="86">
        <f>IF(U:U="国开1",0.09/N732+J732,IF(U:U="国开3",0.14/N732+J732,IF(U:U="国开5",0.24/N732+J732,IF(U:U="国开7",0.24/N732+J732,IF(U:U="国开10",0.29/N732+J732,IF(U:U="口行1",0.08/N732+J732,IF(U:U="口行2",0.08/N732+J732,IF(U:U="口行3",0.08/N732+J732,IF(U:U="口行5",0.13/N732+J732,IF(U:U="口行7",0.13/N732+J732,IF(U:U="口行10",0.18/N732+J732,IF(U:U="农发1",0.09/N732+J732,IF(U:U="农发2",0.09/N732+J732,IF(U:U="农发3",0.09/N732+J732,IF(U:U="农发5",0.14/N732+J732,IF(U:U="农发7",0.19/N732+J732,IF(U:U="农发10",0.19/N732+J732,IF(U:U="农发20",0.24/N732+J732,IF(U:U="国债1",0.05/N732+J732,IF(U:U="国债2",0.05/N732+J732,IF(U:U="国债3",0.05/N732+J732,IF(U:U="国开0",0,IF(U:U="农发0",0,IF(U:U="国债0",0,IF(U:U="口行0",0,0.1/N732+J732)))))))))))))))))))))))))</f>
        <v>2.9916087038196619</v>
      </c>
      <c r="Q732" s="1"/>
      <c r="R732" s="88">
        <f t="shared" si="23"/>
        <v>1.5208703819661995</v>
      </c>
      <c r="S732" s="1"/>
      <c r="U732" s="1" t="str">
        <f>IF(I:I="国家开发银行","国开",IF(I:I="中国进出口银行","口行",IF(I:I="中国农业发展银行","农发","国债")))&amp;IF(G:G&lt;1,"0",G732)</f>
        <v>农发5</v>
      </c>
      <c r="W732" s="1"/>
      <c r="X732" s="1"/>
    </row>
    <row r="733" spans="1:24" ht="15.75" hidden="1" x14ac:dyDescent="0.25">
      <c r="A733" s="113" t="str">
        <f t="shared" si="22"/>
        <v>160213.IB</v>
      </c>
      <c r="B733" s="29" t="s">
        <v>2905</v>
      </c>
      <c r="C733" s="29" t="s">
        <v>2906</v>
      </c>
      <c r="D733" s="33">
        <v>42619</v>
      </c>
      <c r="E733" s="33">
        <v>42621</v>
      </c>
      <c r="F733" s="30">
        <v>70</v>
      </c>
      <c r="G733" s="30">
        <v>10</v>
      </c>
      <c r="H733" s="29" t="s">
        <v>12</v>
      </c>
      <c r="I733" s="29" t="s">
        <v>15</v>
      </c>
      <c r="J733" s="30">
        <v>3.1015000000000001</v>
      </c>
      <c r="K733" s="30">
        <v>4.7300000000000004</v>
      </c>
      <c r="L733" s="30"/>
      <c r="M733" s="30">
        <v>2.669</v>
      </c>
      <c r="N733" s="84">
        <f>[1]!b_anal_modidura_cnbd(A733,E733,1)</f>
        <v>8.4591999999999992</v>
      </c>
      <c r="O733" s="85">
        <f>[1]!b_anal_yield_cnbd(A733,D733,1)</f>
        <v>3.1501000000000001</v>
      </c>
      <c r="P733" s="86">
        <f>IF(U:U="国开1",0.09/N733+J733,IF(U:U="国开3",0.14/N733+J733,IF(U:U="国开5",0.24/N733+J733,IF(U:U="国开7",0.24/N733+J733,IF(U:U="国开10",0.29/N733+J733,IF(U:U="口行1",0.08/N733+J733,IF(U:U="口行2",0.08/N733+J733,IF(U:U="口行3",0.08/N733+J733,IF(U:U="口行5",0.13/N733+J733,IF(U:U="口行7",0.13/N733+J733,IF(U:U="口行10",0.18/N733+J733,IF(U:U="农发1",0.09/N733+J733,IF(U:U="农发2",0.09/N733+J733,IF(U:U="农发3",0.09/N733+J733,IF(U:U="农发5",0.14/N733+J733,IF(U:U="农发7",0.19/N733+J733,IF(U:U="农发10",0.19/N733+J733,IF(U:U="农发20",0.24/N733+J733,IF(U:U="国债1",0.05/N733+J733,IF(U:U="国债2",0.05/N733+J733,IF(U:U="国债3",0.05/N733+J733,IF(U:U="国开0",0,IF(U:U="农发0",0,IF(U:U="国债0",0,IF(U:U="口行0",0,0.1/N733+J733)))))))))))))))))))))))))</f>
        <v>3.1357822016266317</v>
      </c>
      <c r="Q733" s="1"/>
      <c r="R733" s="88">
        <f t="shared" si="23"/>
        <v>-1.431779837336844</v>
      </c>
      <c r="S733" s="1"/>
      <c r="U733" s="1" t="str">
        <f>IF(I:I="国家开发银行","国开",IF(I:I="中国进出口银行","口行",IF(I:I="中国农业发展银行","农发","国债")))&amp;IF(G:G&lt;1,"0",G733)</f>
        <v>国开10</v>
      </c>
      <c r="W733" s="1"/>
      <c r="X733" s="1"/>
    </row>
    <row r="734" spans="1:24" ht="15.75" hidden="1" x14ac:dyDescent="0.25">
      <c r="A734" s="113" t="str">
        <f t="shared" si="22"/>
        <v>160017.IB</v>
      </c>
      <c r="B734" s="29" t="s">
        <v>2907</v>
      </c>
      <c r="C734" s="29" t="s">
        <v>2908</v>
      </c>
      <c r="D734" s="33">
        <v>42620</v>
      </c>
      <c r="E734" s="33">
        <v>42621</v>
      </c>
      <c r="F734" s="30">
        <v>383.4</v>
      </c>
      <c r="G734" s="30">
        <v>10</v>
      </c>
      <c r="H734" s="29" t="s">
        <v>12</v>
      </c>
      <c r="I734" s="29" t="s">
        <v>31</v>
      </c>
      <c r="J734" s="30">
        <v>2.7523</v>
      </c>
      <c r="K734" s="30">
        <v>3.08</v>
      </c>
      <c r="L734" s="30"/>
      <c r="M734" s="30"/>
      <c r="N734" s="84">
        <f>[1]!b_anal_modidura_cnbd(A734,E734,1)</f>
        <v>8.5977999999999994</v>
      </c>
      <c r="O734" s="85">
        <f>[1]!b_anal_yield_cnbd(A734,D734,1)</f>
        <v>2.7850000000000001</v>
      </c>
      <c r="P734" s="86">
        <f>IF(U:U="国开1",0.09/N734+J734,IF(U:U="国开3",0.14/N734+J734,IF(U:U="国开5",0.24/N734+J734,IF(U:U="国开7",0.24/N734+J734,IF(U:U="国开10",0.29/N734+J734,IF(U:U="口行1",0.08/N734+J734,IF(U:U="口行2",0.08/N734+J734,IF(U:U="口行3",0.08/N734+J734,IF(U:U="口行5",0.13/N734+J734,IF(U:U="口行7",0.13/N734+J734,IF(U:U="口行10",0.18/N734+J734,IF(U:U="农发1",0.09/N734+J734,IF(U:U="农发2",0.09/N734+J734,IF(U:U="农发3",0.09/N734+J734,IF(U:U="农发5",0.14/N734+J734,IF(U:U="农发7",0.19/N734+J734,IF(U:U="农发10",0.19/N734+J734,IF(U:U="农发20",0.24/N734+J734,IF(U:U="国债1",0.05/N734+J734,IF(U:U="国债2",0.05/N734+J734,IF(U:U="国债3",0.05/N734+J734,IF(U:U="国开0",0,IF(U:U="农发0",0,IF(U:U="国债0",0,IF(U:U="口行0",0,0.1/N734+J734)))))))))))))))))))))))))</f>
        <v>2.7639308823187325</v>
      </c>
      <c r="Q734" s="1"/>
      <c r="R734" s="88">
        <f t="shared" si="23"/>
        <v>-2.1069117681267624</v>
      </c>
      <c r="S734" s="1"/>
      <c r="U734" s="1" t="str">
        <f>IF(I:I="国家开发银行","国开",IF(I:I="中国进出口银行","口行",IF(I:I="中国农业发展银行","农发","国债")))&amp;IF(G:G&lt;1,"0",G734)</f>
        <v>国债10</v>
      </c>
      <c r="W734" s="1"/>
      <c r="X734" s="1"/>
    </row>
    <row r="735" spans="1:24" ht="15.75" hidden="1" x14ac:dyDescent="0.25">
      <c r="A735" s="113" t="str">
        <f t="shared" si="22"/>
        <v>160310.IB</v>
      </c>
      <c r="B735" s="29" t="s">
        <v>2909</v>
      </c>
      <c r="C735" s="29" t="s">
        <v>2910</v>
      </c>
      <c r="D735" s="33">
        <v>42621</v>
      </c>
      <c r="E735" s="33">
        <v>42625</v>
      </c>
      <c r="F735" s="30">
        <v>50</v>
      </c>
      <c r="G735" s="30">
        <v>10</v>
      </c>
      <c r="H735" s="29" t="s">
        <v>12</v>
      </c>
      <c r="I735" s="29" t="s">
        <v>22</v>
      </c>
      <c r="J735" s="30">
        <v>3.2073</v>
      </c>
      <c r="K735" s="30">
        <v>4.47</v>
      </c>
      <c r="L735" s="30"/>
      <c r="M735" s="30">
        <v>2.8506999999999998</v>
      </c>
      <c r="N735" s="84">
        <f>[1]!b_anal_modidura_cnbd(A735,E735,1)</f>
        <v>8.4288000000000007</v>
      </c>
      <c r="O735" s="85">
        <f>[1]!b_anal_yield_cnbd(A735,D735,1)</f>
        <v>3.2303999999999999</v>
      </c>
      <c r="P735" s="86">
        <f>IF(U:U="国开1",0.09/N735+J735,IF(U:U="国开3",0.14/N735+J735,IF(U:U="国开5",0.24/N735+J735,IF(U:U="国开7",0.24/N735+J735,IF(U:U="国开10",0.29/N735+J735,IF(U:U="口行1",0.08/N735+J735,IF(U:U="口行2",0.08/N735+J735,IF(U:U="口行3",0.08/N735+J735,IF(U:U="口行5",0.13/N735+J735,IF(U:U="口行7",0.13/N735+J735,IF(U:U="口行10",0.18/N735+J735,IF(U:U="农发1",0.09/N735+J735,IF(U:U="农发2",0.09/N735+J735,IF(U:U="农发3",0.09/N735+J735,IF(U:U="农发5",0.14/N735+J735,IF(U:U="农发7",0.19/N735+J735,IF(U:U="农发10",0.19/N735+J735,IF(U:U="农发20",0.24/N735+J735,IF(U:U="国债1",0.05/N735+J735,IF(U:U="国债2",0.05/N735+J735,IF(U:U="国债3",0.05/N735+J735,IF(U:U="国开0",0,IF(U:U="农发0",0,IF(U:U="国债0",0,IF(U:U="口行0",0,0.1/N735+J735)))))))))))))))))))))))))</f>
        <v>3.2286553530751707</v>
      </c>
      <c r="Q735" s="1"/>
      <c r="R735" s="88">
        <f t="shared" si="23"/>
        <v>-0.17446469248292296</v>
      </c>
      <c r="S735" s="1"/>
      <c r="U735" s="1" t="str">
        <f>IF(I:I="国家开发银行","国开",IF(I:I="中国进出口银行","口行",IF(I:I="中国农业发展银行","农发","国债")))&amp;IF(G:G&lt;1,"0",G735)</f>
        <v>口行10</v>
      </c>
      <c r="W735" s="1"/>
      <c r="X735" s="1"/>
    </row>
    <row r="736" spans="1:24" ht="15.75" hidden="1" x14ac:dyDescent="0.25">
      <c r="A736" s="113" t="str">
        <f t="shared" si="22"/>
        <v>150319.IB</v>
      </c>
      <c r="B736" s="29" t="s">
        <v>2911</v>
      </c>
      <c r="C736" s="29" t="s">
        <v>2912</v>
      </c>
      <c r="D736" s="33">
        <v>42621</v>
      </c>
      <c r="E736" s="33">
        <v>42625</v>
      </c>
      <c r="F736" s="30">
        <v>20</v>
      </c>
      <c r="G736" s="30">
        <v>20</v>
      </c>
      <c r="H736" s="29" t="s">
        <v>12</v>
      </c>
      <c r="I736" s="29" t="s">
        <v>22</v>
      </c>
      <c r="J736" s="30">
        <v>3.56</v>
      </c>
      <c r="K736" s="30">
        <v>4.6399999999999997</v>
      </c>
      <c r="L736" s="30"/>
      <c r="M736" s="30">
        <v>1.1904999999999999</v>
      </c>
      <c r="N736" s="84">
        <f>[1]!b_anal_modidura_cnbd(A736,E736,1)</f>
        <v>13.2706</v>
      </c>
      <c r="O736" s="85">
        <f>[1]!b_anal_yield_cnbd(A736,D736,1)</f>
        <v>3.5665</v>
      </c>
      <c r="P736" s="86">
        <f>IF(U:U="国开1",0.09/N736+J736,IF(U:U="国开3",0.14/N736+J736,IF(U:U="国开5",0.24/N736+J736,IF(U:U="国开7",0.24/N736+J736,IF(U:U="国开10",0.29/N736+J736,IF(U:U="口行1",0.08/N736+J736,IF(U:U="口行2",0.08/N736+J736,IF(U:U="口行3",0.08/N736+J736,IF(U:U="口行5",0.13/N736+J736,IF(U:U="口行7",0.13/N736+J736,IF(U:U="口行10",0.18/N736+J736,IF(U:U="农发1",0.09/N736+J736,IF(U:U="农发2",0.09/N736+J736,IF(U:U="农发3",0.09/N736+J736,IF(U:U="农发5",0.14/N736+J736,IF(U:U="农发7",0.19/N736+J736,IF(U:U="农发10",0.19/N736+J736,IF(U:U="农发20",0.24/N736+J736,IF(U:U="国债1",0.05/N736+J736,IF(U:U="国债2",0.05/N736+J736,IF(U:U="国债3",0.05/N736+J736,IF(U:U="国开0",0,IF(U:U="农发0",0,IF(U:U="国债0",0,IF(U:U="口行0",0,0.1/N736+J736)))))))))))))))))))))))))</f>
        <v>3.5675354543125404</v>
      </c>
      <c r="Q736" s="1"/>
      <c r="R736" s="88">
        <f t="shared" si="23"/>
        <v>0.10354543125403737</v>
      </c>
      <c r="S736" s="1"/>
      <c r="U736" s="1" t="str">
        <f>IF(I:I="国家开发银行","国开",IF(I:I="中国进出口银行","口行",IF(I:I="中国农业发展银行","农发","国债")))&amp;IF(G:G&lt;1,"0",G736)</f>
        <v>口行20</v>
      </c>
      <c r="W736" s="1"/>
      <c r="X736" s="1"/>
    </row>
    <row r="737" spans="1:24" ht="15.75" hidden="1" x14ac:dyDescent="0.25">
      <c r="A737" s="113" t="str">
        <f t="shared" si="22"/>
        <v>160417.IB</v>
      </c>
      <c r="B737" s="29" t="s">
        <v>2913</v>
      </c>
      <c r="C737" s="29" t="s">
        <v>2914</v>
      </c>
      <c r="D737" s="33">
        <v>42625</v>
      </c>
      <c r="E737" s="33">
        <v>42627</v>
      </c>
      <c r="F737" s="30">
        <v>40</v>
      </c>
      <c r="G737" s="30">
        <v>7</v>
      </c>
      <c r="H737" s="29" t="s">
        <v>12</v>
      </c>
      <c r="I737" s="29" t="s">
        <v>41</v>
      </c>
      <c r="J737" s="30">
        <v>3.161</v>
      </c>
      <c r="K737" s="30">
        <v>3.43</v>
      </c>
      <c r="L737" s="30"/>
      <c r="M737" s="30">
        <v>38.75</v>
      </c>
      <c r="N737" s="84">
        <f>[1]!b_anal_modidura_cnbd(A737,E737,1)</f>
        <v>5.7515999999999998</v>
      </c>
      <c r="O737" s="85">
        <f>[1]!b_anal_yield_cnbd(A737,D737,1)</f>
        <v>3.1739000000000002</v>
      </c>
      <c r="P737" s="86">
        <f>IF(U:U="国开1",0.09/N737+J737,IF(U:U="国开3",0.14/N737+J737,IF(U:U="国开5",0.24/N737+J737,IF(U:U="国开7",0.24/N737+J737,IF(U:U="国开10",0.29/N737+J737,IF(U:U="口行1",0.08/N737+J737,IF(U:U="口行2",0.08/N737+J737,IF(U:U="口行3",0.08/N737+J737,IF(U:U="口行5",0.13/N737+J737,IF(U:U="口行7",0.13/N737+J737,IF(U:U="口行10",0.18/N737+J737,IF(U:U="农发1",0.09/N737+J737,IF(U:U="农发2",0.09/N737+J737,IF(U:U="农发3",0.09/N737+J737,IF(U:U="农发5",0.14/N737+J737,IF(U:U="农发7",0.19/N737+J737,IF(U:U="农发10",0.19/N737+J737,IF(U:U="农发20",0.24/N737+J737,IF(U:U="国债1",0.05/N737+J737,IF(U:U="国债2",0.05/N737+J737,IF(U:U="国债3",0.05/N737+J737,IF(U:U="国开0",0,IF(U:U="农发0",0,IF(U:U="国债0",0,IF(U:U="口行0",0,0.1/N737+J737)))))))))))))))))))))))))</f>
        <v>3.1940342861116906</v>
      </c>
      <c r="Q737" s="1"/>
      <c r="R737" s="88">
        <f t="shared" si="23"/>
        <v>2.0134286111690436</v>
      </c>
      <c r="S737" s="1"/>
      <c r="U737" s="1" t="str">
        <f>IF(I:I="国家开发银行","国开",IF(I:I="中国进出口银行","口行",IF(I:I="中国农业发展银行","农发","国债")))&amp;IF(G:G&lt;1,"0",G737)</f>
        <v>农发7</v>
      </c>
      <c r="W737" s="1"/>
      <c r="X737" s="1"/>
    </row>
    <row r="738" spans="1:24" ht="15.75" hidden="1" x14ac:dyDescent="0.25">
      <c r="A738" s="113" t="str">
        <f t="shared" si="22"/>
        <v>160418.IB</v>
      </c>
      <c r="B738" s="29" t="s">
        <v>2915</v>
      </c>
      <c r="C738" s="29" t="s">
        <v>2916</v>
      </c>
      <c r="D738" s="33">
        <v>42625</v>
      </c>
      <c r="E738" s="33">
        <v>42627</v>
      </c>
      <c r="F738" s="30">
        <v>60</v>
      </c>
      <c r="G738" s="30">
        <v>10</v>
      </c>
      <c r="H738" s="29" t="s">
        <v>12</v>
      </c>
      <c r="I738" s="29" t="s">
        <v>41</v>
      </c>
      <c r="J738" s="30">
        <v>3.1745999999999999</v>
      </c>
      <c r="K738" s="30">
        <v>5.73</v>
      </c>
      <c r="L738" s="30"/>
      <c r="M738" s="30">
        <v>1.1640999999999999</v>
      </c>
      <c r="N738" s="84">
        <f>[1]!b_anal_modidura_cnbd(A738,E738,1)</f>
        <v>7.9581</v>
      </c>
      <c r="O738" s="85">
        <f>[1]!b_anal_yield_cnbd(A738,D738,1)</f>
        <v>3.2075999999999998</v>
      </c>
      <c r="P738" s="86">
        <f>IF(U:U="国开1",0.09/N738+J738,IF(U:U="国开3",0.14/N738+J738,IF(U:U="国开5",0.24/N738+J738,IF(U:U="国开7",0.24/N738+J738,IF(U:U="国开10",0.29/N738+J738,IF(U:U="口行1",0.08/N738+J738,IF(U:U="口行2",0.08/N738+J738,IF(U:U="口行3",0.08/N738+J738,IF(U:U="口行5",0.13/N738+J738,IF(U:U="口行7",0.13/N738+J738,IF(U:U="口行10",0.18/N738+J738,IF(U:U="农发1",0.09/N738+J738,IF(U:U="农发2",0.09/N738+J738,IF(U:U="农发3",0.09/N738+J738,IF(U:U="农发5",0.14/N738+J738,IF(U:U="农发7",0.19/N738+J738,IF(U:U="农发10",0.19/N738+J738,IF(U:U="农发20",0.24/N738+J738,IF(U:U="国债1",0.05/N738+J738,IF(U:U="国债2",0.05/N738+J738,IF(U:U="国债3",0.05/N738+J738,IF(U:U="国开0",0,IF(U:U="农发0",0,IF(U:U="国债0",0,IF(U:U="口行0",0,0.1/N738+J738)))))))))))))))))))))))))</f>
        <v>3.1984750455510738</v>
      </c>
      <c r="Q738" s="1"/>
      <c r="R738" s="88">
        <f t="shared" si="23"/>
        <v>-0.91249544489260259</v>
      </c>
      <c r="S738" s="1"/>
      <c r="U738" s="1" t="str">
        <f>IF(I:I="国家开发银行","国开",IF(I:I="中国进出口银行","口行",IF(I:I="中国农业发展银行","农发","国债")))&amp;IF(G:G&lt;1,"0",G738)</f>
        <v>农发10</v>
      </c>
      <c r="W738" s="1"/>
      <c r="X738" s="1"/>
    </row>
    <row r="739" spans="1:24" ht="15.75" hidden="1" x14ac:dyDescent="0.25">
      <c r="A739" s="113" t="str">
        <f t="shared" si="22"/>
        <v>160420.IB</v>
      </c>
      <c r="B739" s="29" t="s">
        <v>2917</v>
      </c>
      <c r="C739" s="29" t="s">
        <v>2918</v>
      </c>
      <c r="D739" s="33">
        <v>42625</v>
      </c>
      <c r="E739" s="33">
        <v>42627</v>
      </c>
      <c r="F739" s="30">
        <v>50</v>
      </c>
      <c r="G739" s="30">
        <v>3</v>
      </c>
      <c r="H739" s="29" t="s">
        <v>12</v>
      </c>
      <c r="I739" s="29" t="s">
        <v>41</v>
      </c>
      <c r="J739" s="30">
        <v>2.7974000000000001</v>
      </c>
      <c r="K739" s="30">
        <v>2.73</v>
      </c>
      <c r="L739" s="30"/>
      <c r="M739" s="30">
        <v>1.2921</v>
      </c>
      <c r="N739" s="84">
        <f>[1]!b_anal_modidura_cnbd(A739,E739,1)</f>
        <v>2.7090000000000001</v>
      </c>
      <c r="O739" s="85">
        <f>[1]!b_anal_yield_cnbd(A739,D739,1)</f>
        <v>2.8189000000000002</v>
      </c>
      <c r="P739" s="86">
        <f>IF(U:U="国开1",0.09/N739+J739,IF(U:U="国开3",0.14/N739+J739,IF(U:U="国开5",0.24/N739+J739,IF(U:U="国开7",0.24/N739+J739,IF(U:U="国开10",0.29/N739+J739,IF(U:U="口行1",0.08/N739+J739,IF(U:U="口行2",0.08/N739+J739,IF(U:U="口行3",0.08/N739+J739,IF(U:U="口行5",0.13/N739+J739,IF(U:U="口行7",0.13/N739+J739,IF(U:U="口行10",0.18/N739+J739,IF(U:U="农发1",0.09/N739+J739,IF(U:U="农发2",0.09/N739+J739,IF(U:U="农发3",0.09/N739+J739,IF(U:U="农发5",0.14/N739+J739,IF(U:U="农发7",0.19/N739+J739,IF(U:U="农发10",0.19/N739+J739,IF(U:U="农发20",0.24/N739+J739,IF(U:U="国债1",0.05/N739+J739,IF(U:U="国债2",0.05/N739+J739,IF(U:U="国债3",0.05/N739+J739,IF(U:U="国开0",0,IF(U:U="农发0",0,IF(U:U="国债0",0,IF(U:U="口行0",0,0.1/N739+J739)))))))))))))))))))))))))</f>
        <v>2.8306225913621264</v>
      </c>
      <c r="Q739" s="1"/>
      <c r="R739" s="88">
        <f t="shared" si="23"/>
        <v>1.1722591362126167</v>
      </c>
      <c r="S739" s="1"/>
      <c r="U739" s="1" t="str">
        <f>IF(I:I="国家开发银行","国开",IF(I:I="中国进出口银行","口行",IF(I:I="中国农业发展银行","农发","国债")))&amp;IF(G:G&lt;1,"0",G739)</f>
        <v>农发3</v>
      </c>
      <c r="W739" s="1"/>
      <c r="X739" s="1"/>
    </row>
    <row r="740" spans="1:24" ht="15.75" hidden="1" x14ac:dyDescent="0.25">
      <c r="A740" s="113" t="str">
        <f t="shared" si="22"/>
        <v>160421.IB</v>
      </c>
      <c r="B740" s="29" t="s">
        <v>2919</v>
      </c>
      <c r="C740" s="29" t="s">
        <v>2920</v>
      </c>
      <c r="D740" s="33">
        <v>42625</v>
      </c>
      <c r="E740" s="33">
        <v>42627</v>
      </c>
      <c r="F740" s="30">
        <v>60</v>
      </c>
      <c r="G740" s="30">
        <v>5</v>
      </c>
      <c r="H740" s="29" t="s">
        <v>12</v>
      </c>
      <c r="I740" s="29" t="s">
        <v>41</v>
      </c>
      <c r="J740" s="30">
        <v>2.9582999999999999</v>
      </c>
      <c r="K740" s="30">
        <v>3.08</v>
      </c>
      <c r="L740" s="30"/>
      <c r="M740" s="30">
        <v>1.7646999999999999</v>
      </c>
      <c r="N740" s="84">
        <f>[1]!b_anal_modidura_cnbd(A740,E740,1)</f>
        <v>4.4532999999999996</v>
      </c>
      <c r="O740" s="85">
        <f>[1]!b_anal_yield_cnbd(A740,D740,1)</f>
        <v>2.9738000000000002</v>
      </c>
      <c r="P740" s="86">
        <f>IF(U:U="国开1",0.09/N740+J740,IF(U:U="国开3",0.14/N740+J740,IF(U:U="国开5",0.24/N740+J740,IF(U:U="国开7",0.24/N740+J740,IF(U:U="国开10",0.29/N740+J740,IF(U:U="口行1",0.08/N740+J740,IF(U:U="口行2",0.08/N740+J740,IF(U:U="口行3",0.08/N740+J740,IF(U:U="口行5",0.13/N740+J740,IF(U:U="口行7",0.13/N740+J740,IF(U:U="口行10",0.18/N740+J740,IF(U:U="农发1",0.09/N740+J740,IF(U:U="农发2",0.09/N740+J740,IF(U:U="农发3",0.09/N740+J740,IF(U:U="农发5",0.14/N740+J740,IF(U:U="农发7",0.19/N740+J740,IF(U:U="农发10",0.19/N740+J740,IF(U:U="农发20",0.24/N740+J740,IF(U:U="国债1",0.05/N740+J740,IF(U:U="国债2",0.05/N740+J740,IF(U:U="国债3",0.05/N740+J740,IF(U:U="国开0",0,IF(U:U="农发0",0,IF(U:U="国债0",0,IF(U:U="口行0",0,0.1/N740+J740)))))))))))))))))))))))))</f>
        <v>2.9897373610580917</v>
      </c>
      <c r="Q740" s="1"/>
      <c r="R740" s="88">
        <f t="shared" si="23"/>
        <v>1.5937361058091515</v>
      </c>
      <c r="S740" s="1"/>
      <c r="U740" s="1" t="str">
        <f>IF(I:I="国家开发银行","国开",IF(I:I="中国进出口银行","口行",IF(I:I="中国农业发展银行","农发","国债")))&amp;IF(G:G&lt;1,"0",G740)</f>
        <v>农发5</v>
      </c>
      <c r="W740" s="1"/>
      <c r="X740" s="1"/>
    </row>
    <row r="741" spans="1:24" ht="15.75" hidden="1" x14ac:dyDescent="0.25">
      <c r="A741" s="113" t="str">
        <f t="shared" si="22"/>
        <v>160015.IB</v>
      </c>
      <c r="B741" s="29" t="s">
        <v>2921</v>
      </c>
      <c r="C741" s="29" t="s">
        <v>2922</v>
      </c>
      <c r="D741" s="33">
        <v>42627</v>
      </c>
      <c r="E741" s="33">
        <v>42632</v>
      </c>
      <c r="F741" s="30">
        <v>402.9</v>
      </c>
      <c r="G741" s="30">
        <v>5</v>
      </c>
      <c r="H741" s="29" t="s">
        <v>12</v>
      </c>
      <c r="I741" s="29" t="s">
        <v>31</v>
      </c>
      <c r="J741" s="30">
        <v>2.5266000000000002</v>
      </c>
      <c r="K741" s="30">
        <v>2.69</v>
      </c>
      <c r="L741" s="30"/>
      <c r="M741" s="30"/>
      <c r="N741" s="84">
        <f>[1]!b_anal_modidura_cnbd(A741,E741,1)</f>
        <v>4.4518000000000004</v>
      </c>
      <c r="O741" s="85">
        <f>[1]!b_anal_yield_cnbd(A741,D741,1)</f>
        <v>2.5577999999999999</v>
      </c>
      <c r="P741" s="86">
        <f>IF(U:U="国开1",0.09/N741+J741,IF(U:U="国开3",0.14/N741+J741,IF(U:U="国开5",0.24/N741+J741,IF(U:U="国开7",0.24/N741+J741,IF(U:U="国开10",0.29/N741+J741,IF(U:U="口行1",0.08/N741+J741,IF(U:U="口行2",0.08/N741+J741,IF(U:U="口行3",0.08/N741+J741,IF(U:U="口行5",0.13/N741+J741,IF(U:U="口行7",0.13/N741+J741,IF(U:U="口行10",0.18/N741+J741,IF(U:U="农发1",0.09/N741+J741,IF(U:U="农发2",0.09/N741+J741,IF(U:U="农发3",0.09/N741+J741,IF(U:U="农发5",0.14/N741+J741,IF(U:U="农发7",0.19/N741+J741,IF(U:U="农发10",0.19/N741+J741,IF(U:U="农发20",0.24/N741+J741,IF(U:U="国债1",0.05/N741+J741,IF(U:U="国债2",0.05/N741+J741,IF(U:U="国债3",0.05/N741+J741,IF(U:U="国开0",0,IF(U:U="农发0",0,IF(U:U="国债0",0,IF(U:U="口行0",0,0.1/N741+J741)))))))))))))))))))))))))</f>
        <v>2.5490628240262367</v>
      </c>
      <c r="Q741" s="1"/>
      <c r="R741" s="88">
        <f t="shared" si="23"/>
        <v>-0.87371759737631116</v>
      </c>
      <c r="S741" s="1"/>
      <c r="U741" s="1" t="str">
        <f>IF(I:I="国家开发银行","国开",IF(I:I="中国进出口银行","口行",IF(I:I="中国农业发展银行","农发","国债")))&amp;IF(G:G&lt;1,"0",G741)</f>
        <v>国债5</v>
      </c>
      <c r="W741" s="1"/>
      <c r="X741" s="1"/>
    </row>
    <row r="742" spans="1:24" ht="15.75" hidden="1" x14ac:dyDescent="0.25">
      <c r="A742" s="113" t="str">
        <f t="shared" si="22"/>
        <v>160418.IB</v>
      </c>
      <c r="B742" s="29" t="s">
        <v>2923</v>
      </c>
      <c r="C742" s="29" t="s">
        <v>2924</v>
      </c>
      <c r="D742" s="33">
        <v>42632</v>
      </c>
      <c r="E742" s="33">
        <v>42634</v>
      </c>
      <c r="F742" s="30">
        <v>70</v>
      </c>
      <c r="G742" s="30">
        <v>10</v>
      </c>
      <c r="H742" s="29" t="s">
        <v>12</v>
      </c>
      <c r="I742" s="29" t="s">
        <v>41</v>
      </c>
      <c r="J742" s="30">
        <v>3.1181999999999999</v>
      </c>
      <c r="K742" s="30">
        <v>4.9800000000000004</v>
      </c>
      <c r="L742" s="30"/>
      <c r="M742" s="30">
        <v>1.1111</v>
      </c>
      <c r="N742" s="84">
        <f>[1]!b_anal_modidura_cnbd(A742,E742,1)</f>
        <v>7.9423000000000004</v>
      </c>
      <c r="O742" s="85">
        <f>[1]!b_anal_yield_cnbd(A742,D742,1)</f>
        <v>3.1551</v>
      </c>
      <c r="P742" s="86">
        <f>IF(U:U="国开1",0.09/N742+J742,IF(U:U="国开3",0.14/N742+J742,IF(U:U="国开5",0.24/N742+J742,IF(U:U="国开7",0.24/N742+J742,IF(U:U="国开10",0.29/N742+J742,IF(U:U="口行1",0.08/N742+J742,IF(U:U="口行2",0.08/N742+J742,IF(U:U="口行3",0.08/N742+J742,IF(U:U="口行5",0.13/N742+J742,IF(U:U="口行7",0.13/N742+J742,IF(U:U="口行10",0.18/N742+J742,IF(U:U="农发1",0.09/N742+J742,IF(U:U="农发2",0.09/N742+J742,IF(U:U="农发3",0.09/N742+J742,IF(U:U="农发5",0.14/N742+J742,IF(U:U="农发7",0.19/N742+J742,IF(U:U="农发10",0.19/N742+J742,IF(U:U="农发20",0.24/N742+J742,IF(U:U="国债1",0.05/N742+J742,IF(U:U="国债2",0.05/N742+J742,IF(U:U="国债3",0.05/N742+J742,IF(U:U="国开0",0,IF(U:U="农发0",0,IF(U:U="国债0",0,IF(U:U="口行0",0,0.1/N742+J742)))))))))))))))))))))))))</f>
        <v>3.1421225413293379</v>
      </c>
      <c r="Q742" s="1"/>
      <c r="R742" s="88">
        <f t="shared" si="23"/>
        <v>-1.2977458670662134</v>
      </c>
      <c r="S742" s="1"/>
      <c r="U742" s="1" t="str">
        <f>IF(I:I="国家开发银行","国开",IF(I:I="中国进出口银行","口行",IF(I:I="中国农业发展银行","农发","国债")))&amp;IF(G:G&lt;1,"0",G742)</f>
        <v>农发10</v>
      </c>
      <c r="W742" s="1"/>
      <c r="X742" s="1"/>
    </row>
    <row r="743" spans="1:24" ht="15.75" hidden="1" x14ac:dyDescent="0.25">
      <c r="A743" s="113" t="str">
        <f t="shared" si="22"/>
        <v>160420.IB</v>
      </c>
      <c r="B743" s="29" t="s">
        <v>2925</v>
      </c>
      <c r="C743" s="29" t="s">
        <v>2926</v>
      </c>
      <c r="D743" s="33">
        <v>42632</v>
      </c>
      <c r="E743" s="33">
        <v>42634</v>
      </c>
      <c r="F743" s="30">
        <v>40</v>
      </c>
      <c r="G743" s="30">
        <v>3</v>
      </c>
      <c r="H743" s="29" t="s">
        <v>12</v>
      </c>
      <c r="I743" s="29" t="s">
        <v>41</v>
      </c>
      <c r="J743" s="30">
        <v>2.7686000000000002</v>
      </c>
      <c r="K743" s="30">
        <v>4.55</v>
      </c>
      <c r="L743" s="30"/>
      <c r="M743" s="30">
        <v>2.4544999999999999</v>
      </c>
      <c r="N743" s="84">
        <f>[1]!b_anal_modidura_cnbd(A743,E743,1)</f>
        <v>2.6905000000000001</v>
      </c>
      <c r="O743" s="85">
        <f>[1]!b_anal_yield_cnbd(A743,D743,1)</f>
        <v>2.8050000000000002</v>
      </c>
      <c r="P743" s="86">
        <f>IF(U:U="国开1",0.09/N743+J743,IF(U:U="国开3",0.14/N743+J743,IF(U:U="国开5",0.24/N743+J743,IF(U:U="国开7",0.24/N743+J743,IF(U:U="国开10",0.29/N743+J743,IF(U:U="口行1",0.08/N743+J743,IF(U:U="口行2",0.08/N743+J743,IF(U:U="口行3",0.08/N743+J743,IF(U:U="口行5",0.13/N743+J743,IF(U:U="口行7",0.13/N743+J743,IF(U:U="口行10",0.18/N743+J743,IF(U:U="农发1",0.09/N743+J743,IF(U:U="农发2",0.09/N743+J743,IF(U:U="农发3",0.09/N743+J743,IF(U:U="农发5",0.14/N743+J743,IF(U:U="农发7",0.19/N743+J743,IF(U:U="农发10",0.19/N743+J743,IF(U:U="农发20",0.24/N743+J743,IF(U:U="国债1",0.05/N743+J743,IF(U:U="国债2",0.05/N743+J743,IF(U:U="国债3",0.05/N743+J743,IF(U:U="国开0",0,IF(U:U="农发0",0,IF(U:U="国债0",0,IF(U:U="口行0",0,0.1/N743+J743)))))))))))))))))))))))))</f>
        <v>2.8020510314068017</v>
      </c>
      <c r="Q743" s="1"/>
      <c r="R743" s="88">
        <f t="shared" si="23"/>
        <v>-0.29489685931984866</v>
      </c>
      <c r="S743" s="1"/>
      <c r="U743" s="1" t="str">
        <f>IF(I:I="国家开发银行","国开",IF(I:I="中国进出口银行","口行",IF(I:I="中国农业发展银行","农发","国债")))&amp;IF(G:G&lt;1,"0",G743)</f>
        <v>农发3</v>
      </c>
      <c r="W743" s="1"/>
      <c r="X743" s="1"/>
    </row>
    <row r="744" spans="1:24" ht="15.75" hidden="1" x14ac:dyDescent="0.25">
      <c r="A744" s="113" t="str">
        <f t="shared" si="22"/>
        <v>160421.IB</v>
      </c>
      <c r="B744" s="29" t="s">
        <v>2927</v>
      </c>
      <c r="C744" s="29" t="s">
        <v>2928</v>
      </c>
      <c r="D744" s="33">
        <v>42632</v>
      </c>
      <c r="E744" s="33">
        <v>42634</v>
      </c>
      <c r="F744" s="30">
        <v>60</v>
      </c>
      <c r="G744" s="30">
        <v>5</v>
      </c>
      <c r="H744" s="29" t="s">
        <v>12</v>
      </c>
      <c r="I744" s="29" t="s">
        <v>41</v>
      </c>
      <c r="J744" s="30">
        <v>2.9487000000000001</v>
      </c>
      <c r="K744" s="30">
        <v>3.99</v>
      </c>
      <c r="L744" s="30"/>
      <c r="M744" s="30">
        <v>56.333300000000001</v>
      </c>
      <c r="N744" s="84">
        <f>[1]!b_anal_modidura_cnbd(A744,E744,1)</f>
        <v>4.4352999999999998</v>
      </c>
      <c r="O744" s="85">
        <f>[1]!b_anal_yield_cnbd(A744,D744,1)</f>
        <v>2.9762</v>
      </c>
      <c r="P744" s="86">
        <f>IF(U:U="国开1",0.09/N744+J744,IF(U:U="国开3",0.14/N744+J744,IF(U:U="国开5",0.24/N744+J744,IF(U:U="国开7",0.24/N744+J744,IF(U:U="国开10",0.29/N744+J744,IF(U:U="口行1",0.08/N744+J744,IF(U:U="口行2",0.08/N744+J744,IF(U:U="口行3",0.08/N744+J744,IF(U:U="口行5",0.13/N744+J744,IF(U:U="口行7",0.13/N744+J744,IF(U:U="口行10",0.18/N744+J744,IF(U:U="农发1",0.09/N744+J744,IF(U:U="农发2",0.09/N744+J744,IF(U:U="农发3",0.09/N744+J744,IF(U:U="农发5",0.14/N744+J744,IF(U:U="农发7",0.19/N744+J744,IF(U:U="农发10",0.19/N744+J744,IF(U:U="农发20",0.24/N744+J744,IF(U:U="国债1",0.05/N744+J744,IF(U:U="国债2",0.05/N744+J744,IF(U:U="国债3",0.05/N744+J744,IF(U:U="国开0",0,IF(U:U="农发0",0,IF(U:U="国债0",0,IF(U:U="口行0",0,0.1/N744+J744)))))))))))))))))))))))))</f>
        <v>2.9802649448740786</v>
      </c>
      <c r="Q744" s="1"/>
      <c r="R744" s="88">
        <f t="shared" si="23"/>
        <v>0.40649448740786021</v>
      </c>
      <c r="S744" s="1"/>
      <c r="U744" s="1" t="str">
        <f>IF(I:I="国家开发银行","国开",IF(I:I="中国进出口银行","口行",IF(I:I="中国农业发展银行","农发","国债")))&amp;IF(G:G&lt;1,"0",G744)</f>
        <v>农发5</v>
      </c>
      <c r="W744" s="1"/>
      <c r="X744" s="1"/>
    </row>
    <row r="745" spans="1:24" ht="15.75" hidden="1" x14ac:dyDescent="0.25">
      <c r="A745" s="113" t="str">
        <f t="shared" si="22"/>
        <v>160417.IB</v>
      </c>
      <c r="B745" s="29" t="s">
        <v>2929</v>
      </c>
      <c r="C745" s="29" t="s">
        <v>2930</v>
      </c>
      <c r="D745" s="33">
        <v>42632</v>
      </c>
      <c r="E745" s="33">
        <v>42634</v>
      </c>
      <c r="F745" s="30">
        <v>30</v>
      </c>
      <c r="G745" s="30">
        <v>7</v>
      </c>
      <c r="H745" s="29" t="s">
        <v>12</v>
      </c>
      <c r="I745" s="29" t="s">
        <v>41</v>
      </c>
      <c r="J745" s="30">
        <v>3.1110000000000002</v>
      </c>
      <c r="K745" s="30">
        <v>6</v>
      </c>
      <c r="L745" s="30"/>
      <c r="M745" s="30">
        <v>3.1080999999999999</v>
      </c>
      <c r="N745" s="84">
        <f>[1]!b_anal_modidura_cnbd(A745,E745,1)</f>
        <v>5.7333999999999996</v>
      </c>
      <c r="O745" s="85">
        <f>[1]!b_anal_yield_cnbd(A745,D745,1)</f>
        <v>3.1507000000000001</v>
      </c>
      <c r="P745" s="86">
        <f>IF(U:U="国开1",0.09/N745+J745,IF(U:U="国开3",0.14/N745+J745,IF(U:U="国开5",0.24/N745+J745,IF(U:U="国开7",0.24/N745+J745,IF(U:U="国开10",0.29/N745+J745,IF(U:U="口行1",0.08/N745+J745,IF(U:U="口行2",0.08/N745+J745,IF(U:U="口行3",0.08/N745+J745,IF(U:U="口行5",0.13/N745+J745,IF(U:U="口行7",0.13/N745+J745,IF(U:U="口行10",0.18/N745+J745,IF(U:U="农发1",0.09/N745+J745,IF(U:U="农发2",0.09/N745+J745,IF(U:U="农发3",0.09/N745+J745,IF(U:U="农发5",0.14/N745+J745,IF(U:U="农发7",0.19/N745+J745,IF(U:U="农发10",0.19/N745+J745,IF(U:U="农发20",0.24/N745+J745,IF(U:U="国债1",0.05/N745+J745,IF(U:U="国债2",0.05/N745+J745,IF(U:U="国债3",0.05/N745+J745,IF(U:U="国开0",0,IF(U:U="农发0",0,IF(U:U="国债0",0,IF(U:U="口行0",0,0.1/N745+J745)))))))))))))))))))))))))</f>
        <v>3.144139149544773</v>
      </c>
      <c r="Q745" s="1"/>
      <c r="R745" s="88">
        <f t="shared" si="23"/>
        <v>-0.65608504552270297</v>
      </c>
      <c r="S745" s="1"/>
      <c r="U745" s="1" t="str">
        <f>IF(I:I="国家开发银行","国开",IF(I:I="中国进出口银行","口行",IF(I:I="中国农业发展银行","农发","国债")))&amp;IF(G:G&lt;1,"0",G745)</f>
        <v>农发7</v>
      </c>
      <c r="W745" s="1"/>
      <c r="X745" s="1"/>
    </row>
    <row r="746" spans="1:24" ht="15.75" hidden="1" x14ac:dyDescent="0.25">
      <c r="A746" s="113" t="str">
        <f t="shared" si="22"/>
        <v>160206.IB</v>
      </c>
      <c r="B746" s="29" t="s">
        <v>2931</v>
      </c>
      <c r="C746" s="29" t="s">
        <v>2932</v>
      </c>
      <c r="D746" s="33">
        <v>42633</v>
      </c>
      <c r="E746" s="33">
        <v>42635</v>
      </c>
      <c r="F746" s="30">
        <v>40</v>
      </c>
      <c r="G746" s="30">
        <v>5</v>
      </c>
      <c r="H746" s="29" t="s">
        <v>12</v>
      </c>
      <c r="I746" s="29" t="s">
        <v>15</v>
      </c>
      <c r="J746" s="30">
        <v>2.8877000000000002</v>
      </c>
      <c r="K746" s="30">
        <v>5.22</v>
      </c>
      <c r="L746" s="30"/>
      <c r="M746" s="30">
        <v>4.66</v>
      </c>
      <c r="N746" s="84">
        <f>[1]!b_anal_modidura_cnbd(A746,E746,1)</f>
        <v>4.0103</v>
      </c>
      <c r="O746" s="85">
        <f>[1]!b_anal_yield_cnbd(A746,D746,1)</f>
        <v>2.9346999999999999</v>
      </c>
      <c r="P746" s="86">
        <f>IF(U:U="国开1",0.09/N746+J746,IF(U:U="国开3",0.14/N746+J746,IF(U:U="国开5",0.24/N746+J746,IF(U:U="国开7",0.24/N746+J746,IF(U:U="国开10",0.29/N746+J746,IF(U:U="口行1",0.08/N746+J746,IF(U:U="口行2",0.08/N746+J746,IF(U:U="口行3",0.08/N746+J746,IF(U:U="口行5",0.13/N746+J746,IF(U:U="口行7",0.13/N746+J746,IF(U:U="口行10",0.18/N746+J746,IF(U:U="农发1",0.09/N746+J746,IF(U:U="农发2",0.09/N746+J746,IF(U:U="农发3",0.09/N746+J746,IF(U:U="农发5",0.14/N746+J746,IF(U:U="农发7",0.19/N746+J746,IF(U:U="农发10",0.19/N746+J746,IF(U:U="农发20",0.24/N746+J746,IF(U:U="国债1",0.05/N746+J746,IF(U:U="国债2",0.05/N746+J746,IF(U:U="国债3",0.05/N746+J746,IF(U:U="国开0",0,IF(U:U="农发0",0,IF(U:U="国债0",0,IF(U:U="口行0",0,0.1/N746+J746)))))))))))))))))))))))))</f>
        <v>2.9475458968156998</v>
      </c>
      <c r="Q746" s="1"/>
      <c r="R746" s="88">
        <f t="shared" si="23"/>
        <v>1.284589681569992</v>
      </c>
      <c r="S746" s="1"/>
      <c r="U746" s="1" t="str">
        <f>IF(I:I="国家开发银行","国开",IF(I:I="中国进出口银行","口行",IF(I:I="中国农业发展银行","农发","国债")))&amp;IF(G:G&lt;1,"0",G746)</f>
        <v>国开5</v>
      </c>
      <c r="W746" s="1"/>
      <c r="X746" s="1"/>
    </row>
    <row r="747" spans="1:24" ht="15.75" hidden="1" x14ac:dyDescent="0.25">
      <c r="A747" s="113" t="str">
        <f t="shared" si="22"/>
        <v>160208.IB</v>
      </c>
      <c r="B747" s="29" t="s">
        <v>2933</v>
      </c>
      <c r="C747" s="29" t="s">
        <v>2934</v>
      </c>
      <c r="D747" s="33">
        <v>42633</v>
      </c>
      <c r="E747" s="33">
        <v>42635</v>
      </c>
      <c r="F747" s="30">
        <v>40</v>
      </c>
      <c r="G747" s="30">
        <v>3</v>
      </c>
      <c r="H747" s="29" t="s">
        <v>12</v>
      </c>
      <c r="I747" s="29" t="s">
        <v>15</v>
      </c>
      <c r="J747" s="30">
        <v>2.6959</v>
      </c>
      <c r="K747" s="30">
        <v>4.97</v>
      </c>
      <c r="L747" s="30"/>
      <c r="M747" s="30">
        <v>20.333300000000001</v>
      </c>
      <c r="N747" s="84">
        <f>[1]!b_anal_modidura_cnbd(A747,E747,1)</f>
        <v>2.3012999999999999</v>
      </c>
      <c r="O747" s="85">
        <f>[1]!b_anal_yield_cnbd(A747,D747,1)</f>
        <v>2.7713000000000001</v>
      </c>
      <c r="P747" s="86">
        <f>IF(U:U="国开1",0.09/N747+J747,IF(U:U="国开3",0.14/N747+J747,IF(U:U="国开5",0.24/N747+J747,IF(U:U="国开7",0.24/N747+J747,IF(U:U="国开10",0.29/N747+J747,IF(U:U="口行1",0.08/N747+J747,IF(U:U="口行2",0.08/N747+J747,IF(U:U="口行3",0.08/N747+J747,IF(U:U="口行5",0.13/N747+J747,IF(U:U="口行7",0.13/N747+J747,IF(U:U="口行10",0.18/N747+J747,IF(U:U="农发1",0.09/N747+J747,IF(U:U="农发2",0.09/N747+J747,IF(U:U="农发3",0.09/N747+J747,IF(U:U="农发5",0.14/N747+J747,IF(U:U="农发7",0.19/N747+J747,IF(U:U="农发10",0.19/N747+J747,IF(U:U="农发20",0.24/N747+J747,IF(U:U="国债1",0.05/N747+J747,IF(U:U="国债2",0.05/N747+J747,IF(U:U="国债3",0.05/N747+J747,IF(U:U="国开0",0,IF(U:U="农发0",0,IF(U:U="国债0",0,IF(U:U="口行0",0,0.1/N747+J747)))))))))))))))))))))))))</f>
        <v>2.7567351801155868</v>
      </c>
      <c r="Q747" s="1"/>
      <c r="R747" s="88">
        <f t="shared" si="23"/>
        <v>-1.4564819884413271</v>
      </c>
      <c r="S747" s="1"/>
      <c r="U747" s="1" t="str">
        <f>IF(I:I="国家开发银行","国开",IF(I:I="中国进出口银行","口行",IF(I:I="中国农业发展银行","农发","国债")))&amp;IF(G:G&lt;1,"0",G747)</f>
        <v>国开3</v>
      </c>
      <c r="W747" s="1"/>
      <c r="X747" s="1"/>
    </row>
    <row r="748" spans="1:24" ht="15.75" hidden="1" x14ac:dyDescent="0.25">
      <c r="A748" s="113" t="str">
        <f t="shared" si="22"/>
        <v>160213.IB</v>
      </c>
      <c r="B748" s="29" t="s">
        <v>2935</v>
      </c>
      <c r="C748" s="29" t="s">
        <v>2936</v>
      </c>
      <c r="D748" s="33">
        <v>42633</v>
      </c>
      <c r="E748" s="33">
        <v>42635</v>
      </c>
      <c r="F748" s="30">
        <v>100</v>
      </c>
      <c r="G748" s="30">
        <v>10</v>
      </c>
      <c r="H748" s="29" t="s">
        <v>12</v>
      </c>
      <c r="I748" s="29" t="s">
        <v>15</v>
      </c>
      <c r="J748" s="30">
        <v>3.0206</v>
      </c>
      <c r="K748" s="30">
        <v>3.34</v>
      </c>
      <c r="L748" s="30"/>
      <c r="M748" s="30">
        <v>1.1892</v>
      </c>
      <c r="N748" s="84">
        <f>[1]!b_anal_modidura_cnbd(A748,E748,1)</f>
        <v>8.4308999999999994</v>
      </c>
      <c r="O748" s="85">
        <f>[1]!b_anal_yield_cnbd(A748,D748,1)</f>
        <v>3.07</v>
      </c>
      <c r="P748" s="86">
        <f>IF(U:U="国开1",0.09/N748+J748,IF(U:U="国开3",0.14/N748+J748,IF(U:U="国开5",0.24/N748+J748,IF(U:U="国开7",0.24/N748+J748,IF(U:U="国开10",0.29/N748+J748,IF(U:U="口行1",0.08/N748+J748,IF(U:U="口行2",0.08/N748+J748,IF(U:U="口行3",0.08/N748+J748,IF(U:U="口行5",0.13/N748+J748,IF(U:U="口行7",0.13/N748+J748,IF(U:U="口行10",0.18/N748+J748,IF(U:U="农发1",0.09/N748+J748,IF(U:U="农发2",0.09/N748+J748,IF(U:U="农发3",0.09/N748+J748,IF(U:U="农发5",0.14/N748+J748,IF(U:U="农发7",0.19/N748+J748,IF(U:U="农发10",0.19/N748+J748,IF(U:U="农发20",0.24/N748+J748,IF(U:U="国债1",0.05/N748+J748,IF(U:U="国债2",0.05/N748+J748,IF(U:U="国债3",0.05/N748+J748,IF(U:U="国开0",0,IF(U:U="农发0",0,IF(U:U="国债0",0,IF(U:U="口行0",0,0.1/N748+J748)))))))))))))))))))))))))</f>
        <v>3.0549972766845768</v>
      </c>
      <c r="Q748" s="1"/>
      <c r="R748" s="88">
        <f t="shared" si="23"/>
        <v>-1.5002723315423072</v>
      </c>
      <c r="S748" s="1"/>
      <c r="U748" s="1" t="str">
        <f>IF(I:I="国家开发银行","国开",IF(I:I="中国进出口银行","口行",IF(I:I="中国农业发展银行","农发","国债")))&amp;IF(G:G&lt;1,"0",G748)</f>
        <v>国开10</v>
      </c>
      <c r="W748" s="1"/>
      <c r="X748" s="1"/>
    </row>
    <row r="749" spans="1:24" ht="15.75" hidden="1" x14ac:dyDescent="0.25">
      <c r="A749" s="113" t="str">
        <f t="shared" si="22"/>
        <v>160016.IB</v>
      </c>
      <c r="B749" s="29" t="s">
        <v>2937</v>
      </c>
      <c r="C749" s="29" t="s">
        <v>2938</v>
      </c>
      <c r="D749" s="33">
        <v>42634</v>
      </c>
      <c r="E749" s="33">
        <v>42635</v>
      </c>
      <c r="F749" s="30">
        <v>389.2</v>
      </c>
      <c r="G749" s="30">
        <v>3</v>
      </c>
      <c r="H749" s="29" t="s">
        <v>12</v>
      </c>
      <c r="I749" s="29" t="s">
        <v>31</v>
      </c>
      <c r="J749" s="30">
        <v>2.3712</v>
      </c>
      <c r="K749" s="30">
        <v>2.6</v>
      </c>
      <c r="L749" s="30"/>
      <c r="M749" s="30"/>
      <c r="N749" s="84">
        <f>[1]!b_anal_modidura_cnbd(A749,E749,1)</f>
        <v>2.7109000000000001</v>
      </c>
      <c r="O749" s="85">
        <f>[1]!b_anal_yield_cnbd(A749,D749,1)</f>
        <v>2.4171999999999998</v>
      </c>
      <c r="P749" s="86">
        <f>IF(U:U="国开1",0.09/N749+J749,IF(U:U="国开3",0.14/N749+J749,IF(U:U="国开5",0.24/N749+J749,IF(U:U="国开7",0.24/N749+J749,IF(U:U="国开10",0.29/N749+J749,IF(U:U="口行1",0.08/N749+J749,IF(U:U="口行2",0.08/N749+J749,IF(U:U="口行3",0.08/N749+J749,IF(U:U="口行5",0.13/N749+J749,IF(U:U="口行7",0.13/N749+J749,IF(U:U="口行10",0.18/N749+J749,IF(U:U="农发1",0.09/N749+J749,IF(U:U="农发2",0.09/N749+J749,IF(U:U="农发3",0.09/N749+J749,IF(U:U="农发5",0.14/N749+J749,IF(U:U="农发7",0.19/N749+J749,IF(U:U="农发10",0.19/N749+J749,IF(U:U="农发20",0.24/N749+J749,IF(U:U="国债1",0.05/N749+J749,IF(U:U="国债2",0.05/N749+J749,IF(U:U="国债3",0.05/N749+J749,IF(U:U="国开0",0,IF(U:U="农发0",0,IF(U:U="国债0",0,IF(U:U="口行0",0,0.1/N749+J749)))))))))))))))))))))))))</f>
        <v>2.3896440591685417</v>
      </c>
      <c r="Q749" s="1"/>
      <c r="R749" s="88">
        <f t="shared" si="23"/>
        <v>-2.755594083145807</v>
      </c>
      <c r="S749" s="1"/>
      <c r="U749" s="1" t="str">
        <f>IF(I:I="国家开发银行","国开",IF(I:I="中国进出口银行","口行",IF(I:I="中国农业发展银行","农发","国债")))&amp;IF(G:G&lt;1,"0",G749)</f>
        <v>国债3</v>
      </c>
      <c r="W749" s="1"/>
      <c r="X749" s="1"/>
    </row>
    <row r="750" spans="1:24" ht="15.75" hidden="1" x14ac:dyDescent="0.25">
      <c r="A750" s="113" t="str">
        <f t="shared" si="22"/>
        <v>160020.IB</v>
      </c>
      <c r="B750" s="29" t="s">
        <v>2939</v>
      </c>
      <c r="C750" s="29" t="s">
        <v>2940</v>
      </c>
      <c r="D750" s="33">
        <v>42634</v>
      </c>
      <c r="E750" s="33">
        <v>42635</v>
      </c>
      <c r="F750" s="30">
        <v>389.5</v>
      </c>
      <c r="G750" s="30">
        <v>7</v>
      </c>
      <c r="H750" s="29" t="s">
        <v>12</v>
      </c>
      <c r="I750" s="29" t="s">
        <v>31</v>
      </c>
      <c r="J750" s="30">
        <v>2.7286000000000001</v>
      </c>
      <c r="K750" s="30">
        <v>2.86</v>
      </c>
      <c r="L750" s="30"/>
      <c r="M750" s="30"/>
      <c r="N750" s="84">
        <f>[1]!b_anal_modidura_cnbd(A750,E750,1)</f>
        <v>6.2333999999999996</v>
      </c>
      <c r="O750" s="85">
        <f>[1]!b_anal_yield_cnbd(A750,D750,1)</f>
        <v>2.7574999999999998</v>
      </c>
      <c r="P750" s="86">
        <f>IF(U:U="国开1",0.09/N750+J750,IF(U:U="国开3",0.14/N750+J750,IF(U:U="国开5",0.24/N750+J750,IF(U:U="国开7",0.24/N750+J750,IF(U:U="国开10",0.29/N750+J750,IF(U:U="口行1",0.08/N750+J750,IF(U:U="口行2",0.08/N750+J750,IF(U:U="口行3",0.08/N750+J750,IF(U:U="口行5",0.13/N750+J750,IF(U:U="口行7",0.13/N750+J750,IF(U:U="口行10",0.18/N750+J750,IF(U:U="农发1",0.09/N750+J750,IF(U:U="农发2",0.09/N750+J750,IF(U:U="农发3",0.09/N750+J750,IF(U:U="农发5",0.14/N750+J750,IF(U:U="农发7",0.19/N750+J750,IF(U:U="农发10",0.19/N750+J750,IF(U:U="农发20",0.24/N750+J750,IF(U:U="国债1",0.05/N750+J750,IF(U:U="国债2",0.05/N750+J750,IF(U:U="国债3",0.05/N750+J750,IF(U:U="国开0",0,IF(U:U="农发0",0,IF(U:U="国债0",0,IF(U:U="口行0",0,0.1/N750+J750)))))))))))))))))))))))))</f>
        <v>2.7446426091699556</v>
      </c>
      <c r="Q750" s="1"/>
      <c r="R750" s="88">
        <f t="shared" si="23"/>
        <v>-1.2857390830044224</v>
      </c>
      <c r="S750" s="1"/>
      <c r="U750" s="1" t="str">
        <f>IF(I:I="国家开发银行","国开",IF(I:I="中国进出口银行","口行",IF(I:I="中国农业发展银行","农发","国债")))&amp;IF(G:G&lt;1,"0",G750)</f>
        <v>国债7</v>
      </c>
      <c r="W750" s="1"/>
      <c r="X750" s="1"/>
    </row>
    <row r="751" spans="1:24" ht="15.75" hidden="1" x14ac:dyDescent="0.25">
      <c r="A751" s="113" t="str">
        <f t="shared" si="22"/>
        <v>160019.IB</v>
      </c>
      <c r="B751" s="29" t="s">
        <v>2941</v>
      </c>
      <c r="C751" s="29" t="s">
        <v>2942</v>
      </c>
      <c r="D751" s="33">
        <v>42636</v>
      </c>
      <c r="E751" s="33">
        <v>42639</v>
      </c>
      <c r="F751" s="30">
        <v>373</v>
      </c>
      <c r="G751" s="30">
        <v>30</v>
      </c>
      <c r="H751" s="29" t="s">
        <v>12</v>
      </c>
      <c r="I751" s="29" t="s">
        <v>31</v>
      </c>
      <c r="J751" s="30">
        <v>3.2016</v>
      </c>
      <c r="K751" s="30">
        <v>2.92</v>
      </c>
      <c r="L751" s="30"/>
      <c r="M751" s="30"/>
      <c r="N751" s="84">
        <f>[1]!b_anal_modidura_cnbd(A751,E751,1)</f>
        <v>19.0077</v>
      </c>
      <c r="O751" s="85">
        <f>[1]!b_anal_yield_cnbd(A751,D751,1)</f>
        <v>3.2075</v>
      </c>
      <c r="P751" s="86">
        <f>IF(U:U="国开1",0.09/N751+J751,IF(U:U="国开3",0.14/N751+J751,IF(U:U="国开5",0.24/N751+J751,IF(U:U="国开7",0.24/N751+J751,IF(U:U="国开10",0.29/N751+J751,IF(U:U="口行1",0.08/N751+J751,IF(U:U="口行2",0.08/N751+J751,IF(U:U="口行3",0.08/N751+J751,IF(U:U="口行5",0.13/N751+J751,IF(U:U="口行7",0.13/N751+J751,IF(U:U="口行10",0.18/N751+J751,IF(U:U="农发1",0.09/N751+J751,IF(U:U="农发2",0.09/N751+J751,IF(U:U="农发3",0.09/N751+J751,IF(U:U="农发5",0.14/N751+J751,IF(U:U="农发7",0.19/N751+J751,IF(U:U="农发10",0.19/N751+J751,IF(U:U="农发20",0.24/N751+J751,IF(U:U="国债1",0.05/N751+J751,IF(U:U="国债2",0.05/N751+J751,IF(U:U="国债3",0.05/N751+J751,IF(U:U="国开0",0,IF(U:U="农发0",0,IF(U:U="国债0",0,IF(U:U="口行0",0,0.1/N751+J751)))))))))))))))))))))))))</f>
        <v>3.2068610257948094</v>
      </c>
      <c r="Q751" s="1"/>
      <c r="R751" s="88">
        <f t="shared" si="23"/>
        <v>-6.3897420519065662E-2</v>
      </c>
      <c r="S751" s="1"/>
      <c r="U751" s="1" t="str">
        <f>IF(I:I="国家开发银行","国开",IF(I:I="中国进出口银行","口行",IF(I:I="中国农业发展银行","农发","国债")))&amp;IF(G:G&lt;1,"0",G751)</f>
        <v>国债30</v>
      </c>
      <c r="W751" s="1"/>
      <c r="X751" s="1"/>
    </row>
    <row r="752" spans="1:24" ht="15.75" hidden="1" x14ac:dyDescent="0.25">
      <c r="A752" s="113" t="str">
        <f t="shared" si="22"/>
        <v>160206.IB</v>
      </c>
      <c r="B752" s="29" t="s">
        <v>2943</v>
      </c>
      <c r="C752" s="29" t="s">
        <v>2944</v>
      </c>
      <c r="D752" s="33">
        <v>42640</v>
      </c>
      <c r="E752" s="33">
        <v>42642</v>
      </c>
      <c r="F752" s="30">
        <v>30</v>
      </c>
      <c r="G752" s="30">
        <v>5</v>
      </c>
      <c r="H752" s="29" t="s">
        <v>12</v>
      </c>
      <c r="I752" s="29" t="s">
        <v>15</v>
      </c>
      <c r="J752" s="30">
        <v>2.8523000000000001</v>
      </c>
      <c r="K752" s="30">
        <v>5.45</v>
      </c>
      <c r="L752" s="30"/>
      <c r="M752" s="30">
        <v>4.2857000000000003</v>
      </c>
      <c r="N752" s="84">
        <f>[1]!b_anal_modidura_cnbd(A752,E752,1)</f>
        <v>3.9929999999999999</v>
      </c>
      <c r="O752" s="85">
        <f>[1]!b_anal_yield_cnbd(A752,D752,1)</f>
        <v>2.9085999999999999</v>
      </c>
      <c r="P752" s="86">
        <f>IF(U:U="国开1",0.09/N752+J752,IF(U:U="国开3",0.14/N752+J752,IF(U:U="国开5",0.24/N752+J752,IF(U:U="国开7",0.24/N752+J752,IF(U:U="国开10",0.29/N752+J752,IF(U:U="口行1",0.08/N752+J752,IF(U:U="口行2",0.08/N752+J752,IF(U:U="口行3",0.08/N752+J752,IF(U:U="口行5",0.13/N752+J752,IF(U:U="口行7",0.13/N752+J752,IF(U:U="口行10",0.18/N752+J752,IF(U:U="农发1",0.09/N752+J752,IF(U:U="农发2",0.09/N752+J752,IF(U:U="农发3",0.09/N752+J752,IF(U:U="农发5",0.14/N752+J752,IF(U:U="农发7",0.19/N752+J752,IF(U:U="农发10",0.19/N752+J752,IF(U:U="农发20",0.24/N752+J752,IF(U:U="国债1",0.05/N752+J752,IF(U:U="国债2",0.05/N752+J752,IF(U:U="国债3",0.05/N752+J752,IF(U:U="国开0",0,IF(U:U="农发0",0,IF(U:U="国债0",0,IF(U:U="口行0",0,0.1/N752+J752)))))))))))))))))))))))))</f>
        <v>2.9124051840721261</v>
      </c>
      <c r="Q752" s="1"/>
      <c r="R752" s="88">
        <f t="shared" si="23"/>
        <v>0.38051840721262664</v>
      </c>
      <c r="S752" s="1"/>
      <c r="U752" s="1" t="str">
        <f>IF(I:I="国家开发银行","国开",IF(I:I="中国进出口银行","口行",IF(I:I="中国农业发展银行","农发","国债")))&amp;IF(G:G&lt;1,"0",G752)</f>
        <v>国开5</v>
      </c>
      <c r="W752" s="1"/>
      <c r="X752" s="1"/>
    </row>
    <row r="753" spans="1:24" ht="15.75" hidden="1" x14ac:dyDescent="0.25">
      <c r="A753" s="113" t="str">
        <f t="shared" si="22"/>
        <v>160205.IB</v>
      </c>
      <c r="B753" s="29" t="s">
        <v>2945</v>
      </c>
      <c r="C753" s="29" t="s">
        <v>2946</v>
      </c>
      <c r="D753" s="33">
        <v>42640</v>
      </c>
      <c r="E753" s="33">
        <v>42642</v>
      </c>
      <c r="F753" s="30">
        <v>40</v>
      </c>
      <c r="G753" s="30">
        <v>20</v>
      </c>
      <c r="H753" s="29" t="s">
        <v>12</v>
      </c>
      <c r="I753" s="29" t="s">
        <v>15</v>
      </c>
      <c r="J753" s="30">
        <v>3.3641999999999999</v>
      </c>
      <c r="K753" s="30">
        <v>4.1100000000000003</v>
      </c>
      <c r="L753" s="30"/>
      <c r="M753" s="30">
        <v>6.5881999999999996</v>
      </c>
      <c r="N753" s="84">
        <f>[1]!b_anal_modidura_cnbd(A753,E753,1)</f>
        <v>13.4001</v>
      </c>
      <c r="O753" s="85">
        <f>[1]!b_anal_yield_cnbd(A753,D753,1)</f>
        <v>3.3913000000000002</v>
      </c>
      <c r="P753" s="86">
        <f>IF(U:U="国开1",0.09/N753+J753,IF(U:U="国开3",0.14/N753+J753,IF(U:U="国开5",0.24/N753+J753,IF(U:U="国开7",0.24/N753+J753,IF(U:U="国开10",0.29/N753+J753,IF(U:U="口行1",0.08/N753+J753,IF(U:U="口行2",0.08/N753+J753,IF(U:U="口行3",0.08/N753+J753,IF(U:U="口行5",0.13/N753+J753,IF(U:U="口行7",0.13/N753+J753,IF(U:U="口行10",0.18/N753+J753,IF(U:U="农发1",0.09/N753+J753,IF(U:U="农发2",0.09/N753+J753,IF(U:U="农发3",0.09/N753+J753,IF(U:U="农发5",0.14/N753+J753,IF(U:U="农发7",0.19/N753+J753,IF(U:U="农发10",0.19/N753+J753,IF(U:U="农发20",0.24/N753+J753,IF(U:U="国债1",0.05/N753+J753,IF(U:U="国债2",0.05/N753+J753,IF(U:U="国债3",0.05/N753+J753,IF(U:U="国开0",0,IF(U:U="农发0",0,IF(U:U="国债0",0,IF(U:U="口行0",0,0.1/N753+J753)))))))))))))))))))))))))</f>
        <v>3.371662630875889</v>
      </c>
      <c r="Q753" s="1"/>
      <c r="R753" s="88">
        <f t="shared" si="23"/>
        <v>-1.9637369124111181</v>
      </c>
      <c r="S753" s="1"/>
      <c r="U753" s="1" t="str">
        <f>IF(I:I="国家开发银行","国开",IF(I:I="中国进出口银行","口行",IF(I:I="中国农业发展银行","农发","国债")))&amp;IF(G:G&lt;1,"0",G753)</f>
        <v>国开20</v>
      </c>
      <c r="W753" s="1"/>
      <c r="X753" s="1"/>
    </row>
    <row r="754" spans="1:24" ht="15.75" hidden="1" x14ac:dyDescent="0.25">
      <c r="A754" s="113" t="str">
        <f t="shared" si="22"/>
        <v>160208.IB</v>
      </c>
      <c r="B754" s="29" t="s">
        <v>2947</v>
      </c>
      <c r="C754" s="29" t="s">
        <v>2948</v>
      </c>
      <c r="D754" s="33">
        <v>42640</v>
      </c>
      <c r="E754" s="33">
        <v>42642</v>
      </c>
      <c r="F754" s="30">
        <v>30</v>
      </c>
      <c r="G754" s="30">
        <v>3</v>
      </c>
      <c r="H754" s="29" t="s">
        <v>12</v>
      </c>
      <c r="I754" s="29" t="s">
        <v>15</v>
      </c>
      <c r="J754" s="30">
        <v>2.6795</v>
      </c>
      <c r="K754" s="30">
        <v>4.5999999999999996</v>
      </c>
      <c r="L754" s="30"/>
      <c r="M754" s="30">
        <v>1.4864999999999999</v>
      </c>
      <c r="N754" s="84">
        <f>[1]!b_anal_modidura_cnbd(A754,E754,1)</f>
        <v>2.2829999999999999</v>
      </c>
      <c r="O754" s="85">
        <f>[1]!b_anal_yield_cnbd(A754,D754,1)</f>
        <v>2.7523</v>
      </c>
      <c r="P754" s="86">
        <f>IF(U:U="国开1",0.09/N754+J754,IF(U:U="国开3",0.14/N754+J754,IF(U:U="国开5",0.24/N754+J754,IF(U:U="国开7",0.24/N754+J754,IF(U:U="国开10",0.29/N754+J754,IF(U:U="口行1",0.08/N754+J754,IF(U:U="口行2",0.08/N754+J754,IF(U:U="口行3",0.08/N754+J754,IF(U:U="口行5",0.13/N754+J754,IF(U:U="口行7",0.13/N754+J754,IF(U:U="口行10",0.18/N754+J754,IF(U:U="农发1",0.09/N754+J754,IF(U:U="农发2",0.09/N754+J754,IF(U:U="农发3",0.09/N754+J754,IF(U:U="农发5",0.14/N754+J754,IF(U:U="农发7",0.19/N754+J754,IF(U:U="农发10",0.19/N754+J754,IF(U:U="农发20",0.24/N754+J754,IF(U:U="国债1",0.05/N754+J754,IF(U:U="国债2",0.05/N754+J754,IF(U:U="国债3",0.05/N754+J754,IF(U:U="国开0",0,IF(U:U="农发0",0,IF(U:U="国债0",0,IF(U:U="口行0",0,0.1/N754+J754)))))))))))))))))))))))))</f>
        <v>2.7408228208497589</v>
      </c>
      <c r="Q754" s="1"/>
      <c r="R754" s="88">
        <f t="shared" si="23"/>
        <v>-1.1477179150241046</v>
      </c>
      <c r="S754" s="1"/>
      <c r="U754" s="1" t="str">
        <f>IF(I:I="国家开发银行","国开",IF(I:I="中国进出口银行","口行",IF(I:I="中国农业发展银行","农发","国债")))&amp;IF(G:G&lt;1,"0",G754)</f>
        <v>国开3</v>
      </c>
      <c r="W754" s="1"/>
      <c r="X754" s="1"/>
    </row>
    <row r="755" spans="1:24" ht="15.75" hidden="1" x14ac:dyDescent="0.25">
      <c r="A755" s="113" t="str">
        <f t="shared" si="22"/>
        <v>160213.IB</v>
      </c>
      <c r="B755" s="29" t="s">
        <v>2949</v>
      </c>
      <c r="C755" s="29" t="s">
        <v>2950</v>
      </c>
      <c r="D755" s="33">
        <v>42640</v>
      </c>
      <c r="E755" s="33">
        <v>42642</v>
      </c>
      <c r="F755" s="30">
        <v>100</v>
      </c>
      <c r="G755" s="30">
        <v>10</v>
      </c>
      <c r="H755" s="29" t="s">
        <v>12</v>
      </c>
      <c r="I755" s="29" t="s">
        <v>15</v>
      </c>
      <c r="J755" s="30">
        <v>3.0179</v>
      </c>
      <c r="K755" s="30">
        <v>2</v>
      </c>
      <c r="L755" s="30"/>
      <c r="M755" s="30">
        <v>1.5209999999999999</v>
      </c>
      <c r="N755" s="84">
        <f>[1]!b_anal_modidura_cnbd(A755,E755,1)</f>
        <v>8.4138999999999999</v>
      </c>
      <c r="O755" s="85">
        <f>[1]!b_anal_yield_cnbd(A755,D755,1)</f>
        <v>3.0514999999999999</v>
      </c>
      <c r="P755" s="86">
        <f>IF(U:U="国开1",0.09/N755+J755,IF(U:U="国开3",0.14/N755+J755,IF(U:U="国开5",0.24/N755+J755,IF(U:U="国开7",0.24/N755+J755,IF(U:U="国开10",0.29/N755+J755,IF(U:U="口行1",0.08/N755+J755,IF(U:U="口行2",0.08/N755+J755,IF(U:U="口行3",0.08/N755+J755,IF(U:U="口行5",0.13/N755+J755,IF(U:U="口行7",0.13/N755+J755,IF(U:U="口行10",0.18/N755+J755,IF(U:U="农发1",0.09/N755+J755,IF(U:U="农发2",0.09/N755+J755,IF(U:U="农发3",0.09/N755+J755,IF(U:U="农发5",0.14/N755+J755,IF(U:U="农发7",0.19/N755+J755,IF(U:U="农发10",0.19/N755+J755,IF(U:U="农发20",0.24/N755+J755,IF(U:U="国债1",0.05/N755+J755,IF(U:U="国债2",0.05/N755+J755,IF(U:U="国债3",0.05/N755+J755,IF(U:U="国开0",0,IF(U:U="农发0",0,IF(U:U="国债0",0,IF(U:U="口行0",0,0.1/N755+J755)))))))))))))))))))))))))</f>
        <v>3.0523667752172003</v>
      </c>
      <c r="Q755" s="1"/>
      <c r="R755" s="88">
        <f t="shared" si="23"/>
        <v>8.6677521720046613E-2</v>
      </c>
      <c r="S755" s="1"/>
      <c r="U755" s="1" t="str">
        <f>IF(I:I="国家开发银行","国开",IF(I:I="中国进出口银行","口行",IF(I:I="中国农业发展银行","农发","国债")))&amp;IF(G:G&lt;1,"0",G755)</f>
        <v>国开10</v>
      </c>
      <c r="W755" s="1"/>
      <c r="X755" s="1"/>
    </row>
    <row r="756" spans="1:24" ht="15.75" hidden="1" x14ac:dyDescent="0.25">
      <c r="A756" s="113" t="str">
        <f t="shared" si="22"/>
        <v>160310.IB</v>
      </c>
      <c r="B756" s="29" t="s">
        <v>2951</v>
      </c>
      <c r="C756" s="29" t="s">
        <v>2952</v>
      </c>
      <c r="D756" s="33">
        <v>42642</v>
      </c>
      <c r="E756" s="33">
        <v>42653</v>
      </c>
      <c r="F756" s="30">
        <v>50</v>
      </c>
      <c r="G756" s="30">
        <v>10</v>
      </c>
      <c r="H756" s="29" t="s">
        <v>12</v>
      </c>
      <c r="I756" s="29" t="s">
        <v>22</v>
      </c>
      <c r="J756" s="30">
        <v>3.1230000000000002</v>
      </c>
      <c r="K756" s="30">
        <v>4.6399999999999997</v>
      </c>
      <c r="L756" s="30"/>
      <c r="M756" s="30">
        <v>1.528</v>
      </c>
      <c r="N756" s="84">
        <f>[1]!b_anal_modidura_cnbd(A756,E756,1)</f>
        <v>8.3732000000000006</v>
      </c>
      <c r="O756" s="85">
        <f>[1]!b_anal_yield_cnbd(A756,D756,1)</f>
        <v>3.1480999999999999</v>
      </c>
      <c r="P756" s="86">
        <f>IF(U:U="国开1",0.09/N756+J756,IF(U:U="国开3",0.14/N756+J756,IF(U:U="国开5",0.24/N756+J756,IF(U:U="国开7",0.24/N756+J756,IF(U:U="国开10",0.29/N756+J756,IF(U:U="口行1",0.08/N756+J756,IF(U:U="口行2",0.08/N756+J756,IF(U:U="口行3",0.08/N756+J756,IF(U:U="口行5",0.13/N756+J756,IF(U:U="口行7",0.13/N756+J756,IF(U:U="口行10",0.18/N756+J756,IF(U:U="农发1",0.09/N756+J756,IF(U:U="农发2",0.09/N756+J756,IF(U:U="农发3",0.09/N756+J756,IF(U:U="农发5",0.14/N756+J756,IF(U:U="农发7",0.19/N756+J756,IF(U:U="农发10",0.19/N756+J756,IF(U:U="农发20",0.24/N756+J756,IF(U:U="国债1",0.05/N756+J756,IF(U:U="国债2",0.05/N756+J756,IF(U:U="国债3",0.05/N756+J756,IF(U:U="国开0",0,IF(U:U="农发0",0,IF(U:U="国债0",0,IF(U:U="口行0",0,0.1/N756+J756)))))))))))))))))))))))))</f>
        <v>3.1444971575980509</v>
      </c>
      <c r="Q756" s="1"/>
      <c r="R756" s="88">
        <f t="shared" si="23"/>
        <v>-0.36028424019489691</v>
      </c>
      <c r="S756" s="1"/>
      <c r="U756" s="1" t="str">
        <f>IF(I:I="国家开发银行","国开",IF(I:I="中国进出口银行","口行",IF(I:I="中国农业发展银行","农发","国债")))&amp;IF(G:G&lt;1,"0",G756)</f>
        <v>口行10</v>
      </c>
      <c r="W756" s="1"/>
      <c r="X756" s="1"/>
    </row>
    <row r="757" spans="1:24" ht="15.75" hidden="1" x14ac:dyDescent="0.25">
      <c r="A757" s="113" t="str">
        <f t="shared" si="22"/>
        <v>150319.IB</v>
      </c>
      <c r="B757" s="29" t="s">
        <v>2953</v>
      </c>
      <c r="C757" s="29" t="s">
        <v>2954</v>
      </c>
      <c r="D757" s="33">
        <v>42642</v>
      </c>
      <c r="E757" s="33">
        <v>42653</v>
      </c>
      <c r="F757" s="30">
        <v>20</v>
      </c>
      <c r="G757" s="30">
        <v>20</v>
      </c>
      <c r="H757" s="29" t="s">
        <v>12</v>
      </c>
      <c r="I757" s="29" t="s">
        <v>22</v>
      </c>
      <c r="J757" s="30">
        <v>3.4009</v>
      </c>
      <c r="K757" s="30">
        <v>5.95</v>
      </c>
      <c r="L757" s="30"/>
      <c r="M757" s="30">
        <v>13.333299999999999</v>
      </c>
      <c r="N757" s="84">
        <f>[1]!b_anal_modidura_cnbd(A757,E757,1)</f>
        <v>13.290800000000001</v>
      </c>
      <c r="O757" s="85">
        <f>[1]!b_anal_yield_cnbd(A757,D757,1)</f>
        <v>3.4344999999999999</v>
      </c>
      <c r="P757" s="86">
        <f>IF(U:U="国开1",0.09/N757+J757,IF(U:U="国开3",0.14/N757+J757,IF(U:U="国开5",0.24/N757+J757,IF(U:U="国开7",0.24/N757+J757,IF(U:U="国开10",0.29/N757+J757,IF(U:U="口行1",0.08/N757+J757,IF(U:U="口行2",0.08/N757+J757,IF(U:U="口行3",0.08/N757+J757,IF(U:U="口行5",0.13/N757+J757,IF(U:U="口行7",0.13/N757+J757,IF(U:U="口行10",0.18/N757+J757,IF(U:U="农发1",0.09/N757+J757,IF(U:U="农发2",0.09/N757+J757,IF(U:U="农发3",0.09/N757+J757,IF(U:U="农发5",0.14/N757+J757,IF(U:U="农发7",0.19/N757+J757,IF(U:U="农发10",0.19/N757+J757,IF(U:U="农发20",0.24/N757+J757,IF(U:U="国债1",0.05/N757+J757,IF(U:U="国债2",0.05/N757+J757,IF(U:U="国债3",0.05/N757+J757,IF(U:U="国开0",0,IF(U:U="农发0",0,IF(U:U="国债0",0,IF(U:U="口行0",0,0.1/N757+J757)))))))))))))))))))))))))</f>
        <v>3.4084240015649923</v>
      </c>
      <c r="Q757" s="1"/>
      <c r="R757" s="88">
        <f t="shared" si="23"/>
        <v>-2.607599843500763</v>
      </c>
      <c r="S757" s="1"/>
      <c r="U757" s="1" t="str">
        <f>IF(I:I="国家开发银行","国开",IF(I:I="中国进出口银行","口行",IF(I:I="中国农业发展银行","农发","国债")))&amp;IF(G:G&lt;1,"0",G757)</f>
        <v>口行20</v>
      </c>
      <c r="W757" s="1"/>
      <c r="X757" s="1"/>
    </row>
    <row r="758" spans="1:24" ht="15.75" hidden="1" x14ac:dyDescent="0.25">
      <c r="A758" s="113" t="str">
        <f t="shared" si="22"/>
        <v>160421.IB</v>
      </c>
      <c r="B758" s="29" t="s">
        <v>2955</v>
      </c>
      <c r="C758" s="29" t="s">
        <v>2956</v>
      </c>
      <c r="D758" s="33">
        <v>42653</v>
      </c>
      <c r="E758" s="33">
        <v>42655</v>
      </c>
      <c r="F758" s="30">
        <v>60</v>
      </c>
      <c r="G758" s="30">
        <v>5</v>
      </c>
      <c r="H758" s="29" t="s">
        <v>12</v>
      </c>
      <c r="I758" s="29" t="s">
        <v>41</v>
      </c>
      <c r="J758" s="30">
        <v>2.8687999999999998</v>
      </c>
      <c r="K758" s="30">
        <v>2.99</v>
      </c>
      <c r="L758" s="30"/>
      <c r="M758" s="30">
        <v>1.1294</v>
      </c>
      <c r="N758" s="84">
        <f>[1]!b_anal_modidura_cnbd(A758,E758,1)</f>
        <v>4.3827999999999996</v>
      </c>
      <c r="O758" s="85">
        <f>[1]!b_anal_yield_cnbd(A758,D758,1)</f>
        <v>2.9058999999999999</v>
      </c>
      <c r="P758" s="86">
        <f>IF(U:U="国开1",0.09/N758+J758,IF(U:U="国开3",0.14/N758+J758,IF(U:U="国开5",0.24/N758+J758,IF(U:U="国开7",0.24/N758+J758,IF(U:U="国开10",0.29/N758+J758,IF(U:U="口行1",0.08/N758+J758,IF(U:U="口行2",0.08/N758+J758,IF(U:U="口行3",0.08/N758+J758,IF(U:U="口行5",0.13/N758+J758,IF(U:U="口行7",0.13/N758+J758,IF(U:U="口行10",0.18/N758+J758,IF(U:U="农发1",0.09/N758+J758,IF(U:U="农发2",0.09/N758+J758,IF(U:U="农发3",0.09/N758+J758,IF(U:U="农发5",0.14/N758+J758,IF(U:U="农发7",0.19/N758+J758,IF(U:U="农发10",0.19/N758+J758,IF(U:U="农发20",0.24/N758+J758,IF(U:U="国债1",0.05/N758+J758,IF(U:U="国债2",0.05/N758+J758,IF(U:U="国债3",0.05/N758+J758,IF(U:U="国开0",0,IF(U:U="农发0",0,IF(U:U="国债0",0,IF(U:U="口行0",0,0.1/N758+J758)))))))))))))))))))))))))</f>
        <v>2.9007430501049556</v>
      </c>
      <c r="Q758" s="1"/>
      <c r="R758" s="88">
        <f t="shared" si="23"/>
        <v>-0.51569498950443382</v>
      </c>
      <c r="S758" s="1"/>
      <c r="U758" s="1" t="str">
        <f>IF(I:I="国家开发银行","国开",IF(I:I="中国进出口银行","口行",IF(I:I="中国农业发展银行","农发","国债")))&amp;IF(G:G&lt;1,"0",G758)</f>
        <v>农发5</v>
      </c>
      <c r="W758" s="1"/>
      <c r="X758" s="1"/>
    </row>
    <row r="759" spans="1:24" ht="15.75" hidden="1" x14ac:dyDescent="0.25">
      <c r="A759" s="113" t="str">
        <f t="shared" si="22"/>
        <v>160417.IB</v>
      </c>
      <c r="B759" s="29" t="s">
        <v>2957</v>
      </c>
      <c r="C759" s="29" t="s">
        <v>2958</v>
      </c>
      <c r="D759" s="33">
        <v>42653</v>
      </c>
      <c r="E759" s="33">
        <v>42655</v>
      </c>
      <c r="F759" s="30">
        <v>30</v>
      </c>
      <c r="G759" s="30">
        <v>7</v>
      </c>
      <c r="H759" s="29" t="s">
        <v>12</v>
      </c>
      <c r="I759" s="29" t="s">
        <v>41</v>
      </c>
      <c r="J759" s="30">
        <v>3.0154999999999998</v>
      </c>
      <c r="K759" s="30">
        <v>4.46</v>
      </c>
      <c r="L759" s="30"/>
      <c r="M759" s="30">
        <v>1.2365999999999999</v>
      </c>
      <c r="N759" s="84">
        <f>[1]!b_anal_modidura_cnbd(A759,E759,1)</f>
        <v>5.6839000000000004</v>
      </c>
      <c r="O759" s="85">
        <f>[1]!b_anal_yield_cnbd(A759,D759,1)</f>
        <v>3.06</v>
      </c>
      <c r="P759" s="86">
        <f>IF(U:U="国开1",0.09/N759+J759,IF(U:U="国开3",0.14/N759+J759,IF(U:U="国开5",0.24/N759+J759,IF(U:U="国开7",0.24/N759+J759,IF(U:U="国开10",0.29/N759+J759,IF(U:U="口行1",0.08/N759+J759,IF(U:U="口行2",0.08/N759+J759,IF(U:U="口行3",0.08/N759+J759,IF(U:U="口行5",0.13/N759+J759,IF(U:U="口行7",0.13/N759+J759,IF(U:U="口行10",0.18/N759+J759,IF(U:U="农发1",0.09/N759+J759,IF(U:U="农发2",0.09/N759+J759,IF(U:U="农发3",0.09/N759+J759,IF(U:U="农发5",0.14/N759+J759,IF(U:U="农发7",0.19/N759+J759,IF(U:U="农发10",0.19/N759+J759,IF(U:U="农发20",0.24/N759+J759,IF(U:U="国债1",0.05/N759+J759,IF(U:U="国债2",0.05/N759+J759,IF(U:U="国债3",0.05/N759+J759,IF(U:U="国开0",0,IF(U:U="农发0",0,IF(U:U="国债0",0,IF(U:U="口行0",0,0.1/N759+J759)))))))))))))))))))))))))</f>
        <v>3.0489277520716409</v>
      </c>
      <c r="Q759" s="1"/>
      <c r="R759" s="88">
        <f t="shared" si="23"/>
        <v>-1.1072247928359147</v>
      </c>
      <c r="S759" s="1"/>
      <c r="U759" s="1" t="str">
        <f>IF(I:I="国家开发银行","国开",IF(I:I="中国进出口银行","口行",IF(I:I="中国农业发展银行","农发","国债")))&amp;IF(G:G&lt;1,"0",G759)</f>
        <v>农发7</v>
      </c>
      <c r="W759" s="1"/>
      <c r="X759" s="1"/>
    </row>
    <row r="760" spans="1:24" ht="15.75" hidden="1" x14ac:dyDescent="0.25">
      <c r="A760" s="113" t="str">
        <f t="shared" si="22"/>
        <v>160418.IB</v>
      </c>
      <c r="B760" s="29" t="s">
        <v>2959</v>
      </c>
      <c r="C760" s="29" t="s">
        <v>2960</v>
      </c>
      <c r="D760" s="33">
        <v>42653</v>
      </c>
      <c r="E760" s="33">
        <v>42655</v>
      </c>
      <c r="F760" s="30">
        <v>70</v>
      </c>
      <c r="G760" s="30">
        <v>10</v>
      </c>
      <c r="H760" s="29" t="s">
        <v>12</v>
      </c>
      <c r="I760" s="29" t="s">
        <v>41</v>
      </c>
      <c r="J760" s="30">
        <v>3.0449999999999999</v>
      </c>
      <c r="K760" s="30">
        <v>4.9000000000000004</v>
      </c>
      <c r="L760" s="30"/>
      <c r="M760" s="30">
        <v>2.4173</v>
      </c>
      <c r="N760" s="84">
        <f>[1]!b_anal_modidura_cnbd(A760,E760,1)</f>
        <v>7.8935000000000004</v>
      </c>
      <c r="O760" s="85">
        <f>[1]!b_anal_yield_cnbd(A760,D760,1)</f>
        <v>3.0796000000000001</v>
      </c>
      <c r="P760" s="86">
        <f>IF(U:U="国开1",0.09/N760+J760,IF(U:U="国开3",0.14/N760+J760,IF(U:U="国开5",0.24/N760+J760,IF(U:U="国开7",0.24/N760+J760,IF(U:U="国开10",0.29/N760+J760,IF(U:U="口行1",0.08/N760+J760,IF(U:U="口行2",0.08/N760+J760,IF(U:U="口行3",0.08/N760+J760,IF(U:U="口行5",0.13/N760+J760,IF(U:U="口行7",0.13/N760+J760,IF(U:U="口行10",0.18/N760+J760,IF(U:U="农发1",0.09/N760+J760,IF(U:U="农发2",0.09/N760+J760,IF(U:U="农发3",0.09/N760+J760,IF(U:U="农发5",0.14/N760+J760,IF(U:U="农发7",0.19/N760+J760,IF(U:U="农发10",0.19/N760+J760,IF(U:U="农发20",0.24/N760+J760,IF(U:U="国债1",0.05/N760+J760,IF(U:U="国债2",0.05/N760+J760,IF(U:U="国债3",0.05/N760+J760,IF(U:U="国开0",0,IF(U:U="农发0",0,IF(U:U="国债0",0,IF(U:U="口行0",0,0.1/N760+J760)))))))))))))))))))))))))</f>
        <v>3.0690704377019067</v>
      </c>
      <c r="Q760" s="1"/>
      <c r="R760" s="88">
        <f t="shared" si="23"/>
        <v>-1.0529562298093431</v>
      </c>
      <c r="S760" s="1"/>
      <c r="U760" s="1" t="str">
        <f>IF(I:I="国家开发银行","国开",IF(I:I="中国进出口银行","口行",IF(I:I="中国农业发展银行","农发","国债")))&amp;IF(G:G&lt;1,"0",G760)</f>
        <v>农发10</v>
      </c>
      <c r="W760" s="1"/>
      <c r="X760" s="1"/>
    </row>
    <row r="761" spans="1:24" ht="15.75" hidden="1" x14ac:dyDescent="0.25">
      <c r="A761" s="113" t="str">
        <f t="shared" si="22"/>
        <v>160420.IB</v>
      </c>
      <c r="B761" s="29" t="s">
        <v>2961</v>
      </c>
      <c r="C761" s="29" t="s">
        <v>2962</v>
      </c>
      <c r="D761" s="33">
        <v>42653</v>
      </c>
      <c r="E761" s="33">
        <v>42655</v>
      </c>
      <c r="F761" s="30">
        <v>40</v>
      </c>
      <c r="G761" s="30">
        <v>3</v>
      </c>
      <c r="H761" s="29" t="s">
        <v>12</v>
      </c>
      <c r="I761" s="29" t="s">
        <v>41</v>
      </c>
      <c r="J761" s="30">
        <v>2.6966999999999999</v>
      </c>
      <c r="K761" s="30">
        <v>3.49</v>
      </c>
      <c r="L761" s="30"/>
      <c r="M761" s="30">
        <v>1.9824999999999999</v>
      </c>
      <c r="N761" s="84">
        <f>[1]!b_anal_modidura_cnbd(A761,E761,1)</f>
        <v>2.6362000000000001</v>
      </c>
      <c r="O761" s="85">
        <f>[1]!b_anal_yield_cnbd(A761,D761,1)</f>
        <v>2.7401</v>
      </c>
      <c r="P761" s="86">
        <f>IF(U:U="国开1",0.09/N761+J761,IF(U:U="国开3",0.14/N761+J761,IF(U:U="国开5",0.24/N761+J761,IF(U:U="国开7",0.24/N761+J761,IF(U:U="国开10",0.29/N761+J761,IF(U:U="口行1",0.08/N761+J761,IF(U:U="口行2",0.08/N761+J761,IF(U:U="口行3",0.08/N761+J761,IF(U:U="口行5",0.13/N761+J761,IF(U:U="口行7",0.13/N761+J761,IF(U:U="口行10",0.18/N761+J761,IF(U:U="农发1",0.09/N761+J761,IF(U:U="农发2",0.09/N761+J761,IF(U:U="农发3",0.09/N761+J761,IF(U:U="农发5",0.14/N761+J761,IF(U:U="农发7",0.19/N761+J761,IF(U:U="农发10",0.19/N761+J761,IF(U:U="农发20",0.24/N761+J761,IF(U:U="国债1",0.05/N761+J761,IF(U:U="国债2",0.05/N761+J761,IF(U:U="国债3",0.05/N761+J761,IF(U:U="国开0",0,IF(U:U="农发0",0,IF(U:U="国债0",0,IF(U:U="口行0",0,0.1/N761+J761)))))))))))))))))))))))))</f>
        <v>2.7308400500720733</v>
      </c>
      <c r="Q761" s="1"/>
      <c r="R761" s="88">
        <f t="shared" si="23"/>
        <v>-0.92599499279266695</v>
      </c>
      <c r="S761" s="1"/>
      <c r="U761" s="1" t="str">
        <f>IF(I:I="国家开发银行","国开",IF(I:I="中国进出口银行","口行",IF(I:I="中国农业发展银行","农发","国债")))&amp;IF(G:G&lt;1,"0",G761)</f>
        <v>农发3</v>
      </c>
      <c r="W761" s="1"/>
      <c r="X761" s="1"/>
    </row>
    <row r="762" spans="1:24" ht="15.75" hidden="1" x14ac:dyDescent="0.25">
      <c r="A762" s="113" t="str">
        <f t="shared" si="22"/>
        <v>160207.IB</v>
      </c>
      <c r="B762" s="29" t="s">
        <v>2963</v>
      </c>
      <c r="C762" s="29" t="s">
        <v>2964</v>
      </c>
      <c r="D762" s="33">
        <v>42654</v>
      </c>
      <c r="E762" s="33">
        <v>42656</v>
      </c>
      <c r="F762" s="30">
        <v>40</v>
      </c>
      <c r="G762" s="30">
        <v>7</v>
      </c>
      <c r="H762" s="29" t="s">
        <v>12</v>
      </c>
      <c r="I762" s="29" t="s">
        <v>15</v>
      </c>
      <c r="J762" s="30">
        <v>2.9977</v>
      </c>
      <c r="K762" s="30">
        <v>3.81</v>
      </c>
      <c r="L762" s="30"/>
      <c r="M762" s="30">
        <v>8.4285999999999994</v>
      </c>
      <c r="N762" s="84">
        <f>[1]!b_anal_modidura_cnbd(A762,E762,1)</f>
        <v>5.5772000000000004</v>
      </c>
      <c r="O762" s="85">
        <f>[1]!b_anal_yield_cnbd(A762,D762,1)</f>
        <v>3.0459000000000001</v>
      </c>
      <c r="P762" s="86">
        <f>IF(U:U="国开1",0.09/N762+J762,IF(U:U="国开3",0.14/N762+J762,IF(U:U="国开5",0.24/N762+J762,IF(U:U="国开7",0.24/N762+J762,IF(U:U="国开10",0.29/N762+J762,IF(U:U="口行1",0.08/N762+J762,IF(U:U="口行2",0.08/N762+J762,IF(U:U="口行3",0.08/N762+J762,IF(U:U="口行5",0.13/N762+J762,IF(U:U="口行7",0.13/N762+J762,IF(U:U="口行10",0.18/N762+J762,IF(U:U="农发1",0.09/N762+J762,IF(U:U="农发2",0.09/N762+J762,IF(U:U="农发3",0.09/N762+J762,IF(U:U="农发5",0.14/N762+J762,IF(U:U="农发7",0.19/N762+J762,IF(U:U="农发10",0.19/N762+J762,IF(U:U="农发20",0.24/N762+J762,IF(U:U="国债1",0.05/N762+J762,IF(U:U="国债2",0.05/N762+J762,IF(U:U="国债3",0.05/N762+J762,IF(U:U="国开0",0,IF(U:U="农发0",0,IF(U:U="国债0",0,IF(U:U="口行0",0,0.1/N762+J762)))))))))))))))))))))))))</f>
        <v>3.0407323459800617</v>
      </c>
      <c r="Q762" s="1"/>
      <c r="R762" s="88">
        <f t="shared" si="23"/>
        <v>-0.51676540199383503</v>
      </c>
      <c r="S762" s="1"/>
      <c r="U762" s="1" t="str">
        <f>IF(I:I="国家开发银行","国开",IF(I:I="中国进出口银行","口行",IF(I:I="中国农业发展银行","农发","国债")))&amp;IF(G:G&lt;1,"0",G762)</f>
        <v>国开7</v>
      </c>
      <c r="W762" s="1"/>
      <c r="X762" s="1"/>
    </row>
    <row r="763" spans="1:24" ht="15.75" hidden="1" x14ac:dyDescent="0.25">
      <c r="A763" s="113" t="str">
        <f t="shared" si="22"/>
        <v>160205.IB</v>
      </c>
      <c r="B763" s="29" t="s">
        <v>2965</v>
      </c>
      <c r="C763" s="29" t="s">
        <v>2966</v>
      </c>
      <c r="D763" s="33">
        <v>42654</v>
      </c>
      <c r="E763" s="33">
        <v>42656</v>
      </c>
      <c r="F763" s="30">
        <v>40</v>
      </c>
      <c r="G763" s="30">
        <v>20</v>
      </c>
      <c r="H763" s="29" t="s">
        <v>12</v>
      </c>
      <c r="I763" s="29" t="s">
        <v>15</v>
      </c>
      <c r="J763" s="30">
        <v>3.3161999999999998</v>
      </c>
      <c r="K763" s="30">
        <v>3.62</v>
      </c>
      <c r="L763" s="30"/>
      <c r="M763" s="30">
        <v>2.4706000000000001</v>
      </c>
      <c r="N763" s="84">
        <f>[1]!b_anal_modidura_cnbd(A763,E763,1)</f>
        <v>13.3879</v>
      </c>
      <c r="O763" s="85">
        <f>[1]!b_anal_yield_cnbd(A763,D763,1)</f>
        <v>3.3408000000000002</v>
      </c>
      <c r="P763" s="86">
        <f>IF(U:U="国开1",0.09/N763+J763,IF(U:U="国开3",0.14/N763+J763,IF(U:U="国开5",0.24/N763+J763,IF(U:U="国开7",0.24/N763+J763,IF(U:U="国开10",0.29/N763+J763,IF(U:U="口行1",0.08/N763+J763,IF(U:U="口行2",0.08/N763+J763,IF(U:U="口行3",0.08/N763+J763,IF(U:U="口行5",0.13/N763+J763,IF(U:U="口行7",0.13/N763+J763,IF(U:U="口行10",0.18/N763+J763,IF(U:U="农发1",0.09/N763+J763,IF(U:U="农发2",0.09/N763+J763,IF(U:U="农发3",0.09/N763+J763,IF(U:U="农发5",0.14/N763+J763,IF(U:U="农发7",0.19/N763+J763,IF(U:U="农发10",0.19/N763+J763,IF(U:U="农发20",0.24/N763+J763,IF(U:U="国债1",0.05/N763+J763,IF(U:U="国债2",0.05/N763+J763,IF(U:U="国债3",0.05/N763+J763,IF(U:U="国开0",0,IF(U:U="农发0",0,IF(U:U="国债0",0,IF(U:U="口行0",0,0.1/N763+J763)))))))))))))))))))))))))</f>
        <v>3.3236694313521911</v>
      </c>
      <c r="Q763" s="1"/>
      <c r="R763" s="88">
        <f t="shared" si="23"/>
        <v>-1.7130568647809152</v>
      </c>
      <c r="S763" s="1"/>
      <c r="U763" s="1" t="str">
        <f>IF(I:I="国家开发银行","国开",IF(I:I="中国进出口银行","口行",IF(I:I="中国农业发展银行","农发","国债")))&amp;IF(G:G&lt;1,"0",G763)</f>
        <v>国开20</v>
      </c>
      <c r="W763" s="1"/>
      <c r="X763" s="1"/>
    </row>
    <row r="764" spans="1:24" ht="15.75" hidden="1" x14ac:dyDescent="0.25">
      <c r="A764" s="113" t="str">
        <f t="shared" si="22"/>
        <v>160208.IB</v>
      </c>
      <c r="B764" s="29" t="s">
        <v>2967</v>
      </c>
      <c r="C764" s="29" t="s">
        <v>2968</v>
      </c>
      <c r="D764" s="33">
        <v>42654</v>
      </c>
      <c r="E764" s="33">
        <v>42656</v>
      </c>
      <c r="F764" s="30">
        <v>40</v>
      </c>
      <c r="G764" s="30">
        <v>3</v>
      </c>
      <c r="H764" s="29" t="s">
        <v>12</v>
      </c>
      <c r="I764" s="29" t="s">
        <v>15</v>
      </c>
      <c r="J764" s="30">
        <v>2.6459000000000001</v>
      </c>
      <c r="K764" s="30">
        <v>3.87</v>
      </c>
      <c r="L764" s="30"/>
      <c r="M764" s="30">
        <v>1.5752999999999999</v>
      </c>
      <c r="N764" s="84">
        <f>[1]!b_anal_modidura_cnbd(A764,E764,1)</f>
        <v>2.2461000000000002</v>
      </c>
      <c r="O764" s="85">
        <f>[1]!b_anal_yield_cnbd(A764,D764,1)</f>
        <v>2.7229999999999999</v>
      </c>
      <c r="P764" s="86">
        <f>IF(U:U="国开1",0.09/N764+J764,IF(U:U="国开3",0.14/N764+J764,IF(U:U="国开5",0.24/N764+J764,IF(U:U="国开7",0.24/N764+J764,IF(U:U="国开10",0.29/N764+J764,IF(U:U="口行1",0.08/N764+J764,IF(U:U="口行2",0.08/N764+J764,IF(U:U="口行3",0.08/N764+J764,IF(U:U="口行5",0.13/N764+J764,IF(U:U="口行7",0.13/N764+J764,IF(U:U="口行10",0.18/N764+J764,IF(U:U="农发1",0.09/N764+J764,IF(U:U="农发2",0.09/N764+J764,IF(U:U="农发3",0.09/N764+J764,IF(U:U="农发5",0.14/N764+J764,IF(U:U="农发7",0.19/N764+J764,IF(U:U="农发10",0.19/N764+J764,IF(U:U="农发20",0.24/N764+J764,IF(U:U="国债1",0.05/N764+J764,IF(U:U="国债2",0.05/N764+J764,IF(U:U="国债3",0.05/N764+J764,IF(U:U="国开0",0,IF(U:U="农发0",0,IF(U:U="国债0",0,IF(U:U="口行0",0,0.1/N764+J764)))))))))))))))))))))))))</f>
        <v>2.7082302613418818</v>
      </c>
      <c r="Q764" s="1"/>
      <c r="R764" s="88">
        <f t="shared" si="23"/>
        <v>-1.4769738658118037</v>
      </c>
      <c r="S764" s="1"/>
      <c r="U764" s="1" t="str">
        <f>IF(I:I="国家开发银行","国开",IF(I:I="中国进出口银行","口行",IF(I:I="中国农业发展银行","农发","国债")))&amp;IF(G:G&lt;1,"0",G764)</f>
        <v>国开3</v>
      </c>
      <c r="W764" s="1"/>
      <c r="X764" s="1"/>
    </row>
    <row r="765" spans="1:24" ht="15.75" hidden="1" x14ac:dyDescent="0.25">
      <c r="A765" s="113" t="str">
        <f t="shared" si="22"/>
        <v>160213.IB</v>
      </c>
      <c r="B765" s="29" t="s">
        <v>2969</v>
      </c>
      <c r="C765" s="29" t="s">
        <v>2970</v>
      </c>
      <c r="D765" s="33">
        <v>42654</v>
      </c>
      <c r="E765" s="33">
        <v>42656</v>
      </c>
      <c r="F765" s="30">
        <v>100</v>
      </c>
      <c r="G765" s="30">
        <v>10</v>
      </c>
      <c r="H765" s="29" t="s">
        <v>12</v>
      </c>
      <c r="I765" s="29" t="s">
        <v>15</v>
      </c>
      <c r="J765" s="30">
        <v>2.9935999999999998</v>
      </c>
      <c r="K765" s="30">
        <v>2.5</v>
      </c>
      <c r="L765" s="30"/>
      <c r="M765" s="30">
        <v>1.9245000000000001</v>
      </c>
      <c r="N765" s="84">
        <f>[1]!b_anal_modidura_cnbd(A765,E765,1)</f>
        <v>8.3795999999999999</v>
      </c>
      <c r="O765" s="85">
        <f>[1]!b_anal_yield_cnbd(A765,D765,1)</f>
        <v>3.0263</v>
      </c>
      <c r="P765" s="86">
        <f>IF(U:U="国开1",0.09/N765+J765,IF(U:U="国开3",0.14/N765+J765,IF(U:U="国开5",0.24/N765+J765,IF(U:U="国开7",0.24/N765+J765,IF(U:U="国开10",0.29/N765+J765,IF(U:U="口行1",0.08/N765+J765,IF(U:U="口行2",0.08/N765+J765,IF(U:U="口行3",0.08/N765+J765,IF(U:U="口行5",0.13/N765+J765,IF(U:U="口行7",0.13/N765+J765,IF(U:U="口行10",0.18/N765+J765,IF(U:U="农发1",0.09/N765+J765,IF(U:U="农发2",0.09/N765+J765,IF(U:U="农发3",0.09/N765+J765,IF(U:U="农发5",0.14/N765+J765,IF(U:U="农发7",0.19/N765+J765,IF(U:U="农发10",0.19/N765+J765,IF(U:U="农发20",0.24/N765+J765,IF(U:U="国债1",0.05/N765+J765,IF(U:U="国债2",0.05/N765+J765,IF(U:U="国债3",0.05/N765+J765,IF(U:U="国开0",0,IF(U:U="农发0",0,IF(U:U="国债0",0,IF(U:U="口行0",0,0.1/N765+J765)))))))))))))))))))))))))</f>
        <v>3.0282078571769535</v>
      </c>
      <c r="Q765" s="1"/>
      <c r="R765" s="88">
        <f t="shared" si="23"/>
        <v>0.19078571769535202</v>
      </c>
      <c r="S765" s="1"/>
      <c r="U765" s="1" t="str">
        <f>IF(I:I="国家开发银行","国开",IF(I:I="中国进出口银行","口行",IF(I:I="中国农业发展银行","农发","国债")))&amp;IF(G:G&lt;1,"0",G765)</f>
        <v>国开10</v>
      </c>
      <c r="W765" s="1"/>
      <c r="X765" s="1"/>
    </row>
    <row r="766" spans="1:24" ht="15.75" hidden="1" x14ac:dyDescent="0.25">
      <c r="A766" s="113" t="str">
        <f t="shared" si="22"/>
        <v>160017.IB</v>
      </c>
      <c r="B766" s="29" t="s">
        <v>2971</v>
      </c>
      <c r="C766" s="29" t="s">
        <v>2972</v>
      </c>
      <c r="D766" s="33">
        <v>42655</v>
      </c>
      <c r="E766" s="33">
        <v>42656</v>
      </c>
      <c r="F766" s="30">
        <v>281.60000000000002</v>
      </c>
      <c r="G766" s="30">
        <v>10</v>
      </c>
      <c r="H766" s="29" t="s">
        <v>12</v>
      </c>
      <c r="I766" s="29" t="s">
        <v>31</v>
      </c>
      <c r="J766" s="30">
        <v>2.6768000000000001</v>
      </c>
      <c r="K766" s="30">
        <v>3.21</v>
      </c>
      <c r="L766" s="30"/>
      <c r="M766" s="30"/>
      <c r="N766" s="84">
        <f>[1]!b_anal_modidura_cnbd(A766,E766,1)</f>
        <v>8.5119000000000007</v>
      </c>
      <c r="O766" s="85">
        <f>[1]!b_anal_yield_cnbd(A766,D766,1)</f>
        <v>2.7088000000000001</v>
      </c>
      <c r="P766" s="86">
        <f>IF(U:U="国开1",0.09/N766+J766,IF(U:U="国开3",0.14/N766+J766,IF(U:U="国开5",0.24/N766+J766,IF(U:U="国开7",0.24/N766+J766,IF(U:U="国开10",0.29/N766+J766,IF(U:U="口行1",0.08/N766+J766,IF(U:U="口行2",0.08/N766+J766,IF(U:U="口行3",0.08/N766+J766,IF(U:U="口行5",0.13/N766+J766,IF(U:U="口行7",0.13/N766+J766,IF(U:U="口行10",0.18/N766+J766,IF(U:U="农发1",0.09/N766+J766,IF(U:U="农发2",0.09/N766+J766,IF(U:U="农发3",0.09/N766+J766,IF(U:U="农发5",0.14/N766+J766,IF(U:U="农发7",0.19/N766+J766,IF(U:U="农发10",0.19/N766+J766,IF(U:U="农发20",0.24/N766+J766,IF(U:U="国债1",0.05/N766+J766,IF(U:U="国债2",0.05/N766+J766,IF(U:U="国债3",0.05/N766+J766,IF(U:U="国开0",0,IF(U:U="农发0",0,IF(U:U="国债0",0,IF(U:U="口行0",0,0.1/N766+J766)))))))))))))))))))))))))</f>
        <v>2.6885482583207039</v>
      </c>
      <c r="Q766" s="1"/>
      <c r="R766" s="88">
        <f t="shared" si="23"/>
        <v>-2.025174167929622</v>
      </c>
      <c r="S766" s="1"/>
      <c r="U766" s="1" t="str">
        <f>IF(I:I="国家开发银行","国开",IF(I:I="中国进出口银行","口行",IF(I:I="中国农业发展银行","农发","国债")))&amp;IF(G:G&lt;1,"0",G766)</f>
        <v>国债10</v>
      </c>
      <c r="W766" s="1"/>
      <c r="X766" s="1"/>
    </row>
    <row r="767" spans="1:24" ht="15.75" hidden="1" x14ac:dyDescent="0.25">
      <c r="A767" s="113" t="str">
        <f t="shared" si="22"/>
        <v>150319.IB</v>
      </c>
      <c r="B767" s="29" t="s">
        <v>2973</v>
      </c>
      <c r="C767" s="29" t="s">
        <v>2974</v>
      </c>
      <c r="D767" s="33">
        <v>42656</v>
      </c>
      <c r="E767" s="33">
        <v>42660</v>
      </c>
      <c r="F767" s="30">
        <v>20</v>
      </c>
      <c r="G767" s="30">
        <v>20</v>
      </c>
      <c r="H767" s="29" t="s">
        <v>12</v>
      </c>
      <c r="I767" s="29" t="s">
        <v>22</v>
      </c>
      <c r="J767" s="30">
        <v>3.3995000000000002</v>
      </c>
      <c r="K767" s="30">
        <v>2.64</v>
      </c>
      <c r="L767" s="30"/>
      <c r="M767" s="30">
        <v>1.0526</v>
      </c>
      <c r="N767" s="84">
        <f>[1]!b_anal_modidura_cnbd(A767,E767,1)</f>
        <v>13.2799</v>
      </c>
      <c r="O767" s="85">
        <f>[1]!b_anal_yield_cnbd(A767,D767,1)</f>
        <v>3.3972000000000002</v>
      </c>
      <c r="P767" s="86">
        <f>IF(U:U="国开1",0.09/N767+J767,IF(U:U="国开3",0.14/N767+J767,IF(U:U="国开5",0.24/N767+J767,IF(U:U="国开7",0.24/N767+J767,IF(U:U="国开10",0.29/N767+J767,IF(U:U="口行1",0.08/N767+J767,IF(U:U="口行2",0.08/N767+J767,IF(U:U="口行3",0.08/N767+J767,IF(U:U="口行5",0.13/N767+J767,IF(U:U="口行7",0.13/N767+J767,IF(U:U="口行10",0.18/N767+J767,IF(U:U="农发1",0.09/N767+J767,IF(U:U="农发2",0.09/N767+J767,IF(U:U="农发3",0.09/N767+J767,IF(U:U="农发5",0.14/N767+J767,IF(U:U="农发7",0.19/N767+J767,IF(U:U="农发10",0.19/N767+J767,IF(U:U="农发20",0.24/N767+J767,IF(U:U="国债1",0.05/N767+J767,IF(U:U="国债2",0.05/N767+J767,IF(U:U="国债3",0.05/N767+J767,IF(U:U="国开0",0,IF(U:U="农发0",0,IF(U:U="国债0",0,IF(U:U="口行0",0,0.1/N767+J767)))))))))))))))))))))))))</f>
        <v>3.4070301771850695</v>
      </c>
      <c r="Q767" s="1"/>
      <c r="R767" s="88">
        <f t="shared" si="23"/>
        <v>0.98301771850692887</v>
      </c>
      <c r="S767" s="1"/>
      <c r="U767" s="1" t="str">
        <f>IF(I:I="国家开发银行","国开",IF(I:I="中国进出口银行","口行",IF(I:I="中国农业发展银行","农发","国债")))&amp;IF(G:G&lt;1,"0",G767)</f>
        <v>口行20</v>
      </c>
      <c r="W767" s="1"/>
      <c r="X767" s="1"/>
    </row>
    <row r="768" spans="1:24" ht="15.75" hidden="1" x14ac:dyDescent="0.25">
      <c r="A768" s="113" t="str">
        <f t="shared" si="22"/>
        <v>160310.IB</v>
      </c>
      <c r="B768" s="29" t="s">
        <v>2975</v>
      </c>
      <c r="C768" s="29" t="s">
        <v>2976</v>
      </c>
      <c r="D768" s="33">
        <v>42656</v>
      </c>
      <c r="E768" s="33">
        <v>42660</v>
      </c>
      <c r="F768" s="30">
        <v>50</v>
      </c>
      <c r="G768" s="30">
        <v>10</v>
      </c>
      <c r="H768" s="29" t="s">
        <v>12</v>
      </c>
      <c r="I768" s="29" t="s">
        <v>22</v>
      </c>
      <c r="J768" s="30">
        <v>3.0720000000000001</v>
      </c>
      <c r="K768" s="30">
        <v>4.9800000000000004</v>
      </c>
      <c r="L768" s="30"/>
      <c r="M768" s="30">
        <v>2.1091000000000002</v>
      </c>
      <c r="N768" s="84">
        <f>[1]!b_anal_modidura_cnbd(A768,E768,1)</f>
        <v>8.3544999999999998</v>
      </c>
      <c r="O768" s="85">
        <f>[1]!b_anal_yield_cnbd(A768,D768,1)</f>
        <v>3.0958000000000001</v>
      </c>
      <c r="P768" s="86">
        <f>IF(U:U="国开1",0.09/N768+J768,IF(U:U="国开3",0.14/N768+J768,IF(U:U="国开5",0.24/N768+J768,IF(U:U="国开7",0.24/N768+J768,IF(U:U="国开10",0.29/N768+J768,IF(U:U="口行1",0.08/N768+J768,IF(U:U="口行2",0.08/N768+J768,IF(U:U="口行3",0.08/N768+J768,IF(U:U="口行5",0.13/N768+J768,IF(U:U="口行7",0.13/N768+J768,IF(U:U="口行10",0.18/N768+J768,IF(U:U="农发1",0.09/N768+J768,IF(U:U="农发2",0.09/N768+J768,IF(U:U="农发3",0.09/N768+J768,IF(U:U="农发5",0.14/N768+J768,IF(U:U="农发7",0.19/N768+J768,IF(U:U="农发10",0.19/N768+J768,IF(U:U="农发20",0.24/N768+J768,IF(U:U="国债1",0.05/N768+J768,IF(U:U="国债2",0.05/N768+J768,IF(U:U="国债3",0.05/N768+J768,IF(U:U="国开0",0,IF(U:U="农发0",0,IF(U:U="国债0",0,IF(U:U="口行0",0,0.1/N768+J768)))))))))))))))))))))))))</f>
        <v>3.0935452750014965</v>
      </c>
      <c r="Q768" s="1"/>
      <c r="R768" s="88">
        <f t="shared" si="23"/>
        <v>-0.22547249985036544</v>
      </c>
      <c r="S768" s="1"/>
      <c r="U768" s="1" t="str">
        <f>IF(I:I="国家开发银行","国开",IF(I:I="中国进出口银行","口行",IF(I:I="中国农业发展银行","农发","国债")))&amp;IF(G:G&lt;1,"0",G768)</f>
        <v>口行10</v>
      </c>
      <c r="W768" s="1"/>
      <c r="X768" s="1"/>
    </row>
    <row r="769" spans="1:24" ht="15.75" hidden="1" x14ac:dyDescent="0.25">
      <c r="A769" s="113" t="str">
        <f t="shared" si="22"/>
        <v>160205.IB</v>
      </c>
      <c r="B769" s="29" t="s">
        <v>2977</v>
      </c>
      <c r="C769" s="29" t="s">
        <v>2978</v>
      </c>
      <c r="D769" s="33">
        <v>42661</v>
      </c>
      <c r="E769" s="33">
        <v>42663</v>
      </c>
      <c r="F769" s="30">
        <v>35</v>
      </c>
      <c r="G769" s="30">
        <v>20</v>
      </c>
      <c r="H769" s="29" t="s">
        <v>12</v>
      </c>
      <c r="I769" s="29" t="s">
        <v>15</v>
      </c>
      <c r="J769" s="30">
        <v>3.2923</v>
      </c>
      <c r="K769" s="30">
        <v>5.76</v>
      </c>
      <c r="L769" s="30"/>
      <c r="M769" s="30">
        <v>2.1219999999999999</v>
      </c>
      <c r="N769" s="84">
        <f>[1]!b_anal_modidura_cnbd(A769,E769,1)</f>
        <v>13.416499999999999</v>
      </c>
      <c r="O769" s="85">
        <f>[1]!b_anal_yield_cnbd(A769,D769,1)</f>
        <v>3.3250000000000002</v>
      </c>
      <c r="P769" s="86">
        <f>IF(U:U="国开1",0.09/N769+J769,IF(U:U="国开3",0.14/N769+J769,IF(U:U="国开5",0.24/N769+J769,IF(U:U="国开7",0.24/N769+J769,IF(U:U="国开10",0.29/N769+J769,IF(U:U="口行1",0.08/N769+J769,IF(U:U="口行2",0.08/N769+J769,IF(U:U="口行3",0.08/N769+J769,IF(U:U="口行5",0.13/N769+J769,IF(U:U="口行7",0.13/N769+J769,IF(U:U="口行10",0.18/N769+J769,IF(U:U="农发1",0.09/N769+J769,IF(U:U="农发2",0.09/N769+J769,IF(U:U="农发3",0.09/N769+J769,IF(U:U="农发5",0.14/N769+J769,IF(U:U="农发7",0.19/N769+J769,IF(U:U="农发10",0.19/N769+J769,IF(U:U="农发20",0.24/N769+J769,IF(U:U="国债1",0.05/N769+J769,IF(U:U="国债2",0.05/N769+J769,IF(U:U="国债3",0.05/N769+J769,IF(U:U="国开0",0,IF(U:U="农发0",0,IF(U:U="国债0",0,IF(U:U="口行0",0,0.1/N769+J769)))))))))))))))))))))))))</f>
        <v>3.2997535087392391</v>
      </c>
      <c r="Q769" s="1"/>
      <c r="R769" s="88">
        <f t="shared" si="23"/>
        <v>-2.5246491260761061</v>
      </c>
      <c r="S769" s="1"/>
      <c r="U769" s="1" t="str">
        <f>IF(I:I="国家开发银行","国开",IF(I:I="中国进出口银行","口行",IF(I:I="中国农业发展银行","农发","国债")))&amp;IF(G:G&lt;1,"0",G769)</f>
        <v>国开20</v>
      </c>
      <c r="W769" s="1"/>
      <c r="X769" s="1"/>
    </row>
    <row r="770" spans="1:24" ht="15.75" hidden="1" x14ac:dyDescent="0.25">
      <c r="A770" s="113" t="str">
        <f t="shared" ref="A770:A833" si="24">LEFT(B770,IFERROR(FIND("X",B770,7),FIND("Z",B770,7))-1)&amp;".IB"</f>
        <v>160213.IB</v>
      </c>
      <c r="B770" s="29" t="s">
        <v>2979</v>
      </c>
      <c r="C770" s="29" t="s">
        <v>2980</v>
      </c>
      <c r="D770" s="33">
        <v>42661</v>
      </c>
      <c r="E770" s="33">
        <v>42663</v>
      </c>
      <c r="F770" s="30">
        <v>125</v>
      </c>
      <c r="G770" s="30">
        <v>10</v>
      </c>
      <c r="H770" s="29" t="s">
        <v>12</v>
      </c>
      <c r="I770" s="29" t="s">
        <v>15</v>
      </c>
      <c r="J770" s="30">
        <v>3.0004</v>
      </c>
      <c r="K770" s="30">
        <v>2.57</v>
      </c>
      <c r="L770" s="30"/>
      <c r="M770" s="30">
        <v>1.2819</v>
      </c>
      <c r="N770" s="84">
        <f>[1]!b_anal_modidura_cnbd(A770,E770,1)</f>
        <v>8.3645999999999994</v>
      </c>
      <c r="O770" s="85">
        <f>[1]!b_anal_yield_cnbd(A770,D770,1)</f>
        <v>3.0325000000000002</v>
      </c>
      <c r="P770" s="86">
        <f>IF(U:U="国开1",0.09/N770+J770,IF(U:U="国开3",0.14/N770+J770,IF(U:U="国开5",0.24/N770+J770,IF(U:U="国开7",0.24/N770+J770,IF(U:U="国开10",0.29/N770+J770,IF(U:U="口行1",0.08/N770+J770,IF(U:U="口行2",0.08/N770+J770,IF(U:U="口行3",0.08/N770+J770,IF(U:U="口行5",0.13/N770+J770,IF(U:U="口行7",0.13/N770+J770,IF(U:U="口行10",0.18/N770+J770,IF(U:U="农发1",0.09/N770+J770,IF(U:U="农发2",0.09/N770+J770,IF(U:U="农发3",0.09/N770+J770,IF(U:U="农发5",0.14/N770+J770,IF(U:U="农发7",0.19/N770+J770,IF(U:U="农发10",0.19/N770+J770,IF(U:U="农发20",0.24/N770+J770,IF(U:U="国债1",0.05/N770+J770,IF(U:U="国债2",0.05/N770+J770,IF(U:U="国债3",0.05/N770+J770,IF(U:U="国开0",0,IF(U:U="农发0",0,IF(U:U="国债0",0,IF(U:U="口行0",0,0.1/N770+J770)))))))))))))))))))))))))</f>
        <v>3.0350699184659158</v>
      </c>
      <c r="Q770" s="1"/>
      <c r="R770" s="88">
        <f t="shared" ref="R770:R833" si="25">(P770-O770)*100</f>
        <v>0.25699184659155883</v>
      </c>
      <c r="S770" s="1"/>
      <c r="U770" s="1" t="str">
        <f>IF(I:I="国家开发银行","国开",IF(I:I="中国进出口银行","口行",IF(I:I="中国农业发展银行","农发","国债")))&amp;IF(G:G&lt;1,"0",G770)</f>
        <v>国开10</v>
      </c>
      <c r="W770" s="1"/>
      <c r="X770" s="1"/>
    </row>
    <row r="771" spans="1:24" ht="15.75" hidden="1" x14ac:dyDescent="0.25">
      <c r="A771" s="113" t="str">
        <f t="shared" si="24"/>
        <v>150319.IB</v>
      </c>
      <c r="B771" s="29" t="s">
        <v>2981</v>
      </c>
      <c r="C771" s="29" t="s">
        <v>2982</v>
      </c>
      <c r="D771" s="33">
        <v>42663</v>
      </c>
      <c r="E771" s="33">
        <v>42667</v>
      </c>
      <c r="F771" s="30">
        <v>20</v>
      </c>
      <c r="G771" s="30">
        <v>20</v>
      </c>
      <c r="H771" s="29" t="s">
        <v>12</v>
      </c>
      <c r="I771" s="29" t="s">
        <v>22</v>
      </c>
      <c r="J771" s="30">
        <v>3.2709999999999999</v>
      </c>
      <c r="K771" s="30">
        <v>6.47</v>
      </c>
      <c r="L771" s="30"/>
      <c r="M771" s="30">
        <v>2.0270000000000001</v>
      </c>
      <c r="N771" s="84">
        <f>[1]!b_anal_modidura_cnbd(A771,E771,1)</f>
        <v>13.291399999999999</v>
      </c>
      <c r="O771" s="85">
        <f>[1]!b_anal_yield_cnbd(A771,D771,1)</f>
        <v>3.3089</v>
      </c>
      <c r="P771" s="86">
        <f>IF(U:U="国开1",0.09/N771+J771,IF(U:U="国开3",0.14/N771+J771,IF(U:U="国开5",0.24/N771+J771,IF(U:U="国开7",0.24/N771+J771,IF(U:U="国开10",0.29/N771+J771,IF(U:U="口行1",0.08/N771+J771,IF(U:U="口行2",0.08/N771+J771,IF(U:U="口行3",0.08/N771+J771,IF(U:U="口行5",0.13/N771+J771,IF(U:U="口行7",0.13/N771+J771,IF(U:U="口行10",0.18/N771+J771,IF(U:U="农发1",0.09/N771+J771,IF(U:U="农发2",0.09/N771+J771,IF(U:U="农发3",0.09/N771+J771,IF(U:U="农发5",0.14/N771+J771,IF(U:U="农发7",0.19/N771+J771,IF(U:U="农发10",0.19/N771+J771,IF(U:U="农发20",0.24/N771+J771,IF(U:U="国债1",0.05/N771+J771,IF(U:U="国债2",0.05/N771+J771,IF(U:U="国债3",0.05/N771+J771,IF(U:U="国开0",0,IF(U:U="农发0",0,IF(U:U="国债0",0,IF(U:U="口行0",0,0.1/N771+J771)))))))))))))))))))))))))</f>
        <v>3.2785236619167279</v>
      </c>
      <c r="Q771" s="1"/>
      <c r="R771" s="88">
        <f t="shared" si="25"/>
        <v>-3.0376338083272003</v>
      </c>
      <c r="S771" s="1"/>
      <c r="U771" s="1" t="str">
        <f>IF(I:I="国家开发银行","国开",IF(I:I="中国进出口银行","口行",IF(I:I="中国农业发展银行","农发","国债")))&amp;IF(G:G&lt;1,"0",G771)</f>
        <v>口行20</v>
      </c>
      <c r="W771" s="1"/>
      <c r="X771" s="1"/>
    </row>
    <row r="772" spans="1:24" ht="15.75" hidden="1" x14ac:dyDescent="0.25">
      <c r="A772" s="113" t="str">
        <f t="shared" si="24"/>
        <v>160310.IB</v>
      </c>
      <c r="B772" s="29" t="s">
        <v>2983</v>
      </c>
      <c r="C772" s="29" t="s">
        <v>2984</v>
      </c>
      <c r="D772" s="33">
        <v>42663</v>
      </c>
      <c r="E772" s="33">
        <v>42667</v>
      </c>
      <c r="F772" s="30">
        <v>50</v>
      </c>
      <c r="G772" s="30">
        <v>10</v>
      </c>
      <c r="H772" s="29" t="s">
        <v>12</v>
      </c>
      <c r="I772" s="29" t="s">
        <v>22</v>
      </c>
      <c r="J772" s="30">
        <v>3.0223</v>
      </c>
      <c r="K772" s="30">
        <v>4.7300000000000004</v>
      </c>
      <c r="L772" s="30"/>
      <c r="M772" s="30">
        <v>1.1795</v>
      </c>
      <c r="N772" s="84">
        <f>[1]!b_anal_modidura_cnbd(A772,E772,1)</f>
        <v>8.3354999999999997</v>
      </c>
      <c r="O772" s="85">
        <f>[1]!b_anal_yield_cnbd(A772,D772,1)</f>
        <v>3.0617999999999999</v>
      </c>
      <c r="P772" s="86">
        <f>IF(U:U="国开1",0.09/N772+J772,IF(U:U="国开3",0.14/N772+J772,IF(U:U="国开5",0.24/N772+J772,IF(U:U="国开7",0.24/N772+J772,IF(U:U="国开10",0.29/N772+J772,IF(U:U="口行1",0.08/N772+J772,IF(U:U="口行2",0.08/N772+J772,IF(U:U="口行3",0.08/N772+J772,IF(U:U="口行5",0.13/N772+J772,IF(U:U="口行7",0.13/N772+J772,IF(U:U="口行10",0.18/N772+J772,IF(U:U="农发1",0.09/N772+J772,IF(U:U="农发2",0.09/N772+J772,IF(U:U="农发3",0.09/N772+J772,IF(U:U="农发5",0.14/N772+J772,IF(U:U="农发7",0.19/N772+J772,IF(U:U="农发10",0.19/N772+J772,IF(U:U="农发20",0.24/N772+J772,IF(U:U="国债1",0.05/N772+J772,IF(U:U="国债2",0.05/N772+J772,IF(U:U="国债3",0.05/N772+J772,IF(U:U="国开0",0,IF(U:U="农发0",0,IF(U:U="国债0",0,IF(U:U="口行0",0,0.1/N772+J772)))))))))))))))))))))))))</f>
        <v>3.0438943854597804</v>
      </c>
      <c r="Q772" s="1"/>
      <c r="R772" s="88">
        <f t="shared" si="25"/>
        <v>-1.7905614540219439</v>
      </c>
      <c r="S772" s="1"/>
      <c r="U772" s="1" t="str">
        <f>IF(I:I="国家开发银行","国开",IF(I:I="中国进出口银行","口行",IF(I:I="中国农业发展银行","农发","国债")))&amp;IF(G:G&lt;1,"0",G772)</f>
        <v>口行10</v>
      </c>
      <c r="W772" s="1"/>
      <c r="X772" s="1"/>
    </row>
    <row r="773" spans="1:24" ht="15.75" hidden="1" x14ac:dyDescent="0.25">
      <c r="A773" s="113" t="str">
        <f t="shared" si="24"/>
        <v>160421.IB</v>
      </c>
      <c r="B773" s="29" t="s">
        <v>2985</v>
      </c>
      <c r="C773" s="29" t="s">
        <v>2986</v>
      </c>
      <c r="D773" s="33">
        <v>42667</v>
      </c>
      <c r="E773" s="33">
        <v>42669</v>
      </c>
      <c r="F773" s="30">
        <v>60</v>
      </c>
      <c r="G773" s="30">
        <v>5</v>
      </c>
      <c r="H773" s="29" t="s">
        <v>12</v>
      </c>
      <c r="I773" s="29" t="s">
        <v>41</v>
      </c>
      <c r="J773" s="30">
        <v>2.8641999999999999</v>
      </c>
      <c r="K773" s="30">
        <v>2.2799999999999998</v>
      </c>
      <c r="L773" s="30"/>
      <c r="M773" s="30">
        <v>1.5849</v>
      </c>
      <c r="N773" s="84">
        <f>[1]!b_anal_modidura_cnbd(A773,E773,1)</f>
        <v>4.3440000000000003</v>
      </c>
      <c r="O773" s="85">
        <f>[1]!b_anal_yield_cnbd(A773,D773,1)</f>
        <v>2.8896000000000002</v>
      </c>
      <c r="P773" s="86">
        <f>IF(U:U="国开1",0.09/N773+J773,IF(U:U="国开3",0.14/N773+J773,IF(U:U="国开5",0.24/N773+J773,IF(U:U="国开7",0.24/N773+J773,IF(U:U="国开10",0.29/N773+J773,IF(U:U="口行1",0.08/N773+J773,IF(U:U="口行2",0.08/N773+J773,IF(U:U="口行3",0.08/N773+J773,IF(U:U="口行5",0.13/N773+J773,IF(U:U="口行7",0.13/N773+J773,IF(U:U="口行10",0.18/N773+J773,IF(U:U="农发1",0.09/N773+J773,IF(U:U="农发2",0.09/N773+J773,IF(U:U="农发3",0.09/N773+J773,IF(U:U="农发5",0.14/N773+J773,IF(U:U="农发7",0.19/N773+J773,IF(U:U="农发10",0.19/N773+J773,IF(U:U="农发20",0.24/N773+J773,IF(U:U="国债1",0.05/N773+J773,IF(U:U="国债2",0.05/N773+J773,IF(U:U="国债3",0.05/N773+J773,IF(U:U="国开0",0,IF(U:U="农发0",0,IF(U:U="国债0",0,IF(U:U="口行0",0,0.1/N773+J773)))))))))))))))))))))))))</f>
        <v>2.8964283609576427</v>
      </c>
      <c r="Q773" s="1"/>
      <c r="R773" s="88">
        <f t="shared" si="25"/>
        <v>0.68283609576424986</v>
      </c>
      <c r="S773" s="1"/>
      <c r="U773" s="1" t="str">
        <f>IF(I:I="国家开发银行","国开",IF(I:I="中国进出口银行","口行",IF(I:I="中国农业发展银行","农发","国债")))&amp;IF(G:G&lt;1,"0",G773)</f>
        <v>农发5</v>
      </c>
      <c r="W773" s="1"/>
      <c r="X773" s="1"/>
    </row>
    <row r="774" spans="1:24" ht="15.75" hidden="1" x14ac:dyDescent="0.25">
      <c r="A774" s="113" t="str">
        <f t="shared" si="24"/>
        <v>160420.IB</v>
      </c>
      <c r="B774" s="29" t="s">
        <v>2987</v>
      </c>
      <c r="C774" s="29" t="s">
        <v>2988</v>
      </c>
      <c r="D774" s="33">
        <v>42667</v>
      </c>
      <c r="E774" s="33">
        <v>42669</v>
      </c>
      <c r="F774" s="30">
        <v>40</v>
      </c>
      <c r="G774" s="30">
        <v>3</v>
      </c>
      <c r="H774" s="29" t="s">
        <v>12</v>
      </c>
      <c r="I774" s="29" t="s">
        <v>41</v>
      </c>
      <c r="J774" s="30">
        <v>2.6703999999999999</v>
      </c>
      <c r="K774" s="30">
        <v>3.18</v>
      </c>
      <c r="L774" s="30"/>
      <c r="M774" s="30">
        <v>1.9697</v>
      </c>
      <c r="N774" s="84">
        <f>[1]!b_anal_modidura_cnbd(A774,E774,1)</f>
        <v>2.5979999999999999</v>
      </c>
      <c r="O774" s="85">
        <f>[1]!b_anal_yield_cnbd(A774,D774,1)</f>
        <v>2.7248000000000001</v>
      </c>
      <c r="P774" s="86">
        <f>IF(U:U="国开1",0.09/N774+J774,IF(U:U="国开3",0.14/N774+J774,IF(U:U="国开5",0.24/N774+J774,IF(U:U="国开7",0.24/N774+J774,IF(U:U="国开10",0.29/N774+J774,IF(U:U="口行1",0.08/N774+J774,IF(U:U="口行2",0.08/N774+J774,IF(U:U="口行3",0.08/N774+J774,IF(U:U="口行5",0.13/N774+J774,IF(U:U="口行7",0.13/N774+J774,IF(U:U="口行10",0.18/N774+J774,IF(U:U="农发1",0.09/N774+J774,IF(U:U="农发2",0.09/N774+J774,IF(U:U="农发3",0.09/N774+J774,IF(U:U="农发5",0.14/N774+J774,IF(U:U="农发7",0.19/N774+J774,IF(U:U="农发10",0.19/N774+J774,IF(U:U="农发20",0.24/N774+J774,IF(U:U="国债1",0.05/N774+J774,IF(U:U="国债2",0.05/N774+J774,IF(U:U="国债3",0.05/N774+J774,IF(U:U="国开0",0,IF(U:U="农发0",0,IF(U:U="国债0",0,IF(U:U="口行0",0,0.1/N774+J774)))))))))))))))))))))))))</f>
        <v>2.7050420323325635</v>
      </c>
      <c r="Q774" s="1"/>
      <c r="R774" s="88">
        <f t="shared" si="25"/>
        <v>-1.9757967667436649</v>
      </c>
      <c r="S774" s="1"/>
      <c r="U774" s="1" t="str">
        <f>IF(I:I="国家开发银行","国开",IF(I:I="中国进出口银行","口行",IF(I:I="中国农业发展银行","农发","国债")))&amp;IF(G:G&lt;1,"0",G774)</f>
        <v>农发3</v>
      </c>
      <c r="W774" s="1"/>
      <c r="X774" s="1"/>
    </row>
    <row r="775" spans="1:24" ht="15.75" hidden="1" x14ac:dyDescent="0.25">
      <c r="A775" s="113" t="str">
        <f t="shared" si="24"/>
        <v>160418.IB</v>
      </c>
      <c r="B775" s="29" t="s">
        <v>2989</v>
      </c>
      <c r="C775" s="29" t="s">
        <v>2990</v>
      </c>
      <c r="D775" s="33">
        <v>42667</v>
      </c>
      <c r="E775" s="33">
        <v>42669</v>
      </c>
      <c r="F775" s="30">
        <v>70</v>
      </c>
      <c r="G775" s="30">
        <v>10</v>
      </c>
      <c r="H775" s="29" t="s">
        <v>12</v>
      </c>
      <c r="I775" s="29" t="s">
        <v>41</v>
      </c>
      <c r="J775" s="30">
        <v>3.0855000000000001</v>
      </c>
      <c r="K775" s="30">
        <v>3.49</v>
      </c>
      <c r="L775" s="30"/>
      <c r="M775" s="30">
        <v>41.777799999999999</v>
      </c>
      <c r="N775" s="84">
        <f>[1]!b_anal_modidura_cnbd(A775,E775,1)</f>
        <v>7.8506999999999998</v>
      </c>
      <c r="O775" s="85">
        <f>[1]!b_anal_yield_cnbd(A775,D775,1)</f>
        <v>3.0907</v>
      </c>
      <c r="P775" s="86">
        <f>IF(U:U="国开1",0.09/N775+J775,IF(U:U="国开3",0.14/N775+J775,IF(U:U="国开5",0.24/N775+J775,IF(U:U="国开7",0.24/N775+J775,IF(U:U="国开10",0.29/N775+J775,IF(U:U="口行1",0.08/N775+J775,IF(U:U="口行2",0.08/N775+J775,IF(U:U="口行3",0.08/N775+J775,IF(U:U="口行5",0.13/N775+J775,IF(U:U="口行7",0.13/N775+J775,IF(U:U="口行10",0.18/N775+J775,IF(U:U="农发1",0.09/N775+J775,IF(U:U="农发2",0.09/N775+J775,IF(U:U="农发3",0.09/N775+J775,IF(U:U="农发5",0.14/N775+J775,IF(U:U="农发7",0.19/N775+J775,IF(U:U="农发10",0.19/N775+J775,IF(U:U="农发20",0.24/N775+J775,IF(U:U="国债1",0.05/N775+J775,IF(U:U="国债2",0.05/N775+J775,IF(U:U="国债3",0.05/N775+J775,IF(U:U="国开0",0,IF(U:U="农发0",0,IF(U:U="国债0",0,IF(U:U="口行0",0,0.1/N775+J775)))))))))))))))))))))))))</f>
        <v>3.109701663545926</v>
      </c>
      <c r="Q775" s="1"/>
      <c r="R775" s="88">
        <f t="shared" si="25"/>
        <v>1.9001663545926029</v>
      </c>
      <c r="S775" s="1"/>
      <c r="U775" s="1" t="str">
        <f>IF(I:I="国家开发银行","国开",IF(I:I="中国进出口银行","口行",IF(I:I="中国农业发展银行","农发","国债")))&amp;IF(G:G&lt;1,"0",G775)</f>
        <v>农发10</v>
      </c>
      <c r="W775" s="1"/>
      <c r="X775" s="1"/>
    </row>
    <row r="776" spans="1:24" ht="15.75" hidden="1" x14ac:dyDescent="0.25">
      <c r="A776" s="113" t="str">
        <f t="shared" si="24"/>
        <v>160417.IB</v>
      </c>
      <c r="B776" s="29" t="s">
        <v>2991</v>
      </c>
      <c r="C776" s="29" t="s">
        <v>2992</v>
      </c>
      <c r="D776" s="33">
        <v>42667</v>
      </c>
      <c r="E776" s="33">
        <v>42669</v>
      </c>
      <c r="F776" s="30">
        <v>30</v>
      </c>
      <c r="G776" s="30">
        <v>7</v>
      </c>
      <c r="H776" s="29" t="s">
        <v>12</v>
      </c>
      <c r="I776" s="29" t="s">
        <v>41</v>
      </c>
      <c r="J776" s="30">
        <v>3.0255999999999998</v>
      </c>
      <c r="K776" s="30">
        <v>4.24</v>
      </c>
      <c r="L776" s="30"/>
      <c r="M776" s="30">
        <v>1.1153999999999999</v>
      </c>
      <c r="N776" s="84">
        <f>[1]!b_anal_modidura_cnbd(A776,E776,1)</f>
        <v>5.6456</v>
      </c>
      <c r="O776" s="85">
        <f>[1]!b_anal_yield_cnbd(A776,D776,1)</f>
        <v>3.0497999999999998</v>
      </c>
      <c r="P776" s="86">
        <f>IF(U:U="国开1",0.09/N776+J776,IF(U:U="国开3",0.14/N776+J776,IF(U:U="国开5",0.24/N776+J776,IF(U:U="国开7",0.24/N776+J776,IF(U:U="国开10",0.29/N776+J776,IF(U:U="口行1",0.08/N776+J776,IF(U:U="口行2",0.08/N776+J776,IF(U:U="口行3",0.08/N776+J776,IF(U:U="口行5",0.13/N776+J776,IF(U:U="口行7",0.13/N776+J776,IF(U:U="口行10",0.18/N776+J776,IF(U:U="农发1",0.09/N776+J776,IF(U:U="农发2",0.09/N776+J776,IF(U:U="农发3",0.09/N776+J776,IF(U:U="农发5",0.14/N776+J776,IF(U:U="农发7",0.19/N776+J776,IF(U:U="农发10",0.19/N776+J776,IF(U:U="农发20",0.24/N776+J776,IF(U:U="国债1",0.05/N776+J776,IF(U:U="国债2",0.05/N776+J776,IF(U:U="国债3",0.05/N776+J776,IF(U:U="国开0",0,IF(U:U="农发0",0,IF(U:U="国债0",0,IF(U:U="口行0",0,0.1/N776+J776)))))))))))))))))))))))))</f>
        <v>3.0592545274195833</v>
      </c>
      <c r="Q776" s="1"/>
      <c r="R776" s="88">
        <f t="shared" si="25"/>
        <v>0.94545274195834139</v>
      </c>
      <c r="S776" s="1"/>
      <c r="U776" s="1" t="str">
        <f>IF(I:I="国家开发银行","国开",IF(I:I="中国进出口银行","口行",IF(I:I="中国农业发展银行","农发","国债")))&amp;IF(G:G&lt;1,"0",G776)</f>
        <v>农发7</v>
      </c>
      <c r="W776" s="1"/>
      <c r="X776" s="1"/>
    </row>
    <row r="777" spans="1:24" ht="15.75" hidden="1" x14ac:dyDescent="0.25">
      <c r="A777" s="113" t="str">
        <f t="shared" si="24"/>
        <v>160205.IB</v>
      </c>
      <c r="B777" s="29" t="s">
        <v>2993</v>
      </c>
      <c r="C777" s="29" t="s">
        <v>2994</v>
      </c>
      <c r="D777" s="33">
        <v>42668</v>
      </c>
      <c r="E777" s="33">
        <v>42670</v>
      </c>
      <c r="F777" s="30">
        <v>50</v>
      </c>
      <c r="G777" s="30">
        <v>20</v>
      </c>
      <c r="H777" s="29" t="s">
        <v>12</v>
      </c>
      <c r="I777" s="29" t="s">
        <v>15</v>
      </c>
      <c r="J777" s="30">
        <v>3.2873999999999999</v>
      </c>
      <c r="K777" s="30">
        <v>3.8</v>
      </c>
      <c r="L777" s="30"/>
      <c r="M777" s="30">
        <v>1.4107000000000001</v>
      </c>
      <c r="N777" s="84">
        <f>[1]!b_anal_modidura_cnbd(A777,E777,1)</f>
        <v>13.3672</v>
      </c>
      <c r="O777" s="85">
        <f>[1]!b_anal_yield_cnbd(A777,D777,1)</f>
        <v>3.3075000000000001</v>
      </c>
      <c r="P777" s="86">
        <f>IF(U:U="国开1",0.09/N777+J777,IF(U:U="国开3",0.14/N777+J777,IF(U:U="国开5",0.24/N777+J777,IF(U:U="国开7",0.24/N777+J777,IF(U:U="国开10",0.29/N777+J777,IF(U:U="口行1",0.08/N777+J777,IF(U:U="口行2",0.08/N777+J777,IF(U:U="口行3",0.08/N777+J777,IF(U:U="口行5",0.13/N777+J777,IF(U:U="口行7",0.13/N777+J777,IF(U:U="口行10",0.18/N777+J777,IF(U:U="农发1",0.09/N777+J777,IF(U:U="农发2",0.09/N777+J777,IF(U:U="农发3",0.09/N777+J777,IF(U:U="农发5",0.14/N777+J777,IF(U:U="农发7",0.19/N777+J777,IF(U:U="农发10",0.19/N777+J777,IF(U:U="农发20",0.24/N777+J777,IF(U:U="国债1",0.05/N777+J777,IF(U:U="国债2",0.05/N777+J777,IF(U:U="国债3",0.05/N777+J777,IF(U:U="国开0",0,IF(U:U="农发0",0,IF(U:U="国债0",0,IF(U:U="口行0",0,0.1/N777+J777)))))))))))))))))))))))))</f>
        <v>3.2948809982644085</v>
      </c>
      <c r="Q777" s="1"/>
      <c r="R777" s="88">
        <f t="shared" si="25"/>
        <v>-1.2619001735591606</v>
      </c>
      <c r="S777" s="1"/>
      <c r="U777" s="1" t="str">
        <f>IF(I:I="国家开发银行","国开",IF(I:I="中国进出口银行","口行",IF(I:I="中国农业发展银行","农发","国债")))&amp;IF(G:G&lt;1,"0",G777)</f>
        <v>国开20</v>
      </c>
      <c r="W777" s="1"/>
      <c r="X777" s="1"/>
    </row>
    <row r="778" spans="1:24" ht="15.75" hidden="1" x14ac:dyDescent="0.25">
      <c r="A778" s="113" t="str">
        <f t="shared" si="24"/>
        <v>160215.IB</v>
      </c>
      <c r="B778" s="29" t="s">
        <v>2995</v>
      </c>
      <c r="C778" s="29" t="s">
        <v>2996</v>
      </c>
      <c r="D778" s="33">
        <v>42668</v>
      </c>
      <c r="E778" s="33">
        <v>42670</v>
      </c>
      <c r="F778" s="30">
        <v>45</v>
      </c>
      <c r="G778" s="30">
        <v>3</v>
      </c>
      <c r="H778" s="29" t="s">
        <v>12</v>
      </c>
      <c r="I778" s="29" t="s">
        <v>15</v>
      </c>
      <c r="J778" s="30">
        <v>2.6677</v>
      </c>
      <c r="K778" s="30">
        <v>2.36</v>
      </c>
      <c r="L778" s="30"/>
      <c r="M778" s="30">
        <v>1.2644</v>
      </c>
      <c r="N778" s="84">
        <f>[1]!b_anal_modidura_cnbd(A778,E778,1)</f>
        <v>2.8256999999999999</v>
      </c>
      <c r="O778" s="85">
        <f>[1]!b_anal_yield_cnbd(A778,D778,1)</f>
        <v>2.7168000000000001</v>
      </c>
      <c r="P778" s="86">
        <f>IF(U:U="国开1",0.09/N778+J778,IF(U:U="国开3",0.14/N778+J778,IF(U:U="国开5",0.24/N778+J778,IF(U:U="国开7",0.24/N778+J778,IF(U:U="国开10",0.29/N778+J778,IF(U:U="口行1",0.08/N778+J778,IF(U:U="口行2",0.08/N778+J778,IF(U:U="口行3",0.08/N778+J778,IF(U:U="口行5",0.13/N778+J778,IF(U:U="口行7",0.13/N778+J778,IF(U:U="口行10",0.18/N778+J778,IF(U:U="农发1",0.09/N778+J778,IF(U:U="农发2",0.09/N778+J778,IF(U:U="农发3",0.09/N778+J778,IF(U:U="农发5",0.14/N778+J778,IF(U:U="农发7",0.19/N778+J778,IF(U:U="农发10",0.19/N778+J778,IF(U:U="农发20",0.24/N778+J778,IF(U:U="国债1",0.05/N778+J778,IF(U:U="国债2",0.05/N778+J778,IF(U:U="国债3",0.05/N778+J778,IF(U:U="国开0",0,IF(U:U="农发0",0,IF(U:U="国债0",0,IF(U:U="口行0",0,0.1/N778+J778)))))))))))))))))))))))))</f>
        <v>2.7172452454259122</v>
      </c>
      <c r="Q778" s="1"/>
      <c r="R778" s="88">
        <f t="shared" si="25"/>
        <v>4.4524542591206639E-2</v>
      </c>
      <c r="S778" s="1"/>
      <c r="U778" s="1" t="str">
        <f>IF(I:I="国家开发银行","国开",IF(I:I="中国进出口银行","口行",IF(I:I="中国农业发展银行","农发","国债")))&amp;IF(G:G&lt;1,"0",G778)</f>
        <v>国开3</v>
      </c>
      <c r="W778" s="1"/>
      <c r="X778" s="1"/>
    </row>
    <row r="779" spans="1:24" ht="15.75" hidden="1" x14ac:dyDescent="0.25">
      <c r="A779" s="113" t="str">
        <f t="shared" si="24"/>
        <v>160213.IB</v>
      </c>
      <c r="B779" s="29" t="s">
        <v>2997</v>
      </c>
      <c r="C779" s="29" t="s">
        <v>2998</v>
      </c>
      <c r="D779" s="33">
        <v>42668</v>
      </c>
      <c r="E779" s="33">
        <v>42670</v>
      </c>
      <c r="F779" s="30">
        <v>50</v>
      </c>
      <c r="G779" s="30">
        <v>10</v>
      </c>
      <c r="H779" s="29" t="s">
        <v>12</v>
      </c>
      <c r="I779" s="29" t="s">
        <v>15</v>
      </c>
      <c r="J779" s="30">
        <v>3.0261999999999998</v>
      </c>
      <c r="K779" s="30">
        <v>4.22</v>
      </c>
      <c r="L779" s="30"/>
      <c r="M779" s="30">
        <v>1.8552999999999999</v>
      </c>
      <c r="N779" s="84">
        <f>[1]!b_anal_modidura_cnbd(A779,E779,1)</f>
        <v>8.3356999999999992</v>
      </c>
      <c r="O779" s="85">
        <f>[1]!b_anal_yield_cnbd(A779,D779,1)</f>
        <v>3.0663</v>
      </c>
      <c r="P779" s="86">
        <f>IF(U:U="国开1",0.09/N779+J779,IF(U:U="国开3",0.14/N779+J779,IF(U:U="国开5",0.24/N779+J779,IF(U:U="国开7",0.24/N779+J779,IF(U:U="国开10",0.29/N779+J779,IF(U:U="口行1",0.08/N779+J779,IF(U:U="口行2",0.08/N779+J779,IF(U:U="口行3",0.08/N779+J779,IF(U:U="口行5",0.13/N779+J779,IF(U:U="口行7",0.13/N779+J779,IF(U:U="口行10",0.18/N779+J779,IF(U:U="农发1",0.09/N779+J779,IF(U:U="农发2",0.09/N779+J779,IF(U:U="农发3",0.09/N779+J779,IF(U:U="农发5",0.14/N779+J779,IF(U:U="农发7",0.19/N779+J779,IF(U:U="农发10",0.19/N779+J779,IF(U:U="农发20",0.24/N779+J779,IF(U:U="国债1",0.05/N779+J779,IF(U:U="国债2",0.05/N779+J779,IF(U:U="国债3",0.05/N779+J779,IF(U:U="国开0",0,IF(U:U="农发0",0,IF(U:U="国债0",0,IF(U:U="口行0",0,0.1/N779+J779)))))))))))))))))))))))))</f>
        <v>3.0609901196060316</v>
      </c>
      <c r="Q779" s="1"/>
      <c r="R779" s="88">
        <f t="shared" si="25"/>
        <v>-0.53098803939684025</v>
      </c>
      <c r="S779" s="1"/>
      <c r="U779" s="1" t="str">
        <f>IF(I:I="国家开发银行","国开",IF(I:I="中国进出口银行","口行",IF(I:I="中国农业发展银行","农发","国债")))&amp;IF(G:G&lt;1,"0",G779)</f>
        <v>国开10</v>
      </c>
      <c r="W779" s="1"/>
      <c r="X779" s="1"/>
    </row>
    <row r="780" spans="1:24" ht="15.75" hidden="1" x14ac:dyDescent="0.25">
      <c r="A780" s="113" t="str">
        <f t="shared" si="24"/>
        <v>160206.IB</v>
      </c>
      <c r="B780" s="29" t="s">
        <v>2999</v>
      </c>
      <c r="C780" s="29" t="s">
        <v>3000</v>
      </c>
      <c r="D780" s="33">
        <v>42668</v>
      </c>
      <c r="E780" s="33">
        <v>42670</v>
      </c>
      <c r="F780" s="30">
        <v>50</v>
      </c>
      <c r="G780" s="30">
        <v>5</v>
      </c>
      <c r="H780" s="29" t="s">
        <v>12</v>
      </c>
      <c r="I780" s="29" t="s">
        <v>15</v>
      </c>
      <c r="J780" s="30">
        <v>2.8473999999999999</v>
      </c>
      <c r="K780" s="30">
        <v>2.58</v>
      </c>
      <c r="L780" s="30"/>
      <c r="M780" s="30">
        <v>1.9157999999999999</v>
      </c>
      <c r="N780" s="84">
        <f>[1]!b_anal_modidura_cnbd(A780,E780,1)</f>
        <v>3.9184000000000001</v>
      </c>
      <c r="O780" s="85">
        <f>[1]!b_anal_yield_cnbd(A780,D780,1)</f>
        <v>2.8755000000000002</v>
      </c>
      <c r="P780" s="86">
        <f>IF(U:U="国开1",0.09/N780+J780,IF(U:U="国开3",0.14/N780+J780,IF(U:U="国开5",0.24/N780+J780,IF(U:U="国开7",0.24/N780+J780,IF(U:U="国开10",0.29/N780+J780,IF(U:U="口行1",0.08/N780+J780,IF(U:U="口行2",0.08/N780+J780,IF(U:U="口行3",0.08/N780+J780,IF(U:U="口行5",0.13/N780+J780,IF(U:U="口行7",0.13/N780+J780,IF(U:U="口行10",0.18/N780+J780,IF(U:U="农发1",0.09/N780+J780,IF(U:U="农发2",0.09/N780+J780,IF(U:U="农发3",0.09/N780+J780,IF(U:U="农发5",0.14/N780+J780,IF(U:U="农发7",0.19/N780+J780,IF(U:U="农发10",0.19/N780+J780,IF(U:U="农发20",0.24/N780+J780,IF(U:U="国债1",0.05/N780+J780,IF(U:U="国债2",0.05/N780+J780,IF(U:U="国债3",0.05/N780+J780,IF(U:U="国开0",0,IF(U:U="农发0",0,IF(U:U="国债0",0,IF(U:U="口行0",0,0.1/N780+J780)))))))))))))))))))))))))</f>
        <v>2.9086494895875865</v>
      </c>
      <c r="Q780" s="1"/>
      <c r="R780" s="88">
        <f t="shared" si="25"/>
        <v>3.3149489587586345</v>
      </c>
      <c r="S780" s="1"/>
      <c r="U780" s="1" t="str">
        <f>IF(I:I="国家开发银行","国开",IF(I:I="中国进出口银行","口行",IF(I:I="中国农业发展银行","农发","国债")))&amp;IF(G:G&lt;1,"0",G780)</f>
        <v>国开5</v>
      </c>
      <c r="W780" s="1"/>
      <c r="X780" s="1"/>
    </row>
    <row r="781" spans="1:24" ht="15.75" hidden="1" x14ac:dyDescent="0.25">
      <c r="A781" s="113" t="str">
        <f t="shared" si="24"/>
        <v>160020.IB</v>
      </c>
      <c r="B781" s="29" t="s">
        <v>3001</v>
      </c>
      <c r="C781" s="29" t="s">
        <v>3002</v>
      </c>
      <c r="D781" s="33">
        <v>42669</v>
      </c>
      <c r="E781" s="33">
        <v>42670</v>
      </c>
      <c r="F781" s="30">
        <v>282.60000000000002</v>
      </c>
      <c r="G781" s="30">
        <v>7</v>
      </c>
      <c r="H781" s="29" t="s">
        <v>12</v>
      </c>
      <c r="I781" s="29" t="s">
        <v>31</v>
      </c>
      <c r="J781" s="30">
        <v>2.6217999999999999</v>
      </c>
      <c r="K781" s="30">
        <v>3.03</v>
      </c>
      <c r="L781" s="30"/>
      <c r="M781" s="30"/>
      <c r="N781" s="84">
        <f>[1]!b_anal_modidura_cnbd(A781,E781,1)</f>
        <v>6.1475999999999997</v>
      </c>
      <c r="O781" s="85">
        <f>[1]!b_anal_yield_cnbd(A781,D781,1)</f>
        <v>2.645</v>
      </c>
      <c r="P781" s="86">
        <f>IF(U:U="国开1",0.09/N781+J781,IF(U:U="国开3",0.14/N781+J781,IF(U:U="国开5",0.24/N781+J781,IF(U:U="国开7",0.24/N781+J781,IF(U:U="国开10",0.29/N781+J781,IF(U:U="口行1",0.08/N781+J781,IF(U:U="口行2",0.08/N781+J781,IF(U:U="口行3",0.08/N781+J781,IF(U:U="口行5",0.13/N781+J781,IF(U:U="口行7",0.13/N781+J781,IF(U:U="口行10",0.18/N781+J781,IF(U:U="农发1",0.09/N781+J781,IF(U:U="农发2",0.09/N781+J781,IF(U:U="农发3",0.09/N781+J781,IF(U:U="农发5",0.14/N781+J781,IF(U:U="农发7",0.19/N781+J781,IF(U:U="农发10",0.19/N781+J781,IF(U:U="农发20",0.24/N781+J781,IF(U:U="国债1",0.05/N781+J781,IF(U:U="国债2",0.05/N781+J781,IF(U:U="国债3",0.05/N781+J781,IF(U:U="国开0",0,IF(U:U="农发0",0,IF(U:U="国债0",0,IF(U:U="口行0",0,0.1/N781+J781)))))))))))))))))))))))))</f>
        <v>2.6380665105081658</v>
      </c>
      <c r="Q781" s="1"/>
      <c r="R781" s="88">
        <f t="shared" si="25"/>
        <v>-0.69334894918342549</v>
      </c>
      <c r="S781" s="1"/>
      <c r="U781" s="1" t="str">
        <f>IF(I:I="国家开发银行","国开",IF(I:I="中国进出口银行","口行",IF(I:I="中国农业发展银行","农发","国债")))&amp;IF(G:G&lt;1,"0",G781)</f>
        <v>国债7</v>
      </c>
      <c r="W781" s="1"/>
      <c r="X781" s="1"/>
    </row>
    <row r="782" spans="1:24" ht="15.75" hidden="1" x14ac:dyDescent="0.25">
      <c r="A782" s="113" t="str">
        <f t="shared" si="24"/>
        <v>160412.IB</v>
      </c>
      <c r="B782" s="29" t="s">
        <v>3003</v>
      </c>
      <c r="C782" s="29" t="s">
        <v>3004</v>
      </c>
      <c r="D782" s="33">
        <v>42669</v>
      </c>
      <c r="E782" s="33">
        <v>42671</v>
      </c>
      <c r="F782" s="30">
        <v>100</v>
      </c>
      <c r="G782" s="30">
        <v>3</v>
      </c>
      <c r="H782" s="29" t="s">
        <v>12</v>
      </c>
      <c r="I782" s="29" t="s">
        <v>41</v>
      </c>
      <c r="J782" s="30">
        <v>2.7883</v>
      </c>
      <c r="K782" s="30">
        <v>1.62</v>
      </c>
      <c r="L782" s="30"/>
      <c r="M782" s="30">
        <v>1</v>
      </c>
      <c r="N782" s="84">
        <f>[1]!b_anal_modidura_cnbd(A782,E782,1)</f>
        <v>2.2982</v>
      </c>
      <c r="O782" s="85">
        <f>[1]!b_anal_yield_cnbd(A782,D782,1)</f>
        <v>2.7797000000000001</v>
      </c>
      <c r="P782" s="86">
        <f>IF(U:U="国开1",0.09/N782+J782,IF(U:U="国开3",0.14/N782+J782,IF(U:U="国开5",0.24/N782+J782,IF(U:U="国开7",0.24/N782+J782,IF(U:U="国开10",0.29/N782+J782,IF(U:U="口行1",0.08/N782+J782,IF(U:U="口行2",0.08/N782+J782,IF(U:U="口行3",0.08/N782+J782,IF(U:U="口行5",0.13/N782+J782,IF(U:U="口行7",0.13/N782+J782,IF(U:U="口行10",0.18/N782+J782,IF(U:U="农发1",0.09/N782+J782,IF(U:U="农发2",0.09/N782+J782,IF(U:U="农发3",0.09/N782+J782,IF(U:U="农发5",0.14/N782+J782,IF(U:U="农发7",0.19/N782+J782,IF(U:U="农发10",0.19/N782+J782,IF(U:U="农发20",0.24/N782+J782,IF(U:U="国债1",0.05/N782+J782,IF(U:U="国债2",0.05/N782+J782,IF(U:U="国债3",0.05/N782+J782,IF(U:U="国开0",0,IF(U:U="农发0",0,IF(U:U="国债0",0,IF(U:U="口行0",0,0.1/N782+J782)))))))))))))))))))))))))</f>
        <v>2.827461082586372</v>
      </c>
      <c r="Q782" s="1"/>
      <c r="R782" s="88">
        <f t="shared" si="25"/>
        <v>4.7761082586371906</v>
      </c>
      <c r="S782" s="1"/>
      <c r="U782" s="1" t="str">
        <f>IF(I:I="国家开发银行","国开",IF(I:I="中国进出口银行","口行",IF(I:I="中国农业发展银行","农发","国债")))&amp;IF(G:G&lt;1,"0",G782)</f>
        <v>农发3</v>
      </c>
      <c r="W782" s="1"/>
      <c r="X782" s="1"/>
    </row>
    <row r="783" spans="1:24" ht="15.75" hidden="1" x14ac:dyDescent="0.25">
      <c r="A783" s="113" t="str">
        <f t="shared" si="24"/>
        <v>160413.IB</v>
      </c>
      <c r="B783" s="29" t="s">
        <v>3005</v>
      </c>
      <c r="C783" s="29" t="s">
        <v>3006</v>
      </c>
      <c r="D783" s="33">
        <v>42669</v>
      </c>
      <c r="E783" s="33">
        <v>42671</v>
      </c>
      <c r="F783" s="30">
        <v>30</v>
      </c>
      <c r="G783" s="30">
        <v>5</v>
      </c>
      <c r="H783" s="29" t="s">
        <v>12</v>
      </c>
      <c r="I783" s="29" t="s">
        <v>41</v>
      </c>
      <c r="J783" s="30">
        <v>2.9064999999999999</v>
      </c>
      <c r="K783" s="30">
        <v>3.25</v>
      </c>
      <c r="L783" s="30"/>
      <c r="M783" s="30">
        <v>1.0476000000000001</v>
      </c>
      <c r="N783" s="84">
        <f>[1]!b_anal_modidura_cnbd(A783,E783,1)</f>
        <v>4.0410000000000004</v>
      </c>
      <c r="O783" s="85">
        <f>[1]!b_anal_yield_cnbd(A783,D783,1)</f>
        <v>2.9018999999999999</v>
      </c>
      <c r="P783" s="86">
        <f>IF(U:U="国开1",0.09/N783+J783,IF(U:U="国开3",0.14/N783+J783,IF(U:U="国开5",0.24/N783+J783,IF(U:U="国开7",0.24/N783+J783,IF(U:U="国开10",0.29/N783+J783,IF(U:U="口行1",0.08/N783+J783,IF(U:U="口行2",0.08/N783+J783,IF(U:U="口行3",0.08/N783+J783,IF(U:U="口行5",0.13/N783+J783,IF(U:U="口行7",0.13/N783+J783,IF(U:U="口行10",0.18/N783+J783,IF(U:U="农发1",0.09/N783+J783,IF(U:U="农发2",0.09/N783+J783,IF(U:U="农发3",0.09/N783+J783,IF(U:U="农发5",0.14/N783+J783,IF(U:U="农发7",0.19/N783+J783,IF(U:U="农发10",0.19/N783+J783,IF(U:U="农发20",0.24/N783+J783,IF(U:U="国债1",0.05/N783+J783,IF(U:U="国债2",0.05/N783+J783,IF(U:U="国债3",0.05/N783+J783,IF(U:U="国开0",0,IF(U:U="农发0",0,IF(U:U="国债0",0,IF(U:U="口行0",0,0.1/N783+J783)))))))))))))))))))))))))</f>
        <v>2.9411448898787427</v>
      </c>
      <c r="Q783" s="1"/>
      <c r="R783" s="88">
        <f t="shared" si="25"/>
        <v>3.924488987874275</v>
      </c>
      <c r="S783" s="1"/>
      <c r="U783" s="1" t="str">
        <f>IF(I:I="国家开发银行","国开",IF(I:I="中国进出口银行","口行",IF(I:I="中国农业发展银行","农发","国债")))&amp;IF(G:G&lt;1,"0",G783)</f>
        <v>农发5</v>
      </c>
      <c r="W783" s="1"/>
      <c r="X783" s="1"/>
    </row>
    <row r="784" spans="1:24" ht="15.75" hidden="1" x14ac:dyDescent="0.25">
      <c r="A784" s="113" t="str">
        <f t="shared" si="24"/>
        <v>160310.IB</v>
      </c>
      <c r="B784" s="29" t="s">
        <v>3007</v>
      </c>
      <c r="C784" s="29" t="s">
        <v>3008</v>
      </c>
      <c r="D784" s="33">
        <v>42670</v>
      </c>
      <c r="E784" s="33">
        <v>42675</v>
      </c>
      <c r="F784" s="30">
        <v>50</v>
      </c>
      <c r="G784" s="30">
        <v>10</v>
      </c>
      <c r="H784" s="29" t="s">
        <v>12</v>
      </c>
      <c r="I784" s="29" t="s">
        <v>22</v>
      </c>
      <c r="J784" s="30">
        <v>3.125</v>
      </c>
      <c r="K784" s="30">
        <v>3.95</v>
      </c>
      <c r="L784" s="30"/>
      <c r="M784" s="30">
        <v>47.5</v>
      </c>
      <c r="N784" s="84">
        <f>[1]!b_anal_modidura_cnbd(A784,E784,1)</f>
        <v>8.3020999999999994</v>
      </c>
      <c r="O784" s="85">
        <f>[1]!b_anal_yield_cnbd(A784,D784,1)</f>
        <v>3.1415000000000002</v>
      </c>
      <c r="P784" s="86">
        <f>IF(U:U="国开1",0.09/N784+J784,IF(U:U="国开3",0.14/N784+J784,IF(U:U="国开5",0.24/N784+J784,IF(U:U="国开7",0.24/N784+J784,IF(U:U="国开10",0.29/N784+J784,IF(U:U="口行1",0.08/N784+J784,IF(U:U="口行2",0.08/N784+J784,IF(U:U="口行3",0.08/N784+J784,IF(U:U="口行5",0.13/N784+J784,IF(U:U="口行7",0.13/N784+J784,IF(U:U="口行10",0.18/N784+J784,IF(U:U="农发1",0.09/N784+J784,IF(U:U="农发2",0.09/N784+J784,IF(U:U="农发3",0.09/N784+J784,IF(U:U="农发5",0.14/N784+J784,IF(U:U="农发7",0.19/N784+J784,IF(U:U="农发10",0.19/N784+J784,IF(U:U="农发20",0.24/N784+J784,IF(U:U="国债1",0.05/N784+J784,IF(U:U="国债2",0.05/N784+J784,IF(U:U="国债3",0.05/N784+J784,IF(U:U="国开0",0,IF(U:U="农发0",0,IF(U:U="国债0",0,IF(U:U="口行0",0,0.1/N784+J784)))))))))))))))))))))))))</f>
        <v>3.1466812613676058</v>
      </c>
      <c r="Q784" s="1"/>
      <c r="R784" s="88">
        <f t="shared" si="25"/>
        <v>0.51812613676056607</v>
      </c>
      <c r="S784" s="1"/>
      <c r="U784" s="1" t="str">
        <f>IF(I:I="国家开发银行","国开",IF(I:I="中国进出口银行","口行",IF(I:I="中国农业发展银行","农发","国债")))&amp;IF(G:G&lt;1,"0",G784)</f>
        <v>口行10</v>
      </c>
      <c r="W784" s="1"/>
      <c r="X784" s="1"/>
    </row>
    <row r="785" spans="1:24" ht="15.75" hidden="1" x14ac:dyDescent="0.25">
      <c r="A785" s="113" t="str">
        <f t="shared" si="24"/>
        <v>150319.IB</v>
      </c>
      <c r="B785" s="29" t="s">
        <v>3009</v>
      </c>
      <c r="C785" s="29" t="s">
        <v>3010</v>
      </c>
      <c r="D785" s="33">
        <v>42670</v>
      </c>
      <c r="E785" s="33">
        <v>42675</v>
      </c>
      <c r="F785" s="30">
        <v>20</v>
      </c>
      <c r="G785" s="30">
        <v>20</v>
      </c>
      <c r="H785" s="29" t="s">
        <v>12</v>
      </c>
      <c r="I785" s="29" t="s">
        <v>22</v>
      </c>
      <c r="J785" s="30">
        <v>3.3809999999999998</v>
      </c>
      <c r="K785" s="30">
        <v>3.64</v>
      </c>
      <c r="L785" s="30"/>
      <c r="M785" s="30">
        <v>2.1905000000000001</v>
      </c>
      <c r="N785" s="84">
        <f>[1]!b_anal_modidura_cnbd(A785,E785,1)</f>
        <v>13.226599999999999</v>
      </c>
      <c r="O785" s="85">
        <f>[1]!b_anal_yield_cnbd(A785,D785,1)</f>
        <v>3.3748</v>
      </c>
      <c r="P785" s="86">
        <f>IF(U:U="国开1",0.09/N785+J785,IF(U:U="国开3",0.14/N785+J785,IF(U:U="国开5",0.24/N785+J785,IF(U:U="国开7",0.24/N785+J785,IF(U:U="国开10",0.29/N785+J785,IF(U:U="口行1",0.08/N785+J785,IF(U:U="口行2",0.08/N785+J785,IF(U:U="口行3",0.08/N785+J785,IF(U:U="口行5",0.13/N785+J785,IF(U:U="口行7",0.13/N785+J785,IF(U:U="口行10",0.18/N785+J785,IF(U:U="农发1",0.09/N785+J785,IF(U:U="农发2",0.09/N785+J785,IF(U:U="农发3",0.09/N785+J785,IF(U:U="农发5",0.14/N785+J785,IF(U:U="农发7",0.19/N785+J785,IF(U:U="农发10",0.19/N785+J785,IF(U:U="农发20",0.24/N785+J785,IF(U:U="国债1",0.05/N785+J785,IF(U:U="国债2",0.05/N785+J785,IF(U:U="国债3",0.05/N785+J785,IF(U:U="国开0",0,IF(U:U="农发0",0,IF(U:U="国债0",0,IF(U:U="口行0",0,0.1/N785+J785)))))))))))))))))))))))))</f>
        <v>3.3885605219784374</v>
      </c>
      <c r="Q785" s="1"/>
      <c r="R785" s="88">
        <f t="shared" si="25"/>
        <v>1.3760521978437357</v>
      </c>
      <c r="S785" s="1"/>
      <c r="U785" s="1" t="str">
        <f>IF(I:I="国家开发银行","国开",IF(I:I="中国进出口银行","口行",IF(I:I="中国农业发展银行","农发","国债")))&amp;IF(G:G&lt;1,"0",G785)</f>
        <v>口行20</v>
      </c>
      <c r="W785" s="1"/>
      <c r="X785" s="1"/>
    </row>
    <row r="786" spans="1:24" ht="15.75" hidden="1" x14ac:dyDescent="0.25">
      <c r="A786" s="113" t="str">
        <f t="shared" si="24"/>
        <v>160019.IB</v>
      </c>
      <c r="B786" s="29" t="s">
        <v>3011</v>
      </c>
      <c r="C786" s="29" t="s">
        <v>3012</v>
      </c>
      <c r="D786" s="33">
        <v>42671</v>
      </c>
      <c r="E786" s="33">
        <v>42674</v>
      </c>
      <c r="F786" s="30">
        <v>229.6</v>
      </c>
      <c r="G786" s="30">
        <v>30</v>
      </c>
      <c r="H786" s="29" t="s">
        <v>12</v>
      </c>
      <c r="I786" s="29" t="s">
        <v>31</v>
      </c>
      <c r="J786" s="30">
        <v>3.1055999999999999</v>
      </c>
      <c r="K786" s="30">
        <v>2.96</v>
      </c>
      <c r="L786" s="30"/>
      <c r="M786" s="30"/>
      <c r="N786" s="84">
        <f>[1]!b_anal_modidura_cnbd(A786,E786,1)</f>
        <v>19.000299999999999</v>
      </c>
      <c r="O786" s="85">
        <f>[1]!b_anal_yield_cnbd(A786,D786,1)</f>
        <v>3.1099000000000001</v>
      </c>
      <c r="P786" s="86">
        <f>IF(U:U="国开1",0.09/N786+J786,IF(U:U="国开3",0.14/N786+J786,IF(U:U="国开5",0.24/N786+J786,IF(U:U="国开7",0.24/N786+J786,IF(U:U="国开10",0.29/N786+J786,IF(U:U="口行1",0.08/N786+J786,IF(U:U="口行2",0.08/N786+J786,IF(U:U="口行3",0.08/N786+J786,IF(U:U="口行5",0.13/N786+J786,IF(U:U="口行7",0.13/N786+J786,IF(U:U="口行10",0.18/N786+J786,IF(U:U="农发1",0.09/N786+J786,IF(U:U="农发2",0.09/N786+J786,IF(U:U="农发3",0.09/N786+J786,IF(U:U="农发5",0.14/N786+J786,IF(U:U="农发7",0.19/N786+J786,IF(U:U="农发10",0.19/N786+J786,IF(U:U="农发20",0.24/N786+J786,IF(U:U="国债1",0.05/N786+J786,IF(U:U="国债2",0.05/N786+J786,IF(U:U="国债3",0.05/N786+J786,IF(U:U="国开0",0,IF(U:U="农发0",0,IF(U:U="国债0",0,IF(U:U="口行0",0,0.1/N786+J786)))))))))))))))))))))))))</f>
        <v>3.1108630747935559</v>
      </c>
      <c r="Q786" s="1"/>
      <c r="R786" s="88">
        <f t="shared" si="25"/>
        <v>9.6307479355584036E-2</v>
      </c>
      <c r="S786" s="1"/>
      <c r="U786" s="1" t="str">
        <f>IF(I:I="国家开发银行","国开",IF(I:I="中国进出口银行","口行",IF(I:I="中国农业发展银行","农发","国债")))&amp;IF(G:G&lt;1,"0",G786)</f>
        <v>国债30</v>
      </c>
      <c r="W786" s="1"/>
      <c r="X786" s="1"/>
    </row>
    <row r="787" spans="1:24" ht="15.75" hidden="1" x14ac:dyDescent="0.25">
      <c r="A787" s="113" t="str">
        <f t="shared" si="24"/>
        <v>160421.IB</v>
      </c>
      <c r="B787" s="29" t="s">
        <v>3013</v>
      </c>
      <c r="C787" s="29" t="s">
        <v>3014</v>
      </c>
      <c r="D787" s="33">
        <v>42674</v>
      </c>
      <c r="E787" s="33">
        <v>42676</v>
      </c>
      <c r="F787" s="30">
        <v>60</v>
      </c>
      <c r="G787" s="30">
        <v>5</v>
      </c>
      <c r="H787" s="29" t="s">
        <v>12</v>
      </c>
      <c r="I787" s="29" t="s">
        <v>41</v>
      </c>
      <c r="J787" s="30">
        <v>2.9304999999999999</v>
      </c>
      <c r="K787" s="30">
        <v>2.13</v>
      </c>
      <c r="L787" s="30"/>
      <c r="M787" s="30">
        <v>1.1962999999999999</v>
      </c>
      <c r="N787" s="84">
        <f>[1]!b_anal_modidura_cnbd(A787,E787,1)</f>
        <v>4.3243</v>
      </c>
      <c r="O787" s="85">
        <f>[1]!b_anal_yield_cnbd(A787,D787,1)</f>
        <v>2.93</v>
      </c>
      <c r="P787" s="86">
        <f>IF(U:U="国开1",0.09/N787+J787,IF(U:U="国开3",0.14/N787+J787,IF(U:U="国开5",0.24/N787+J787,IF(U:U="国开7",0.24/N787+J787,IF(U:U="国开10",0.29/N787+J787,IF(U:U="口行1",0.08/N787+J787,IF(U:U="口行2",0.08/N787+J787,IF(U:U="口行3",0.08/N787+J787,IF(U:U="口行5",0.13/N787+J787,IF(U:U="口行7",0.13/N787+J787,IF(U:U="口行10",0.18/N787+J787,IF(U:U="农发1",0.09/N787+J787,IF(U:U="农发2",0.09/N787+J787,IF(U:U="农发3",0.09/N787+J787,IF(U:U="农发5",0.14/N787+J787,IF(U:U="农发7",0.19/N787+J787,IF(U:U="农发10",0.19/N787+J787,IF(U:U="农发20",0.24/N787+J787,IF(U:U="国债1",0.05/N787+J787,IF(U:U="国债2",0.05/N787+J787,IF(U:U="国债3",0.05/N787+J787,IF(U:U="国开0",0,IF(U:U="农发0",0,IF(U:U="国债0",0,IF(U:U="口行0",0,0.1/N787+J787)))))))))))))))))))))))))</f>
        <v>2.9628751821103991</v>
      </c>
      <c r="Q787" s="1"/>
      <c r="R787" s="88">
        <f t="shared" si="25"/>
        <v>3.2875182110398971</v>
      </c>
      <c r="S787" s="1"/>
      <c r="U787" s="1" t="str">
        <f>IF(I:I="国家开发银行","国开",IF(I:I="中国进出口银行","口行",IF(I:I="中国农业发展银行","农发","国债")))&amp;IF(G:G&lt;1,"0",G787)</f>
        <v>农发5</v>
      </c>
      <c r="W787" s="1"/>
      <c r="X787" s="1"/>
    </row>
    <row r="788" spans="1:24" ht="15.75" hidden="1" x14ac:dyDescent="0.25">
      <c r="A788" s="113" t="str">
        <f t="shared" si="24"/>
        <v>160417.IB</v>
      </c>
      <c r="B788" s="29" t="s">
        <v>3015</v>
      </c>
      <c r="C788" s="29" t="s">
        <v>3016</v>
      </c>
      <c r="D788" s="33">
        <v>42674</v>
      </c>
      <c r="E788" s="33">
        <v>42676</v>
      </c>
      <c r="F788" s="30">
        <v>30</v>
      </c>
      <c r="G788" s="30">
        <v>7</v>
      </c>
      <c r="H788" s="29" t="s">
        <v>12</v>
      </c>
      <c r="I788" s="29" t="s">
        <v>41</v>
      </c>
      <c r="J788" s="30">
        <v>3.1156000000000001</v>
      </c>
      <c r="K788" s="30">
        <v>3.1</v>
      </c>
      <c r="L788" s="30"/>
      <c r="M788" s="30">
        <v>1.0141</v>
      </c>
      <c r="N788" s="84">
        <f>[1]!b_anal_modidura_cnbd(A788,E788,1)</f>
        <v>5.6234000000000002</v>
      </c>
      <c r="O788" s="85">
        <f>[1]!b_anal_yield_cnbd(A788,D788,1)</f>
        <v>3.1206999999999998</v>
      </c>
      <c r="P788" s="86">
        <f>IF(U:U="国开1",0.09/N788+J788,IF(U:U="国开3",0.14/N788+J788,IF(U:U="国开5",0.24/N788+J788,IF(U:U="国开7",0.24/N788+J788,IF(U:U="国开10",0.29/N788+J788,IF(U:U="口行1",0.08/N788+J788,IF(U:U="口行2",0.08/N788+J788,IF(U:U="口行3",0.08/N788+J788,IF(U:U="口行5",0.13/N788+J788,IF(U:U="口行7",0.13/N788+J788,IF(U:U="口行10",0.18/N788+J788,IF(U:U="农发1",0.09/N788+J788,IF(U:U="农发2",0.09/N788+J788,IF(U:U="农发3",0.09/N788+J788,IF(U:U="农发5",0.14/N788+J788,IF(U:U="农发7",0.19/N788+J788,IF(U:U="农发10",0.19/N788+J788,IF(U:U="农发20",0.24/N788+J788,IF(U:U="国债1",0.05/N788+J788,IF(U:U="国债2",0.05/N788+J788,IF(U:U="国债3",0.05/N788+J788,IF(U:U="国开0",0,IF(U:U="农发0",0,IF(U:U="国债0",0,IF(U:U="口行0",0,0.1/N788+J788)))))))))))))))))))))))))</f>
        <v>3.1493873884127042</v>
      </c>
      <c r="Q788" s="1"/>
      <c r="R788" s="88">
        <f t="shared" si="25"/>
        <v>2.8687388412704351</v>
      </c>
      <c r="S788" s="1"/>
      <c r="U788" s="1" t="str">
        <f>IF(I:I="国家开发银行","国开",IF(I:I="中国进出口银行","口行",IF(I:I="中国农业发展银行","农发","国债")))&amp;IF(G:G&lt;1,"0",G788)</f>
        <v>农发7</v>
      </c>
      <c r="W788" s="1"/>
      <c r="X788" s="1"/>
    </row>
    <row r="789" spans="1:24" ht="15.75" hidden="1" x14ac:dyDescent="0.25">
      <c r="A789" s="113" t="str">
        <f t="shared" si="24"/>
        <v>160418.IB</v>
      </c>
      <c r="B789" s="29" t="s">
        <v>3017</v>
      </c>
      <c r="C789" s="29" t="s">
        <v>3018</v>
      </c>
      <c r="D789" s="33">
        <v>42674</v>
      </c>
      <c r="E789" s="33">
        <v>42676</v>
      </c>
      <c r="F789" s="30">
        <v>70</v>
      </c>
      <c r="G789" s="30">
        <v>10</v>
      </c>
      <c r="H789" s="29" t="s">
        <v>12</v>
      </c>
      <c r="I789" s="29" t="s">
        <v>41</v>
      </c>
      <c r="J789" s="30">
        <v>3.1463999999999999</v>
      </c>
      <c r="K789" s="30">
        <v>3.77</v>
      </c>
      <c r="L789" s="30"/>
      <c r="M789" s="30">
        <v>3.3412000000000002</v>
      </c>
      <c r="N789" s="84">
        <f>[1]!b_anal_modidura_cnbd(A789,E789,1)</f>
        <v>7.8297999999999996</v>
      </c>
      <c r="O789" s="85">
        <f>[1]!b_anal_yield_cnbd(A789,D789,1)</f>
        <v>3.1549</v>
      </c>
      <c r="P789" s="86">
        <f>IF(U:U="国开1",0.09/N789+J789,IF(U:U="国开3",0.14/N789+J789,IF(U:U="国开5",0.24/N789+J789,IF(U:U="国开7",0.24/N789+J789,IF(U:U="国开10",0.29/N789+J789,IF(U:U="口行1",0.08/N789+J789,IF(U:U="口行2",0.08/N789+J789,IF(U:U="口行3",0.08/N789+J789,IF(U:U="口行5",0.13/N789+J789,IF(U:U="口行7",0.13/N789+J789,IF(U:U="口行10",0.18/N789+J789,IF(U:U="农发1",0.09/N789+J789,IF(U:U="农发2",0.09/N789+J789,IF(U:U="农发3",0.09/N789+J789,IF(U:U="农发5",0.14/N789+J789,IF(U:U="农发7",0.19/N789+J789,IF(U:U="农发10",0.19/N789+J789,IF(U:U="农发20",0.24/N789+J789,IF(U:U="国债1",0.05/N789+J789,IF(U:U="国债2",0.05/N789+J789,IF(U:U="国债3",0.05/N789+J789,IF(U:U="国开0",0,IF(U:U="农发0",0,IF(U:U="国债0",0,IF(U:U="口行0",0,0.1/N789+J789)))))))))))))))))))))))))</f>
        <v>3.170666264783264</v>
      </c>
      <c r="Q789" s="1"/>
      <c r="R789" s="88">
        <f t="shared" si="25"/>
        <v>1.5766264783263928</v>
      </c>
      <c r="S789" s="1"/>
      <c r="U789" s="1" t="str">
        <f>IF(I:I="国家开发银行","国开",IF(I:I="中国进出口银行","口行",IF(I:I="中国农业发展银行","农发","国债")))&amp;IF(G:G&lt;1,"0",G789)</f>
        <v>农发10</v>
      </c>
      <c r="W789" s="1"/>
      <c r="X789" s="1"/>
    </row>
    <row r="790" spans="1:24" ht="15.75" hidden="1" x14ac:dyDescent="0.25">
      <c r="A790" s="113" t="str">
        <f t="shared" si="24"/>
        <v>160420.IB</v>
      </c>
      <c r="B790" s="29" t="s">
        <v>3019</v>
      </c>
      <c r="C790" s="29" t="s">
        <v>3020</v>
      </c>
      <c r="D790" s="33">
        <v>42674</v>
      </c>
      <c r="E790" s="33">
        <v>42676</v>
      </c>
      <c r="F790" s="30">
        <v>40</v>
      </c>
      <c r="G790" s="30">
        <v>3</v>
      </c>
      <c r="H790" s="29" t="s">
        <v>12</v>
      </c>
      <c r="I790" s="29" t="s">
        <v>41</v>
      </c>
      <c r="J790" s="30">
        <v>2.7683</v>
      </c>
      <c r="K790" s="30">
        <v>3.05</v>
      </c>
      <c r="L790" s="30"/>
      <c r="M790" s="30">
        <v>2.0606</v>
      </c>
      <c r="N790" s="84">
        <f>[1]!b_anal_modidura_cnbd(A790,E790,1)</f>
        <v>2.5785999999999998</v>
      </c>
      <c r="O790" s="85">
        <f>[1]!b_anal_yield_cnbd(A790,D790,1)</f>
        <v>2.7934000000000001</v>
      </c>
      <c r="P790" s="86">
        <f>IF(U:U="国开1",0.09/N790+J790,IF(U:U="国开3",0.14/N790+J790,IF(U:U="国开5",0.24/N790+J790,IF(U:U="国开7",0.24/N790+J790,IF(U:U="国开10",0.29/N790+J790,IF(U:U="口行1",0.08/N790+J790,IF(U:U="口行2",0.08/N790+J790,IF(U:U="口行3",0.08/N790+J790,IF(U:U="口行5",0.13/N790+J790,IF(U:U="口行7",0.13/N790+J790,IF(U:U="口行10",0.18/N790+J790,IF(U:U="农发1",0.09/N790+J790,IF(U:U="农发2",0.09/N790+J790,IF(U:U="农发3",0.09/N790+J790,IF(U:U="农发5",0.14/N790+J790,IF(U:U="农发7",0.19/N790+J790,IF(U:U="农发10",0.19/N790+J790,IF(U:U="农发20",0.24/N790+J790,IF(U:U="国债1",0.05/N790+J790,IF(U:U="国债2",0.05/N790+J790,IF(U:U="国债3",0.05/N790+J790,IF(U:U="国开0",0,IF(U:U="农发0",0,IF(U:U="国债0",0,IF(U:U="口行0",0,0.1/N790+J790)))))))))))))))))))))))))</f>
        <v>2.803202660358334</v>
      </c>
      <c r="Q790" s="1"/>
      <c r="R790" s="88">
        <f t="shared" si="25"/>
        <v>0.98026603583338812</v>
      </c>
      <c r="S790" s="1"/>
      <c r="U790" s="1" t="str">
        <f>IF(I:I="国家开发银行","国开",IF(I:I="中国进出口银行","口行",IF(I:I="中国农业发展银行","农发","国债")))&amp;IF(G:G&lt;1,"0",G790)</f>
        <v>农发3</v>
      </c>
      <c r="W790" s="1"/>
      <c r="X790" s="1"/>
    </row>
    <row r="791" spans="1:24" ht="15.75" hidden="1" x14ac:dyDescent="0.25">
      <c r="A791" s="113" t="str">
        <f t="shared" si="24"/>
        <v>160205.IB</v>
      </c>
      <c r="B791" s="29" t="s">
        <v>3021</v>
      </c>
      <c r="C791" s="29" t="s">
        <v>3022</v>
      </c>
      <c r="D791" s="33">
        <v>42675</v>
      </c>
      <c r="E791" s="33">
        <v>42677</v>
      </c>
      <c r="F791" s="30">
        <v>50</v>
      </c>
      <c r="G791" s="30">
        <v>20</v>
      </c>
      <c r="H791" s="29" t="s">
        <v>12</v>
      </c>
      <c r="I791" s="29" t="s">
        <v>15</v>
      </c>
      <c r="J791" s="30">
        <v>3.359</v>
      </c>
      <c r="K791" s="30">
        <v>3.3</v>
      </c>
      <c r="L791" s="30"/>
      <c r="M791" s="30">
        <v>1.3404</v>
      </c>
      <c r="N791" s="84">
        <f>[1]!b_anal_modidura_cnbd(A791,E791,1)</f>
        <v>13.3361</v>
      </c>
      <c r="O791" s="85">
        <f>[1]!b_anal_yield_cnbd(A791,D791,1)</f>
        <v>3.3637999999999999</v>
      </c>
      <c r="P791" s="86">
        <f>IF(U:U="国开1",0.09/N791+J791,IF(U:U="国开3",0.14/N791+J791,IF(U:U="国开5",0.24/N791+J791,IF(U:U="国开7",0.24/N791+J791,IF(U:U="国开10",0.29/N791+J791,IF(U:U="口行1",0.08/N791+J791,IF(U:U="口行2",0.08/N791+J791,IF(U:U="口行3",0.08/N791+J791,IF(U:U="口行5",0.13/N791+J791,IF(U:U="口行7",0.13/N791+J791,IF(U:U="口行10",0.18/N791+J791,IF(U:U="农发1",0.09/N791+J791,IF(U:U="农发2",0.09/N791+J791,IF(U:U="农发3",0.09/N791+J791,IF(U:U="农发5",0.14/N791+J791,IF(U:U="农发7",0.19/N791+J791,IF(U:U="农发10",0.19/N791+J791,IF(U:U="农发20",0.24/N791+J791,IF(U:U="国债1",0.05/N791+J791,IF(U:U="国债2",0.05/N791+J791,IF(U:U="国债3",0.05/N791+J791,IF(U:U="国开0",0,IF(U:U="农发0",0,IF(U:U="国债0",0,IF(U:U="口行0",0,0.1/N791+J791)))))))))))))))))))))))))</f>
        <v>3.3664984440728549</v>
      </c>
      <c r="Q791" s="1"/>
      <c r="R791" s="88">
        <f t="shared" si="25"/>
        <v>0.26984440728550219</v>
      </c>
      <c r="S791" s="1"/>
      <c r="U791" s="1" t="str">
        <f>IF(I:I="国家开发银行","国开",IF(I:I="中国进出口银行","口行",IF(I:I="中国农业发展银行","农发","国债")))&amp;IF(G:G&lt;1,"0",G791)</f>
        <v>国开20</v>
      </c>
      <c r="W791" s="1"/>
      <c r="X791" s="1"/>
    </row>
    <row r="792" spans="1:24" ht="15.75" hidden="1" x14ac:dyDescent="0.25">
      <c r="A792" s="113" t="str">
        <f t="shared" si="24"/>
        <v>160213.IB</v>
      </c>
      <c r="B792" s="29" t="s">
        <v>3023</v>
      </c>
      <c r="C792" s="29" t="s">
        <v>3024</v>
      </c>
      <c r="D792" s="33">
        <v>42675</v>
      </c>
      <c r="E792" s="33">
        <v>42677</v>
      </c>
      <c r="F792" s="30">
        <v>60</v>
      </c>
      <c r="G792" s="30">
        <v>10</v>
      </c>
      <c r="H792" s="29" t="s">
        <v>12</v>
      </c>
      <c r="I792" s="29" t="s">
        <v>15</v>
      </c>
      <c r="J792" s="30">
        <v>3.0903999999999998</v>
      </c>
      <c r="K792" s="30">
        <v>4.32</v>
      </c>
      <c r="L792" s="30"/>
      <c r="M792" s="30">
        <v>5.2571000000000003</v>
      </c>
      <c r="N792" s="84">
        <f>[1]!b_anal_modidura_cnbd(A792,E792,1)</f>
        <v>8.3170999999999999</v>
      </c>
      <c r="O792" s="85">
        <f>[1]!b_anal_yield_cnbd(A792,D792,1)</f>
        <v>3.1074999999999999</v>
      </c>
      <c r="P792" s="86">
        <f>IF(U:U="国开1",0.09/N792+J792,IF(U:U="国开3",0.14/N792+J792,IF(U:U="国开5",0.24/N792+J792,IF(U:U="国开7",0.24/N792+J792,IF(U:U="国开10",0.29/N792+J792,IF(U:U="口行1",0.08/N792+J792,IF(U:U="口行2",0.08/N792+J792,IF(U:U="口行3",0.08/N792+J792,IF(U:U="口行5",0.13/N792+J792,IF(U:U="口行7",0.13/N792+J792,IF(U:U="口行10",0.18/N792+J792,IF(U:U="农发1",0.09/N792+J792,IF(U:U="农发2",0.09/N792+J792,IF(U:U="农发3",0.09/N792+J792,IF(U:U="农发5",0.14/N792+J792,IF(U:U="农发7",0.19/N792+J792,IF(U:U="农发10",0.19/N792+J792,IF(U:U="农发20",0.24/N792+J792,IF(U:U="国债1",0.05/N792+J792,IF(U:U="国债2",0.05/N792+J792,IF(U:U="国债3",0.05/N792+J792,IF(U:U="国开0",0,IF(U:U="农发0",0,IF(U:U="国债0",0,IF(U:U="口行0",0,0.1/N792+J792)))))))))))))))))))))))))</f>
        <v>3.1252679227134457</v>
      </c>
      <c r="Q792" s="1"/>
      <c r="R792" s="88">
        <f t="shared" si="25"/>
        <v>1.7767922713445738</v>
      </c>
      <c r="S792" s="1"/>
      <c r="U792" s="1" t="str">
        <f>IF(I:I="国家开发银行","国开",IF(I:I="中国进出口银行","口行",IF(I:I="中国农业发展银行","农发","国债")))&amp;IF(G:G&lt;1,"0",G792)</f>
        <v>国开10</v>
      </c>
      <c r="W792" s="1"/>
      <c r="X792" s="1"/>
    </row>
    <row r="793" spans="1:24" ht="15.75" hidden="1" x14ac:dyDescent="0.25">
      <c r="A793" s="113" t="str">
        <f t="shared" si="24"/>
        <v>160310.IB</v>
      </c>
      <c r="B793" s="29" t="s">
        <v>3025</v>
      </c>
      <c r="C793" s="29" t="s">
        <v>3026</v>
      </c>
      <c r="D793" s="33">
        <v>42677</v>
      </c>
      <c r="E793" s="33">
        <v>42681</v>
      </c>
      <c r="F793" s="30">
        <v>60</v>
      </c>
      <c r="G793" s="30">
        <v>10</v>
      </c>
      <c r="H793" s="29" t="s">
        <v>12</v>
      </c>
      <c r="I793" s="29" t="s">
        <v>22</v>
      </c>
      <c r="J793" s="30">
        <v>3.1501999999999999</v>
      </c>
      <c r="K793" s="30">
        <v>3.54</v>
      </c>
      <c r="L793" s="30"/>
      <c r="M793" s="30">
        <v>8.2245000000000008</v>
      </c>
      <c r="N793" s="84">
        <f>[1]!b_anal_modidura_cnbd(A793,E793,1)</f>
        <v>8.2853999999999992</v>
      </c>
      <c r="O793" s="85">
        <f>[1]!b_anal_yield_cnbd(A793,D793,1)</f>
        <v>3.1581999999999999</v>
      </c>
      <c r="P793" s="86">
        <f>IF(U:U="国开1",0.09/N793+J793,IF(U:U="国开3",0.14/N793+J793,IF(U:U="国开5",0.24/N793+J793,IF(U:U="国开7",0.24/N793+J793,IF(U:U="国开10",0.29/N793+J793,IF(U:U="口行1",0.08/N793+J793,IF(U:U="口行2",0.08/N793+J793,IF(U:U="口行3",0.08/N793+J793,IF(U:U="口行5",0.13/N793+J793,IF(U:U="口行7",0.13/N793+J793,IF(U:U="口行10",0.18/N793+J793,IF(U:U="农发1",0.09/N793+J793,IF(U:U="农发2",0.09/N793+J793,IF(U:U="农发3",0.09/N793+J793,IF(U:U="农发5",0.14/N793+J793,IF(U:U="农发7",0.19/N793+J793,IF(U:U="农发10",0.19/N793+J793,IF(U:U="农发20",0.24/N793+J793,IF(U:U="国债1",0.05/N793+J793,IF(U:U="国债2",0.05/N793+J793,IF(U:U="国债3",0.05/N793+J793,IF(U:U="国开0",0,IF(U:U="农发0",0,IF(U:U="国债0",0,IF(U:U="口行0",0,0.1/N793+J793)))))))))))))))))))))))))</f>
        <v>3.1719249619813166</v>
      </c>
      <c r="Q793" s="1"/>
      <c r="R793" s="88">
        <f t="shared" si="25"/>
        <v>1.3724961981316675</v>
      </c>
      <c r="S793" s="1"/>
      <c r="U793" s="1" t="str">
        <f>IF(I:I="国家开发银行","国开",IF(I:I="中国进出口银行","口行",IF(I:I="中国农业发展银行","农发","国债")))&amp;IF(G:G&lt;1,"0",G793)</f>
        <v>口行10</v>
      </c>
      <c r="W793" s="1"/>
      <c r="X793" s="1"/>
    </row>
    <row r="794" spans="1:24" ht="15.75" hidden="1" x14ac:dyDescent="0.25">
      <c r="A794" s="113" t="str">
        <f t="shared" si="24"/>
        <v>150319.IB</v>
      </c>
      <c r="B794" s="29" t="s">
        <v>3027</v>
      </c>
      <c r="C794" s="29" t="s">
        <v>3028</v>
      </c>
      <c r="D794" s="33">
        <v>42677</v>
      </c>
      <c r="E794" s="33">
        <v>42681</v>
      </c>
      <c r="F794" s="30">
        <v>30</v>
      </c>
      <c r="G794" s="30">
        <v>20</v>
      </c>
      <c r="H794" s="29" t="s">
        <v>12</v>
      </c>
      <c r="I794" s="29" t="s">
        <v>22</v>
      </c>
      <c r="J794" s="30">
        <v>3.4333999999999998</v>
      </c>
      <c r="K794" s="30">
        <v>2.4</v>
      </c>
      <c r="L794" s="30"/>
      <c r="M794" s="30">
        <v>28</v>
      </c>
      <c r="N794" s="84">
        <f>[1]!b_anal_modidura_cnbd(A794,E794,1)</f>
        <v>13.1852</v>
      </c>
      <c r="O794" s="85">
        <f>[1]!b_anal_yield_cnbd(A794,D794,1)</f>
        <v>3.4266000000000001</v>
      </c>
      <c r="P794" s="86">
        <f>IF(U:U="国开1",0.09/N794+J794,IF(U:U="国开3",0.14/N794+J794,IF(U:U="国开5",0.24/N794+J794,IF(U:U="国开7",0.24/N794+J794,IF(U:U="国开10",0.29/N794+J794,IF(U:U="口行1",0.08/N794+J794,IF(U:U="口行2",0.08/N794+J794,IF(U:U="口行3",0.08/N794+J794,IF(U:U="口行5",0.13/N794+J794,IF(U:U="口行7",0.13/N794+J794,IF(U:U="口行10",0.18/N794+J794,IF(U:U="农发1",0.09/N794+J794,IF(U:U="农发2",0.09/N794+J794,IF(U:U="农发3",0.09/N794+J794,IF(U:U="农发5",0.14/N794+J794,IF(U:U="农发7",0.19/N794+J794,IF(U:U="农发10",0.19/N794+J794,IF(U:U="农发20",0.24/N794+J794,IF(U:U="国债1",0.05/N794+J794,IF(U:U="国债2",0.05/N794+J794,IF(U:U="国债3",0.05/N794+J794,IF(U:U="国开0",0,IF(U:U="农发0",0,IF(U:U="国债0",0,IF(U:U="口行0",0,0.1/N794+J794)))))))))))))))))))))))))</f>
        <v>3.4409842611412795</v>
      </c>
      <c r="Q794" s="1"/>
      <c r="R794" s="88">
        <f t="shared" si="25"/>
        <v>1.4384261141279442</v>
      </c>
      <c r="S794" s="1"/>
      <c r="U794" s="1" t="str">
        <f>IF(I:I="国家开发银行","国开",IF(I:I="中国进出口银行","口行",IF(I:I="中国农业发展银行","农发","国债")))&amp;IF(G:G&lt;1,"0",G794)</f>
        <v>口行20</v>
      </c>
      <c r="W794" s="1"/>
      <c r="X794" s="1"/>
    </row>
    <row r="795" spans="1:24" ht="15.75" hidden="1" x14ac:dyDescent="0.25">
      <c r="A795" s="113" t="str">
        <f t="shared" si="24"/>
        <v>160312.IB</v>
      </c>
      <c r="B795" s="29" t="s">
        <v>3029</v>
      </c>
      <c r="C795" s="29" t="s">
        <v>3030</v>
      </c>
      <c r="D795" s="33">
        <v>42677</v>
      </c>
      <c r="E795" s="33">
        <v>42681</v>
      </c>
      <c r="F795" s="30">
        <v>50</v>
      </c>
      <c r="G795" s="30">
        <v>5</v>
      </c>
      <c r="H795" s="29" t="s">
        <v>12</v>
      </c>
      <c r="I795" s="29" t="s">
        <v>22</v>
      </c>
      <c r="J795" s="30">
        <v>2.9413</v>
      </c>
      <c r="K795" s="30">
        <v>2.14</v>
      </c>
      <c r="L795" s="30"/>
      <c r="M795" s="30">
        <v>2.3174999999999999</v>
      </c>
      <c r="N795" s="84">
        <f>[1]!b_anal_modidura_cnbd(A795,E795,1)</f>
        <v>4.5716999999999999</v>
      </c>
      <c r="O795" s="85">
        <f>[1]!b_anal_yield_cnbd(A795,D795,1)</f>
        <v>2.9761000000000002</v>
      </c>
      <c r="P795" s="86">
        <f>IF(U:U="国开1",0.09/N795+J795,IF(U:U="国开3",0.14/N795+J795,IF(U:U="国开5",0.24/N795+J795,IF(U:U="国开7",0.24/N795+J795,IF(U:U="国开10",0.29/N795+J795,IF(U:U="口行1",0.08/N795+J795,IF(U:U="口行2",0.08/N795+J795,IF(U:U="口行3",0.08/N795+J795,IF(U:U="口行5",0.13/N795+J795,IF(U:U="口行7",0.13/N795+J795,IF(U:U="口行10",0.18/N795+J795,IF(U:U="农发1",0.09/N795+J795,IF(U:U="农发2",0.09/N795+J795,IF(U:U="农发3",0.09/N795+J795,IF(U:U="农发5",0.14/N795+J795,IF(U:U="农发7",0.19/N795+J795,IF(U:U="农发10",0.19/N795+J795,IF(U:U="农发20",0.24/N795+J795,IF(U:U="国债1",0.05/N795+J795,IF(U:U="国债2",0.05/N795+J795,IF(U:U="国债3",0.05/N795+J795,IF(U:U="国开0",0,IF(U:U="农发0",0,IF(U:U="国债0",0,IF(U:U="口行0",0,0.1/N795+J795)))))))))))))))))))))))))</f>
        <v>2.9697358116236847</v>
      </c>
      <c r="Q795" s="1"/>
      <c r="R795" s="88">
        <f t="shared" si="25"/>
        <v>-0.63641883763154716</v>
      </c>
      <c r="S795" s="1"/>
      <c r="U795" s="1" t="str">
        <f>IF(I:I="国家开发银行","国开",IF(I:I="中国进出口银行","口行",IF(I:I="中国农业发展银行","农发","国债")))&amp;IF(G:G&lt;1,"0",G795)</f>
        <v>口行5</v>
      </c>
      <c r="W795" s="1"/>
      <c r="X795" s="1"/>
    </row>
    <row r="796" spans="1:24" ht="15.75" hidden="1" x14ac:dyDescent="0.25">
      <c r="A796" s="113" t="str">
        <f t="shared" si="24"/>
        <v>160417.IB</v>
      </c>
      <c r="B796" s="29" t="s">
        <v>3031</v>
      </c>
      <c r="C796" s="29" t="s">
        <v>3032</v>
      </c>
      <c r="D796" s="33">
        <v>42681</v>
      </c>
      <c r="E796" s="33">
        <v>42683</v>
      </c>
      <c r="F796" s="30">
        <v>50</v>
      </c>
      <c r="G796" s="30">
        <v>7</v>
      </c>
      <c r="H796" s="29" t="s">
        <v>12</v>
      </c>
      <c r="I796" s="29" t="s">
        <v>41</v>
      </c>
      <c r="J796" s="30">
        <v>3.1328999999999998</v>
      </c>
      <c r="K796" s="30">
        <v>2.93</v>
      </c>
      <c r="L796" s="30"/>
      <c r="M796" s="30">
        <v>1.4626999999999999</v>
      </c>
      <c r="N796" s="84">
        <f>[1]!b_anal_modidura_cnbd(A796,E796,1)</f>
        <v>5.6043000000000003</v>
      </c>
      <c r="O796" s="85">
        <f>[1]!b_anal_yield_cnbd(A796,D796,1)</f>
        <v>3.1312000000000002</v>
      </c>
      <c r="P796" s="86">
        <f>IF(U:U="国开1",0.09/N796+J796,IF(U:U="国开3",0.14/N796+J796,IF(U:U="国开5",0.24/N796+J796,IF(U:U="国开7",0.24/N796+J796,IF(U:U="国开10",0.29/N796+J796,IF(U:U="口行1",0.08/N796+J796,IF(U:U="口行2",0.08/N796+J796,IF(U:U="口行3",0.08/N796+J796,IF(U:U="口行5",0.13/N796+J796,IF(U:U="口行7",0.13/N796+J796,IF(U:U="口行10",0.18/N796+J796,IF(U:U="农发1",0.09/N796+J796,IF(U:U="农发2",0.09/N796+J796,IF(U:U="农发3",0.09/N796+J796,IF(U:U="农发5",0.14/N796+J796,IF(U:U="农发7",0.19/N796+J796,IF(U:U="农发10",0.19/N796+J796,IF(U:U="农发20",0.24/N796+J796,IF(U:U="国债1",0.05/N796+J796,IF(U:U="国债2",0.05/N796+J796,IF(U:U="国债3",0.05/N796+J796,IF(U:U="国开0",0,IF(U:U="农发0",0,IF(U:U="国债0",0,IF(U:U="口行0",0,0.1/N796+J796)))))))))))))))))))))))))</f>
        <v>3.1668025391217456</v>
      </c>
      <c r="Q796" s="1"/>
      <c r="R796" s="88">
        <f t="shared" si="25"/>
        <v>3.560253912174538</v>
      </c>
      <c r="S796" s="1"/>
      <c r="U796" s="1" t="str">
        <f>IF(I:I="国家开发银行","国开",IF(I:I="中国进出口银行","口行",IF(I:I="中国农业发展银行","农发","国债")))&amp;IF(G:G&lt;1,"0",G796)</f>
        <v>农发7</v>
      </c>
      <c r="W796" s="1"/>
      <c r="X796" s="1"/>
    </row>
    <row r="797" spans="1:24" ht="15.75" hidden="1" x14ac:dyDescent="0.25">
      <c r="A797" s="113" t="str">
        <f t="shared" si="24"/>
        <v>160418.IB</v>
      </c>
      <c r="B797" s="29" t="s">
        <v>3033</v>
      </c>
      <c r="C797" s="29" t="s">
        <v>3034</v>
      </c>
      <c r="D797" s="33">
        <v>42681</v>
      </c>
      <c r="E797" s="33">
        <v>42683</v>
      </c>
      <c r="F797" s="30">
        <v>74</v>
      </c>
      <c r="G797" s="30">
        <v>10</v>
      </c>
      <c r="H797" s="29" t="s">
        <v>12</v>
      </c>
      <c r="I797" s="29" t="s">
        <v>41</v>
      </c>
      <c r="J797" s="30">
        <v>3.1677</v>
      </c>
      <c r="K797" s="30">
        <v>4.28</v>
      </c>
      <c r="L797" s="30"/>
      <c r="M797" s="30">
        <v>35.2941</v>
      </c>
      <c r="N797" s="84">
        <f>[1]!b_anal_modidura_cnbd(A797,E797,1)</f>
        <v>7.8079999999999998</v>
      </c>
      <c r="O797" s="85">
        <f>[1]!b_anal_yield_cnbd(A797,D797,1)</f>
        <v>3.1738</v>
      </c>
      <c r="P797" s="86">
        <f>IF(U:U="国开1",0.09/N797+J797,IF(U:U="国开3",0.14/N797+J797,IF(U:U="国开5",0.24/N797+J797,IF(U:U="国开7",0.24/N797+J797,IF(U:U="国开10",0.29/N797+J797,IF(U:U="口行1",0.08/N797+J797,IF(U:U="口行2",0.08/N797+J797,IF(U:U="口行3",0.08/N797+J797,IF(U:U="口行5",0.13/N797+J797,IF(U:U="口行7",0.13/N797+J797,IF(U:U="口行10",0.18/N797+J797,IF(U:U="农发1",0.09/N797+J797,IF(U:U="农发2",0.09/N797+J797,IF(U:U="农发3",0.09/N797+J797,IF(U:U="农发5",0.14/N797+J797,IF(U:U="农发7",0.19/N797+J797,IF(U:U="农发10",0.19/N797+J797,IF(U:U="农发20",0.24/N797+J797,IF(U:U="国债1",0.05/N797+J797,IF(U:U="国债2",0.05/N797+J797,IF(U:U="国债3",0.05/N797+J797,IF(U:U="国开0",0,IF(U:U="农发0",0,IF(U:U="国债0",0,IF(U:U="口行0",0,0.1/N797+J797)))))))))))))))))))))))))</f>
        <v>3.1920340163934426</v>
      </c>
      <c r="Q797" s="1"/>
      <c r="R797" s="88">
        <f t="shared" si="25"/>
        <v>1.8234016393442687</v>
      </c>
      <c r="S797" s="1"/>
      <c r="U797" s="1" t="str">
        <f>IF(I:I="国家开发银行","国开",IF(I:I="中国进出口银行","口行",IF(I:I="中国农业发展银行","农发","国债")))&amp;IF(G:G&lt;1,"0",G797)</f>
        <v>农发10</v>
      </c>
      <c r="W797" s="1"/>
      <c r="X797" s="1"/>
    </row>
    <row r="798" spans="1:24" ht="15.75" hidden="1" x14ac:dyDescent="0.25">
      <c r="A798" s="113" t="str">
        <f t="shared" si="24"/>
        <v>160421.IB</v>
      </c>
      <c r="B798" s="29" t="s">
        <v>3035</v>
      </c>
      <c r="C798" s="29" t="s">
        <v>3036</v>
      </c>
      <c r="D798" s="33">
        <v>42681</v>
      </c>
      <c r="E798" s="33">
        <v>42683</v>
      </c>
      <c r="F798" s="30">
        <v>60</v>
      </c>
      <c r="G798" s="30">
        <v>5</v>
      </c>
      <c r="H798" s="29" t="s">
        <v>12</v>
      </c>
      <c r="I798" s="29" t="s">
        <v>41</v>
      </c>
      <c r="J798" s="30">
        <v>2.9477000000000002</v>
      </c>
      <c r="K798" s="30">
        <v>2.69</v>
      </c>
      <c r="L798" s="30"/>
      <c r="M798" s="30">
        <v>3.6570999999999998</v>
      </c>
      <c r="N798" s="84">
        <f>[1]!b_anal_modidura_cnbd(A798,E798,1)</f>
        <v>4.3051000000000004</v>
      </c>
      <c r="O798" s="85">
        <f>[1]!b_anal_yield_cnbd(A798,D798,1)</f>
        <v>2.9603000000000002</v>
      </c>
      <c r="P798" s="86">
        <f>IF(U:U="国开1",0.09/N798+J798,IF(U:U="国开3",0.14/N798+J798,IF(U:U="国开5",0.24/N798+J798,IF(U:U="国开7",0.24/N798+J798,IF(U:U="国开10",0.29/N798+J798,IF(U:U="口行1",0.08/N798+J798,IF(U:U="口行2",0.08/N798+J798,IF(U:U="口行3",0.08/N798+J798,IF(U:U="口行5",0.13/N798+J798,IF(U:U="口行7",0.13/N798+J798,IF(U:U="口行10",0.18/N798+J798,IF(U:U="农发1",0.09/N798+J798,IF(U:U="农发2",0.09/N798+J798,IF(U:U="农发3",0.09/N798+J798,IF(U:U="农发5",0.14/N798+J798,IF(U:U="农发7",0.19/N798+J798,IF(U:U="农发10",0.19/N798+J798,IF(U:U="农发20",0.24/N798+J798,IF(U:U="国债1",0.05/N798+J798,IF(U:U="国债2",0.05/N798+J798,IF(U:U="国债3",0.05/N798+J798,IF(U:U="国开0",0,IF(U:U="农发0",0,IF(U:U="国债0",0,IF(U:U="口行0",0,0.1/N798+J798)))))))))))))))))))))))))</f>
        <v>2.9802195698125482</v>
      </c>
      <c r="Q798" s="1"/>
      <c r="R798" s="88">
        <f t="shared" si="25"/>
        <v>1.9919569812548055</v>
      </c>
      <c r="S798" s="1"/>
      <c r="U798" s="1" t="str">
        <f>IF(I:I="国家开发银行","国开",IF(I:I="中国进出口银行","口行",IF(I:I="中国农业发展银行","农发","国债")))&amp;IF(G:G&lt;1,"0",G798)</f>
        <v>农发5</v>
      </c>
      <c r="W798" s="1"/>
      <c r="X798" s="1"/>
    </row>
    <row r="799" spans="1:24" ht="15.75" hidden="1" x14ac:dyDescent="0.25">
      <c r="A799" s="113" t="str">
        <f t="shared" si="24"/>
        <v>160420.IB</v>
      </c>
      <c r="B799" s="29" t="s">
        <v>3037</v>
      </c>
      <c r="C799" s="29" t="s">
        <v>3038</v>
      </c>
      <c r="D799" s="33">
        <v>42681</v>
      </c>
      <c r="E799" s="33">
        <v>42683</v>
      </c>
      <c r="F799" s="30">
        <v>50</v>
      </c>
      <c r="G799" s="30">
        <v>3</v>
      </c>
      <c r="H799" s="29" t="s">
        <v>12</v>
      </c>
      <c r="I799" s="29" t="s">
        <v>41</v>
      </c>
      <c r="J799" s="30">
        <v>2.7755999999999998</v>
      </c>
      <c r="K799" s="30">
        <v>2.87</v>
      </c>
      <c r="L799" s="30"/>
      <c r="M799" s="30">
        <v>2.3395999999999999</v>
      </c>
      <c r="N799" s="84">
        <f>[1]!b_anal_modidura_cnbd(A799,E799,1)</f>
        <v>2.5602</v>
      </c>
      <c r="O799" s="85">
        <f>[1]!b_anal_yield_cnbd(A799,D799,1)</f>
        <v>2.7925</v>
      </c>
      <c r="P799" s="86">
        <f>IF(U:U="国开1",0.09/N799+J799,IF(U:U="国开3",0.14/N799+J799,IF(U:U="国开5",0.24/N799+J799,IF(U:U="国开7",0.24/N799+J799,IF(U:U="国开10",0.29/N799+J799,IF(U:U="口行1",0.08/N799+J799,IF(U:U="口行2",0.08/N799+J799,IF(U:U="口行3",0.08/N799+J799,IF(U:U="口行5",0.13/N799+J799,IF(U:U="口行7",0.13/N799+J799,IF(U:U="口行10",0.18/N799+J799,IF(U:U="农发1",0.09/N799+J799,IF(U:U="农发2",0.09/N799+J799,IF(U:U="农发3",0.09/N799+J799,IF(U:U="农发5",0.14/N799+J799,IF(U:U="农发7",0.19/N799+J799,IF(U:U="农发10",0.19/N799+J799,IF(U:U="农发20",0.24/N799+J799,IF(U:U="国债1",0.05/N799+J799,IF(U:U="国债2",0.05/N799+J799,IF(U:U="国债3",0.05/N799+J799,IF(U:U="国开0",0,IF(U:U="农发0",0,IF(U:U="国债0",0,IF(U:U="口行0",0,0.1/N799+J799)))))))))))))))))))))))))</f>
        <v>2.8107535036325286</v>
      </c>
      <c r="Q799" s="1"/>
      <c r="R799" s="88">
        <f t="shared" si="25"/>
        <v>1.8253503632528645</v>
      </c>
      <c r="S799" s="1"/>
      <c r="U799" s="1" t="str">
        <f>IF(I:I="国家开发银行","国开",IF(I:I="中国进出口银行","口行",IF(I:I="中国农业发展银行","农发","国债")))&amp;IF(G:G&lt;1,"0",G799)</f>
        <v>农发3</v>
      </c>
      <c r="W799" s="1"/>
      <c r="X799" s="1"/>
    </row>
    <row r="800" spans="1:24" ht="15.75" hidden="1" x14ac:dyDescent="0.25">
      <c r="A800" s="113" t="str">
        <f t="shared" si="24"/>
        <v>160205.IB</v>
      </c>
      <c r="B800" s="29" t="s">
        <v>3039</v>
      </c>
      <c r="C800" s="29" t="s">
        <v>3040</v>
      </c>
      <c r="D800" s="33">
        <v>42682</v>
      </c>
      <c r="E800" s="33">
        <v>42684</v>
      </c>
      <c r="F800" s="30">
        <v>50</v>
      </c>
      <c r="G800" s="30">
        <v>20</v>
      </c>
      <c r="H800" s="29" t="s">
        <v>12</v>
      </c>
      <c r="I800" s="29" t="s">
        <v>15</v>
      </c>
      <c r="J800" s="30">
        <v>3.4024999999999999</v>
      </c>
      <c r="K800" s="30">
        <v>2.65</v>
      </c>
      <c r="L800" s="30"/>
      <c r="M800" s="30">
        <v>2.0491999999999999</v>
      </c>
      <c r="N800" s="84">
        <f>[1]!b_anal_modidura_cnbd(A800,E800,1)</f>
        <v>13.273999999999999</v>
      </c>
      <c r="O800" s="85">
        <f>[1]!b_anal_yield_cnbd(A800,D800,1)</f>
        <v>3.3925000000000001</v>
      </c>
      <c r="P800" s="86">
        <f>IF(U:U="国开1",0.09/N800+J800,IF(U:U="国开3",0.14/N800+J800,IF(U:U="国开5",0.24/N800+J800,IF(U:U="国开7",0.24/N800+J800,IF(U:U="国开10",0.29/N800+J800,IF(U:U="口行1",0.08/N800+J800,IF(U:U="口行2",0.08/N800+J800,IF(U:U="口行3",0.08/N800+J800,IF(U:U="口行5",0.13/N800+J800,IF(U:U="口行7",0.13/N800+J800,IF(U:U="口行10",0.18/N800+J800,IF(U:U="农发1",0.09/N800+J800,IF(U:U="农发2",0.09/N800+J800,IF(U:U="农发3",0.09/N800+J800,IF(U:U="农发5",0.14/N800+J800,IF(U:U="农发7",0.19/N800+J800,IF(U:U="农发10",0.19/N800+J800,IF(U:U="农发20",0.24/N800+J800,IF(U:U="国债1",0.05/N800+J800,IF(U:U="国债2",0.05/N800+J800,IF(U:U="国债3",0.05/N800+J800,IF(U:U="国开0",0,IF(U:U="农发0",0,IF(U:U="国债0",0,IF(U:U="口行0",0,0.1/N800+J800)))))))))))))))))))))))))</f>
        <v>3.4100335241826123</v>
      </c>
      <c r="Q800" s="1"/>
      <c r="R800" s="88">
        <f t="shared" si="25"/>
        <v>1.7533524182612226</v>
      </c>
      <c r="S800" s="1"/>
      <c r="U800" s="1" t="str">
        <f>IF(I:I="国家开发银行","国开",IF(I:I="中国进出口银行","口行",IF(I:I="中国农业发展银行","农发","国债")))&amp;IF(G:G&lt;1,"0",G800)</f>
        <v>国开20</v>
      </c>
      <c r="W800" s="1"/>
      <c r="X800" s="1"/>
    </row>
    <row r="801" spans="1:24" ht="15.75" hidden="1" x14ac:dyDescent="0.25">
      <c r="A801" s="113" t="str">
        <f t="shared" si="24"/>
        <v>160206.IB</v>
      </c>
      <c r="B801" s="29" t="s">
        <v>3041</v>
      </c>
      <c r="C801" s="29" t="s">
        <v>3042</v>
      </c>
      <c r="D801" s="33">
        <v>42682</v>
      </c>
      <c r="E801" s="33">
        <v>42684</v>
      </c>
      <c r="F801" s="30">
        <v>50</v>
      </c>
      <c r="G801" s="30">
        <v>5</v>
      </c>
      <c r="H801" s="29" t="s">
        <v>12</v>
      </c>
      <c r="I801" s="29" t="s">
        <v>15</v>
      </c>
      <c r="J801" s="30">
        <v>2.9152999999999998</v>
      </c>
      <c r="K801" s="30">
        <v>2.99</v>
      </c>
      <c r="L801" s="30"/>
      <c r="M801" s="30">
        <v>1.4946999999999999</v>
      </c>
      <c r="N801" s="84">
        <f>[1]!b_anal_modidura_cnbd(A801,E801,1)</f>
        <v>3.8788</v>
      </c>
      <c r="O801" s="85">
        <f>[1]!b_anal_yield_cnbd(A801,D801,1)</f>
        <v>2.9369000000000001</v>
      </c>
      <c r="P801" s="86">
        <f>IF(U:U="国开1",0.09/N801+J801,IF(U:U="国开3",0.14/N801+J801,IF(U:U="国开5",0.24/N801+J801,IF(U:U="国开7",0.24/N801+J801,IF(U:U="国开10",0.29/N801+J801,IF(U:U="口行1",0.08/N801+J801,IF(U:U="口行2",0.08/N801+J801,IF(U:U="口行3",0.08/N801+J801,IF(U:U="口行5",0.13/N801+J801,IF(U:U="口行7",0.13/N801+J801,IF(U:U="口行10",0.18/N801+J801,IF(U:U="农发1",0.09/N801+J801,IF(U:U="农发2",0.09/N801+J801,IF(U:U="农发3",0.09/N801+J801,IF(U:U="农发5",0.14/N801+J801,IF(U:U="农发7",0.19/N801+J801,IF(U:U="农发10",0.19/N801+J801,IF(U:U="农发20",0.24/N801+J801,IF(U:U="国债1",0.05/N801+J801,IF(U:U="国债2",0.05/N801+J801,IF(U:U="国债3",0.05/N801+J801,IF(U:U="国开0",0,IF(U:U="农发0",0,IF(U:U="国债0",0,IF(U:U="口行0",0,0.1/N801+J801)))))))))))))))))))))))))</f>
        <v>2.9771748066412291</v>
      </c>
      <c r="Q801" s="1"/>
      <c r="R801" s="88">
        <f t="shared" si="25"/>
        <v>4.0274806641229066</v>
      </c>
      <c r="S801" s="1"/>
      <c r="U801" s="1" t="str">
        <f>IF(I:I="国家开发银行","国开",IF(I:I="中国进出口银行","口行",IF(I:I="中国农业发展银行","农发","国债")))&amp;IF(G:G&lt;1,"0",G801)</f>
        <v>国开5</v>
      </c>
      <c r="W801" s="1"/>
      <c r="X801" s="1"/>
    </row>
    <row r="802" spans="1:24" ht="15.75" hidden="1" x14ac:dyDescent="0.25">
      <c r="A802" s="113" t="str">
        <f t="shared" si="24"/>
        <v>160213.IB</v>
      </c>
      <c r="B802" s="29" t="s">
        <v>3043</v>
      </c>
      <c r="C802" s="29" t="s">
        <v>3044</v>
      </c>
      <c r="D802" s="33">
        <v>42682</v>
      </c>
      <c r="E802" s="33">
        <v>42684</v>
      </c>
      <c r="F802" s="30">
        <v>60</v>
      </c>
      <c r="G802" s="30">
        <v>10</v>
      </c>
      <c r="H802" s="29" t="s">
        <v>12</v>
      </c>
      <c r="I802" s="29" t="s">
        <v>15</v>
      </c>
      <c r="J802" s="30">
        <v>3.0975000000000001</v>
      </c>
      <c r="K802" s="30">
        <v>5.49</v>
      </c>
      <c r="L802" s="30"/>
      <c r="M802" s="30">
        <v>1.2363</v>
      </c>
      <c r="N802" s="84">
        <f>[1]!b_anal_modidura_cnbd(A802,E802,1)</f>
        <v>8.2899999999999991</v>
      </c>
      <c r="O802" s="85">
        <f>[1]!b_anal_yield_cnbd(A802,D802,1)</f>
        <v>3.1261999999999999</v>
      </c>
      <c r="P802" s="86">
        <f>IF(U:U="国开1",0.09/N802+J802,IF(U:U="国开3",0.14/N802+J802,IF(U:U="国开5",0.24/N802+J802,IF(U:U="国开7",0.24/N802+J802,IF(U:U="国开10",0.29/N802+J802,IF(U:U="口行1",0.08/N802+J802,IF(U:U="口行2",0.08/N802+J802,IF(U:U="口行3",0.08/N802+J802,IF(U:U="口行5",0.13/N802+J802,IF(U:U="口行7",0.13/N802+J802,IF(U:U="口行10",0.18/N802+J802,IF(U:U="农发1",0.09/N802+J802,IF(U:U="农发2",0.09/N802+J802,IF(U:U="农发3",0.09/N802+J802,IF(U:U="农发5",0.14/N802+J802,IF(U:U="农发7",0.19/N802+J802,IF(U:U="农发10",0.19/N802+J802,IF(U:U="农发20",0.24/N802+J802,IF(U:U="国债1",0.05/N802+J802,IF(U:U="国债2",0.05/N802+J802,IF(U:U="国债3",0.05/N802+J802,IF(U:U="国开0",0,IF(U:U="农发0",0,IF(U:U="国债0",0,IF(U:U="口行0",0,0.1/N802+J802)))))))))))))))))))))))))</f>
        <v>3.1324819059107361</v>
      </c>
      <c r="Q802" s="1"/>
      <c r="R802" s="88">
        <f t="shared" si="25"/>
        <v>0.62819059107361852</v>
      </c>
      <c r="S802" s="1"/>
      <c r="U802" s="1" t="str">
        <f>IF(I:I="国家开发银行","国开",IF(I:I="中国进出口银行","口行",IF(I:I="中国农业发展银行","农发","国债")))&amp;IF(G:G&lt;1,"0",G802)</f>
        <v>国开10</v>
      </c>
      <c r="W802" s="1"/>
      <c r="X802" s="1"/>
    </row>
    <row r="803" spans="1:24" ht="15.75" hidden="1" x14ac:dyDescent="0.25">
      <c r="A803" s="113" t="str">
        <f t="shared" si="24"/>
        <v>160021.IB</v>
      </c>
      <c r="B803" s="29" t="s">
        <v>3045</v>
      </c>
      <c r="C803" s="29" t="s">
        <v>3046</v>
      </c>
      <c r="D803" s="33">
        <v>42683</v>
      </c>
      <c r="E803" s="33">
        <v>42684</v>
      </c>
      <c r="F803" s="30">
        <v>269.3</v>
      </c>
      <c r="G803" s="30">
        <v>5</v>
      </c>
      <c r="H803" s="29" t="s">
        <v>12</v>
      </c>
      <c r="I803" s="29" t="s">
        <v>31</v>
      </c>
      <c r="J803" s="30">
        <v>2.448</v>
      </c>
      <c r="K803" s="30">
        <v>2.67</v>
      </c>
      <c r="L803" s="30"/>
      <c r="M803" s="30"/>
      <c r="N803" s="84">
        <f>[1]!b_anal_modidura_cnbd(A803,E803,1)</f>
        <v>4.5998000000000001</v>
      </c>
      <c r="O803" s="85">
        <f>[1]!b_anal_yield_cnbd(A803,D803,1)</f>
        <v>2.4849999999999999</v>
      </c>
      <c r="P803" s="86">
        <f>IF(U:U="国开1",0.09/N803+J803,IF(U:U="国开3",0.14/N803+J803,IF(U:U="国开5",0.24/N803+J803,IF(U:U="国开7",0.24/N803+J803,IF(U:U="国开10",0.29/N803+J803,IF(U:U="口行1",0.08/N803+J803,IF(U:U="口行2",0.08/N803+J803,IF(U:U="口行3",0.08/N803+J803,IF(U:U="口行5",0.13/N803+J803,IF(U:U="口行7",0.13/N803+J803,IF(U:U="口行10",0.18/N803+J803,IF(U:U="农发1",0.09/N803+J803,IF(U:U="农发2",0.09/N803+J803,IF(U:U="农发3",0.09/N803+J803,IF(U:U="农发5",0.14/N803+J803,IF(U:U="农发7",0.19/N803+J803,IF(U:U="农发10",0.19/N803+J803,IF(U:U="农发20",0.24/N803+J803,IF(U:U="国债1",0.05/N803+J803,IF(U:U="国债2",0.05/N803+J803,IF(U:U="国债3",0.05/N803+J803,IF(U:U="国开0",0,IF(U:U="农发0",0,IF(U:U="国债0",0,IF(U:U="口行0",0,0.1/N803+J803)))))))))))))))))))))))))</f>
        <v>2.4697400756554631</v>
      </c>
      <c r="Q803" s="1"/>
      <c r="R803" s="88">
        <f t="shared" si="25"/>
        <v>-1.5259924344536824</v>
      </c>
      <c r="S803" s="1"/>
      <c r="U803" s="1" t="str">
        <f>IF(I:I="国家开发银行","国开",IF(I:I="中国进出口银行","口行",IF(I:I="中国农业发展银行","农发","国债")))&amp;IF(G:G&lt;1,"0",G803)</f>
        <v>国债5</v>
      </c>
      <c r="W803" s="1"/>
      <c r="X803" s="1"/>
    </row>
    <row r="804" spans="1:24" ht="15.75" hidden="1" x14ac:dyDescent="0.25">
      <c r="A804" s="113" t="str">
        <f t="shared" si="24"/>
        <v>160310.IB</v>
      </c>
      <c r="B804" s="29" t="s">
        <v>3047</v>
      </c>
      <c r="C804" s="29" t="s">
        <v>3048</v>
      </c>
      <c r="D804" s="33">
        <v>42684</v>
      </c>
      <c r="E804" s="33">
        <v>42688</v>
      </c>
      <c r="F804" s="30">
        <v>60</v>
      </c>
      <c r="G804" s="30">
        <v>10</v>
      </c>
      <c r="H804" s="29" t="s">
        <v>12</v>
      </c>
      <c r="I804" s="29" t="s">
        <v>22</v>
      </c>
      <c r="J804" s="30">
        <v>3.1959</v>
      </c>
      <c r="K804" s="30">
        <v>3.66</v>
      </c>
      <c r="L804" s="30"/>
      <c r="M804" s="30">
        <v>35.1</v>
      </c>
      <c r="N804" s="84">
        <f>[1]!b_anal_modidura_cnbd(A804,E804,1)</f>
        <v>8.2561999999999998</v>
      </c>
      <c r="O804" s="85">
        <f>[1]!b_anal_yield_cnbd(A804,D804,1)</f>
        <v>3.1958000000000002</v>
      </c>
      <c r="P804" s="86">
        <f>IF(U:U="国开1",0.09/N804+J804,IF(U:U="国开3",0.14/N804+J804,IF(U:U="国开5",0.24/N804+J804,IF(U:U="国开7",0.24/N804+J804,IF(U:U="国开10",0.29/N804+J804,IF(U:U="口行1",0.08/N804+J804,IF(U:U="口行2",0.08/N804+J804,IF(U:U="口行3",0.08/N804+J804,IF(U:U="口行5",0.13/N804+J804,IF(U:U="口行7",0.13/N804+J804,IF(U:U="口行10",0.18/N804+J804,IF(U:U="农发1",0.09/N804+J804,IF(U:U="农发2",0.09/N804+J804,IF(U:U="农发3",0.09/N804+J804,IF(U:U="农发5",0.14/N804+J804,IF(U:U="农发7",0.19/N804+J804,IF(U:U="农发10",0.19/N804+J804,IF(U:U="农发20",0.24/N804+J804,IF(U:U="国债1",0.05/N804+J804,IF(U:U="国债2",0.05/N804+J804,IF(U:U="国债3",0.05/N804+J804,IF(U:U="国开0",0,IF(U:U="农发0",0,IF(U:U="国债0",0,IF(U:U="口行0",0,0.1/N804+J804)))))))))))))))))))))))))</f>
        <v>3.2177017974370776</v>
      </c>
      <c r="Q804" s="1"/>
      <c r="R804" s="88">
        <f t="shared" si="25"/>
        <v>2.190179743707743</v>
      </c>
      <c r="S804" s="1"/>
      <c r="U804" s="1" t="str">
        <f>IF(I:I="国家开发银行","国开",IF(I:I="中国进出口银行","口行",IF(I:I="中国农业发展银行","农发","国债")))&amp;IF(G:G&lt;1,"0",G804)</f>
        <v>口行10</v>
      </c>
      <c r="W804" s="1"/>
      <c r="X804" s="1"/>
    </row>
    <row r="805" spans="1:24" ht="15.75" hidden="1" x14ac:dyDescent="0.25">
      <c r="A805" s="113" t="str">
        <f t="shared" si="24"/>
        <v>160313.IB</v>
      </c>
      <c r="B805" s="29" t="s">
        <v>3049</v>
      </c>
      <c r="C805" s="29" t="s">
        <v>3050</v>
      </c>
      <c r="D805" s="33">
        <v>42684</v>
      </c>
      <c r="E805" s="33">
        <v>42688</v>
      </c>
      <c r="F805" s="30">
        <v>50</v>
      </c>
      <c r="G805" s="30">
        <v>3</v>
      </c>
      <c r="H805" s="29" t="s">
        <v>12</v>
      </c>
      <c r="I805" s="29" t="s">
        <v>22</v>
      </c>
      <c r="J805" s="30">
        <v>2.8330000000000002</v>
      </c>
      <c r="K805" s="30">
        <v>1.98</v>
      </c>
      <c r="L805" s="30"/>
      <c r="M805" s="30">
        <v>1.1771</v>
      </c>
      <c r="N805" s="84">
        <f>[1]!b_anal_modidura_cnbd(A805,E805,1)</f>
        <v>2.8193000000000001</v>
      </c>
      <c r="O805" s="85">
        <f>[1]!b_anal_yield_cnbd(A805,D805,1)</f>
        <v>2.8473000000000002</v>
      </c>
      <c r="P805" s="86">
        <f>IF(U:U="国开1",0.09/N805+J805,IF(U:U="国开3",0.14/N805+J805,IF(U:U="国开5",0.24/N805+J805,IF(U:U="国开7",0.24/N805+J805,IF(U:U="国开10",0.29/N805+J805,IF(U:U="口行1",0.08/N805+J805,IF(U:U="口行2",0.08/N805+J805,IF(U:U="口行3",0.08/N805+J805,IF(U:U="口行5",0.13/N805+J805,IF(U:U="口行7",0.13/N805+J805,IF(U:U="口行10",0.18/N805+J805,IF(U:U="农发1",0.09/N805+J805,IF(U:U="农发2",0.09/N805+J805,IF(U:U="农发3",0.09/N805+J805,IF(U:U="农发5",0.14/N805+J805,IF(U:U="农发7",0.19/N805+J805,IF(U:U="农发10",0.19/N805+J805,IF(U:U="农发20",0.24/N805+J805,IF(U:U="国债1",0.05/N805+J805,IF(U:U="国债2",0.05/N805+J805,IF(U:U="国债3",0.05/N805+J805,IF(U:U="国开0",0,IF(U:U="农发0",0,IF(U:U="国债0",0,IF(U:U="口行0",0,0.1/N805+J805)))))))))))))))))))))))))</f>
        <v>2.8613758379739656</v>
      </c>
      <c r="Q805" s="1"/>
      <c r="R805" s="88">
        <f t="shared" si="25"/>
        <v>1.4075837973965388</v>
      </c>
      <c r="S805" s="1"/>
      <c r="U805" s="1" t="str">
        <f>IF(I:I="国家开发银行","国开",IF(I:I="中国进出口银行","口行",IF(I:I="中国农业发展银行","农发","国债")))&amp;IF(G:G&lt;1,"0",G805)</f>
        <v>口行3</v>
      </c>
      <c r="W805" s="1"/>
      <c r="X805" s="1"/>
    </row>
    <row r="806" spans="1:24" ht="15.75" hidden="1" x14ac:dyDescent="0.25">
      <c r="A806" s="113" t="str">
        <f t="shared" si="24"/>
        <v>150319.IB</v>
      </c>
      <c r="B806" s="29" t="s">
        <v>3051</v>
      </c>
      <c r="C806" s="29" t="s">
        <v>3052</v>
      </c>
      <c r="D806" s="33">
        <v>42684</v>
      </c>
      <c r="E806" s="33">
        <v>42688</v>
      </c>
      <c r="F806" s="30">
        <v>30</v>
      </c>
      <c r="G806" s="30">
        <v>20</v>
      </c>
      <c r="H806" s="29" t="s">
        <v>12</v>
      </c>
      <c r="I806" s="29" t="s">
        <v>22</v>
      </c>
      <c r="J806" s="30">
        <v>3.5068000000000001</v>
      </c>
      <c r="K806" s="30">
        <v>2.67</v>
      </c>
      <c r="L806" s="30"/>
      <c r="M806" s="30">
        <v>2.4706000000000001</v>
      </c>
      <c r="N806" s="84">
        <f>[1]!b_anal_modidura_cnbd(A806,E806,1)</f>
        <v>13.106999999999999</v>
      </c>
      <c r="O806" s="85">
        <f>[1]!b_anal_yield_cnbd(A806,D806,1)</f>
        <v>3.4868000000000001</v>
      </c>
      <c r="P806" s="86">
        <f>IF(U:U="国开1",0.09/N806+J806,IF(U:U="国开3",0.14/N806+J806,IF(U:U="国开5",0.24/N806+J806,IF(U:U="国开7",0.24/N806+J806,IF(U:U="国开10",0.29/N806+J806,IF(U:U="口行1",0.08/N806+J806,IF(U:U="口行2",0.08/N806+J806,IF(U:U="口行3",0.08/N806+J806,IF(U:U="口行5",0.13/N806+J806,IF(U:U="口行7",0.13/N806+J806,IF(U:U="口行10",0.18/N806+J806,IF(U:U="农发1",0.09/N806+J806,IF(U:U="农发2",0.09/N806+J806,IF(U:U="农发3",0.09/N806+J806,IF(U:U="农发5",0.14/N806+J806,IF(U:U="农发7",0.19/N806+J806,IF(U:U="农发10",0.19/N806+J806,IF(U:U="农发20",0.24/N806+J806,IF(U:U="国债1",0.05/N806+J806,IF(U:U="国债2",0.05/N806+J806,IF(U:U="国债3",0.05/N806+J806,IF(U:U="国开0",0,IF(U:U="农发0",0,IF(U:U="国债0",0,IF(U:U="口行0",0,0.1/N806+J806)))))))))))))))))))))))))</f>
        <v>3.5144295109483483</v>
      </c>
      <c r="Q806" s="1"/>
      <c r="R806" s="88">
        <f t="shared" si="25"/>
        <v>2.7629510948348202</v>
      </c>
      <c r="S806" s="1"/>
      <c r="U806" s="1" t="str">
        <f>IF(I:I="国家开发银行","国开",IF(I:I="中国进出口银行","口行",IF(I:I="中国农业发展银行","农发","国债")))&amp;IF(G:G&lt;1,"0",G806)</f>
        <v>口行20</v>
      </c>
      <c r="W806" s="1"/>
      <c r="X806" s="1"/>
    </row>
    <row r="807" spans="1:24" ht="15.75" hidden="1" x14ac:dyDescent="0.25">
      <c r="A807" s="113" t="str">
        <f t="shared" si="24"/>
        <v>160312.IB</v>
      </c>
      <c r="B807" s="29" t="s">
        <v>3053</v>
      </c>
      <c r="C807" s="29" t="s">
        <v>3054</v>
      </c>
      <c r="D807" s="33">
        <v>42684</v>
      </c>
      <c r="E807" s="33">
        <v>42688</v>
      </c>
      <c r="F807" s="30">
        <v>50</v>
      </c>
      <c r="G807" s="30">
        <v>5</v>
      </c>
      <c r="H807" s="29" t="s">
        <v>12</v>
      </c>
      <c r="I807" s="29" t="s">
        <v>22</v>
      </c>
      <c r="J807" s="30">
        <v>2.9710999999999999</v>
      </c>
      <c r="K807" s="30">
        <v>2.38</v>
      </c>
      <c r="L807" s="30"/>
      <c r="M807" s="30">
        <v>1.5846</v>
      </c>
      <c r="N807" s="84">
        <f>[1]!b_anal_modidura_cnbd(A807,E807,1)</f>
        <v>4.5518000000000001</v>
      </c>
      <c r="O807" s="85">
        <f>[1]!b_anal_yield_cnbd(A807,D807,1)</f>
        <v>2.9836999999999998</v>
      </c>
      <c r="P807" s="86">
        <f>IF(U:U="国开1",0.09/N807+J807,IF(U:U="国开3",0.14/N807+J807,IF(U:U="国开5",0.24/N807+J807,IF(U:U="国开7",0.24/N807+J807,IF(U:U="国开10",0.29/N807+J807,IF(U:U="口行1",0.08/N807+J807,IF(U:U="口行2",0.08/N807+J807,IF(U:U="口行3",0.08/N807+J807,IF(U:U="口行5",0.13/N807+J807,IF(U:U="口行7",0.13/N807+J807,IF(U:U="口行10",0.18/N807+J807,IF(U:U="农发1",0.09/N807+J807,IF(U:U="农发2",0.09/N807+J807,IF(U:U="农发3",0.09/N807+J807,IF(U:U="农发5",0.14/N807+J807,IF(U:U="农发7",0.19/N807+J807,IF(U:U="农发10",0.19/N807+J807,IF(U:U="农发20",0.24/N807+J807,IF(U:U="国债1",0.05/N807+J807,IF(U:U="国债2",0.05/N807+J807,IF(U:U="国债3",0.05/N807+J807,IF(U:U="国开0",0,IF(U:U="农发0",0,IF(U:U="国债0",0,IF(U:U="口行0",0,0.1/N807+J807)))))))))))))))))))))))))</f>
        <v>2.9996601300584382</v>
      </c>
      <c r="Q807" s="1"/>
      <c r="R807" s="88">
        <f t="shared" si="25"/>
        <v>1.5960130058438438</v>
      </c>
      <c r="S807" s="1"/>
      <c r="U807" s="1" t="str">
        <f>IF(I:I="国家开发银行","国开",IF(I:I="中国进出口银行","口行",IF(I:I="中国农业发展银行","农发","国债")))&amp;IF(G:G&lt;1,"0",G807)</f>
        <v>口行5</v>
      </c>
      <c r="W807" s="1"/>
      <c r="X807" s="1"/>
    </row>
    <row r="808" spans="1:24" ht="15.75" hidden="1" x14ac:dyDescent="0.25">
      <c r="A808" s="113" t="str">
        <f t="shared" si="24"/>
        <v>160205.IB</v>
      </c>
      <c r="B808" s="29" t="s">
        <v>3055</v>
      </c>
      <c r="C808" s="29" t="s">
        <v>3056</v>
      </c>
      <c r="D808" s="33">
        <v>42689</v>
      </c>
      <c r="E808" s="33">
        <v>42691</v>
      </c>
      <c r="F808" s="30">
        <v>30</v>
      </c>
      <c r="G808" s="30">
        <v>20</v>
      </c>
      <c r="H808" s="29" t="s">
        <v>12</v>
      </c>
      <c r="I808" s="29" t="s">
        <v>15</v>
      </c>
      <c r="J808" s="30">
        <v>3.5251000000000001</v>
      </c>
      <c r="K808" s="30">
        <v>5.09</v>
      </c>
      <c r="L808" s="30"/>
      <c r="M808" s="30">
        <v>1.4717</v>
      </c>
      <c r="N808" s="84">
        <f>[1]!b_anal_modidura_cnbd(A808,E808,1)</f>
        <v>13.178800000000001</v>
      </c>
      <c r="O808" s="85">
        <f>[1]!b_anal_yield_cnbd(A808,D808,1)</f>
        <v>3.5097</v>
      </c>
      <c r="P808" s="86">
        <f>IF(U:U="国开1",0.09/N808+J808,IF(U:U="国开3",0.14/N808+J808,IF(U:U="国开5",0.24/N808+J808,IF(U:U="国开7",0.24/N808+J808,IF(U:U="国开10",0.29/N808+J808,IF(U:U="口行1",0.08/N808+J808,IF(U:U="口行2",0.08/N808+J808,IF(U:U="口行3",0.08/N808+J808,IF(U:U="口行5",0.13/N808+J808,IF(U:U="口行7",0.13/N808+J808,IF(U:U="口行10",0.18/N808+J808,IF(U:U="农发1",0.09/N808+J808,IF(U:U="农发2",0.09/N808+J808,IF(U:U="农发3",0.09/N808+J808,IF(U:U="农发5",0.14/N808+J808,IF(U:U="农发7",0.19/N808+J808,IF(U:U="农发10",0.19/N808+J808,IF(U:U="农发20",0.24/N808+J808,IF(U:U="国债1",0.05/N808+J808,IF(U:U="国债2",0.05/N808+J808,IF(U:U="国债3",0.05/N808+J808,IF(U:U="国开0",0,IF(U:U="农发0",0,IF(U:U="国债0",0,IF(U:U="口行0",0,0.1/N808+J808)))))))))))))))))))))))))</f>
        <v>3.5326879442741372</v>
      </c>
      <c r="Q808" s="1"/>
      <c r="R808" s="88">
        <f t="shared" si="25"/>
        <v>2.2987944274137195</v>
      </c>
      <c r="S808" s="1"/>
      <c r="U808" s="1" t="str">
        <f>IF(I:I="国家开发银行","国开",IF(I:I="中国进出口银行","口行",IF(I:I="中国农业发展银行","农发","国债")))&amp;IF(G:G&lt;1,"0",G808)</f>
        <v>国开20</v>
      </c>
      <c r="W808" s="1"/>
      <c r="X808" s="1"/>
    </row>
    <row r="809" spans="1:24" ht="15.75" hidden="1" x14ac:dyDescent="0.25">
      <c r="A809" s="113" t="str">
        <f t="shared" si="24"/>
        <v>160213.IB</v>
      </c>
      <c r="B809" s="29" t="s">
        <v>3057</v>
      </c>
      <c r="C809" s="29" t="s">
        <v>3058</v>
      </c>
      <c r="D809" s="33">
        <v>42689</v>
      </c>
      <c r="E809" s="33">
        <v>42691</v>
      </c>
      <c r="F809" s="30">
        <v>70</v>
      </c>
      <c r="G809" s="30">
        <v>10</v>
      </c>
      <c r="H809" s="29" t="s">
        <v>12</v>
      </c>
      <c r="I809" s="29" t="s">
        <v>15</v>
      </c>
      <c r="J809" s="30">
        <v>3.1819999999999999</v>
      </c>
      <c r="K809" s="30">
        <v>4.76</v>
      </c>
      <c r="L809" s="30"/>
      <c r="M809" s="30">
        <v>1.2746999999999999</v>
      </c>
      <c r="N809" s="84">
        <f>[1]!b_anal_modidura_cnbd(A809,E809,1)</f>
        <v>8.2585999999999995</v>
      </c>
      <c r="O809" s="85">
        <f>[1]!b_anal_yield_cnbd(A809,D809,1)</f>
        <v>3.18</v>
      </c>
      <c r="P809" s="86">
        <f>IF(U:U="国开1",0.09/N809+J809,IF(U:U="国开3",0.14/N809+J809,IF(U:U="国开5",0.24/N809+J809,IF(U:U="国开7",0.24/N809+J809,IF(U:U="国开10",0.29/N809+J809,IF(U:U="口行1",0.08/N809+J809,IF(U:U="口行2",0.08/N809+J809,IF(U:U="口行3",0.08/N809+J809,IF(U:U="口行5",0.13/N809+J809,IF(U:U="口行7",0.13/N809+J809,IF(U:U="口行10",0.18/N809+J809,IF(U:U="农发1",0.09/N809+J809,IF(U:U="农发2",0.09/N809+J809,IF(U:U="农发3",0.09/N809+J809,IF(U:U="农发5",0.14/N809+J809,IF(U:U="农发7",0.19/N809+J809,IF(U:U="农发10",0.19/N809+J809,IF(U:U="农发20",0.24/N809+J809,IF(U:U="国债1",0.05/N809+J809,IF(U:U="国债2",0.05/N809+J809,IF(U:U="国债3",0.05/N809+J809,IF(U:U="国开0",0,IF(U:U="农发0",0,IF(U:U="国债0",0,IF(U:U="口行0",0,0.1/N809+J809)))))))))))))))))))))))))</f>
        <v>3.217114910517521</v>
      </c>
      <c r="Q809" s="1"/>
      <c r="R809" s="88">
        <f t="shared" si="25"/>
        <v>3.7114910517520805</v>
      </c>
      <c r="S809" s="1"/>
      <c r="U809" s="1" t="str">
        <f>IF(I:I="国家开发银行","国开",IF(I:I="中国进出口银行","口行",IF(I:I="中国农业发展银行","农发","国债")))&amp;IF(G:G&lt;1,"0",G809)</f>
        <v>国开10</v>
      </c>
      <c r="W809" s="1"/>
      <c r="X809" s="1"/>
    </row>
    <row r="810" spans="1:24" ht="15.75" hidden="1" x14ac:dyDescent="0.25">
      <c r="A810" s="113" t="str">
        <f t="shared" si="24"/>
        <v>160206.IB</v>
      </c>
      <c r="B810" s="29" t="s">
        <v>3059</v>
      </c>
      <c r="C810" s="29" t="s">
        <v>3060</v>
      </c>
      <c r="D810" s="33">
        <v>42689</v>
      </c>
      <c r="E810" s="33">
        <v>42691</v>
      </c>
      <c r="F810" s="30">
        <v>50</v>
      </c>
      <c r="G810" s="30">
        <v>5</v>
      </c>
      <c r="H810" s="29" t="s">
        <v>12</v>
      </c>
      <c r="I810" s="29" t="s">
        <v>15</v>
      </c>
      <c r="J810" s="30">
        <v>3.0106999999999999</v>
      </c>
      <c r="K810" s="30">
        <v>3.5</v>
      </c>
      <c r="L810" s="30"/>
      <c r="M810" s="30">
        <v>1.6462000000000001</v>
      </c>
      <c r="N810" s="84">
        <f>[1]!b_anal_modidura_cnbd(A810,E810,1)</f>
        <v>3.8536000000000001</v>
      </c>
      <c r="O810" s="85">
        <f>[1]!b_anal_yield_cnbd(A810,D810,1)</f>
        <v>3.0613000000000001</v>
      </c>
      <c r="P810" s="86">
        <f>IF(U:U="国开1",0.09/N810+J810,IF(U:U="国开3",0.14/N810+J810,IF(U:U="国开5",0.24/N810+J810,IF(U:U="国开7",0.24/N810+J810,IF(U:U="国开10",0.29/N810+J810,IF(U:U="口行1",0.08/N810+J810,IF(U:U="口行2",0.08/N810+J810,IF(U:U="口行3",0.08/N810+J810,IF(U:U="口行5",0.13/N810+J810,IF(U:U="口行7",0.13/N810+J810,IF(U:U="口行10",0.18/N810+J810,IF(U:U="农发1",0.09/N810+J810,IF(U:U="农发2",0.09/N810+J810,IF(U:U="农发3",0.09/N810+J810,IF(U:U="农发5",0.14/N810+J810,IF(U:U="农发7",0.19/N810+J810,IF(U:U="农发10",0.19/N810+J810,IF(U:U="农发20",0.24/N810+J810,IF(U:U="国债1",0.05/N810+J810,IF(U:U="国债2",0.05/N810+J810,IF(U:U="国债3",0.05/N810+J810,IF(U:U="国开0",0,IF(U:U="农发0",0,IF(U:U="国债0",0,IF(U:U="口行0",0,0.1/N810+J810)))))))))))))))))))))))))</f>
        <v>3.0729794270292712</v>
      </c>
      <c r="Q810" s="1"/>
      <c r="R810" s="88">
        <f t="shared" si="25"/>
        <v>1.167942702927105</v>
      </c>
      <c r="S810" s="1"/>
      <c r="U810" s="1" t="str">
        <f>IF(I:I="国家开发银行","国开",IF(I:I="中国进出口银行","口行",IF(I:I="中国农业发展银行","农发","国债")))&amp;IF(G:G&lt;1,"0",G810)</f>
        <v>国开5</v>
      </c>
      <c r="W810" s="1"/>
      <c r="X810" s="1"/>
    </row>
    <row r="811" spans="1:24" ht="15.75" hidden="1" x14ac:dyDescent="0.25">
      <c r="A811" s="113" t="str">
        <f t="shared" si="24"/>
        <v>160215.IB</v>
      </c>
      <c r="B811" s="29" t="s">
        <v>3061</v>
      </c>
      <c r="C811" s="29" t="s">
        <v>3062</v>
      </c>
      <c r="D811" s="33">
        <v>42689</v>
      </c>
      <c r="E811" s="33">
        <v>42691</v>
      </c>
      <c r="F811" s="30">
        <v>50</v>
      </c>
      <c r="G811" s="30">
        <v>3</v>
      </c>
      <c r="H811" s="29" t="s">
        <v>12</v>
      </c>
      <c r="I811" s="29" t="s">
        <v>15</v>
      </c>
      <c r="J811" s="30">
        <v>2.8525999999999998</v>
      </c>
      <c r="K811" s="30">
        <v>2.2799999999999998</v>
      </c>
      <c r="L811" s="30"/>
      <c r="M811" s="30">
        <v>7.3333000000000004</v>
      </c>
      <c r="N811" s="84">
        <f>[1]!b_anal_modidura_cnbd(A811,E811,1)</f>
        <v>2.7654999999999998</v>
      </c>
      <c r="O811" s="85">
        <f>[1]!b_anal_yield_cnbd(A811,D811,1)</f>
        <v>2.8504999999999998</v>
      </c>
      <c r="P811" s="86">
        <f>IF(U:U="国开1",0.09/N811+J811,IF(U:U="国开3",0.14/N811+J811,IF(U:U="国开5",0.24/N811+J811,IF(U:U="国开7",0.24/N811+J811,IF(U:U="国开10",0.29/N811+J811,IF(U:U="口行1",0.08/N811+J811,IF(U:U="口行2",0.08/N811+J811,IF(U:U="口行3",0.08/N811+J811,IF(U:U="口行5",0.13/N811+J811,IF(U:U="口行7",0.13/N811+J811,IF(U:U="口行10",0.18/N811+J811,IF(U:U="农发1",0.09/N811+J811,IF(U:U="农发2",0.09/N811+J811,IF(U:U="农发3",0.09/N811+J811,IF(U:U="农发5",0.14/N811+J811,IF(U:U="农发7",0.19/N811+J811,IF(U:U="农发10",0.19/N811+J811,IF(U:U="农发20",0.24/N811+J811,IF(U:U="国债1",0.05/N811+J811,IF(U:U="国债2",0.05/N811+J811,IF(U:U="国债3",0.05/N811+J811,IF(U:U="国开0",0,IF(U:U="农发0",0,IF(U:U="国债0",0,IF(U:U="口行0",0,0.1/N811+J811)))))))))))))))))))))))))</f>
        <v>2.903223757005966</v>
      </c>
      <c r="Q811" s="1"/>
      <c r="R811" s="88">
        <f t="shared" si="25"/>
        <v>5.272375700596621</v>
      </c>
      <c r="S811" s="1"/>
      <c r="U811" s="1" t="str">
        <f>IF(I:I="国家开发银行","国开",IF(I:I="中国进出口银行","口行",IF(I:I="中国农业发展银行","农发","国债")))&amp;IF(G:G&lt;1,"0",G811)</f>
        <v>国开3</v>
      </c>
      <c r="W811" s="1"/>
      <c r="X811" s="1"/>
    </row>
    <row r="812" spans="1:24" ht="15.75" hidden="1" x14ac:dyDescent="0.25">
      <c r="A812" s="113" t="str">
        <f t="shared" si="24"/>
        <v>150319.IB</v>
      </c>
      <c r="B812" s="29" t="s">
        <v>3063</v>
      </c>
      <c r="C812" s="29" t="s">
        <v>3064</v>
      </c>
      <c r="D812" s="33">
        <v>42691</v>
      </c>
      <c r="E812" s="33">
        <v>42695</v>
      </c>
      <c r="F812" s="30">
        <v>30</v>
      </c>
      <c r="G812" s="30">
        <v>20</v>
      </c>
      <c r="H812" s="29" t="s">
        <v>12</v>
      </c>
      <c r="I812" s="29" t="s">
        <v>22</v>
      </c>
      <c r="J812" s="30">
        <v>3.6716000000000002</v>
      </c>
      <c r="K812" s="30">
        <v>2.5299999999999998</v>
      </c>
      <c r="L812" s="30"/>
      <c r="M812" s="30">
        <v>11.666700000000001</v>
      </c>
      <c r="N812" s="84">
        <f>[1]!b_anal_modidura_cnbd(A812,E812,1)</f>
        <v>13.039099999999999</v>
      </c>
      <c r="O812" s="85">
        <f>[1]!b_anal_yield_cnbd(A812,D812,1)</f>
        <v>3.6640000000000001</v>
      </c>
      <c r="P812" s="86">
        <f>IF(U:U="国开1",0.09/N812+J812,IF(U:U="国开3",0.14/N812+J812,IF(U:U="国开5",0.24/N812+J812,IF(U:U="国开7",0.24/N812+J812,IF(U:U="国开10",0.29/N812+J812,IF(U:U="口行1",0.08/N812+J812,IF(U:U="口行2",0.08/N812+J812,IF(U:U="口行3",0.08/N812+J812,IF(U:U="口行5",0.13/N812+J812,IF(U:U="口行7",0.13/N812+J812,IF(U:U="口行10",0.18/N812+J812,IF(U:U="农发1",0.09/N812+J812,IF(U:U="农发2",0.09/N812+J812,IF(U:U="农发3",0.09/N812+J812,IF(U:U="农发5",0.14/N812+J812,IF(U:U="农发7",0.19/N812+J812,IF(U:U="农发10",0.19/N812+J812,IF(U:U="农发20",0.24/N812+J812,IF(U:U="国债1",0.05/N812+J812,IF(U:U="国债2",0.05/N812+J812,IF(U:U="国债3",0.05/N812+J812,IF(U:U="国开0",0,IF(U:U="农发0",0,IF(U:U="国债0",0,IF(U:U="口行0",0,0.1/N812+J812)))))))))))))))))))))))))</f>
        <v>3.6792692409752208</v>
      </c>
      <c r="Q812" s="1"/>
      <c r="R812" s="88">
        <f t="shared" si="25"/>
        <v>1.5269240975220644</v>
      </c>
      <c r="S812" s="1"/>
      <c r="U812" s="1" t="str">
        <f>IF(I:I="国家开发银行","国开",IF(I:I="中国进出口银行","口行",IF(I:I="中国农业发展银行","农发","国债")))&amp;IF(G:G&lt;1,"0",G812)</f>
        <v>口行20</v>
      </c>
      <c r="W812" s="1"/>
      <c r="X812" s="1"/>
    </row>
    <row r="813" spans="1:24" ht="15.75" hidden="1" x14ac:dyDescent="0.25">
      <c r="A813" s="113" t="str">
        <f t="shared" si="24"/>
        <v>160312.IB</v>
      </c>
      <c r="B813" s="29" t="s">
        <v>3065</v>
      </c>
      <c r="C813" s="29" t="s">
        <v>3066</v>
      </c>
      <c r="D813" s="33">
        <v>42691</v>
      </c>
      <c r="E813" s="33">
        <v>42695</v>
      </c>
      <c r="F813" s="30">
        <v>50</v>
      </c>
      <c r="G813" s="30">
        <v>5</v>
      </c>
      <c r="H813" s="29" t="s">
        <v>12</v>
      </c>
      <c r="I813" s="29" t="s">
        <v>22</v>
      </c>
      <c r="J813" s="30">
        <v>3.0809000000000002</v>
      </c>
      <c r="K813" s="30">
        <v>2.37</v>
      </c>
      <c r="L813" s="30"/>
      <c r="M813" s="30">
        <v>1.5853999999999999</v>
      </c>
      <c r="N813" s="84">
        <f>[1]!b_anal_modidura_cnbd(A813,E813,1)</f>
        <v>4.5270000000000001</v>
      </c>
      <c r="O813" s="85">
        <f>[1]!b_anal_yield_cnbd(A813,D813,1)</f>
        <v>3.0556000000000001</v>
      </c>
      <c r="P813" s="86">
        <f>IF(U:U="国开1",0.09/N813+J813,IF(U:U="国开3",0.14/N813+J813,IF(U:U="国开5",0.24/N813+J813,IF(U:U="国开7",0.24/N813+J813,IF(U:U="国开10",0.29/N813+J813,IF(U:U="口行1",0.08/N813+J813,IF(U:U="口行2",0.08/N813+J813,IF(U:U="口行3",0.08/N813+J813,IF(U:U="口行5",0.13/N813+J813,IF(U:U="口行7",0.13/N813+J813,IF(U:U="口行10",0.18/N813+J813,IF(U:U="农发1",0.09/N813+J813,IF(U:U="农发2",0.09/N813+J813,IF(U:U="农发3",0.09/N813+J813,IF(U:U="农发5",0.14/N813+J813,IF(U:U="农发7",0.19/N813+J813,IF(U:U="农发10",0.19/N813+J813,IF(U:U="农发20",0.24/N813+J813,IF(U:U="国债1",0.05/N813+J813,IF(U:U="国债2",0.05/N813+J813,IF(U:U="国债3",0.05/N813+J813,IF(U:U="国开0",0,IF(U:U="农发0",0,IF(U:U="国债0",0,IF(U:U="口行0",0,0.1/N813+J813)))))))))))))))))))))))))</f>
        <v>3.1096165893527723</v>
      </c>
      <c r="Q813" s="1"/>
      <c r="R813" s="88">
        <f t="shared" si="25"/>
        <v>5.4016589352772204</v>
      </c>
      <c r="S813" s="1"/>
      <c r="U813" s="1" t="str">
        <f>IF(I:I="国家开发银行","国开",IF(I:I="中国进出口银行","口行",IF(I:I="中国农业发展银行","农发","国债")))&amp;IF(G:G&lt;1,"0",G813)</f>
        <v>口行5</v>
      </c>
      <c r="W813" s="1"/>
      <c r="X813" s="1"/>
    </row>
    <row r="814" spans="1:24" ht="15.75" hidden="1" x14ac:dyDescent="0.25">
      <c r="A814" s="113" t="str">
        <f t="shared" si="24"/>
        <v>160313.IB</v>
      </c>
      <c r="B814" s="29" t="s">
        <v>3067</v>
      </c>
      <c r="C814" s="29" t="s">
        <v>3068</v>
      </c>
      <c r="D814" s="33">
        <v>42691</v>
      </c>
      <c r="E814" s="33">
        <v>42695</v>
      </c>
      <c r="F814" s="30">
        <v>50</v>
      </c>
      <c r="G814" s="30">
        <v>3</v>
      </c>
      <c r="H814" s="29" t="s">
        <v>12</v>
      </c>
      <c r="I814" s="29" t="s">
        <v>22</v>
      </c>
      <c r="J814" s="30">
        <v>2.9594999999999998</v>
      </c>
      <c r="K814" s="30">
        <v>1.85</v>
      </c>
      <c r="L814" s="30"/>
      <c r="M814" s="30">
        <v>2.5</v>
      </c>
      <c r="N814" s="84">
        <f>[1]!b_anal_modidura_cnbd(A814,E814,1)</f>
        <v>2.7963</v>
      </c>
      <c r="O814" s="85">
        <f>[1]!b_anal_yield_cnbd(A814,D814,1)</f>
        <v>2.9853999999999998</v>
      </c>
      <c r="P814" s="86">
        <f>IF(U:U="国开1",0.09/N814+J814,IF(U:U="国开3",0.14/N814+J814,IF(U:U="国开5",0.24/N814+J814,IF(U:U="国开7",0.24/N814+J814,IF(U:U="国开10",0.29/N814+J814,IF(U:U="口行1",0.08/N814+J814,IF(U:U="口行2",0.08/N814+J814,IF(U:U="口行3",0.08/N814+J814,IF(U:U="口行5",0.13/N814+J814,IF(U:U="口行7",0.13/N814+J814,IF(U:U="口行10",0.18/N814+J814,IF(U:U="农发1",0.09/N814+J814,IF(U:U="农发2",0.09/N814+J814,IF(U:U="农发3",0.09/N814+J814,IF(U:U="农发5",0.14/N814+J814,IF(U:U="农发7",0.19/N814+J814,IF(U:U="农发10",0.19/N814+J814,IF(U:U="农发20",0.24/N814+J814,IF(U:U="国债1",0.05/N814+J814,IF(U:U="国债2",0.05/N814+J814,IF(U:U="国债3",0.05/N814+J814,IF(U:U="国开0",0,IF(U:U="农发0",0,IF(U:U="国债0",0,IF(U:U="口行0",0,0.1/N814+J814)))))))))))))))))))))))))</f>
        <v>2.988109233630154</v>
      </c>
      <c r="Q814" s="1"/>
      <c r="R814" s="88">
        <f t="shared" si="25"/>
        <v>0.27092336301541842</v>
      </c>
      <c r="S814" s="1"/>
      <c r="U814" s="1" t="str">
        <f>IF(I:I="国家开发银行","国开",IF(I:I="中国进出口银行","口行",IF(I:I="中国农业发展银行","农发","国债")))&amp;IF(G:G&lt;1,"0",G814)</f>
        <v>口行3</v>
      </c>
      <c r="W814" s="1"/>
      <c r="X814" s="1"/>
    </row>
    <row r="815" spans="1:24" ht="15.75" hidden="1" x14ac:dyDescent="0.25">
      <c r="A815" s="113" t="str">
        <f t="shared" si="24"/>
        <v>160310.IB</v>
      </c>
      <c r="B815" s="29" t="s">
        <v>3069</v>
      </c>
      <c r="C815" s="29" t="s">
        <v>3070</v>
      </c>
      <c r="D815" s="33">
        <v>42691</v>
      </c>
      <c r="E815" s="33">
        <v>42695</v>
      </c>
      <c r="F815" s="30">
        <v>60</v>
      </c>
      <c r="G815" s="30">
        <v>10</v>
      </c>
      <c r="H815" s="29" t="s">
        <v>12</v>
      </c>
      <c r="I815" s="29" t="s">
        <v>22</v>
      </c>
      <c r="J815" s="30">
        <v>3.3393999999999999</v>
      </c>
      <c r="K815" s="30">
        <v>2.2599999999999998</v>
      </c>
      <c r="L815" s="30"/>
      <c r="M815" s="30">
        <v>2.6053000000000002</v>
      </c>
      <c r="N815" s="84">
        <f>[1]!b_anal_modidura_cnbd(A815,E815,1)</f>
        <v>8.2212999999999994</v>
      </c>
      <c r="O815" s="85">
        <f>[1]!b_anal_yield_cnbd(A815,D815,1)</f>
        <v>3.3372999999999999</v>
      </c>
      <c r="P815" s="86">
        <f>IF(U:U="国开1",0.09/N815+J815,IF(U:U="国开3",0.14/N815+J815,IF(U:U="国开5",0.24/N815+J815,IF(U:U="国开7",0.24/N815+J815,IF(U:U="国开10",0.29/N815+J815,IF(U:U="口行1",0.08/N815+J815,IF(U:U="口行2",0.08/N815+J815,IF(U:U="口行3",0.08/N815+J815,IF(U:U="口行5",0.13/N815+J815,IF(U:U="口行7",0.13/N815+J815,IF(U:U="口行10",0.18/N815+J815,IF(U:U="农发1",0.09/N815+J815,IF(U:U="农发2",0.09/N815+J815,IF(U:U="农发3",0.09/N815+J815,IF(U:U="农发5",0.14/N815+J815,IF(U:U="农发7",0.19/N815+J815,IF(U:U="农发10",0.19/N815+J815,IF(U:U="农发20",0.24/N815+J815,IF(U:U="国债1",0.05/N815+J815,IF(U:U="国债2",0.05/N815+J815,IF(U:U="国债3",0.05/N815+J815,IF(U:U="国开0",0,IF(U:U="农发0",0,IF(U:U="国债0",0,IF(U:U="口行0",0,0.1/N815+J815)))))))))))))))))))))))))</f>
        <v>3.3612943476092587</v>
      </c>
      <c r="Q815" s="1"/>
      <c r="R815" s="88">
        <f t="shared" si="25"/>
        <v>2.3994347609258782</v>
      </c>
      <c r="S815" s="1"/>
      <c r="U815" s="1" t="str">
        <f>IF(I:I="国家开发银行","国开",IF(I:I="中国进出口银行","口行",IF(I:I="中国农业发展银行","农发","国债")))&amp;IF(G:G&lt;1,"0",G815)</f>
        <v>口行10</v>
      </c>
      <c r="W815" s="1"/>
      <c r="X815" s="1"/>
    </row>
    <row r="816" spans="1:24" ht="15.75" hidden="1" x14ac:dyDescent="0.25">
      <c r="A816" s="113" t="str">
        <f t="shared" si="24"/>
        <v>160206.IB</v>
      </c>
      <c r="B816" s="29" t="s">
        <v>3071</v>
      </c>
      <c r="C816" s="29" t="s">
        <v>3072</v>
      </c>
      <c r="D816" s="33">
        <v>42696</v>
      </c>
      <c r="E816" s="33">
        <v>42698</v>
      </c>
      <c r="F816" s="30">
        <v>50</v>
      </c>
      <c r="G816" s="30">
        <v>5</v>
      </c>
      <c r="H816" s="29" t="s">
        <v>12</v>
      </c>
      <c r="I816" s="29" t="s">
        <v>15</v>
      </c>
      <c r="J816" s="30">
        <v>3.0356999999999998</v>
      </c>
      <c r="K816" s="30">
        <v>3.36</v>
      </c>
      <c r="L816" s="30"/>
      <c r="M816" s="30">
        <v>1.8846000000000001</v>
      </c>
      <c r="N816" s="84">
        <f>[1]!b_anal_modidura_cnbd(A816,E816,1)</f>
        <v>3.8365</v>
      </c>
      <c r="O816" s="85">
        <f>[1]!b_anal_yield_cnbd(A816,D816,1)</f>
        <v>3.09</v>
      </c>
      <c r="P816" s="86">
        <f>IF(U:U="国开1",0.09/N816+J816,IF(U:U="国开3",0.14/N816+J816,IF(U:U="国开5",0.24/N816+J816,IF(U:U="国开7",0.24/N816+J816,IF(U:U="国开10",0.29/N816+J816,IF(U:U="口行1",0.08/N816+J816,IF(U:U="口行2",0.08/N816+J816,IF(U:U="口行3",0.08/N816+J816,IF(U:U="口行5",0.13/N816+J816,IF(U:U="口行7",0.13/N816+J816,IF(U:U="口行10",0.18/N816+J816,IF(U:U="农发1",0.09/N816+J816,IF(U:U="农发2",0.09/N816+J816,IF(U:U="农发3",0.09/N816+J816,IF(U:U="农发5",0.14/N816+J816,IF(U:U="农发7",0.19/N816+J816,IF(U:U="农发10",0.19/N816+J816,IF(U:U="农发20",0.24/N816+J816,IF(U:U="国债1",0.05/N816+J816,IF(U:U="国债2",0.05/N816+J816,IF(U:U="国债3",0.05/N816+J816,IF(U:U="国开0",0,IF(U:U="农发0",0,IF(U:U="国债0",0,IF(U:U="口行0",0,0.1/N816+J816)))))))))))))))))))))))))</f>
        <v>3.0982570181154698</v>
      </c>
      <c r="Q816" s="1"/>
      <c r="R816" s="88">
        <f t="shared" si="25"/>
        <v>0.82570181154699718</v>
      </c>
      <c r="S816" s="1"/>
      <c r="U816" s="1" t="str">
        <f>IF(I:I="国家开发银行","国开",IF(I:I="中国进出口银行","口行",IF(I:I="中国农业发展银行","农发","国债")))&amp;IF(G:G&lt;1,"0",G816)</f>
        <v>国开5</v>
      </c>
      <c r="W816" s="1"/>
      <c r="X816" s="1"/>
    </row>
    <row r="817" spans="1:24" ht="15.75" hidden="1" x14ac:dyDescent="0.25">
      <c r="A817" s="113" t="str">
        <f t="shared" si="24"/>
        <v>160207.IB</v>
      </c>
      <c r="B817" s="29" t="s">
        <v>3073</v>
      </c>
      <c r="C817" s="29" t="s">
        <v>3074</v>
      </c>
      <c r="D817" s="33">
        <v>42696</v>
      </c>
      <c r="E817" s="33">
        <v>42698</v>
      </c>
      <c r="F817" s="30">
        <v>40</v>
      </c>
      <c r="G817" s="30">
        <v>7</v>
      </c>
      <c r="H817" s="29" t="s">
        <v>12</v>
      </c>
      <c r="I817" s="29" t="s">
        <v>15</v>
      </c>
      <c r="J817" s="30">
        <v>3.2090000000000001</v>
      </c>
      <c r="K817" s="30">
        <v>2.76</v>
      </c>
      <c r="L817" s="30"/>
      <c r="M817" s="30">
        <v>1.1963999999999999</v>
      </c>
      <c r="N817" s="84">
        <f>[1]!b_anal_modidura_cnbd(A817,E817,1)</f>
        <v>5.4522000000000004</v>
      </c>
      <c r="O817" s="85">
        <f>[1]!b_anal_yield_cnbd(A817,D817,1)</f>
        <v>3.2482000000000002</v>
      </c>
      <c r="P817" s="86">
        <f>IF(U:U="国开1",0.09/N817+J817,IF(U:U="国开3",0.14/N817+J817,IF(U:U="国开5",0.24/N817+J817,IF(U:U="国开7",0.24/N817+J817,IF(U:U="国开10",0.29/N817+J817,IF(U:U="口行1",0.08/N817+J817,IF(U:U="口行2",0.08/N817+J817,IF(U:U="口行3",0.08/N817+J817,IF(U:U="口行5",0.13/N817+J817,IF(U:U="口行7",0.13/N817+J817,IF(U:U="口行10",0.18/N817+J817,IF(U:U="农发1",0.09/N817+J817,IF(U:U="农发2",0.09/N817+J817,IF(U:U="农发3",0.09/N817+J817,IF(U:U="农发5",0.14/N817+J817,IF(U:U="农发7",0.19/N817+J817,IF(U:U="农发10",0.19/N817+J817,IF(U:U="农发20",0.24/N817+J817,IF(U:U="国债1",0.05/N817+J817,IF(U:U="国债2",0.05/N817+J817,IF(U:U="国债3",0.05/N817+J817,IF(U:U="国开0",0,IF(U:U="农发0",0,IF(U:U="国债0",0,IF(U:U="口行0",0,0.1/N817+J817)))))))))))))))))))))))))</f>
        <v>3.2530189281390998</v>
      </c>
      <c r="Q817" s="1"/>
      <c r="R817" s="88">
        <f t="shared" si="25"/>
        <v>0.48189281390995653</v>
      </c>
      <c r="S817" s="1"/>
      <c r="U817" s="1" t="str">
        <f>IF(I:I="国家开发银行","国开",IF(I:I="中国进出口银行","口行",IF(I:I="中国农业发展银行","农发","国债")))&amp;IF(G:G&lt;1,"0",G817)</f>
        <v>国开7</v>
      </c>
      <c r="W817" s="1"/>
      <c r="X817" s="1"/>
    </row>
    <row r="818" spans="1:24" ht="15.75" hidden="1" x14ac:dyDescent="0.25">
      <c r="A818" s="113" t="str">
        <f t="shared" si="24"/>
        <v>160213.IB</v>
      </c>
      <c r="B818" s="29" t="s">
        <v>3075</v>
      </c>
      <c r="C818" s="29" t="s">
        <v>3076</v>
      </c>
      <c r="D818" s="33">
        <v>42696</v>
      </c>
      <c r="E818" s="33">
        <v>42698</v>
      </c>
      <c r="F818" s="30">
        <v>80</v>
      </c>
      <c r="G818" s="30">
        <v>10</v>
      </c>
      <c r="H818" s="29" t="s">
        <v>12</v>
      </c>
      <c r="I818" s="29" t="s">
        <v>15</v>
      </c>
      <c r="J818" s="30">
        <v>3.1795</v>
      </c>
      <c r="K818" s="30">
        <v>3.11</v>
      </c>
      <c r="L818" s="30"/>
      <c r="M818" s="30">
        <v>9.3673000000000002</v>
      </c>
      <c r="N818" s="84">
        <f>[1]!b_anal_modidura_cnbd(A818,E818,1)</f>
        <v>8.2461000000000002</v>
      </c>
      <c r="O818" s="85">
        <f>[1]!b_anal_yield_cnbd(A818,D818,1)</f>
        <v>3.2111999999999998</v>
      </c>
      <c r="P818" s="86">
        <f>IF(U:U="国开1",0.09/N818+J818,IF(U:U="国开3",0.14/N818+J818,IF(U:U="国开5",0.24/N818+J818,IF(U:U="国开7",0.24/N818+J818,IF(U:U="国开10",0.29/N818+J818,IF(U:U="口行1",0.08/N818+J818,IF(U:U="口行2",0.08/N818+J818,IF(U:U="口行3",0.08/N818+J818,IF(U:U="口行5",0.13/N818+J818,IF(U:U="口行7",0.13/N818+J818,IF(U:U="口行10",0.18/N818+J818,IF(U:U="农发1",0.09/N818+J818,IF(U:U="农发2",0.09/N818+J818,IF(U:U="农发3",0.09/N818+J818,IF(U:U="农发5",0.14/N818+J818,IF(U:U="农发7",0.19/N818+J818,IF(U:U="农发10",0.19/N818+J818,IF(U:U="农发20",0.24/N818+J818,IF(U:U="国债1",0.05/N818+J818,IF(U:U="国债2",0.05/N818+J818,IF(U:U="国债3",0.05/N818+J818,IF(U:U="国开0",0,IF(U:U="农发0",0,IF(U:U="国债0",0,IF(U:U="口行0",0,0.1/N818+J818)))))))))))))))))))))))))</f>
        <v>3.2146681400904669</v>
      </c>
      <c r="Q818" s="1"/>
      <c r="R818" s="88">
        <f t="shared" si="25"/>
        <v>0.34681400904670312</v>
      </c>
      <c r="S818" s="1"/>
      <c r="U818" s="1" t="str">
        <f>IF(I:I="国家开发银行","国开",IF(I:I="中国进出口银行","口行",IF(I:I="中国农业发展银行","农发","国债")))&amp;IF(G:G&lt;1,"0",G818)</f>
        <v>国开10</v>
      </c>
      <c r="W818" s="1"/>
      <c r="X818" s="1"/>
    </row>
    <row r="819" spans="1:24" ht="15.75" hidden="1" x14ac:dyDescent="0.25">
      <c r="A819" s="113" t="str">
        <f t="shared" si="24"/>
        <v>160205.IB</v>
      </c>
      <c r="B819" s="29" t="s">
        <v>3077</v>
      </c>
      <c r="C819" s="29" t="s">
        <v>3078</v>
      </c>
      <c r="D819" s="33">
        <v>42696</v>
      </c>
      <c r="E819" s="33">
        <v>42698</v>
      </c>
      <c r="F819" s="30">
        <v>40</v>
      </c>
      <c r="G819" s="30">
        <v>20</v>
      </c>
      <c r="H819" s="29" t="s">
        <v>12</v>
      </c>
      <c r="I819" s="29" t="s">
        <v>15</v>
      </c>
      <c r="J819" s="30">
        <v>3.5004</v>
      </c>
      <c r="K819" s="30">
        <v>4.59</v>
      </c>
      <c r="L819" s="30"/>
      <c r="M819" s="30">
        <v>1.2216</v>
      </c>
      <c r="N819" s="84">
        <f>[1]!b_anal_modidura_cnbd(A819,E819,1)</f>
        <v>13.198700000000001</v>
      </c>
      <c r="O819" s="85">
        <f>[1]!b_anal_yield_cnbd(A819,D819,1)</f>
        <v>3.5274999999999999</v>
      </c>
      <c r="P819" s="86">
        <f>IF(U:U="国开1",0.09/N819+J819,IF(U:U="国开3",0.14/N819+J819,IF(U:U="国开5",0.24/N819+J819,IF(U:U="国开7",0.24/N819+J819,IF(U:U="国开10",0.29/N819+J819,IF(U:U="口行1",0.08/N819+J819,IF(U:U="口行2",0.08/N819+J819,IF(U:U="口行3",0.08/N819+J819,IF(U:U="口行5",0.13/N819+J819,IF(U:U="口行7",0.13/N819+J819,IF(U:U="口行10",0.18/N819+J819,IF(U:U="农发1",0.09/N819+J819,IF(U:U="农发2",0.09/N819+J819,IF(U:U="农发3",0.09/N819+J819,IF(U:U="农发5",0.14/N819+J819,IF(U:U="农发7",0.19/N819+J819,IF(U:U="农发10",0.19/N819+J819,IF(U:U="农发20",0.24/N819+J819,IF(U:U="国债1",0.05/N819+J819,IF(U:U="国债2",0.05/N819+J819,IF(U:U="国债3",0.05/N819+J819,IF(U:U="国开0",0,IF(U:U="农发0",0,IF(U:U="国债0",0,IF(U:U="口行0",0,0.1/N819+J819)))))))))))))))))))))))))</f>
        <v>3.5079765037465811</v>
      </c>
      <c r="Q819" s="1"/>
      <c r="R819" s="88">
        <f t="shared" si="25"/>
        <v>-1.9523496253418759</v>
      </c>
      <c r="S819" s="1"/>
      <c r="U819" s="1" t="str">
        <f>IF(I:I="国家开发银行","国开",IF(I:I="中国进出口银行","口行",IF(I:I="中国农业发展银行","农发","国债")))&amp;IF(G:G&lt;1,"0",G819)</f>
        <v>国开20</v>
      </c>
      <c r="W819" s="1"/>
      <c r="X819" s="1"/>
    </row>
    <row r="820" spans="1:24" ht="15.75" hidden="1" x14ac:dyDescent="0.25">
      <c r="A820" s="113" t="str">
        <f t="shared" si="24"/>
        <v>160215.IB</v>
      </c>
      <c r="B820" s="29" t="s">
        <v>3079</v>
      </c>
      <c r="C820" s="29" t="s">
        <v>3080</v>
      </c>
      <c r="D820" s="33">
        <v>42696</v>
      </c>
      <c r="E820" s="33">
        <v>42698</v>
      </c>
      <c r="F820" s="30">
        <v>30</v>
      </c>
      <c r="G820" s="30">
        <v>3</v>
      </c>
      <c r="H820" s="29" t="s">
        <v>12</v>
      </c>
      <c r="I820" s="29" t="s">
        <v>15</v>
      </c>
      <c r="J820" s="30">
        <v>2.8832</v>
      </c>
      <c r="K820" s="30">
        <v>3.29</v>
      </c>
      <c r="L820" s="30"/>
      <c r="M820" s="30">
        <v>1.2093</v>
      </c>
      <c r="N820" s="84">
        <f>[1]!b_anal_modidura_cnbd(A820,E820,1)</f>
        <v>2.7467000000000001</v>
      </c>
      <c r="O820" s="85">
        <f>[1]!b_anal_yield_cnbd(A820,D820,1)</f>
        <v>2.9373</v>
      </c>
      <c r="P820" s="86">
        <f>IF(U:U="国开1",0.09/N820+J820,IF(U:U="国开3",0.14/N820+J820,IF(U:U="国开5",0.24/N820+J820,IF(U:U="国开7",0.24/N820+J820,IF(U:U="国开10",0.29/N820+J820,IF(U:U="口行1",0.08/N820+J820,IF(U:U="口行2",0.08/N820+J820,IF(U:U="口行3",0.08/N820+J820,IF(U:U="口行5",0.13/N820+J820,IF(U:U="口行7",0.13/N820+J820,IF(U:U="口行10",0.18/N820+J820,IF(U:U="农发1",0.09/N820+J820,IF(U:U="农发2",0.09/N820+J820,IF(U:U="农发3",0.09/N820+J820,IF(U:U="农发5",0.14/N820+J820,IF(U:U="农发7",0.19/N820+J820,IF(U:U="农发10",0.19/N820+J820,IF(U:U="农发20",0.24/N820+J820,IF(U:U="国债1",0.05/N820+J820,IF(U:U="国债2",0.05/N820+J820,IF(U:U="国债3",0.05/N820+J820,IF(U:U="国开0",0,IF(U:U="农发0",0,IF(U:U="国债0",0,IF(U:U="口行0",0,0.1/N820+J820)))))))))))))))))))))))))</f>
        <v>2.9341702552153492</v>
      </c>
      <c r="Q820" s="1"/>
      <c r="R820" s="88">
        <f t="shared" si="25"/>
        <v>-0.31297447846507787</v>
      </c>
      <c r="S820" s="1"/>
      <c r="U820" s="1" t="str">
        <f>IF(I:I="国家开发银行","国开",IF(I:I="中国进出口银行","口行",IF(I:I="中国农业发展银行","农发","国债")))&amp;IF(G:G&lt;1,"0",G820)</f>
        <v>国开3</v>
      </c>
      <c r="W820" s="1"/>
      <c r="X820" s="1"/>
    </row>
    <row r="821" spans="1:24" ht="15.75" hidden="1" x14ac:dyDescent="0.25">
      <c r="A821" s="113" t="str">
        <f t="shared" si="24"/>
        <v>160310.IB</v>
      </c>
      <c r="B821" s="29" t="s">
        <v>3081</v>
      </c>
      <c r="C821" s="29" t="s">
        <v>3082</v>
      </c>
      <c r="D821" s="33">
        <v>42697</v>
      </c>
      <c r="E821" s="33">
        <v>42698</v>
      </c>
      <c r="F821" s="30">
        <v>60</v>
      </c>
      <c r="G821" s="30">
        <v>10</v>
      </c>
      <c r="H821" s="29" t="s">
        <v>12</v>
      </c>
      <c r="I821" s="29" t="s">
        <v>22</v>
      </c>
      <c r="J821" s="30">
        <v>3.2938000000000001</v>
      </c>
      <c r="K821" s="30">
        <v>3.57</v>
      </c>
      <c r="L821" s="30"/>
      <c r="M821" s="30">
        <v>1.1711</v>
      </c>
      <c r="N821" s="84">
        <f>[1]!b_anal_modidura_cnbd(A821,E821,1)</f>
        <v>8.2189999999999994</v>
      </c>
      <c r="O821" s="85">
        <f>[1]!b_anal_yield_cnbd(A821,D821,1)</f>
        <v>3.3334999999999999</v>
      </c>
      <c r="P821" s="86">
        <f>IF(U:U="国开1",0.09/N821+J821,IF(U:U="国开3",0.14/N821+J821,IF(U:U="国开5",0.24/N821+J821,IF(U:U="国开7",0.24/N821+J821,IF(U:U="国开10",0.29/N821+J821,IF(U:U="口行1",0.08/N821+J821,IF(U:U="口行2",0.08/N821+J821,IF(U:U="口行3",0.08/N821+J821,IF(U:U="口行5",0.13/N821+J821,IF(U:U="口行7",0.13/N821+J821,IF(U:U="口行10",0.18/N821+J821,IF(U:U="农发1",0.09/N821+J821,IF(U:U="农发2",0.09/N821+J821,IF(U:U="农发3",0.09/N821+J821,IF(U:U="农发5",0.14/N821+J821,IF(U:U="农发7",0.19/N821+J821,IF(U:U="农发10",0.19/N821+J821,IF(U:U="农发20",0.24/N821+J821,IF(U:U="国债1",0.05/N821+J821,IF(U:U="国债2",0.05/N821+J821,IF(U:U="国债3",0.05/N821+J821,IF(U:U="国开0",0,IF(U:U="农发0",0,IF(U:U="国债0",0,IF(U:U="口行0",0,0.1/N821+J821)))))))))))))))))))))))))</f>
        <v>3.3157004745102809</v>
      </c>
      <c r="Q821" s="1"/>
      <c r="R821" s="88">
        <f t="shared" si="25"/>
        <v>-1.779952548971897</v>
      </c>
      <c r="S821" s="1"/>
      <c r="U821" s="1" t="str">
        <f>IF(I:I="国家开发银行","国开",IF(I:I="中国进出口银行","口行",IF(I:I="中国农业发展银行","农发","国债")))&amp;IF(G:G&lt;1,"0",G821)</f>
        <v>口行10</v>
      </c>
      <c r="W821" s="1"/>
      <c r="X821" s="1"/>
    </row>
    <row r="822" spans="1:24" ht="15.75" hidden="1" x14ac:dyDescent="0.25">
      <c r="A822" s="113" t="str">
        <f t="shared" si="24"/>
        <v>160313.IB</v>
      </c>
      <c r="B822" s="29" t="s">
        <v>3083</v>
      </c>
      <c r="C822" s="29" t="s">
        <v>3084</v>
      </c>
      <c r="D822" s="33">
        <v>42697</v>
      </c>
      <c r="E822" s="33">
        <v>42698</v>
      </c>
      <c r="F822" s="30">
        <v>50</v>
      </c>
      <c r="G822" s="30">
        <v>3</v>
      </c>
      <c r="H822" s="29" t="s">
        <v>12</v>
      </c>
      <c r="I822" s="29" t="s">
        <v>22</v>
      </c>
      <c r="J822" s="30">
        <v>2.9573</v>
      </c>
      <c r="K822" s="30">
        <v>2.13</v>
      </c>
      <c r="L822" s="30"/>
      <c r="M822" s="30">
        <v>4.4737</v>
      </c>
      <c r="N822" s="84">
        <f>[1]!b_anal_modidura_cnbd(A822,E822,1)</f>
        <v>2.7886000000000002</v>
      </c>
      <c r="O822" s="85">
        <f>[1]!b_anal_yield_cnbd(A822,D822,1)</f>
        <v>3.0074999999999998</v>
      </c>
      <c r="P822" s="86">
        <f>IF(U:U="国开1",0.09/N822+J822,IF(U:U="国开3",0.14/N822+J822,IF(U:U="国开5",0.24/N822+J822,IF(U:U="国开7",0.24/N822+J822,IF(U:U="国开10",0.29/N822+J822,IF(U:U="口行1",0.08/N822+J822,IF(U:U="口行2",0.08/N822+J822,IF(U:U="口行3",0.08/N822+J822,IF(U:U="口行5",0.13/N822+J822,IF(U:U="口行7",0.13/N822+J822,IF(U:U="口行10",0.18/N822+J822,IF(U:U="农发1",0.09/N822+J822,IF(U:U="农发2",0.09/N822+J822,IF(U:U="农发3",0.09/N822+J822,IF(U:U="农发5",0.14/N822+J822,IF(U:U="农发7",0.19/N822+J822,IF(U:U="农发10",0.19/N822+J822,IF(U:U="农发20",0.24/N822+J822,IF(U:U="国债1",0.05/N822+J822,IF(U:U="国债2",0.05/N822+J822,IF(U:U="国债3",0.05/N822+J822,IF(U:U="国开0",0,IF(U:U="农发0",0,IF(U:U="国债0",0,IF(U:U="口行0",0,0.1/N822+J822)))))))))))))))))))))))))</f>
        <v>2.9859882306533745</v>
      </c>
      <c r="Q822" s="1"/>
      <c r="R822" s="88">
        <f t="shared" si="25"/>
        <v>-2.1511769346625353</v>
      </c>
      <c r="S822" s="1"/>
      <c r="U822" s="1" t="str">
        <f>IF(I:I="国家开发银行","国开",IF(I:I="中国进出口银行","口行",IF(I:I="中国农业发展银行","农发","国债")))&amp;IF(G:G&lt;1,"0",G822)</f>
        <v>口行3</v>
      </c>
      <c r="W822" s="1"/>
      <c r="X822" s="1"/>
    </row>
    <row r="823" spans="1:24" ht="15.75" hidden="1" x14ac:dyDescent="0.25">
      <c r="A823" s="113" t="str">
        <f t="shared" si="24"/>
        <v>160022.IB</v>
      </c>
      <c r="B823" s="29" t="s">
        <v>3085</v>
      </c>
      <c r="C823" s="29" t="s">
        <v>3086</v>
      </c>
      <c r="D823" s="33">
        <v>42697</v>
      </c>
      <c r="E823" s="33">
        <v>42698</v>
      </c>
      <c r="F823" s="30">
        <v>260.3</v>
      </c>
      <c r="G823" s="30">
        <v>3</v>
      </c>
      <c r="H823" s="29" t="s">
        <v>12</v>
      </c>
      <c r="I823" s="29" t="s">
        <v>31</v>
      </c>
      <c r="J823" s="30">
        <v>2.4319999999999999</v>
      </c>
      <c r="K823" s="30">
        <v>2.58</v>
      </c>
      <c r="L823" s="30"/>
      <c r="M823" s="30"/>
      <c r="N823" s="84">
        <f>[1]!b_anal_modidura_cnbd(A823,E823,1)</f>
        <v>2.7877000000000001</v>
      </c>
      <c r="O823" s="85">
        <f>[1]!b_anal_yield_cnbd(A823,D823,1)</f>
        <v>2.4483000000000001</v>
      </c>
      <c r="P823" s="86">
        <f>IF(U:U="国开1",0.09/N823+J823,IF(U:U="国开3",0.14/N823+J823,IF(U:U="国开5",0.24/N823+J823,IF(U:U="国开7",0.24/N823+J823,IF(U:U="国开10",0.29/N823+J823,IF(U:U="口行1",0.08/N823+J823,IF(U:U="口行2",0.08/N823+J823,IF(U:U="口行3",0.08/N823+J823,IF(U:U="口行5",0.13/N823+J823,IF(U:U="口行7",0.13/N823+J823,IF(U:U="口行10",0.18/N823+J823,IF(U:U="农发1",0.09/N823+J823,IF(U:U="农发2",0.09/N823+J823,IF(U:U="农发3",0.09/N823+J823,IF(U:U="农发5",0.14/N823+J823,IF(U:U="农发7",0.19/N823+J823,IF(U:U="农发10",0.19/N823+J823,IF(U:U="农发20",0.24/N823+J823,IF(U:U="国债1",0.05/N823+J823,IF(U:U="国债2",0.05/N823+J823,IF(U:U="国债3",0.05/N823+J823,IF(U:U="国开0",0,IF(U:U="农发0",0,IF(U:U="国债0",0,IF(U:U="口行0",0,0.1/N823+J823)))))))))))))))))))))))))</f>
        <v>2.4499359328478674</v>
      </c>
      <c r="Q823" s="1"/>
      <c r="R823" s="88">
        <f t="shared" si="25"/>
        <v>0.16359328478672275</v>
      </c>
      <c r="S823" s="1"/>
      <c r="U823" s="1" t="str">
        <f>IF(I:I="国家开发银行","国开",IF(I:I="中国进出口银行","口行",IF(I:I="中国农业发展银行","农发","国债")))&amp;IF(G:G&lt;1,"0",G823)</f>
        <v>国债3</v>
      </c>
      <c r="W823" s="1"/>
      <c r="X823" s="1"/>
    </row>
    <row r="824" spans="1:24" ht="15.75" hidden="1" x14ac:dyDescent="0.25">
      <c r="A824" s="113" t="str">
        <f t="shared" si="24"/>
        <v>150319.IB</v>
      </c>
      <c r="B824" s="29" t="s">
        <v>3087</v>
      </c>
      <c r="C824" s="29" t="s">
        <v>3088</v>
      </c>
      <c r="D824" s="33">
        <v>42697</v>
      </c>
      <c r="E824" s="33">
        <v>42698</v>
      </c>
      <c r="F824" s="30">
        <v>20</v>
      </c>
      <c r="G824" s="30">
        <v>20</v>
      </c>
      <c r="H824" s="29" t="s">
        <v>12</v>
      </c>
      <c r="I824" s="29" t="s">
        <v>22</v>
      </c>
      <c r="J824" s="30">
        <v>3.6234000000000002</v>
      </c>
      <c r="K824" s="30">
        <v>2.91</v>
      </c>
      <c r="L824" s="30"/>
      <c r="M824" s="30">
        <v>1.0488</v>
      </c>
      <c r="N824" s="84">
        <f>[1]!b_anal_modidura_cnbd(A824,E824,1)</f>
        <v>13.0444</v>
      </c>
      <c r="O824" s="85">
        <f>[1]!b_anal_yield_cnbd(A824,D824,1)</f>
        <v>3.6242999999999999</v>
      </c>
      <c r="P824" s="86">
        <f>IF(U:U="国开1",0.09/N824+J824,IF(U:U="国开3",0.14/N824+J824,IF(U:U="国开5",0.24/N824+J824,IF(U:U="国开7",0.24/N824+J824,IF(U:U="国开10",0.29/N824+J824,IF(U:U="口行1",0.08/N824+J824,IF(U:U="口行2",0.08/N824+J824,IF(U:U="口行3",0.08/N824+J824,IF(U:U="口行5",0.13/N824+J824,IF(U:U="口行7",0.13/N824+J824,IF(U:U="口行10",0.18/N824+J824,IF(U:U="农发1",0.09/N824+J824,IF(U:U="农发2",0.09/N824+J824,IF(U:U="农发3",0.09/N824+J824,IF(U:U="农发5",0.14/N824+J824,IF(U:U="农发7",0.19/N824+J824,IF(U:U="农发10",0.19/N824+J824,IF(U:U="农发20",0.24/N824+J824,IF(U:U="国债1",0.05/N824+J824,IF(U:U="国债2",0.05/N824+J824,IF(U:U="国债3",0.05/N824+J824,IF(U:U="国开0",0,IF(U:U="农发0",0,IF(U:U="国债0",0,IF(U:U="口行0",0,0.1/N824+J824)))))))))))))))))))))))))</f>
        <v>3.6310661249271718</v>
      </c>
      <c r="Q824" s="1"/>
      <c r="R824" s="88">
        <f t="shared" si="25"/>
        <v>0.67661249271719903</v>
      </c>
      <c r="S824" s="1"/>
      <c r="U824" s="1" t="str">
        <f>IF(I:I="国家开发银行","国开",IF(I:I="中国进出口银行","口行",IF(I:I="中国农业发展银行","农发","国债")))&amp;IF(G:G&lt;1,"0",G824)</f>
        <v>口行20</v>
      </c>
      <c r="W824" s="1"/>
      <c r="X824" s="1"/>
    </row>
    <row r="825" spans="1:24" ht="15.75" hidden="1" x14ac:dyDescent="0.25">
      <c r="A825" s="113" t="str">
        <f t="shared" si="24"/>
        <v>160312.IB</v>
      </c>
      <c r="B825" s="29" t="s">
        <v>3089</v>
      </c>
      <c r="C825" s="29" t="s">
        <v>3090</v>
      </c>
      <c r="D825" s="33">
        <v>42697</v>
      </c>
      <c r="E825" s="33">
        <v>42698</v>
      </c>
      <c r="F825" s="30">
        <v>60</v>
      </c>
      <c r="G825" s="30">
        <v>5</v>
      </c>
      <c r="H825" s="29" t="s">
        <v>12</v>
      </c>
      <c r="I825" s="29" t="s">
        <v>22</v>
      </c>
      <c r="J825" s="30">
        <v>3.0775000000000001</v>
      </c>
      <c r="K825" s="30">
        <v>2.19</v>
      </c>
      <c r="L825" s="30"/>
      <c r="M825" s="30">
        <v>3.9062999999999999</v>
      </c>
      <c r="N825" s="84">
        <f>[1]!b_anal_modidura_cnbd(A825,E825,1)</f>
        <v>4.5189000000000004</v>
      </c>
      <c r="O825" s="85">
        <f>[1]!b_anal_yield_cnbd(A825,D825,1)</f>
        <v>3.1031</v>
      </c>
      <c r="P825" s="86">
        <f>IF(U:U="国开1",0.09/N825+J825,IF(U:U="国开3",0.14/N825+J825,IF(U:U="国开5",0.24/N825+J825,IF(U:U="国开7",0.24/N825+J825,IF(U:U="国开10",0.29/N825+J825,IF(U:U="口行1",0.08/N825+J825,IF(U:U="口行2",0.08/N825+J825,IF(U:U="口行3",0.08/N825+J825,IF(U:U="口行5",0.13/N825+J825,IF(U:U="口行7",0.13/N825+J825,IF(U:U="口行10",0.18/N825+J825,IF(U:U="农发1",0.09/N825+J825,IF(U:U="农发2",0.09/N825+J825,IF(U:U="农发3",0.09/N825+J825,IF(U:U="农发5",0.14/N825+J825,IF(U:U="农发7",0.19/N825+J825,IF(U:U="农发10",0.19/N825+J825,IF(U:U="农发20",0.24/N825+J825,IF(U:U="国债1",0.05/N825+J825,IF(U:U="国债2",0.05/N825+J825,IF(U:U="国债3",0.05/N825+J825,IF(U:U="国开0",0,IF(U:U="农发0",0,IF(U:U="国债0",0,IF(U:U="口行0",0,0.1/N825+J825)))))))))))))))))))))))))</f>
        <v>3.1062680630241872</v>
      </c>
      <c r="Q825" s="1"/>
      <c r="R825" s="88">
        <f t="shared" si="25"/>
        <v>0.3168063024187262</v>
      </c>
      <c r="S825" s="1"/>
      <c r="U825" s="1" t="str">
        <f>IF(I:I="国家开发银行","国开",IF(I:I="中国进出口银行","口行",IF(I:I="中国农业发展银行","农发","国债")))&amp;IF(G:G&lt;1,"0",G825)</f>
        <v>口行5</v>
      </c>
      <c r="W825" s="1"/>
      <c r="X825" s="1"/>
    </row>
    <row r="826" spans="1:24" ht="15.75" hidden="1" x14ac:dyDescent="0.25">
      <c r="A826" s="113" t="str">
        <f t="shared" si="24"/>
        <v>160313.IB</v>
      </c>
      <c r="B826" s="29" t="s">
        <v>3091</v>
      </c>
      <c r="C826" s="29" t="s">
        <v>3092</v>
      </c>
      <c r="D826" s="33">
        <v>42702</v>
      </c>
      <c r="E826" s="33">
        <v>42705</v>
      </c>
      <c r="F826" s="30">
        <v>50</v>
      </c>
      <c r="G826" s="30">
        <v>3</v>
      </c>
      <c r="H826" s="29" t="s">
        <v>12</v>
      </c>
      <c r="I826" s="29" t="s">
        <v>22</v>
      </c>
      <c r="J826" s="30">
        <v>2.9992000000000001</v>
      </c>
      <c r="K826" s="30">
        <v>1.82</v>
      </c>
      <c r="L826" s="30"/>
      <c r="M826" s="30">
        <v>1.5541</v>
      </c>
      <c r="N826" s="84">
        <f>[1]!b_anal_modidura_cnbd(A826,E826,1)</f>
        <v>2.7645</v>
      </c>
      <c r="O826" s="85">
        <f>[1]!b_anal_yield_cnbd(A826,D826,1)</f>
        <v>3.0185</v>
      </c>
      <c r="P826" s="86">
        <f>IF(U:U="国开1",0.09/N826+J826,IF(U:U="国开3",0.14/N826+J826,IF(U:U="国开5",0.24/N826+J826,IF(U:U="国开7",0.24/N826+J826,IF(U:U="国开10",0.29/N826+J826,IF(U:U="口行1",0.08/N826+J826,IF(U:U="口行2",0.08/N826+J826,IF(U:U="口行3",0.08/N826+J826,IF(U:U="口行5",0.13/N826+J826,IF(U:U="口行7",0.13/N826+J826,IF(U:U="口行10",0.18/N826+J826,IF(U:U="农发1",0.09/N826+J826,IF(U:U="农发2",0.09/N826+J826,IF(U:U="农发3",0.09/N826+J826,IF(U:U="农发5",0.14/N826+J826,IF(U:U="农发7",0.19/N826+J826,IF(U:U="农发10",0.19/N826+J826,IF(U:U="农发20",0.24/N826+J826,IF(U:U="国债1",0.05/N826+J826,IF(U:U="国债2",0.05/N826+J826,IF(U:U="国债3",0.05/N826+J826,IF(U:U="国开0",0,IF(U:U="农发0",0,IF(U:U="国债0",0,IF(U:U="口行0",0,0.1/N826+J826)))))))))))))))))))))))))</f>
        <v>3.0281383251944294</v>
      </c>
      <c r="Q826" s="1"/>
      <c r="R826" s="88">
        <f t="shared" si="25"/>
        <v>0.96383251944294202</v>
      </c>
      <c r="S826" s="1"/>
      <c r="U826" s="1" t="str">
        <f>IF(I:I="国家开发银行","国开",IF(I:I="中国进出口银行","口行",IF(I:I="中国农业发展银行","农发","国债")))&amp;IF(G:G&lt;1,"0",G826)</f>
        <v>口行3</v>
      </c>
      <c r="W826" s="1"/>
      <c r="X826" s="1"/>
    </row>
    <row r="827" spans="1:24" ht="15.75" hidden="1" x14ac:dyDescent="0.25">
      <c r="A827" s="113" t="str">
        <f t="shared" si="24"/>
        <v>160312.IB</v>
      </c>
      <c r="B827" s="29" t="s">
        <v>3093</v>
      </c>
      <c r="C827" s="29" t="s">
        <v>3094</v>
      </c>
      <c r="D827" s="33">
        <v>42702</v>
      </c>
      <c r="E827" s="33">
        <v>42705</v>
      </c>
      <c r="F827" s="30">
        <v>50</v>
      </c>
      <c r="G827" s="30">
        <v>5</v>
      </c>
      <c r="H827" s="29" t="s">
        <v>12</v>
      </c>
      <c r="I827" s="29" t="s">
        <v>22</v>
      </c>
      <c r="J827" s="30">
        <v>3.0994000000000002</v>
      </c>
      <c r="K827" s="30">
        <v>1.98</v>
      </c>
      <c r="L827" s="30"/>
      <c r="M827" s="30">
        <v>3.88</v>
      </c>
      <c r="N827" s="84">
        <f>[1]!b_anal_modidura_cnbd(A827,E827,1)</f>
        <v>4.4922000000000004</v>
      </c>
      <c r="O827" s="85">
        <f>[1]!b_anal_yield_cnbd(A827,D827,1)</f>
        <v>3.1291000000000002</v>
      </c>
      <c r="P827" s="86">
        <f>IF(U:U="国开1",0.09/N827+J827,IF(U:U="国开3",0.14/N827+J827,IF(U:U="国开5",0.24/N827+J827,IF(U:U="国开7",0.24/N827+J827,IF(U:U="国开10",0.29/N827+J827,IF(U:U="口行1",0.08/N827+J827,IF(U:U="口行2",0.08/N827+J827,IF(U:U="口行3",0.08/N827+J827,IF(U:U="口行5",0.13/N827+J827,IF(U:U="口行7",0.13/N827+J827,IF(U:U="口行10",0.18/N827+J827,IF(U:U="农发1",0.09/N827+J827,IF(U:U="农发2",0.09/N827+J827,IF(U:U="农发3",0.09/N827+J827,IF(U:U="农发5",0.14/N827+J827,IF(U:U="农发7",0.19/N827+J827,IF(U:U="农发10",0.19/N827+J827,IF(U:U="农发20",0.24/N827+J827,IF(U:U="国债1",0.05/N827+J827,IF(U:U="国债2",0.05/N827+J827,IF(U:U="国债3",0.05/N827+J827,IF(U:U="国开0",0,IF(U:U="农发0",0,IF(U:U="国债0",0,IF(U:U="口行0",0,0.1/N827+J827)))))))))))))))))))))))))</f>
        <v>3.1283390499087309</v>
      </c>
      <c r="Q827" s="1"/>
      <c r="R827" s="88">
        <f t="shared" si="25"/>
        <v>-7.609500912693079E-2</v>
      </c>
      <c r="S827" s="1"/>
      <c r="U827" s="1" t="str">
        <f>IF(I:I="国家开发银行","国开",IF(I:I="中国进出口银行","口行",IF(I:I="中国农业发展银行","农发","国债")))&amp;IF(G:G&lt;1,"0",G827)</f>
        <v>口行5</v>
      </c>
      <c r="W827" s="1"/>
      <c r="X827" s="1"/>
    </row>
    <row r="828" spans="1:24" ht="15.75" hidden="1" x14ac:dyDescent="0.25">
      <c r="A828" s="113" t="str">
        <f t="shared" si="24"/>
        <v>160310.IB</v>
      </c>
      <c r="B828" s="29" t="s">
        <v>3095</v>
      </c>
      <c r="C828" s="29" t="s">
        <v>3096</v>
      </c>
      <c r="D828" s="33">
        <v>42702</v>
      </c>
      <c r="E828" s="33">
        <v>42705</v>
      </c>
      <c r="F828" s="30">
        <v>60</v>
      </c>
      <c r="G828" s="30">
        <v>10</v>
      </c>
      <c r="H828" s="29" t="s">
        <v>12</v>
      </c>
      <c r="I828" s="29" t="s">
        <v>22</v>
      </c>
      <c r="J828" s="30">
        <v>3.3012999999999999</v>
      </c>
      <c r="K828" s="30">
        <v>2.76</v>
      </c>
      <c r="L828" s="30"/>
      <c r="M828" s="30">
        <v>1.6947000000000001</v>
      </c>
      <c r="N828" s="84">
        <f>[1]!b_anal_modidura_cnbd(A828,E828,1)</f>
        <v>8.1734000000000009</v>
      </c>
      <c r="O828" s="85">
        <f>[1]!b_anal_yield_cnbd(A828,D828,1)</f>
        <v>3.3342000000000001</v>
      </c>
      <c r="P828" s="86">
        <f>IF(U:U="国开1",0.09/N828+J828,IF(U:U="国开3",0.14/N828+J828,IF(U:U="国开5",0.24/N828+J828,IF(U:U="国开7",0.24/N828+J828,IF(U:U="国开10",0.29/N828+J828,IF(U:U="口行1",0.08/N828+J828,IF(U:U="口行2",0.08/N828+J828,IF(U:U="口行3",0.08/N828+J828,IF(U:U="口行5",0.13/N828+J828,IF(U:U="口行7",0.13/N828+J828,IF(U:U="口行10",0.18/N828+J828,IF(U:U="农发1",0.09/N828+J828,IF(U:U="农发2",0.09/N828+J828,IF(U:U="农发3",0.09/N828+J828,IF(U:U="农发5",0.14/N828+J828,IF(U:U="农发7",0.19/N828+J828,IF(U:U="农发10",0.19/N828+J828,IF(U:U="农发20",0.24/N828+J828,IF(U:U="国债1",0.05/N828+J828,IF(U:U="国债2",0.05/N828+J828,IF(U:U="国债3",0.05/N828+J828,IF(U:U="国开0",0,IF(U:U="农发0",0,IF(U:U="国债0",0,IF(U:U="口行0",0,0.1/N828+J828)))))))))))))))))))))))))</f>
        <v>3.3233226588690141</v>
      </c>
      <c r="Q828" s="1"/>
      <c r="R828" s="88">
        <f t="shared" si="25"/>
        <v>-1.0877341130985929</v>
      </c>
      <c r="S828" s="1"/>
      <c r="U828" s="1" t="str">
        <f>IF(I:I="国家开发银行","国开",IF(I:I="中国进出口银行","口行",IF(I:I="中国农业发展银行","农发","国债")))&amp;IF(G:G&lt;1,"0",G828)</f>
        <v>口行10</v>
      </c>
      <c r="W828" s="1"/>
      <c r="X828" s="1"/>
    </row>
    <row r="829" spans="1:24" ht="15.75" hidden="1" x14ac:dyDescent="0.25">
      <c r="A829" s="113" t="str">
        <f t="shared" si="24"/>
        <v>160215.IB</v>
      </c>
      <c r="B829" s="29" t="s">
        <v>3097</v>
      </c>
      <c r="C829" s="29" t="s">
        <v>3098</v>
      </c>
      <c r="D829" s="33">
        <v>42703</v>
      </c>
      <c r="E829" s="33">
        <v>42705</v>
      </c>
      <c r="F829" s="30">
        <v>40</v>
      </c>
      <c r="G829" s="30">
        <v>3</v>
      </c>
      <c r="H829" s="29" t="s">
        <v>12</v>
      </c>
      <c r="I829" s="29" t="s">
        <v>15</v>
      </c>
      <c r="J829" s="30">
        <v>2.9584000000000001</v>
      </c>
      <c r="K829" s="30">
        <v>2.44</v>
      </c>
      <c r="L829" s="30"/>
      <c r="M829" s="30">
        <v>3.3332999999999999</v>
      </c>
      <c r="N829" s="84">
        <f>[1]!b_anal_modidura_cnbd(A829,E829,1)</f>
        <v>2.7212000000000001</v>
      </c>
      <c r="O829" s="85">
        <f>[1]!b_anal_yield_cnbd(A829,D829,1)</f>
        <v>3.0084</v>
      </c>
      <c r="P829" s="86">
        <f>IF(U:U="国开1",0.09/N829+J829,IF(U:U="国开3",0.14/N829+J829,IF(U:U="国开5",0.24/N829+J829,IF(U:U="国开7",0.24/N829+J829,IF(U:U="国开10",0.29/N829+J829,IF(U:U="口行1",0.08/N829+J829,IF(U:U="口行2",0.08/N829+J829,IF(U:U="口行3",0.08/N829+J829,IF(U:U="口行5",0.13/N829+J829,IF(U:U="口行7",0.13/N829+J829,IF(U:U="口行10",0.18/N829+J829,IF(U:U="农发1",0.09/N829+J829,IF(U:U="农发2",0.09/N829+J829,IF(U:U="农发3",0.09/N829+J829,IF(U:U="农发5",0.14/N829+J829,IF(U:U="农发7",0.19/N829+J829,IF(U:U="农发10",0.19/N829+J829,IF(U:U="农发20",0.24/N829+J829,IF(U:U="国债1",0.05/N829+J829,IF(U:U="国债2",0.05/N829+J829,IF(U:U="国债3",0.05/N829+J829,IF(U:U="国开0",0,IF(U:U="农发0",0,IF(U:U="国债0",0,IF(U:U="口行0",0,0.1/N829+J829)))))))))))))))))))))))))</f>
        <v>3.0098478906364838</v>
      </c>
      <c r="Q829" s="1"/>
      <c r="R829" s="88">
        <f t="shared" si="25"/>
        <v>0.14478906364838728</v>
      </c>
      <c r="S829" s="1"/>
      <c r="U829" s="1" t="str">
        <f>IF(I:I="国家开发银行","国开",IF(I:I="中国进出口银行","口行",IF(I:I="中国农业发展银行","农发","国债")))&amp;IF(G:G&lt;1,"0",G829)</f>
        <v>国开3</v>
      </c>
      <c r="W829" s="1"/>
      <c r="X829" s="1"/>
    </row>
    <row r="830" spans="1:24" ht="15.75" hidden="1" x14ac:dyDescent="0.25">
      <c r="A830" s="113" t="str">
        <f t="shared" si="24"/>
        <v>160205.IB</v>
      </c>
      <c r="B830" s="29" t="s">
        <v>3099</v>
      </c>
      <c r="C830" s="29" t="s">
        <v>3100</v>
      </c>
      <c r="D830" s="33">
        <v>42703</v>
      </c>
      <c r="E830" s="33">
        <v>42705</v>
      </c>
      <c r="F830" s="30">
        <v>30</v>
      </c>
      <c r="G830" s="30">
        <v>20</v>
      </c>
      <c r="H830" s="29" t="s">
        <v>12</v>
      </c>
      <c r="I830" s="29" t="s">
        <v>15</v>
      </c>
      <c r="J830" s="30">
        <v>3.5053999999999998</v>
      </c>
      <c r="K830" s="30">
        <v>4.43</v>
      </c>
      <c r="L830" s="30"/>
      <c r="M830" s="30">
        <v>1.3182</v>
      </c>
      <c r="N830" s="84">
        <f>[1]!b_anal_modidura_cnbd(A830,E830,1)</f>
        <v>13.1089</v>
      </c>
      <c r="O830" s="85">
        <f>[1]!b_anal_yield_cnbd(A830,D830,1)</f>
        <v>3.5375000000000001</v>
      </c>
      <c r="P830" s="86">
        <f>IF(U:U="国开1",0.09/N830+J830,IF(U:U="国开3",0.14/N830+J830,IF(U:U="国开5",0.24/N830+J830,IF(U:U="国开7",0.24/N830+J830,IF(U:U="国开10",0.29/N830+J830,IF(U:U="口行1",0.08/N830+J830,IF(U:U="口行2",0.08/N830+J830,IF(U:U="口行3",0.08/N830+J830,IF(U:U="口行5",0.13/N830+J830,IF(U:U="口行7",0.13/N830+J830,IF(U:U="口行10",0.18/N830+J830,IF(U:U="农发1",0.09/N830+J830,IF(U:U="农发2",0.09/N830+J830,IF(U:U="农发3",0.09/N830+J830,IF(U:U="农发5",0.14/N830+J830,IF(U:U="农发7",0.19/N830+J830,IF(U:U="农发10",0.19/N830+J830,IF(U:U="农发20",0.24/N830+J830,IF(U:U="国债1",0.05/N830+J830,IF(U:U="国债2",0.05/N830+J830,IF(U:U="国债3",0.05/N830+J830,IF(U:U="国开0",0,IF(U:U="农发0",0,IF(U:U="国债0",0,IF(U:U="口行0",0,0.1/N830+J830)))))))))))))))))))))))))</f>
        <v>3.5130284051293397</v>
      </c>
      <c r="Q830" s="1"/>
      <c r="R830" s="88">
        <f t="shared" si="25"/>
        <v>-2.4471594870660418</v>
      </c>
      <c r="S830" s="1"/>
      <c r="U830" s="1" t="str">
        <f>IF(I:I="国家开发银行","国开",IF(I:I="中国进出口银行","口行",IF(I:I="中国农业发展银行","农发","国债")))&amp;IF(G:G&lt;1,"0",G830)</f>
        <v>国开20</v>
      </c>
      <c r="W830" s="1"/>
      <c r="X830" s="1"/>
    </row>
    <row r="831" spans="1:24" ht="15.75" hidden="1" x14ac:dyDescent="0.25">
      <c r="A831" s="113" t="str">
        <f t="shared" si="24"/>
        <v>160206.IB</v>
      </c>
      <c r="B831" s="29" t="s">
        <v>3101</v>
      </c>
      <c r="C831" s="29" t="s">
        <v>3102</v>
      </c>
      <c r="D831" s="33">
        <v>42703</v>
      </c>
      <c r="E831" s="33">
        <v>42705</v>
      </c>
      <c r="F831" s="30">
        <v>50</v>
      </c>
      <c r="G831" s="30">
        <v>5</v>
      </c>
      <c r="H831" s="29" t="s">
        <v>12</v>
      </c>
      <c r="I831" s="29" t="s">
        <v>15</v>
      </c>
      <c r="J831" s="30">
        <v>3.1021000000000001</v>
      </c>
      <c r="K831" s="30">
        <v>2.19</v>
      </c>
      <c r="L831" s="30"/>
      <c r="M831" s="30">
        <v>1.9737</v>
      </c>
      <c r="N831" s="84">
        <f>[1]!b_anal_modidura_cnbd(A831,E831,1)</f>
        <v>3.8073999999999999</v>
      </c>
      <c r="O831" s="85">
        <f>[1]!b_anal_yield_cnbd(A831,D831,1)</f>
        <v>3.1648999999999998</v>
      </c>
      <c r="P831" s="86">
        <f>IF(U:U="国开1",0.09/N831+J831,IF(U:U="国开3",0.14/N831+J831,IF(U:U="国开5",0.24/N831+J831,IF(U:U="国开7",0.24/N831+J831,IF(U:U="国开10",0.29/N831+J831,IF(U:U="口行1",0.08/N831+J831,IF(U:U="口行2",0.08/N831+J831,IF(U:U="口行3",0.08/N831+J831,IF(U:U="口行5",0.13/N831+J831,IF(U:U="口行7",0.13/N831+J831,IF(U:U="口行10",0.18/N831+J831,IF(U:U="农发1",0.09/N831+J831,IF(U:U="农发2",0.09/N831+J831,IF(U:U="农发3",0.09/N831+J831,IF(U:U="农发5",0.14/N831+J831,IF(U:U="农发7",0.19/N831+J831,IF(U:U="农发10",0.19/N831+J831,IF(U:U="农发20",0.24/N831+J831,IF(U:U="国债1",0.05/N831+J831,IF(U:U="国债2",0.05/N831+J831,IF(U:U="国债3",0.05/N831+J831,IF(U:U="国开0",0,IF(U:U="农发0",0,IF(U:U="国债0",0,IF(U:U="口行0",0,0.1/N831+J831)))))))))))))))))))))))))</f>
        <v>3.1651351420917164</v>
      </c>
      <c r="Q831" s="1"/>
      <c r="R831" s="88">
        <f t="shared" si="25"/>
        <v>2.3514209171660028E-2</v>
      </c>
      <c r="S831" s="1"/>
      <c r="U831" s="1" t="str">
        <f>IF(I:I="国家开发银行","国开",IF(I:I="中国进出口银行","口行",IF(I:I="中国农业发展银行","农发","国债")))&amp;IF(G:G&lt;1,"0",G831)</f>
        <v>国开5</v>
      </c>
      <c r="W831" s="1"/>
      <c r="X831" s="1"/>
    </row>
    <row r="832" spans="1:24" ht="15.75" hidden="1" x14ac:dyDescent="0.25">
      <c r="A832" s="113" t="str">
        <f t="shared" si="24"/>
        <v>160207.IB</v>
      </c>
      <c r="B832" s="29" t="s">
        <v>3103</v>
      </c>
      <c r="C832" s="29" t="s">
        <v>3104</v>
      </c>
      <c r="D832" s="33">
        <v>42703</v>
      </c>
      <c r="E832" s="33">
        <v>42705</v>
      </c>
      <c r="F832" s="30">
        <v>30</v>
      </c>
      <c r="G832" s="30">
        <v>7</v>
      </c>
      <c r="H832" s="29" t="s">
        <v>12</v>
      </c>
      <c r="I832" s="29" t="s">
        <v>15</v>
      </c>
      <c r="J832" s="30">
        <v>3.2524999999999999</v>
      </c>
      <c r="K832" s="30">
        <v>2.89</v>
      </c>
      <c r="L832" s="30"/>
      <c r="M832" s="30">
        <v>1.2263999999999999</v>
      </c>
      <c r="N832" s="84">
        <f>[1]!b_anal_modidura_cnbd(A832,E832,1)</f>
        <v>5.4212999999999996</v>
      </c>
      <c r="O832" s="85">
        <f>[1]!b_anal_yield_cnbd(A832,D832,1)</f>
        <v>3.3</v>
      </c>
      <c r="P832" s="86">
        <f>IF(U:U="国开1",0.09/N832+J832,IF(U:U="国开3",0.14/N832+J832,IF(U:U="国开5",0.24/N832+J832,IF(U:U="国开7",0.24/N832+J832,IF(U:U="国开10",0.29/N832+J832,IF(U:U="口行1",0.08/N832+J832,IF(U:U="口行2",0.08/N832+J832,IF(U:U="口行3",0.08/N832+J832,IF(U:U="口行5",0.13/N832+J832,IF(U:U="口行7",0.13/N832+J832,IF(U:U="口行10",0.18/N832+J832,IF(U:U="农发1",0.09/N832+J832,IF(U:U="农发2",0.09/N832+J832,IF(U:U="农发3",0.09/N832+J832,IF(U:U="农发5",0.14/N832+J832,IF(U:U="农发7",0.19/N832+J832,IF(U:U="农发10",0.19/N832+J832,IF(U:U="农发20",0.24/N832+J832,IF(U:U="国债1",0.05/N832+J832,IF(U:U="国债2",0.05/N832+J832,IF(U:U="国债3",0.05/N832+J832,IF(U:U="国开0",0,IF(U:U="农发0",0,IF(U:U="国债0",0,IF(U:U="口行0",0,0.1/N832+J832)))))))))))))))))))))))))</f>
        <v>3.2967698245808199</v>
      </c>
      <c r="Q832" s="1"/>
      <c r="R832" s="88">
        <f t="shared" si="25"/>
        <v>-0.32301754191799148</v>
      </c>
      <c r="S832" s="1"/>
      <c r="U832" s="1" t="str">
        <f>IF(I:I="国家开发银行","国开",IF(I:I="中国进出口银行","口行",IF(I:I="中国农业发展银行","农发","国债")))&amp;IF(G:G&lt;1,"0",G832)</f>
        <v>国开7</v>
      </c>
      <c r="W832" s="1"/>
      <c r="X832" s="1"/>
    </row>
    <row r="833" spans="1:24" ht="15.75" hidden="1" x14ac:dyDescent="0.25">
      <c r="A833" s="113" t="str">
        <f t="shared" si="24"/>
        <v>160213.IB</v>
      </c>
      <c r="B833" s="29" t="s">
        <v>3105</v>
      </c>
      <c r="C833" s="29" t="s">
        <v>3106</v>
      </c>
      <c r="D833" s="33">
        <v>42703</v>
      </c>
      <c r="E833" s="33">
        <v>42705</v>
      </c>
      <c r="F833" s="30">
        <v>80</v>
      </c>
      <c r="G833" s="30">
        <v>10</v>
      </c>
      <c r="H833" s="29" t="s">
        <v>12</v>
      </c>
      <c r="I833" s="29" t="s">
        <v>15</v>
      </c>
      <c r="J833" s="30">
        <v>3.2259000000000002</v>
      </c>
      <c r="K833" s="30">
        <v>2.48</v>
      </c>
      <c r="L833" s="30"/>
      <c r="M833" s="30">
        <v>1.3959999999999999</v>
      </c>
      <c r="N833" s="84">
        <f>[1]!b_anal_modidura_cnbd(A833,E833,1)</f>
        <v>8.2071000000000005</v>
      </c>
      <c r="O833" s="85">
        <f>[1]!b_anal_yield_cnbd(A833,D833,1)</f>
        <v>3.2650000000000001</v>
      </c>
      <c r="P833" s="86">
        <f>IF(U:U="国开1",0.09/N833+J833,IF(U:U="国开3",0.14/N833+J833,IF(U:U="国开5",0.24/N833+J833,IF(U:U="国开7",0.24/N833+J833,IF(U:U="国开10",0.29/N833+J833,IF(U:U="口行1",0.08/N833+J833,IF(U:U="口行2",0.08/N833+J833,IF(U:U="口行3",0.08/N833+J833,IF(U:U="口行5",0.13/N833+J833,IF(U:U="口行7",0.13/N833+J833,IF(U:U="口行10",0.18/N833+J833,IF(U:U="农发1",0.09/N833+J833,IF(U:U="农发2",0.09/N833+J833,IF(U:U="农发3",0.09/N833+J833,IF(U:U="农发5",0.14/N833+J833,IF(U:U="农发7",0.19/N833+J833,IF(U:U="农发10",0.19/N833+J833,IF(U:U="农发20",0.24/N833+J833,IF(U:U="国债1",0.05/N833+J833,IF(U:U="国债2",0.05/N833+J833,IF(U:U="国债3",0.05/N833+J833,IF(U:U="国开0",0,IF(U:U="农发0",0,IF(U:U="国债0",0,IF(U:U="口行0",0,0.1/N833+J833)))))))))))))))))))))))))</f>
        <v>3.261235258495693</v>
      </c>
      <c r="Q833" s="1"/>
      <c r="R833" s="88">
        <f t="shared" si="25"/>
        <v>-0.37647415043071675</v>
      </c>
      <c r="S833" s="1"/>
      <c r="U833" s="1" t="str">
        <f>IF(I:I="国家开发银行","国开",IF(I:I="中国进出口银行","口行",IF(I:I="中国农业发展银行","农发","国债")))&amp;IF(G:G&lt;1,"0",G833)</f>
        <v>国开10</v>
      </c>
      <c r="W833" s="1"/>
      <c r="X833" s="1"/>
    </row>
    <row r="834" spans="1:24" ht="15.75" hidden="1" x14ac:dyDescent="0.25">
      <c r="A834" s="113" t="str">
        <f t="shared" ref="A834:A897" si="26">LEFT(B834,IFERROR(FIND("X",B834,7),FIND("Z",B834,7))-1)&amp;".IB"</f>
        <v>150319.IB</v>
      </c>
      <c r="B834" s="29" t="s">
        <v>3107</v>
      </c>
      <c r="C834" s="29" t="s">
        <v>3108</v>
      </c>
      <c r="D834" s="33">
        <v>42705</v>
      </c>
      <c r="E834" s="33">
        <v>42709</v>
      </c>
      <c r="F834" s="30">
        <v>20</v>
      </c>
      <c r="G834" s="30">
        <v>20</v>
      </c>
      <c r="H834" s="29" t="s">
        <v>12</v>
      </c>
      <c r="I834" s="29" t="s">
        <v>22</v>
      </c>
      <c r="J834" s="30">
        <v>3.7229999999999999</v>
      </c>
      <c r="K834" s="30">
        <v>3.05</v>
      </c>
      <c r="L834" s="30"/>
      <c r="M834" s="30">
        <v>2</v>
      </c>
      <c r="N834" s="84">
        <f>[1]!b_anal_modidura_cnbd(A834,E834,1)</f>
        <v>12.9398</v>
      </c>
      <c r="O834" s="85">
        <f>[1]!b_anal_yield_cnbd(A834,D834,1)</f>
        <v>3.7181999999999999</v>
      </c>
      <c r="P834" s="86">
        <f>IF(U:U="国开1",0.09/N834+J834,IF(U:U="国开3",0.14/N834+J834,IF(U:U="国开5",0.24/N834+J834,IF(U:U="国开7",0.24/N834+J834,IF(U:U="国开10",0.29/N834+J834,IF(U:U="口行1",0.08/N834+J834,IF(U:U="口行2",0.08/N834+J834,IF(U:U="口行3",0.08/N834+J834,IF(U:U="口行5",0.13/N834+J834,IF(U:U="口行7",0.13/N834+J834,IF(U:U="口行10",0.18/N834+J834,IF(U:U="农发1",0.09/N834+J834,IF(U:U="农发2",0.09/N834+J834,IF(U:U="农发3",0.09/N834+J834,IF(U:U="农发5",0.14/N834+J834,IF(U:U="农发7",0.19/N834+J834,IF(U:U="农发10",0.19/N834+J834,IF(U:U="农发20",0.24/N834+J834,IF(U:U="国债1",0.05/N834+J834,IF(U:U="国债2",0.05/N834+J834,IF(U:U="国债3",0.05/N834+J834,IF(U:U="国开0",0,IF(U:U="农发0",0,IF(U:U="国债0",0,IF(U:U="口行0",0,0.1/N834+J834)))))))))))))))))))))))))</f>
        <v>3.7307280947155288</v>
      </c>
      <c r="Q834" s="1"/>
      <c r="R834" s="88">
        <f t="shared" ref="R834:R897" si="27">(P834-O834)*100</f>
        <v>1.2528094715528848</v>
      </c>
      <c r="S834" s="1"/>
      <c r="U834" s="1" t="str">
        <f>IF(I:I="国家开发银行","国开",IF(I:I="中国进出口银行","口行",IF(I:I="中国农业发展银行","农发","国债")))&amp;IF(G:G&lt;1,"0",G834)</f>
        <v>口行20</v>
      </c>
      <c r="W834" s="1"/>
      <c r="X834" s="1"/>
    </row>
    <row r="835" spans="1:24" ht="15.75" hidden="1" x14ac:dyDescent="0.25">
      <c r="A835" s="113" t="str">
        <f t="shared" si="26"/>
        <v>160205.IB</v>
      </c>
      <c r="B835" s="29" t="s">
        <v>3109</v>
      </c>
      <c r="C835" s="29" t="s">
        <v>3110</v>
      </c>
      <c r="D835" s="33">
        <v>42710</v>
      </c>
      <c r="E835" s="33">
        <v>42712</v>
      </c>
      <c r="F835" s="30">
        <v>30</v>
      </c>
      <c r="G835" s="30">
        <v>20</v>
      </c>
      <c r="H835" s="29" t="s">
        <v>12</v>
      </c>
      <c r="I835" s="29" t="s">
        <v>15</v>
      </c>
      <c r="J835" s="30">
        <v>3.7639</v>
      </c>
      <c r="K835" s="30">
        <v>4.29</v>
      </c>
      <c r="L835" s="30"/>
      <c r="M835" s="30">
        <v>1.4705999999999999</v>
      </c>
      <c r="N835" s="84">
        <f>[1]!b_anal_modidura_cnbd(A835,E835,1)</f>
        <v>13.035600000000001</v>
      </c>
      <c r="O835" s="85">
        <f>[1]!b_anal_yield_cnbd(A835,D835,1)</f>
        <v>3.7549999999999999</v>
      </c>
      <c r="P835" s="86">
        <f>IF(U:U="国开1",0.09/N835+J835,IF(U:U="国开3",0.14/N835+J835,IF(U:U="国开5",0.24/N835+J835,IF(U:U="国开7",0.24/N835+J835,IF(U:U="国开10",0.29/N835+J835,IF(U:U="口行1",0.08/N835+J835,IF(U:U="口行2",0.08/N835+J835,IF(U:U="口行3",0.08/N835+J835,IF(U:U="口行5",0.13/N835+J835,IF(U:U="口行7",0.13/N835+J835,IF(U:U="口行10",0.18/N835+J835,IF(U:U="农发1",0.09/N835+J835,IF(U:U="农发2",0.09/N835+J835,IF(U:U="农发3",0.09/N835+J835,IF(U:U="农发5",0.14/N835+J835,IF(U:U="农发7",0.19/N835+J835,IF(U:U="农发10",0.19/N835+J835,IF(U:U="农发20",0.24/N835+J835,IF(U:U="国债1",0.05/N835+J835,IF(U:U="国债2",0.05/N835+J835,IF(U:U="国债3",0.05/N835+J835,IF(U:U="国开0",0,IF(U:U="农发0",0,IF(U:U="国债0",0,IF(U:U="口行0",0,0.1/N835+J835)))))))))))))))))))))))))</f>
        <v>3.7715713001319462</v>
      </c>
      <c r="Q835" s="1"/>
      <c r="R835" s="88">
        <f t="shared" si="27"/>
        <v>1.6571300131946298</v>
      </c>
      <c r="S835" s="1"/>
      <c r="U835" s="1" t="str">
        <f>IF(I:I="国家开发银行","国开",IF(I:I="中国进出口银行","口行",IF(I:I="中国农业发展银行","农发","国债")))&amp;IF(G:G&lt;1,"0",G835)</f>
        <v>国开20</v>
      </c>
      <c r="W835" s="1"/>
      <c r="X835" s="1"/>
    </row>
    <row r="836" spans="1:24" ht="15.75" hidden="1" x14ac:dyDescent="0.25">
      <c r="A836" s="113" t="str">
        <f t="shared" si="26"/>
        <v>160207.IB</v>
      </c>
      <c r="B836" s="29" t="s">
        <v>3111</v>
      </c>
      <c r="C836" s="29" t="s">
        <v>3112</v>
      </c>
      <c r="D836" s="33">
        <v>42710</v>
      </c>
      <c r="E836" s="33">
        <v>42712</v>
      </c>
      <c r="F836" s="30">
        <v>30</v>
      </c>
      <c r="G836" s="30">
        <v>7</v>
      </c>
      <c r="H836" s="29" t="s">
        <v>12</v>
      </c>
      <c r="I836" s="29" t="s">
        <v>15</v>
      </c>
      <c r="J836" s="30">
        <v>3.5920999999999998</v>
      </c>
      <c r="K836" s="30">
        <v>3.25</v>
      </c>
      <c r="L836" s="30"/>
      <c r="M836" s="30">
        <v>3.9285999999999999</v>
      </c>
      <c r="N836" s="84">
        <f>[1]!b_anal_modidura_cnbd(A836,E836,1)</f>
        <v>5.3891</v>
      </c>
      <c r="O836" s="85">
        <f>[1]!b_anal_yield_cnbd(A836,D836,1)</f>
        <v>3.6198000000000001</v>
      </c>
      <c r="P836" s="86">
        <f>IF(U:U="国开1",0.09/N836+J836,IF(U:U="国开3",0.14/N836+J836,IF(U:U="国开5",0.24/N836+J836,IF(U:U="国开7",0.24/N836+J836,IF(U:U="国开10",0.29/N836+J836,IF(U:U="口行1",0.08/N836+J836,IF(U:U="口行2",0.08/N836+J836,IF(U:U="口行3",0.08/N836+J836,IF(U:U="口行5",0.13/N836+J836,IF(U:U="口行7",0.13/N836+J836,IF(U:U="口行10",0.18/N836+J836,IF(U:U="农发1",0.09/N836+J836,IF(U:U="农发2",0.09/N836+J836,IF(U:U="农发3",0.09/N836+J836,IF(U:U="农发5",0.14/N836+J836,IF(U:U="农发7",0.19/N836+J836,IF(U:U="农发10",0.19/N836+J836,IF(U:U="农发20",0.24/N836+J836,IF(U:U="国债1",0.05/N836+J836,IF(U:U="国债2",0.05/N836+J836,IF(U:U="国债3",0.05/N836+J836,IF(U:U="国开0",0,IF(U:U="农发0",0,IF(U:U="国债0",0,IF(U:U="口行0",0,0.1/N836+J836)))))))))))))))))))))))))</f>
        <v>3.6366343378300643</v>
      </c>
      <c r="Q836" s="1"/>
      <c r="R836" s="88">
        <f t="shared" si="27"/>
        <v>1.6834337830064161</v>
      </c>
      <c r="S836" s="1"/>
      <c r="U836" s="1" t="str">
        <f>IF(I:I="国家开发银行","国开",IF(I:I="中国进出口银行","口行",IF(I:I="中国农业发展银行","农发","国债")))&amp;IF(G:G&lt;1,"0",G836)</f>
        <v>国开7</v>
      </c>
      <c r="W836" s="1"/>
      <c r="X836" s="1"/>
    </row>
    <row r="837" spans="1:24" ht="15.75" hidden="1" x14ac:dyDescent="0.25">
      <c r="A837" s="113" t="str">
        <f t="shared" si="26"/>
        <v>160215.IB</v>
      </c>
      <c r="B837" s="29" t="s">
        <v>3113</v>
      </c>
      <c r="C837" s="29" t="s">
        <v>3114</v>
      </c>
      <c r="D837" s="33">
        <v>42710</v>
      </c>
      <c r="E837" s="33">
        <v>42712</v>
      </c>
      <c r="F837" s="30">
        <v>30</v>
      </c>
      <c r="G837" s="30">
        <v>3</v>
      </c>
      <c r="H837" s="29" t="s">
        <v>12</v>
      </c>
      <c r="I837" s="29" t="s">
        <v>15</v>
      </c>
      <c r="J837" s="30">
        <v>3.2252000000000001</v>
      </c>
      <c r="K837" s="30">
        <v>2.57</v>
      </c>
      <c r="L837" s="30"/>
      <c r="M837" s="30">
        <v>2.5714000000000001</v>
      </c>
      <c r="N837" s="84">
        <f>[1]!b_anal_modidura_cnbd(A837,E837,1)</f>
        <v>2.6989000000000001</v>
      </c>
      <c r="O837" s="85">
        <f>[1]!b_anal_yield_cnbd(A837,D837,1)</f>
        <v>3.2772000000000001</v>
      </c>
      <c r="P837" s="86">
        <f>IF(U:U="国开1",0.09/N837+J837,IF(U:U="国开3",0.14/N837+J837,IF(U:U="国开5",0.24/N837+J837,IF(U:U="国开7",0.24/N837+J837,IF(U:U="国开10",0.29/N837+J837,IF(U:U="口行1",0.08/N837+J837,IF(U:U="口行2",0.08/N837+J837,IF(U:U="口行3",0.08/N837+J837,IF(U:U="口行5",0.13/N837+J837,IF(U:U="口行7",0.13/N837+J837,IF(U:U="口行10",0.18/N837+J837,IF(U:U="农发1",0.09/N837+J837,IF(U:U="农发2",0.09/N837+J837,IF(U:U="农发3",0.09/N837+J837,IF(U:U="农发5",0.14/N837+J837,IF(U:U="农发7",0.19/N837+J837,IF(U:U="农发10",0.19/N837+J837,IF(U:U="农发20",0.24/N837+J837,IF(U:U="国债1",0.05/N837+J837,IF(U:U="国债2",0.05/N837+J837,IF(U:U="国债3",0.05/N837+J837,IF(U:U="国开0",0,IF(U:U="农发0",0,IF(U:U="国债0",0,IF(U:U="口行0",0,0.1/N837+J837)))))))))))))))))))))))))</f>
        <v>3.2770729852903036</v>
      </c>
      <c r="Q837" s="1"/>
      <c r="R837" s="88">
        <f t="shared" si="27"/>
        <v>-1.2701470969656015E-2</v>
      </c>
      <c r="S837" s="1"/>
      <c r="U837" s="1" t="str">
        <f>IF(I:I="国家开发银行","国开",IF(I:I="中国进出口银行","口行",IF(I:I="中国农业发展银行","农发","国债")))&amp;IF(G:G&lt;1,"0",G837)</f>
        <v>国开3</v>
      </c>
      <c r="W837" s="1"/>
      <c r="X837" s="1"/>
    </row>
    <row r="838" spans="1:24" ht="15.75" hidden="1" x14ac:dyDescent="0.25">
      <c r="A838" s="113" t="str">
        <f t="shared" si="26"/>
        <v>160213.IB</v>
      </c>
      <c r="B838" s="29" t="s">
        <v>3115</v>
      </c>
      <c r="C838" s="29" t="s">
        <v>3116</v>
      </c>
      <c r="D838" s="33">
        <v>42710</v>
      </c>
      <c r="E838" s="33">
        <v>42712</v>
      </c>
      <c r="F838" s="30">
        <v>80</v>
      </c>
      <c r="G838" s="30">
        <v>10</v>
      </c>
      <c r="H838" s="29" t="s">
        <v>12</v>
      </c>
      <c r="I838" s="29" t="s">
        <v>15</v>
      </c>
      <c r="J838" s="30">
        <v>3.512</v>
      </c>
      <c r="K838" s="30">
        <v>2.98</v>
      </c>
      <c r="L838" s="30"/>
      <c r="M838" s="30">
        <v>1.1667000000000001</v>
      </c>
      <c r="N838" s="84">
        <f>[1]!b_anal_modidura_cnbd(A838,E838,1)</f>
        <v>8.1759000000000004</v>
      </c>
      <c r="O838" s="85">
        <f>[1]!b_anal_yield_cnbd(A838,D838,1)</f>
        <v>3.4773999999999998</v>
      </c>
      <c r="P838" s="86">
        <f>IF(U:U="国开1",0.09/N838+J838,IF(U:U="国开3",0.14/N838+J838,IF(U:U="国开5",0.24/N838+J838,IF(U:U="国开7",0.24/N838+J838,IF(U:U="国开10",0.29/N838+J838,IF(U:U="口行1",0.08/N838+J838,IF(U:U="口行2",0.08/N838+J838,IF(U:U="口行3",0.08/N838+J838,IF(U:U="口行5",0.13/N838+J838,IF(U:U="口行7",0.13/N838+J838,IF(U:U="口行10",0.18/N838+J838,IF(U:U="农发1",0.09/N838+J838,IF(U:U="农发2",0.09/N838+J838,IF(U:U="农发3",0.09/N838+J838,IF(U:U="农发5",0.14/N838+J838,IF(U:U="农发7",0.19/N838+J838,IF(U:U="农发10",0.19/N838+J838,IF(U:U="农发20",0.24/N838+J838,IF(U:U="国债1",0.05/N838+J838,IF(U:U="国债2",0.05/N838+J838,IF(U:U="国债3",0.05/N838+J838,IF(U:U="国开0",0,IF(U:U="农发0",0,IF(U:U="国债0",0,IF(U:U="口行0",0,0.1/N838+J838)))))))))))))))))))))))))</f>
        <v>3.5474701011509437</v>
      </c>
      <c r="Q838" s="1"/>
      <c r="R838" s="88">
        <f t="shared" si="27"/>
        <v>7.007010115094392</v>
      </c>
      <c r="S838" s="1"/>
      <c r="U838" s="1" t="str">
        <f>IF(I:I="国家开发银行","国开",IF(I:I="中国进出口银行","口行",IF(I:I="中国农业发展银行","农发","国债")))&amp;IF(G:G&lt;1,"0",G838)</f>
        <v>国开10</v>
      </c>
      <c r="W838" s="1"/>
      <c r="X838" s="1"/>
    </row>
    <row r="839" spans="1:24" ht="15.75" hidden="1" x14ac:dyDescent="0.25">
      <c r="A839" s="113" t="str">
        <f t="shared" si="26"/>
        <v>160407.IB</v>
      </c>
      <c r="B839" s="29" t="s">
        <v>3117</v>
      </c>
      <c r="C839" s="29" t="s">
        <v>3118</v>
      </c>
      <c r="D839" s="33">
        <v>42711</v>
      </c>
      <c r="E839" s="33">
        <v>42713</v>
      </c>
      <c r="F839" s="30">
        <v>30</v>
      </c>
      <c r="G839" s="30">
        <v>7</v>
      </c>
      <c r="H839" s="29" t="s">
        <v>12</v>
      </c>
      <c r="I839" s="29" t="s">
        <v>41</v>
      </c>
      <c r="J839" s="30">
        <v>3.6680000000000001</v>
      </c>
      <c r="K839" s="30">
        <v>2.92</v>
      </c>
      <c r="L839" s="30"/>
      <c r="M839" s="30">
        <v>3.5714000000000001</v>
      </c>
      <c r="N839" s="84">
        <f>[1]!b_anal_modidura_cnbd(A839,E839,1)</f>
        <v>5.3776000000000002</v>
      </c>
      <c r="O839" s="85">
        <f>[1]!b_anal_yield_cnbd(A839,D839,1)</f>
        <v>3.6516999999999999</v>
      </c>
      <c r="P839" s="86">
        <f>IF(U:U="国开1",0.09/N839+J839,IF(U:U="国开3",0.14/N839+J839,IF(U:U="国开5",0.24/N839+J839,IF(U:U="国开7",0.24/N839+J839,IF(U:U="国开10",0.29/N839+J839,IF(U:U="口行1",0.08/N839+J839,IF(U:U="口行2",0.08/N839+J839,IF(U:U="口行3",0.08/N839+J839,IF(U:U="口行5",0.13/N839+J839,IF(U:U="口行7",0.13/N839+J839,IF(U:U="口行10",0.18/N839+J839,IF(U:U="农发1",0.09/N839+J839,IF(U:U="农发2",0.09/N839+J839,IF(U:U="农发3",0.09/N839+J839,IF(U:U="农发5",0.14/N839+J839,IF(U:U="农发7",0.19/N839+J839,IF(U:U="农发10",0.19/N839+J839,IF(U:U="农发20",0.24/N839+J839,IF(U:U="国债1",0.05/N839+J839,IF(U:U="国债2",0.05/N839+J839,IF(U:U="国债3",0.05/N839+J839,IF(U:U="国开0",0,IF(U:U="农发0",0,IF(U:U="国债0",0,IF(U:U="口行0",0,0.1/N839+J839)))))))))))))))))))))))))</f>
        <v>3.7033317465040168</v>
      </c>
      <c r="Q839" s="1"/>
      <c r="R839" s="88">
        <f t="shared" si="27"/>
        <v>5.1631746504016807</v>
      </c>
      <c r="S839" s="1"/>
      <c r="U839" s="1" t="str">
        <f>IF(I:I="国家开发银行","国开",IF(I:I="中国进出口银行","口行",IF(I:I="中国农业发展银行","农发","国债")))&amp;IF(G:G&lt;1,"0",G839)</f>
        <v>农发7</v>
      </c>
      <c r="W839" s="1"/>
      <c r="X839" s="1"/>
    </row>
    <row r="840" spans="1:24" ht="15.75" hidden="1" x14ac:dyDescent="0.25">
      <c r="A840" s="113" t="str">
        <f t="shared" si="26"/>
        <v>160023.IB</v>
      </c>
      <c r="B840" s="29" t="s">
        <v>3119</v>
      </c>
      <c r="C840" s="29" t="s">
        <v>3120</v>
      </c>
      <c r="D840" s="33">
        <v>42711</v>
      </c>
      <c r="E840" s="33">
        <v>42712</v>
      </c>
      <c r="F840" s="30">
        <v>283.3</v>
      </c>
      <c r="G840" s="30">
        <v>10</v>
      </c>
      <c r="H840" s="29" t="s">
        <v>12</v>
      </c>
      <c r="I840" s="29" t="s">
        <v>31</v>
      </c>
      <c r="J840" s="30">
        <v>3.0642999999999998</v>
      </c>
      <c r="K840" s="30">
        <v>2.99</v>
      </c>
      <c r="L840" s="30"/>
      <c r="M840" s="30"/>
      <c r="N840" s="84">
        <f>[1]!b_anal_modidura_cnbd(A840,E840,1)</f>
        <v>8.5777999999999999</v>
      </c>
      <c r="O840" s="85">
        <f>[1]!b_anal_yield_cnbd(A840,D840,1)</f>
        <v>3.0874000000000001</v>
      </c>
      <c r="P840" s="86">
        <f>IF(U:U="国开1",0.09/N840+J840,IF(U:U="国开3",0.14/N840+J840,IF(U:U="国开5",0.24/N840+J840,IF(U:U="国开7",0.24/N840+J840,IF(U:U="国开10",0.29/N840+J840,IF(U:U="口行1",0.08/N840+J840,IF(U:U="口行2",0.08/N840+J840,IF(U:U="口行3",0.08/N840+J840,IF(U:U="口行5",0.13/N840+J840,IF(U:U="口行7",0.13/N840+J840,IF(U:U="口行10",0.18/N840+J840,IF(U:U="农发1",0.09/N840+J840,IF(U:U="农发2",0.09/N840+J840,IF(U:U="农发3",0.09/N840+J840,IF(U:U="农发5",0.14/N840+J840,IF(U:U="农发7",0.19/N840+J840,IF(U:U="农发10",0.19/N840+J840,IF(U:U="农发20",0.24/N840+J840,IF(U:U="国债1",0.05/N840+J840,IF(U:U="国债2",0.05/N840+J840,IF(U:U="国债3",0.05/N840+J840,IF(U:U="国开0",0,IF(U:U="农发0",0,IF(U:U="国债0",0,IF(U:U="口行0",0,0.1/N840+J840)))))))))))))))))))))))))</f>
        <v>3.0759580008860077</v>
      </c>
      <c r="Q840" s="1"/>
      <c r="R840" s="88">
        <f t="shared" si="27"/>
        <v>-1.1441999113992463</v>
      </c>
      <c r="S840" s="1"/>
      <c r="U840" s="1" t="str">
        <f>IF(I:I="国家开发银行","国开",IF(I:I="中国进出口银行","口行",IF(I:I="中国农业发展银行","农发","国债")))&amp;IF(G:G&lt;1,"0",G840)</f>
        <v>国债10</v>
      </c>
      <c r="W840" s="1"/>
      <c r="X840" s="1"/>
    </row>
    <row r="841" spans="1:24" ht="15.75" hidden="1" x14ac:dyDescent="0.25">
      <c r="A841" s="113" t="str">
        <f t="shared" si="26"/>
        <v>160410.IB</v>
      </c>
      <c r="B841" s="29" t="s">
        <v>3121</v>
      </c>
      <c r="C841" s="29" t="s">
        <v>3122</v>
      </c>
      <c r="D841" s="33">
        <v>42711</v>
      </c>
      <c r="E841" s="33">
        <v>42713</v>
      </c>
      <c r="F841" s="30">
        <v>30</v>
      </c>
      <c r="G841" s="30">
        <v>20</v>
      </c>
      <c r="H841" s="29" t="s">
        <v>12</v>
      </c>
      <c r="I841" s="29" t="s">
        <v>41</v>
      </c>
      <c r="J841" s="30">
        <v>3.8807999999999998</v>
      </c>
      <c r="K841" s="30">
        <v>3.01</v>
      </c>
      <c r="L841" s="30"/>
      <c r="M841" s="30">
        <v>17</v>
      </c>
      <c r="N841" s="84">
        <f>[1]!b_anal_modidura_cnbd(A841,E841,1)</f>
        <v>12.955399999999999</v>
      </c>
      <c r="O841" s="85">
        <f>[1]!b_anal_yield_cnbd(A841,D841,1)</f>
        <v>3.8437000000000001</v>
      </c>
      <c r="P841" s="86">
        <f>IF(U:U="国开1",0.09/N841+J841,IF(U:U="国开3",0.14/N841+J841,IF(U:U="国开5",0.24/N841+J841,IF(U:U="国开7",0.24/N841+J841,IF(U:U="国开10",0.29/N841+J841,IF(U:U="口行1",0.08/N841+J841,IF(U:U="口行2",0.08/N841+J841,IF(U:U="口行3",0.08/N841+J841,IF(U:U="口行5",0.13/N841+J841,IF(U:U="口行7",0.13/N841+J841,IF(U:U="口行10",0.18/N841+J841,IF(U:U="农发1",0.09/N841+J841,IF(U:U="农发2",0.09/N841+J841,IF(U:U="农发3",0.09/N841+J841,IF(U:U="农发5",0.14/N841+J841,IF(U:U="农发7",0.19/N841+J841,IF(U:U="农发10",0.19/N841+J841,IF(U:U="农发20",0.24/N841+J841,IF(U:U="国债1",0.05/N841+J841,IF(U:U="国债2",0.05/N841+J841,IF(U:U="国债3",0.05/N841+J841,IF(U:U="国开0",0,IF(U:U="农发0",0,IF(U:U="国债0",0,IF(U:U="口行0",0,0.1/N841+J841)))))))))))))))))))))))))</f>
        <v>3.8993250937832871</v>
      </c>
      <c r="Q841" s="1"/>
      <c r="R841" s="88">
        <f t="shared" si="27"/>
        <v>5.562509378328695</v>
      </c>
      <c r="S841" s="1"/>
      <c r="U841" s="1" t="str">
        <f>IF(I:I="国家开发银行","国开",IF(I:I="中国进出口银行","口行",IF(I:I="中国农业发展银行","农发","国债")))&amp;IF(G:G&lt;1,"0",G841)</f>
        <v>农发20</v>
      </c>
      <c r="W841" s="1"/>
      <c r="X841" s="1"/>
    </row>
    <row r="842" spans="1:24" ht="15.75" hidden="1" x14ac:dyDescent="0.25">
      <c r="A842" s="113" t="str">
        <f t="shared" si="26"/>
        <v>160310.IB</v>
      </c>
      <c r="B842" s="29" t="s">
        <v>3123</v>
      </c>
      <c r="C842" s="29" t="s">
        <v>3124</v>
      </c>
      <c r="D842" s="33">
        <v>42711</v>
      </c>
      <c r="E842" s="33">
        <v>42712</v>
      </c>
      <c r="F842" s="30">
        <v>50</v>
      </c>
      <c r="G842" s="30">
        <v>10</v>
      </c>
      <c r="H842" s="29" t="s">
        <v>12</v>
      </c>
      <c r="I842" s="29" t="s">
        <v>22</v>
      </c>
      <c r="J842" s="30">
        <v>3.6375999999999999</v>
      </c>
      <c r="K842" s="30">
        <v>4.17</v>
      </c>
      <c r="L842" s="30"/>
      <c r="M842" s="30">
        <v>5.7826000000000004</v>
      </c>
      <c r="N842" s="84">
        <f>[1]!b_anal_modidura_cnbd(A842,E842,1)</f>
        <v>8.1410999999999998</v>
      </c>
      <c r="O842" s="85">
        <f>[1]!b_anal_yield_cnbd(A842,D842,1)</f>
        <v>3.6465999999999998</v>
      </c>
      <c r="P842" s="86">
        <f>IF(U:U="国开1",0.09/N842+J842,IF(U:U="国开3",0.14/N842+J842,IF(U:U="国开5",0.24/N842+J842,IF(U:U="国开7",0.24/N842+J842,IF(U:U="国开10",0.29/N842+J842,IF(U:U="口行1",0.08/N842+J842,IF(U:U="口行2",0.08/N842+J842,IF(U:U="口行3",0.08/N842+J842,IF(U:U="口行5",0.13/N842+J842,IF(U:U="口行7",0.13/N842+J842,IF(U:U="口行10",0.18/N842+J842,IF(U:U="农发1",0.09/N842+J842,IF(U:U="农发2",0.09/N842+J842,IF(U:U="农发3",0.09/N842+J842,IF(U:U="农发5",0.14/N842+J842,IF(U:U="农发7",0.19/N842+J842,IF(U:U="农发10",0.19/N842+J842,IF(U:U="农发20",0.24/N842+J842,IF(U:U="国债1",0.05/N842+J842,IF(U:U="国债2",0.05/N842+J842,IF(U:U="国债3",0.05/N842+J842,IF(U:U="国开0",0,IF(U:U="农发0",0,IF(U:U="国债0",0,IF(U:U="口行0",0,0.1/N842+J842)))))))))))))))))))))))))</f>
        <v>3.6597100342705531</v>
      </c>
      <c r="Q842" s="1"/>
      <c r="R842" s="88">
        <f t="shared" si="27"/>
        <v>1.3110034270553239</v>
      </c>
      <c r="S842" s="1"/>
      <c r="U842" s="1" t="str">
        <f>IF(I:I="国家开发银行","国开",IF(I:I="中国进出口银行","口行",IF(I:I="中国农业发展银行","农发","国债")))&amp;IF(G:G&lt;1,"0",G842)</f>
        <v>口行10</v>
      </c>
      <c r="W842" s="1"/>
      <c r="X842" s="1"/>
    </row>
    <row r="843" spans="1:24" ht="15.75" hidden="1" x14ac:dyDescent="0.25">
      <c r="A843" s="113" t="str">
        <f t="shared" si="26"/>
        <v>160315.IB</v>
      </c>
      <c r="B843" s="29" t="s">
        <v>3125</v>
      </c>
      <c r="C843" s="29" t="s">
        <v>3126</v>
      </c>
      <c r="D843" s="33">
        <v>42711</v>
      </c>
      <c r="E843" s="33">
        <v>42712</v>
      </c>
      <c r="F843" s="30">
        <v>40</v>
      </c>
      <c r="G843" s="30">
        <v>3</v>
      </c>
      <c r="H843" s="29" t="s">
        <v>12</v>
      </c>
      <c r="I843" s="29" t="s">
        <v>22</v>
      </c>
      <c r="J843" s="30">
        <v>3.3553999999999999</v>
      </c>
      <c r="K843" s="30">
        <v>2.2799999999999998</v>
      </c>
      <c r="L843" s="30"/>
      <c r="M843" s="30">
        <v>3.6537999999999999</v>
      </c>
      <c r="N843" s="84">
        <f>[1]!b_anal_modidura_cnbd(A843,E843,1)</f>
        <v>2.8065000000000002</v>
      </c>
      <c r="O843" s="85">
        <f>[1]!b_anal_yield_cnbd(A843,D843,1)</f>
        <v>3.3797999999999999</v>
      </c>
      <c r="P843" s="86">
        <f>IF(U:U="国开1",0.09/N843+J843,IF(U:U="国开3",0.14/N843+J843,IF(U:U="国开5",0.24/N843+J843,IF(U:U="国开7",0.24/N843+J843,IF(U:U="国开10",0.29/N843+J843,IF(U:U="口行1",0.08/N843+J843,IF(U:U="口行2",0.08/N843+J843,IF(U:U="口行3",0.08/N843+J843,IF(U:U="口行5",0.13/N843+J843,IF(U:U="口行7",0.13/N843+J843,IF(U:U="口行10",0.18/N843+J843,IF(U:U="农发1",0.09/N843+J843,IF(U:U="农发2",0.09/N843+J843,IF(U:U="农发3",0.09/N843+J843,IF(U:U="农发5",0.14/N843+J843,IF(U:U="农发7",0.19/N843+J843,IF(U:U="农发10",0.19/N843+J843,IF(U:U="农发20",0.24/N843+J843,IF(U:U="国债1",0.05/N843+J843,IF(U:U="国债2",0.05/N843+J843,IF(U:U="国债3",0.05/N843+J843,IF(U:U="国开0",0,IF(U:U="农发0",0,IF(U:U="国债0",0,IF(U:U="口行0",0,0.1/N843+J843)))))))))))))))))))))))))</f>
        <v>3.3839052556565115</v>
      </c>
      <c r="Q843" s="1"/>
      <c r="R843" s="88">
        <f t="shared" si="27"/>
        <v>0.41052556565115417</v>
      </c>
      <c r="S843" s="1"/>
      <c r="U843" s="1" t="str">
        <f>IF(I:I="国家开发银行","国开",IF(I:I="中国进出口银行","口行",IF(I:I="中国农业发展银行","农发","国债")))&amp;IF(G:G&lt;1,"0",G843)</f>
        <v>口行3</v>
      </c>
      <c r="W843" s="1"/>
      <c r="X843" s="1"/>
    </row>
    <row r="844" spans="1:24" ht="15.75" hidden="1" x14ac:dyDescent="0.25">
      <c r="A844" s="113" t="str">
        <f t="shared" si="26"/>
        <v>150319.IB</v>
      </c>
      <c r="B844" s="29" t="s">
        <v>3127</v>
      </c>
      <c r="C844" s="29" t="s">
        <v>3128</v>
      </c>
      <c r="D844" s="33">
        <v>42711</v>
      </c>
      <c r="E844" s="33">
        <v>42712</v>
      </c>
      <c r="F844" s="30">
        <v>20</v>
      </c>
      <c r="G844" s="30">
        <v>20</v>
      </c>
      <c r="H844" s="29" t="s">
        <v>12</v>
      </c>
      <c r="I844" s="29" t="s">
        <v>22</v>
      </c>
      <c r="J844" s="30">
        <v>3.9020000000000001</v>
      </c>
      <c r="K844" s="30">
        <v>2.06</v>
      </c>
      <c r="L844" s="30"/>
      <c r="M844" s="30">
        <v>2.75</v>
      </c>
      <c r="N844" s="84">
        <f>[1]!b_anal_modidura_cnbd(A844,E844,1)</f>
        <v>12.883900000000001</v>
      </c>
      <c r="O844" s="85">
        <f>[1]!b_anal_yield_cnbd(A844,D844,1)</f>
        <v>3.8429000000000002</v>
      </c>
      <c r="P844" s="86">
        <f>IF(U:U="国开1",0.09/N844+J844,IF(U:U="国开3",0.14/N844+J844,IF(U:U="国开5",0.24/N844+J844,IF(U:U="国开7",0.24/N844+J844,IF(U:U="国开10",0.29/N844+J844,IF(U:U="口行1",0.08/N844+J844,IF(U:U="口行2",0.08/N844+J844,IF(U:U="口行3",0.08/N844+J844,IF(U:U="口行5",0.13/N844+J844,IF(U:U="口行7",0.13/N844+J844,IF(U:U="口行10",0.18/N844+J844,IF(U:U="农发1",0.09/N844+J844,IF(U:U="农发2",0.09/N844+J844,IF(U:U="农发3",0.09/N844+J844,IF(U:U="农发5",0.14/N844+J844,IF(U:U="农发7",0.19/N844+J844,IF(U:U="农发10",0.19/N844+J844,IF(U:U="农发20",0.24/N844+J844,IF(U:U="国债1",0.05/N844+J844,IF(U:U="国债2",0.05/N844+J844,IF(U:U="国债3",0.05/N844+J844,IF(U:U="国开0",0,IF(U:U="农发0",0,IF(U:U="国债0",0,IF(U:U="口行0",0,0.1/N844+J844)))))))))))))))))))))))))</f>
        <v>3.9097616249738048</v>
      </c>
      <c r="Q844" s="1"/>
      <c r="R844" s="88">
        <f t="shared" si="27"/>
        <v>6.6861624973804545</v>
      </c>
      <c r="S844" s="1"/>
      <c r="U844" s="1" t="str">
        <f>IF(I:I="国家开发银行","国开",IF(I:I="中国进出口银行","口行",IF(I:I="中国农业发展银行","农发","国债")))&amp;IF(G:G&lt;1,"0",G844)</f>
        <v>口行20</v>
      </c>
      <c r="W844" s="1"/>
      <c r="X844" s="1"/>
    </row>
    <row r="845" spans="1:24" ht="15.75" hidden="1" x14ac:dyDescent="0.25">
      <c r="A845" s="113" t="str">
        <f t="shared" si="26"/>
        <v>160411.IB</v>
      </c>
      <c r="B845" s="29" t="s">
        <v>3129</v>
      </c>
      <c r="C845" s="29" t="s">
        <v>3130</v>
      </c>
      <c r="D845" s="33">
        <v>42711</v>
      </c>
      <c r="E845" s="33">
        <v>42713</v>
      </c>
      <c r="F845" s="30">
        <v>50</v>
      </c>
      <c r="G845" s="30">
        <v>5</v>
      </c>
      <c r="H845" s="29" t="s">
        <v>12</v>
      </c>
      <c r="I845" s="29" t="s">
        <v>41</v>
      </c>
      <c r="J845" s="30">
        <v>3.5034999999999998</v>
      </c>
      <c r="K845" s="30">
        <v>2.13</v>
      </c>
      <c r="L845" s="30"/>
      <c r="M845" s="30">
        <v>2.7778</v>
      </c>
      <c r="N845" s="84">
        <f>[1]!b_anal_modidura_cnbd(A845,E845,1)</f>
        <v>3.8235999999999999</v>
      </c>
      <c r="O845" s="85">
        <f>[1]!b_anal_yield_cnbd(A845,D845,1)</f>
        <v>3.5163000000000002</v>
      </c>
      <c r="P845" s="86">
        <f>IF(U:U="国开1",0.09/N845+J845,IF(U:U="国开3",0.14/N845+J845,IF(U:U="国开5",0.24/N845+J845,IF(U:U="国开7",0.24/N845+J845,IF(U:U="国开10",0.29/N845+J845,IF(U:U="口行1",0.08/N845+J845,IF(U:U="口行2",0.08/N845+J845,IF(U:U="口行3",0.08/N845+J845,IF(U:U="口行5",0.13/N845+J845,IF(U:U="口行7",0.13/N845+J845,IF(U:U="口行10",0.18/N845+J845,IF(U:U="农发1",0.09/N845+J845,IF(U:U="农发2",0.09/N845+J845,IF(U:U="农发3",0.09/N845+J845,IF(U:U="农发5",0.14/N845+J845,IF(U:U="农发7",0.19/N845+J845,IF(U:U="农发10",0.19/N845+J845,IF(U:U="农发20",0.24/N845+J845,IF(U:U="国债1",0.05/N845+J845,IF(U:U="国债2",0.05/N845+J845,IF(U:U="国债3",0.05/N845+J845,IF(U:U="国开0",0,IF(U:U="农发0",0,IF(U:U="国债0",0,IF(U:U="口行0",0,0.1/N845+J845)))))))))))))))))))))))))</f>
        <v>3.5401147086515325</v>
      </c>
      <c r="Q845" s="1"/>
      <c r="R845" s="88">
        <f t="shared" si="27"/>
        <v>2.3814708651532346</v>
      </c>
      <c r="S845" s="1"/>
      <c r="U845" s="1" t="str">
        <f>IF(I:I="国家开发银行","国开",IF(I:I="中国进出口银行","口行",IF(I:I="中国农业发展银行","农发","国债")))&amp;IF(G:G&lt;1,"0",G845)</f>
        <v>农发5</v>
      </c>
      <c r="W845" s="1"/>
      <c r="X845" s="1"/>
    </row>
    <row r="846" spans="1:24" ht="15.75" hidden="1" x14ac:dyDescent="0.25">
      <c r="A846" s="113" t="str">
        <f t="shared" si="26"/>
        <v>160409.IB</v>
      </c>
      <c r="B846" s="29" t="s">
        <v>3131</v>
      </c>
      <c r="C846" s="29" t="s">
        <v>3132</v>
      </c>
      <c r="D846" s="33">
        <v>42711</v>
      </c>
      <c r="E846" s="33">
        <v>42713</v>
      </c>
      <c r="F846" s="30">
        <v>20</v>
      </c>
      <c r="G846" s="30">
        <v>15</v>
      </c>
      <c r="H846" s="29" t="s">
        <v>12</v>
      </c>
      <c r="I846" s="29" t="s">
        <v>41</v>
      </c>
      <c r="J846" s="30">
        <v>3.7881</v>
      </c>
      <c r="K846" s="30">
        <v>3.34</v>
      </c>
      <c r="L846" s="30"/>
      <c r="M846" s="30">
        <v>1.2222</v>
      </c>
      <c r="N846" s="84">
        <f>[1]!b_anal_modidura_cnbd(A846,E846,1)</f>
        <v>10.458</v>
      </c>
      <c r="O846" s="85">
        <f>[1]!b_anal_yield_cnbd(A846,D846,1)</f>
        <v>3.7696000000000001</v>
      </c>
      <c r="P846" s="86">
        <f>IF(U:U="国开1",0.09/N846+J846,IF(U:U="国开3",0.14/N846+J846,IF(U:U="国开5",0.24/N846+J846,IF(U:U="国开7",0.24/N846+J846,IF(U:U="国开10",0.29/N846+J846,IF(U:U="口行1",0.08/N846+J846,IF(U:U="口行2",0.08/N846+J846,IF(U:U="口行3",0.08/N846+J846,IF(U:U="口行5",0.13/N846+J846,IF(U:U="口行7",0.13/N846+J846,IF(U:U="口行10",0.18/N846+J846,IF(U:U="农发1",0.09/N846+J846,IF(U:U="农发2",0.09/N846+J846,IF(U:U="农发3",0.09/N846+J846,IF(U:U="农发5",0.14/N846+J846,IF(U:U="农发7",0.19/N846+J846,IF(U:U="农发10",0.19/N846+J846,IF(U:U="农发20",0.24/N846+J846,IF(U:U="国债1",0.05/N846+J846,IF(U:U="国债2",0.05/N846+J846,IF(U:U="国债3",0.05/N846+J846,IF(U:U="国开0",0,IF(U:U="农发0",0,IF(U:U="国债0",0,IF(U:U="口行0",0,0.1/N846+J846)))))))))))))))))))))))))</f>
        <v>3.7976620577548288</v>
      </c>
      <c r="Q846" s="1"/>
      <c r="R846" s="88">
        <f t="shared" si="27"/>
        <v>2.8062057754828729</v>
      </c>
      <c r="S846" s="1"/>
      <c r="U846" s="1" t="str">
        <f>IF(I:I="国家开发银行","国开",IF(I:I="中国进出口银行","口行",IF(I:I="中国农业发展银行","农发","国债")))&amp;IF(G:G&lt;1,"0",G846)</f>
        <v>农发15</v>
      </c>
      <c r="W846" s="1"/>
      <c r="X846" s="1"/>
    </row>
    <row r="847" spans="1:24" ht="15.75" hidden="1" x14ac:dyDescent="0.25">
      <c r="A847" s="113" t="str">
        <f t="shared" si="26"/>
        <v>160316.IB</v>
      </c>
      <c r="B847" s="29" t="s">
        <v>3133</v>
      </c>
      <c r="C847" s="29" t="s">
        <v>3134</v>
      </c>
      <c r="D847" s="33">
        <v>42711</v>
      </c>
      <c r="E847" s="33">
        <v>42712</v>
      </c>
      <c r="F847" s="30">
        <v>40</v>
      </c>
      <c r="G847" s="30">
        <v>5</v>
      </c>
      <c r="H847" s="29" t="s">
        <v>12</v>
      </c>
      <c r="I847" s="29" t="s">
        <v>22</v>
      </c>
      <c r="J847" s="30">
        <v>3.4676999999999998</v>
      </c>
      <c r="K847" s="30">
        <v>2.96</v>
      </c>
      <c r="L847" s="30"/>
      <c r="M847" s="30">
        <v>1.4057999999999999</v>
      </c>
      <c r="N847" s="84">
        <f>[1]!b_anal_modidura_cnbd(A847,E847,1)</f>
        <v>4.5237999999999996</v>
      </c>
      <c r="O847" s="85">
        <f>[1]!b_anal_yield_cnbd(A847,D847,1)</f>
        <v>3.4937</v>
      </c>
      <c r="P847" s="86">
        <f>IF(U:U="国开1",0.09/N847+J847,IF(U:U="国开3",0.14/N847+J847,IF(U:U="国开5",0.24/N847+J847,IF(U:U="国开7",0.24/N847+J847,IF(U:U="国开10",0.29/N847+J847,IF(U:U="口行1",0.08/N847+J847,IF(U:U="口行2",0.08/N847+J847,IF(U:U="口行3",0.08/N847+J847,IF(U:U="口行5",0.13/N847+J847,IF(U:U="口行7",0.13/N847+J847,IF(U:U="口行10",0.18/N847+J847,IF(U:U="农发1",0.09/N847+J847,IF(U:U="农发2",0.09/N847+J847,IF(U:U="农发3",0.09/N847+J847,IF(U:U="农发5",0.14/N847+J847,IF(U:U="农发7",0.19/N847+J847,IF(U:U="农发10",0.19/N847+J847,IF(U:U="农发20",0.24/N847+J847,IF(U:U="国债1",0.05/N847+J847,IF(U:U="国债2",0.05/N847+J847,IF(U:U="国债3",0.05/N847+J847,IF(U:U="国开0",0,IF(U:U="农发0",0,IF(U:U="国债0",0,IF(U:U="口行0",0,0.1/N847+J847)))))))))))))))))))))))))</f>
        <v>3.4964369026040054</v>
      </c>
      <c r="Q847" s="1"/>
      <c r="R847" s="88">
        <f t="shared" si="27"/>
        <v>0.27369026040053868</v>
      </c>
      <c r="S847" s="1"/>
      <c r="U847" s="1" t="str">
        <f>IF(I:I="国家开发银行","国开",IF(I:I="中国进出口银行","口行",IF(I:I="中国农业发展银行","农发","国债")))&amp;IF(G:G&lt;1,"0",G847)</f>
        <v>口行5</v>
      </c>
      <c r="W847" s="1"/>
      <c r="X847" s="1"/>
    </row>
    <row r="848" spans="1:24" ht="15.75" hidden="1" x14ac:dyDescent="0.25">
      <c r="A848" s="113" t="str">
        <f t="shared" si="26"/>
        <v>160408.IB</v>
      </c>
      <c r="B848" s="29" t="s">
        <v>3135</v>
      </c>
      <c r="C848" s="29" t="s">
        <v>3136</v>
      </c>
      <c r="D848" s="33">
        <v>42711</v>
      </c>
      <c r="E848" s="33">
        <v>42713</v>
      </c>
      <c r="F848" s="30">
        <v>70</v>
      </c>
      <c r="G848" s="30">
        <v>10</v>
      </c>
      <c r="H848" s="29" t="s">
        <v>12</v>
      </c>
      <c r="I848" s="29" t="s">
        <v>41</v>
      </c>
      <c r="J848" s="30">
        <v>3.6295000000000002</v>
      </c>
      <c r="K848" s="30">
        <v>3.07</v>
      </c>
      <c r="L848" s="30"/>
      <c r="M848" s="30">
        <v>4.8085000000000004</v>
      </c>
      <c r="N848" s="84">
        <f>[1]!b_anal_modidura_cnbd(A848,E848,1)</f>
        <v>7.5727000000000002</v>
      </c>
      <c r="O848" s="85">
        <f>[1]!b_anal_yield_cnbd(A848,D848,1)</f>
        <v>3.6598000000000002</v>
      </c>
      <c r="P848" s="86">
        <f>IF(U:U="国开1",0.09/N848+J848,IF(U:U="国开3",0.14/N848+J848,IF(U:U="国开5",0.24/N848+J848,IF(U:U="国开7",0.24/N848+J848,IF(U:U="国开10",0.29/N848+J848,IF(U:U="口行1",0.08/N848+J848,IF(U:U="口行2",0.08/N848+J848,IF(U:U="口行3",0.08/N848+J848,IF(U:U="口行5",0.13/N848+J848,IF(U:U="口行7",0.13/N848+J848,IF(U:U="口行10",0.18/N848+J848,IF(U:U="农发1",0.09/N848+J848,IF(U:U="农发2",0.09/N848+J848,IF(U:U="农发3",0.09/N848+J848,IF(U:U="农发5",0.14/N848+J848,IF(U:U="农发7",0.19/N848+J848,IF(U:U="农发10",0.19/N848+J848,IF(U:U="农发20",0.24/N848+J848,IF(U:U="国债1",0.05/N848+J848,IF(U:U="国债2",0.05/N848+J848,IF(U:U="国债3",0.05/N848+J848,IF(U:U="国开0",0,IF(U:U="农发0",0,IF(U:U="国债0",0,IF(U:U="口行0",0,0.1/N848+J848)))))))))))))))))))))))))</f>
        <v>3.6545901263750049</v>
      </c>
      <c r="Q848" s="1"/>
      <c r="R848" s="88">
        <f t="shared" si="27"/>
        <v>-0.52098736249952537</v>
      </c>
      <c r="S848" s="1"/>
      <c r="U848" s="1" t="str">
        <f>IF(I:I="国家开发银行","国开",IF(I:I="中国进出口银行","口行",IF(I:I="中国农业发展银行","农发","国债")))&amp;IF(G:G&lt;1,"0",G848)</f>
        <v>农发10</v>
      </c>
      <c r="W848" s="1"/>
      <c r="X848" s="1"/>
    </row>
    <row r="849" spans="1:24" ht="15.75" hidden="1" x14ac:dyDescent="0.25">
      <c r="A849" s="113" t="str">
        <f t="shared" si="26"/>
        <v>160316.IB</v>
      </c>
      <c r="B849" s="29" t="s">
        <v>3137</v>
      </c>
      <c r="C849" s="29" t="s">
        <v>3138</v>
      </c>
      <c r="D849" s="33">
        <v>42716</v>
      </c>
      <c r="E849" s="33">
        <v>42717</v>
      </c>
      <c r="F849" s="30">
        <v>40</v>
      </c>
      <c r="G849" s="30">
        <v>5</v>
      </c>
      <c r="H849" s="29" t="s">
        <v>12</v>
      </c>
      <c r="I849" s="29" t="s">
        <v>22</v>
      </c>
      <c r="J849" s="30">
        <v>3.5586000000000002</v>
      </c>
      <c r="K849" s="30">
        <v>1.97</v>
      </c>
      <c r="L849" s="30"/>
      <c r="M849" s="30">
        <v>2.3077000000000001</v>
      </c>
      <c r="N849" s="84">
        <f>[1]!b_anal_modidura_cnbd(A849,E849,1)</f>
        <v>4.5042</v>
      </c>
      <c r="O849" s="85">
        <f>[1]!b_anal_yield_cnbd(A849,D849,1)</f>
        <v>3.5434000000000001</v>
      </c>
      <c r="P849" s="86">
        <f>IF(U:U="国开1",0.09/N849+J849,IF(U:U="国开3",0.14/N849+J849,IF(U:U="国开5",0.24/N849+J849,IF(U:U="国开7",0.24/N849+J849,IF(U:U="国开10",0.29/N849+J849,IF(U:U="口行1",0.08/N849+J849,IF(U:U="口行2",0.08/N849+J849,IF(U:U="口行3",0.08/N849+J849,IF(U:U="口行5",0.13/N849+J849,IF(U:U="口行7",0.13/N849+J849,IF(U:U="口行10",0.18/N849+J849,IF(U:U="农发1",0.09/N849+J849,IF(U:U="农发2",0.09/N849+J849,IF(U:U="农发3",0.09/N849+J849,IF(U:U="农发5",0.14/N849+J849,IF(U:U="农发7",0.19/N849+J849,IF(U:U="农发10",0.19/N849+J849,IF(U:U="农发20",0.24/N849+J849,IF(U:U="国债1",0.05/N849+J849,IF(U:U="国债2",0.05/N849+J849,IF(U:U="国债3",0.05/N849+J849,IF(U:U="国开0",0,IF(U:U="农发0",0,IF(U:U="国债0",0,IF(U:U="口行0",0,0.1/N849+J849)))))))))))))))))))))))))</f>
        <v>3.5874619510678922</v>
      </c>
      <c r="Q849" s="1"/>
      <c r="R849" s="88">
        <f t="shared" si="27"/>
        <v>4.4061951067892124</v>
      </c>
      <c r="S849" s="1"/>
      <c r="U849" s="1" t="str">
        <f>IF(I:I="国家开发银行","国开",IF(I:I="中国进出口银行","口行",IF(I:I="中国农业发展银行","农发","国债")))&amp;IF(G:G&lt;1,"0",G849)</f>
        <v>口行5</v>
      </c>
      <c r="W849" s="1"/>
      <c r="X849" s="1"/>
    </row>
    <row r="850" spans="1:24" ht="15.75" hidden="1" x14ac:dyDescent="0.25">
      <c r="A850" s="113" t="str">
        <f t="shared" si="26"/>
        <v>160315.IB</v>
      </c>
      <c r="B850" s="29" t="s">
        <v>3139</v>
      </c>
      <c r="C850" s="29" t="s">
        <v>3140</v>
      </c>
      <c r="D850" s="33">
        <v>42716</v>
      </c>
      <c r="E850" s="33">
        <v>42717</v>
      </c>
      <c r="F850" s="30">
        <v>40</v>
      </c>
      <c r="G850" s="30">
        <v>3</v>
      </c>
      <c r="H850" s="29" t="s">
        <v>12</v>
      </c>
      <c r="I850" s="29" t="s">
        <v>22</v>
      </c>
      <c r="J850" s="30">
        <v>3.5015000000000001</v>
      </c>
      <c r="K850" s="30">
        <v>1.39</v>
      </c>
      <c r="L850" s="30"/>
      <c r="M850" s="30">
        <v>1.7391000000000001</v>
      </c>
      <c r="N850" s="84">
        <f>[1]!b_anal_modidura_cnbd(A850,E850,1)</f>
        <v>2.7887</v>
      </c>
      <c r="O850" s="85">
        <f>[1]!b_anal_yield_cnbd(A850,D850,1)</f>
        <v>3.4437000000000002</v>
      </c>
      <c r="P850" s="86">
        <f>IF(U:U="国开1",0.09/N850+J850,IF(U:U="国开3",0.14/N850+J850,IF(U:U="国开5",0.24/N850+J850,IF(U:U="国开7",0.24/N850+J850,IF(U:U="国开10",0.29/N850+J850,IF(U:U="口行1",0.08/N850+J850,IF(U:U="口行2",0.08/N850+J850,IF(U:U="口行3",0.08/N850+J850,IF(U:U="口行5",0.13/N850+J850,IF(U:U="口行7",0.13/N850+J850,IF(U:U="口行10",0.18/N850+J850,IF(U:U="农发1",0.09/N850+J850,IF(U:U="农发2",0.09/N850+J850,IF(U:U="农发3",0.09/N850+J850,IF(U:U="农发5",0.14/N850+J850,IF(U:U="农发7",0.19/N850+J850,IF(U:U="农发10",0.19/N850+J850,IF(U:U="农发20",0.24/N850+J850,IF(U:U="国债1",0.05/N850+J850,IF(U:U="国债2",0.05/N850+J850,IF(U:U="国债3",0.05/N850+J850,IF(U:U="国开0",0,IF(U:U="农发0",0,IF(U:U="国债0",0,IF(U:U="口行0",0,0.1/N850+J850)))))))))))))))))))))))))</f>
        <v>3.5301872019220424</v>
      </c>
      <c r="Q850" s="1"/>
      <c r="R850" s="88">
        <f t="shared" si="27"/>
        <v>8.6487201922042178</v>
      </c>
      <c r="S850" s="1"/>
      <c r="U850" s="1" t="str">
        <f>IF(I:I="国家开发银行","国开",IF(I:I="中国进出口银行","口行",IF(I:I="中国农业发展银行","农发","国债")))&amp;IF(G:G&lt;1,"0",G850)</f>
        <v>口行3</v>
      </c>
      <c r="W850" s="1"/>
      <c r="X850" s="1"/>
    </row>
    <row r="851" spans="1:24" ht="15.75" hidden="1" x14ac:dyDescent="0.25">
      <c r="A851" s="113" t="str">
        <f t="shared" si="26"/>
        <v>160310.IB</v>
      </c>
      <c r="B851" s="29" t="s">
        <v>3141</v>
      </c>
      <c r="C851" s="29" t="s">
        <v>3142</v>
      </c>
      <c r="D851" s="33">
        <v>42716</v>
      </c>
      <c r="E851" s="33">
        <v>42717</v>
      </c>
      <c r="F851" s="30">
        <v>50</v>
      </c>
      <c r="G851" s="30">
        <v>10</v>
      </c>
      <c r="H851" s="29" t="s">
        <v>12</v>
      </c>
      <c r="I851" s="29" t="s">
        <v>22</v>
      </c>
      <c r="J851" s="30">
        <v>3.7660999999999998</v>
      </c>
      <c r="K851" s="30">
        <v>2.3199999999999998</v>
      </c>
      <c r="L851" s="30"/>
      <c r="M851" s="30">
        <v>14.5</v>
      </c>
      <c r="N851" s="84">
        <f>[1]!b_anal_modidura_cnbd(A851,E851,1)</f>
        <v>8.0998999999999999</v>
      </c>
      <c r="O851" s="85">
        <f>[1]!b_anal_yield_cnbd(A851,D851,1)</f>
        <v>3.7376</v>
      </c>
      <c r="P851" s="86">
        <f>IF(U:U="国开1",0.09/N851+J851,IF(U:U="国开3",0.14/N851+J851,IF(U:U="国开5",0.24/N851+J851,IF(U:U="国开7",0.24/N851+J851,IF(U:U="国开10",0.29/N851+J851,IF(U:U="口行1",0.08/N851+J851,IF(U:U="口行2",0.08/N851+J851,IF(U:U="口行3",0.08/N851+J851,IF(U:U="口行5",0.13/N851+J851,IF(U:U="口行7",0.13/N851+J851,IF(U:U="口行10",0.18/N851+J851,IF(U:U="农发1",0.09/N851+J851,IF(U:U="农发2",0.09/N851+J851,IF(U:U="农发3",0.09/N851+J851,IF(U:U="农发5",0.14/N851+J851,IF(U:U="农发7",0.19/N851+J851,IF(U:U="农发10",0.19/N851+J851,IF(U:U="农发20",0.24/N851+J851,IF(U:U="国债1",0.05/N851+J851,IF(U:U="国债2",0.05/N851+J851,IF(U:U="国债3",0.05/N851+J851,IF(U:U="国开0",0,IF(U:U="农发0",0,IF(U:U="国债0",0,IF(U:U="口行0",0,0.1/N851+J851)))))))))))))))))))))))))</f>
        <v>3.7883224965740316</v>
      </c>
      <c r="Q851" s="1"/>
      <c r="R851" s="88">
        <f t="shared" si="27"/>
        <v>5.0722496574031606</v>
      </c>
      <c r="S851" s="1"/>
      <c r="U851" s="1" t="str">
        <f>IF(I:I="国家开发银行","国开",IF(I:I="中国进出口银行","口行",IF(I:I="中国农业发展银行","农发","国债")))&amp;IF(G:G&lt;1,"0",G851)</f>
        <v>口行10</v>
      </c>
      <c r="W851" s="1"/>
      <c r="X851" s="1"/>
    </row>
    <row r="852" spans="1:24" ht="15.75" hidden="1" x14ac:dyDescent="0.25">
      <c r="A852" s="113" t="str">
        <f t="shared" si="26"/>
        <v>160215.IB</v>
      </c>
      <c r="B852" s="29" t="s">
        <v>3143</v>
      </c>
      <c r="C852" s="29" t="s">
        <v>3144</v>
      </c>
      <c r="D852" s="33">
        <v>42717</v>
      </c>
      <c r="E852" s="33">
        <v>42719</v>
      </c>
      <c r="F852" s="30">
        <v>30</v>
      </c>
      <c r="G852" s="30">
        <v>3</v>
      </c>
      <c r="H852" s="29" t="s">
        <v>12</v>
      </c>
      <c r="I852" s="29" t="s">
        <v>15</v>
      </c>
      <c r="J852" s="30">
        <v>3.3727999999999998</v>
      </c>
      <c r="K852" s="30">
        <v>2.52</v>
      </c>
      <c r="L852" s="30"/>
      <c r="M852" s="30">
        <v>1.2222</v>
      </c>
      <c r="N852" s="84">
        <f>[1]!b_anal_modidura_cnbd(A852,E852,1)</f>
        <v>2.6697000000000002</v>
      </c>
      <c r="O852" s="85">
        <f>[1]!b_anal_yield_cnbd(A852,D852,1)</f>
        <v>3.4279000000000002</v>
      </c>
      <c r="P852" s="86">
        <f>IF(U:U="国开1",0.09/N852+J852,IF(U:U="国开3",0.14/N852+J852,IF(U:U="国开5",0.24/N852+J852,IF(U:U="国开7",0.24/N852+J852,IF(U:U="国开10",0.29/N852+J852,IF(U:U="口行1",0.08/N852+J852,IF(U:U="口行2",0.08/N852+J852,IF(U:U="口行3",0.08/N852+J852,IF(U:U="口行5",0.13/N852+J852,IF(U:U="口行7",0.13/N852+J852,IF(U:U="口行10",0.18/N852+J852,IF(U:U="农发1",0.09/N852+J852,IF(U:U="农发2",0.09/N852+J852,IF(U:U="农发3",0.09/N852+J852,IF(U:U="农发5",0.14/N852+J852,IF(U:U="农发7",0.19/N852+J852,IF(U:U="农发10",0.19/N852+J852,IF(U:U="农发20",0.24/N852+J852,IF(U:U="国债1",0.05/N852+J852,IF(U:U="国债2",0.05/N852+J852,IF(U:U="国债3",0.05/N852+J852,IF(U:U="国开0",0,IF(U:U="农发0",0,IF(U:U="国债0",0,IF(U:U="口行0",0,0.1/N852+J852)))))))))))))))))))))))))</f>
        <v>3.4252403491028951</v>
      </c>
      <c r="Q852" s="1"/>
      <c r="R852" s="88">
        <f t="shared" si="27"/>
        <v>-0.26596508971050703</v>
      </c>
      <c r="S852" s="1"/>
      <c r="U852" s="1" t="str">
        <f>IF(I:I="国家开发银行","国开",IF(I:I="中国进出口银行","口行",IF(I:I="中国农业发展银行","农发","国债")))&amp;IF(G:G&lt;1,"0",G852)</f>
        <v>国开3</v>
      </c>
      <c r="W852" s="1"/>
      <c r="X852" s="1"/>
    </row>
    <row r="853" spans="1:24" ht="15.75" hidden="1" x14ac:dyDescent="0.25">
      <c r="A853" s="113" t="str">
        <f t="shared" si="26"/>
        <v>160207.IB</v>
      </c>
      <c r="B853" s="29" t="s">
        <v>3145</v>
      </c>
      <c r="C853" s="29" t="s">
        <v>3146</v>
      </c>
      <c r="D853" s="33">
        <v>42717</v>
      </c>
      <c r="E853" s="33">
        <v>42719</v>
      </c>
      <c r="F853" s="30">
        <v>30</v>
      </c>
      <c r="G853" s="30">
        <v>7</v>
      </c>
      <c r="H853" s="29" t="s">
        <v>12</v>
      </c>
      <c r="I853" s="29" t="s">
        <v>15</v>
      </c>
      <c r="J853" s="30">
        <v>3.7498</v>
      </c>
      <c r="K853" s="30">
        <v>2.4</v>
      </c>
      <c r="L853" s="30"/>
      <c r="M853" s="30">
        <v>1.6429</v>
      </c>
      <c r="N853" s="84">
        <f>[1]!b_anal_modidura_cnbd(A853,E853,1)</f>
        <v>5.3384999999999998</v>
      </c>
      <c r="O853" s="85">
        <f>[1]!b_anal_yield_cnbd(A853,D853,1)</f>
        <v>3.7698</v>
      </c>
      <c r="P853" s="86">
        <f>IF(U:U="国开1",0.09/N853+J853,IF(U:U="国开3",0.14/N853+J853,IF(U:U="国开5",0.24/N853+J853,IF(U:U="国开7",0.24/N853+J853,IF(U:U="国开10",0.29/N853+J853,IF(U:U="口行1",0.08/N853+J853,IF(U:U="口行2",0.08/N853+J853,IF(U:U="口行3",0.08/N853+J853,IF(U:U="口行5",0.13/N853+J853,IF(U:U="口行7",0.13/N853+J853,IF(U:U="口行10",0.18/N853+J853,IF(U:U="农发1",0.09/N853+J853,IF(U:U="农发2",0.09/N853+J853,IF(U:U="农发3",0.09/N853+J853,IF(U:U="农发5",0.14/N853+J853,IF(U:U="农发7",0.19/N853+J853,IF(U:U="农发10",0.19/N853+J853,IF(U:U="农发20",0.24/N853+J853,IF(U:U="国债1",0.05/N853+J853,IF(U:U="国债2",0.05/N853+J853,IF(U:U="国债3",0.05/N853+J853,IF(U:U="国开0",0,IF(U:U="农发0",0,IF(U:U="国债0",0,IF(U:U="口行0",0,0.1/N853+J853)))))))))))))))))))))))))</f>
        <v>3.7947564484405731</v>
      </c>
      <c r="Q853" s="1"/>
      <c r="R853" s="88">
        <f t="shared" si="27"/>
        <v>2.4956448440573098</v>
      </c>
      <c r="S853" s="1"/>
      <c r="U853" s="1" t="str">
        <f>IF(I:I="国家开发银行","国开",IF(I:I="中国进出口银行","口行",IF(I:I="中国农业发展银行","农发","国债")))&amp;IF(G:G&lt;1,"0",G853)</f>
        <v>国开7</v>
      </c>
      <c r="W853" s="1"/>
      <c r="X853" s="1"/>
    </row>
    <row r="854" spans="1:24" ht="15.75" hidden="1" x14ac:dyDescent="0.25">
      <c r="A854" s="113" t="str">
        <f t="shared" si="26"/>
        <v>160213.IB</v>
      </c>
      <c r="B854" s="29" t="s">
        <v>3147</v>
      </c>
      <c r="C854" s="29" t="s">
        <v>3148</v>
      </c>
      <c r="D854" s="33">
        <v>42717</v>
      </c>
      <c r="E854" s="33">
        <v>42719</v>
      </c>
      <c r="F854" s="30">
        <v>60</v>
      </c>
      <c r="G854" s="30">
        <v>10</v>
      </c>
      <c r="H854" s="29" t="s">
        <v>12</v>
      </c>
      <c r="I854" s="29" t="s">
        <v>15</v>
      </c>
      <c r="J854" s="30">
        <v>3.5606</v>
      </c>
      <c r="K854" s="30">
        <v>4.66</v>
      </c>
      <c r="L854" s="30"/>
      <c r="M854" s="30">
        <v>1.9077</v>
      </c>
      <c r="N854" s="84">
        <f>[1]!b_anal_modidura_cnbd(A854,E854,1)</f>
        <v>8.0942000000000007</v>
      </c>
      <c r="O854" s="85">
        <f>[1]!b_anal_yield_cnbd(A854,D854,1)</f>
        <v>3.6049000000000002</v>
      </c>
      <c r="P854" s="86">
        <f>IF(U:U="国开1",0.09/N854+J854,IF(U:U="国开3",0.14/N854+J854,IF(U:U="国开5",0.24/N854+J854,IF(U:U="国开7",0.24/N854+J854,IF(U:U="国开10",0.29/N854+J854,IF(U:U="口行1",0.08/N854+J854,IF(U:U="口行2",0.08/N854+J854,IF(U:U="口行3",0.08/N854+J854,IF(U:U="口行5",0.13/N854+J854,IF(U:U="口行7",0.13/N854+J854,IF(U:U="口行10",0.18/N854+J854,IF(U:U="农发1",0.09/N854+J854,IF(U:U="农发2",0.09/N854+J854,IF(U:U="农发3",0.09/N854+J854,IF(U:U="农发5",0.14/N854+J854,IF(U:U="农发7",0.19/N854+J854,IF(U:U="农发10",0.19/N854+J854,IF(U:U="农发20",0.24/N854+J854,IF(U:U="国债1",0.05/N854+J854,IF(U:U="国债2",0.05/N854+J854,IF(U:U="国债3",0.05/N854+J854,IF(U:U="国开0",0,IF(U:U="农发0",0,IF(U:U="国债0",0,IF(U:U="口行0",0,0.1/N854+J854)))))))))))))))))))))))))</f>
        <v>3.596428123841763</v>
      </c>
      <c r="Q854" s="1"/>
      <c r="R854" s="88">
        <f t="shared" si="27"/>
        <v>-0.84718761582371904</v>
      </c>
      <c r="S854" s="1"/>
      <c r="U854" s="1" t="str">
        <f>IF(I:I="国家开发银行","国开",IF(I:I="中国进出口银行","口行",IF(I:I="中国农业发展银行","农发","国债")))&amp;IF(G:G&lt;1,"0",G854)</f>
        <v>国开10</v>
      </c>
      <c r="W854" s="1"/>
      <c r="X854" s="1"/>
    </row>
    <row r="855" spans="1:24" ht="15.75" hidden="1" x14ac:dyDescent="0.25">
      <c r="A855" s="113" t="str">
        <f t="shared" si="26"/>
        <v>160205.IB</v>
      </c>
      <c r="B855" s="29" t="s">
        <v>3149</v>
      </c>
      <c r="C855" s="29" t="s">
        <v>3150</v>
      </c>
      <c r="D855" s="33">
        <v>42717</v>
      </c>
      <c r="E855" s="33">
        <v>42719</v>
      </c>
      <c r="F855" s="30">
        <v>30</v>
      </c>
      <c r="G855" s="30">
        <v>20</v>
      </c>
      <c r="H855" s="29" t="s">
        <v>12</v>
      </c>
      <c r="I855" s="29" t="s">
        <v>15</v>
      </c>
      <c r="J855" s="30">
        <v>3.8530000000000002</v>
      </c>
      <c r="K855" s="30">
        <v>3.71</v>
      </c>
      <c r="L855" s="30"/>
      <c r="M855" s="30">
        <v>1.3871</v>
      </c>
      <c r="N855" s="84">
        <f>[1]!b_anal_modidura_cnbd(A855,E855,1)</f>
        <v>12.803000000000001</v>
      </c>
      <c r="O855" s="85">
        <f>[1]!b_anal_yield_cnbd(A855,D855,1)</f>
        <v>3.8650000000000002</v>
      </c>
      <c r="P855" s="86">
        <f>IF(U:U="国开1",0.09/N855+J855,IF(U:U="国开3",0.14/N855+J855,IF(U:U="国开5",0.24/N855+J855,IF(U:U="国开7",0.24/N855+J855,IF(U:U="国开10",0.29/N855+J855,IF(U:U="口行1",0.08/N855+J855,IF(U:U="口行2",0.08/N855+J855,IF(U:U="口行3",0.08/N855+J855,IF(U:U="口行5",0.13/N855+J855,IF(U:U="口行7",0.13/N855+J855,IF(U:U="口行10",0.18/N855+J855,IF(U:U="农发1",0.09/N855+J855,IF(U:U="农发2",0.09/N855+J855,IF(U:U="农发3",0.09/N855+J855,IF(U:U="农发5",0.14/N855+J855,IF(U:U="农发7",0.19/N855+J855,IF(U:U="农发10",0.19/N855+J855,IF(U:U="农发20",0.24/N855+J855,IF(U:U="国债1",0.05/N855+J855,IF(U:U="国债2",0.05/N855+J855,IF(U:U="国债3",0.05/N855+J855,IF(U:U="国开0",0,IF(U:U="农发0",0,IF(U:U="国债0",0,IF(U:U="口行0",0,0.1/N855+J855)))))))))))))))))))))))))</f>
        <v>3.8608106693743656</v>
      </c>
      <c r="Q855" s="1"/>
      <c r="R855" s="88">
        <f t="shared" si="27"/>
        <v>-0.41893306256346463</v>
      </c>
      <c r="S855" s="1"/>
      <c r="U855" s="1" t="str">
        <f>IF(I:I="国家开发银行","国开",IF(I:I="中国进出口银行","口行",IF(I:I="中国农业发展银行","农发","国债")))&amp;IF(G:G&lt;1,"0",G855)</f>
        <v>国开20</v>
      </c>
      <c r="W855" s="1"/>
      <c r="X855" s="1"/>
    </row>
    <row r="856" spans="1:24" ht="15.75" hidden="1" x14ac:dyDescent="0.25">
      <c r="A856" s="113" t="str">
        <f t="shared" si="26"/>
        <v>160218.IB</v>
      </c>
      <c r="B856" s="29" t="s">
        <v>3151</v>
      </c>
      <c r="C856" s="29" t="s">
        <v>3152</v>
      </c>
      <c r="D856" s="33">
        <v>42717</v>
      </c>
      <c r="E856" s="33">
        <v>42719</v>
      </c>
      <c r="F856" s="30">
        <v>30</v>
      </c>
      <c r="G856" s="30">
        <v>5</v>
      </c>
      <c r="H856" s="29" t="s">
        <v>12</v>
      </c>
      <c r="I856" s="29" t="s">
        <v>15</v>
      </c>
      <c r="J856" s="30">
        <v>3.5423</v>
      </c>
      <c r="K856" s="30">
        <v>2.46</v>
      </c>
      <c r="L856" s="30"/>
      <c r="M856" s="30">
        <v>1.6724000000000001</v>
      </c>
      <c r="N856" s="84">
        <f>[1]!b_anal_modidura_cnbd(A856,E856,1)</f>
        <v>4.4837999999999996</v>
      </c>
      <c r="O856" s="85">
        <f>[1]!b_anal_yield_cnbd(A856,D856,1)</f>
        <v>3.5827</v>
      </c>
      <c r="P856" s="86">
        <f>IF(U:U="国开1",0.09/N856+J856,IF(U:U="国开3",0.14/N856+J856,IF(U:U="国开5",0.24/N856+J856,IF(U:U="国开7",0.24/N856+J856,IF(U:U="国开10",0.29/N856+J856,IF(U:U="口行1",0.08/N856+J856,IF(U:U="口行2",0.08/N856+J856,IF(U:U="口行3",0.08/N856+J856,IF(U:U="口行5",0.13/N856+J856,IF(U:U="口行7",0.13/N856+J856,IF(U:U="口行10",0.18/N856+J856,IF(U:U="农发1",0.09/N856+J856,IF(U:U="农发2",0.09/N856+J856,IF(U:U="农发3",0.09/N856+J856,IF(U:U="农发5",0.14/N856+J856,IF(U:U="农发7",0.19/N856+J856,IF(U:U="农发10",0.19/N856+J856,IF(U:U="农发20",0.24/N856+J856,IF(U:U="国债1",0.05/N856+J856,IF(U:U="国债2",0.05/N856+J856,IF(U:U="国债3",0.05/N856+J856,IF(U:U="国开0",0,IF(U:U="农发0",0,IF(U:U="国债0",0,IF(U:U="口行0",0,0.1/N856+J856)))))))))))))))))))))))))</f>
        <v>3.5958260270306437</v>
      </c>
      <c r="Q856" s="1"/>
      <c r="R856" s="88">
        <f t="shared" si="27"/>
        <v>1.3126027030643694</v>
      </c>
      <c r="S856" s="1"/>
      <c r="U856" s="1" t="str">
        <f>IF(I:I="国家开发银行","国开",IF(I:I="中国进出口银行","口行",IF(I:I="中国农业发展银行","农发","国债")))&amp;IF(G:G&lt;1,"0",G856)</f>
        <v>国开5</v>
      </c>
      <c r="W856" s="1"/>
      <c r="X856" s="1"/>
    </row>
    <row r="857" spans="1:24" ht="15.75" hidden="1" x14ac:dyDescent="0.25">
      <c r="A857" s="113" t="str">
        <f t="shared" si="26"/>
        <v>160411.IB</v>
      </c>
      <c r="B857" s="29" t="s">
        <v>3153</v>
      </c>
      <c r="C857" s="29" t="s">
        <v>3154</v>
      </c>
      <c r="D857" s="33">
        <v>42718</v>
      </c>
      <c r="E857" s="33">
        <v>42720</v>
      </c>
      <c r="F857" s="30">
        <v>50</v>
      </c>
      <c r="G857" s="30">
        <v>5</v>
      </c>
      <c r="H857" s="29" t="s">
        <v>12</v>
      </c>
      <c r="I857" s="29" t="s">
        <v>41</v>
      </c>
      <c r="J857" s="30">
        <v>3.7517999999999998</v>
      </c>
      <c r="K857" s="30">
        <v>1.97</v>
      </c>
      <c r="L857" s="30"/>
      <c r="M857" s="30">
        <v>1.3889</v>
      </c>
      <c r="N857" s="84">
        <f>[1]!b_anal_modidura_cnbd(A857,E857,1)</f>
        <v>3.7867999999999999</v>
      </c>
      <c r="O857" s="85">
        <f>[1]!b_anal_yield_cnbd(A857,D857,1)</f>
        <v>3.6718999999999999</v>
      </c>
      <c r="P857" s="86">
        <f>IF(U:U="国开1",0.09/N857+J857,IF(U:U="国开3",0.14/N857+J857,IF(U:U="国开5",0.24/N857+J857,IF(U:U="国开7",0.24/N857+J857,IF(U:U="国开10",0.29/N857+J857,IF(U:U="口行1",0.08/N857+J857,IF(U:U="口行2",0.08/N857+J857,IF(U:U="口行3",0.08/N857+J857,IF(U:U="口行5",0.13/N857+J857,IF(U:U="口行7",0.13/N857+J857,IF(U:U="口行10",0.18/N857+J857,IF(U:U="农发1",0.09/N857+J857,IF(U:U="农发2",0.09/N857+J857,IF(U:U="农发3",0.09/N857+J857,IF(U:U="农发5",0.14/N857+J857,IF(U:U="农发7",0.19/N857+J857,IF(U:U="农发10",0.19/N857+J857,IF(U:U="农发20",0.24/N857+J857,IF(U:U="国债1",0.05/N857+J857,IF(U:U="国债2",0.05/N857+J857,IF(U:U="国债3",0.05/N857+J857,IF(U:U="国开0",0,IF(U:U="农发0",0,IF(U:U="国债0",0,IF(U:U="口行0",0,0.1/N857+J857)))))))))))))))))))))))))</f>
        <v>3.788770529206718</v>
      </c>
      <c r="Q857" s="1"/>
      <c r="R857" s="88">
        <f t="shared" si="27"/>
        <v>11.687052920671803</v>
      </c>
      <c r="S857" s="1"/>
      <c r="U857" s="1" t="str">
        <f>IF(I:I="国家开发银行","国开",IF(I:I="中国进出口银行","口行",IF(I:I="中国农业发展银行","农发","国债")))&amp;IF(G:G&lt;1,"0",G857)</f>
        <v>农发5</v>
      </c>
      <c r="W857" s="1"/>
      <c r="X857" s="1"/>
    </row>
    <row r="858" spans="1:24" ht="15.75" hidden="1" x14ac:dyDescent="0.25">
      <c r="A858" s="113" t="str">
        <f t="shared" si="26"/>
        <v>160021.IB</v>
      </c>
      <c r="B858" s="29" t="s">
        <v>3155</v>
      </c>
      <c r="C858" s="29" t="s">
        <v>3156</v>
      </c>
      <c r="D858" s="33">
        <v>42718</v>
      </c>
      <c r="E858" s="33">
        <v>42719</v>
      </c>
      <c r="F858" s="30">
        <v>280</v>
      </c>
      <c r="G858" s="30">
        <v>5</v>
      </c>
      <c r="H858" s="29" t="s">
        <v>12</v>
      </c>
      <c r="I858" s="29" t="s">
        <v>31</v>
      </c>
      <c r="J858" s="30">
        <v>2.8950999999999998</v>
      </c>
      <c r="K858" s="30">
        <v>1.84</v>
      </c>
      <c r="L858" s="30"/>
      <c r="M858" s="30"/>
      <c r="N858" s="84">
        <f>[1]!b_anal_modidura_cnbd(A858,E858,1)</f>
        <v>4.4764999999999997</v>
      </c>
      <c r="O858" s="85">
        <f>[1]!b_anal_yield_cnbd(A858,D858,1)</f>
        <v>2.9498000000000002</v>
      </c>
      <c r="P858" s="86">
        <f>IF(U:U="国开1",0.09/N858+J858,IF(U:U="国开3",0.14/N858+J858,IF(U:U="国开5",0.24/N858+J858,IF(U:U="国开7",0.24/N858+J858,IF(U:U="国开10",0.29/N858+J858,IF(U:U="口行1",0.08/N858+J858,IF(U:U="口行2",0.08/N858+J858,IF(U:U="口行3",0.08/N858+J858,IF(U:U="口行5",0.13/N858+J858,IF(U:U="口行7",0.13/N858+J858,IF(U:U="口行10",0.18/N858+J858,IF(U:U="农发1",0.09/N858+J858,IF(U:U="农发2",0.09/N858+J858,IF(U:U="农发3",0.09/N858+J858,IF(U:U="农发5",0.14/N858+J858,IF(U:U="农发7",0.19/N858+J858,IF(U:U="农发10",0.19/N858+J858,IF(U:U="农发20",0.24/N858+J858,IF(U:U="国债1",0.05/N858+J858,IF(U:U="国债2",0.05/N858+J858,IF(U:U="国债3",0.05/N858+J858,IF(U:U="国开0",0,IF(U:U="农发0",0,IF(U:U="国债0",0,IF(U:U="口行0",0,0.1/N858+J858)))))))))))))))))))))))))</f>
        <v>2.9174388808220706</v>
      </c>
      <c r="Q858" s="1"/>
      <c r="R858" s="88">
        <f t="shared" si="27"/>
        <v>-3.2361119177929609</v>
      </c>
      <c r="S858" s="1"/>
      <c r="U858" s="1" t="str">
        <f>IF(I:I="国家开发银行","国开",IF(I:I="中国进出口银行","口行",IF(I:I="中国农业发展银行","农发","国债")))&amp;IF(G:G&lt;1,"0",G858)</f>
        <v>国债5</v>
      </c>
      <c r="W858" s="1"/>
      <c r="X858" s="1"/>
    </row>
    <row r="859" spans="1:24" ht="15.75" hidden="1" x14ac:dyDescent="0.25">
      <c r="A859" s="113" t="str">
        <f t="shared" si="26"/>
        <v>160407.IB</v>
      </c>
      <c r="B859" s="29" t="s">
        <v>3157</v>
      </c>
      <c r="C859" s="29" t="s">
        <v>3158</v>
      </c>
      <c r="D859" s="33">
        <v>42718</v>
      </c>
      <c r="E859" s="33">
        <v>42720</v>
      </c>
      <c r="F859" s="30">
        <v>20</v>
      </c>
      <c r="G859" s="30">
        <v>7</v>
      </c>
      <c r="H859" s="29" t="s">
        <v>12</v>
      </c>
      <c r="I859" s="29" t="s">
        <v>41</v>
      </c>
      <c r="J859" s="30">
        <v>3.8452999999999999</v>
      </c>
      <c r="K859" s="30">
        <v>5</v>
      </c>
      <c r="L859" s="30"/>
      <c r="M859" s="30">
        <v>9</v>
      </c>
      <c r="N859" s="84">
        <f>[1]!b_anal_modidura_cnbd(A859,E859,1)</f>
        <v>5.3349000000000002</v>
      </c>
      <c r="O859" s="85">
        <f>[1]!b_anal_yield_cnbd(A859,D859,1)</f>
        <v>3.867</v>
      </c>
      <c r="P859" s="86">
        <f>IF(U:U="国开1",0.09/N859+J859,IF(U:U="国开3",0.14/N859+J859,IF(U:U="国开5",0.24/N859+J859,IF(U:U="国开7",0.24/N859+J859,IF(U:U="国开10",0.29/N859+J859,IF(U:U="口行1",0.08/N859+J859,IF(U:U="口行2",0.08/N859+J859,IF(U:U="口行3",0.08/N859+J859,IF(U:U="口行5",0.13/N859+J859,IF(U:U="口行7",0.13/N859+J859,IF(U:U="口行10",0.18/N859+J859,IF(U:U="农发1",0.09/N859+J859,IF(U:U="农发2",0.09/N859+J859,IF(U:U="农发3",0.09/N859+J859,IF(U:U="农发5",0.14/N859+J859,IF(U:U="农发7",0.19/N859+J859,IF(U:U="农发10",0.19/N859+J859,IF(U:U="农发20",0.24/N859+J859,IF(U:U="国债1",0.05/N859+J859,IF(U:U="国债2",0.05/N859+J859,IF(U:U="国债3",0.05/N859+J859,IF(U:U="国开0",0,IF(U:U="农发0",0,IF(U:U="国债0",0,IF(U:U="口行0",0,0.1/N859+J859)))))))))))))))))))))))))</f>
        <v>3.880914538229395</v>
      </c>
      <c r="Q859" s="1"/>
      <c r="R859" s="88">
        <f t="shared" si="27"/>
        <v>1.3914538229395035</v>
      </c>
      <c r="S859" s="1"/>
      <c r="U859" s="1" t="str">
        <f>IF(I:I="国家开发银行","国开",IF(I:I="中国进出口银行","口行",IF(I:I="中国农业发展银行","农发","国债")))&amp;IF(G:G&lt;1,"0",G859)</f>
        <v>农发7</v>
      </c>
      <c r="W859" s="1"/>
      <c r="X859" s="1"/>
    </row>
    <row r="860" spans="1:24" ht="15.75" hidden="1" x14ac:dyDescent="0.25">
      <c r="A860" s="113" t="str">
        <f t="shared" si="26"/>
        <v>160410.IB</v>
      </c>
      <c r="B860" s="29" t="s">
        <v>3159</v>
      </c>
      <c r="C860" s="29" t="s">
        <v>3160</v>
      </c>
      <c r="D860" s="33">
        <v>42718</v>
      </c>
      <c r="E860" s="33">
        <v>42720</v>
      </c>
      <c r="F860" s="30">
        <v>30</v>
      </c>
      <c r="G860" s="30">
        <v>20</v>
      </c>
      <c r="H860" s="29" t="s">
        <v>12</v>
      </c>
      <c r="I860" s="29" t="s">
        <v>41</v>
      </c>
      <c r="J860" s="30">
        <v>4.0266000000000002</v>
      </c>
      <c r="K860" s="30">
        <v>3.43</v>
      </c>
      <c r="L860" s="30"/>
      <c r="M860" s="30">
        <v>1.3115000000000001</v>
      </c>
      <c r="N860" s="84">
        <f>[1]!b_anal_modidura_cnbd(A860,E860,1)</f>
        <v>12.7354</v>
      </c>
      <c r="O860" s="85">
        <f>[1]!b_anal_yield_cnbd(A860,D860,1)</f>
        <v>4.0755999999999997</v>
      </c>
      <c r="P860" s="86">
        <f>IF(U:U="国开1",0.09/N860+J860,IF(U:U="国开3",0.14/N860+J860,IF(U:U="国开5",0.24/N860+J860,IF(U:U="国开7",0.24/N860+J860,IF(U:U="国开10",0.29/N860+J860,IF(U:U="口行1",0.08/N860+J860,IF(U:U="口行2",0.08/N860+J860,IF(U:U="口行3",0.08/N860+J860,IF(U:U="口行5",0.13/N860+J860,IF(U:U="口行7",0.13/N860+J860,IF(U:U="口行10",0.18/N860+J860,IF(U:U="农发1",0.09/N860+J860,IF(U:U="农发2",0.09/N860+J860,IF(U:U="农发3",0.09/N860+J860,IF(U:U="农发5",0.14/N860+J860,IF(U:U="农发7",0.19/N860+J860,IF(U:U="农发10",0.19/N860+J860,IF(U:U="农发20",0.24/N860+J860,IF(U:U="国债1",0.05/N860+J860,IF(U:U="国债2",0.05/N860+J860,IF(U:U="国债3",0.05/N860+J860,IF(U:U="国开0",0,IF(U:U="农发0",0,IF(U:U="国债0",0,IF(U:U="口行0",0,0.1/N860+J860)))))))))))))))))))))))))</f>
        <v>4.0454451089090258</v>
      </c>
      <c r="Q860" s="1"/>
      <c r="R860" s="88">
        <f t="shared" si="27"/>
        <v>-3.0154891090973912</v>
      </c>
      <c r="S860" s="1"/>
      <c r="U860" s="1" t="str">
        <f>IF(I:I="国家开发银行","国开",IF(I:I="中国进出口银行","口行",IF(I:I="中国农业发展银行","农发","国债")))&amp;IF(G:G&lt;1,"0",G860)</f>
        <v>农发20</v>
      </c>
      <c r="W860" s="1"/>
      <c r="X860" s="1"/>
    </row>
    <row r="861" spans="1:24" ht="15.75" hidden="1" x14ac:dyDescent="0.25">
      <c r="A861" s="113" t="str">
        <f t="shared" si="26"/>
        <v>160408.IB</v>
      </c>
      <c r="B861" s="29" t="s">
        <v>3161</v>
      </c>
      <c r="C861" s="29" t="s">
        <v>3162</v>
      </c>
      <c r="D861" s="33">
        <v>42718</v>
      </c>
      <c r="E861" s="33">
        <v>42720</v>
      </c>
      <c r="F861" s="30">
        <v>80</v>
      </c>
      <c r="G861" s="30">
        <v>10</v>
      </c>
      <c r="H861" s="29" t="s">
        <v>12</v>
      </c>
      <c r="I861" s="29" t="s">
        <v>41</v>
      </c>
      <c r="J861" s="30">
        <v>3.8994</v>
      </c>
      <c r="K861" s="30">
        <v>2.5099999999999998</v>
      </c>
      <c r="L861" s="30"/>
      <c r="M861" s="30">
        <v>10.625</v>
      </c>
      <c r="N861" s="84">
        <f>[1]!b_anal_modidura_cnbd(A861,E861,1)</f>
        <v>7.5167000000000002</v>
      </c>
      <c r="O861" s="85">
        <f>[1]!b_anal_yield_cnbd(A861,D861,1)</f>
        <v>3.8738000000000001</v>
      </c>
      <c r="P861" s="86">
        <f>IF(U:U="国开1",0.09/N861+J861,IF(U:U="国开3",0.14/N861+J861,IF(U:U="国开5",0.24/N861+J861,IF(U:U="国开7",0.24/N861+J861,IF(U:U="国开10",0.29/N861+J861,IF(U:U="口行1",0.08/N861+J861,IF(U:U="口行2",0.08/N861+J861,IF(U:U="口行3",0.08/N861+J861,IF(U:U="口行5",0.13/N861+J861,IF(U:U="口行7",0.13/N861+J861,IF(U:U="口行10",0.18/N861+J861,IF(U:U="农发1",0.09/N861+J861,IF(U:U="农发2",0.09/N861+J861,IF(U:U="农发3",0.09/N861+J861,IF(U:U="农发5",0.14/N861+J861,IF(U:U="农发7",0.19/N861+J861,IF(U:U="农发10",0.19/N861+J861,IF(U:U="农发20",0.24/N861+J861,IF(U:U="国债1",0.05/N861+J861,IF(U:U="国债2",0.05/N861+J861,IF(U:U="国债3",0.05/N861+J861,IF(U:U="国开0",0,IF(U:U="农发0",0,IF(U:U="国债0",0,IF(U:U="口行0",0,0.1/N861+J861)))))))))))))))))))))))))</f>
        <v>3.9246770497691807</v>
      </c>
      <c r="Q861" s="1"/>
      <c r="R861" s="88">
        <f t="shared" si="27"/>
        <v>5.0877049769180616</v>
      </c>
      <c r="S861" s="1"/>
      <c r="U861" s="1" t="str">
        <f>IF(I:I="国家开发银行","国开",IF(I:I="中国进出口银行","口行",IF(I:I="中国农业发展银行","农发","国债")))&amp;IF(G:G&lt;1,"0",G861)</f>
        <v>农发10</v>
      </c>
      <c r="W861" s="1"/>
      <c r="X861" s="1"/>
    </row>
    <row r="862" spans="1:24" ht="15.75" hidden="1" x14ac:dyDescent="0.25">
      <c r="A862" s="113" t="str">
        <f t="shared" si="26"/>
        <v>160409.IB</v>
      </c>
      <c r="B862" s="29" t="s">
        <v>3163</v>
      </c>
      <c r="C862" s="29" t="s">
        <v>3164</v>
      </c>
      <c r="D862" s="33">
        <v>42718</v>
      </c>
      <c r="E862" s="33">
        <v>42720</v>
      </c>
      <c r="F862" s="30">
        <v>20</v>
      </c>
      <c r="G862" s="30">
        <v>15</v>
      </c>
      <c r="H862" s="29" t="s">
        <v>12</v>
      </c>
      <c r="I862" s="29" t="s">
        <v>41</v>
      </c>
      <c r="J862" s="30">
        <v>4.0923999999999996</v>
      </c>
      <c r="K862" s="30">
        <v>3.65</v>
      </c>
      <c r="L862" s="30"/>
      <c r="M862" s="30">
        <v>1.0968</v>
      </c>
      <c r="N862" s="84">
        <f>[1]!b_anal_modidura_cnbd(A862,E862,1)</f>
        <v>10.3225</v>
      </c>
      <c r="O862" s="85">
        <f>[1]!b_anal_yield_cnbd(A862,D862,1)</f>
        <v>4.0340999999999996</v>
      </c>
      <c r="P862" s="86">
        <f>IF(U:U="国开1",0.09/N862+J862,IF(U:U="国开3",0.14/N862+J862,IF(U:U="国开5",0.24/N862+J862,IF(U:U="国开7",0.24/N862+J862,IF(U:U="国开10",0.29/N862+J862,IF(U:U="口行1",0.08/N862+J862,IF(U:U="口行2",0.08/N862+J862,IF(U:U="口行3",0.08/N862+J862,IF(U:U="口行5",0.13/N862+J862,IF(U:U="口行7",0.13/N862+J862,IF(U:U="口行10",0.18/N862+J862,IF(U:U="农发1",0.09/N862+J862,IF(U:U="农发2",0.09/N862+J862,IF(U:U="农发3",0.09/N862+J862,IF(U:U="农发5",0.14/N862+J862,IF(U:U="农发7",0.19/N862+J862,IF(U:U="农发10",0.19/N862+J862,IF(U:U="农发20",0.24/N862+J862,IF(U:U="国债1",0.05/N862+J862,IF(U:U="国债2",0.05/N862+J862,IF(U:U="国债3",0.05/N862+J862,IF(U:U="国开0",0,IF(U:U="农发0",0,IF(U:U="国债0",0,IF(U:U="口行0",0,0.1/N862+J862)))))))))))))))))))))))))</f>
        <v>4.1020875756841848</v>
      </c>
      <c r="Q862" s="1"/>
      <c r="R862" s="88">
        <f t="shared" si="27"/>
        <v>6.7987575684185231</v>
      </c>
      <c r="S862" s="1"/>
      <c r="U862" s="1" t="str">
        <f>IF(I:I="国家开发银行","国开",IF(I:I="中国进出口银行","口行",IF(I:I="中国农业发展银行","农发","国债")))&amp;IF(G:G&lt;1,"0",G862)</f>
        <v>农发15</v>
      </c>
      <c r="W862" s="1"/>
      <c r="X862" s="1"/>
    </row>
    <row r="863" spans="1:24" ht="15.75" hidden="1" x14ac:dyDescent="0.25">
      <c r="A863" s="113" t="str">
        <f t="shared" si="26"/>
        <v>160420.IB</v>
      </c>
      <c r="B863" s="29" t="s">
        <v>3165</v>
      </c>
      <c r="C863" s="29" t="s">
        <v>3166</v>
      </c>
      <c r="D863" s="33">
        <v>42720</v>
      </c>
      <c r="E863" s="33">
        <v>42724</v>
      </c>
      <c r="F863" s="30">
        <v>40</v>
      </c>
      <c r="G863" s="30">
        <v>3</v>
      </c>
      <c r="H863" s="29" t="s">
        <v>12</v>
      </c>
      <c r="I863" s="29" t="s">
        <v>41</v>
      </c>
      <c r="J863" s="30">
        <v>3.7654000000000001</v>
      </c>
      <c r="K863" s="30">
        <v>5.07</v>
      </c>
      <c r="L863" s="30"/>
      <c r="M863" s="30">
        <v>1.4286000000000001</v>
      </c>
      <c r="N863" s="84">
        <f>[1]!b_anal_modidura_cnbd(A863,E863,1)</f>
        <v>2.4203000000000001</v>
      </c>
      <c r="O863" s="85">
        <f>[1]!b_anal_yield_cnbd(A863,D863,1)</f>
        <v>3.8572000000000002</v>
      </c>
      <c r="P863" s="86">
        <f>IF(U:U="国开1",0.09/N863+J863,IF(U:U="国开3",0.14/N863+J863,IF(U:U="国开5",0.24/N863+J863,IF(U:U="国开7",0.24/N863+J863,IF(U:U="国开10",0.29/N863+J863,IF(U:U="口行1",0.08/N863+J863,IF(U:U="口行2",0.08/N863+J863,IF(U:U="口行3",0.08/N863+J863,IF(U:U="口行5",0.13/N863+J863,IF(U:U="口行7",0.13/N863+J863,IF(U:U="口行10",0.18/N863+J863,IF(U:U="农发1",0.09/N863+J863,IF(U:U="农发2",0.09/N863+J863,IF(U:U="农发3",0.09/N863+J863,IF(U:U="农发5",0.14/N863+J863,IF(U:U="农发7",0.19/N863+J863,IF(U:U="农发10",0.19/N863+J863,IF(U:U="农发20",0.24/N863+J863,IF(U:U="国债1",0.05/N863+J863,IF(U:U="国债2",0.05/N863+J863,IF(U:U="国债3",0.05/N863+J863,IF(U:U="国开0",0,IF(U:U="农发0",0,IF(U:U="国债0",0,IF(U:U="口行0",0,0.1/N863+J863)))))))))))))))))))))))))</f>
        <v>3.8025854728752635</v>
      </c>
      <c r="Q863" s="1"/>
      <c r="R863" s="88">
        <f t="shared" si="27"/>
        <v>-5.4614527124736689</v>
      </c>
      <c r="S863" s="1"/>
      <c r="U863" s="1" t="str">
        <f>IF(I:I="国家开发银行","国开",IF(I:I="中国进出口银行","口行",IF(I:I="中国农业发展银行","农发","国债")))&amp;IF(G:G&lt;1,"0",G863)</f>
        <v>农发3</v>
      </c>
      <c r="W863" s="1"/>
      <c r="X863" s="1"/>
    </row>
    <row r="864" spans="1:24" ht="15.75" hidden="1" x14ac:dyDescent="0.25">
      <c r="A864" s="113" t="str">
        <f t="shared" si="26"/>
        <v>160418.IB</v>
      </c>
      <c r="B864" s="29" t="s">
        <v>3167</v>
      </c>
      <c r="C864" s="29" t="s">
        <v>3168</v>
      </c>
      <c r="D864" s="33">
        <v>42720</v>
      </c>
      <c r="E864" s="33">
        <v>42724</v>
      </c>
      <c r="F864" s="30">
        <v>40</v>
      </c>
      <c r="G864" s="30">
        <v>10</v>
      </c>
      <c r="H864" s="29" t="s">
        <v>12</v>
      </c>
      <c r="I864" s="29" t="s">
        <v>41</v>
      </c>
      <c r="J864" s="30">
        <v>3.8702000000000001</v>
      </c>
      <c r="K864" s="30">
        <v>5.71</v>
      </c>
      <c r="L864" s="30"/>
      <c r="M864" s="30">
        <v>2.2222</v>
      </c>
      <c r="N864" s="84">
        <f>[1]!b_anal_modidura_cnbd(A864,E864,1)</f>
        <v>7.5846</v>
      </c>
      <c r="O864" s="85">
        <f>[1]!b_anal_yield_cnbd(A864,D864,1)</f>
        <v>3.9</v>
      </c>
      <c r="P864" s="86">
        <f>IF(U:U="国开1",0.09/N864+J864,IF(U:U="国开3",0.14/N864+J864,IF(U:U="国开5",0.24/N864+J864,IF(U:U="国开7",0.24/N864+J864,IF(U:U="国开10",0.29/N864+J864,IF(U:U="口行1",0.08/N864+J864,IF(U:U="口行2",0.08/N864+J864,IF(U:U="口行3",0.08/N864+J864,IF(U:U="口行5",0.13/N864+J864,IF(U:U="口行7",0.13/N864+J864,IF(U:U="口行10",0.18/N864+J864,IF(U:U="农发1",0.09/N864+J864,IF(U:U="农发2",0.09/N864+J864,IF(U:U="农发3",0.09/N864+J864,IF(U:U="农发5",0.14/N864+J864,IF(U:U="农发7",0.19/N864+J864,IF(U:U="农发10",0.19/N864+J864,IF(U:U="农发20",0.24/N864+J864,IF(U:U="国债1",0.05/N864+J864,IF(U:U="国债2",0.05/N864+J864,IF(U:U="国债3",0.05/N864+J864,IF(U:U="国开0",0,IF(U:U="农发0",0,IF(U:U="国债0",0,IF(U:U="口行0",0,0.1/N864+J864)))))))))))))))))))))))))</f>
        <v>3.8952507607520501</v>
      </c>
      <c r="Q864" s="1"/>
      <c r="R864" s="88">
        <f t="shared" si="27"/>
        <v>-0.4749239247949788</v>
      </c>
      <c r="S864" s="1"/>
      <c r="U864" s="1" t="str">
        <f>IF(I:I="国家开发银行","国开",IF(I:I="中国进出口银行","口行",IF(I:I="中国农业发展银行","农发","国债")))&amp;IF(G:G&lt;1,"0",G864)</f>
        <v>农发10</v>
      </c>
      <c r="W864" s="1"/>
      <c r="X864" s="1"/>
    </row>
    <row r="865" spans="1:24" ht="15.75" hidden="1" x14ac:dyDescent="0.25">
      <c r="A865" s="113" t="str">
        <f t="shared" si="26"/>
        <v>160421.IB</v>
      </c>
      <c r="B865" s="29" t="s">
        <v>3169</v>
      </c>
      <c r="C865" s="29" t="s">
        <v>3170</v>
      </c>
      <c r="D865" s="33">
        <v>42720</v>
      </c>
      <c r="E865" s="33">
        <v>42724</v>
      </c>
      <c r="F865" s="30">
        <v>40</v>
      </c>
      <c r="G865" s="30">
        <v>5</v>
      </c>
      <c r="H865" s="29" t="s">
        <v>12</v>
      </c>
      <c r="I865" s="29" t="s">
        <v>41</v>
      </c>
      <c r="J865" s="30">
        <v>3.8582000000000001</v>
      </c>
      <c r="K865" s="30">
        <v>3.18</v>
      </c>
      <c r="L865" s="30"/>
      <c r="M865" s="30">
        <v>1.6153999999999999</v>
      </c>
      <c r="N865" s="84">
        <f>[1]!b_anal_modidura_cnbd(A865,E865,1)</f>
        <v>4.1445999999999996</v>
      </c>
      <c r="O865" s="85">
        <f>[1]!b_anal_yield_cnbd(A865,D865,1)</f>
        <v>3.8818999999999999</v>
      </c>
      <c r="P865" s="86">
        <f>IF(U:U="国开1",0.09/N865+J865,IF(U:U="国开3",0.14/N865+J865,IF(U:U="国开5",0.24/N865+J865,IF(U:U="国开7",0.24/N865+J865,IF(U:U="国开10",0.29/N865+J865,IF(U:U="口行1",0.08/N865+J865,IF(U:U="口行2",0.08/N865+J865,IF(U:U="口行3",0.08/N865+J865,IF(U:U="口行5",0.13/N865+J865,IF(U:U="口行7",0.13/N865+J865,IF(U:U="口行10",0.18/N865+J865,IF(U:U="农发1",0.09/N865+J865,IF(U:U="农发2",0.09/N865+J865,IF(U:U="农发3",0.09/N865+J865,IF(U:U="农发5",0.14/N865+J865,IF(U:U="农发7",0.19/N865+J865,IF(U:U="农发10",0.19/N865+J865,IF(U:U="农发20",0.24/N865+J865,IF(U:U="国债1",0.05/N865+J865,IF(U:U="国债2",0.05/N865+J865,IF(U:U="国债3",0.05/N865+J865,IF(U:U="国开0",0,IF(U:U="农发0",0,IF(U:U="国债0",0,IF(U:U="口行0",0,0.1/N865+J865)))))))))))))))))))))))))</f>
        <v>3.8919788930174204</v>
      </c>
      <c r="Q865" s="1"/>
      <c r="R865" s="88">
        <f t="shared" si="27"/>
        <v>1.0078893017420487</v>
      </c>
      <c r="S865" s="1"/>
      <c r="U865" s="1" t="str">
        <f>IF(I:I="国家开发银行","国开",IF(I:I="中国进出口银行","口行",IF(I:I="中国农业发展银行","农发","国债")))&amp;IF(G:G&lt;1,"0",G865)</f>
        <v>农发5</v>
      </c>
      <c r="W865" s="1"/>
      <c r="X865" s="1"/>
    </row>
    <row r="866" spans="1:24" ht="15.75" hidden="1" x14ac:dyDescent="0.25">
      <c r="A866" s="113" t="str">
        <f t="shared" si="26"/>
        <v>160417.IB</v>
      </c>
      <c r="B866" s="29" t="s">
        <v>3171</v>
      </c>
      <c r="C866" s="29" t="s">
        <v>3172</v>
      </c>
      <c r="D866" s="33">
        <v>42720</v>
      </c>
      <c r="E866" s="33">
        <v>42724</v>
      </c>
      <c r="F866" s="30">
        <v>40</v>
      </c>
      <c r="G866" s="30">
        <v>7</v>
      </c>
      <c r="H866" s="29" t="s">
        <v>12</v>
      </c>
      <c r="I866" s="29" t="s">
        <v>41</v>
      </c>
      <c r="J866" s="30">
        <v>3.8898000000000001</v>
      </c>
      <c r="K866" s="30">
        <v>3.34</v>
      </c>
      <c r="L866" s="30"/>
      <c r="M866" s="30">
        <v>6.1429</v>
      </c>
      <c r="N866" s="84">
        <f>[1]!b_anal_modidura_cnbd(A866,E866,1)</f>
        <v>5.4260000000000002</v>
      </c>
      <c r="O866" s="85">
        <f>[1]!b_anal_yield_cnbd(A866,D866,1)</f>
        <v>3.9510000000000001</v>
      </c>
      <c r="P866" s="86">
        <f>IF(U:U="国开1",0.09/N866+J866,IF(U:U="国开3",0.14/N866+J866,IF(U:U="国开5",0.24/N866+J866,IF(U:U="国开7",0.24/N866+J866,IF(U:U="国开10",0.29/N866+J866,IF(U:U="口行1",0.08/N866+J866,IF(U:U="口行2",0.08/N866+J866,IF(U:U="口行3",0.08/N866+J866,IF(U:U="口行5",0.13/N866+J866,IF(U:U="口行7",0.13/N866+J866,IF(U:U="口行10",0.18/N866+J866,IF(U:U="农发1",0.09/N866+J866,IF(U:U="农发2",0.09/N866+J866,IF(U:U="农发3",0.09/N866+J866,IF(U:U="农发5",0.14/N866+J866,IF(U:U="农发7",0.19/N866+J866,IF(U:U="农发10",0.19/N866+J866,IF(U:U="农发20",0.24/N866+J866,IF(U:U="国债1",0.05/N866+J866,IF(U:U="国债2",0.05/N866+J866,IF(U:U="国债3",0.05/N866+J866,IF(U:U="国开0",0,IF(U:U="农发0",0,IF(U:U="国债0",0,IF(U:U="口行0",0,0.1/N866+J866)))))))))))))))))))))))))</f>
        <v>3.9248165868042757</v>
      </c>
      <c r="Q866" s="1"/>
      <c r="R866" s="88">
        <f t="shared" si="27"/>
        <v>-2.618341319572437</v>
      </c>
      <c r="S866" s="1"/>
      <c r="U866" s="1" t="str">
        <f>IF(I:I="国家开发银行","国开",IF(I:I="中国进出口银行","口行",IF(I:I="中国农业发展银行","农发","国债")))&amp;IF(G:G&lt;1,"0",G866)</f>
        <v>农发7</v>
      </c>
      <c r="W866" s="1"/>
      <c r="X866" s="1"/>
    </row>
    <row r="867" spans="1:24" ht="15.75" hidden="1" x14ac:dyDescent="0.25">
      <c r="A867" s="113" t="str">
        <f t="shared" si="26"/>
        <v>160213.IB</v>
      </c>
      <c r="B867" s="29" t="s">
        <v>3173</v>
      </c>
      <c r="C867" s="29" t="s">
        <v>3174</v>
      </c>
      <c r="D867" s="33">
        <v>42724</v>
      </c>
      <c r="E867" s="33">
        <v>42726</v>
      </c>
      <c r="F867" s="30">
        <v>70</v>
      </c>
      <c r="G867" s="30">
        <v>10</v>
      </c>
      <c r="H867" s="29" t="s">
        <v>12</v>
      </c>
      <c r="I867" s="29" t="s">
        <v>15</v>
      </c>
      <c r="J867" s="30">
        <v>3.9209999999999998</v>
      </c>
      <c r="K867" s="30">
        <v>3.29</v>
      </c>
      <c r="L867" s="30"/>
      <c r="M867" s="30">
        <v>5.6666999999999996</v>
      </c>
      <c r="N867" s="84">
        <f>[1]!b_anal_modidura_cnbd(A867,E867,1)</f>
        <v>8.0975000000000001</v>
      </c>
      <c r="O867" s="85">
        <f>[1]!b_anal_yield_cnbd(A867,D867,1)</f>
        <v>3.9098000000000002</v>
      </c>
      <c r="P867" s="86">
        <f>IF(U:U="国开1",0.09/N867+J867,IF(U:U="国开3",0.14/N867+J867,IF(U:U="国开5",0.24/N867+J867,IF(U:U="国开7",0.24/N867+J867,IF(U:U="国开10",0.29/N867+J867,IF(U:U="口行1",0.08/N867+J867,IF(U:U="口行2",0.08/N867+J867,IF(U:U="口行3",0.08/N867+J867,IF(U:U="口行5",0.13/N867+J867,IF(U:U="口行7",0.13/N867+J867,IF(U:U="口行10",0.18/N867+J867,IF(U:U="农发1",0.09/N867+J867,IF(U:U="农发2",0.09/N867+J867,IF(U:U="农发3",0.09/N867+J867,IF(U:U="农发5",0.14/N867+J867,IF(U:U="农发7",0.19/N867+J867,IF(U:U="农发10",0.19/N867+J867,IF(U:U="农发20",0.24/N867+J867,IF(U:U="国债1",0.05/N867+J867,IF(U:U="国债2",0.05/N867+J867,IF(U:U="国债3",0.05/N867+J867,IF(U:U="国开0",0,IF(U:U="农发0",0,IF(U:U="国债0",0,IF(U:U="口行0",0,0.1/N867+J867)))))))))))))))))))))))))</f>
        <v>3.9568135226921886</v>
      </c>
      <c r="Q867" s="1"/>
      <c r="R867" s="88">
        <f t="shared" si="27"/>
        <v>4.7013522692188392</v>
      </c>
      <c r="S867" s="1"/>
      <c r="U867" s="1" t="str">
        <f>IF(I:I="国家开发银行","国开",IF(I:I="中国进出口银行","口行",IF(I:I="中国农业发展银行","农发","国债")))&amp;IF(G:G&lt;1,"0",G867)</f>
        <v>国开10</v>
      </c>
      <c r="W867" s="1"/>
      <c r="X867" s="1"/>
    </row>
    <row r="868" spans="1:24" ht="15.75" hidden="1" x14ac:dyDescent="0.25">
      <c r="A868" s="113" t="str">
        <f t="shared" si="26"/>
        <v>160218.IB</v>
      </c>
      <c r="B868" s="29" t="s">
        <v>3175</v>
      </c>
      <c r="C868" s="29" t="s">
        <v>3176</v>
      </c>
      <c r="D868" s="33">
        <v>42724</v>
      </c>
      <c r="E868" s="33">
        <v>42726</v>
      </c>
      <c r="F868" s="30">
        <v>30</v>
      </c>
      <c r="G868" s="30">
        <v>5</v>
      </c>
      <c r="H868" s="29" t="s">
        <v>12</v>
      </c>
      <c r="I868" s="29" t="s">
        <v>15</v>
      </c>
      <c r="J868" s="30">
        <v>3.9013</v>
      </c>
      <c r="K868" s="30">
        <v>3.15</v>
      </c>
      <c r="L868" s="30"/>
      <c r="M868" s="30">
        <v>2.6785999999999999</v>
      </c>
      <c r="N868" s="84">
        <f>[1]!b_anal_modidura_cnbd(A868,E868,1)</f>
        <v>4.4702000000000002</v>
      </c>
      <c r="O868" s="85">
        <f>[1]!b_anal_yield_cnbd(A868,D868,1)</f>
        <v>3.9413</v>
      </c>
      <c r="P868" s="86">
        <f>IF(U:U="国开1",0.09/N868+J868,IF(U:U="国开3",0.14/N868+J868,IF(U:U="国开5",0.24/N868+J868,IF(U:U="国开7",0.24/N868+J868,IF(U:U="国开10",0.29/N868+J868,IF(U:U="口行1",0.08/N868+J868,IF(U:U="口行2",0.08/N868+J868,IF(U:U="口行3",0.08/N868+J868,IF(U:U="口行5",0.13/N868+J868,IF(U:U="口行7",0.13/N868+J868,IF(U:U="口行10",0.18/N868+J868,IF(U:U="农发1",0.09/N868+J868,IF(U:U="农发2",0.09/N868+J868,IF(U:U="农发3",0.09/N868+J868,IF(U:U="农发5",0.14/N868+J868,IF(U:U="农发7",0.19/N868+J868,IF(U:U="农发10",0.19/N868+J868,IF(U:U="农发20",0.24/N868+J868,IF(U:U="国债1",0.05/N868+J868,IF(U:U="国债2",0.05/N868+J868,IF(U:U="国债3",0.05/N868+J868,IF(U:U="国开0",0,IF(U:U="农发0",0,IF(U:U="国债0",0,IF(U:U="口行0",0,0.1/N868+J868)))))))))))))))))))))))))</f>
        <v>3.9549888729810747</v>
      </c>
      <c r="Q868" s="1"/>
      <c r="R868" s="88">
        <f t="shared" si="27"/>
        <v>1.3688872981074685</v>
      </c>
      <c r="S868" s="1"/>
      <c r="U868" s="1" t="str">
        <f>IF(I:I="国家开发银行","国开",IF(I:I="中国进出口银行","口行",IF(I:I="中国农业发展银行","农发","国债")))&amp;IF(G:G&lt;1,"0",G868)</f>
        <v>国开5</v>
      </c>
      <c r="W868" s="1"/>
      <c r="X868" s="1"/>
    </row>
    <row r="869" spans="1:24" ht="15.75" hidden="1" x14ac:dyDescent="0.25">
      <c r="A869" s="113" t="str">
        <f t="shared" si="26"/>
        <v>160215.IB</v>
      </c>
      <c r="B869" s="29" t="s">
        <v>3177</v>
      </c>
      <c r="C869" s="29" t="s">
        <v>3178</v>
      </c>
      <c r="D869" s="33">
        <v>42724</v>
      </c>
      <c r="E869" s="33">
        <v>42726</v>
      </c>
      <c r="F869" s="30">
        <v>25</v>
      </c>
      <c r="G869" s="30">
        <v>3</v>
      </c>
      <c r="H869" s="29" t="s">
        <v>12</v>
      </c>
      <c r="I869" s="29" t="s">
        <v>15</v>
      </c>
      <c r="J869" s="30">
        <v>3.9171</v>
      </c>
      <c r="K869" s="30">
        <v>4.79</v>
      </c>
      <c r="L869" s="30"/>
      <c r="M869" s="30">
        <v>2</v>
      </c>
      <c r="N869" s="84">
        <f>[1]!b_anal_modidura_cnbd(A869,E869,1)</f>
        <v>2.6497000000000002</v>
      </c>
      <c r="O869" s="85">
        <f>[1]!b_anal_yield_cnbd(A869,D869,1)</f>
        <v>3.9281999999999999</v>
      </c>
      <c r="P869" s="86">
        <f>IF(U:U="国开1",0.09/N869+J869,IF(U:U="国开3",0.14/N869+J869,IF(U:U="国开5",0.24/N869+J869,IF(U:U="国开7",0.24/N869+J869,IF(U:U="国开10",0.29/N869+J869,IF(U:U="口行1",0.08/N869+J869,IF(U:U="口行2",0.08/N869+J869,IF(U:U="口行3",0.08/N869+J869,IF(U:U="口行5",0.13/N869+J869,IF(U:U="口行7",0.13/N869+J869,IF(U:U="口行10",0.18/N869+J869,IF(U:U="农发1",0.09/N869+J869,IF(U:U="农发2",0.09/N869+J869,IF(U:U="农发3",0.09/N869+J869,IF(U:U="农发5",0.14/N869+J869,IF(U:U="农发7",0.19/N869+J869,IF(U:U="农发10",0.19/N869+J869,IF(U:U="农发20",0.24/N869+J869,IF(U:U="国债1",0.05/N869+J869,IF(U:U="国债2",0.05/N869+J869,IF(U:U="国债3",0.05/N869+J869,IF(U:U="国开0",0,IF(U:U="农发0",0,IF(U:U="国债0",0,IF(U:U="口行0",0,0.1/N869+J869)))))))))))))))))))))))))</f>
        <v>3.9699361701324678</v>
      </c>
      <c r="Q869" s="1"/>
      <c r="R869" s="88">
        <f t="shared" si="27"/>
        <v>4.1736170132467887</v>
      </c>
      <c r="S869" s="1"/>
      <c r="U869" s="1" t="str">
        <f>IF(I:I="国家开发银行","国开",IF(I:I="中国进出口银行","口行",IF(I:I="中国农业发展银行","农发","国债")))&amp;IF(G:G&lt;1,"0",G869)</f>
        <v>国开3</v>
      </c>
      <c r="W869" s="1"/>
      <c r="X869" s="1"/>
    </row>
    <row r="870" spans="1:24" ht="15.75" hidden="1" x14ac:dyDescent="0.25">
      <c r="A870" s="113" t="str">
        <f t="shared" si="26"/>
        <v>160025.IB</v>
      </c>
      <c r="B870" s="29" t="s">
        <v>3179</v>
      </c>
      <c r="C870" s="29" t="s">
        <v>3180</v>
      </c>
      <c r="D870" s="33">
        <v>42725</v>
      </c>
      <c r="E870" s="33">
        <v>42726</v>
      </c>
      <c r="F870" s="30">
        <v>169.8</v>
      </c>
      <c r="G870" s="30">
        <v>7</v>
      </c>
      <c r="H870" s="29" t="s">
        <v>12</v>
      </c>
      <c r="I870" s="29" t="s">
        <v>31</v>
      </c>
      <c r="J870" s="30">
        <v>3.1797</v>
      </c>
      <c r="K870" s="30">
        <v>2.64</v>
      </c>
      <c r="L870" s="30"/>
      <c r="M870" s="30"/>
      <c r="N870" s="84">
        <f>[1]!b_anal_modidura_cnbd(A870,E870,1)</f>
        <v>6.1557000000000004</v>
      </c>
      <c r="O870" s="85">
        <f>[1]!b_anal_yield_cnbd(A870,D870,1)</f>
        <v>3.2469999999999999</v>
      </c>
      <c r="P870" s="86">
        <f>IF(U:U="国开1",0.09/N870+J870,IF(U:U="国开3",0.14/N870+J870,IF(U:U="国开5",0.24/N870+J870,IF(U:U="国开7",0.24/N870+J870,IF(U:U="国开10",0.29/N870+J870,IF(U:U="口行1",0.08/N870+J870,IF(U:U="口行2",0.08/N870+J870,IF(U:U="口行3",0.08/N870+J870,IF(U:U="口行5",0.13/N870+J870,IF(U:U="口行7",0.13/N870+J870,IF(U:U="口行10",0.18/N870+J870,IF(U:U="农发1",0.09/N870+J870,IF(U:U="农发2",0.09/N870+J870,IF(U:U="农发3",0.09/N870+J870,IF(U:U="农发5",0.14/N870+J870,IF(U:U="农发7",0.19/N870+J870,IF(U:U="农发10",0.19/N870+J870,IF(U:U="农发20",0.24/N870+J870,IF(U:U="国债1",0.05/N870+J870,IF(U:U="国债2",0.05/N870+J870,IF(U:U="国债3",0.05/N870+J870,IF(U:U="国开0",0,IF(U:U="农发0",0,IF(U:U="国债0",0,IF(U:U="口行0",0,0.1/N870+J870)))))))))))))))))))))))))</f>
        <v>3.1959451061617687</v>
      </c>
      <c r="Q870" s="1"/>
      <c r="R870" s="88">
        <f t="shared" si="27"/>
        <v>-5.1054893838231141</v>
      </c>
      <c r="S870" s="1"/>
      <c r="U870" s="1" t="str">
        <f>IF(I:I="国家开发银行","国开",IF(I:I="中国进出口银行","口行",IF(I:I="中国农业发展银行","农发","国债")))&amp;IF(G:G&lt;1,"0",G870)</f>
        <v>国债7</v>
      </c>
      <c r="W870" s="1"/>
      <c r="X870" s="1"/>
    </row>
    <row r="871" spans="1:24" ht="15.75" hidden="1" x14ac:dyDescent="0.25">
      <c r="A871" s="113" t="str">
        <f t="shared" si="26"/>
        <v>160022.IB</v>
      </c>
      <c r="B871" s="29" t="s">
        <v>3181</v>
      </c>
      <c r="C871" s="29" t="s">
        <v>3182</v>
      </c>
      <c r="D871" s="33">
        <v>42725</v>
      </c>
      <c r="E871" s="33">
        <v>42726</v>
      </c>
      <c r="F871" s="30">
        <v>170.8</v>
      </c>
      <c r="G871" s="30">
        <v>3</v>
      </c>
      <c r="H871" s="29" t="s">
        <v>12</v>
      </c>
      <c r="I871" s="29" t="s">
        <v>31</v>
      </c>
      <c r="J871" s="30">
        <v>3.0065</v>
      </c>
      <c r="K871" s="30">
        <v>2.19</v>
      </c>
      <c r="L871" s="30"/>
      <c r="M871" s="30"/>
      <c r="N871" s="84">
        <f>[1]!b_anal_modidura_cnbd(A871,E871,1)</f>
        <v>2.6966999999999999</v>
      </c>
      <c r="O871" s="85">
        <f>[1]!b_anal_yield_cnbd(A871,D871,1)</f>
        <v>3.0489000000000002</v>
      </c>
      <c r="P871" s="86">
        <f>IF(U:U="国开1",0.09/N871+J871,IF(U:U="国开3",0.14/N871+J871,IF(U:U="国开5",0.24/N871+J871,IF(U:U="国开7",0.24/N871+J871,IF(U:U="国开10",0.29/N871+J871,IF(U:U="口行1",0.08/N871+J871,IF(U:U="口行2",0.08/N871+J871,IF(U:U="口行3",0.08/N871+J871,IF(U:U="口行5",0.13/N871+J871,IF(U:U="口行7",0.13/N871+J871,IF(U:U="口行10",0.18/N871+J871,IF(U:U="农发1",0.09/N871+J871,IF(U:U="农发2",0.09/N871+J871,IF(U:U="农发3",0.09/N871+J871,IF(U:U="农发5",0.14/N871+J871,IF(U:U="农发7",0.19/N871+J871,IF(U:U="农发10",0.19/N871+J871,IF(U:U="农发20",0.24/N871+J871,IF(U:U="国债1",0.05/N871+J871,IF(U:U="国债2",0.05/N871+J871,IF(U:U="国债3",0.05/N871+J871,IF(U:U="国开0",0,IF(U:U="农发0",0,IF(U:U="国债0",0,IF(U:U="口行0",0,0.1/N871+J871)))))))))))))))))))))))))</f>
        <v>3.0250411799606924</v>
      </c>
      <c r="Q871" s="1"/>
      <c r="R871" s="88">
        <f t="shared" si="27"/>
        <v>-2.3858820039307727</v>
      </c>
      <c r="S871" s="1"/>
      <c r="U871" s="1" t="str">
        <f>IF(I:I="国家开发银行","国开",IF(I:I="中国进出口银行","口行",IF(I:I="中国农业发展银行","农发","国债")))&amp;IF(G:G&lt;1,"0",G871)</f>
        <v>国债3</v>
      </c>
      <c r="W871" s="1"/>
      <c r="X871" s="1"/>
    </row>
    <row r="872" spans="1:24" ht="15.75" hidden="1" x14ac:dyDescent="0.25">
      <c r="A872" s="113" t="str">
        <f t="shared" si="26"/>
        <v>160213.IB</v>
      </c>
      <c r="B872" s="29" t="s">
        <v>3183</v>
      </c>
      <c r="C872" s="29" t="s">
        <v>3184</v>
      </c>
      <c r="D872" s="33">
        <v>42731</v>
      </c>
      <c r="E872" s="33">
        <v>42739</v>
      </c>
      <c r="F872" s="30">
        <v>65</v>
      </c>
      <c r="G872" s="30">
        <v>10</v>
      </c>
      <c r="H872" s="29" t="s">
        <v>12</v>
      </c>
      <c r="I872" s="29" t="s">
        <v>15</v>
      </c>
      <c r="J872" s="30">
        <v>3.7389000000000001</v>
      </c>
      <c r="K872" s="30">
        <v>2.63</v>
      </c>
      <c r="L872" s="30"/>
      <c r="M872" s="30">
        <v>2.5</v>
      </c>
      <c r="N872" s="84">
        <f>[1]!b_anal_modidura_cnbd(A872,E872,1)</f>
        <v>8.0602999999999998</v>
      </c>
      <c r="O872" s="85">
        <f>[1]!b_anal_yield_cnbd(A872,D872,1)</f>
        <v>3.7896999999999998</v>
      </c>
      <c r="P872" s="86">
        <f>IF(U:U="国开1",0.09/N872+J872,IF(U:U="国开3",0.14/N872+J872,IF(U:U="国开5",0.24/N872+J872,IF(U:U="国开7",0.24/N872+J872,IF(U:U="国开10",0.29/N872+J872,IF(U:U="口行1",0.08/N872+J872,IF(U:U="口行2",0.08/N872+J872,IF(U:U="口行3",0.08/N872+J872,IF(U:U="口行5",0.13/N872+J872,IF(U:U="口行7",0.13/N872+J872,IF(U:U="口行10",0.18/N872+J872,IF(U:U="农发1",0.09/N872+J872,IF(U:U="农发2",0.09/N872+J872,IF(U:U="农发3",0.09/N872+J872,IF(U:U="农发5",0.14/N872+J872,IF(U:U="农发7",0.19/N872+J872,IF(U:U="农发10",0.19/N872+J872,IF(U:U="农发20",0.24/N872+J872,IF(U:U="国债1",0.05/N872+J872,IF(U:U="国债2",0.05/N872+J872,IF(U:U="国债3",0.05/N872+J872,IF(U:U="国开0",0,IF(U:U="农发0",0,IF(U:U="国债0",0,IF(U:U="口行0",0,0.1/N872+J872)))))))))))))))))))))))))</f>
        <v>3.7748788097217227</v>
      </c>
      <c r="Q872" s="1"/>
      <c r="R872" s="88">
        <f t="shared" si="27"/>
        <v>-1.4821190278277108</v>
      </c>
      <c r="S872" s="1"/>
      <c r="U872" s="1" t="str">
        <f>IF(I:I="国家开发银行","国开",IF(I:I="中国进出口银行","口行",IF(I:I="中国农业发展银行","农发","国债")))&amp;IF(G:G&lt;1,"0",G872)</f>
        <v>国开10</v>
      </c>
      <c r="W872" s="1"/>
      <c r="X872" s="1"/>
    </row>
    <row r="873" spans="1:24" ht="15.75" hidden="1" x14ac:dyDescent="0.25">
      <c r="A873" s="113" t="str">
        <f t="shared" si="26"/>
        <v>160218.IB</v>
      </c>
      <c r="B873" s="29" t="s">
        <v>3185</v>
      </c>
      <c r="C873" s="29" t="s">
        <v>3186</v>
      </c>
      <c r="D873" s="33">
        <v>42731</v>
      </c>
      <c r="E873" s="33">
        <v>42739</v>
      </c>
      <c r="F873" s="30">
        <v>35</v>
      </c>
      <c r="G873" s="30">
        <v>5</v>
      </c>
      <c r="H873" s="29" t="s">
        <v>12</v>
      </c>
      <c r="I873" s="29" t="s">
        <v>15</v>
      </c>
      <c r="J873" s="30">
        <v>3.6577000000000002</v>
      </c>
      <c r="K873" s="30">
        <v>5.49</v>
      </c>
      <c r="L873" s="30"/>
      <c r="M873" s="30">
        <v>1.3332999999999999</v>
      </c>
      <c r="N873" s="84">
        <f>[1]!b_anal_modidura_cnbd(A873,E873,1)</f>
        <v>4.4423000000000004</v>
      </c>
      <c r="O873" s="85">
        <f>[1]!b_anal_yield_cnbd(A873,D873,1)</f>
        <v>3.7368999999999999</v>
      </c>
      <c r="P873" s="86">
        <f>IF(U:U="国开1",0.09/N873+J873,IF(U:U="国开3",0.14/N873+J873,IF(U:U="国开5",0.24/N873+J873,IF(U:U="国开7",0.24/N873+J873,IF(U:U="国开10",0.29/N873+J873,IF(U:U="口行1",0.08/N873+J873,IF(U:U="口行2",0.08/N873+J873,IF(U:U="口行3",0.08/N873+J873,IF(U:U="口行5",0.13/N873+J873,IF(U:U="口行7",0.13/N873+J873,IF(U:U="口行10",0.18/N873+J873,IF(U:U="农发1",0.09/N873+J873,IF(U:U="农发2",0.09/N873+J873,IF(U:U="农发3",0.09/N873+J873,IF(U:U="农发5",0.14/N873+J873,IF(U:U="农发7",0.19/N873+J873,IF(U:U="农发10",0.19/N873+J873,IF(U:U="农发20",0.24/N873+J873,IF(U:U="国债1",0.05/N873+J873,IF(U:U="国债2",0.05/N873+J873,IF(U:U="国债3",0.05/N873+J873,IF(U:U="国开0",0,IF(U:U="农发0",0,IF(U:U="国债0",0,IF(U:U="口行0",0,0.1/N873+J873)))))))))))))))))))))))))</f>
        <v>3.7117260675776063</v>
      </c>
      <c r="Q873" s="1"/>
      <c r="R873" s="88">
        <f t="shared" si="27"/>
        <v>-2.517393242239363</v>
      </c>
      <c r="S873" s="1"/>
      <c r="U873" s="1" t="str">
        <f>IF(I:I="国家开发银行","国开",IF(I:I="中国进出口银行","口行",IF(I:I="中国农业发展银行","农发","国债")))&amp;IF(G:G&lt;1,"0",G873)</f>
        <v>国开5</v>
      </c>
      <c r="W873" s="1"/>
      <c r="X873" s="1"/>
    </row>
    <row r="874" spans="1:24" ht="15.75" hidden="1" x14ac:dyDescent="0.25">
      <c r="A874" s="113" t="str">
        <f t="shared" si="26"/>
        <v>160023.IB</v>
      </c>
      <c r="B874" s="29" t="s">
        <v>3187</v>
      </c>
      <c r="C874" s="29" t="s">
        <v>3188</v>
      </c>
      <c r="D874" s="33">
        <v>42739</v>
      </c>
      <c r="E874" s="33">
        <v>42740</v>
      </c>
      <c r="F874" s="30">
        <v>200</v>
      </c>
      <c r="G874" s="30">
        <v>10</v>
      </c>
      <c r="H874" s="29" t="s">
        <v>12</v>
      </c>
      <c r="I874" s="29" t="s">
        <v>31</v>
      </c>
      <c r="J874" s="30">
        <v>3.0956000000000001</v>
      </c>
      <c r="K874" s="30">
        <v>2.14</v>
      </c>
      <c r="L874" s="30"/>
      <c r="M874" s="30"/>
      <c r="N874" s="84">
        <f>[1]!b_anal_modidura_cnbd(A874,E874,1)</f>
        <v>8.4878999999999998</v>
      </c>
      <c r="O874" s="85">
        <f>[1]!b_anal_yield_cnbd(A874,D874,1)</f>
        <v>3.1749000000000001</v>
      </c>
      <c r="P874" s="86">
        <f>IF(U:U="国开1",0.09/N874+J874,IF(U:U="国开3",0.14/N874+J874,IF(U:U="国开5",0.24/N874+J874,IF(U:U="国开7",0.24/N874+J874,IF(U:U="国开10",0.29/N874+J874,IF(U:U="口行1",0.08/N874+J874,IF(U:U="口行2",0.08/N874+J874,IF(U:U="口行3",0.08/N874+J874,IF(U:U="口行5",0.13/N874+J874,IF(U:U="口行7",0.13/N874+J874,IF(U:U="口行10",0.18/N874+J874,IF(U:U="农发1",0.09/N874+J874,IF(U:U="农发2",0.09/N874+J874,IF(U:U="农发3",0.09/N874+J874,IF(U:U="农发5",0.14/N874+J874,IF(U:U="农发7",0.19/N874+J874,IF(U:U="农发10",0.19/N874+J874,IF(U:U="农发20",0.24/N874+J874,IF(U:U="国债1",0.05/N874+J874,IF(U:U="国债2",0.05/N874+J874,IF(U:U="国债3",0.05/N874+J874,IF(U:U="国开0",0,IF(U:U="农发0",0,IF(U:U="国债0",0,IF(U:U="口行0",0,0.1/N874+J874)))))))))))))))))))))))))</f>
        <v>3.1073814771616068</v>
      </c>
      <c r="Q874" s="1"/>
      <c r="R874" s="88">
        <f t="shared" si="27"/>
        <v>-6.7518522838393213</v>
      </c>
      <c r="S874" s="1"/>
      <c r="U874" s="1" t="str">
        <f>IF(I:I="国家开发银行","国开",IF(I:I="中国进出口银行","口行",IF(I:I="中国农业发展银行","农发","国债")))&amp;IF(G:G&lt;1,"0",G874)</f>
        <v>国债10</v>
      </c>
      <c r="W874" s="1"/>
      <c r="X874" s="1"/>
    </row>
    <row r="875" spans="1:24" ht="15.75" hidden="1" x14ac:dyDescent="0.25">
      <c r="A875" s="113" t="str">
        <f t="shared" si="26"/>
        <v>160218.IB</v>
      </c>
      <c r="B875" s="29" t="s">
        <v>3189</v>
      </c>
      <c r="C875" s="29" t="s">
        <v>3190</v>
      </c>
      <c r="D875" s="33">
        <v>42740</v>
      </c>
      <c r="E875" s="33">
        <v>42744</v>
      </c>
      <c r="F875" s="30">
        <v>60</v>
      </c>
      <c r="G875" s="30">
        <v>5</v>
      </c>
      <c r="H875" s="29" t="s">
        <v>12</v>
      </c>
      <c r="I875" s="29" t="s">
        <v>15</v>
      </c>
      <c r="J875" s="30">
        <v>3.7052</v>
      </c>
      <c r="K875" s="30">
        <v>1.88</v>
      </c>
      <c r="L875" s="30"/>
      <c r="M875" s="30">
        <v>1.3571</v>
      </c>
      <c r="N875" s="84">
        <f>[1]!b_anal_modidura_cnbd(A875,E875,1)</f>
        <v>4.4273999999999996</v>
      </c>
      <c r="O875" s="85">
        <f>[1]!b_anal_yield_cnbd(A875,D875,1)</f>
        <v>3.6787999999999998</v>
      </c>
      <c r="P875" s="86">
        <f>IF(U:U="国开1",0.09/N875+J875,IF(U:U="国开3",0.14/N875+J875,IF(U:U="国开5",0.24/N875+J875,IF(U:U="国开7",0.24/N875+J875,IF(U:U="国开10",0.29/N875+J875,IF(U:U="口行1",0.08/N875+J875,IF(U:U="口行2",0.08/N875+J875,IF(U:U="口行3",0.08/N875+J875,IF(U:U="口行5",0.13/N875+J875,IF(U:U="口行7",0.13/N875+J875,IF(U:U="口行10",0.18/N875+J875,IF(U:U="农发1",0.09/N875+J875,IF(U:U="农发2",0.09/N875+J875,IF(U:U="农发3",0.09/N875+J875,IF(U:U="农发5",0.14/N875+J875,IF(U:U="农发7",0.19/N875+J875,IF(U:U="农发10",0.19/N875+J875,IF(U:U="农发20",0.24/N875+J875,IF(U:U="国债1",0.05/N875+J875,IF(U:U="国债2",0.05/N875+J875,IF(U:U="国债3",0.05/N875+J875,IF(U:U="国开0",0,IF(U:U="农发0",0,IF(U:U="国债0",0,IF(U:U="口行0",0,0.1/N875+J875)))))))))))))))))))))))))</f>
        <v>3.7594078872475944</v>
      </c>
      <c r="Q875" s="1"/>
      <c r="R875" s="88">
        <f t="shared" si="27"/>
        <v>8.0607887247594601</v>
      </c>
      <c r="S875" s="1"/>
      <c r="U875" s="1" t="str">
        <f>IF(I:I="国家开发银行","国开",IF(I:I="中国进出口银行","口行",IF(I:I="中国农业发展银行","农发","国债")))&amp;IF(G:G&lt;1,"0",G875)</f>
        <v>国开5</v>
      </c>
      <c r="W875" s="1"/>
      <c r="X875" s="1"/>
    </row>
    <row r="876" spans="1:24" ht="15.75" hidden="1" x14ac:dyDescent="0.25">
      <c r="A876" s="113" t="str">
        <f t="shared" si="26"/>
        <v>160215.IB</v>
      </c>
      <c r="B876" s="29" t="s">
        <v>3191</v>
      </c>
      <c r="C876" s="29" t="s">
        <v>3192</v>
      </c>
      <c r="D876" s="33">
        <v>42740</v>
      </c>
      <c r="E876" s="33">
        <v>42744</v>
      </c>
      <c r="F876" s="30">
        <v>60</v>
      </c>
      <c r="G876" s="30">
        <v>3</v>
      </c>
      <c r="H876" s="29" t="s">
        <v>12</v>
      </c>
      <c r="I876" s="29" t="s">
        <v>15</v>
      </c>
      <c r="J876" s="30">
        <v>3.5649999999999999</v>
      </c>
      <c r="K876" s="30">
        <v>2.3199999999999998</v>
      </c>
      <c r="L876" s="30"/>
      <c r="M876" s="30">
        <v>1.2209000000000001</v>
      </c>
      <c r="N876" s="84">
        <f>[1]!b_anal_modidura_cnbd(A876,E876,1)</f>
        <v>2.6069</v>
      </c>
      <c r="O876" s="85">
        <f>[1]!b_anal_yield_cnbd(A876,D876,1)</f>
        <v>3.5710000000000002</v>
      </c>
      <c r="P876" s="86">
        <f>IF(U:U="国开1",0.09/N876+J876,IF(U:U="国开3",0.14/N876+J876,IF(U:U="国开5",0.24/N876+J876,IF(U:U="国开7",0.24/N876+J876,IF(U:U="国开10",0.29/N876+J876,IF(U:U="口行1",0.08/N876+J876,IF(U:U="口行2",0.08/N876+J876,IF(U:U="口行3",0.08/N876+J876,IF(U:U="口行5",0.13/N876+J876,IF(U:U="口行7",0.13/N876+J876,IF(U:U="口行10",0.18/N876+J876,IF(U:U="农发1",0.09/N876+J876,IF(U:U="农发2",0.09/N876+J876,IF(U:U="农发3",0.09/N876+J876,IF(U:U="农发5",0.14/N876+J876,IF(U:U="农发7",0.19/N876+J876,IF(U:U="农发10",0.19/N876+J876,IF(U:U="农发20",0.24/N876+J876,IF(U:U="国债1",0.05/N876+J876,IF(U:U="国债2",0.05/N876+J876,IF(U:U="国债3",0.05/N876+J876,IF(U:U="国开0",0,IF(U:U="农发0",0,IF(U:U="国债0",0,IF(U:U="口行0",0,0.1/N876+J876)))))))))))))))))))))))))</f>
        <v>3.6187036326671524</v>
      </c>
      <c r="Q876" s="1"/>
      <c r="R876" s="88">
        <f t="shared" si="27"/>
        <v>4.7703632667152274</v>
      </c>
      <c r="S876" s="1"/>
      <c r="U876" s="1" t="str">
        <f>IF(I:I="国家开发银行","国开",IF(I:I="中国进出口银行","口行",IF(I:I="中国农业发展银行","农发","国债")))&amp;IF(G:G&lt;1,"0",G876)</f>
        <v>国开3</v>
      </c>
      <c r="W876" s="1"/>
      <c r="X876" s="1"/>
    </row>
    <row r="877" spans="1:24" ht="15.75" hidden="1" x14ac:dyDescent="0.25">
      <c r="A877" s="113" t="str">
        <f t="shared" si="26"/>
        <v>160315.IB</v>
      </c>
      <c r="B877" s="29" t="s">
        <v>3193</v>
      </c>
      <c r="C877" s="29" t="s">
        <v>3194</v>
      </c>
      <c r="D877" s="33">
        <v>42740</v>
      </c>
      <c r="E877" s="33">
        <v>42744</v>
      </c>
      <c r="F877" s="30">
        <v>40</v>
      </c>
      <c r="G877" s="30">
        <v>3</v>
      </c>
      <c r="H877" s="29" t="s">
        <v>12</v>
      </c>
      <c r="I877" s="29" t="s">
        <v>22</v>
      </c>
      <c r="J877" s="30">
        <v>3.5617999999999999</v>
      </c>
      <c r="K877" s="30">
        <v>3.74</v>
      </c>
      <c r="L877" s="30"/>
      <c r="M877" s="30">
        <v>1.7391000000000001</v>
      </c>
      <c r="N877" s="84">
        <f>[1]!b_anal_modidura_cnbd(A877,E877,1)</f>
        <v>2.7141999999999999</v>
      </c>
      <c r="O877" s="85">
        <f>[1]!b_anal_yield_cnbd(A877,D877,1)</f>
        <v>3.6291000000000002</v>
      </c>
      <c r="P877" s="86">
        <f>IF(U:U="国开1",0.09/N877+J877,IF(U:U="国开3",0.14/N877+J877,IF(U:U="国开5",0.24/N877+J877,IF(U:U="国开7",0.24/N877+J877,IF(U:U="国开10",0.29/N877+J877,IF(U:U="口行1",0.08/N877+J877,IF(U:U="口行2",0.08/N877+J877,IF(U:U="口行3",0.08/N877+J877,IF(U:U="口行5",0.13/N877+J877,IF(U:U="口行7",0.13/N877+J877,IF(U:U="口行10",0.18/N877+J877,IF(U:U="农发1",0.09/N877+J877,IF(U:U="农发2",0.09/N877+J877,IF(U:U="农发3",0.09/N877+J877,IF(U:U="农发5",0.14/N877+J877,IF(U:U="农发7",0.19/N877+J877,IF(U:U="农发10",0.19/N877+J877,IF(U:U="农发20",0.24/N877+J877,IF(U:U="国债1",0.05/N877+J877,IF(U:U="国债2",0.05/N877+J877,IF(U:U="国债3",0.05/N877+J877,IF(U:U="国开0",0,IF(U:U="农发0",0,IF(U:U="国债0",0,IF(U:U="口行0",0,0.1/N877+J877)))))))))))))))))))))))))</f>
        <v>3.5912746149878414</v>
      </c>
      <c r="Q877" s="1"/>
      <c r="R877" s="88">
        <f t="shared" si="27"/>
        <v>-3.7825385012158819</v>
      </c>
      <c r="S877" s="1"/>
      <c r="U877" s="1" t="str">
        <f>IF(I:I="国家开发银行","国开",IF(I:I="中国进出口银行","口行",IF(I:I="中国农业发展银行","农发","国债")))&amp;IF(G:G&lt;1,"0",G877)</f>
        <v>口行3</v>
      </c>
      <c r="W877" s="1"/>
      <c r="X877" s="1"/>
    </row>
    <row r="878" spans="1:24" ht="15.75" hidden="1" x14ac:dyDescent="0.25">
      <c r="A878" s="113" t="str">
        <f t="shared" si="26"/>
        <v>160316.IB</v>
      </c>
      <c r="B878" s="29" t="s">
        <v>3195</v>
      </c>
      <c r="C878" s="29" t="s">
        <v>3196</v>
      </c>
      <c r="D878" s="33">
        <v>42740</v>
      </c>
      <c r="E878" s="33">
        <v>42744</v>
      </c>
      <c r="F878" s="30">
        <v>30</v>
      </c>
      <c r="G878" s="30">
        <v>5</v>
      </c>
      <c r="H878" s="29" t="s">
        <v>12</v>
      </c>
      <c r="I878" s="29" t="s">
        <v>22</v>
      </c>
      <c r="J878" s="30">
        <v>3.7452000000000001</v>
      </c>
      <c r="K878" s="30">
        <v>2.46</v>
      </c>
      <c r="L878" s="30"/>
      <c r="M878" s="30">
        <v>2.9630000000000001</v>
      </c>
      <c r="N878" s="84">
        <f>[1]!b_anal_modidura_cnbd(A878,E878,1)</f>
        <v>4.4248000000000003</v>
      </c>
      <c r="O878" s="85">
        <f>[1]!b_anal_yield_cnbd(A878,D878,1)</f>
        <v>3.7703000000000002</v>
      </c>
      <c r="P878" s="86">
        <f>IF(U:U="国开1",0.09/N878+J878,IF(U:U="国开3",0.14/N878+J878,IF(U:U="国开5",0.24/N878+J878,IF(U:U="国开7",0.24/N878+J878,IF(U:U="国开10",0.29/N878+J878,IF(U:U="口行1",0.08/N878+J878,IF(U:U="口行2",0.08/N878+J878,IF(U:U="口行3",0.08/N878+J878,IF(U:U="口行5",0.13/N878+J878,IF(U:U="口行7",0.13/N878+J878,IF(U:U="口行10",0.18/N878+J878,IF(U:U="农发1",0.09/N878+J878,IF(U:U="农发2",0.09/N878+J878,IF(U:U="农发3",0.09/N878+J878,IF(U:U="农发5",0.14/N878+J878,IF(U:U="农发7",0.19/N878+J878,IF(U:U="农发10",0.19/N878+J878,IF(U:U="农发20",0.24/N878+J878,IF(U:U="国债1",0.05/N878+J878,IF(U:U="国债2",0.05/N878+J878,IF(U:U="国债3",0.05/N878+J878,IF(U:U="国开0",0,IF(U:U="农发0",0,IF(U:U="国债0",0,IF(U:U="口行0",0,0.1/N878+J878)))))))))))))))))))))))))</f>
        <v>3.774579858976677</v>
      </c>
      <c r="Q878" s="1"/>
      <c r="R878" s="88">
        <f t="shared" si="27"/>
        <v>0.42798589766768202</v>
      </c>
      <c r="S878" s="1"/>
      <c r="U878" s="1" t="str">
        <f>IF(I:I="国家开发银行","国开",IF(I:I="中国进出口银行","口行",IF(I:I="中国农业发展银行","农发","国债")))&amp;IF(G:G&lt;1,"0",G878)</f>
        <v>口行5</v>
      </c>
      <c r="W878" s="1"/>
      <c r="X878" s="1"/>
    </row>
    <row r="879" spans="1:24" ht="15.75" hidden="1" x14ac:dyDescent="0.25">
      <c r="A879" s="113" t="str">
        <f t="shared" si="26"/>
        <v>160310.IB</v>
      </c>
      <c r="B879" s="29" t="s">
        <v>3197</v>
      </c>
      <c r="C879" s="29" t="s">
        <v>3198</v>
      </c>
      <c r="D879" s="33">
        <v>42740</v>
      </c>
      <c r="E879" s="33">
        <v>42744</v>
      </c>
      <c r="F879" s="30">
        <v>50</v>
      </c>
      <c r="G879" s="30">
        <v>10</v>
      </c>
      <c r="H879" s="29" t="s">
        <v>12</v>
      </c>
      <c r="I879" s="29" t="s">
        <v>22</v>
      </c>
      <c r="J879" s="30">
        <v>3.9041999999999999</v>
      </c>
      <c r="K879" s="30">
        <v>1.97</v>
      </c>
      <c r="L879" s="30"/>
      <c r="M879" s="30">
        <v>1.2281</v>
      </c>
      <c r="N879" s="84">
        <f>[1]!b_anal_modidura_cnbd(A879,E879,1)</f>
        <v>8.0215999999999994</v>
      </c>
      <c r="O879" s="85">
        <f>[1]!b_anal_yield_cnbd(A879,D879,1)</f>
        <v>3.9015</v>
      </c>
      <c r="P879" s="86">
        <f>IF(U:U="国开1",0.09/N879+J879,IF(U:U="国开3",0.14/N879+J879,IF(U:U="国开5",0.24/N879+J879,IF(U:U="国开7",0.24/N879+J879,IF(U:U="国开10",0.29/N879+J879,IF(U:U="口行1",0.08/N879+J879,IF(U:U="口行2",0.08/N879+J879,IF(U:U="口行3",0.08/N879+J879,IF(U:U="口行5",0.13/N879+J879,IF(U:U="口行7",0.13/N879+J879,IF(U:U="口行10",0.18/N879+J879,IF(U:U="农发1",0.09/N879+J879,IF(U:U="农发2",0.09/N879+J879,IF(U:U="农发3",0.09/N879+J879,IF(U:U="农发5",0.14/N879+J879,IF(U:U="农发7",0.19/N879+J879,IF(U:U="农发10",0.19/N879+J879,IF(U:U="农发20",0.24/N879+J879,IF(U:U="国债1",0.05/N879+J879,IF(U:U="国债2",0.05/N879+J879,IF(U:U="国债3",0.05/N879+J879,IF(U:U="国开0",0,IF(U:U="农发0",0,IF(U:U="国债0",0,IF(U:U="口行0",0,0.1/N879+J879)))))))))))))))))))))))))</f>
        <v>3.9266394135833251</v>
      </c>
      <c r="Q879" s="1"/>
      <c r="R879" s="88">
        <f t="shared" si="27"/>
        <v>2.5139413583325165</v>
      </c>
      <c r="S879" s="1"/>
      <c r="U879" s="1" t="str">
        <f>IF(I:I="国家开发银行","国开",IF(I:I="中国进出口银行","口行",IF(I:I="中国农业发展银行","农发","国债")))&amp;IF(G:G&lt;1,"0",G879)</f>
        <v>口行10</v>
      </c>
      <c r="W879" s="1"/>
      <c r="X879" s="1"/>
    </row>
    <row r="880" spans="1:24" ht="15.75" hidden="1" x14ac:dyDescent="0.25">
      <c r="A880" s="113" t="str">
        <f t="shared" si="26"/>
        <v>160213.IB</v>
      </c>
      <c r="B880" s="29" t="s">
        <v>3199</v>
      </c>
      <c r="C880" s="29" t="s">
        <v>3200</v>
      </c>
      <c r="D880" s="33">
        <v>42740</v>
      </c>
      <c r="E880" s="33">
        <v>42744</v>
      </c>
      <c r="F880" s="30">
        <v>90</v>
      </c>
      <c r="G880" s="30">
        <v>10</v>
      </c>
      <c r="H880" s="29" t="s">
        <v>12</v>
      </c>
      <c r="I880" s="29" t="s">
        <v>15</v>
      </c>
      <c r="J880" s="30">
        <v>3.7658999999999998</v>
      </c>
      <c r="K880" s="30">
        <v>2.33</v>
      </c>
      <c r="L880" s="30"/>
      <c r="M880" s="30">
        <v>1.2037</v>
      </c>
      <c r="N880" s="84">
        <f>[1]!b_anal_modidura_cnbd(A880,E880,1)</f>
        <v>8.0492000000000008</v>
      </c>
      <c r="O880" s="85">
        <f>[1]!b_anal_yield_cnbd(A880,D880,1)</f>
        <v>3.7848000000000002</v>
      </c>
      <c r="P880" s="86">
        <f>IF(U:U="国开1",0.09/N880+J880,IF(U:U="国开3",0.14/N880+J880,IF(U:U="国开5",0.24/N880+J880,IF(U:U="国开7",0.24/N880+J880,IF(U:U="国开10",0.29/N880+J880,IF(U:U="口行1",0.08/N880+J880,IF(U:U="口行2",0.08/N880+J880,IF(U:U="口行3",0.08/N880+J880,IF(U:U="口行5",0.13/N880+J880,IF(U:U="口行7",0.13/N880+J880,IF(U:U="口行10",0.18/N880+J880,IF(U:U="农发1",0.09/N880+J880,IF(U:U="农发2",0.09/N880+J880,IF(U:U="农发3",0.09/N880+J880,IF(U:U="农发5",0.14/N880+J880,IF(U:U="农发7",0.19/N880+J880,IF(U:U="农发10",0.19/N880+J880,IF(U:U="农发20",0.24/N880+J880,IF(U:U="国债1",0.05/N880+J880,IF(U:U="国债2",0.05/N880+J880,IF(U:U="国债3",0.05/N880+J880,IF(U:U="国开0",0,IF(U:U="农发0",0,IF(U:U="国债0",0,IF(U:U="口行0",0,0.1/N880+J880)))))))))))))))))))))))))</f>
        <v>3.8019284251851113</v>
      </c>
      <c r="Q880" s="1"/>
      <c r="R880" s="88">
        <f t="shared" si="27"/>
        <v>1.7128425185111151</v>
      </c>
      <c r="S880" s="1"/>
      <c r="U880" s="1" t="str">
        <f>IF(I:I="国家开发银行","国开",IF(I:I="中国进出口银行","口行",IF(I:I="中国农业发展银行","农发","国债")))&amp;IF(G:G&lt;1,"0",G880)</f>
        <v>国开10</v>
      </c>
      <c r="W880" s="1"/>
      <c r="X880" s="1"/>
    </row>
    <row r="881" spans="1:24" ht="15.75" hidden="1" x14ac:dyDescent="0.25">
      <c r="A881" s="113" t="str">
        <f t="shared" si="26"/>
        <v>160213.IB</v>
      </c>
      <c r="B881" s="29" t="s">
        <v>3201</v>
      </c>
      <c r="C881" s="29" t="s">
        <v>3202</v>
      </c>
      <c r="D881" s="33">
        <v>42745</v>
      </c>
      <c r="E881" s="33">
        <v>42747</v>
      </c>
      <c r="F881" s="30">
        <v>100</v>
      </c>
      <c r="G881" s="30">
        <v>10</v>
      </c>
      <c r="H881" s="29" t="s">
        <v>12</v>
      </c>
      <c r="I881" s="29" t="s">
        <v>15</v>
      </c>
      <c r="J881" s="30">
        <v>3.6865999999999999</v>
      </c>
      <c r="K881" s="30">
        <v>1.95</v>
      </c>
      <c r="L881" s="30"/>
      <c r="M881" s="30">
        <v>1.032</v>
      </c>
      <c r="N881" s="84">
        <f>[1]!b_anal_modidura_cnbd(A881,E881,1)</f>
        <v>8.0398999999999994</v>
      </c>
      <c r="O881" s="85">
        <f>[1]!b_anal_yield_cnbd(A881,D881,1)</f>
        <v>3.7198000000000002</v>
      </c>
      <c r="P881" s="86">
        <f>IF(U:U="国开1",0.09/N881+J881,IF(U:U="国开3",0.14/N881+J881,IF(U:U="国开5",0.24/N881+J881,IF(U:U="国开7",0.24/N881+J881,IF(U:U="国开10",0.29/N881+J881,IF(U:U="口行1",0.08/N881+J881,IF(U:U="口行2",0.08/N881+J881,IF(U:U="口行3",0.08/N881+J881,IF(U:U="口行5",0.13/N881+J881,IF(U:U="口行7",0.13/N881+J881,IF(U:U="口行10",0.18/N881+J881,IF(U:U="农发1",0.09/N881+J881,IF(U:U="农发2",0.09/N881+J881,IF(U:U="农发3",0.09/N881+J881,IF(U:U="农发5",0.14/N881+J881,IF(U:U="农发7",0.19/N881+J881,IF(U:U="农发10",0.19/N881+J881,IF(U:U="农发20",0.24/N881+J881,IF(U:U="国债1",0.05/N881+J881,IF(U:U="国债2",0.05/N881+J881,IF(U:U="国债3",0.05/N881+J881,IF(U:U="国开0",0,IF(U:U="农发0",0,IF(U:U="国债0",0,IF(U:U="口行0",0,0.1/N881+J881)))))))))))))))))))))))))</f>
        <v>3.7226701003743825</v>
      </c>
      <c r="Q881" s="1"/>
      <c r="R881" s="88">
        <f t="shared" si="27"/>
        <v>0.28701003743822895</v>
      </c>
      <c r="S881" s="1"/>
      <c r="U881" s="1" t="str">
        <f>IF(I:I="国家开发银行","国开",IF(I:I="中国进出口银行","口行",IF(I:I="中国农业发展银行","农发","国债")))&amp;IF(G:G&lt;1,"0",G881)</f>
        <v>国开10</v>
      </c>
      <c r="W881" s="1"/>
      <c r="X881" s="1"/>
    </row>
    <row r="882" spans="1:24" ht="15.75" hidden="1" x14ac:dyDescent="0.25">
      <c r="A882" s="113" t="str">
        <f t="shared" si="26"/>
        <v>160215.IB</v>
      </c>
      <c r="B882" s="29" t="s">
        <v>3203</v>
      </c>
      <c r="C882" s="29" t="s">
        <v>3204</v>
      </c>
      <c r="D882" s="33">
        <v>42745</v>
      </c>
      <c r="E882" s="33">
        <v>42747</v>
      </c>
      <c r="F882" s="30">
        <v>60</v>
      </c>
      <c r="G882" s="30">
        <v>3</v>
      </c>
      <c r="H882" s="29" t="s">
        <v>12</v>
      </c>
      <c r="I882" s="29" t="s">
        <v>15</v>
      </c>
      <c r="J882" s="30">
        <v>3.5057</v>
      </c>
      <c r="K882" s="30">
        <v>3.02</v>
      </c>
      <c r="L882" s="30"/>
      <c r="M882" s="30">
        <v>1.6355</v>
      </c>
      <c r="N882" s="84">
        <f>[1]!b_anal_modidura_cnbd(A882,E882,1)</f>
        <v>2.6004999999999998</v>
      </c>
      <c r="O882" s="85">
        <f>[1]!b_anal_yield_cnbd(A882,D882,1)</f>
        <v>3.5493999999999999</v>
      </c>
      <c r="P882" s="86">
        <f>IF(U:U="国开1",0.09/N882+J882,IF(U:U="国开3",0.14/N882+J882,IF(U:U="国开5",0.24/N882+J882,IF(U:U="国开7",0.24/N882+J882,IF(U:U="国开10",0.29/N882+J882,IF(U:U="口行1",0.08/N882+J882,IF(U:U="口行2",0.08/N882+J882,IF(U:U="口行3",0.08/N882+J882,IF(U:U="口行5",0.13/N882+J882,IF(U:U="口行7",0.13/N882+J882,IF(U:U="口行10",0.18/N882+J882,IF(U:U="农发1",0.09/N882+J882,IF(U:U="农发2",0.09/N882+J882,IF(U:U="农发3",0.09/N882+J882,IF(U:U="农发5",0.14/N882+J882,IF(U:U="农发7",0.19/N882+J882,IF(U:U="农发10",0.19/N882+J882,IF(U:U="农发20",0.24/N882+J882,IF(U:U="国债1",0.05/N882+J882,IF(U:U="国债2",0.05/N882+J882,IF(U:U="国债3",0.05/N882+J882,IF(U:U="国开0",0,IF(U:U="农发0",0,IF(U:U="国债0",0,IF(U:U="口行0",0,0.1/N882+J882)))))))))))))))))))))))))</f>
        <v>3.5595358008075371</v>
      </c>
      <c r="Q882" s="1"/>
      <c r="R882" s="88">
        <f t="shared" si="27"/>
        <v>1.0135800807537176</v>
      </c>
      <c r="S882" s="1"/>
      <c r="U882" s="1" t="str">
        <f>IF(I:I="国家开发银行","国开",IF(I:I="中国进出口银行","口行",IF(I:I="中国农业发展银行","农发","国债")))&amp;IF(G:G&lt;1,"0",G882)</f>
        <v>国开3</v>
      </c>
      <c r="W882" s="1"/>
      <c r="X882" s="1"/>
    </row>
    <row r="883" spans="1:24" ht="15.75" hidden="1" x14ac:dyDescent="0.25">
      <c r="A883" s="113" t="str">
        <f t="shared" si="26"/>
        <v>160218.IB</v>
      </c>
      <c r="B883" s="29" t="s">
        <v>3205</v>
      </c>
      <c r="C883" s="29" t="s">
        <v>3206</v>
      </c>
      <c r="D883" s="33">
        <v>42745</v>
      </c>
      <c r="E883" s="33">
        <v>42747</v>
      </c>
      <c r="F883" s="30">
        <v>80</v>
      </c>
      <c r="G883" s="30">
        <v>5</v>
      </c>
      <c r="H883" s="29" t="s">
        <v>12</v>
      </c>
      <c r="I883" s="29" t="s">
        <v>15</v>
      </c>
      <c r="J883" s="30">
        <v>3.6116999999999999</v>
      </c>
      <c r="K883" s="30">
        <v>1.89</v>
      </c>
      <c r="L883" s="30"/>
      <c r="M883" s="30">
        <v>3.7406999999999999</v>
      </c>
      <c r="N883" s="84">
        <f>[1]!b_anal_modidura_cnbd(A883,E883,1)</f>
        <v>4.4189999999999996</v>
      </c>
      <c r="O883" s="85">
        <f>[1]!b_anal_yield_cnbd(A883,D883,1)</f>
        <v>3.6448999999999998</v>
      </c>
      <c r="P883" s="86">
        <f>IF(U:U="国开1",0.09/N883+J883,IF(U:U="国开3",0.14/N883+J883,IF(U:U="国开5",0.24/N883+J883,IF(U:U="国开7",0.24/N883+J883,IF(U:U="国开10",0.29/N883+J883,IF(U:U="口行1",0.08/N883+J883,IF(U:U="口行2",0.08/N883+J883,IF(U:U="口行3",0.08/N883+J883,IF(U:U="口行5",0.13/N883+J883,IF(U:U="口行7",0.13/N883+J883,IF(U:U="口行10",0.18/N883+J883,IF(U:U="农发1",0.09/N883+J883,IF(U:U="农发2",0.09/N883+J883,IF(U:U="农发3",0.09/N883+J883,IF(U:U="农发5",0.14/N883+J883,IF(U:U="农发7",0.19/N883+J883,IF(U:U="农发10",0.19/N883+J883,IF(U:U="农发20",0.24/N883+J883,IF(U:U="国债1",0.05/N883+J883,IF(U:U="国债2",0.05/N883+J883,IF(U:U="国债3",0.05/N883+J883,IF(U:U="国开0",0,IF(U:U="农发0",0,IF(U:U="国债0",0,IF(U:U="口行0",0,0.1/N883+J883)))))))))))))))))))))))))</f>
        <v>3.6660109300746773</v>
      </c>
      <c r="Q883" s="1"/>
      <c r="R883" s="88">
        <f t="shared" si="27"/>
        <v>2.1110930074677459</v>
      </c>
      <c r="S883" s="1"/>
      <c r="U883" s="1" t="str">
        <f>IF(I:I="国家开发银行","国开",IF(I:I="中国进出口银行","口行",IF(I:I="中国农业发展银行","农发","国债")))&amp;IF(G:G&lt;1,"0",G883)</f>
        <v>国开5</v>
      </c>
      <c r="W883" s="1"/>
      <c r="X883" s="1"/>
    </row>
    <row r="884" spans="1:24" ht="15.75" hidden="1" x14ac:dyDescent="0.25">
      <c r="A884" s="113" t="str">
        <f t="shared" si="26"/>
        <v>170405.IB</v>
      </c>
      <c r="B884" s="29" t="s">
        <v>3207</v>
      </c>
      <c r="C884" s="29" t="s">
        <v>3208</v>
      </c>
      <c r="D884" s="33">
        <v>42746</v>
      </c>
      <c r="E884" s="33">
        <v>42748</v>
      </c>
      <c r="F884" s="30">
        <v>60</v>
      </c>
      <c r="G884" s="30">
        <v>10</v>
      </c>
      <c r="H884" s="29" t="s">
        <v>12</v>
      </c>
      <c r="I884" s="29" t="s">
        <v>41</v>
      </c>
      <c r="J884" s="30">
        <v>3.8784999999999998</v>
      </c>
      <c r="K884" s="30">
        <v>2.13</v>
      </c>
      <c r="L884" s="30"/>
      <c r="M884" s="30">
        <v>1.1200000000000001</v>
      </c>
      <c r="N884" s="84">
        <f>[1]!b_anal_modidura_cnbd(A884,E884,1)</f>
        <v>8.1488999999999994</v>
      </c>
      <c r="O884" s="85">
        <f>[1]!b_anal_yield_cnbd(A884,D884,1)</f>
        <v>3.8675000000000002</v>
      </c>
      <c r="P884" s="86">
        <f>IF(U:U="国开1",0.09/N884+J884,IF(U:U="国开3",0.14/N884+J884,IF(U:U="国开5",0.24/N884+J884,IF(U:U="国开7",0.24/N884+J884,IF(U:U="国开10",0.29/N884+J884,IF(U:U="口行1",0.08/N884+J884,IF(U:U="口行2",0.08/N884+J884,IF(U:U="口行3",0.08/N884+J884,IF(U:U="口行5",0.13/N884+J884,IF(U:U="口行7",0.13/N884+J884,IF(U:U="口行10",0.18/N884+J884,IF(U:U="农发1",0.09/N884+J884,IF(U:U="农发2",0.09/N884+J884,IF(U:U="农发3",0.09/N884+J884,IF(U:U="农发5",0.14/N884+J884,IF(U:U="农发7",0.19/N884+J884,IF(U:U="农发10",0.19/N884+J884,IF(U:U="农发20",0.24/N884+J884,IF(U:U="国债1",0.05/N884+J884,IF(U:U="国债2",0.05/N884+J884,IF(U:U="国债3",0.05/N884+J884,IF(U:U="国开0",0,IF(U:U="农发0",0,IF(U:U="国债0",0,IF(U:U="口行0",0,0.1/N884+J884)))))))))))))))))))))))))</f>
        <v>3.9018160303844689</v>
      </c>
      <c r="Q884" s="1"/>
      <c r="R884" s="88">
        <f t="shared" si="27"/>
        <v>3.4316030384468732</v>
      </c>
      <c r="S884" s="1"/>
      <c r="U884" s="1" t="str">
        <f>IF(I:I="国家开发银行","国开",IF(I:I="中国进出口银行","口行",IF(I:I="中国农业发展银行","农发","国债")))&amp;IF(G:G&lt;1,"0",G884)</f>
        <v>农发10</v>
      </c>
      <c r="W884" s="1"/>
      <c r="X884" s="1"/>
    </row>
    <row r="885" spans="1:24" ht="15.75" hidden="1" x14ac:dyDescent="0.25">
      <c r="A885" s="113" t="str">
        <f t="shared" si="26"/>
        <v>170403.IB</v>
      </c>
      <c r="B885" s="29" t="s">
        <v>3209</v>
      </c>
      <c r="C885" s="29" t="s">
        <v>3210</v>
      </c>
      <c r="D885" s="33">
        <v>42746</v>
      </c>
      <c r="E885" s="33">
        <v>42748</v>
      </c>
      <c r="F885" s="30">
        <v>50</v>
      </c>
      <c r="G885" s="30">
        <v>5</v>
      </c>
      <c r="H885" s="29" t="s">
        <v>12</v>
      </c>
      <c r="I885" s="29" t="s">
        <v>41</v>
      </c>
      <c r="J885" s="30">
        <v>3.7044000000000001</v>
      </c>
      <c r="K885" s="30">
        <v>3.16</v>
      </c>
      <c r="L885" s="30"/>
      <c r="M885" s="30">
        <v>1.3529</v>
      </c>
      <c r="N885" s="84">
        <f>[1]!b_anal_modidura_cnbd(A885,E885,1)</f>
        <v>4.4696999999999996</v>
      </c>
      <c r="O885" s="85">
        <f>[1]!b_anal_yield_cnbd(A885,D885,1)</f>
        <v>3.7473000000000001</v>
      </c>
      <c r="P885" s="86">
        <f>IF(U:U="国开1",0.09/N885+J885,IF(U:U="国开3",0.14/N885+J885,IF(U:U="国开5",0.24/N885+J885,IF(U:U="国开7",0.24/N885+J885,IF(U:U="国开10",0.29/N885+J885,IF(U:U="口行1",0.08/N885+J885,IF(U:U="口行2",0.08/N885+J885,IF(U:U="口行3",0.08/N885+J885,IF(U:U="口行5",0.13/N885+J885,IF(U:U="口行7",0.13/N885+J885,IF(U:U="口行10",0.18/N885+J885,IF(U:U="农发1",0.09/N885+J885,IF(U:U="农发2",0.09/N885+J885,IF(U:U="农发3",0.09/N885+J885,IF(U:U="农发5",0.14/N885+J885,IF(U:U="农发7",0.19/N885+J885,IF(U:U="农发10",0.19/N885+J885,IF(U:U="农发20",0.24/N885+J885,IF(U:U="国债1",0.05/N885+J885,IF(U:U="国债2",0.05/N885+J885,IF(U:U="国债3",0.05/N885+J885,IF(U:U="国开0",0,IF(U:U="农发0",0,IF(U:U="国债0",0,IF(U:U="口行0",0,0.1/N885+J885)))))))))))))))))))))))))</f>
        <v>3.7357220126630426</v>
      </c>
      <c r="Q885" s="1"/>
      <c r="R885" s="88">
        <f t="shared" si="27"/>
        <v>-1.1577987336957474</v>
      </c>
      <c r="S885" s="1"/>
      <c r="U885" s="1" t="str">
        <f>IF(I:I="国家开发银行","国开",IF(I:I="中国进出口银行","口行",IF(I:I="中国农业发展银行","农发","国债")))&amp;IF(G:G&lt;1,"0",G885)</f>
        <v>农发5</v>
      </c>
      <c r="W885" s="1"/>
      <c r="X885" s="1"/>
    </row>
    <row r="886" spans="1:24" ht="15.75" hidden="1" x14ac:dyDescent="0.25">
      <c r="A886" s="113" t="str">
        <f t="shared" si="26"/>
        <v>170402.IB</v>
      </c>
      <c r="B886" s="29" t="s">
        <v>3211</v>
      </c>
      <c r="C886" s="29" t="s">
        <v>3212</v>
      </c>
      <c r="D886" s="33">
        <v>42746</v>
      </c>
      <c r="E886" s="33">
        <v>42748</v>
      </c>
      <c r="F886" s="30">
        <v>50</v>
      </c>
      <c r="G886" s="30">
        <v>3</v>
      </c>
      <c r="H886" s="29" t="s">
        <v>12</v>
      </c>
      <c r="I886" s="29" t="s">
        <v>41</v>
      </c>
      <c r="J886" s="30">
        <v>3.5316000000000001</v>
      </c>
      <c r="K886" s="30">
        <v>3.9</v>
      </c>
      <c r="L886" s="30"/>
      <c r="M886" s="30">
        <v>3</v>
      </c>
      <c r="N886" s="84">
        <f>[1]!b_anal_modidura_cnbd(A886,E886,1)</f>
        <v>2.7806000000000002</v>
      </c>
      <c r="O886" s="85">
        <f>[1]!b_anal_yield_cnbd(A886,D886,1)</f>
        <v>3.5792999999999999</v>
      </c>
      <c r="P886" s="86">
        <f>IF(U:U="国开1",0.09/N886+J886,IF(U:U="国开3",0.14/N886+J886,IF(U:U="国开5",0.24/N886+J886,IF(U:U="国开7",0.24/N886+J886,IF(U:U="国开10",0.29/N886+J886,IF(U:U="口行1",0.08/N886+J886,IF(U:U="口行2",0.08/N886+J886,IF(U:U="口行3",0.08/N886+J886,IF(U:U="口行5",0.13/N886+J886,IF(U:U="口行7",0.13/N886+J886,IF(U:U="口行10",0.18/N886+J886,IF(U:U="农发1",0.09/N886+J886,IF(U:U="农发2",0.09/N886+J886,IF(U:U="农发3",0.09/N886+J886,IF(U:U="农发5",0.14/N886+J886,IF(U:U="农发7",0.19/N886+J886,IF(U:U="农发10",0.19/N886+J886,IF(U:U="农发20",0.24/N886+J886,IF(U:U="国债1",0.05/N886+J886,IF(U:U="国债2",0.05/N886+J886,IF(U:U="国债3",0.05/N886+J886,IF(U:U="国开0",0,IF(U:U="农发0",0,IF(U:U="国债0",0,IF(U:U="口行0",0,0.1/N886+J886)))))))))))))))))))))))))</f>
        <v>3.5639671150111489</v>
      </c>
      <c r="Q886" s="1"/>
      <c r="R886" s="88">
        <f t="shared" si="27"/>
        <v>-1.5332884988850992</v>
      </c>
      <c r="S886" s="1"/>
      <c r="U886" s="1" t="str">
        <f>IF(I:I="国家开发银行","国开",IF(I:I="中国进出口银行","口行",IF(I:I="中国农业发展银行","农发","国债")))&amp;IF(G:G&lt;1,"0",G886)</f>
        <v>农发3</v>
      </c>
      <c r="W886" s="1"/>
      <c r="X886" s="1"/>
    </row>
    <row r="887" spans="1:24" ht="15.75" hidden="1" x14ac:dyDescent="0.25">
      <c r="A887" s="113" t="str">
        <f t="shared" si="26"/>
        <v>170404.IB</v>
      </c>
      <c r="B887" s="29" t="s">
        <v>3213</v>
      </c>
      <c r="C887" s="29" t="s">
        <v>3214</v>
      </c>
      <c r="D887" s="33">
        <v>42746</v>
      </c>
      <c r="E887" s="33">
        <v>42748</v>
      </c>
      <c r="F887" s="30">
        <v>50</v>
      </c>
      <c r="G887" s="30">
        <v>7</v>
      </c>
      <c r="H887" s="29" t="s">
        <v>12</v>
      </c>
      <c r="I887" s="29" t="s">
        <v>41</v>
      </c>
      <c r="J887" s="30">
        <v>3.8719000000000001</v>
      </c>
      <c r="K887" s="30">
        <v>2.15</v>
      </c>
      <c r="L887" s="30"/>
      <c r="M887" s="30">
        <v>6.0833000000000004</v>
      </c>
      <c r="N887" s="84">
        <f>[1]!b_anal_modidura_cnbd(A887,E887,1)</f>
        <v>6.0179999999999998</v>
      </c>
      <c r="O887" s="85">
        <f>[1]!b_anal_yield_cnbd(A887,D887,1)</f>
        <v>3.8618999999999999</v>
      </c>
      <c r="P887" s="86">
        <f>IF(U:U="国开1",0.09/N887+J887,IF(U:U="国开3",0.14/N887+J887,IF(U:U="国开5",0.24/N887+J887,IF(U:U="国开7",0.24/N887+J887,IF(U:U="国开10",0.29/N887+J887,IF(U:U="口行1",0.08/N887+J887,IF(U:U="口行2",0.08/N887+J887,IF(U:U="口行3",0.08/N887+J887,IF(U:U="口行5",0.13/N887+J887,IF(U:U="口行7",0.13/N887+J887,IF(U:U="口行10",0.18/N887+J887,IF(U:U="农发1",0.09/N887+J887,IF(U:U="农发2",0.09/N887+J887,IF(U:U="农发3",0.09/N887+J887,IF(U:U="农发5",0.14/N887+J887,IF(U:U="农发7",0.19/N887+J887,IF(U:U="农发10",0.19/N887+J887,IF(U:U="农发20",0.24/N887+J887,IF(U:U="国债1",0.05/N887+J887,IF(U:U="国债2",0.05/N887+J887,IF(U:U="国债3",0.05/N887+J887,IF(U:U="国开0",0,IF(U:U="农发0",0,IF(U:U="国债0",0,IF(U:U="口行0",0,0.1/N887+J887)))))))))))))))))))))))))</f>
        <v>3.9034719508142239</v>
      </c>
      <c r="Q887" s="1"/>
      <c r="R887" s="88">
        <f t="shared" si="27"/>
        <v>4.1571950814224046</v>
      </c>
      <c r="S887" s="1"/>
      <c r="U887" s="1" t="str">
        <f>IF(I:I="国家开发银行","国开",IF(I:I="中国进出口银行","口行",IF(I:I="中国农业发展银行","农发","国债")))&amp;IF(G:G&lt;1,"0",G887)</f>
        <v>农发7</v>
      </c>
      <c r="W887" s="1"/>
      <c r="X887" s="1"/>
    </row>
    <row r="888" spans="1:24" ht="15.75" hidden="1" x14ac:dyDescent="0.25">
      <c r="A888" s="113" t="str">
        <f t="shared" si="26"/>
        <v>160316.IB</v>
      </c>
      <c r="B888" s="29" t="s">
        <v>3215</v>
      </c>
      <c r="C888" s="29" t="s">
        <v>3216</v>
      </c>
      <c r="D888" s="33">
        <v>42747</v>
      </c>
      <c r="E888" s="33">
        <v>42751</v>
      </c>
      <c r="F888" s="30">
        <v>40</v>
      </c>
      <c r="G888" s="30">
        <v>5</v>
      </c>
      <c r="H888" s="29" t="s">
        <v>12</v>
      </c>
      <c r="I888" s="29" t="s">
        <v>22</v>
      </c>
      <c r="J888" s="30">
        <v>3.7059000000000002</v>
      </c>
      <c r="K888" s="30">
        <v>2.0099999999999998</v>
      </c>
      <c r="L888" s="30"/>
      <c r="M888" s="30">
        <v>2.4815</v>
      </c>
      <c r="N888" s="84">
        <f>[1]!b_anal_modidura_cnbd(A888,E888,1)</f>
        <v>4.4065000000000003</v>
      </c>
      <c r="O888" s="85">
        <f>[1]!b_anal_yield_cnbd(A888,D888,1)</f>
        <v>3.7254</v>
      </c>
      <c r="P888" s="86">
        <f>IF(U:U="国开1",0.09/N888+J888,IF(U:U="国开3",0.14/N888+J888,IF(U:U="国开5",0.24/N888+J888,IF(U:U="国开7",0.24/N888+J888,IF(U:U="国开10",0.29/N888+J888,IF(U:U="口行1",0.08/N888+J888,IF(U:U="口行2",0.08/N888+J888,IF(U:U="口行3",0.08/N888+J888,IF(U:U="口行5",0.13/N888+J888,IF(U:U="口行7",0.13/N888+J888,IF(U:U="口行10",0.18/N888+J888,IF(U:U="农发1",0.09/N888+J888,IF(U:U="农发2",0.09/N888+J888,IF(U:U="农发3",0.09/N888+J888,IF(U:U="农发5",0.14/N888+J888,IF(U:U="农发7",0.19/N888+J888,IF(U:U="农发10",0.19/N888+J888,IF(U:U="农发20",0.24/N888+J888,IF(U:U="国债1",0.05/N888+J888,IF(U:U="国债2",0.05/N888+J888,IF(U:U="国债3",0.05/N888+J888,IF(U:U="国开0",0,IF(U:U="农发0",0,IF(U:U="国债0",0,IF(U:U="口行0",0,0.1/N888+J888)))))))))))))))))))))))))</f>
        <v>3.7354018722341995</v>
      </c>
      <c r="Q888" s="1"/>
      <c r="R888" s="88">
        <f t="shared" si="27"/>
        <v>1.000187223419946</v>
      </c>
      <c r="S888" s="1"/>
      <c r="U888" s="1" t="str">
        <f>IF(I:I="国家开发银行","国开",IF(I:I="中国进出口银行","口行",IF(I:I="中国农业发展银行","农发","国债")))&amp;IF(G:G&lt;1,"0",G888)</f>
        <v>口行5</v>
      </c>
      <c r="W888" s="1"/>
      <c r="X888" s="1"/>
    </row>
    <row r="889" spans="1:24" ht="15.75" hidden="1" x14ac:dyDescent="0.25">
      <c r="A889" s="113" t="str">
        <f t="shared" si="26"/>
        <v>170201.IB</v>
      </c>
      <c r="B889" s="29" t="s">
        <v>3217</v>
      </c>
      <c r="C889" s="29" t="s">
        <v>3218</v>
      </c>
      <c r="D889" s="33">
        <v>42747</v>
      </c>
      <c r="E889" s="33">
        <v>42751</v>
      </c>
      <c r="F889" s="30">
        <v>60</v>
      </c>
      <c r="G889" s="30">
        <v>7</v>
      </c>
      <c r="H889" s="29" t="s">
        <v>12</v>
      </c>
      <c r="I889" s="29" t="s">
        <v>15</v>
      </c>
      <c r="J889" s="30">
        <v>3.8719999999999999</v>
      </c>
      <c r="K889" s="30">
        <v>1.99</v>
      </c>
      <c r="L889" s="30"/>
      <c r="M889" s="30">
        <v>8.8332999999999995</v>
      </c>
      <c r="N889" s="84">
        <f>[1]!b_anal_modidura_cnbd(A889,E889,1)</f>
        <v>6.0145</v>
      </c>
      <c r="O889" s="85">
        <f>[1]!b_anal_yield_cnbd(A889,D889,1)</f>
        <v>3.855</v>
      </c>
      <c r="P889" s="86">
        <f>IF(U:U="国开1",0.09/N889+J889,IF(U:U="国开3",0.14/N889+J889,IF(U:U="国开5",0.24/N889+J889,IF(U:U="国开7",0.24/N889+J889,IF(U:U="国开10",0.29/N889+J889,IF(U:U="口行1",0.08/N889+J889,IF(U:U="口行2",0.08/N889+J889,IF(U:U="口行3",0.08/N889+J889,IF(U:U="口行5",0.13/N889+J889,IF(U:U="口行7",0.13/N889+J889,IF(U:U="口行10",0.18/N889+J889,IF(U:U="农发1",0.09/N889+J889,IF(U:U="农发2",0.09/N889+J889,IF(U:U="农发3",0.09/N889+J889,IF(U:U="农发5",0.14/N889+J889,IF(U:U="农发7",0.19/N889+J889,IF(U:U="农发10",0.19/N889+J889,IF(U:U="农发20",0.24/N889+J889,IF(U:U="国债1",0.05/N889+J889,IF(U:U="国债2",0.05/N889+J889,IF(U:U="国债3",0.05/N889+J889,IF(U:U="国开0",0,IF(U:U="农发0",0,IF(U:U="国债0",0,IF(U:U="口行0",0,0.1/N889+J889)))))))))))))))))))))))))</f>
        <v>3.9119035663812451</v>
      </c>
      <c r="Q889" s="1"/>
      <c r="R889" s="88">
        <f t="shared" si="27"/>
        <v>5.6903566381245163</v>
      </c>
      <c r="S889" s="1"/>
      <c r="U889" s="1" t="str">
        <f>IF(I:I="国家开发银行","国开",IF(I:I="中国进出口银行","口行",IF(I:I="中国农业发展银行","农发","国债")))&amp;IF(G:G&lt;1,"0",G889)</f>
        <v>国开7</v>
      </c>
      <c r="W889" s="1"/>
      <c r="X889" s="1"/>
    </row>
    <row r="890" spans="1:24" ht="15.75" hidden="1" x14ac:dyDescent="0.25">
      <c r="A890" s="113" t="str">
        <f t="shared" si="26"/>
        <v>170202.IB</v>
      </c>
      <c r="B890" s="29" t="s">
        <v>3219</v>
      </c>
      <c r="C890" s="29" t="s">
        <v>3220</v>
      </c>
      <c r="D890" s="33">
        <v>42747</v>
      </c>
      <c r="E890" s="33">
        <v>42751</v>
      </c>
      <c r="F890" s="30">
        <v>40</v>
      </c>
      <c r="G890" s="30">
        <v>20</v>
      </c>
      <c r="H890" s="29" t="s">
        <v>12</v>
      </c>
      <c r="I890" s="29" t="s">
        <v>15</v>
      </c>
      <c r="J890" s="30">
        <v>3.9539</v>
      </c>
      <c r="K890" s="30">
        <v>2.62</v>
      </c>
      <c r="L890" s="30"/>
      <c r="M890" s="30">
        <v>1.8889</v>
      </c>
      <c r="N890" s="84">
        <f>[1]!b_anal_modidura_cnbd(A890,E890,1)</f>
        <v>13.563000000000001</v>
      </c>
      <c r="O890" s="85">
        <f>[1]!b_anal_yield_cnbd(A890,D890,1)</f>
        <v>3.9965000000000002</v>
      </c>
      <c r="P890" s="86">
        <f>IF(U:U="国开1",0.09/N890+J890,IF(U:U="国开3",0.14/N890+J890,IF(U:U="国开5",0.24/N890+J890,IF(U:U="国开7",0.24/N890+J890,IF(U:U="国开10",0.29/N890+J890,IF(U:U="口行1",0.08/N890+J890,IF(U:U="口行2",0.08/N890+J890,IF(U:U="口行3",0.08/N890+J890,IF(U:U="口行5",0.13/N890+J890,IF(U:U="口行7",0.13/N890+J890,IF(U:U="口行10",0.18/N890+J890,IF(U:U="农发1",0.09/N890+J890,IF(U:U="农发2",0.09/N890+J890,IF(U:U="农发3",0.09/N890+J890,IF(U:U="农发5",0.14/N890+J890,IF(U:U="农发7",0.19/N890+J890,IF(U:U="农发10",0.19/N890+J890,IF(U:U="农发20",0.24/N890+J890,IF(U:U="国债1",0.05/N890+J890,IF(U:U="国债2",0.05/N890+J890,IF(U:U="国债3",0.05/N890+J890,IF(U:U="国开0",0,IF(U:U="农发0",0,IF(U:U="国债0",0,IF(U:U="口行0",0,0.1/N890+J890)))))))))))))))))))))))))</f>
        <v>3.9612730000737302</v>
      </c>
      <c r="Q890" s="1"/>
      <c r="R890" s="88">
        <f t="shared" si="27"/>
        <v>-3.5226999926269986</v>
      </c>
      <c r="S890" s="1"/>
      <c r="U890" s="1" t="str">
        <f>IF(I:I="国家开发银行","国开",IF(I:I="中国进出口银行","口行",IF(I:I="中国农业发展银行","农发","国债")))&amp;IF(G:G&lt;1,"0",G890)</f>
        <v>国开20</v>
      </c>
      <c r="W890" s="1"/>
      <c r="X890" s="1"/>
    </row>
    <row r="891" spans="1:24" ht="15.75" hidden="1" x14ac:dyDescent="0.25">
      <c r="A891" s="113" t="str">
        <f t="shared" si="26"/>
        <v>160310.IB</v>
      </c>
      <c r="B891" s="29" t="s">
        <v>3221</v>
      </c>
      <c r="C891" s="29" t="s">
        <v>3222</v>
      </c>
      <c r="D891" s="33">
        <v>42747</v>
      </c>
      <c r="E891" s="33">
        <v>42751</v>
      </c>
      <c r="F891" s="30">
        <v>50</v>
      </c>
      <c r="G891" s="30">
        <v>10</v>
      </c>
      <c r="H891" s="29" t="s">
        <v>12</v>
      </c>
      <c r="I891" s="29" t="s">
        <v>22</v>
      </c>
      <c r="J891" s="30">
        <v>3.9028999999999998</v>
      </c>
      <c r="K891" s="30">
        <v>1.75</v>
      </c>
      <c r="L891" s="30"/>
      <c r="M891" s="30">
        <v>8.625</v>
      </c>
      <c r="N891" s="84">
        <f>[1]!b_anal_modidura_cnbd(A891,E891,1)</f>
        <v>7.9958</v>
      </c>
      <c r="O891" s="85">
        <f>[1]!b_anal_yield_cnbd(A891,D891,1)</f>
        <v>3.8908</v>
      </c>
      <c r="P891" s="86">
        <f>IF(U:U="国开1",0.09/N891+J891,IF(U:U="国开3",0.14/N891+J891,IF(U:U="国开5",0.24/N891+J891,IF(U:U="国开7",0.24/N891+J891,IF(U:U="国开10",0.29/N891+J891,IF(U:U="口行1",0.08/N891+J891,IF(U:U="口行2",0.08/N891+J891,IF(U:U="口行3",0.08/N891+J891,IF(U:U="口行5",0.13/N891+J891,IF(U:U="口行7",0.13/N891+J891,IF(U:U="口行10",0.18/N891+J891,IF(U:U="农发1",0.09/N891+J891,IF(U:U="农发2",0.09/N891+J891,IF(U:U="农发3",0.09/N891+J891,IF(U:U="农发5",0.14/N891+J891,IF(U:U="农发7",0.19/N891+J891,IF(U:U="农发10",0.19/N891+J891,IF(U:U="农发20",0.24/N891+J891,IF(U:U="国债1",0.05/N891+J891,IF(U:U="国债2",0.05/N891+J891,IF(U:U="国债3",0.05/N891+J891,IF(U:U="国开0",0,IF(U:U="农发0",0,IF(U:U="国债0",0,IF(U:U="口行0",0,0.1/N891+J891)))))))))))))))))))))))))</f>
        <v>3.9254118187048199</v>
      </c>
      <c r="Q891" s="1"/>
      <c r="R891" s="88">
        <f t="shared" si="27"/>
        <v>3.4611818704819886</v>
      </c>
      <c r="S891" s="1"/>
      <c r="U891" s="1" t="str">
        <f>IF(I:I="国家开发银行","国开",IF(I:I="中国进出口银行","口行",IF(I:I="中国农业发展银行","农发","国债")))&amp;IF(G:G&lt;1,"0",G891)</f>
        <v>口行10</v>
      </c>
      <c r="W891" s="1"/>
      <c r="X891" s="1"/>
    </row>
    <row r="892" spans="1:24" ht="15.75" hidden="1" x14ac:dyDescent="0.25">
      <c r="A892" s="113" t="str">
        <f t="shared" si="26"/>
        <v>160315.IB</v>
      </c>
      <c r="B892" s="29" t="s">
        <v>3223</v>
      </c>
      <c r="C892" s="29" t="s">
        <v>3224</v>
      </c>
      <c r="D892" s="33">
        <v>42747</v>
      </c>
      <c r="E892" s="33">
        <v>42751</v>
      </c>
      <c r="F892" s="30">
        <v>40</v>
      </c>
      <c r="G892" s="30">
        <v>3</v>
      </c>
      <c r="H892" s="29" t="s">
        <v>12</v>
      </c>
      <c r="I892" s="29" t="s">
        <v>22</v>
      </c>
      <c r="J892" s="30">
        <v>3.5083000000000002</v>
      </c>
      <c r="K892" s="30">
        <v>3.11</v>
      </c>
      <c r="L892" s="30"/>
      <c r="M892" s="30">
        <v>37.75</v>
      </c>
      <c r="N892" s="84">
        <f>[1]!b_anal_modidura_cnbd(A892,E892,1)</f>
        <v>2.698</v>
      </c>
      <c r="O892" s="85">
        <f>[1]!b_anal_yield_cnbd(A892,D892,1)</f>
        <v>3.5493000000000001</v>
      </c>
      <c r="P892" s="86">
        <f>IF(U:U="国开1",0.09/N892+J892,IF(U:U="国开3",0.14/N892+J892,IF(U:U="国开5",0.24/N892+J892,IF(U:U="国开7",0.24/N892+J892,IF(U:U="国开10",0.29/N892+J892,IF(U:U="口行1",0.08/N892+J892,IF(U:U="口行2",0.08/N892+J892,IF(U:U="口行3",0.08/N892+J892,IF(U:U="口行5",0.13/N892+J892,IF(U:U="口行7",0.13/N892+J892,IF(U:U="口行10",0.18/N892+J892,IF(U:U="农发1",0.09/N892+J892,IF(U:U="农发2",0.09/N892+J892,IF(U:U="农发3",0.09/N892+J892,IF(U:U="农发5",0.14/N892+J892,IF(U:U="农发7",0.19/N892+J892,IF(U:U="农发10",0.19/N892+J892,IF(U:U="农发20",0.24/N892+J892,IF(U:U="国债1",0.05/N892+J892,IF(U:U="国债2",0.05/N892+J892,IF(U:U="国债3",0.05/N892+J892,IF(U:U="国开0",0,IF(U:U="农发0",0,IF(U:U="国债0",0,IF(U:U="口行0",0,0.1/N892+J892)))))))))))))))))))))))))</f>
        <v>3.5379515937731654</v>
      </c>
      <c r="Q892" s="1"/>
      <c r="R892" s="88">
        <f t="shared" si="27"/>
        <v>-1.1348406226834751</v>
      </c>
      <c r="S892" s="1"/>
      <c r="U892" s="1" t="str">
        <f>IF(I:I="国家开发银行","国开",IF(I:I="中国进出口银行","口行",IF(I:I="中国农业发展银行","农发","国债")))&amp;IF(G:G&lt;1,"0",G892)</f>
        <v>口行3</v>
      </c>
      <c r="W892" s="1"/>
      <c r="X892" s="1"/>
    </row>
    <row r="893" spans="1:24" ht="15.75" hidden="1" x14ac:dyDescent="0.25">
      <c r="A893" s="113" t="str">
        <f t="shared" si="26"/>
        <v>160218.IB</v>
      </c>
      <c r="B893" s="29" t="s">
        <v>3225</v>
      </c>
      <c r="C893" s="29" t="s">
        <v>3226</v>
      </c>
      <c r="D893" s="33">
        <v>42752</v>
      </c>
      <c r="E893" s="33">
        <v>42754</v>
      </c>
      <c r="F893" s="30">
        <v>80</v>
      </c>
      <c r="G893" s="30">
        <v>5</v>
      </c>
      <c r="H893" s="29" t="s">
        <v>12</v>
      </c>
      <c r="I893" s="29" t="s">
        <v>15</v>
      </c>
      <c r="J893" s="30">
        <v>3.7187000000000001</v>
      </c>
      <c r="K893" s="30">
        <v>2.61</v>
      </c>
      <c r="L893" s="30"/>
      <c r="M893" s="30">
        <v>1.2925</v>
      </c>
      <c r="N893" s="84">
        <f>[1]!b_anal_modidura_cnbd(A893,E893,1)</f>
        <v>4.3967999999999998</v>
      </c>
      <c r="O893" s="85">
        <f>[1]!b_anal_yield_cnbd(A893,D893,1)</f>
        <v>3.7299000000000002</v>
      </c>
      <c r="P893" s="86">
        <f>IF(U:U="国开1",0.09/N893+J893,IF(U:U="国开3",0.14/N893+J893,IF(U:U="国开5",0.24/N893+J893,IF(U:U="国开7",0.24/N893+J893,IF(U:U="国开10",0.29/N893+J893,IF(U:U="口行1",0.08/N893+J893,IF(U:U="口行2",0.08/N893+J893,IF(U:U="口行3",0.08/N893+J893,IF(U:U="口行5",0.13/N893+J893,IF(U:U="口行7",0.13/N893+J893,IF(U:U="口行10",0.18/N893+J893,IF(U:U="农发1",0.09/N893+J893,IF(U:U="农发2",0.09/N893+J893,IF(U:U="农发3",0.09/N893+J893,IF(U:U="农发5",0.14/N893+J893,IF(U:U="农发7",0.19/N893+J893,IF(U:U="农发10",0.19/N893+J893,IF(U:U="农发20",0.24/N893+J893,IF(U:U="国债1",0.05/N893+J893,IF(U:U="国债2",0.05/N893+J893,IF(U:U="国债3",0.05/N893+J893,IF(U:U="国开0",0,IF(U:U="农发0",0,IF(U:U="国债0",0,IF(U:U="口行0",0,0.1/N893+J893)))))))))))))))))))))))))</f>
        <v>3.7732851528384281</v>
      </c>
      <c r="Q893" s="1"/>
      <c r="R893" s="88">
        <f t="shared" si="27"/>
        <v>4.3385152838427921</v>
      </c>
      <c r="S893" s="1"/>
      <c r="U893" s="1" t="str">
        <f>IF(I:I="国家开发银行","国开",IF(I:I="中国进出口银行","口行",IF(I:I="中国农业发展银行","农发","国债")))&amp;IF(G:G&lt;1,"0",G893)</f>
        <v>国开5</v>
      </c>
      <c r="W893" s="1"/>
      <c r="X893" s="1"/>
    </row>
    <row r="894" spans="1:24" ht="15.75" hidden="1" x14ac:dyDescent="0.25">
      <c r="A894" s="113" t="str">
        <f t="shared" si="26"/>
        <v>160213.IB</v>
      </c>
      <c r="B894" s="29" t="s">
        <v>3227</v>
      </c>
      <c r="C894" s="29" t="s">
        <v>3228</v>
      </c>
      <c r="D894" s="33">
        <v>42752</v>
      </c>
      <c r="E894" s="33">
        <v>42754</v>
      </c>
      <c r="F894" s="30">
        <v>100</v>
      </c>
      <c r="G894" s="30">
        <v>10</v>
      </c>
      <c r="H894" s="29" t="s">
        <v>12</v>
      </c>
      <c r="I894" s="29" t="s">
        <v>15</v>
      </c>
      <c r="J894" s="30">
        <v>3.8205</v>
      </c>
      <c r="K894" s="30">
        <v>2.82</v>
      </c>
      <c r="L894" s="30"/>
      <c r="M894" s="30">
        <v>11.3704</v>
      </c>
      <c r="N894" s="84">
        <f>[1]!b_anal_modidura_cnbd(A894,E894,1)</f>
        <v>8.0075000000000003</v>
      </c>
      <c r="O894" s="85">
        <f>[1]!b_anal_yield_cnbd(A894,D894,1)</f>
        <v>3.8187000000000002</v>
      </c>
      <c r="P894" s="86">
        <f>IF(U:U="国开1",0.09/N894+J894,IF(U:U="国开3",0.14/N894+J894,IF(U:U="国开5",0.24/N894+J894,IF(U:U="国开7",0.24/N894+J894,IF(U:U="国开10",0.29/N894+J894,IF(U:U="口行1",0.08/N894+J894,IF(U:U="口行2",0.08/N894+J894,IF(U:U="口行3",0.08/N894+J894,IF(U:U="口行5",0.13/N894+J894,IF(U:U="口行7",0.13/N894+J894,IF(U:U="口行10",0.18/N894+J894,IF(U:U="农发1",0.09/N894+J894,IF(U:U="农发2",0.09/N894+J894,IF(U:U="农发3",0.09/N894+J894,IF(U:U="农发5",0.14/N894+J894,IF(U:U="农发7",0.19/N894+J894,IF(U:U="农发10",0.19/N894+J894,IF(U:U="农发20",0.24/N894+J894,IF(U:U="国债1",0.05/N894+J894,IF(U:U="国债2",0.05/N894+J894,IF(U:U="国债3",0.05/N894+J894,IF(U:U="国开0",0,IF(U:U="农发0",0,IF(U:U="国债0",0,IF(U:U="口行0",0,0.1/N894+J894)))))))))))))))))))))))))</f>
        <v>3.8567160474555107</v>
      </c>
      <c r="Q894" s="1"/>
      <c r="R894" s="88">
        <f t="shared" si="27"/>
        <v>3.801604745551046</v>
      </c>
      <c r="S894" s="1"/>
      <c r="U894" s="1" t="str">
        <f>IF(I:I="国家开发银行","国开",IF(I:I="中国进出口银行","口行",IF(I:I="中国农业发展银行","农发","国债")))&amp;IF(G:G&lt;1,"0",G894)</f>
        <v>国开10</v>
      </c>
      <c r="W894" s="1"/>
      <c r="X894" s="1"/>
    </row>
    <row r="895" spans="1:24" ht="15.75" hidden="1" x14ac:dyDescent="0.25">
      <c r="A895" s="113" t="str">
        <f t="shared" si="26"/>
        <v>170404.IB</v>
      </c>
      <c r="B895" s="29" t="s">
        <v>3229</v>
      </c>
      <c r="C895" s="29" t="s">
        <v>3230</v>
      </c>
      <c r="D895" s="33">
        <v>42753</v>
      </c>
      <c r="E895" s="33">
        <v>42755</v>
      </c>
      <c r="F895" s="30">
        <v>50</v>
      </c>
      <c r="G895" s="30">
        <v>7</v>
      </c>
      <c r="H895" s="29" t="s">
        <v>12</v>
      </c>
      <c r="I895" s="29" t="s">
        <v>41</v>
      </c>
      <c r="J895" s="30">
        <v>3.9929999999999999</v>
      </c>
      <c r="K895" s="30">
        <v>2.35</v>
      </c>
      <c r="L895" s="30"/>
      <c r="M895" s="30">
        <v>4.375</v>
      </c>
      <c r="N895" s="84">
        <f>[1]!b_anal_modidura_cnbd(A895,E895,1)</f>
        <v>5.9911000000000003</v>
      </c>
      <c r="O895" s="85">
        <f>[1]!b_anal_yield_cnbd(A895,D895,1)</f>
        <v>3.9899</v>
      </c>
      <c r="P895" s="86">
        <f>IF(U:U="国开1",0.09/N895+J895,IF(U:U="国开3",0.14/N895+J895,IF(U:U="国开5",0.24/N895+J895,IF(U:U="国开7",0.24/N895+J895,IF(U:U="国开10",0.29/N895+J895,IF(U:U="口行1",0.08/N895+J895,IF(U:U="口行2",0.08/N895+J895,IF(U:U="口行3",0.08/N895+J895,IF(U:U="口行5",0.13/N895+J895,IF(U:U="口行7",0.13/N895+J895,IF(U:U="口行10",0.18/N895+J895,IF(U:U="农发1",0.09/N895+J895,IF(U:U="农发2",0.09/N895+J895,IF(U:U="农发3",0.09/N895+J895,IF(U:U="农发5",0.14/N895+J895,IF(U:U="农发7",0.19/N895+J895,IF(U:U="农发10",0.19/N895+J895,IF(U:U="农发20",0.24/N895+J895,IF(U:U="国债1",0.05/N895+J895,IF(U:U="国债2",0.05/N895+J895,IF(U:U="国债3",0.05/N895+J895,IF(U:U="国开0",0,IF(U:U="农发0",0,IF(U:U="国债0",0,IF(U:U="口行0",0,0.1/N895+J895)))))))))))))))))))))))))</f>
        <v>4.024713708667857</v>
      </c>
      <c r="Q895" s="1"/>
      <c r="R895" s="88">
        <f t="shared" si="27"/>
        <v>3.4813708667857046</v>
      </c>
      <c r="S895" s="1"/>
      <c r="U895" s="1" t="str">
        <f>IF(I:I="国家开发银行","国开",IF(I:I="中国进出口银行","口行",IF(I:I="中国农业发展银行","农发","国债")))&amp;IF(G:G&lt;1,"0",G895)</f>
        <v>农发7</v>
      </c>
      <c r="W895" s="1"/>
      <c r="X895" s="1"/>
    </row>
    <row r="896" spans="1:24" ht="15.75" hidden="1" x14ac:dyDescent="0.25">
      <c r="A896" s="113" t="str">
        <f t="shared" si="26"/>
        <v>170403.IB</v>
      </c>
      <c r="B896" s="29" t="s">
        <v>3231</v>
      </c>
      <c r="C896" s="29" t="s">
        <v>3232</v>
      </c>
      <c r="D896" s="33">
        <v>42753</v>
      </c>
      <c r="E896" s="33">
        <v>42755</v>
      </c>
      <c r="F896" s="30">
        <v>58</v>
      </c>
      <c r="G896" s="30">
        <v>5</v>
      </c>
      <c r="H896" s="29" t="s">
        <v>12</v>
      </c>
      <c r="I896" s="29" t="s">
        <v>41</v>
      </c>
      <c r="J896" s="30">
        <v>3.7559999999999998</v>
      </c>
      <c r="K896" s="30">
        <v>3.19</v>
      </c>
      <c r="L896" s="30"/>
      <c r="M896" s="30">
        <v>1.5651999999999999</v>
      </c>
      <c r="N896" s="84">
        <f>[1]!b_anal_modidura_cnbd(A896,E896,1)</f>
        <v>4.4489000000000001</v>
      </c>
      <c r="O896" s="85">
        <f>[1]!b_anal_yield_cnbd(A896,D896,1)</f>
        <v>3.7991999999999999</v>
      </c>
      <c r="P896" s="86">
        <f>IF(U:U="国开1",0.09/N896+J896,IF(U:U="国开3",0.14/N896+J896,IF(U:U="国开5",0.24/N896+J896,IF(U:U="国开7",0.24/N896+J896,IF(U:U="国开10",0.29/N896+J896,IF(U:U="口行1",0.08/N896+J896,IF(U:U="口行2",0.08/N896+J896,IF(U:U="口行3",0.08/N896+J896,IF(U:U="口行5",0.13/N896+J896,IF(U:U="口行7",0.13/N896+J896,IF(U:U="口行10",0.18/N896+J896,IF(U:U="农发1",0.09/N896+J896,IF(U:U="农发2",0.09/N896+J896,IF(U:U="农发3",0.09/N896+J896,IF(U:U="农发5",0.14/N896+J896,IF(U:U="农发7",0.19/N896+J896,IF(U:U="农发10",0.19/N896+J896,IF(U:U="农发20",0.24/N896+J896,IF(U:U="国债1",0.05/N896+J896,IF(U:U="国债2",0.05/N896+J896,IF(U:U="国债3",0.05/N896+J896,IF(U:U="国开0",0,IF(U:U="农发0",0,IF(U:U="国债0",0,IF(U:U="口行0",0,0.1/N896+J896)))))))))))))))))))))))))</f>
        <v>3.7874684528759914</v>
      </c>
      <c r="Q896" s="1"/>
      <c r="R896" s="88">
        <f t="shared" si="27"/>
        <v>-1.1731547124008479</v>
      </c>
      <c r="S896" s="1"/>
      <c r="U896" s="1" t="str">
        <f>IF(I:I="国家开发银行","国开",IF(I:I="中国进出口银行","口行",IF(I:I="中国农业发展银行","农发","国债")))&amp;IF(G:G&lt;1,"0",G896)</f>
        <v>农发5</v>
      </c>
      <c r="W896" s="1"/>
      <c r="X896" s="1"/>
    </row>
    <row r="897" spans="1:24" ht="15.75" hidden="1" x14ac:dyDescent="0.25">
      <c r="A897" s="113" t="str">
        <f t="shared" si="26"/>
        <v>170405.IB</v>
      </c>
      <c r="B897" s="29" t="s">
        <v>3233</v>
      </c>
      <c r="C897" s="29" t="s">
        <v>3234</v>
      </c>
      <c r="D897" s="33">
        <v>42753</v>
      </c>
      <c r="E897" s="33">
        <v>42755</v>
      </c>
      <c r="F897" s="30">
        <v>60</v>
      </c>
      <c r="G897" s="30">
        <v>10</v>
      </c>
      <c r="H897" s="29" t="s">
        <v>12</v>
      </c>
      <c r="I897" s="29" t="s">
        <v>41</v>
      </c>
      <c r="J897" s="30">
        <v>3.9903</v>
      </c>
      <c r="K897" s="30">
        <v>2.11</v>
      </c>
      <c r="L897" s="30"/>
      <c r="M897" s="30">
        <v>1.1829000000000001</v>
      </c>
      <c r="N897" s="84">
        <f>[1]!b_anal_modidura_cnbd(A897,E897,1)</f>
        <v>8.1199999999999992</v>
      </c>
      <c r="O897" s="85">
        <f>[1]!b_anal_yield_cnbd(A897,D897,1)</f>
        <v>3.9847000000000001</v>
      </c>
      <c r="P897" s="86">
        <f>IF(U:U="国开1",0.09/N897+J897,IF(U:U="国开3",0.14/N897+J897,IF(U:U="国开5",0.24/N897+J897,IF(U:U="国开7",0.24/N897+J897,IF(U:U="国开10",0.29/N897+J897,IF(U:U="口行1",0.08/N897+J897,IF(U:U="口行2",0.08/N897+J897,IF(U:U="口行3",0.08/N897+J897,IF(U:U="口行5",0.13/N897+J897,IF(U:U="口行7",0.13/N897+J897,IF(U:U="口行10",0.18/N897+J897,IF(U:U="农发1",0.09/N897+J897,IF(U:U="农发2",0.09/N897+J897,IF(U:U="农发3",0.09/N897+J897,IF(U:U="农发5",0.14/N897+J897,IF(U:U="农发7",0.19/N897+J897,IF(U:U="农发10",0.19/N897+J897,IF(U:U="农发20",0.24/N897+J897,IF(U:U="国债1",0.05/N897+J897,IF(U:U="国债2",0.05/N897+J897,IF(U:U="国债3",0.05/N897+J897,IF(U:U="国开0",0,IF(U:U="农发0",0,IF(U:U="国债0",0,IF(U:U="口行0",0,0.1/N897+J897)))))))))))))))))))))))))</f>
        <v>4.0136990147783251</v>
      </c>
      <c r="Q897" s="1"/>
      <c r="R897" s="88">
        <f t="shared" si="27"/>
        <v>2.8999014778325005</v>
      </c>
      <c r="S897" s="1"/>
      <c r="U897" s="1" t="str">
        <f>IF(I:I="国家开发银行","国开",IF(I:I="中国进出口银行","口行",IF(I:I="中国农业发展银行","农发","国债")))&amp;IF(G:G&lt;1,"0",G897)</f>
        <v>农发10</v>
      </c>
      <c r="W897" s="1"/>
      <c r="X897" s="1"/>
    </row>
    <row r="898" spans="1:24" ht="15.75" hidden="1" x14ac:dyDescent="0.25">
      <c r="A898" s="113" t="str">
        <f t="shared" ref="A898:A961" si="28">LEFT(B898,IFERROR(FIND("X",B898,7),FIND("Z",B898,7))-1)&amp;".IB"</f>
        <v>160025.IB</v>
      </c>
      <c r="B898" s="29" t="s">
        <v>3235</v>
      </c>
      <c r="C898" s="29" t="s">
        <v>3236</v>
      </c>
      <c r="D898" s="33">
        <v>42753</v>
      </c>
      <c r="E898" s="33">
        <v>42754</v>
      </c>
      <c r="F898" s="30">
        <v>200</v>
      </c>
      <c r="G898" s="30">
        <v>7</v>
      </c>
      <c r="H898" s="29" t="s">
        <v>12</v>
      </c>
      <c r="I898" s="29" t="s">
        <v>31</v>
      </c>
      <c r="J898" s="30">
        <v>3.1173000000000002</v>
      </c>
      <c r="K898" s="30">
        <v>2.09</v>
      </c>
      <c r="L898" s="30"/>
      <c r="M898" s="30"/>
      <c r="N898" s="84">
        <f>[1]!b_anal_modidura_cnbd(A898,E898,1)</f>
        <v>6.0796000000000001</v>
      </c>
      <c r="O898" s="85">
        <f>[1]!b_anal_yield_cnbd(A898,D898,1)</f>
        <v>3.1499000000000001</v>
      </c>
      <c r="P898" s="86">
        <f>IF(U:U="国开1",0.09/N898+J898,IF(U:U="国开3",0.14/N898+J898,IF(U:U="国开5",0.24/N898+J898,IF(U:U="国开7",0.24/N898+J898,IF(U:U="国开10",0.29/N898+J898,IF(U:U="口行1",0.08/N898+J898,IF(U:U="口行2",0.08/N898+J898,IF(U:U="口行3",0.08/N898+J898,IF(U:U="口行5",0.13/N898+J898,IF(U:U="口行7",0.13/N898+J898,IF(U:U="口行10",0.18/N898+J898,IF(U:U="农发1",0.09/N898+J898,IF(U:U="农发2",0.09/N898+J898,IF(U:U="农发3",0.09/N898+J898,IF(U:U="农发5",0.14/N898+J898,IF(U:U="农发7",0.19/N898+J898,IF(U:U="农发10",0.19/N898+J898,IF(U:U="农发20",0.24/N898+J898,IF(U:U="国债1",0.05/N898+J898,IF(U:U="国债2",0.05/N898+J898,IF(U:U="国债3",0.05/N898+J898,IF(U:U="国开0",0,IF(U:U="农发0",0,IF(U:U="国债0",0,IF(U:U="口行0",0,0.1/N898+J898)))))))))))))))))))))))))</f>
        <v>3.1337484505559576</v>
      </c>
      <c r="Q898" s="1"/>
      <c r="R898" s="88">
        <f t="shared" ref="R898:R961" si="29">(P898-O898)*100</f>
        <v>-1.6151549444042512</v>
      </c>
      <c r="S898" s="1"/>
      <c r="U898" s="1" t="str">
        <f>IF(I:I="国家开发银行","国开",IF(I:I="中国进出口银行","口行",IF(I:I="中国农业发展银行","农发","国债")))&amp;IF(G:G&lt;1,"0",G898)</f>
        <v>国债7</v>
      </c>
      <c r="W898" s="1"/>
      <c r="X898" s="1"/>
    </row>
    <row r="899" spans="1:24" ht="15.75" hidden="1" x14ac:dyDescent="0.25">
      <c r="A899" s="113" t="str">
        <f t="shared" si="28"/>
        <v>170402.IB</v>
      </c>
      <c r="B899" s="29" t="s">
        <v>3237</v>
      </c>
      <c r="C899" s="29" t="s">
        <v>3238</v>
      </c>
      <c r="D899" s="33">
        <v>42753</v>
      </c>
      <c r="E899" s="33">
        <v>42755</v>
      </c>
      <c r="F899" s="30">
        <v>50</v>
      </c>
      <c r="G899" s="30">
        <v>3</v>
      </c>
      <c r="H899" s="29" t="s">
        <v>12</v>
      </c>
      <c r="I899" s="29" t="s">
        <v>41</v>
      </c>
      <c r="J899" s="30">
        <v>3.5701999999999998</v>
      </c>
      <c r="K899" s="30">
        <v>3.78</v>
      </c>
      <c r="L899" s="30"/>
      <c r="M899" s="30">
        <v>1.5686</v>
      </c>
      <c r="N899" s="84">
        <f>[1]!b_anal_modidura_cnbd(A899,E899,1)</f>
        <v>2.7616000000000001</v>
      </c>
      <c r="O899" s="85">
        <f>[1]!b_anal_yield_cnbd(A899,D899,1)</f>
        <v>3.6032999999999999</v>
      </c>
      <c r="P899" s="86">
        <f>IF(U:U="国开1",0.09/N899+J899,IF(U:U="国开3",0.14/N899+J899,IF(U:U="国开5",0.24/N899+J899,IF(U:U="国开7",0.24/N899+J899,IF(U:U="国开10",0.29/N899+J899,IF(U:U="口行1",0.08/N899+J899,IF(U:U="口行2",0.08/N899+J899,IF(U:U="口行3",0.08/N899+J899,IF(U:U="口行5",0.13/N899+J899,IF(U:U="口行7",0.13/N899+J899,IF(U:U="口行10",0.18/N899+J899,IF(U:U="农发1",0.09/N899+J899,IF(U:U="农发2",0.09/N899+J899,IF(U:U="农发3",0.09/N899+J899,IF(U:U="农发5",0.14/N899+J899,IF(U:U="农发7",0.19/N899+J899,IF(U:U="农发10",0.19/N899+J899,IF(U:U="农发20",0.24/N899+J899,IF(U:U="国债1",0.05/N899+J899,IF(U:U="国债2",0.05/N899+J899,IF(U:U="国债3",0.05/N899+J899,IF(U:U="国开0",0,IF(U:U="农发0",0,IF(U:U="国债0",0,IF(U:U="口行0",0,0.1/N899+J899)))))))))))))))))))))))))</f>
        <v>3.6027898030127461</v>
      </c>
      <c r="Q899" s="1"/>
      <c r="R899" s="88">
        <f t="shared" si="29"/>
        <v>-5.1019698725385254E-2</v>
      </c>
      <c r="S899" s="1"/>
      <c r="U899" s="1" t="str">
        <f>IF(I:I="国家开发银行","国开",IF(I:I="中国进出口银行","口行",IF(I:I="中国农业发展银行","农发","国债")))&amp;IF(G:G&lt;1,"0",G899)</f>
        <v>农发3</v>
      </c>
      <c r="W899" s="1"/>
      <c r="X899" s="1"/>
    </row>
    <row r="900" spans="1:24" ht="15.75" hidden="1" x14ac:dyDescent="0.25">
      <c r="A900" s="113" t="str">
        <f t="shared" si="28"/>
        <v>160215.IB</v>
      </c>
      <c r="B900" s="29" t="s">
        <v>3239</v>
      </c>
      <c r="C900" s="29" t="s">
        <v>3240</v>
      </c>
      <c r="D900" s="33">
        <v>42754</v>
      </c>
      <c r="E900" s="33">
        <v>42758</v>
      </c>
      <c r="F900" s="30">
        <v>60</v>
      </c>
      <c r="G900" s="30">
        <v>3</v>
      </c>
      <c r="H900" s="29" t="s">
        <v>12</v>
      </c>
      <c r="I900" s="29" t="s">
        <v>15</v>
      </c>
      <c r="J900" s="30">
        <v>3.5341999999999998</v>
      </c>
      <c r="K900" s="30">
        <v>2.31</v>
      </c>
      <c r="L900" s="30"/>
      <c r="M900" s="30">
        <v>1.0479000000000001</v>
      </c>
      <c r="N900" s="84">
        <f>[1]!b_anal_modidura_cnbd(A900,E900,1)</f>
        <v>2.5701000000000001</v>
      </c>
      <c r="O900" s="85">
        <f>[1]!b_anal_yield_cnbd(A900,D900,1)</f>
        <v>3.6082999999999998</v>
      </c>
      <c r="P900" s="86">
        <f>IF(U:U="国开1",0.09/N900+J900,IF(U:U="国开3",0.14/N900+J900,IF(U:U="国开5",0.24/N900+J900,IF(U:U="国开7",0.24/N900+J900,IF(U:U="国开10",0.29/N900+J900,IF(U:U="口行1",0.08/N900+J900,IF(U:U="口行2",0.08/N900+J900,IF(U:U="口行3",0.08/N900+J900,IF(U:U="口行5",0.13/N900+J900,IF(U:U="口行7",0.13/N900+J900,IF(U:U="口行10",0.18/N900+J900,IF(U:U="农发1",0.09/N900+J900,IF(U:U="农发2",0.09/N900+J900,IF(U:U="农发3",0.09/N900+J900,IF(U:U="农发5",0.14/N900+J900,IF(U:U="农发7",0.19/N900+J900,IF(U:U="农发10",0.19/N900+J900,IF(U:U="农发20",0.24/N900+J900,IF(U:U="国债1",0.05/N900+J900,IF(U:U="国债2",0.05/N900+J900,IF(U:U="国债3",0.05/N900+J900,IF(U:U="国开0",0,IF(U:U="农发0",0,IF(U:U="国债0",0,IF(U:U="口行0",0,0.1/N900+J900)))))))))))))))))))))))))</f>
        <v>3.5886725886152289</v>
      </c>
      <c r="Q900" s="1"/>
      <c r="R900" s="88">
        <f t="shared" si="29"/>
        <v>-1.9627411384770976</v>
      </c>
      <c r="S900" s="1"/>
      <c r="U900" s="1" t="str">
        <f>IF(I:I="国家开发银行","国开",IF(I:I="中国进出口银行","口行",IF(I:I="中国农业发展银行","农发","国债")))&amp;IF(G:G&lt;1,"0",G900)</f>
        <v>国开3</v>
      </c>
      <c r="W900" s="1"/>
      <c r="X900" s="1"/>
    </row>
    <row r="901" spans="1:24" ht="15.75" hidden="1" x14ac:dyDescent="0.25">
      <c r="A901" s="113" t="str">
        <f t="shared" si="28"/>
        <v>170201.IB</v>
      </c>
      <c r="B901" s="29" t="s">
        <v>3241</v>
      </c>
      <c r="C901" s="29" t="s">
        <v>3242</v>
      </c>
      <c r="D901" s="33">
        <v>42754</v>
      </c>
      <c r="E901" s="33">
        <v>42758</v>
      </c>
      <c r="F901" s="30">
        <v>60</v>
      </c>
      <c r="G901" s="30">
        <v>7</v>
      </c>
      <c r="H901" s="29" t="s">
        <v>12</v>
      </c>
      <c r="I901" s="29" t="s">
        <v>15</v>
      </c>
      <c r="J901" s="30">
        <v>3.9342999999999999</v>
      </c>
      <c r="K901" s="30">
        <v>1.97</v>
      </c>
      <c r="L901" s="30"/>
      <c r="M901" s="30">
        <v>1.8824000000000001</v>
      </c>
      <c r="N901" s="84">
        <f>[1]!b_anal_modidura_cnbd(A901,E901,1)</f>
        <v>5.9935999999999998</v>
      </c>
      <c r="O901" s="85">
        <f>[1]!b_anal_yield_cnbd(A901,D901,1)</f>
        <v>3.94</v>
      </c>
      <c r="P901" s="86">
        <f>IF(U:U="国开1",0.09/N901+J901,IF(U:U="国开3",0.14/N901+J901,IF(U:U="国开5",0.24/N901+J901,IF(U:U="国开7",0.24/N901+J901,IF(U:U="国开10",0.29/N901+J901,IF(U:U="口行1",0.08/N901+J901,IF(U:U="口行2",0.08/N901+J901,IF(U:U="口行3",0.08/N901+J901,IF(U:U="口行5",0.13/N901+J901,IF(U:U="口行7",0.13/N901+J901,IF(U:U="口行10",0.18/N901+J901,IF(U:U="农发1",0.09/N901+J901,IF(U:U="农发2",0.09/N901+J901,IF(U:U="农发3",0.09/N901+J901,IF(U:U="农发5",0.14/N901+J901,IF(U:U="农发7",0.19/N901+J901,IF(U:U="农发10",0.19/N901+J901,IF(U:U="农发20",0.24/N901+J901,IF(U:U="国债1",0.05/N901+J901,IF(U:U="国债2",0.05/N901+J901,IF(U:U="国债3",0.05/N901+J901,IF(U:U="国开0",0,IF(U:U="农发0",0,IF(U:U="国债0",0,IF(U:U="口行0",0,0.1/N901+J901)))))))))))))))))))))))))</f>
        <v>3.9743427122263748</v>
      </c>
      <c r="Q901" s="1"/>
      <c r="R901" s="88">
        <f t="shared" si="29"/>
        <v>3.4342712226374861</v>
      </c>
      <c r="S901" s="1"/>
      <c r="U901" s="1" t="str">
        <f>IF(I:I="国家开发银行","国开",IF(I:I="中国进出口银行","口行",IF(I:I="中国农业发展银行","农发","国债")))&amp;IF(G:G&lt;1,"0",G901)</f>
        <v>国开7</v>
      </c>
      <c r="W901" s="1"/>
      <c r="X901" s="1"/>
    </row>
    <row r="902" spans="1:24" ht="15.75" hidden="1" x14ac:dyDescent="0.25">
      <c r="A902" s="113" t="str">
        <f t="shared" si="28"/>
        <v>160310.IB</v>
      </c>
      <c r="B902" s="29" t="s">
        <v>3243</v>
      </c>
      <c r="C902" s="29" t="s">
        <v>3244</v>
      </c>
      <c r="D902" s="33">
        <v>42754</v>
      </c>
      <c r="E902" s="33">
        <v>42755</v>
      </c>
      <c r="F902" s="30">
        <v>40</v>
      </c>
      <c r="G902" s="30">
        <v>10</v>
      </c>
      <c r="H902" s="29" t="s">
        <v>12</v>
      </c>
      <c r="I902" s="29" t="s">
        <v>22</v>
      </c>
      <c r="J902" s="30">
        <v>3.9607999999999999</v>
      </c>
      <c r="K902" s="30">
        <v>4.88</v>
      </c>
      <c r="L902" s="30"/>
      <c r="M902" s="30">
        <v>2.9091</v>
      </c>
      <c r="N902" s="84">
        <f>[1]!b_anal_modidura_cnbd(A902,E902,1)</f>
        <v>7.9783999999999997</v>
      </c>
      <c r="O902" s="85">
        <f>[1]!b_anal_yield_cnbd(A902,D902,1)</f>
        <v>3.9853000000000001</v>
      </c>
      <c r="P902" s="86">
        <f>IF(U:U="国开1",0.09/N902+J902,IF(U:U="国开3",0.14/N902+J902,IF(U:U="国开5",0.24/N902+J902,IF(U:U="国开7",0.24/N902+J902,IF(U:U="国开10",0.29/N902+J902,IF(U:U="口行1",0.08/N902+J902,IF(U:U="口行2",0.08/N902+J902,IF(U:U="口行3",0.08/N902+J902,IF(U:U="口行5",0.13/N902+J902,IF(U:U="口行7",0.13/N902+J902,IF(U:U="口行10",0.18/N902+J902,IF(U:U="农发1",0.09/N902+J902,IF(U:U="农发2",0.09/N902+J902,IF(U:U="农发3",0.09/N902+J902,IF(U:U="农发5",0.14/N902+J902,IF(U:U="农发7",0.19/N902+J902,IF(U:U="农发10",0.19/N902+J902,IF(U:U="农发20",0.24/N902+J902,IF(U:U="国债1",0.05/N902+J902,IF(U:U="国债2",0.05/N902+J902,IF(U:U="国债3",0.05/N902+J902,IF(U:U="国开0",0,IF(U:U="农发0",0,IF(U:U="国债0",0,IF(U:U="口行0",0,0.1/N902+J902)))))))))))))))))))))))))</f>
        <v>3.9833609144690665</v>
      </c>
      <c r="Q902" s="1"/>
      <c r="R902" s="88">
        <f t="shared" si="29"/>
        <v>-0.19390855309335819</v>
      </c>
      <c r="S902" s="1"/>
      <c r="U902" s="1" t="str">
        <f>IF(I:I="国家开发银行","国开",IF(I:I="中国进出口银行","口行",IF(I:I="中国农业发展银行","农发","国债")))&amp;IF(G:G&lt;1,"0",G902)</f>
        <v>口行10</v>
      </c>
      <c r="W902" s="1"/>
      <c r="X902" s="1"/>
    </row>
    <row r="903" spans="1:24" ht="15.75" hidden="1" x14ac:dyDescent="0.25">
      <c r="A903" s="113" t="str">
        <f t="shared" si="28"/>
        <v>170202.IB</v>
      </c>
      <c r="B903" s="29" t="s">
        <v>3245</v>
      </c>
      <c r="C903" s="29" t="s">
        <v>3246</v>
      </c>
      <c r="D903" s="33">
        <v>42754</v>
      </c>
      <c r="E903" s="33">
        <v>42758</v>
      </c>
      <c r="F903" s="30">
        <v>40</v>
      </c>
      <c r="G903" s="30">
        <v>20</v>
      </c>
      <c r="H903" s="29" t="s">
        <v>12</v>
      </c>
      <c r="I903" s="29" t="s">
        <v>15</v>
      </c>
      <c r="J903" s="30">
        <v>4.1360999999999999</v>
      </c>
      <c r="K903" s="30">
        <v>1.95</v>
      </c>
      <c r="L903" s="30"/>
      <c r="M903" s="30">
        <v>1.25</v>
      </c>
      <c r="N903" s="84">
        <f>[1]!b_anal_modidura_cnbd(A903,E903,1)</f>
        <v>13.5008</v>
      </c>
      <c r="O903" s="85">
        <f>[1]!b_anal_yield_cnbd(A903,D903,1)</f>
        <v>4.0499000000000001</v>
      </c>
      <c r="P903" s="86">
        <f>IF(U:U="国开1",0.09/N903+J903,IF(U:U="国开3",0.14/N903+J903,IF(U:U="国开5",0.24/N903+J903,IF(U:U="国开7",0.24/N903+J903,IF(U:U="国开10",0.29/N903+J903,IF(U:U="口行1",0.08/N903+J903,IF(U:U="口行2",0.08/N903+J903,IF(U:U="口行3",0.08/N903+J903,IF(U:U="口行5",0.13/N903+J903,IF(U:U="口行7",0.13/N903+J903,IF(U:U="口行10",0.18/N903+J903,IF(U:U="农发1",0.09/N903+J903,IF(U:U="农发2",0.09/N903+J903,IF(U:U="农发3",0.09/N903+J903,IF(U:U="农发5",0.14/N903+J903,IF(U:U="农发7",0.19/N903+J903,IF(U:U="农发10",0.19/N903+J903,IF(U:U="农发20",0.24/N903+J903,IF(U:U="国债1",0.05/N903+J903,IF(U:U="国债2",0.05/N903+J903,IF(U:U="国债3",0.05/N903+J903,IF(U:U="国开0",0,IF(U:U="农发0",0,IF(U:U="国债0",0,IF(U:U="口行0",0,0.1/N903+J903)))))))))))))))))))))))))</f>
        <v>4.1435069684759425</v>
      </c>
      <c r="Q903" s="1"/>
      <c r="R903" s="88">
        <f t="shared" si="29"/>
        <v>9.3606968475942409</v>
      </c>
      <c r="S903" s="1"/>
      <c r="U903" s="1" t="str">
        <f>IF(I:I="国家开发银行","国开",IF(I:I="中国进出口银行","口行",IF(I:I="中国农业发展银行","农发","国债")))&amp;IF(G:G&lt;1,"0",G903)</f>
        <v>国开20</v>
      </c>
      <c r="W903" s="1"/>
      <c r="X903" s="1"/>
    </row>
    <row r="904" spans="1:24" ht="15.75" hidden="1" x14ac:dyDescent="0.25">
      <c r="A904" s="113" t="str">
        <f t="shared" si="28"/>
        <v>160316.IB</v>
      </c>
      <c r="B904" s="29" t="s">
        <v>3247</v>
      </c>
      <c r="C904" s="29" t="s">
        <v>3248</v>
      </c>
      <c r="D904" s="33">
        <v>42754</v>
      </c>
      <c r="E904" s="33">
        <v>42755</v>
      </c>
      <c r="F904" s="30">
        <v>40</v>
      </c>
      <c r="G904" s="30">
        <v>5</v>
      </c>
      <c r="H904" s="29" t="s">
        <v>12</v>
      </c>
      <c r="I904" s="29" t="s">
        <v>22</v>
      </c>
      <c r="J904" s="30">
        <v>3.7519</v>
      </c>
      <c r="K904" s="30">
        <v>3.06</v>
      </c>
      <c r="L904" s="30"/>
      <c r="M904" s="30">
        <v>1.8188</v>
      </c>
      <c r="N904" s="84">
        <f>[1]!b_anal_modidura_cnbd(A904,E904,1)</f>
        <v>4.3945999999999996</v>
      </c>
      <c r="O904" s="85">
        <f>[1]!b_anal_yield_cnbd(A904,D904,1)</f>
        <v>3.7913000000000001</v>
      </c>
      <c r="P904" s="86">
        <f>IF(U:U="国开1",0.09/N904+J904,IF(U:U="国开3",0.14/N904+J904,IF(U:U="国开5",0.24/N904+J904,IF(U:U="国开7",0.24/N904+J904,IF(U:U="国开10",0.29/N904+J904,IF(U:U="口行1",0.08/N904+J904,IF(U:U="口行2",0.08/N904+J904,IF(U:U="口行3",0.08/N904+J904,IF(U:U="口行5",0.13/N904+J904,IF(U:U="口行7",0.13/N904+J904,IF(U:U="口行10",0.18/N904+J904,IF(U:U="农发1",0.09/N904+J904,IF(U:U="农发2",0.09/N904+J904,IF(U:U="农发3",0.09/N904+J904,IF(U:U="农发5",0.14/N904+J904,IF(U:U="农发7",0.19/N904+J904,IF(U:U="农发10",0.19/N904+J904,IF(U:U="农发20",0.24/N904+J904,IF(U:U="国债1",0.05/N904+J904,IF(U:U="国债2",0.05/N904+J904,IF(U:U="国债3",0.05/N904+J904,IF(U:U="国开0",0,IF(U:U="农发0",0,IF(U:U="国债0",0,IF(U:U="口行0",0,0.1/N904+J904)))))))))))))))))))))))))</f>
        <v>3.78148175943203</v>
      </c>
      <c r="Q904" s="1"/>
      <c r="R904" s="88">
        <f t="shared" si="29"/>
        <v>-0.98182405679700935</v>
      </c>
      <c r="S904" s="1"/>
      <c r="U904" s="1" t="str">
        <f>IF(I:I="国家开发银行","国开",IF(I:I="中国进出口银行","口行",IF(I:I="中国农业发展银行","农发","国债")))&amp;IF(G:G&lt;1,"0",G904)</f>
        <v>口行5</v>
      </c>
      <c r="W904" s="1"/>
      <c r="X904" s="1"/>
    </row>
    <row r="905" spans="1:24" ht="15.75" hidden="1" x14ac:dyDescent="0.25">
      <c r="A905" s="113" t="str">
        <f t="shared" si="28"/>
        <v>160315.IB</v>
      </c>
      <c r="B905" s="29" t="s">
        <v>3249</v>
      </c>
      <c r="C905" s="29" t="s">
        <v>3250</v>
      </c>
      <c r="D905" s="33">
        <v>42754</v>
      </c>
      <c r="E905" s="33">
        <v>42755</v>
      </c>
      <c r="F905" s="30">
        <v>40</v>
      </c>
      <c r="G905" s="30">
        <v>3</v>
      </c>
      <c r="H905" s="29" t="s">
        <v>12</v>
      </c>
      <c r="I905" s="29" t="s">
        <v>22</v>
      </c>
      <c r="J905" s="30">
        <v>3.5448</v>
      </c>
      <c r="K905" s="30">
        <v>3.86</v>
      </c>
      <c r="L905" s="30"/>
      <c r="M905" s="30">
        <v>1.5385</v>
      </c>
      <c r="N905" s="84">
        <f>[1]!b_anal_modidura_cnbd(A905,E905,1)</f>
        <v>2.6867999999999999</v>
      </c>
      <c r="O905" s="85">
        <f>[1]!b_anal_yield_cnbd(A905,D905,1)</f>
        <v>3.5876000000000001</v>
      </c>
      <c r="P905" s="86">
        <f>IF(U:U="国开1",0.09/N905+J905,IF(U:U="国开3",0.14/N905+J905,IF(U:U="国开5",0.24/N905+J905,IF(U:U="国开7",0.24/N905+J905,IF(U:U="国开10",0.29/N905+J905,IF(U:U="口行1",0.08/N905+J905,IF(U:U="口行2",0.08/N905+J905,IF(U:U="口行3",0.08/N905+J905,IF(U:U="口行5",0.13/N905+J905,IF(U:U="口行7",0.13/N905+J905,IF(U:U="口行10",0.18/N905+J905,IF(U:U="农发1",0.09/N905+J905,IF(U:U="农发2",0.09/N905+J905,IF(U:U="农发3",0.09/N905+J905,IF(U:U="农发5",0.14/N905+J905,IF(U:U="农发7",0.19/N905+J905,IF(U:U="农发10",0.19/N905+J905,IF(U:U="农发20",0.24/N905+J905,IF(U:U="国债1",0.05/N905+J905,IF(U:U="国债2",0.05/N905+J905,IF(U:U="国债3",0.05/N905+J905,IF(U:U="国开0",0,IF(U:U="农发0",0,IF(U:U="国债0",0,IF(U:U="口行0",0,0.1/N905+J905)))))))))))))))))))))))))</f>
        <v>3.5745751972606818</v>
      </c>
      <c r="Q905" s="1"/>
      <c r="R905" s="88">
        <f t="shared" si="29"/>
        <v>-1.3024802739318275</v>
      </c>
      <c r="S905" s="1"/>
      <c r="U905" s="1" t="str">
        <f>IF(I:I="国家开发银行","国开",IF(I:I="中国进出口银行","口行",IF(I:I="中国农业发展银行","农发","国债")))&amp;IF(G:G&lt;1,"0",G905)</f>
        <v>口行3</v>
      </c>
      <c r="W905" s="1"/>
      <c r="X905" s="1"/>
    </row>
    <row r="906" spans="1:24" ht="15.75" hidden="1" x14ac:dyDescent="0.25">
      <c r="A906" s="113" t="str">
        <f t="shared" si="28"/>
        <v>160315.IB</v>
      </c>
      <c r="B906" s="29" t="s">
        <v>3251</v>
      </c>
      <c r="C906" s="29" t="s">
        <v>3252</v>
      </c>
      <c r="D906" s="33">
        <v>42758</v>
      </c>
      <c r="E906" s="33">
        <v>42759</v>
      </c>
      <c r="F906" s="30">
        <v>40</v>
      </c>
      <c r="G906" s="30">
        <v>3</v>
      </c>
      <c r="H906" s="29" t="s">
        <v>12</v>
      </c>
      <c r="I906" s="29" t="s">
        <v>22</v>
      </c>
      <c r="J906" s="30">
        <v>3.5251999999999999</v>
      </c>
      <c r="K906" s="30">
        <v>3.75</v>
      </c>
      <c r="L906" s="30"/>
      <c r="M906" s="30">
        <v>1.3071999999999999</v>
      </c>
      <c r="N906" s="84">
        <f>[1]!b_anal_modidura_cnbd(A906,E906,1)</f>
        <v>2.6758999999999999</v>
      </c>
      <c r="O906" s="85">
        <f>[1]!b_anal_yield_cnbd(A906,D906,1)</f>
        <v>3.5531999999999999</v>
      </c>
      <c r="P906" s="86">
        <f>IF(U:U="国开1",0.09/N906+J906,IF(U:U="国开3",0.14/N906+J906,IF(U:U="国开5",0.24/N906+J906,IF(U:U="国开7",0.24/N906+J906,IF(U:U="国开10",0.29/N906+J906,IF(U:U="口行1",0.08/N906+J906,IF(U:U="口行2",0.08/N906+J906,IF(U:U="口行3",0.08/N906+J906,IF(U:U="口行5",0.13/N906+J906,IF(U:U="口行7",0.13/N906+J906,IF(U:U="口行10",0.18/N906+J906,IF(U:U="农发1",0.09/N906+J906,IF(U:U="农发2",0.09/N906+J906,IF(U:U="农发3",0.09/N906+J906,IF(U:U="农发5",0.14/N906+J906,IF(U:U="农发7",0.19/N906+J906,IF(U:U="农发10",0.19/N906+J906,IF(U:U="农发20",0.24/N906+J906,IF(U:U="国债1",0.05/N906+J906,IF(U:U="国债2",0.05/N906+J906,IF(U:U="国债3",0.05/N906+J906,IF(U:U="国开0",0,IF(U:U="农发0",0,IF(U:U="国债0",0,IF(U:U="口行0",0,0.1/N906+J906)))))))))))))))))))))))))</f>
        <v>3.5550964834261367</v>
      </c>
      <c r="Q906" s="1"/>
      <c r="R906" s="88">
        <f t="shared" si="29"/>
        <v>0.18964834261367969</v>
      </c>
      <c r="S906" s="1"/>
      <c r="U906" s="1" t="str">
        <f>IF(I:I="国家开发银行","国开",IF(I:I="中国进出口银行","口行",IF(I:I="中国农业发展银行","农发","国债")))&amp;IF(G:G&lt;1,"0",G906)</f>
        <v>口行3</v>
      </c>
      <c r="W906" s="1"/>
      <c r="X906" s="1"/>
    </row>
    <row r="907" spans="1:24" ht="15.75" hidden="1" x14ac:dyDescent="0.25">
      <c r="A907" s="113" t="str">
        <f t="shared" si="28"/>
        <v>170405.IB</v>
      </c>
      <c r="B907" s="29" t="s">
        <v>3253</v>
      </c>
      <c r="C907" s="29" t="s">
        <v>3254</v>
      </c>
      <c r="D907" s="33">
        <v>42772</v>
      </c>
      <c r="E907" s="33">
        <v>42774</v>
      </c>
      <c r="F907" s="30">
        <v>50</v>
      </c>
      <c r="G907" s="30">
        <v>10</v>
      </c>
      <c r="H907" s="29" t="s">
        <v>12</v>
      </c>
      <c r="I907" s="29" t="s">
        <v>41</v>
      </c>
      <c r="J907" s="30">
        <v>4.3014999999999999</v>
      </c>
      <c r="K907" s="30">
        <v>2.52</v>
      </c>
      <c r="L907" s="30"/>
      <c r="M907" s="30">
        <v>3.8250000000000002</v>
      </c>
      <c r="N907" s="84">
        <f>[1]!b_anal_modidura_cnbd(A907,E907,1)</f>
        <v>8.0212000000000003</v>
      </c>
      <c r="O907" s="85">
        <f>[1]!b_anal_yield_cnbd(A907,D907,1)</f>
        <v>4.2398999999999996</v>
      </c>
      <c r="P907" s="86">
        <f>IF(U:U="国开1",0.09/N907+J907,IF(U:U="国开3",0.14/N907+J907,IF(U:U="国开5",0.24/N907+J907,IF(U:U="国开7",0.24/N907+J907,IF(U:U="国开10",0.29/N907+J907,IF(U:U="口行1",0.08/N907+J907,IF(U:U="口行2",0.08/N907+J907,IF(U:U="口行3",0.08/N907+J907,IF(U:U="口行5",0.13/N907+J907,IF(U:U="口行7",0.13/N907+J907,IF(U:U="口行10",0.18/N907+J907,IF(U:U="农发1",0.09/N907+J907,IF(U:U="农发2",0.09/N907+J907,IF(U:U="农发3",0.09/N907+J907,IF(U:U="农发5",0.14/N907+J907,IF(U:U="农发7",0.19/N907+J907,IF(U:U="农发10",0.19/N907+J907,IF(U:U="农发20",0.24/N907+J907,IF(U:U="国债1",0.05/N907+J907,IF(U:U="国债2",0.05/N907+J907,IF(U:U="国债3",0.05/N907+J907,IF(U:U="国开0",0,IF(U:U="农发0",0,IF(U:U="国债0",0,IF(U:U="口行0",0,0.1/N907+J907)))))))))))))))))))))))))</f>
        <v>4.3251872288435642</v>
      </c>
      <c r="Q907" s="1"/>
      <c r="R907" s="88">
        <f t="shared" si="29"/>
        <v>8.5287228843564655</v>
      </c>
      <c r="S907" s="1"/>
      <c r="U907" s="1" t="str">
        <f>IF(I:I="国家开发银行","国开",IF(I:I="中国进出口银行","口行",IF(I:I="中国农业发展银行","农发","国债")))&amp;IF(G:G&lt;1,"0",G907)</f>
        <v>农发10</v>
      </c>
      <c r="W907" s="1"/>
      <c r="X907" s="1"/>
    </row>
    <row r="908" spans="1:24" ht="15.75" hidden="1" x14ac:dyDescent="0.25">
      <c r="A908" s="113" t="str">
        <f t="shared" si="28"/>
        <v>170402.IB</v>
      </c>
      <c r="B908" s="29" t="s">
        <v>3255</v>
      </c>
      <c r="C908" s="29" t="s">
        <v>3256</v>
      </c>
      <c r="D908" s="33">
        <v>42772</v>
      </c>
      <c r="E908" s="33">
        <v>42774</v>
      </c>
      <c r="F908" s="30">
        <v>50</v>
      </c>
      <c r="G908" s="30">
        <v>3</v>
      </c>
      <c r="H908" s="29" t="s">
        <v>12</v>
      </c>
      <c r="I908" s="29" t="s">
        <v>41</v>
      </c>
      <c r="J908" s="30">
        <v>3.8077999999999999</v>
      </c>
      <c r="K908" s="30">
        <v>2.65</v>
      </c>
      <c r="L908" s="30"/>
      <c r="M908" s="30">
        <v>1.0066999999999999</v>
      </c>
      <c r="N908" s="84">
        <f>[1]!b_anal_modidura_cnbd(A908,E908,1)</f>
        <v>2.7017000000000002</v>
      </c>
      <c r="O908" s="85">
        <f>[1]!b_anal_yield_cnbd(A908,D908,1)</f>
        <v>3.8531</v>
      </c>
      <c r="P908" s="86">
        <f>IF(U:U="国开1",0.09/N908+J908,IF(U:U="国开3",0.14/N908+J908,IF(U:U="国开5",0.24/N908+J908,IF(U:U="国开7",0.24/N908+J908,IF(U:U="国开10",0.29/N908+J908,IF(U:U="口行1",0.08/N908+J908,IF(U:U="口行2",0.08/N908+J908,IF(U:U="口行3",0.08/N908+J908,IF(U:U="口行5",0.13/N908+J908,IF(U:U="口行7",0.13/N908+J908,IF(U:U="口行10",0.18/N908+J908,IF(U:U="农发1",0.09/N908+J908,IF(U:U="农发2",0.09/N908+J908,IF(U:U="农发3",0.09/N908+J908,IF(U:U="农发5",0.14/N908+J908,IF(U:U="农发7",0.19/N908+J908,IF(U:U="农发10",0.19/N908+J908,IF(U:U="农发20",0.24/N908+J908,IF(U:U="国债1",0.05/N908+J908,IF(U:U="国债2",0.05/N908+J908,IF(U:U="国债3",0.05/N908+J908,IF(U:U="国开0",0,IF(U:U="农发0",0,IF(U:U="国债0",0,IF(U:U="口行0",0,0.1/N908+J908)))))))))))))))))))))))))</f>
        <v>3.8411123588851463</v>
      </c>
      <c r="Q908" s="1"/>
      <c r="R908" s="88">
        <f t="shared" si="29"/>
        <v>-1.198764111485362</v>
      </c>
      <c r="S908" s="1"/>
      <c r="U908" s="1" t="str">
        <f>IF(I:I="国家开发银行","国开",IF(I:I="中国进出口银行","口行",IF(I:I="中国农业发展银行","农发","国债")))&amp;IF(G:G&lt;1,"0",G908)</f>
        <v>农发3</v>
      </c>
      <c r="W908" s="1"/>
      <c r="X908" s="1"/>
    </row>
    <row r="909" spans="1:24" ht="15.75" hidden="1" x14ac:dyDescent="0.25">
      <c r="A909" s="113" t="str">
        <f t="shared" si="28"/>
        <v>170403.IB</v>
      </c>
      <c r="B909" s="29" t="s">
        <v>3257</v>
      </c>
      <c r="C909" s="29" t="s">
        <v>3258</v>
      </c>
      <c r="D909" s="33">
        <v>42772</v>
      </c>
      <c r="E909" s="33">
        <v>42774</v>
      </c>
      <c r="F909" s="30">
        <v>50</v>
      </c>
      <c r="G909" s="30">
        <v>5</v>
      </c>
      <c r="H909" s="29" t="s">
        <v>12</v>
      </c>
      <c r="I909" s="29" t="s">
        <v>41</v>
      </c>
      <c r="J909" s="30">
        <v>4.0149999999999997</v>
      </c>
      <c r="K909" s="30">
        <v>3.44</v>
      </c>
      <c r="L909" s="30"/>
      <c r="M909" s="30">
        <v>2.1739000000000002</v>
      </c>
      <c r="N909" s="84">
        <f>[1]!b_anal_modidura_cnbd(A909,E909,1)</f>
        <v>4.3837999999999999</v>
      </c>
      <c r="O909" s="85">
        <f>[1]!b_anal_yield_cnbd(A909,D909,1)</f>
        <v>4.0438999999999998</v>
      </c>
      <c r="P909" s="86">
        <f>IF(U:U="国开1",0.09/N909+J909,IF(U:U="国开3",0.14/N909+J909,IF(U:U="国开5",0.24/N909+J909,IF(U:U="国开7",0.24/N909+J909,IF(U:U="国开10",0.29/N909+J909,IF(U:U="口行1",0.08/N909+J909,IF(U:U="口行2",0.08/N909+J909,IF(U:U="口行3",0.08/N909+J909,IF(U:U="口行5",0.13/N909+J909,IF(U:U="口行7",0.13/N909+J909,IF(U:U="口行10",0.18/N909+J909,IF(U:U="农发1",0.09/N909+J909,IF(U:U="农发2",0.09/N909+J909,IF(U:U="农发3",0.09/N909+J909,IF(U:U="农发5",0.14/N909+J909,IF(U:U="农发7",0.19/N909+J909,IF(U:U="农发10",0.19/N909+J909,IF(U:U="农发20",0.24/N909+J909,IF(U:U="国债1",0.05/N909+J909,IF(U:U="国债2",0.05/N909+J909,IF(U:U="国债3",0.05/N909+J909,IF(U:U="国开0",0,IF(U:U="农发0",0,IF(U:U="国债0",0,IF(U:U="口行0",0,0.1/N909+J909)))))))))))))))))))))))))</f>
        <v>4.0469357634928596</v>
      </c>
      <c r="Q909" s="1"/>
      <c r="R909" s="88">
        <f t="shared" si="29"/>
        <v>0.30357634928597221</v>
      </c>
      <c r="S909" s="1"/>
      <c r="U909" s="1" t="str">
        <f>IF(I:I="国家开发银行","国开",IF(I:I="中国进出口银行","口行",IF(I:I="中国农业发展银行","农发","国债")))&amp;IF(G:G&lt;1,"0",G909)</f>
        <v>农发5</v>
      </c>
      <c r="W909" s="1"/>
      <c r="X909" s="1"/>
    </row>
    <row r="910" spans="1:24" ht="15.75" hidden="1" x14ac:dyDescent="0.25">
      <c r="A910" s="113" t="str">
        <f t="shared" si="28"/>
        <v>170404.IB</v>
      </c>
      <c r="B910" s="29" t="s">
        <v>3259</v>
      </c>
      <c r="C910" s="29" t="s">
        <v>3260</v>
      </c>
      <c r="D910" s="33">
        <v>42772</v>
      </c>
      <c r="E910" s="33">
        <v>42774</v>
      </c>
      <c r="F910" s="30">
        <v>50</v>
      </c>
      <c r="G910" s="30">
        <v>7</v>
      </c>
      <c r="H910" s="29" t="s">
        <v>12</v>
      </c>
      <c r="I910" s="29" t="s">
        <v>41</v>
      </c>
      <c r="J910" s="30">
        <v>4.2069000000000001</v>
      </c>
      <c r="K910" s="30">
        <v>2.16</v>
      </c>
      <c r="L910" s="30"/>
      <c r="M910" s="30">
        <v>10</v>
      </c>
      <c r="N910" s="84">
        <f>[1]!b_anal_modidura_cnbd(A910,E910,1)</f>
        <v>5.9198000000000004</v>
      </c>
      <c r="O910" s="85">
        <f>[1]!b_anal_yield_cnbd(A910,D910,1)</f>
        <v>4.1905000000000001</v>
      </c>
      <c r="P910" s="86">
        <f>IF(U:U="国开1",0.09/N910+J910,IF(U:U="国开3",0.14/N910+J910,IF(U:U="国开5",0.24/N910+J910,IF(U:U="国开7",0.24/N910+J910,IF(U:U="国开10",0.29/N910+J910,IF(U:U="口行1",0.08/N910+J910,IF(U:U="口行2",0.08/N910+J910,IF(U:U="口行3",0.08/N910+J910,IF(U:U="口行5",0.13/N910+J910,IF(U:U="口行7",0.13/N910+J910,IF(U:U="口行10",0.18/N910+J910,IF(U:U="农发1",0.09/N910+J910,IF(U:U="农发2",0.09/N910+J910,IF(U:U="农发3",0.09/N910+J910,IF(U:U="农发5",0.14/N910+J910,IF(U:U="农发7",0.19/N910+J910,IF(U:U="农发10",0.19/N910+J910,IF(U:U="农发20",0.24/N910+J910,IF(U:U="国债1",0.05/N910+J910,IF(U:U="国债2",0.05/N910+J910,IF(U:U="国债3",0.05/N910+J910,IF(U:U="国开0",0,IF(U:U="农发0",0,IF(U:U="国债0",0,IF(U:U="口行0",0,0.1/N910+J910)))))))))))))))))))))))))</f>
        <v>4.2389956789080712</v>
      </c>
      <c r="Q910" s="1"/>
      <c r="R910" s="88">
        <f t="shared" si="29"/>
        <v>4.8495678908071049</v>
      </c>
      <c r="S910" s="1"/>
      <c r="U910" s="1" t="str">
        <f>IF(I:I="国家开发银行","国开",IF(I:I="中国进出口银行","口行",IF(I:I="中国农业发展银行","农发","国债")))&amp;IF(G:G&lt;1,"0",G910)</f>
        <v>农发7</v>
      </c>
      <c r="W910" s="1"/>
      <c r="X910" s="1"/>
    </row>
    <row r="911" spans="1:24" ht="15.75" hidden="1" x14ac:dyDescent="0.25">
      <c r="A911" s="113" t="str">
        <f t="shared" si="28"/>
        <v>160213.IB</v>
      </c>
      <c r="B911" s="29" t="s">
        <v>3261</v>
      </c>
      <c r="C911" s="29" t="s">
        <v>3262</v>
      </c>
      <c r="D911" s="33">
        <v>42773</v>
      </c>
      <c r="E911" s="33">
        <v>42775</v>
      </c>
      <c r="F911" s="30">
        <v>100</v>
      </c>
      <c r="G911" s="30">
        <v>10</v>
      </c>
      <c r="H911" s="29" t="s">
        <v>12</v>
      </c>
      <c r="I911" s="29" t="s">
        <v>15</v>
      </c>
      <c r="J911" s="30">
        <v>4.1807999999999996</v>
      </c>
      <c r="K911" s="30">
        <v>3.89</v>
      </c>
      <c r="L911" s="30"/>
      <c r="M911" s="30">
        <v>18.529399999999999</v>
      </c>
      <c r="N911" s="84">
        <f>[1]!b_anal_modidura_cnbd(A911,E911,1)</f>
        <v>7.915</v>
      </c>
      <c r="O911" s="85">
        <f>[1]!b_anal_yield_cnbd(A911,D911,1)</f>
        <v>4.1909999999999998</v>
      </c>
      <c r="P911" s="86">
        <f>IF(U:U="国开1",0.09/N911+J911,IF(U:U="国开3",0.14/N911+J911,IF(U:U="国开5",0.24/N911+J911,IF(U:U="国开7",0.24/N911+J911,IF(U:U="国开10",0.29/N911+J911,IF(U:U="口行1",0.08/N911+J911,IF(U:U="口行2",0.08/N911+J911,IF(U:U="口行3",0.08/N911+J911,IF(U:U="口行5",0.13/N911+J911,IF(U:U="口行7",0.13/N911+J911,IF(U:U="口行10",0.18/N911+J911,IF(U:U="农发1",0.09/N911+J911,IF(U:U="农发2",0.09/N911+J911,IF(U:U="农发3",0.09/N911+J911,IF(U:U="农发5",0.14/N911+J911,IF(U:U="农发7",0.19/N911+J911,IF(U:U="农发10",0.19/N911+J911,IF(U:U="农发20",0.24/N911+J911,IF(U:U="国债1",0.05/N911+J911,IF(U:U="国债2",0.05/N911+J911,IF(U:U="国债3",0.05/N911+J911,IF(U:U="国开0",0,IF(U:U="农发0",0,IF(U:U="国债0",0,IF(U:U="口行0",0,0.1/N911+J911)))))))))))))))))))))))))</f>
        <v>4.2174392924826272</v>
      </c>
      <c r="Q911" s="1"/>
      <c r="R911" s="88">
        <f t="shared" si="29"/>
        <v>2.643929248262733</v>
      </c>
      <c r="S911" s="1"/>
      <c r="U911" s="1" t="str">
        <f>IF(I:I="国家开发银行","国开",IF(I:I="中国进出口银行","口行",IF(I:I="中国农业发展银行","农发","国债")))&amp;IF(G:G&lt;1,"0",G911)</f>
        <v>国开10</v>
      </c>
      <c r="W911" s="1"/>
      <c r="X911" s="1"/>
    </row>
    <row r="912" spans="1:24" ht="15.75" hidden="1" x14ac:dyDescent="0.25">
      <c r="A912" s="113" t="str">
        <f t="shared" si="28"/>
        <v>160218.IB</v>
      </c>
      <c r="B912" s="29" t="s">
        <v>3263</v>
      </c>
      <c r="C912" s="29" t="s">
        <v>3264</v>
      </c>
      <c r="D912" s="33">
        <v>42773</v>
      </c>
      <c r="E912" s="33">
        <v>42775</v>
      </c>
      <c r="F912" s="30">
        <v>80</v>
      </c>
      <c r="G912" s="30">
        <v>5</v>
      </c>
      <c r="H912" s="29" t="s">
        <v>12</v>
      </c>
      <c r="I912" s="29" t="s">
        <v>15</v>
      </c>
      <c r="J912" s="30">
        <v>4.0576999999999996</v>
      </c>
      <c r="K912" s="30">
        <v>2.54</v>
      </c>
      <c r="L912" s="30"/>
      <c r="M912" s="30">
        <v>2.4167000000000001</v>
      </c>
      <c r="N912" s="84">
        <f>[1]!b_anal_modidura_cnbd(A912,E912,1)</f>
        <v>4.3281000000000001</v>
      </c>
      <c r="O912" s="85">
        <f>[1]!b_anal_yield_cnbd(A912,D912,1)</f>
        <v>4.0819999999999999</v>
      </c>
      <c r="P912" s="86">
        <f>IF(U:U="国开1",0.09/N912+J912,IF(U:U="国开3",0.14/N912+J912,IF(U:U="国开5",0.24/N912+J912,IF(U:U="国开7",0.24/N912+J912,IF(U:U="国开10",0.29/N912+J912,IF(U:U="口行1",0.08/N912+J912,IF(U:U="口行2",0.08/N912+J912,IF(U:U="口行3",0.08/N912+J912,IF(U:U="口行5",0.13/N912+J912,IF(U:U="口行7",0.13/N912+J912,IF(U:U="口行10",0.18/N912+J912,IF(U:U="农发1",0.09/N912+J912,IF(U:U="农发2",0.09/N912+J912,IF(U:U="农发3",0.09/N912+J912,IF(U:U="农发5",0.14/N912+J912,IF(U:U="农发7",0.19/N912+J912,IF(U:U="农发10",0.19/N912+J912,IF(U:U="农发20",0.24/N912+J912,IF(U:U="国债1",0.05/N912+J912,IF(U:U="国债2",0.05/N912+J912,IF(U:U="国债3",0.05/N912+J912,IF(U:U="国开0",0,IF(U:U="农发0",0,IF(U:U="国债0",0,IF(U:U="口行0",0,0.1/N912+J912)))))))))))))))))))))))))</f>
        <v>4.1131515838358625</v>
      </c>
      <c r="Q912" s="1"/>
      <c r="R912" s="88">
        <f t="shared" si="29"/>
        <v>3.1151583835862695</v>
      </c>
      <c r="S912" s="1"/>
      <c r="U912" s="1" t="str">
        <f>IF(I:I="国家开发银行","国开",IF(I:I="中国进出口银行","口行",IF(I:I="中国农业发展银行","农发","国债")))&amp;IF(G:G&lt;1,"0",G912)</f>
        <v>国开5</v>
      </c>
      <c r="W912" s="1"/>
      <c r="X912" s="1"/>
    </row>
    <row r="913" spans="1:24" ht="15.75" hidden="1" x14ac:dyDescent="0.25">
      <c r="A913" s="113" t="str">
        <f t="shared" si="28"/>
        <v>160316.IB</v>
      </c>
      <c r="B913" s="29" t="s">
        <v>3265</v>
      </c>
      <c r="C913" s="29" t="s">
        <v>3266</v>
      </c>
      <c r="D913" s="33">
        <v>42775</v>
      </c>
      <c r="E913" s="33">
        <v>42776</v>
      </c>
      <c r="F913" s="30">
        <v>40</v>
      </c>
      <c r="G913" s="30">
        <v>5</v>
      </c>
      <c r="H913" s="29" t="s">
        <v>12</v>
      </c>
      <c r="I913" s="29" t="s">
        <v>22</v>
      </c>
      <c r="J913" s="30">
        <v>4.0175000000000001</v>
      </c>
      <c r="K913" s="30">
        <v>2.98</v>
      </c>
      <c r="L913" s="30"/>
      <c r="M913" s="30">
        <v>2.0806</v>
      </c>
      <c r="N913" s="84">
        <f>[1]!b_anal_modidura_cnbd(A913,E913,1)</f>
        <v>4.3254999999999999</v>
      </c>
      <c r="O913" s="85">
        <f>[1]!b_anal_yield_cnbd(A913,D913,1)</f>
        <v>4.0613000000000001</v>
      </c>
      <c r="P913" s="86">
        <f>IF(U:U="国开1",0.09/N913+J913,IF(U:U="国开3",0.14/N913+J913,IF(U:U="国开5",0.24/N913+J913,IF(U:U="国开7",0.24/N913+J913,IF(U:U="国开10",0.29/N913+J913,IF(U:U="口行1",0.08/N913+J913,IF(U:U="口行2",0.08/N913+J913,IF(U:U="口行3",0.08/N913+J913,IF(U:U="口行5",0.13/N913+J913,IF(U:U="口行7",0.13/N913+J913,IF(U:U="口行10",0.18/N913+J913,IF(U:U="农发1",0.09/N913+J913,IF(U:U="农发2",0.09/N913+J913,IF(U:U="农发3",0.09/N913+J913,IF(U:U="农发5",0.14/N913+J913,IF(U:U="农发7",0.19/N913+J913,IF(U:U="农发10",0.19/N913+J913,IF(U:U="农发20",0.24/N913+J913,IF(U:U="国债1",0.05/N913+J913,IF(U:U="国债2",0.05/N913+J913,IF(U:U="国债3",0.05/N913+J913,IF(U:U="国开0",0,IF(U:U="农发0",0,IF(U:U="国债0",0,IF(U:U="口行0",0,0.1/N913+J913)))))))))))))))))))))))))</f>
        <v>4.0475543289793086</v>
      </c>
      <c r="Q913" s="1"/>
      <c r="R913" s="88">
        <f t="shared" si="29"/>
        <v>-1.3745671020691574</v>
      </c>
      <c r="S913" s="1"/>
      <c r="U913" s="1" t="str">
        <f>IF(I:I="国家开发银行","国开",IF(I:I="中国进出口银行","口行",IF(I:I="中国农业发展银行","农发","国债")))&amp;IF(G:G&lt;1,"0",G913)</f>
        <v>口行5</v>
      </c>
      <c r="W913" s="1"/>
      <c r="X913" s="1"/>
    </row>
    <row r="914" spans="1:24" ht="15.75" hidden="1" x14ac:dyDescent="0.25">
      <c r="A914" s="113" t="str">
        <f t="shared" si="28"/>
        <v>160215.IB</v>
      </c>
      <c r="B914" s="29" t="s">
        <v>3267</v>
      </c>
      <c r="C914" s="29" t="s">
        <v>3268</v>
      </c>
      <c r="D914" s="33">
        <v>42775</v>
      </c>
      <c r="E914" s="33">
        <v>42779</v>
      </c>
      <c r="F914" s="30">
        <v>60</v>
      </c>
      <c r="G914" s="30">
        <v>3</v>
      </c>
      <c r="H914" s="29" t="s">
        <v>12</v>
      </c>
      <c r="I914" s="29" t="s">
        <v>15</v>
      </c>
      <c r="J914" s="30">
        <v>3.7961999999999998</v>
      </c>
      <c r="K914" s="30">
        <v>2.64</v>
      </c>
      <c r="L914" s="30"/>
      <c r="M914" s="30">
        <v>4.4194000000000004</v>
      </c>
      <c r="N914" s="84">
        <f>[1]!b_anal_modidura_cnbd(A914,E914,1)</f>
        <v>2.5084</v>
      </c>
      <c r="O914" s="85">
        <f>[1]!b_anal_yield_cnbd(A914,D914,1)</f>
        <v>3.8289</v>
      </c>
      <c r="P914" s="86">
        <f>IF(U:U="国开1",0.09/N914+J914,IF(U:U="国开3",0.14/N914+J914,IF(U:U="国开5",0.24/N914+J914,IF(U:U="国开7",0.24/N914+J914,IF(U:U="国开10",0.29/N914+J914,IF(U:U="口行1",0.08/N914+J914,IF(U:U="口行2",0.08/N914+J914,IF(U:U="口行3",0.08/N914+J914,IF(U:U="口行5",0.13/N914+J914,IF(U:U="口行7",0.13/N914+J914,IF(U:U="口行10",0.18/N914+J914,IF(U:U="农发1",0.09/N914+J914,IF(U:U="农发2",0.09/N914+J914,IF(U:U="农发3",0.09/N914+J914,IF(U:U="农发5",0.14/N914+J914,IF(U:U="农发7",0.19/N914+J914,IF(U:U="农发10",0.19/N914+J914,IF(U:U="农发20",0.24/N914+J914,IF(U:U="国债1",0.05/N914+J914,IF(U:U="国债2",0.05/N914+J914,IF(U:U="国债3",0.05/N914+J914,IF(U:U="国开0",0,IF(U:U="农发0",0,IF(U:U="国债0",0,IF(U:U="口行0",0,0.1/N914+J914)))))))))))))))))))))))))</f>
        <v>3.8520124701004623</v>
      </c>
      <c r="Q914" s="1"/>
      <c r="R914" s="88">
        <f t="shared" si="29"/>
        <v>2.3112470100462357</v>
      </c>
      <c r="S914" s="1"/>
      <c r="U914" s="1" t="str">
        <f>IF(I:I="国家开发银行","国开",IF(I:I="中国进出口银行","口行",IF(I:I="中国农业发展银行","农发","国债")))&amp;IF(G:G&lt;1,"0",G914)</f>
        <v>国开3</v>
      </c>
      <c r="W914" s="1"/>
      <c r="X914" s="1"/>
    </row>
    <row r="915" spans="1:24" ht="15.75" hidden="1" x14ac:dyDescent="0.25">
      <c r="A915" s="113" t="str">
        <f t="shared" si="28"/>
        <v>160315.IB</v>
      </c>
      <c r="B915" s="29" t="s">
        <v>3269</v>
      </c>
      <c r="C915" s="29" t="s">
        <v>3270</v>
      </c>
      <c r="D915" s="33">
        <v>42775</v>
      </c>
      <c r="E915" s="33">
        <v>42776</v>
      </c>
      <c r="F915" s="30">
        <v>50</v>
      </c>
      <c r="G915" s="30">
        <v>3</v>
      </c>
      <c r="H915" s="29" t="s">
        <v>12</v>
      </c>
      <c r="I915" s="29" t="s">
        <v>22</v>
      </c>
      <c r="J915" s="30">
        <v>3.8632</v>
      </c>
      <c r="K915" s="30">
        <v>2.14</v>
      </c>
      <c r="L915" s="30"/>
      <c r="M915" s="30">
        <v>4.125</v>
      </c>
      <c r="N915" s="84">
        <f>[1]!b_anal_modidura_cnbd(A915,E915,1)</f>
        <v>2.6217999999999999</v>
      </c>
      <c r="O915" s="85">
        <f>[1]!b_anal_yield_cnbd(A915,D915,1)</f>
        <v>3.9049999999999998</v>
      </c>
      <c r="P915" s="86">
        <f>IF(U:U="国开1",0.09/N915+J915,IF(U:U="国开3",0.14/N915+J915,IF(U:U="国开5",0.24/N915+J915,IF(U:U="国开7",0.24/N915+J915,IF(U:U="国开10",0.29/N915+J915,IF(U:U="口行1",0.08/N915+J915,IF(U:U="口行2",0.08/N915+J915,IF(U:U="口行3",0.08/N915+J915,IF(U:U="口行5",0.13/N915+J915,IF(U:U="口行7",0.13/N915+J915,IF(U:U="口行10",0.18/N915+J915,IF(U:U="农发1",0.09/N915+J915,IF(U:U="农发2",0.09/N915+J915,IF(U:U="农发3",0.09/N915+J915,IF(U:U="农发5",0.14/N915+J915,IF(U:U="农发7",0.19/N915+J915,IF(U:U="农发10",0.19/N915+J915,IF(U:U="农发20",0.24/N915+J915,IF(U:U="国债1",0.05/N915+J915,IF(U:U="国债2",0.05/N915+J915,IF(U:U="国债3",0.05/N915+J915,IF(U:U="国开0",0,IF(U:U="农发0",0,IF(U:U="国债0",0,IF(U:U="口行0",0,0.1/N915+J915)))))))))))))))))))))))))</f>
        <v>3.8937133877488748</v>
      </c>
      <c r="Q915" s="1"/>
      <c r="R915" s="88">
        <f t="shared" si="29"/>
        <v>-1.1286612251125039</v>
      </c>
      <c r="S915" s="1"/>
      <c r="U915" s="1" t="str">
        <f>IF(I:I="国家开发银行","国开",IF(I:I="中国进出口银行","口行",IF(I:I="中国农业发展银行","农发","国债")))&amp;IF(G:G&lt;1,"0",G915)</f>
        <v>口行3</v>
      </c>
      <c r="W915" s="1"/>
      <c r="X915" s="1"/>
    </row>
    <row r="916" spans="1:24" ht="15.75" hidden="1" x14ac:dyDescent="0.25">
      <c r="A916" s="113" t="str">
        <f t="shared" si="28"/>
        <v>160310.IB</v>
      </c>
      <c r="B916" s="29" t="s">
        <v>3271</v>
      </c>
      <c r="C916" s="29" t="s">
        <v>3272</v>
      </c>
      <c r="D916" s="33">
        <v>42775</v>
      </c>
      <c r="E916" s="33">
        <v>42776</v>
      </c>
      <c r="F916" s="30">
        <v>30</v>
      </c>
      <c r="G916" s="30">
        <v>10</v>
      </c>
      <c r="H916" s="29" t="s">
        <v>12</v>
      </c>
      <c r="I916" s="29" t="s">
        <v>22</v>
      </c>
      <c r="J916" s="30">
        <v>4.2256</v>
      </c>
      <c r="K916" s="30">
        <v>6.78</v>
      </c>
      <c r="L916" s="30"/>
      <c r="M916" s="30">
        <v>3.8889</v>
      </c>
      <c r="N916" s="84">
        <f>[1]!b_anal_modidura_cnbd(A916,E916,1)</f>
        <v>7.8792999999999997</v>
      </c>
      <c r="O916" s="85">
        <f>[1]!b_anal_yield_cnbd(A916,D916,1)</f>
        <v>4.2476000000000003</v>
      </c>
      <c r="P916" s="86">
        <f>IF(U:U="国开1",0.09/N916+J916,IF(U:U="国开3",0.14/N916+J916,IF(U:U="国开5",0.24/N916+J916,IF(U:U="国开7",0.24/N916+J916,IF(U:U="国开10",0.29/N916+J916,IF(U:U="口行1",0.08/N916+J916,IF(U:U="口行2",0.08/N916+J916,IF(U:U="口行3",0.08/N916+J916,IF(U:U="口行5",0.13/N916+J916,IF(U:U="口行7",0.13/N916+J916,IF(U:U="口行10",0.18/N916+J916,IF(U:U="农发1",0.09/N916+J916,IF(U:U="农发2",0.09/N916+J916,IF(U:U="农发3",0.09/N916+J916,IF(U:U="农发5",0.14/N916+J916,IF(U:U="农发7",0.19/N916+J916,IF(U:U="农发10",0.19/N916+J916,IF(U:U="农发20",0.24/N916+J916,IF(U:U="国债1",0.05/N916+J916,IF(U:U="国债2",0.05/N916+J916,IF(U:U="国债3",0.05/N916+J916,IF(U:U="国开0",0,IF(U:U="农发0",0,IF(U:U="国债0",0,IF(U:U="口行0",0,0.1/N916+J916)))))))))))))))))))))))))</f>
        <v>4.2484446689426729</v>
      </c>
      <c r="Q916" s="1"/>
      <c r="R916" s="88">
        <f t="shared" si="29"/>
        <v>8.4466894267265502E-2</v>
      </c>
      <c r="S916" s="1"/>
      <c r="U916" s="1" t="str">
        <f>IF(I:I="国家开发银行","国开",IF(I:I="中国进出口银行","口行",IF(I:I="中国农业发展银行","农发","国债")))&amp;IF(G:G&lt;1,"0",G916)</f>
        <v>口行10</v>
      </c>
      <c r="W916" s="1"/>
      <c r="X916" s="1"/>
    </row>
    <row r="917" spans="1:24" ht="15.75" hidden="1" x14ac:dyDescent="0.25">
      <c r="A917" s="113" t="str">
        <f t="shared" si="28"/>
        <v>170202.IB</v>
      </c>
      <c r="B917" s="29" t="s">
        <v>3273</v>
      </c>
      <c r="C917" s="29" t="s">
        <v>3274</v>
      </c>
      <c r="D917" s="33">
        <v>42775</v>
      </c>
      <c r="E917" s="33">
        <v>42779</v>
      </c>
      <c r="F917" s="30">
        <v>20</v>
      </c>
      <c r="G917" s="30">
        <v>20</v>
      </c>
      <c r="H917" s="29" t="s">
        <v>12</v>
      </c>
      <c r="I917" s="29" t="s">
        <v>15</v>
      </c>
      <c r="J917" s="30">
        <v>4.2821999999999996</v>
      </c>
      <c r="K917" s="30">
        <v>4.24</v>
      </c>
      <c r="L917" s="30"/>
      <c r="M917" s="30">
        <v>1.04</v>
      </c>
      <c r="N917" s="84">
        <f>[1]!b_anal_modidura_cnbd(A917,E917,1)</f>
        <v>13.308</v>
      </c>
      <c r="O917" s="85">
        <f>[1]!b_anal_yield_cnbd(A917,D917,1)</f>
        <v>4.3284000000000002</v>
      </c>
      <c r="P917" s="86">
        <f>IF(U:U="国开1",0.09/N917+J917,IF(U:U="国开3",0.14/N917+J917,IF(U:U="国开5",0.24/N917+J917,IF(U:U="国开7",0.24/N917+J917,IF(U:U="国开10",0.29/N917+J917,IF(U:U="口行1",0.08/N917+J917,IF(U:U="口行2",0.08/N917+J917,IF(U:U="口行3",0.08/N917+J917,IF(U:U="口行5",0.13/N917+J917,IF(U:U="口行7",0.13/N917+J917,IF(U:U="口行10",0.18/N917+J917,IF(U:U="农发1",0.09/N917+J917,IF(U:U="农发2",0.09/N917+J917,IF(U:U="农发3",0.09/N917+J917,IF(U:U="农发5",0.14/N917+J917,IF(U:U="农发7",0.19/N917+J917,IF(U:U="农发10",0.19/N917+J917,IF(U:U="农发20",0.24/N917+J917,IF(U:U="国债1",0.05/N917+J917,IF(U:U="国债2",0.05/N917+J917,IF(U:U="国债3",0.05/N917+J917,IF(U:U="国开0",0,IF(U:U="农发0",0,IF(U:U="国债0",0,IF(U:U="口行0",0,0.1/N917+J917)))))))))))))))))))))))))</f>
        <v>4.2897142771265404</v>
      </c>
      <c r="Q917" s="1"/>
      <c r="R917" s="88">
        <f t="shared" si="29"/>
        <v>-3.8685722873459838</v>
      </c>
      <c r="S917" s="1"/>
      <c r="U917" s="1" t="str">
        <f>IF(I:I="国家开发银行","国开",IF(I:I="中国进出口银行","口行",IF(I:I="中国农业发展银行","农发","国债")))&amp;IF(G:G&lt;1,"0",G917)</f>
        <v>国开20</v>
      </c>
      <c r="W917" s="1"/>
      <c r="X917" s="1"/>
    </row>
    <row r="918" spans="1:24" ht="15.75" hidden="1" x14ac:dyDescent="0.25">
      <c r="A918" s="113" t="str">
        <f t="shared" si="28"/>
        <v>170201.IB</v>
      </c>
      <c r="B918" s="29" t="s">
        <v>3275</v>
      </c>
      <c r="C918" s="29" t="s">
        <v>3276</v>
      </c>
      <c r="D918" s="33">
        <v>42775</v>
      </c>
      <c r="E918" s="33">
        <v>42779</v>
      </c>
      <c r="F918" s="30">
        <v>60</v>
      </c>
      <c r="G918" s="30">
        <v>7</v>
      </c>
      <c r="H918" s="29" t="s">
        <v>12</v>
      </c>
      <c r="I918" s="29" t="s">
        <v>15</v>
      </c>
      <c r="J918" s="30">
        <v>4.0838000000000001</v>
      </c>
      <c r="K918" s="30">
        <v>4.04</v>
      </c>
      <c r="L918" s="30"/>
      <c r="M918" s="30">
        <v>2.4207000000000001</v>
      </c>
      <c r="N918" s="84">
        <f>[1]!b_anal_modidura_cnbd(A918,E918,1)</f>
        <v>5.9185999999999996</v>
      </c>
      <c r="O918" s="85">
        <f>[1]!b_anal_yield_cnbd(A918,D918,1)</f>
        <v>4.1398000000000001</v>
      </c>
      <c r="P918" s="86">
        <f>IF(U:U="国开1",0.09/N918+J918,IF(U:U="国开3",0.14/N918+J918,IF(U:U="国开5",0.24/N918+J918,IF(U:U="国开7",0.24/N918+J918,IF(U:U="国开10",0.29/N918+J918,IF(U:U="口行1",0.08/N918+J918,IF(U:U="口行2",0.08/N918+J918,IF(U:U="口行3",0.08/N918+J918,IF(U:U="口行5",0.13/N918+J918,IF(U:U="口行7",0.13/N918+J918,IF(U:U="口行10",0.18/N918+J918,IF(U:U="农发1",0.09/N918+J918,IF(U:U="农发2",0.09/N918+J918,IF(U:U="农发3",0.09/N918+J918,IF(U:U="农发5",0.14/N918+J918,IF(U:U="农发7",0.19/N918+J918,IF(U:U="农发10",0.19/N918+J918,IF(U:U="农发20",0.24/N918+J918,IF(U:U="国债1",0.05/N918+J918,IF(U:U="国债2",0.05/N918+J918,IF(U:U="国债3",0.05/N918+J918,IF(U:U="国开0",0,IF(U:U="农发0",0,IF(U:U="国债0",0,IF(U:U="口行0",0,0.1/N918+J918)))))))))))))))))))))))))</f>
        <v>4.1243501300983345</v>
      </c>
      <c r="Q918" s="1"/>
      <c r="R918" s="88">
        <f t="shared" si="29"/>
        <v>-1.5449869901665636</v>
      </c>
      <c r="S918" s="1"/>
      <c r="U918" s="1" t="str">
        <f>IF(I:I="国家开发银行","国开",IF(I:I="中国进出口银行","口行",IF(I:I="中国农业发展银行","农发","国债")))&amp;IF(G:G&lt;1,"0",G918)</f>
        <v>国开7</v>
      </c>
      <c r="W918" s="1"/>
      <c r="X918" s="1"/>
    </row>
    <row r="919" spans="1:24" ht="15.75" hidden="1" x14ac:dyDescent="0.25">
      <c r="A919" s="113" t="str">
        <f t="shared" si="28"/>
        <v>160215.IB</v>
      </c>
      <c r="B919" s="29" t="s">
        <v>3277</v>
      </c>
      <c r="C919" s="29" t="s">
        <v>3278</v>
      </c>
      <c r="D919" s="33">
        <v>42780</v>
      </c>
      <c r="E919" s="33">
        <v>42782</v>
      </c>
      <c r="F919" s="30">
        <v>60</v>
      </c>
      <c r="G919" s="30">
        <v>3</v>
      </c>
      <c r="H919" s="29" t="s">
        <v>12</v>
      </c>
      <c r="I919" s="29" t="s">
        <v>15</v>
      </c>
      <c r="J919" s="30">
        <v>3.7717000000000001</v>
      </c>
      <c r="K919" s="30">
        <v>2.31</v>
      </c>
      <c r="L919" s="30"/>
      <c r="M919" s="30">
        <v>1.0087999999999999</v>
      </c>
      <c r="N919" s="84">
        <f>[1]!b_anal_modidura_cnbd(A919,E919,1)</f>
        <v>2.5007999999999999</v>
      </c>
      <c r="O919" s="85">
        <f>[1]!b_anal_yield_cnbd(A919,D919,1)</f>
        <v>3.8338999999999999</v>
      </c>
      <c r="P919" s="86">
        <f>IF(U:U="国开1",0.09/N919+J919,IF(U:U="国开3",0.14/N919+J919,IF(U:U="国开5",0.24/N919+J919,IF(U:U="国开7",0.24/N919+J919,IF(U:U="国开10",0.29/N919+J919,IF(U:U="口行1",0.08/N919+J919,IF(U:U="口行2",0.08/N919+J919,IF(U:U="口行3",0.08/N919+J919,IF(U:U="口行5",0.13/N919+J919,IF(U:U="口行7",0.13/N919+J919,IF(U:U="口行10",0.18/N919+J919,IF(U:U="农发1",0.09/N919+J919,IF(U:U="农发2",0.09/N919+J919,IF(U:U="农发3",0.09/N919+J919,IF(U:U="农发5",0.14/N919+J919,IF(U:U="农发7",0.19/N919+J919,IF(U:U="农发10",0.19/N919+J919,IF(U:U="农发20",0.24/N919+J919,IF(U:U="国债1",0.05/N919+J919,IF(U:U="国债2",0.05/N919+J919,IF(U:U="国债3",0.05/N919+J919,IF(U:U="国开0",0,IF(U:U="农发0",0,IF(U:U="国债0",0,IF(U:U="口行0",0,0.1/N919+J919)))))))))))))))))))))))))</f>
        <v>3.8276820857325657</v>
      </c>
      <c r="Q919" s="1"/>
      <c r="R919" s="88">
        <f t="shared" si="29"/>
        <v>-0.62179142674341215</v>
      </c>
      <c r="S919" s="1"/>
      <c r="U919" s="1" t="str">
        <f>IF(I:I="国家开发银行","国开",IF(I:I="中国进出口银行","口行",IF(I:I="中国农业发展银行","农发","国债")))&amp;IF(G:G&lt;1,"0",G919)</f>
        <v>国开3</v>
      </c>
      <c r="W919" s="1"/>
      <c r="X919" s="1"/>
    </row>
    <row r="920" spans="1:24" ht="15.75" hidden="1" x14ac:dyDescent="0.25">
      <c r="A920" s="113" t="str">
        <f t="shared" si="28"/>
        <v>170201.IB</v>
      </c>
      <c r="B920" s="29" t="s">
        <v>3279</v>
      </c>
      <c r="C920" s="29" t="s">
        <v>3280</v>
      </c>
      <c r="D920" s="33">
        <v>42780</v>
      </c>
      <c r="E920" s="33">
        <v>42782</v>
      </c>
      <c r="F920" s="30">
        <v>30</v>
      </c>
      <c r="G920" s="30">
        <v>7</v>
      </c>
      <c r="H920" s="29" t="s">
        <v>12</v>
      </c>
      <c r="I920" s="29" t="s">
        <v>15</v>
      </c>
      <c r="J920" s="30">
        <v>4.0894000000000004</v>
      </c>
      <c r="K920" s="30">
        <v>5.42</v>
      </c>
      <c r="L920" s="30"/>
      <c r="M920" s="30">
        <v>1.2</v>
      </c>
      <c r="N920" s="84">
        <f>[1]!b_anal_modidura_cnbd(A920,E920,1)</f>
        <v>5.9122000000000003</v>
      </c>
      <c r="O920" s="85">
        <f>[1]!b_anal_yield_cnbd(A920,D920,1)</f>
        <v>4.1448999999999998</v>
      </c>
      <c r="P920" s="86">
        <f>IF(U:U="国开1",0.09/N920+J920,IF(U:U="国开3",0.14/N920+J920,IF(U:U="国开5",0.24/N920+J920,IF(U:U="国开7",0.24/N920+J920,IF(U:U="国开10",0.29/N920+J920,IF(U:U="口行1",0.08/N920+J920,IF(U:U="口行2",0.08/N920+J920,IF(U:U="口行3",0.08/N920+J920,IF(U:U="口行5",0.13/N920+J920,IF(U:U="口行7",0.13/N920+J920,IF(U:U="口行10",0.18/N920+J920,IF(U:U="农发1",0.09/N920+J920,IF(U:U="农发2",0.09/N920+J920,IF(U:U="农发3",0.09/N920+J920,IF(U:U="农发5",0.14/N920+J920,IF(U:U="农发7",0.19/N920+J920,IF(U:U="农发10",0.19/N920+J920,IF(U:U="农发20",0.24/N920+J920,IF(U:U="国债1",0.05/N920+J920,IF(U:U="国债2",0.05/N920+J920,IF(U:U="国债3",0.05/N920+J920,IF(U:U="国开0",0,IF(U:U="农发0",0,IF(U:U="国债0",0,IF(U:U="口行0",0,0.1/N920+J920)))))))))))))))))))))))))</f>
        <v>4.1299940259125201</v>
      </c>
      <c r="Q920" s="1"/>
      <c r="R920" s="88">
        <f t="shared" si="29"/>
        <v>-1.4905974087479734</v>
      </c>
      <c r="S920" s="1"/>
      <c r="U920" s="1" t="str">
        <f>IF(I:I="国家开发银行","国开",IF(I:I="中国进出口银行","口行",IF(I:I="中国农业发展银行","农发","国债")))&amp;IF(G:G&lt;1,"0",G920)</f>
        <v>国开7</v>
      </c>
      <c r="W920" s="1"/>
      <c r="X920" s="1"/>
    </row>
    <row r="921" spans="1:24" ht="15.75" hidden="1" x14ac:dyDescent="0.25">
      <c r="A921" s="113" t="str">
        <f t="shared" si="28"/>
        <v>160213.IB</v>
      </c>
      <c r="B921" s="29" t="s">
        <v>3281</v>
      </c>
      <c r="C921" s="29" t="s">
        <v>3282</v>
      </c>
      <c r="D921" s="33">
        <v>42780</v>
      </c>
      <c r="E921" s="33">
        <v>42782</v>
      </c>
      <c r="F921" s="30">
        <v>100</v>
      </c>
      <c r="G921" s="30">
        <v>10</v>
      </c>
      <c r="H921" s="29" t="s">
        <v>12</v>
      </c>
      <c r="I921" s="29" t="s">
        <v>15</v>
      </c>
      <c r="J921" s="30">
        <v>4.0926999999999998</v>
      </c>
      <c r="K921" s="30">
        <v>4.05</v>
      </c>
      <c r="L921" s="30"/>
      <c r="M921" s="30">
        <v>2.4695999999999998</v>
      </c>
      <c r="N921" s="84">
        <f>[1]!b_anal_modidura_cnbd(A921,E921,1)</f>
        <v>7.8952</v>
      </c>
      <c r="O921" s="85">
        <f>[1]!b_anal_yield_cnbd(A921,D921,1)</f>
        <v>4.1497000000000002</v>
      </c>
      <c r="P921" s="86">
        <f>IF(U:U="国开1",0.09/N921+J921,IF(U:U="国开3",0.14/N921+J921,IF(U:U="国开5",0.24/N921+J921,IF(U:U="国开7",0.24/N921+J921,IF(U:U="国开10",0.29/N921+J921,IF(U:U="口行1",0.08/N921+J921,IF(U:U="口行2",0.08/N921+J921,IF(U:U="口行3",0.08/N921+J921,IF(U:U="口行5",0.13/N921+J921,IF(U:U="口行7",0.13/N921+J921,IF(U:U="口行10",0.18/N921+J921,IF(U:U="农发1",0.09/N921+J921,IF(U:U="农发2",0.09/N921+J921,IF(U:U="农发3",0.09/N921+J921,IF(U:U="农发5",0.14/N921+J921,IF(U:U="农发7",0.19/N921+J921,IF(U:U="农发10",0.19/N921+J921,IF(U:U="农发20",0.24/N921+J921,IF(U:U="国债1",0.05/N921+J921,IF(U:U="国债2",0.05/N921+J921,IF(U:U="国债3",0.05/N921+J921,IF(U:U="国开0",0,IF(U:U="农发0",0,IF(U:U="国债0",0,IF(U:U="口行0",0,0.1/N921+J921)))))))))))))))))))))))))</f>
        <v>4.1294311784375317</v>
      </c>
      <c r="Q921" s="1"/>
      <c r="R921" s="88">
        <f t="shared" si="29"/>
        <v>-2.0268821562468453</v>
      </c>
      <c r="S921" s="1"/>
      <c r="U921" s="1" t="str">
        <f>IF(I:I="国家开发银行","国开",IF(I:I="中国进出口银行","口行",IF(I:I="中国农业发展银行","农发","国债")))&amp;IF(G:G&lt;1,"0",G921)</f>
        <v>国开10</v>
      </c>
      <c r="W921" s="1"/>
      <c r="X921" s="1"/>
    </row>
    <row r="922" spans="1:24" ht="15.75" hidden="1" x14ac:dyDescent="0.25">
      <c r="A922" s="113" t="str">
        <f t="shared" si="28"/>
        <v>170001.IB</v>
      </c>
      <c r="B922" s="29" t="s">
        <v>3283</v>
      </c>
      <c r="C922" s="29" t="s">
        <v>3284</v>
      </c>
      <c r="D922" s="33">
        <v>42781</v>
      </c>
      <c r="E922" s="33">
        <v>42782</v>
      </c>
      <c r="F922" s="30">
        <v>200</v>
      </c>
      <c r="G922" s="30">
        <v>5</v>
      </c>
      <c r="H922" s="29" t="s">
        <v>12</v>
      </c>
      <c r="I922" s="29" t="s">
        <v>31</v>
      </c>
      <c r="J922" s="30">
        <v>3.0293000000000001</v>
      </c>
      <c r="K922" s="30">
        <v>2.04</v>
      </c>
      <c r="L922" s="30"/>
      <c r="M922" s="30"/>
      <c r="N922" s="84">
        <f>[1]!b_anal_modidura_cnbd(A922,E922,1)</f>
        <v>4.4931000000000001</v>
      </c>
      <c r="O922" s="85">
        <f>[1]!b_anal_yield_cnbd(A922,D922,1)</f>
        <v>3.0497999999999998</v>
      </c>
      <c r="P922" s="86">
        <f>IF(U:U="国开1",0.09/N922+J922,IF(U:U="国开3",0.14/N922+J922,IF(U:U="国开5",0.24/N922+J922,IF(U:U="国开7",0.24/N922+J922,IF(U:U="国开10",0.29/N922+J922,IF(U:U="口行1",0.08/N922+J922,IF(U:U="口行2",0.08/N922+J922,IF(U:U="口行3",0.08/N922+J922,IF(U:U="口行5",0.13/N922+J922,IF(U:U="口行7",0.13/N922+J922,IF(U:U="口行10",0.18/N922+J922,IF(U:U="农发1",0.09/N922+J922,IF(U:U="农发2",0.09/N922+J922,IF(U:U="农发3",0.09/N922+J922,IF(U:U="农发5",0.14/N922+J922,IF(U:U="农发7",0.19/N922+J922,IF(U:U="农发10",0.19/N922+J922,IF(U:U="农发20",0.24/N922+J922,IF(U:U="国债1",0.05/N922+J922,IF(U:U="国债2",0.05/N922+J922,IF(U:U="国债3",0.05/N922+J922,IF(U:U="国开0",0,IF(U:U="农发0",0,IF(U:U="国债0",0,IF(U:U="口行0",0,0.1/N922+J922)))))))))))))))))))))))))</f>
        <v>3.0515563486234449</v>
      </c>
      <c r="Q922" s="1"/>
      <c r="R922" s="88">
        <f t="shared" si="29"/>
        <v>0.1756348623445092</v>
      </c>
      <c r="S922" s="1"/>
      <c r="U922" s="1" t="str">
        <f>IF(I:I="国家开发银行","国开",IF(I:I="中国进出口银行","口行",IF(I:I="中国农业发展银行","农发","国债")))&amp;IF(G:G&lt;1,"0",G922)</f>
        <v>国债5</v>
      </c>
      <c r="W922" s="1"/>
      <c r="X922" s="1"/>
    </row>
    <row r="923" spans="1:24" ht="15.75" hidden="1" x14ac:dyDescent="0.25">
      <c r="A923" s="113" t="str">
        <f t="shared" si="28"/>
        <v>160218.IB</v>
      </c>
      <c r="B923" s="29" t="s">
        <v>3285</v>
      </c>
      <c r="C923" s="29" t="s">
        <v>3286</v>
      </c>
      <c r="D923" s="33">
        <v>42782</v>
      </c>
      <c r="E923" s="33">
        <v>42786</v>
      </c>
      <c r="F923" s="30">
        <v>60</v>
      </c>
      <c r="G923" s="30">
        <v>5</v>
      </c>
      <c r="H923" s="29" t="s">
        <v>12</v>
      </c>
      <c r="I923" s="29" t="s">
        <v>15</v>
      </c>
      <c r="J923" s="30">
        <v>3.9434</v>
      </c>
      <c r="K923" s="30">
        <v>3.16</v>
      </c>
      <c r="L923" s="30"/>
      <c r="M923" s="30">
        <v>2.1724000000000001</v>
      </c>
      <c r="N923" s="84">
        <f>[1]!b_anal_modidura_cnbd(A923,E923,1)</f>
        <v>4.3030999999999997</v>
      </c>
      <c r="O923" s="85">
        <f>[1]!b_anal_yield_cnbd(A923,D923,1)</f>
        <v>3.9950000000000001</v>
      </c>
      <c r="P923" s="86">
        <f>IF(U:U="国开1",0.09/N923+J923,IF(U:U="国开3",0.14/N923+J923,IF(U:U="国开5",0.24/N923+J923,IF(U:U="国开7",0.24/N923+J923,IF(U:U="国开10",0.29/N923+J923,IF(U:U="口行1",0.08/N923+J923,IF(U:U="口行2",0.08/N923+J923,IF(U:U="口行3",0.08/N923+J923,IF(U:U="口行5",0.13/N923+J923,IF(U:U="口行7",0.13/N923+J923,IF(U:U="口行10",0.18/N923+J923,IF(U:U="农发1",0.09/N923+J923,IF(U:U="农发2",0.09/N923+J923,IF(U:U="农发3",0.09/N923+J923,IF(U:U="农发5",0.14/N923+J923,IF(U:U="农发7",0.19/N923+J923,IF(U:U="农发10",0.19/N923+J923,IF(U:U="农发20",0.24/N923+J923,IF(U:U="国债1",0.05/N923+J923,IF(U:U="国债2",0.05/N923+J923,IF(U:U="国债3",0.05/N923+J923,IF(U:U="国开0",0,IF(U:U="农发0",0,IF(U:U="国债0",0,IF(U:U="口行0",0,0.1/N923+J923)))))))))))))))))))))))))</f>
        <v>3.9991737445097719</v>
      </c>
      <c r="Q923" s="1"/>
      <c r="R923" s="88">
        <f t="shared" si="29"/>
        <v>0.41737445097718151</v>
      </c>
      <c r="S923" s="1"/>
      <c r="U923" s="1" t="str">
        <f>IF(I:I="国家开发银行","国开",IF(I:I="中国进出口银行","口行",IF(I:I="中国农业发展银行","农发","国债")))&amp;IF(G:G&lt;1,"0",G923)</f>
        <v>国开5</v>
      </c>
      <c r="W923" s="1"/>
      <c r="X923" s="1"/>
    </row>
    <row r="924" spans="1:24" ht="15.75" hidden="1" x14ac:dyDescent="0.25">
      <c r="A924" s="113" t="str">
        <f t="shared" si="28"/>
        <v>170202.IB</v>
      </c>
      <c r="B924" s="29" t="s">
        <v>3287</v>
      </c>
      <c r="C924" s="29" t="s">
        <v>3288</v>
      </c>
      <c r="D924" s="33">
        <v>42782</v>
      </c>
      <c r="E924" s="33">
        <v>42786</v>
      </c>
      <c r="F924" s="30">
        <v>20</v>
      </c>
      <c r="G924" s="30">
        <v>20</v>
      </c>
      <c r="H924" s="29" t="s">
        <v>12</v>
      </c>
      <c r="I924" s="29" t="s">
        <v>15</v>
      </c>
      <c r="J924" s="30">
        <v>4.2664999999999997</v>
      </c>
      <c r="K924" s="30">
        <v>3.77</v>
      </c>
      <c r="L924" s="30"/>
      <c r="M924" s="30">
        <v>1.0667</v>
      </c>
      <c r="N924" s="84">
        <f>[1]!b_anal_modidura_cnbd(A924,E924,1)</f>
        <v>13.3094</v>
      </c>
      <c r="O924" s="85">
        <f>[1]!b_anal_yield_cnbd(A924,D924,1)</f>
        <v>4.3132000000000001</v>
      </c>
      <c r="P924" s="86">
        <f>IF(U:U="国开1",0.09/N924+J924,IF(U:U="国开3",0.14/N924+J924,IF(U:U="国开5",0.24/N924+J924,IF(U:U="国开7",0.24/N924+J924,IF(U:U="国开10",0.29/N924+J924,IF(U:U="口行1",0.08/N924+J924,IF(U:U="口行2",0.08/N924+J924,IF(U:U="口行3",0.08/N924+J924,IF(U:U="口行5",0.13/N924+J924,IF(U:U="口行7",0.13/N924+J924,IF(U:U="口行10",0.18/N924+J924,IF(U:U="农发1",0.09/N924+J924,IF(U:U="农发2",0.09/N924+J924,IF(U:U="农发3",0.09/N924+J924,IF(U:U="农发5",0.14/N924+J924,IF(U:U="农发7",0.19/N924+J924,IF(U:U="农发10",0.19/N924+J924,IF(U:U="农发20",0.24/N924+J924,IF(U:U="国债1",0.05/N924+J924,IF(U:U="国债2",0.05/N924+J924,IF(U:U="国债3",0.05/N924+J924,IF(U:U="国开0",0,IF(U:U="农发0",0,IF(U:U="国债0",0,IF(U:U="口行0",0,0.1/N924+J924)))))))))))))))))))))))))</f>
        <v>4.2740134867086415</v>
      </c>
      <c r="Q924" s="1"/>
      <c r="R924" s="88">
        <f t="shared" si="29"/>
        <v>-3.9186513291358693</v>
      </c>
      <c r="S924" s="1"/>
      <c r="U924" s="1" t="str">
        <f>IF(I:I="国家开发银行","国开",IF(I:I="中国进出口银行","口行",IF(I:I="中国农业发展银行","农发","国债")))&amp;IF(G:G&lt;1,"0",G924)</f>
        <v>国开20</v>
      </c>
      <c r="W924" s="1"/>
      <c r="X924" s="1"/>
    </row>
    <row r="925" spans="1:24" ht="15.75" hidden="1" x14ac:dyDescent="0.25">
      <c r="A925" s="113" t="str">
        <f t="shared" si="28"/>
        <v>160315.IB</v>
      </c>
      <c r="B925" s="29" t="s">
        <v>3289</v>
      </c>
      <c r="C925" s="29" t="s">
        <v>3290</v>
      </c>
      <c r="D925" s="33">
        <v>42782</v>
      </c>
      <c r="E925" s="33">
        <v>42786</v>
      </c>
      <c r="F925" s="30">
        <v>50</v>
      </c>
      <c r="G925" s="30">
        <v>3</v>
      </c>
      <c r="H925" s="29" t="s">
        <v>12</v>
      </c>
      <c r="I925" s="29" t="s">
        <v>22</v>
      </c>
      <c r="J925" s="30">
        <v>3.8681000000000001</v>
      </c>
      <c r="K925" s="30">
        <v>2.66</v>
      </c>
      <c r="L925" s="30"/>
      <c r="M925" s="30">
        <v>2.7692000000000001</v>
      </c>
      <c r="N925" s="84">
        <f>[1]!b_anal_modidura_cnbd(A925,E925,1)</f>
        <v>2.5971000000000002</v>
      </c>
      <c r="O925" s="85">
        <f>[1]!b_anal_yield_cnbd(A925,D925,1)</f>
        <v>3.8923000000000001</v>
      </c>
      <c r="P925" s="86">
        <f>IF(U:U="国开1",0.09/N925+J925,IF(U:U="国开3",0.14/N925+J925,IF(U:U="国开5",0.24/N925+J925,IF(U:U="国开7",0.24/N925+J925,IF(U:U="国开10",0.29/N925+J925,IF(U:U="口行1",0.08/N925+J925,IF(U:U="口行2",0.08/N925+J925,IF(U:U="口行3",0.08/N925+J925,IF(U:U="口行5",0.13/N925+J925,IF(U:U="口行7",0.13/N925+J925,IF(U:U="口行10",0.18/N925+J925,IF(U:U="农发1",0.09/N925+J925,IF(U:U="农发2",0.09/N925+J925,IF(U:U="农发3",0.09/N925+J925,IF(U:U="农发5",0.14/N925+J925,IF(U:U="农发7",0.19/N925+J925,IF(U:U="农发10",0.19/N925+J925,IF(U:U="农发20",0.24/N925+J925,IF(U:U="国债1",0.05/N925+J925,IF(U:U="国债2",0.05/N925+J925,IF(U:U="国债3",0.05/N925+J925,IF(U:U="国开0",0,IF(U:U="农发0",0,IF(U:U="国债0",0,IF(U:U="口行0",0,0.1/N925+J925)))))))))))))))))))))))))</f>
        <v>3.8989035886180741</v>
      </c>
      <c r="Q925" s="1"/>
      <c r="R925" s="88">
        <f t="shared" si="29"/>
        <v>0.66035886180739745</v>
      </c>
      <c r="S925" s="1"/>
      <c r="U925" s="1" t="str">
        <f>IF(I:I="国家开发银行","国开",IF(I:I="中国进出口银行","口行",IF(I:I="中国农业发展银行","农发","国债")))&amp;IF(G:G&lt;1,"0",G925)</f>
        <v>口行3</v>
      </c>
      <c r="W925" s="1"/>
      <c r="X925" s="1"/>
    </row>
    <row r="926" spans="1:24" ht="15.75" hidden="1" x14ac:dyDescent="0.25">
      <c r="A926" s="113" t="str">
        <f t="shared" si="28"/>
        <v>160310.IB</v>
      </c>
      <c r="B926" s="29" t="s">
        <v>3291</v>
      </c>
      <c r="C926" s="29" t="s">
        <v>3292</v>
      </c>
      <c r="D926" s="33">
        <v>42782</v>
      </c>
      <c r="E926" s="33">
        <v>42786</v>
      </c>
      <c r="F926" s="30">
        <v>30</v>
      </c>
      <c r="G926" s="30">
        <v>10</v>
      </c>
      <c r="H926" s="29" t="s">
        <v>12</v>
      </c>
      <c r="I926" s="29" t="s">
        <v>22</v>
      </c>
      <c r="J926" s="30">
        <v>4.1963999999999997</v>
      </c>
      <c r="K926" s="30">
        <v>7.12</v>
      </c>
      <c r="L926" s="30"/>
      <c r="M926" s="30">
        <v>1.1943999999999999</v>
      </c>
      <c r="N926" s="84">
        <f>[1]!b_anal_modidura_cnbd(A926,E926,1)</f>
        <v>7.8677000000000001</v>
      </c>
      <c r="O926" s="85">
        <f>[1]!b_anal_yield_cnbd(A926,D926,1)</f>
        <v>4.242</v>
      </c>
      <c r="P926" s="86">
        <f>IF(U:U="国开1",0.09/N926+J926,IF(U:U="国开3",0.14/N926+J926,IF(U:U="国开5",0.24/N926+J926,IF(U:U="国开7",0.24/N926+J926,IF(U:U="国开10",0.29/N926+J926,IF(U:U="口行1",0.08/N926+J926,IF(U:U="口行2",0.08/N926+J926,IF(U:U="口行3",0.08/N926+J926,IF(U:U="口行5",0.13/N926+J926,IF(U:U="口行7",0.13/N926+J926,IF(U:U="口行10",0.18/N926+J926,IF(U:U="农发1",0.09/N926+J926,IF(U:U="农发2",0.09/N926+J926,IF(U:U="农发3",0.09/N926+J926,IF(U:U="农发5",0.14/N926+J926,IF(U:U="农发7",0.19/N926+J926,IF(U:U="农发10",0.19/N926+J926,IF(U:U="农发20",0.24/N926+J926,IF(U:U="国债1",0.05/N926+J926,IF(U:U="国债2",0.05/N926+J926,IF(U:U="国债3",0.05/N926+J926,IF(U:U="国开0",0,IF(U:U="农发0",0,IF(U:U="国债0",0,IF(U:U="口行0",0,0.1/N926+J926)))))))))))))))))))))))))</f>
        <v>4.2192783507251166</v>
      </c>
      <c r="Q926" s="1"/>
      <c r="R926" s="88">
        <f t="shared" si="29"/>
        <v>-2.2721649274883404</v>
      </c>
      <c r="S926" s="1"/>
      <c r="U926" s="1" t="str">
        <f>IF(I:I="国家开发银行","国开",IF(I:I="中国进出口银行","口行",IF(I:I="中国农业发展银行","农发","国债")))&amp;IF(G:G&lt;1,"0",G926)</f>
        <v>口行10</v>
      </c>
      <c r="W926" s="1"/>
      <c r="X926" s="1"/>
    </row>
    <row r="927" spans="1:24" ht="15.75" hidden="1" x14ac:dyDescent="0.25">
      <c r="A927" s="113" t="str">
        <f t="shared" si="28"/>
        <v>160316.IB</v>
      </c>
      <c r="B927" s="29" t="s">
        <v>3293</v>
      </c>
      <c r="C927" s="29" t="s">
        <v>3294</v>
      </c>
      <c r="D927" s="33">
        <v>42782</v>
      </c>
      <c r="E927" s="33">
        <v>42786</v>
      </c>
      <c r="F927" s="30">
        <v>40</v>
      </c>
      <c r="G927" s="30">
        <v>5</v>
      </c>
      <c r="H927" s="29" t="s">
        <v>12</v>
      </c>
      <c r="I927" s="29" t="s">
        <v>22</v>
      </c>
      <c r="J927" s="30">
        <v>3.9948999999999999</v>
      </c>
      <c r="K927" s="30">
        <v>3.71</v>
      </c>
      <c r="L927" s="30"/>
      <c r="M927" s="30">
        <v>2.7332999999999998</v>
      </c>
      <c r="N927" s="84">
        <f>[1]!b_anal_modidura_cnbd(A927,E927,1)</f>
        <v>4.3009000000000004</v>
      </c>
      <c r="O927" s="85">
        <f>[1]!b_anal_yield_cnbd(A927,D927,1)</f>
        <v>4.0411000000000001</v>
      </c>
      <c r="P927" s="86">
        <f>IF(U:U="国开1",0.09/N927+J927,IF(U:U="国开3",0.14/N927+J927,IF(U:U="国开5",0.24/N927+J927,IF(U:U="国开7",0.24/N927+J927,IF(U:U="国开10",0.29/N927+J927,IF(U:U="口行1",0.08/N927+J927,IF(U:U="口行2",0.08/N927+J927,IF(U:U="口行3",0.08/N927+J927,IF(U:U="口行5",0.13/N927+J927,IF(U:U="口行7",0.13/N927+J927,IF(U:U="口行10",0.18/N927+J927,IF(U:U="农发1",0.09/N927+J927,IF(U:U="农发2",0.09/N927+J927,IF(U:U="农发3",0.09/N927+J927,IF(U:U="农发5",0.14/N927+J927,IF(U:U="农发7",0.19/N927+J927,IF(U:U="农发10",0.19/N927+J927,IF(U:U="农发20",0.24/N927+J927,IF(U:U="国债1",0.05/N927+J927,IF(U:U="国债2",0.05/N927+J927,IF(U:U="国债3",0.05/N927+J927,IF(U:U="国开0",0,IF(U:U="农发0",0,IF(U:U="国债0",0,IF(U:U="口行0",0,0.1/N927+J927)))))))))))))))))))))))))</f>
        <v>4.025126231718942</v>
      </c>
      <c r="Q927" s="1"/>
      <c r="R927" s="88">
        <f t="shared" si="29"/>
        <v>-1.5973768281058121</v>
      </c>
      <c r="S927" s="1"/>
      <c r="U927" s="1" t="str">
        <f>IF(I:I="国家开发银行","国开",IF(I:I="中国进出口银行","口行",IF(I:I="中国农业发展银行","农发","国债")))&amp;IF(G:G&lt;1,"0",G927)</f>
        <v>口行5</v>
      </c>
      <c r="W927" s="1"/>
      <c r="X927" s="1"/>
    </row>
    <row r="928" spans="1:24" ht="15.75" hidden="1" x14ac:dyDescent="0.25">
      <c r="A928" s="113" t="str">
        <f t="shared" si="28"/>
        <v>160215.IB</v>
      </c>
      <c r="B928" s="29" t="s">
        <v>3295</v>
      </c>
      <c r="C928" s="29" t="s">
        <v>3296</v>
      </c>
      <c r="D928" s="33">
        <v>42787</v>
      </c>
      <c r="E928" s="33">
        <v>42789</v>
      </c>
      <c r="F928" s="30">
        <v>60</v>
      </c>
      <c r="G928" s="30">
        <v>3</v>
      </c>
      <c r="H928" s="29" t="s">
        <v>12</v>
      </c>
      <c r="I928" s="29" t="s">
        <v>15</v>
      </c>
      <c r="J928" s="30">
        <v>3.7757000000000001</v>
      </c>
      <c r="K928" s="30">
        <v>2.0499999999999998</v>
      </c>
      <c r="L928" s="30"/>
      <c r="M928" s="30">
        <v>1.0696000000000001</v>
      </c>
      <c r="N928" s="84">
        <f>[1]!b_anal_modidura_cnbd(A928,E928,1)</f>
        <v>2.4823</v>
      </c>
      <c r="O928" s="85">
        <f>[1]!b_anal_yield_cnbd(A928,D928,1)</f>
        <v>3.8189000000000002</v>
      </c>
      <c r="P928" s="86">
        <f>IF(U:U="国开1",0.09/N928+J928,IF(U:U="国开3",0.14/N928+J928,IF(U:U="国开5",0.24/N928+J928,IF(U:U="国开7",0.24/N928+J928,IF(U:U="国开10",0.29/N928+J928,IF(U:U="口行1",0.08/N928+J928,IF(U:U="口行2",0.08/N928+J928,IF(U:U="口行3",0.08/N928+J928,IF(U:U="口行5",0.13/N928+J928,IF(U:U="口行7",0.13/N928+J928,IF(U:U="口行10",0.18/N928+J928,IF(U:U="农发1",0.09/N928+J928,IF(U:U="农发2",0.09/N928+J928,IF(U:U="农发3",0.09/N928+J928,IF(U:U="农发5",0.14/N928+J928,IF(U:U="农发7",0.19/N928+J928,IF(U:U="农发10",0.19/N928+J928,IF(U:U="农发20",0.24/N928+J928,IF(U:U="国债1",0.05/N928+J928,IF(U:U="国债2",0.05/N928+J928,IF(U:U="国债3",0.05/N928+J928,IF(U:U="国开0",0,IF(U:U="农发0",0,IF(U:U="国债0",0,IF(U:U="口行0",0,0.1/N928+J928)))))))))))))))))))))))))</f>
        <v>3.8320993070942273</v>
      </c>
      <c r="Q928" s="1"/>
      <c r="R928" s="88">
        <f t="shared" si="29"/>
        <v>1.319930709422712</v>
      </c>
      <c r="S928" s="1"/>
      <c r="U928" s="1" t="str">
        <f>IF(I:I="国家开发银行","国开",IF(I:I="中国进出口银行","口行",IF(I:I="中国农业发展银行","农发","国债")))&amp;IF(G:G&lt;1,"0",G928)</f>
        <v>国开3</v>
      </c>
      <c r="W928" s="1"/>
      <c r="X928" s="1"/>
    </row>
    <row r="929" spans="1:24" ht="15.75" hidden="1" x14ac:dyDescent="0.25">
      <c r="A929" s="113" t="str">
        <f t="shared" si="28"/>
        <v>160213.IB</v>
      </c>
      <c r="B929" s="29" t="s">
        <v>3297</v>
      </c>
      <c r="C929" s="29" t="s">
        <v>3298</v>
      </c>
      <c r="D929" s="33">
        <v>42787</v>
      </c>
      <c r="E929" s="33">
        <v>42789</v>
      </c>
      <c r="F929" s="30">
        <v>100</v>
      </c>
      <c r="G929" s="30">
        <v>10</v>
      </c>
      <c r="H929" s="29" t="s">
        <v>12</v>
      </c>
      <c r="I929" s="29" t="s">
        <v>15</v>
      </c>
      <c r="J929" s="30">
        <v>4.0373999999999999</v>
      </c>
      <c r="K929" s="30">
        <v>3.6</v>
      </c>
      <c r="L929" s="30"/>
      <c r="M929" s="30">
        <v>2.3849999999999998</v>
      </c>
      <c r="N929" s="84">
        <f>[1]!b_anal_modidura_cnbd(A929,E929,1)</f>
        <v>7.8851000000000004</v>
      </c>
      <c r="O929" s="85">
        <f>[1]!b_anal_yield_cnbd(A929,D929,1)</f>
        <v>4.0872000000000002</v>
      </c>
      <c r="P929" s="86">
        <f>IF(U:U="国开1",0.09/N929+J929,IF(U:U="国开3",0.14/N929+J929,IF(U:U="国开5",0.24/N929+J929,IF(U:U="国开7",0.24/N929+J929,IF(U:U="国开10",0.29/N929+J929,IF(U:U="口行1",0.08/N929+J929,IF(U:U="口行2",0.08/N929+J929,IF(U:U="口行3",0.08/N929+J929,IF(U:U="口行5",0.13/N929+J929,IF(U:U="口行7",0.13/N929+J929,IF(U:U="口行10",0.18/N929+J929,IF(U:U="农发1",0.09/N929+J929,IF(U:U="农发2",0.09/N929+J929,IF(U:U="农发3",0.09/N929+J929,IF(U:U="农发5",0.14/N929+J929,IF(U:U="农发7",0.19/N929+J929,IF(U:U="农发10",0.19/N929+J929,IF(U:U="农发20",0.24/N929+J929,IF(U:U="国债1",0.05/N929+J929,IF(U:U="国债2",0.05/N929+J929,IF(U:U="国债3",0.05/N929+J929,IF(U:U="国开0",0,IF(U:U="农发0",0,IF(U:U="国债0",0,IF(U:U="口行0",0,0.1/N929+J929)))))))))))))))))))))))))</f>
        <v>4.0741782272894449</v>
      </c>
      <c r="Q929" s="1"/>
      <c r="R929" s="88">
        <f t="shared" si="29"/>
        <v>-1.3021772710555268</v>
      </c>
      <c r="S929" s="1"/>
      <c r="U929" s="1" t="str">
        <f>IF(I:I="国家开发银行","国开",IF(I:I="中国进出口银行","口行",IF(I:I="中国农业发展银行","农发","国债")))&amp;IF(G:G&lt;1,"0",G929)</f>
        <v>国开10</v>
      </c>
      <c r="W929" s="1"/>
      <c r="X929" s="1"/>
    </row>
    <row r="930" spans="1:24" ht="15.75" hidden="1" x14ac:dyDescent="0.25">
      <c r="A930" s="113" t="str">
        <f t="shared" si="28"/>
        <v>170403.IB</v>
      </c>
      <c r="B930" s="29" t="s">
        <v>3299</v>
      </c>
      <c r="C930" s="29" t="s">
        <v>3300</v>
      </c>
      <c r="D930" s="33">
        <v>42788</v>
      </c>
      <c r="E930" s="33">
        <v>42790</v>
      </c>
      <c r="F930" s="30">
        <v>58</v>
      </c>
      <c r="G930" s="30">
        <v>5</v>
      </c>
      <c r="H930" s="29" t="s">
        <v>12</v>
      </c>
      <c r="I930" s="29" t="s">
        <v>41</v>
      </c>
      <c r="J930" s="30">
        <v>3.9733999999999998</v>
      </c>
      <c r="K930" s="30">
        <v>2.65</v>
      </c>
      <c r="L930" s="30"/>
      <c r="M930" s="30">
        <v>5.5</v>
      </c>
      <c r="N930" s="84">
        <f>[1]!b_anal_modidura_cnbd(A930,E930,1)</f>
        <v>4.3463000000000003</v>
      </c>
      <c r="O930" s="85">
        <f>[1]!b_anal_yield_cnbd(A930,D930,1)</f>
        <v>4.0049999999999999</v>
      </c>
      <c r="P930" s="86">
        <f>IF(U:U="国开1",0.09/N930+J930,IF(U:U="国开3",0.14/N930+J930,IF(U:U="国开5",0.24/N930+J930,IF(U:U="国开7",0.24/N930+J930,IF(U:U="国开10",0.29/N930+J930,IF(U:U="口行1",0.08/N930+J930,IF(U:U="口行2",0.08/N930+J930,IF(U:U="口行3",0.08/N930+J930,IF(U:U="口行5",0.13/N930+J930,IF(U:U="口行7",0.13/N930+J930,IF(U:U="口行10",0.18/N930+J930,IF(U:U="农发1",0.09/N930+J930,IF(U:U="农发2",0.09/N930+J930,IF(U:U="农发3",0.09/N930+J930,IF(U:U="农发5",0.14/N930+J930,IF(U:U="农发7",0.19/N930+J930,IF(U:U="农发10",0.19/N930+J930,IF(U:U="农发20",0.24/N930+J930,IF(U:U="国债1",0.05/N930+J930,IF(U:U="国债2",0.05/N930+J930,IF(U:U="国债3",0.05/N930+J930,IF(U:U="国开0",0,IF(U:U="农发0",0,IF(U:U="国债0",0,IF(U:U="口行0",0,0.1/N930+J930)))))))))))))))))))))))))</f>
        <v>4.0056113061684648</v>
      </c>
      <c r="Q930" s="1"/>
      <c r="R930" s="88">
        <f t="shared" si="29"/>
        <v>6.1130616846494235E-2</v>
      </c>
      <c r="S930" s="1"/>
      <c r="U930" s="1" t="str">
        <f>IF(I:I="国家开发银行","国开",IF(I:I="中国进出口银行","口行",IF(I:I="中国农业发展银行","农发","国债")))&amp;IF(G:G&lt;1,"0",G930)</f>
        <v>农发5</v>
      </c>
      <c r="W930" s="1"/>
      <c r="X930" s="1"/>
    </row>
    <row r="931" spans="1:24" ht="15.75" hidden="1" x14ac:dyDescent="0.25">
      <c r="A931" s="113" t="str">
        <f t="shared" si="28"/>
        <v>170404.IB</v>
      </c>
      <c r="B931" s="29" t="s">
        <v>3301</v>
      </c>
      <c r="C931" s="29" t="s">
        <v>3302</v>
      </c>
      <c r="D931" s="33">
        <v>42788</v>
      </c>
      <c r="E931" s="33">
        <v>42790</v>
      </c>
      <c r="F931" s="30">
        <v>30</v>
      </c>
      <c r="G931" s="30">
        <v>7</v>
      </c>
      <c r="H931" s="29" t="s">
        <v>12</v>
      </c>
      <c r="I931" s="29" t="s">
        <v>41</v>
      </c>
      <c r="J931" s="30">
        <v>4.0995999999999997</v>
      </c>
      <c r="K931" s="30">
        <v>3.97</v>
      </c>
      <c r="L931" s="30"/>
      <c r="M931" s="30">
        <v>1.2346999999999999</v>
      </c>
      <c r="N931" s="84">
        <f>[1]!b_anal_modidura_cnbd(A931,E931,1)</f>
        <v>5.8863000000000003</v>
      </c>
      <c r="O931" s="85">
        <f>[1]!b_anal_yield_cnbd(A931,D931,1)</f>
        <v>4.1528</v>
      </c>
      <c r="P931" s="86">
        <f>IF(U:U="国开1",0.09/N931+J931,IF(U:U="国开3",0.14/N931+J931,IF(U:U="国开5",0.24/N931+J931,IF(U:U="国开7",0.24/N931+J931,IF(U:U="国开10",0.29/N931+J931,IF(U:U="口行1",0.08/N931+J931,IF(U:U="口行2",0.08/N931+J931,IF(U:U="口行3",0.08/N931+J931,IF(U:U="口行5",0.13/N931+J931,IF(U:U="口行7",0.13/N931+J931,IF(U:U="口行10",0.18/N931+J931,IF(U:U="农发1",0.09/N931+J931,IF(U:U="农发2",0.09/N931+J931,IF(U:U="农发3",0.09/N931+J931,IF(U:U="农发5",0.14/N931+J931,IF(U:U="农发7",0.19/N931+J931,IF(U:U="农发10",0.19/N931+J931,IF(U:U="农发20",0.24/N931+J931,IF(U:U="国债1",0.05/N931+J931,IF(U:U="国债2",0.05/N931+J931,IF(U:U="国债3",0.05/N931+J931,IF(U:U="国开0",0,IF(U:U="农发0",0,IF(U:U="国债0",0,IF(U:U="口行0",0,0.1/N931+J931)))))))))))))))))))))))))</f>
        <v>4.1318783412330324</v>
      </c>
      <c r="Q931" s="1"/>
      <c r="R931" s="88">
        <f t="shared" si="29"/>
        <v>-2.092165876696761</v>
      </c>
      <c r="S931" s="1"/>
      <c r="U931" s="1" t="str">
        <f>IF(I:I="国家开发银行","国开",IF(I:I="中国进出口银行","口行",IF(I:I="中国农业发展银行","农发","国债")))&amp;IF(G:G&lt;1,"0",G931)</f>
        <v>农发7</v>
      </c>
      <c r="W931" s="1"/>
      <c r="X931" s="1"/>
    </row>
    <row r="932" spans="1:24" ht="15.75" hidden="1" x14ac:dyDescent="0.25">
      <c r="A932" s="113" t="str">
        <f t="shared" si="28"/>
        <v>170405.IB</v>
      </c>
      <c r="B932" s="29" t="s">
        <v>3303</v>
      </c>
      <c r="C932" s="29" t="s">
        <v>3304</v>
      </c>
      <c r="D932" s="33">
        <v>42788</v>
      </c>
      <c r="E932" s="33">
        <v>42790</v>
      </c>
      <c r="F932" s="30">
        <v>30</v>
      </c>
      <c r="G932" s="30">
        <v>10</v>
      </c>
      <c r="H932" s="29" t="s">
        <v>12</v>
      </c>
      <c r="I932" s="29" t="s">
        <v>41</v>
      </c>
      <c r="J932" s="30">
        <v>4.1371000000000002</v>
      </c>
      <c r="K932" s="30">
        <v>5.62</v>
      </c>
      <c r="L932" s="30"/>
      <c r="M932" s="30">
        <v>3</v>
      </c>
      <c r="N932" s="84">
        <f>[1]!b_anal_modidura_cnbd(A932,E932,1)</f>
        <v>7.9976000000000003</v>
      </c>
      <c r="O932" s="85">
        <f>[1]!b_anal_yield_cnbd(A932,D932,1)</f>
        <v>4.1798999999999999</v>
      </c>
      <c r="P932" s="86">
        <f>IF(U:U="国开1",0.09/N932+J932,IF(U:U="国开3",0.14/N932+J932,IF(U:U="国开5",0.24/N932+J932,IF(U:U="国开7",0.24/N932+J932,IF(U:U="国开10",0.29/N932+J932,IF(U:U="口行1",0.08/N932+J932,IF(U:U="口行2",0.08/N932+J932,IF(U:U="口行3",0.08/N932+J932,IF(U:U="口行5",0.13/N932+J932,IF(U:U="口行7",0.13/N932+J932,IF(U:U="口行10",0.18/N932+J932,IF(U:U="农发1",0.09/N932+J932,IF(U:U="农发2",0.09/N932+J932,IF(U:U="农发3",0.09/N932+J932,IF(U:U="农发5",0.14/N932+J932,IF(U:U="农发7",0.19/N932+J932,IF(U:U="农发10",0.19/N932+J932,IF(U:U="农发20",0.24/N932+J932,IF(U:U="国债1",0.05/N932+J932,IF(U:U="国债2",0.05/N932+J932,IF(U:U="国债3",0.05/N932+J932,IF(U:U="国开0",0,IF(U:U="农发0",0,IF(U:U="国债0",0,IF(U:U="口行0",0,0.1/N932+J932)))))))))))))))))))))))))</f>
        <v>4.1608571271381418</v>
      </c>
      <c r="Q932" s="1"/>
      <c r="R932" s="88">
        <f t="shared" si="29"/>
        <v>-1.9042872861858129</v>
      </c>
      <c r="S932" s="1"/>
      <c r="U932" s="1" t="str">
        <f>IF(I:I="国家开发银行","国开",IF(I:I="中国进出口银行","口行",IF(I:I="中国农业发展银行","农发","国债")))&amp;IF(G:G&lt;1,"0",G932)</f>
        <v>农发10</v>
      </c>
      <c r="W932" s="1"/>
      <c r="X932" s="1"/>
    </row>
    <row r="933" spans="1:24" ht="15.75" hidden="1" x14ac:dyDescent="0.25">
      <c r="A933" s="113" t="str">
        <f t="shared" si="28"/>
        <v>160025.IB</v>
      </c>
      <c r="B933" s="29" t="s">
        <v>3305</v>
      </c>
      <c r="C933" s="29" t="s">
        <v>3306</v>
      </c>
      <c r="D933" s="33">
        <v>42788</v>
      </c>
      <c r="E933" s="33">
        <v>42789</v>
      </c>
      <c r="F933" s="30">
        <v>200</v>
      </c>
      <c r="G933" s="30">
        <v>7</v>
      </c>
      <c r="H933" s="29" t="s">
        <v>12</v>
      </c>
      <c r="I933" s="29" t="s">
        <v>31</v>
      </c>
      <c r="J933" s="30">
        <v>3.1486999999999998</v>
      </c>
      <c r="K933" s="30">
        <v>2.2000000000000002</v>
      </c>
      <c r="L933" s="30"/>
      <c r="M933" s="30"/>
      <c r="N933" s="84">
        <f>[1]!b_anal_modidura_cnbd(A933,E933,1)</f>
        <v>5.9897999999999998</v>
      </c>
      <c r="O933" s="85">
        <f>[1]!b_anal_yield_cnbd(A933,D933,1)</f>
        <v>3.1648999999999998</v>
      </c>
      <c r="P933" s="86">
        <f>IF(U:U="国开1",0.09/N933+J933,IF(U:U="国开3",0.14/N933+J933,IF(U:U="国开5",0.24/N933+J933,IF(U:U="国开7",0.24/N933+J933,IF(U:U="国开10",0.29/N933+J933,IF(U:U="口行1",0.08/N933+J933,IF(U:U="口行2",0.08/N933+J933,IF(U:U="口行3",0.08/N933+J933,IF(U:U="口行5",0.13/N933+J933,IF(U:U="口行7",0.13/N933+J933,IF(U:U="口行10",0.18/N933+J933,IF(U:U="农发1",0.09/N933+J933,IF(U:U="农发2",0.09/N933+J933,IF(U:U="农发3",0.09/N933+J933,IF(U:U="农发5",0.14/N933+J933,IF(U:U="农发7",0.19/N933+J933,IF(U:U="农发10",0.19/N933+J933,IF(U:U="农发20",0.24/N933+J933,IF(U:U="国债1",0.05/N933+J933,IF(U:U="国债2",0.05/N933+J933,IF(U:U="国债3",0.05/N933+J933,IF(U:U="国开0",0,IF(U:U="农发0",0,IF(U:U="国债0",0,IF(U:U="口行0",0,0.1/N933+J933)))))))))))))))))))))))))</f>
        <v>3.1653950482486892</v>
      </c>
      <c r="Q933" s="1"/>
      <c r="R933" s="88">
        <f t="shared" si="29"/>
        <v>4.9504824868940034E-2</v>
      </c>
      <c r="S933" s="1"/>
      <c r="U933" s="1" t="str">
        <f>IF(I:I="国家开发银行","国开",IF(I:I="中国进出口银行","口行",IF(I:I="中国农业发展银行","农发","国债")))&amp;IF(G:G&lt;1,"0",G933)</f>
        <v>国债7</v>
      </c>
      <c r="W933" s="1"/>
      <c r="X933" s="1"/>
    </row>
    <row r="934" spans="1:24" ht="15.75" hidden="1" x14ac:dyDescent="0.25">
      <c r="A934" s="113" t="str">
        <f t="shared" si="28"/>
        <v>170002.IB</v>
      </c>
      <c r="B934" s="29" t="s">
        <v>3307</v>
      </c>
      <c r="C934" s="29" t="s">
        <v>3308</v>
      </c>
      <c r="D934" s="33">
        <v>42788</v>
      </c>
      <c r="E934" s="33">
        <v>42789</v>
      </c>
      <c r="F934" s="30">
        <v>200</v>
      </c>
      <c r="G934" s="30">
        <v>3</v>
      </c>
      <c r="H934" s="29" t="s">
        <v>12</v>
      </c>
      <c r="I934" s="29" t="s">
        <v>31</v>
      </c>
      <c r="J934" s="30">
        <v>2.8056999999999999</v>
      </c>
      <c r="K934" s="30">
        <v>1.94</v>
      </c>
      <c r="L934" s="30"/>
      <c r="M934" s="30"/>
      <c r="N934" s="84">
        <f>[1]!b_anal_modidura_cnbd(A934,E934,1)</f>
        <v>2.7456</v>
      </c>
      <c r="O934" s="85">
        <f>[1]!b_anal_yield_cnbd(A934,D934,1)</f>
        <v>2.8599000000000001</v>
      </c>
      <c r="P934" s="86">
        <f>IF(U:U="国开1",0.09/N934+J934,IF(U:U="国开3",0.14/N934+J934,IF(U:U="国开5",0.24/N934+J934,IF(U:U="国开7",0.24/N934+J934,IF(U:U="国开10",0.29/N934+J934,IF(U:U="口行1",0.08/N934+J934,IF(U:U="口行2",0.08/N934+J934,IF(U:U="口行3",0.08/N934+J934,IF(U:U="口行5",0.13/N934+J934,IF(U:U="口行7",0.13/N934+J934,IF(U:U="口行10",0.18/N934+J934,IF(U:U="农发1",0.09/N934+J934,IF(U:U="农发2",0.09/N934+J934,IF(U:U="农发3",0.09/N934+J934,IF(U:U="农发5",0.14/N934+J934,IF(U:U="农发7",0.19/N934+J934,IF(U:U="农发10",0.19/N934+J934,IF(U:U="农发20",0.24/N934+J934,IF(U:U="国债1",0.05/N934+J934,IF(U:U="国债2",0.05/N934+J934,IF(U:U="国债3",0.05/N934+J934,IF(U:U="国开0",0,IF(U:U="农发0",0,IF(U:U="国债0",0,IF(U:U="口行0",0,0.1/N934+J934)))))))))))))))))))))))))</f>
        <v>2.8239109557109554</v>
      </c>
      <c r="Q934" s="1"/>
      <c r="R934" s="88">
        <f t="shared" si="29"/>
        <v>-3.5989044289044703</v>
      </c>
      <c r="S934" s="1"/>
      <c r="U934" s="1" t="str">
        <f>IF(I:I="国家开发银行","国开",IF(I:I="中国进出口银行","口行",IF(I:I="中国农业发展银行","农发","国债")))&amp;IF(G:G&lt;1,"0",G934)</f>
        <v>国债3</v>
      </c>
      <c r="W934" s="1"/>
      <c r="X934" s="1"/>
    </row>
    <row r="935" spans="1:24" ht="15.75" hidden="1" x14ac:dyDescent="0.25">
      <c r="A935" s="113" t="str">
        <f t="shared" si="28"/>
        <v>170402.IB</v>
      </c>
      <c r="B935" s="29" t="s">
        <v>3309</v>
      </c>
      <c r="C935" s="29" t="s">
        <v>3310</v>
      </c>
      <c r="D935" s="33">
        <v>42788</v>
      </c>
      <c r="E935" s="33">
        <v>42790</v>
      </c>
      <c r="F935" s="30">
        <v>51</v>
      </c>
      <c r="G935" s="30">
        <v>3</v>
      </c>
      <c r="H935" s="29" t="s">
        <v>12</v>
      </c>
      <c r="I935" s="29" t="s">
        <v>41</v>
      </c>
      <c r="J935" s="30">
        <v>3.7902</v>
      </c>
      <c r="K935" s="30">
        <v>2.63</v>
      </c>
      <c r="L935" s="30"/>
      <c r="M935" s="30">
        <v>1.6935</v>
      </c>
      <c r="N935" s="84">
        <f>[1]!b_anal_modidura_cnbd(A935,E935,1)</f>
        <v>2.6621999999999999</v>
      </c>
      <c r="O935" s="85">
        <f>[1]!b_anal_yield_cnbd(A935,D935,1)</f>
        <v>3.8258999999999999</v>
      </c>
      <c r="P935" s="86">
        <f>IF(U:U="国开1",0.09/N935+J935,IF(U:U="国开3",0.14/N935+J935,IF(U:U="国开5",0.24/N935+J935,IF(U:U="国开7",0.24/N935+J935,IF(U:U="国开10",0.29/N935+J935,IF(U:U="口行1",0.08/N935+J935,IF(U:U="口行2",0.08/N935+J935,IF(U:U="口行3",0.08/N935+J935,IF(U:U="口行5",0.13/N935+J935,IF(U:U="口行7",0.13/N935+J935,IF(U:U="口行10",0.18/N935+J935,IF(U:U="农发1",0.09/N935+J935,IF(U:U="农发2",0.09/N935+J935,IF(U:U="农发3",0.09/N935+J935,IF(U:U="农发5",0.14/N935+J935,IF(U:U="农发7",0.19/N935+J935,IF(U:U="农发10",0.19/N935+J935,IF(U:U="农发20",0.24/N935+J935,IF(U:U="国债1",0.05/N935+J935,IF(U:U="国债2",0.05/N935+J935,IF(U:U="国债3",0.05/N935+J935,IF(U:U="国开0",0,IF(U:U="农发0",0,IF(U:U="国债0",0,IF(U:U="口行0",0,0.1/N935+J935)))))))))))))))))))))))))</f>
        <v>3.8240066260987153</v>
      </c>
      <c r="Q935" s="1"/>
      <c r="R935" s="88">
        <f t="shared" si="29"/>
        <v>-0.1893373901284523</v>
      </c>
      <c r="S935" s="1"/>
      <c r="U935" s="1" t="str">
        <f>IF(I:I="国家开发银行","国开",IF(I:I="中国进出口银行","口行",IF(I:I="中国农业发展银行","农发","国债")))&amp;IF(G:G&lt;1,"0",G935)</f>
        <v>农发3</v>
      </c>
      <c r="W935" s="1"/>
      <c r="X935" s="1"/>
    </row>
    <row r="936" spans="1:24" ht="15.75" hidden="1" x14ac:dyDescent="0.25">
      <c r="A936" s="113" t="str">
        <f t="shared" si="28"/>
        <v>170201.IB</v>
      </c>
      <c r="B936" s="29" t="s">
        <v>3311</v>
      </c>
      <c r="C936" s="29" t="s">
        <v>3312</v>
      </c>
      <c r="D936" s="33">
        <v>42789</v>
      </c>
      <c r="E936" s="33">
        <v>42793</v>
      </c>
      <c r="F936" s="30">
        <v>40</v>
      </c>
      <c r="G936" s="30">
        <v>7</v>
      </c>
      <c r="H936" s="29" t="s">
        <v>12</v>
      </c>
      <c r="I936" s="29" t="s">
        <v>15</v>
      </c>
      <c r="J936" s="30">
        <v>4.0585000000000004</v>
      </c>
      <c r="K936" s="30">
        <v>3.69</v>
      </c>
      <c r="L936" s="30"/>
      <c r="M936" s="30">
        <v>1.4211</v>
      </c>
      <c r="N936" s="84">
        <f>[1]!b_anal_modidura_cnbd(A936,E936,1)</f>
        <v>5.8849999999999998</v>
      </c>
      <c r="O936" s="85">
        <f>[1]!b_anal_yield_cnbd(A936,D936,1)</f>
        <v>4.1148999999999996</v>
      </c>
      <c r="P936" s="86">
        <f>IF(U:U="国开1",0.09/N936+J936,IF(U:U="国开3",0.14/N936+J936,IF(U:U="国开5",0.24/N936+J936,IF(U:U="国开7",0.24/N936+J936,IF(U:U="国开10",0.29/N936+J936,IF(U:U="口行1",0.08/N936+J936,IF(U:U="口行2",0.08/N936+J936,IF(U:U="口行3",0.08/N936+J936,IF(U:U="口行5",0.13/N936+J936,IF(U:U="口行7",0.13/N936+J936,IF(U:U="口行10",0.18/N936+J936,IF(U:U="农发1",0.09/N936+J936,IF(U:U="农发2",0.09/N936+J936,IF(U:U="农发3",0.09/N936+J936,IF(U:U="农发5",0.14/N936+J936,IF(U:U="农发7",0.19/N936+J936,IF(U:U="农发10",0.19/N936+J936,IF(U:U="农发20",0.24/N936+J936,IF(U:U="国债1",0.05/N936+J936,IF(U:U="国债2",0.05/N936+J936,IF(U:U="国债3",0.05/N936+J936,IF(U:U="国开0",0,IF(U:U="农发0",0,IF(U:U="国债0",0,IF(U:U="口行0",0,0.1/N936+J936)))))))))))))))))))))))))</f>
        <v>4.0992816482582839</v>
      </c>
      <c r="Q936" s="1"/>
      <c r="R936" s="88">
        <f t="shared" si="29"/>
        <v>-1.5618351741715664</v>
      </c>
      <c r="S936" s="1"/>
      <c r="U936" s="1" t="str">
        <f>IF(I:I="国家开发银行","国开",IF(I:I="中国进出口银行","口行",IF(I:I="中国农业发展银行","农发","国债")))&amp;IF(G:G&lt;1,"0",G936)</f>
        <v>国开7</v>
      </c>
      <c r="W936" s="1"/>
      <c r="X936" s="1"/>
    </row>
    <row r="937" spans="1:24" ht="15.75" hidden="1" x14ac:dyDescent="0.25">
      <c r="A937" s="113" t="str">
        <f t="shared" si="28"/>
        <v>170202.IB</v>
      </c>
      <c r="B937" s="29" t="s">
        <v>3313</v>
      </c>
      <c r="C937" s="29" t="s">
        <v>3314</v>
      </c>
      <c r="D937" s="33">
        <v>42789</v>
      </c>
      <c r="E937" s="33">
        <v>42793</v>
      </c>
      <c r="F937" s="30">
        <v>20</v>
      </c>
      <c r="G937" s="30">
        <v>20</v>
      </c>
      <c r="H937" s="29" t="s">
        <v>12</v>
      </c>
      <c r="I937" s="29" t="s">
        <v>15</v>
      </c>
      <c r="J937" s="30">
        <v>4.2508999999999997</v>
      </c>
      <c r="K937" s="30">
        <v>3.8</v>
      </c>
      <c r="L937" s="30"/>
      <c r="M937" s="30">
        <v>5.8666999999999998</v>
      </c>
      <c r="N937" s="84">
        <f>[1]!b_anal_modidura_cnbd(A937,E937,1)</f>
        <v>13.2971</v>
      </c>
      <c r="O937" s="85">
        <f>[1]!b_anal_yield_cnbd(A937,D937,1)</f>
        <v>4.2849000000000004</v>
      </c>
      <c r="P937" s="86">
        <f>IF(U:U="国开1",0.09/N937+J937,IF(U:U="国开3",0.14/N937+J937,IF(U:U="国开5",0.24/N937+J937,IF(U:U="国开7",0.24/N937+J937,IF(U:U="国开10",0.29/N937+J937,IF(U:U="口行1",0.08/N937+J937,IF(U:U="口行2",0.08/N937+J937,IF(U:U="口行3",0.08/N937+J937,IF(U:U="口行5",0.13/N937+J937,IF(U:U="口行7",0.13/N937+J937,IF(U:U="口行10",0.18/N937+J937,IF(U:U="农发1",0.09/N937+J937,IF(U:U="农发2",0.09/N937+J937,IF(U:U="农发3",0.09/N937+J937,IF(U:U="农发5",0.14/N937+J937,IF(U:U="农发7",0.19/N937+J937,IF(U:U="农发10",0.19/N937+J937,IF(U:U="农发20",0.24/N937+J937,IF(U:U="国债1",0.05/N937+J937,IF(U:U="国债2",0.05/N937+J937,IF(U:U="国债3",0.05/N937+J937,IF(U:U="国开0",0,IF(U:U="农发0",0,IF(U:U="国债0",0,IF(U:U="口行0",0,0.1/N937+J937)))))))))))))))))))))))))</f>
        <v>4.2584204367869685</v>
      </c>
      <c r="Q937" s="1"/>
      <c r="R937" s="88">
        <f t="shared" si="29"/>
        <v>-2.6479563213031909</v>
      </c>
      <c r="S937" s="1"/>
      <c r="U937" s="1" t="str">
        <f>IF(I:I="国家开发银行","国开",IF(I:I="中国进出口银行","口行",IF(I:I="中国农业发展银行","农发","国债")))&amp;IF(G:G&lt;1,"0",G937)</f>
        <v>国开20</v>
      </c>
      <c r="W937" s="1"/>
      <c r="X937" s="1"/>
    </row>
    <row r="938" spans="1:24" ht="15.75" hidden="1" x14ac:dyDescent="0.25">
      <c r="A938" s="113" t="str">
        <f t="shared" si="28"/>
        <v>160316.IB</v>
      </c>
      <c r="B938" s="29" t="s">
        <v>3315</v>
      </c>
      <c r="C938" s="29" t="s">
        <v>3316</v>
      </c>
      <c r="D938" s="33">
        <v>42789</v>
      </c>
      <c r="E938" s="33">
        <v>42793</v>
      </c>
      <c r="F938" s="30">
        <v>50</v>
      </c>
      <c r="G938" s="30">
        <v>5</v>
      </c>
      <c r="H938" s="29" t="s">
        <v>12</v>
      </c>
      <c r="I938" s="29" t="s">
        <v>22</v>
      </c>
      <c r="J938" s="30">
        <v>3.9647000000000001</v>
      </c>
      <c r="K938" s="30">
        <v>2.12</v>
      </c>
      <c r="L938" s="30"/>
      <c r="M938" s="30">
        <v>3</v>
      </c>
      <c r="N938" s="84">
        <f>[1]!b_anal_modidura_cnbd(A938,E938,1)</f>
        <v>4.2840999999999996</v>
      </c>
      <c r="O938" s="85">
        <f>[1]!b_anal_yield_cnbd(A938,D938,1)</f>
        <v>3.9912000000000001</v>
      </c>
      <c r="P938" s="86">
        <f>IF(U:U="国开1",0.09/N938+J938,IF(U:U="国开3",0.14/N938+J938,IF(U:U="国开5",0.24/N938+J938,IF(U:U="国开7",0.24/N938+J938,IF(U:U="国开10",0.29/N938+J938,IF(U:U="口行1",0.08/N938+J938,IF(U:U="口行2",0.08/N938+J938,IF(U:U="口行3",0.08/N938+J938,IF(U:U="口行5",0.13/N938+J938,IF(U:U="口行7",0.13/N938+J938,IF(U:U="口行10",0.18/N938+J938,IF(U:U="农发1",0.09/N938+J938,IF(U:U="农发2",0.09/N938+J938,IF(U:U="农发3",0.09/N938+J938,IF(U:U="农发5",0.14/N938+J938,IF(U:U="农发7",0.19/N938+J938,IF(U:U="农发10",0.19/N938+J938,IF(U:U="农发20",0.24/N938+J938,IF(U:U="国债1",0.05/N938+J938,IF(U:U="国债2",0.05/N938+J938,IF(U:U="国债3",0.05/N938+J938,IF(U:U="国开0",0,IF(U:U="农发0",0,IF(U:U="国债0",0,IF(U:U="口行0",0,0.1/N938+J938)))))))))))))))))))))))))</f>
        <v>3.9950447631941364</v>
      </c>
      <c r="Q938" s="1"/>
      <c r="R938" s="88">
        <f t="shared" si="29"/>
        <v>0.38447631941362914</v>
      </c>
      <c r="S938" s="1"/>
      <c r="U938" s="1" t="str">
        <f>IF(I:I="国家开发银行","国开",IF(I:I="中国进出口银行","口行",IF(I:I="中国农业发展银行","农发","国债")))&amp;IF(G:G&lt;1,"0",G938)</f>
        <v>口行5</v>
      </c>
      <c r="W938" s="1"/>
      <c r="X938" s="1"/>
    </row>
    <row r="939" spans="1:24" ht="15.75" hidden="1" x14ac:dyDescent="0.25">
      <c r="A939" s="113" t="str">
        <f t="shared" si="28"/>
        <v>160310.IB</v>
      </c>
      <c r="B939" s="29" t="s">
        <v>3317</v>
      </c>
      <c r="C939" s="29" t="s">
        <v>3318</v>
      </c>
      <c r="D939" s="33">
        <v>42789</v>
      </c>
      <c r="E939" s="33">
        <v>42793</v>
      </c>
      <c r="F939" s="30">
        <v>40</v>
      </c>
      <c r="G939" s="30">
        <v>10</v>
      </c>
      <c r="H939" s="29" t="s">
        <v>12</v>
      </c>
      <c r="I939" s="29" t="s">
        <v>22</v>
      </c>
      <c r="J939" s="30">
        <v>4.1304999999999996</v>
      </c>
      <c r="K939" s="30">
        <v>4.09</v>
      </c>
      <c r="L939" s="30"/>
      <c r="M939" s="30">
        <v>4.4839000000000002</v>
      </c>
      <c r="N939" s="84">
        <f>[1]!b_anal_modidura_cnbd(A939,E939,1)</f>
        <v>7.8505000000000003</v>
      </c>
      <c r="O939" s="85">
        <f>[1]!b_anal_yield_cnbd(A939,D939,1)</f>
        <v>4.1717000000000004</v>
      </c>
      <c r="P939" s="86">
        <f>IF(U:U="国开1",0.09/N939+J939,IF(U:U="国开3",0.14/N939+J939,IF(U:U="国开5",0.24/N939+J939,IF(U:U="国开7",0.24/N939+J939,IF(U:U="国开10",0.29/N939+J939,IF(U:U="口行1",0.08/N939+J939,IF(U:U="口行2",0.08/N939+J939,IF(U:U="口行3",0.08/N939+J939,IF(U:U="口行5",0.13/N939+J939,IF(U:U="口行7",0.13/N939+J939,IF(U:U="口行10",0.18/N939+J939,IF(U:U="农发1",0.09/N939+J939,IF(U:U="农发2",0.09/N939+J939,IF(U:U="农发3",0.09/N939+J939,IF(U:U="农发5",0.14/N939+J939,IF(U:U="农发7",0.19/N939+J939,IF(U:U="农发10",0.19/N939+J939,IF(U:U="农发20",0.24/N939+J939,IF(U:U="国债1",0.05/N939+J939,IF(U:U="国债2",0.05/N939+J939,IF(U:U="国债3",0.05/N939+J939,IF(U:U="国开0",0,IF(U:U="农发0",0,IF(U:U="国债0",0,IF(U:U="口行0",0,0.1/N939+J939)))))))))))))))))))))))))</f>
        <v>4.1534284758932545</v>
      </c>
      <c r="Q939" s="1"/>
      <c r="R939" s="88">
        <f t="shared" si="29"/>
        <v>-1.8271524106745929</v>
      </c>
      <c r="S939" s="1"/>
      <c r="U939" s="1" t="str">
        <f>IF(I:I="国家开发银行","国开",IF(I:I="中国进出口银行","口行",IF(I:I="中国农业发展银行","农发","国债")))&amp;IF(G:G&lt;1,"0",G939)</f>
        <v>口行10</v>
      </c>
      <c r="W939" s="1"/>
      <c r="X939" s="1"/>
    </row>
    <row r="940" spans="1:24" ht="15.75" hidden="1" x14ac:dyDescent="0.25">
      <c r="A940" s="113" t="str">
        <f t="shared" si="28"/>
        <v>170404.IB</v>
      </c>
      <c r="B940" s="29" t="s">
        <v>3319</v>
      </c>
      <c r="C940" s="29" t="s">
        <v>3320</v>
      </c>
      <c r="D940" s="33">
        <v>42793</v>
      </c>
      <c r="E940" s="33">
        <v>42795</v>
      </c>
      <c r="F940" s="30">
        <v>40</v>
      </c>
      <c r="G940" s="30">
        <v>7</v>
      </c>
      <c r="H940" s="29" t="s">
        <v>12</v>
      </c>
      <c r="I940" s="29" t="s">
        <v>41</v>
      </c>
      <c r="J940" s="30">
        <v>4.0952000000000002</v>
      </c>
      <c r="K940" s="30">
        <v>3.68</v>
      </c>
      <c r="L940" s="30"/>
      <c r="M940" s="30">
        <v>1.0538000000000001</v>
      </c>
      <c r="N940" s="84">
        <f>[1]!b_anal_modidura_cnbd(A940,E940,1)</f>
        <v>5.8705999999999996</v>
      </c>
      <c r="O940" s="85">
        <f>[1]!b_anal_yield_cnbd(A940,D940,1)</f>
        <v>4.1226000000000003</v>
      </c>
      <c r="P940" s="86">
        <f>IF(U:U="国开1",0.09/N940+J940,IF(U:U="国开3",0.14/N940+J940,IF(U:U="国开5",0.24/N940+J940,IF(U:U="国开7",0.24/N940+J940,IF(U:U="国开10",0.29/N940+J940,IF(U:U="口行1",0.08/N940+J940,IF(U:U="口行2",0.08/N940+J940,IF(U:U="口行3",0.08/N940+J940,IF(U:U="口行5",0.13/N940+J940,IF(U:U="口行7",0.13/N940+J940,IF(U:U="口行10",0.18/N940+J940,IF(U:U="农发1",0.09/N940+J940,IF(U:U="农发2",0.09/N940+J940,IF(U:U="农发3",0.09/N940+J940,IF(U:U="农发5",0.14/N940+J940,IF(U:U="农发7",0.19/N940+J940,IF(U:U="农发10",0.19/N940+J940,IF(U:U="农发20",0.24/N940+J940,IF(U:U="国债1",0.05/N940+J940,IF(U:U="国债2",0.05/N940+J940,IF(U:U="国债3",0.05/N940+J940,IF(U:U="国开0",0,IF(U:U="农发0",0,IF(U:U="国债0",0,IF(U:U="口行0",0,0.1/N940+J940)))))))))))))))))))))))))</f>
        <v>4.1275646645998707</v>
      </c>
      <c r="Q940" s="1"/>
      <c r="R940" s="88">
        <f t="shared" si="29"/>
        <v>0.49646645998704386</v>
      </c>
      <c r="S940" s="1"/>
      <c r="U940" s="1" t="str">
        <f>IF(I:I="国家开发银行","国开",IF(I:I="中国进出口银行","口行",IF(I:I="中国农业发展银行","农发","国债")))&amp;IF(G:G&lt;1,"0",G940)</f>
        <v>农发7</v>
      </c>
      <c r="W940" s="1"/>
      <c r="X940" s="1"/>
    </row>
    <row r="941" spans="1:24" ht="15.75" hidden="1" x14ac:dyDescent="0.25">
      <c r="A941" s="113" t="str">
        <f t="shared" si="28"/>
        <v>160422.IB</v>
      </c>
      <c r="B941" s="29" t="s">
        <v>3321</v>
      </c>
      <c r="C941" s="29" t="s">
        <v>3322</v>
      </c>
      <c r="D941" s="33">
        <v>42793</v>
      </c>
      <c r="E941" s="33">
        <v>42795</v>
      </c>
      <c r="F941" s="30">
        <v>40</v>
      </c>
      <c r="G941" s="30">
        <v>3</v>
      </c>
      <c r="H941" s="29" t="s">
        <v>12</v>
      </c>
      <c r="I941" s="29" t="s">
        <v>41</v>
      </c>
      <c r="J941" s="30">
        <v>3.7730000000000001</v>
      </c>
      <c r="K941" s="30">
        <v>3.03</v>
      </c>
      <c r="L941" s="30"/>
      <c r="M941" s="30">
        <v>2.3611</v>
      </c>
      <c r="N941" s="84">
        <f>[1]!b_anal_modidura_cnbd(A941,E941,1)</f>
        <v>2.6057000000000001</v>
      </c>
      <c r="O941" s="85">
        <f>[1]!b_anal_yield_cnbd(A941,D941,1)</f>
        <v>3.8165</v>
      </c>
      <c r="P941" s="86">
        <f>IF(U:U="国开1",0.09/N941+J941,IF(U:U="国开3",0.14/N941+J941,IF(U:U="国开5",0.24/N941+J941,IF(U:U="国开7",0.24/N941+J941,IF(U:U="国开10",0.29/N941+J941,IF(U:U="口行1",0.08/N941+J941,IF(U:U="口行2",0.08/N941+J941,IF(U:U="口行3",0.08/N941+J941,IF(U:U="口行5",0.13/N941+J941,IF(U:U="口行7",0.13/N941+J941,IF(U:U="口行10",0.18/N941+J941,IF(U:U="农发1",0.09/N941+J941,IF(U:U="农发2",0.09/N941+J941,IF(U:U="农发3",0.09/N941+J941,IF(U:U="农发5",0.14/N941+J941,IF(U:U="农发7",0.19/N941+J941,IF(U:U="农发10",0.19/N941+J941,IF(U:U="农发20",0.24/N941+J941,IF(U:U="国债1",0.05/N941+J941,IF(U:U="国债2",0.05/N941+J941,IF(U:U="国债3",0.05/N941+J941,IF(U:U="国开0",0,IF(U:U="农发0",0,IF(U:U="国债0",0,IF(U:U="口行0",0,0.1/N941+J941)))))))))))))))))))))))))</f>
        <v>3.8075396630463985</v>
      </c>
      <c r="Q941" s="1"/>
      <c r="R941" s="88">
        <f t="shared" si="29"/>
        <v>-0.89603369536015443</v>
      </c>
      <c r="S941" s="1"/>
      <c r="U941" s="1" t="str">
        <f>IF(I:I="国家开发银行","国开",IF(I:I="中国进出口银行","口行",IF(I:I="中国农业发展银行","农发","国债")))&amp;IF(G:G&lt;1,"0",G941)</f>
        <v>农发3</v>
      </c>
      <c r="W941" s="1"/>
      <c r="X941" s="1"/>
    </row>
    <row r="942" spans="1:24" ht="15.75" hidden="1" x14ac:dyDescent="0.25">
      <c r="A942" s="113" t="str">
        <f t="shared" si="28"/>
        <v>170201.IB</v>
      </c>
      <c r="B942" s="29" t="s">
        <v>3323</v>
      </c>
      <c r="C942" s="29" t="s">
        <v>3324</v>
      </c>
      <c r="D942" s="33">
        <v>42794</v>
      </c>
      <c r="E942" s="33">
        <v>42796</v>
      </c>
      <c r="F942" s="30">
        <v>42</v>
      </c>
      <c r="G942" s="30">
        <v>7</v>
      </c>
      <c r="H942" s="29" t="s">
        <v>12</v>
      </c>
      <c r="I942" s="29" t="s">
        <v>15</v>
      </c>
      <c r="J942" s="30">
        <v>4.0743999999999998</v>
      </c>
      <c r="K942" s="30">
        <v>4.2</v>
      </c>
      <c r="L942" s="30"/>
      <c r="M942" s="30">
        <v>3.1053000000000002</v>
      </c>
      <c r="N942" s="84">
        <f>[1]!b_anal_modidura_cnbd(A942,E942,1)</f>
        <v>5.8723999999999998</v>
      </c>
      <c r="O942" s="85">
        <f>[1]!b_anal_yield_cnbd(A942,D942,1)</f>
        <v>4.1100000000000003</v>
      </c>
      <c r="P942" s="86">
        <f>IF(U:U="国开1",0.09/N942+J942,IF(U:U="国开3",0.14/N942+J942,IF(U:U="国开5",0.24/N942+J942,IF(U:U="国开7",0.24/N942+J942,IF(U:U="国开10",0.29/N942+J942,IF(U:U="口行1",0.08/N942+J942,IF(U:U="口行2",0.08/N942+J942,IF(U:U="口行3",0.08/N942+J942,IF(U:U="口行5",0.13/N942+J942,IF(U:U="口行7",0.13/N942+J942,IF(U:U="口行10",0.18/N942+J942,IF(U:U="农发1",0.09/N942+J942,IF(U:U="农发2",0.09/N942+J942,IF(U:U="农发3",0.09/N942+J942,IF(U:U="农发5",0.14/N942+J942,IF(U:U="农发7",0.19/N942+J942,IF(U:U="农发10",0.19/N942+J942,IF(U:U="农发20",0.24/N942+J942,IF(U:U="国债1",0.05/N942+J942,IF(U:U="国债2",0.05/N942+J942,IF(U:U="国债3",0.05/N942+J942,IF(U:U="国开0",0,IF(U:U="农发0",0,IF(U:U="国债0",0,IF(U:U="口行0",0,0.1/N942+J942)))))))))))))))))))))))))</f>
        <v>4.1152691506028196</v>
      </c>
      <c r="Q942" s="1"/>
      <c r="R942" s="88">
        <f t="shared" si="29"/>
        <v>0.52691506028192947</v>
      </c>
      <c r="S942" s="1"/>
      <c r="U942" s="1" t="str">
        <f>IF(I:I="国家开发银行","国开",IF(I:I="中国进出口银行","口行",IF(I:I="中国农业发展银行","农发","国债")))&amp;IF(G:G&lt;1,"0",G942)</f>
        <v>国开7</v>
      </c>
      <c r="W942" s="1"/>
      <c r="X942" s="1"/>
    </row>
    <row r="943" spans="1:24" ht="15.75" hidden="1" x14ac:dyDescent="0.25">
      <c r="A943" s="113" t="str">
        <f t="shared" si="28"/>
        <v>170202.IB</v>
      </c>
      <c r="B943" s="29" t="s">
        <v>3325</v>
      </c>
      <c r="C943" s="29" t="s">
        <v>3326</v>
      </c>
      <c r="D943" s="33">
        <v>42794</v>
      </c>
      <c r="E943" s="33">
        <v>42796</v>
      </c>
      <c r="F943" s="30">
        <v>30</v>
      </c>
      <c r="G943" s="30">
        <v>20</v>
      </c>
      <c r="H943" s="29" t="s">
        <v>12</v>
      </c>
      <c r="I943" s="29" t="s">
        <v>15</v>
      </c>
      <c r="J943" s="30">
        <v>4.3078000000000003</v>
      </c>
      <c r="K943" s="30">
        <v>2.54</v>
      </c>
      <c r="L943" s="30"/>
      <c r="M943" s="30">
        <v>2.5714000000000001</v>
      </c>
      <c r="N943" s="84">
        <f>[1]!b_anal_modidura_cnbd(A943,E943,1)</f>
        <v>13.2453</v>
      </c>
      <c r="O943" s="85">
        <f>[1]!b_anal_yield_cnbd(A943,D943,1)</f>
        <v>4.3</v>
      </c>
      <c r="P943" s="86">
        <f>IF(U:U="国开1",0.09/N943+J943,IF(U:U="国开3",0.14/N943+J943,IF(U:U="国开5",0.24/N943+J943,IF(U:U="国开7",0.24/N943+J943,IF(U:U="国开10",0.29/N943+J943,IF(U:U="口行1",0.08/N943+J943,IF(U:U="口行2",0.08/N943+J943,IF(U:U="口行3",0.08/N943+J943,IF(U:U="口行5",0.13/N943+J943,IF(U:U="口行7",0.13/N943+J943,IF(U:U="口行10",0.18/N943+J943,IF(U:U="农发1",0.09/N943+J943,IF(U:U="农发2",0.09/N943+J943,IF(U:U="农发3",0.09/N943+J943,IF(U:U="农发5",0.14/N943+J943,IF(U:U="农发7",0.19/N943+J943,IF(U:U="农发10",0.19/N943+J943,IF(U:U="农发20",0.24/N943+J943,IF(U:U="国债1",0.05/N943+J943,IF(U:U="国债2",0.05/N943+J943,IF(U:U="国债3",0.05/N943+J943,IF(U:U="国开0",0,IF(U:U="农发0",0,IF(U:U="国债0",0,IF(U:U="口行0",0,0.1/N943+J943)))))))))))))))))))))))))</f>
        <v>4.3153498478705661</v>
      </c>
      <c r="Q943" s="1"/>
      <c r="R943" s="88">
        <f t="shared" si="29"/>
        <v>1.5349847870566258</v>
      </c>
      <c r="S943" s="1"/>
      <c r="U943" s="1" t="str">
        <f>IF(I:I="国家开发银行","国开",IF(I:I="中国进出口银行","口行",IF(I:I="中国农业发展银行","农发","国债")))&amp;IF(G:G&lt;1,"0",G943)</f>
        <v>国开20</v>
      </c>
      <c r="W943" s="1"/>
      <c r="X943" s="1"/>
    </row>
    <row r="944" spans="1:24" ht="15.75" hidden="1" x14ac:dyDescent="0.25">
      <c r="A944" s="113" t="str">
        <f t="shared" si="28"/>
        <v>170403.IB</v>
      </c>
      <c r="B944" s="29" t="s">
        <v>3327</v>
      </c>
      <c r="C944" s="29" t="s">
        <v>3328</v>
      </c>
      <c r="D944" s="33">
        <v>42795</v>
      </c>
      <c r="E944" s="33">
        <v>42797</v>
      </c>
      <c r="F944" s="30">
        <v>56.9</v>
      </c>
      <c r="G944" s="30">
        <v>5</v>
      </c>
      <c r="H944" s="29" t="s">
        <v>12</v>
      </c>
      <c r="I944" s="29" t="s">
        <v>41</v>
      </c>
      <c r="J944" s="30">
        <v>3.9790000000000001</v>
      </c>
      <c r="K944" s="30">
        <v>2.31</v>
      </c>
      <c r="L944" s="30"/>
      <c r="M944" s="30">
        <v>1.1587000000000001</v>
      </c>
      <c r="N944" s="84">
        <f>[1]!b_anal_modidura_cnbd(A944,E944,1)</f>
        <v>4.3249000000000004</v>
      </c>
      <c r="O944" s="85">
        <f>[1]!b_anal_yield_cnbd(A944,D944,1)</f>
        <v>3.9948999999999999</v>
      </c>
      <c r="P944" s="86">
        <f>IF(U:U="国开1",0.09/N944+J944,IF(U:U="国开3",0.14/N944+J944,IF(U:U="国开5",0.24/N944+J944,IF(U:U="国开7",0.24/N944+J944,IF(U:U="国开10",0.29/N944+J944,IF(U:U="口行1",0.08/N944+J944,IF(U:U="口行2",0.08/N944+J944,IF(U:U="口行3",0.08/N944+J944,IF(U:U="口行5",0.13/N944+J944,IF(U:U="口行7",0.13/N944+J944,IF(U:U="口行10",0.18/N944+J944,IF(U:U="农发1",0.09/N944+J944,IF(U:U="农发2",0.09/N944+J944,IF(U:U="农发3",0.09/N944+J944,IF(U:U="农发5",0.14/N944+J944,IF(U:U="农发7",0.19/N944+J944,IF(U:U="农发10",0.19/N944+J944,IF(U:U="农发20",0.24/N944+J944,IF(U:U="国债1",0.05/N944+J944,IF(U:U="国债2",0.05/N944+J944,IF(U:U="国债3",0.05/N944+J944,IF(U:U="国开0",0,IF(U:U="农发0",0,IF(U:U="国债0",0,IF(U:U="口行0",0,0.1/N944+J944)))))))))))))))))))))))))</f>
        <v>4.0113706906518072</v>
      </c>
      <c r="Q944" s="1"/>
      <c r="R944" s="88">
        <f t="shared" si="29"/>
        <v>1.6470690651807285</v>
      </c>
      <c r="S944" s="1"/>
      <c r="U944" s="1" t="str">
        <f>IF(I:I="国家开发银行","国开",IF(I:I="中国进出口银行","口行",IF(I:I="中国农业发展银行","农发","国债")))&amp;IF(G:G&lt;1,"0",G944)</f>
        <v>农发5</v>
      </c>
      <c r="W944" s="1"/>
      <c r="X944" s="1"/>
    </row>
    <row r="945" spans="1:24" ht="15.75" hidden="1" x14ac:dyDescent="0.25">
      <c r="A945" s="113" t="str">
        <f t="shared" si="28"/>
        <v>170405.IB</v>
      </c>
      <c r="B945" s="29" t="s">
        <v>3329</v>
      </c>
      <c r="C945" s="29" t="s">
        <v>3330</v>
      </c>
      <c r="D945" s="33">
        <v>42795</v>
      </c>
      <c r="E945" s="33">
        <v>42797</v>
      </c>
      <c r="F945" s="30">
        <v>40.4</v>
      </c>
      <c r="G945" s="30">
        <v>10</v>
      </c>
      <c r="H945" s="29" t="s">
        <v>12</v>
      </c>
      <c r="I945" s="29" t="s">
        <v>41</v>
      </c>
      <c r="J945" s="30">
        <v>4.1646999999999998</v>
      </c>
      <c r="K945" s="30">
        <v>4.25</v>
      </c>
      <c r="L945" s="30"/>
      <c r="M945" s="30">
        <v>1.6829000000000001</v>
      </c>
      <c r="N945" s="84">
        <f>[1]!b_anal_modidura_cnbd(A945,E945,1)</f>
        <v>7.9725999999999999</v>
      </c>
      <c r="O945" s="85">
        <f>[1]!b_anal_yield_cnbd(A945,D945,1)</f>
        <v>4.1824000000000003</v>
      </c>
      <c r="P945" s="86">
        <f>IF(U:U="国开1",0.09/N945+J945,IF(U:U="国开3",0.14/N945+J945,IF(U:U="国开5",0.24/N945+J945,IF(U:U="国开7",0.24/N945+J945,IF(U:U="国开10",0.29/N945+J945,IF(U:U="口行1",0.08/N945+J945,IF(U:U="口行2",0.08/N945+J945,IF(U:U="口行3",0.08/N945+J945,IF(U:U="口行5",0.13/N945+J945,IF(U:U="口行7",0.13/N945+J945,IF(U:U="口行10",0.18/N945+J945,IF(U:U="农发1",0.09/N945+J945,IF(U:U="农发2",0.09/N945+J945,IF(U:U="农发3",0.09/N945+J945,IF(U:U="农发5",0.14/N945+J945,IF(U:U="农发7",0.19/N945+J945,IF(U:U="农发10",0.19/N945+J945,IF(U:U="农发20",0.24/N945+J945,IF(U:U="国债1",0.05/N945+J945,IF(U:U="国债2",0.05/N945+J945,IF(U:U="国债3",0.05/N945+J945,IF(U:U="国开0",0,IF(U:U="农发0",0,IF(U:U="国债0",0,IF(U:U="口行0",0,0.1/N945+J945)))))))))))))))))))))))))</f>
        <v>4.188531623309836</v>
      </c>
      <c r="Q945" s="1"/>
      <c r="R945" s="88">
        <f t="shared" si="29"/>
        <v>0.61316233098356321</v>
      </c>
      <c r="S945" s="1"/>
      <c r="U945" s="1" t="str">
        <f>IF(I:I="国家开发银行","国开",IF(I:I="中国进出口银行","口行",IF(I:I="中国农业发展银行","农发","国债")))&amp;IF(G:G&lt;1,"0",G945)</f>
        <v>农发10</v>
      </c>
      <c r="W945" s="1"/>
      <c r="X945" s="1"/>
    </row>
    <row r="946" spans="1:24" ht="15.75" hidden="1" x14ac:dyDescent="0.25">
      <c r="A946" s="113" t="str">
        <f t="shared" si="28"/>
        <v>170004.IB</v>
      </c>
      <c r="B946" s="29" t="s">
        <v>3331</v>
      </c>
      <c r="C946" s="29" t="s">
        <v>3332</v>
      </c>
      <c r="D946" s="33">
        <v>42795</v>
      </c>
      <c r="E946" s="33">
        <v>42796</v>
      </c>
      <c r="F946" s="30">
        <v>200</v>
      </c>
      <c r="G946" s="30">
        <v>10</v>
      </c>
      <c r="H946" s="29" t="s">
        <v>12</v>
      </c>
      <c r="I946" s="29" t="s">
        <v>31</v>
      </c>
      <c r="J946" s="30">
        <v>3.2574000000000001</v>
      </c>
      <c r="K946" s="30">
        <v>2.87</v>
      </c>
      <c r="L946" s="30"/>
      <c r="M946" s="30"/>
      <c r="N946" s="84">
        <f>[1]!b_anal_modidura_cnbd(A946,E946,1)</f>
        <v>8.3666999999999998</v>
      </c>
      <c r="O946" s="85">
        <f>[1]!b_anal_yield_cnbd(A946,D946,1)</f>
        <v>3.3224999999999998</v>
      </c>
      <c r="P946" s="86">
        <f>IF(U:U="国开1",0.09/N946+J946,IF(U:U="国开3",0.14/N946+J946,IF(U:U="国开5",0.24/N946+J946,IF(U:U="国开7",0.24/N946+J946,IF(U:U="国开10",0.29/N946+J946,IF(U:U="口行1",0.08/N946+J946,IF(U:U="口行2",0.08/N946+J946,IF(U:U="口行3",0.08/N946+J946,IF(U:U="口行5",0.13/N946+J946,IF(U:U="口行7",0.13/N946+J946,IF(U:U="口行10",0.18/N946+J946,IF(U:U="农发1",0.09/N946+J946,IF(U:U="农发2",0.09/N946+J946,IF(U:U="农发3",0.09/N946+J946,IF(U:U="农发5",0.14/N946+J946,IF(U:U="农发7",0.19/N946+J946,IF(U:U="农发10",0.19/N946+J946,IF(U:U="农发20",0.24/N946+J946,IF(U:U="国债1",0.05/N946+J946,IF(U:U="国债2",0.05/N946+J946,IF(U:U="国债3",0.05/N946+J946,IF(U:U="国开0",0,IF(U:U="农发0",0,IF(U:U="国债0",0,IF(U:U="口行0",0,0.1/N946+J946)))))))))))))))))))))))))</f>
        <v>3.2693521436169579</v>
      </c>
      <c r="Q946" s="1"/>
      <c r="R946" s="88">
        <f t="shared" si="29"/>
        <v>-5.3147856383041869</v>
      </c>
      <c r="S946" s="1"/>
      <c r="U946" s="1" t="str">
        <f>IF(I:I="国家开发银行","国开",IF(I:I="中国进出口银行","口行",IF(I:I="中国农业发展银行","农发","国债")))&amp;IF(G:G&lt;1,"0",G946)</f>
        <v>国债10</v>
      </c>
      <c r="W946" s="1"/>
      <c r="X946" s="1"/>
    </row>
    <row r="947" spans="1:24" ht="15.75" hidden="1" x14ac:dyDescent="0.25">
      <c r="A947" s="113" t="str">
        <f t="shared" si="28"/>
        <v>160310.IB</v>
      </c>
      <c r="B947" s="29" t="s">
        <v>3333</v>
      </c>
      <c r="C947" s="29" t="s">
        <v>3334</v>
      </c>
      <c r="D947" s="33">
        <v>42796</v>
      </c>
      <c r="E947" s="33">
        <v>42800</v>
      </c>
      <c r="F947" s="30">
        <v>40</v>
      </c>
      <c r="G947" s="30">
        <v>10</v>
      </c>
      <c r="H947" s="29" t="s">
        <v>12</v>
      </c>
      <c r="I947" s="29" t="s">
        <v>22</v>
      </c>
      <c r="J947" s="30">
        <v>4.1947999999999999</v>
      </c>
      <c r="K947" s="30">
        <v>4.04</v>
      </c>
      <c r="L947" s="30"/>
      <c r="M947" s="30">
        <v>2.4727000000000001</v>
      </c>
      <c r="N947" s="84">
        <f>[1]!b_anal_modidura_cnbd(A947,E947,1)</f>
        <v>7.8194999999999997</v>
      </c>
      <c r="O947" s="85">
        <f>[1]!b_anal_yield_cnbd(A947,D947,1)</f>
        <v>4.2196999999999996</v>
      </c>
      <c r="P947" s="86">
        <f>IF(U:U="国开1",0.09/N947+J947,IF(U:U="国开3",0.14/N947+J947,IF(U:U="国开5",0.24/N947+J947,IF(U:U="国开7",0.24/N947+J947,IF(U:U="国开10",0.29/N947+J947,IF(U:U="口行1",0.08/N947+J947,IF(U:U="口行2",0.08/N947+J947,IF(U:U="口行3",0.08/N947+J947,IF(U:U="口行5",0.13/N947+J947,IF(U:U="口行7",0.13/N947+J947,IF(U:U="口行10",0.18/N947+J947,IF(U:U="农发1",0.09/N947+J947,IF(U:U="农发2",0.09/N947+J947,IF(U:U="农发3",0.09/N947+J947,IF(U:U="农发5",0.14/N947+J947,IF(U:U="农发7",0.19/N947+J947,IF(U:U="农发10",0.19/N947+J947,IF(U:U="农发20",0.24/N947+J947,IF(U:U="国债1",0.05/N947+J947,IF(U:U="国债2",0.05/N947+J947,IF(U:U="国债3",0.05/N947+J947,IF(U:U="国开0",0,IF(U:U="农发0",0,IF(U:U="国债0",0,IF(U:U="口行0",0,0.1/N947+J947)))))))))))))))))))))))))</f>
        <v>4.2178193746403219</v>
      </c>
      <c r="Q947" s="1"/>
      <c r="R947" s="88">
        <f t="shared" si="29"/>
        <v>-0.18806253596777012</v>
      </c>
      <c r="S947" s="1"/>
      <c r="U947" s="1" t="str">
        <f>IF(I:I="国家开发银行","国开",IF(I:I="中国进出口银行","口行",IF(I:I="中国农业发展银行","农发","国债")))&amp;IF(G:G&lt;1,"0",G947)</f>
        <v>口行10</v>
      </c>
      <c r="W947" s="1"/>
      <c r="X947" s="1"/>
    </row>
    <row r="948" spans="1:24" ht="15.75" hidden="1" x14ac:dyDescent="0.25">
      <c r="A948" s="113" t="str">
        <f t="shared" si="28"/>
        <v>160215.IB</v>
      </c>
      <c r="B948" s="29" t="s">
        <v>3335</v>
      </c>
      <c r="C948" s="29" t="s">
        <v>3336</v>
      </c>
      <c r="D948" s="33">
        <v>42796</v>
      </c>
      <c r="E948" s="33">
        <v>42800</v>
      </c>
      <c r="F948" s="30">
        <v>60</v>
      </c>
      <c r="G948" s="30">
        <v>3</v>
      </c>
      <c r="H948" s="29" t="s">
        <v>12</v>
      </c>
      <c r="I948" s="29" t="s">
        <v>15</v>
      </c>
      <c r="J948" s="30">
        <v>3.8087</v>
      </c>
      <c r="K948" s="30">
        <v>2.0099999999999998</v>
      </c>
      <c r="L948" s="30"/>
      <c r="M948" s="30">
        <v>1.2676000000000001</v>
      </c>
      <c r="N948" s="84">
        <f>[1]!b_anal_modidura_cnbd(A948,E948,1)</f>
        <v>2.4519000000000002</v>
      </c>
      <c r="O948" s="85">
        <f>[1]!b_anal_yield_cnbd(A948,D948,1)</f>
        <v>3.8437999999999999</v>
      </c>
      <c r="P948" s="86">
        <f>IF(U:U="国开1",0.09/N948+J948,IF(U:U="国开3",0.14/N948+J948,IF(U:U="国开5",0.24/N948+J948,IF(U:U="国开7",0.24/N948+J948,IF(U:U="国开10",0.29/N948+J948,IF(U:U="口行1",0.08/N948+J948,IF(U:U="口行2",0.08/N948+J948,IF(U:U="口行3",0.08/N948+J948,IF(U:U="口行5",0.13/N948+J948,IF(U:U="口行7",0.13/N948+J948,IF(U:U="口行10",0.18/N948+J948,IF(U:U="农发1",0.09/N948+J948,IF(U:U="农发2",0.09/N948+J948,IF(U:U="农发3",0.09/N948+J948,IF(U:U="农发5",0.14/N948+J948,IF(U:U="农发7",0.19/N948+J948,IF(U:U="农发10",0.19/N948+J948,IF(U:U="农发20",0.24/N948+J948,IF(U:U="国债1",0.05/N948+J948,IF(U:U="国债2",0.05/N948+J948,IF(U:U="国债3",0.05/N948+J948,IF(U:U="国开0",0,IF(U:U="农发0",0,IF(U:U="国债0",0,IF(U:U="口行0",0,0.1/N948+J948)))))))))))))))))))))))))</f>
        <v>3.8657985766140546</v>
      </c>
      <c r="Q948" s="1"/>
      <c r="R948" s="88">
        <f t="shared" si="29"/>
        <v>2.1998576614054688</v>
      </c>
      <c r="S948" s="1"/>
      <c r="U948" s="1" t="str">
        <f>IF(I:I="国家开发银行","国开",IF(I:I="中国进出口银行","口行",IF(I:I="中国农业发展银行","农发","国债")))&amp;IF(G:G&lt;1,"0",G948)</f>
        <v>国开3</v>
      </c>
      <c r="W948" s="1"/>
      <c r="X948" s="1"/>
    </row>
    <row r="949" spans="1:24" ht="15.75" hidden="1" x14ac:dyDescent="0.25">
      <c r="A949" s="113" t="str">
        <f t="shared" si="28"/>
        <v>160213.IB</v>
      </c>
      <c r="B949" s="29" t="s">
        <v>3337</v>
      </c>
      <c r="C949" s="29" t="s">
        <v>3338</v>
      </c>
      <c r="D949" s="33">
        <v>42796</v>
      </c>
      <c r="E949" s="33">
        <v>42800</v>
      </c>
      <c r="F949" s="30">
        <v>80</v>
      </c>
      <c r="G949" s="30">
        <v>10</v>
      </c>
      <c r="H949" s="29" t="s">
        <v>12</v>
      </c>
      <c r="I949" s="29" t="s">
        <v>15</v>
      </c>
      <c r="J949" s="30">
        <v>4.1070000000000002</v>
      </c>
      <c r="K949" s="30">
        <v>3.93</v>
      </c>
      <c r="L949" s="30"/>
      <c r="M949" s="30">
        <v>2.6808000000000001</v>
      </c>
      <c r="N949" s="84">
        <f>[1]!b_anal_modidura_cnbd(A949,E949,1)</f>
        <v>7.8413000000000004</v>
      </c>
      <c r="O949" s="85">
        <f>[1]!b_anal_yield_cnbd(A949,D949,1)</f>
        <v>4.1448</v>
      </c>
      <c r="P949" s="86">
        <f>IF(U:U="国开1",0.09/N949+J949,IF(U:U="国开3",0.14/N949+J949,IF(U:U="国开5",0.24/N949+J949,IF(U:U="国开7",0.24/N949+J949,IF(U:U="国开10",0.29/N949+J949,IF(U:U="口行1",0.08/N949+J949,IF(U:U="口行2",0.08/N949+J949,IF(U:U="口行3",0.08/N949+J949,IF(U:U="口行5",0.13/N949+J949,IF(U:U="口行7",0.13/N949+J949,IF(U:U="口行10",0.18/N949+J949,IF(U:U="农发1",0.09/N949+J949,IF(U:U="农发2",0.09/N949+J949,IF(U:U="农发3",0.09/N949+J949,IF(U:U="农发5",0.14/N949+J949,IF(U:U="农发7",0.19/N949+J949,IF(U:U="农发10",0.19/N949+J949,IF(U:U="农发20",0.24/N949+J949,IF(U:U="国债1",0.05/N949+J949,IF(U:U="国债2",0.05/N949+J949,IF(U:U="国债3",0.05/N949+J949,IF(U:U="国开0",0,IF(U:U="农发0",0,IF(U:U="国债0",0,IF(U:U="口行0",0,0.1/N949+J949)))))))))))))))))))))))))</f>
        <v>4.1439836634231568</v>
      </c>
      <c r="Q949" s="1"/>
      <c r="R949" s="88">
        <f t="shared" si="29"/>
        <v>-8.1633657684321292E-2</v>
      </c>
      <c r="S949" s="1"/>
      <c r="U949" s="1" t="str">
        <f>IF(I:I="国家开发银行","国开",IF(I:I="中国进出口银行","口行",IF(I:I="中国农业发展银行","农发","国债")))&amp;IF(G:G&lt;1,"0",G949)</f>
        <v>国开10</v>
      </c>
      <c r="W949" s="1"/>
      <c r="X949" s="1"/>
    </row>
    <row r="950" spans="1:24" ht="15.75" hidden="1" x14ac:dyDescent="0.25">
      <c r="A950" s="113" t="str">
        <f t="shared" si="28"/>
        <v>160218.IB</v>
      </c>
      <c r="B950" s="29" t="s">
        <v>3339</v>
      </c>
      <c r="C950" s="29" t="s">
        <v>3340</v>
      </c>
      <c r="D950" s="33">
        <v>42796</v>
      </c>
      <c r="E950" s="33">
        <v>42800</v>
      </c>
      <c r="F950" s="30">
        <v>50</v>
      </c>
      <c r="G950" s="30">
        <v>5</v>
      </c>
      <c r="H950" s="29" t="s">
        <v>12</v>
      </c>
      <c r="I950" s="29" t="s">
        <v>15</v>
      </c>
      <c r="J950" s="30">
        <v>3.9687000000000001</v>
      </c>
      <c r="K950" s="30">
        <v>2.61</v>
      </c>
      <c r="L950" s="30"/>
      <c r="M950" s="30">
        <v>1.6667000000000001</v>
      </c>
      <c r="N950" s="84">
        <f>[1]!b_anal_modidura_cnbd(A950,E950,1)</f>
        <v>4.2613000000000003</v>
      </c>
      <c r="O950" s="85">
        <f>[1]!b_anal_yield_cnbd(A950,D950,1)</f>
        <v>3.9990999999999999</v>
      </c>
      <c r="P950" s="86">
        <f>IF(U:U="国开1",0.09/N950+J950,IF(U:U="国开3",0.14/N950+J950,IF(U:U="国开5",0.24/N950+J950,IF(U:U="国开7",0.24/N950+J950,IF(U:U="国开10",0.29/N950+J950,IF(U:U="口行1",0.08/N950+J950,IF(U:U="口行2",0.08/N950+J950,IF(U:U="口行3",0.08/N950+J950,IF(U:U="口行5",0.13/N950+J950,IF(U:U="口行7",0.13/N950+J950,IF(U:U="口行10",0.18/N950+J950,IF(U:U="农发1",0.09/N950+J950,IF(U:U="农发2",0.09/N950+J950,IF(U:U="农发3",0.09/N950+J950,IF(U:U="农发5",0.14/N950+J950,IF(U:U="农发7",0.19/N950+J950,IF(U:U="农发10",0.19/N950+J950,IF(U:U="农发20",0.24/N950+J950,IF(U:U="国债1",0.05/N950+J950,IF(U:U="国债2",0.05/N950+J950,IF(U:U="国债3",0.05/N950+J950,IF(U:U="国开0",0,IF(U:U="农发0",0,IF(U:U="国债0",0,IF(U:U="口行0",0,0.1/N950+J950)))))))))))))))))))))))))</f>
        <v>4.0250208410578932</v>
      </c>
      <c r="Q950" s="1"/>
      <c r="R950" s="88">
        <f t="shared" si="29"/>
        <v>2.5920841057893274</v>
      </c>
      <c r="S950" s="1"/>
      <c r="U950" s="1" t="str">
        <f>IF(I:I="国家开发银行","国开",IF(I:I="中国进出口银行","口行",IF(I:I="中国农业发展银行","农发","国债")))&amp;IF(G:G&lt;1,"0",G950)</f>
        <v>国开5</v>
      </c>
      <c r="W950" s="1"/>
      <c r="X950" s="1"/>
    </row>
    <row r="951" spans="1:24" ht="15.75" hidden="1" x14ac:dyDescent="0.25">
      <c r="A951" s="113" t="str">
        <f t="shared" si="28"/>
        <v>160316.IB</v>
      </c>
      <c r="B951" s="29" t="s">
        <v>3341</v>
      </c>
      <c r="C951" s="29" t="s">
        <v>3342</v>
      </c>
      <c r="D951" s="33">
        <v>42796</v>
      </c>
      <c r="E951" s="33">
        <v>42800</v>
      </c>
      <c r="F951" s="30">
        <v>50</v>
      </c>
      <c r="G951" s="30">
        <v>5</v>
      </c>
      <c r="H951" s="29" t="s">
        <v>12</v>
      </c>
      <c r="I951" s="29" t="s">
        <v>22</v>
      </c>
      <c r="J951" s="30">
        <v>4.0014000000000003</v>
      </c>
      <c r="K951" s="30">
        <v>2.31</v>
      </c>
      <c r="L951" s="30"/>
      <c r="M951" s="30">
        <v>1.1638999999999999</v>
      </c>
      <c r="N951" s="84">
        <f>[1]!b_anal_modidura_cnbd(A951,E951,1)</f>
        <v>4.2611999999999997</v>
      </c>
      <c r="O951" s="85">
        <f>[1]!b_anal_yield_cnbd(A951,D951,1)</f>
        <v>4.0204000000000004</v>
      </c>
      <c r="P951" s="86">
        <f>IF(U:U="国开1",0.09/N951+J951,IF(U:U="国开3",0.14/N951+J951,IF(U:U="国开5",0.24/N951+J951,IF(U:U="国开7",0.24/N951+J951,IF(U:U="国开10",0.29/N951+J951,IF(U:U="口行1",0.08/N951+J951,IF(U:U="口行2",0.08/N951+J951,IF(U:U="口行3",0.08/N951+J951,IF(U:U="口行5",0.13/N951+J951,IF(U:U="口行7",0.13/N951+J951,IF(U:U="口行10",0.18/N951+J951,IF(U:U="农发1",0.09/N951+J951,IF(U:U="农发2",0.09/N951+J951,IF(U:U="农发3",0.09/N951+J951,IF(U:U="农发5",0.14/N951+J951,IF(U:U="农发7",0.19/N951+J951,IF(U:U="农发10",0.19/N951+J951,IF(U:U="农发20",0.24/N951+J951,IF(U:U="国债1",0.05/N951+J951,IF(U:U="国债2",0.05/N951+J951,IF(U:U="国债3",0.05/N951+J951,IF(U:U="国开0",0,IF(U:U="农发0",0,IF(U:U="国债0",0,IF(U:U="口行0",0,0.1/N951+J951)))))))))))))))))))))))))</f>
        <v>4.031907838167653</v>
      </c>
      <c r="Q951" s="1"/>
      <c r="R951" s="88">
        <f t="shared" si="29"/>
        <v>1.1507838167652551</v>
      </c>
      <c r="S951" s="1"/>
      <c r="U951" s="1" t="str">
        <f>IF(I:I="国家开发银行","国开",IF(I:I="中国进出口银行","口行",IF(I:I="中国农业发展银行","农发","国债")))&amp;IF(G:G&lt;1,"0",G951)</f>
        <v>口行5</v>
      </c>
      <c r="W951" s="1"/>
      <c r="X951" s="1"/>
    </row>
    <row r="952" spans="1:24" ht="15.75" hidden="1" x14ac:dyDescent="0.25">
      <c r="A952" s="113" t="str">
        <f t="shared" si="28"/>
        <v>170302.IB</v>
      </c>
      <c r="B952" s="29" t="s">
        <v>3343</v>
      </c>
      <c r="C952" s="29" t="s">
        <v>3344</v>
      </c>
      <c r="D952" s="33">
        <v>42796</v>
      </c>
      <c r="E952" s="33">
        <v>42800</v>
      </c>
      <c r="F952" s="30">
        <v>50</v>
      </c>
      <c r="G952" s="30">
        <v>3</v>
      </c>
      <c r="H952" s="29" t="s">
        <v>12</v>
      </c>
      <c r="I952" s="29" t="s">
        <v>22</v>
      </c>
      <c r="J952" s="30">
        <v>3.8077999999999999</v>
      </c>
      <c r="K952" s="30">
        <v>2.73</v>
      </c>
      <c r="L952" s="30"/>
      <c r="M952" s="30">
        <v>1.129</v>
      </c>
      <c r="N952" s="84">
        <f>[1]!b_anal_modidura_cnbd(A952,E952,1)</f>
        <v>2.7646999999999999</v>
      </c>
      <c r="O952" s="85">
        <f>[1]!b_anal_yield_cnbd(A952,D952,1)</f>
        <v>3.8346</v>
      </c>
      <c r="P952" s="86">
        <f>IF(U:U="国开1",0.09/N952+J952,IF(U:U="国开3",0.14/N952+J952,IF(U:U="国开5",0.24/N952+J952,IF(U:U="国开7",0.24/N952+J952,IF(U:U="国开10",0.29/N952+J952,IF(U:U="口行1",0.08/N952+J952,IF(U:U="口行2",0.08/N952+J952,IF(U:U="口行3",0.08/N952+J952,IF(U:U="口行5",0.13/N952+J952,IF(U:U="口行7",0.13/N952+J952,IF(U:U="口行10",0.18/N952+J952,IF(U:U="农发1",0.09/N952+J952,IF(U:U="农发2",0.09/N952+J952,IF(U:U="农发3",0.09/N952+J952,IF(U:U="农发5",0.14/N952+J952,IF(U:U="农发7",0.19/N952+J952,IF(U:U="农发10",0.19/N952+J952,IF(U:U="农发20",0.24/N952+J952,IF(U:U="国债1",0.05/N952+J952,IF(U:U="国债2",0.05/N952+J952,IF(U:U="国债3",0.05/N952+J952,IF(U:U="国开0",0,IF(U:U="农发0",0,IF(U:U="国债0",0,IF(U:U="口行0",0,0.1/N952+J952)))))))))))))))))))))))))</f>
        <v>3.8367362317792164</v>
      </c>
      <c r="Q952" s="1"/>
      <c r="R952" s="88">
        <f t="shared" si="29"/>
        <v>0.21362317792164021</v>
      </c>
      <c r="S952" s="1"/>
      <c r="U952" s="1" t="str">
        <f>IF(I:I="国家开发银行","国开",IF(I:I="中国进出口银行","口行",IF(I:I="中国农业发展银行","农发","国债")))&amp;IF(G:G&lt;1,"0",G952)</f>
        <v>口行3</v>
      </c>
      <c r="W952" s="1"/>
      <c r="X952" s="1"/>
    </row>
    <row r="953" spans="1:24" ht="15.75" hidden="1" x14ac:dyDescent="0.25">
      <c r="A953" s="113" t="str">
        <f t="shared" si="28"/>
        <v>170402.IB</v>
      </c>
      <c r="B953" s="29" t="s">
        <v>3345</v>
      </c>
      <c r="C953" s="29" t="s">
        <v>3346</v>
      </c>
      <c r="D953" s="33">
        <v>42800</v>
      </c>
      <c r="E953" s="33">
        <v>42802</v>
      </c>
      <c r="F953" s="30">
        <v>63.3</v>
      </c>
      <c r="G953" s="30">
        <v>3</v>
      </c>
      <c r="H953" s="29" t="s">
        <v>12</v>
      </c>
      <c r="I953" s="29" t="s">
        <v>41</v>
      </c>
      <c r="J953" s="30">
        <v>3.8329</v>
      </c>
      <c r="K953" s="30">
        <v>2.2999999999999998</v>
      </c>
      <c r="L953" s="30"/>
      <c r="M953" s="30">
        <v>1.0968</v>
      </c>
      <c r="N953" s="84">
        <f>[1]!b_anal_modidura_cnbd(A953,E953,1)</f>
        <v>2.6288</v>
      </c>
      <c r="O953" s="85">
        <f>[1]!b_anal_yield_cnbd(A953,D953,1)</f>
        <v>3.8708</v>
      </c>
      <c r="P953" s="86">
        <f>IF(U:U="国开1",0.09/N953+J953,IF(U:U="国开3",0.14/N953+J953,IF(U:U="国开5",0.24/N953+J953,IF(U:U="国开7",0.24/N953+J953,IF(U:U="国开10",0.29/N953+J953,IF(U:U="口行1",0.08/N953+J953,IF(U:U="口行2",0.08/N953+J953,IF(U:U="口行3",0.08/N953+J953,IF(U:U="口行5",0.13/N953+J953,IF(U:U="口行7",0.13/N953+J953,IF(U:U="口行10",0.18/N953+J953,IF(U:U="农发1",0.09/N953+J953,IF(U:U="农发2",0.09/N953+J953,IF(U:U="农发3",0.09/N953+J953,IF(U:U="农发5",0.14/N953+J953,IF(U:U="农发7",0.19/N953+J953,IF(U:U="农发10",0.19/N953+J953,IF(U:U="农发20",0.24/N953+J953,IF(U:U="国债1",0.05/N953+J953,IF(U:U="国债2",0.05/N953+J953,IF(U:U="国债3",0.05/N953+J953,IF(U:U="国开0",0,IF(U:U="农发0",0,IF(U:U="国债0",0,IF(U:U="口行0",0,0.1/N953+J953)))))))))))))))))))))))))</f>
        <v>3.8671361533779671</v>
      </c>
      <c r="Q953" s="1"/>
      <c r="R953" s="88">
        <f t="shared" si="29"/>
        <v>-0.36638466220328958</v>
      </c>
      <c r="S953" s="1"/>
      <c r="U953" s="1" t="str">
        <f>IF(I:I="国家开发银行","国开",IF(I:I="中国进出口银行","口行",IF(I:I="中国农业发展银行","农发","国债")))&amp;IF(G:G&lt;1,"0",G953)</f>
        <v>农发3</v>
      </c>
      <c r="W953" s="1"/>
      <c r="X953" s="1"/>
    </row>
    <row r="954" spans="1:24" ht="15.75" hidden="1" x14ac:dyDescent="0.25">
      <c r="A954" s="113" t="str">
        <f t="shared" si="28"/>
        <v>170404.IB</v>
      </c>
      <c r="B954" s="29" t="s">
        <v>3347</v>
      </c>
      <c r="C954" s="29" t="s">
        <v>3348</v>
      </c>
      <c r="D954" s="33">
        <v>42800</v>
      </c>
      <c r="E954" s="33">
        <v>42802</v>
      </c>
      <c r="F954" s="30">
        <v>40</v>
      </c>
      <c r="G954" s="30">
        <v>7</v>
      </c>
      <c r="H954" s="29" t="s">
        <v>12</v>
      </c>
      <c r="I954" s="29" t="s">
        <v>41</v>
      </c>
      <c r="J954" s="30">
        <v>4.2053000000000003</v>
      </c>
      <c r="K954" s="30">
        <v>3.13</v>
      </c>
      <c r="L954" s="30"/>
      <c r="M954" s="30">
        <v>1.0713999999999999</v>
      </c>
      <c r="N954" s="84">
        <f>[1]!b_anal_modidura_cnbd(A954,E954,1)</f>
        <v>5.8455000000000004</v>
      </c>
      <c r="O954" s="85">
        <f>[1]!b_anal_yield_cnbd(A954,D954,1)</f>
        <v>4.2083000000000004</v>
      </c>
      <c r="P954" s="86">
        <f>IF(U:U="国开1",0.09/N954+J954,IF(U:U="国开3",0.14/N954+J954,IF(U:U="国开5",0.24/N954+J954,IF(U:U="国开7",0.24/N954+J954,IF(U:U="国开10",0.29/N954+J954,IF(U:U="口行1",0.08/N954+J954,IF(U:U="口行2",0.08/N954+J954,IF(U:U="口行3",0.08/N954+J954,IF(U:U="口行5",0.13/N954+J954,IF(U:U="口行7",0.13/N954+J954,IF(U:U="口行10",0.18/N954+J954,IF(U:U="农发1",0.09/N954+J954,IF(U:U="农发2",0.09/N954+J954,IF(U:U="农发3",0.09/N954+J954,IF(U:U="农发5",0.14/N954+J954,IF(U:U="农发7",0.19/N954+J954,IF(U:U="农发10",0.19/N954+J954,IF(U:U="农发20",0.24/N954+J954,IF(U:U="国债1",0.05/N954+J954,IF(U:U="国债2",0.05/N954+J954,IF(U:U="国债3",0.05/N954+J954,IF(U:U="国开0",0,IF(U:U="农发0",0,IF(U:U="国债0",0,IF(U:U="口行0",0,0.1/N954+J954)))))))))))))))))))))))))</f>
        <v>4.2378036352749984</v>
      </c>
      <c r="Q954" s="1"/>
      <c r="R954" s="88">
        <f t="shared" si="29"/>
        <v>2.9503635274997997</v>
      </c>
      <c r="S954" s="1"/>
      <c r="U954" s="1" t="str">
        <f>IF(I:I="国家开发银行","国开",IF(I:I="中国进出口银行","口行",IF(I:I="中国农业发展银行","农发","国债")))&amp;IF(G:G&lt;1,"0",G954)</f>
        <v>农发7</v>
      </c>
      <c r="W954" s="1"/>
      <c r="X954" s="1"/>
    </row>
    <row r="955" spans="1:24" ht="15.75" hidden="1" x14ac:dyDescent="0.25">
      <c r="A955" s="113" t="str">
        <f t="shared" si="28"/>
        <v>160213.IB</v>
      </c>
      <c r="B955" s="29" t="s">
        <v>3349</v>
      </c>
      <c r="C955" s="29" t="s">
        <v>3350</v>
      </c>
      <c r="D955" s="33">
        <v>42801</v>
      </c>
      <c r="E955" s="33">
        <v>42803</v>
      </c>
      <c r="F955" s="30">
        <v>90</v>
      </c>
      <c r="G955" s="30">
        <v>10</v>
      </c>
      <c r="H955" s="29" t="s">
        <v>12</v>
      </c>
      <c r="I955" s="29" t="s">
        <v>15</v>
      </c>
      <c r="J955" s="30">
        <v>4.1220999999999997</v>
      </c>
      <c r="K955" s="30">
        <v>3.32</v>
      </c>
      <c r="L955" s="30"/>
      <c r="M955" s="30">
        <v>1.3311999999999999</v>
      </c>
      <c r="N955" s="84">
        <f>[1]!b_anal_modidura_cnbd(A955,E955,1)</f>
        <v>7.8268000000000004</v>
      </c>
      <c r="O955" s="85">
        <f>[1]!b_anal_yield_cnbd(A955,D955,1)</f>
        <v>4.1619000000000002</v>
      </c>
      <c r="P955" s="86">
        <f>IF(U:U="国开1",0.09/N955+J955,IF(U:U="国开3",0.14/N955+J955,IF(U:U="国开5",0.24/N955+J955,IF(U:U="国开7",0.24/N955+J955,IF(U:U="国开10",0.29/N955+J955,IF(U:U="口行1",0.08/N955+J955,IF(U:U="口行2",0.08/N955+J955,IF(U:U="口行3",0.08/N955+J955,IF(U:U="口行5",0.13/N955+J955,IF(U:U="口行7",0.13/N955+J955,IF(U:U="口行10",0.18/N955+J955,IF(U:U="农发1",0.09/N955+J955,IF(U:U="农发2",0.09/N955+J955,IF(U:U="农发3",0.09/N955+J955,IF(U:U="农发5",0.14/N955+J955,IF(U:U="农发7",0.19/N955+J955,IF(U:U="农发10",0.19/N955+J955,IF(U:U="农发20",0.24/N955+J955,IF(U:U="国债1",0.05/N955+J955,IF(U:U="国债2",0.05/N955+J955,IF(U:U="国债3",0.05/N955+J955,IF(U:U="国开0",0,IF(U:U="农发0",0,IF(U:U="国债0",0,IF(U:U="口行0",0,0.1/N955+J955)))))))))))))))))))))))))</f>
        <v>4.1591521796902944</v>
      </c>
      <c r="Q955" s="1"/>
      <c r="R955" s="88">
        <f t="shared" si="29"/>
        <v>-0.2747820309705773</v>
      </c>
      <c r="S955" s="1"/>
      <c r="U955" s="1" t="str">
        <f>IF(I:I="国家开发银行","国开",IF(I:I="中国进出口银行","口行",IF(I:I="中国农业发展银行","农发","国债")))&amp;IF(G:G&lt;1,"0",G955)</f>
        <v>国开10</v>
      </c>
      <c r="W955" s="1"/>
      <c r="X955" s="1"/>
    </row>
    <row r="956" spans="1:24" ht="15.75" hidden="1" x14ac:dyDescent="0.25">
      <c r="A956" s="113" t="str">
        <f t="shared" si="28"/>
        <v>160218.IB</v>
      </c>
      <c r="B956" s="29" t="s">
        <v>3351</v>
      </c>
      <c r="C956" s="29" t="s">
        <v>3352</v>
      </c>
      <c r="D956" s="33">
        <v>42801</v>
      </c>
      <c r="E956" s="33">
        <v>42803</v>
      </c>
      <c r="F956" s="30">
        <v>60</v>
      </c>
      <c r="G956" s="30">
        <v>5</v>
      </c>
      <c r="H956" s="29" t="s">
        <v>12</v>
      </c>
      <c r="I956" s="29" t="s">
        <v>15</v>
      </c>
      <c r="J956" s="30">
        <v>4.0239000000000003</v>
      </c>
      <c r="K956" s="30">
        <v>2.25</v>
      </c>
      <c r="L956" s="30"/>
      <c r="M956" s="30">
        <v>63</v>
      </c>
      <c r="N956" s="84">
        <f>[1]!b_anal_modidura_cnbd(A956,E956,1)</f>
        <v>4.25</v>
      </c>
      <c r="O956" s="85">
        <f>[1]!b_anal_yield_cnbd(A956,D956,1)</f>
        <v>4.0347</v>
      </c>
      <c r="P956" s="86">
        <f>IF(U:U="国开1",0.09/N956+J956,IF(U:U="国开3",0.14/N956+J956,IF(U:U="国开5",0.24/N956+J956,IF(U:U="国开7",0.24/N956+J956,IF(U:U="国开10",0.29/N956+J956,IF(U:U="口行1",0.08/N956+J956,IF(U:U="口行2",0.08/N956+J956,IF(U:U="口行3",0.08/N956+J956,IF(U:U="口行5",0.13/N956+J956,IF(U:U="口行7",0.13/N956+J956,IF(U:U="口行10",0.18/N956+J956,IF(U:U="农发1",0.09/N956+J956,IF(U:U="农发2",0.09/N956+J956,IF(U:U="农发3",0.09/N956+J956,IF(U:U="农发5",0.14/N956+J956,IF(U:U="农发7",0.19/N956+J956,IF(U:U="农发10",0.19/N956+J956,IF(U:U="农发20",0.24/N956+J956,IF(U:U="国债1",0.05/N956+J956,IF(U:U="国债2",0.05/N956+J956,IF(U:U="国债3",0.05/N956+J956,IF(U:U="国开0",0,IF(U:U="农发0",0,IF(U:U="国债0",0,IF(U:U="口行0",0,0.1/N956+J956)))))))))))))))))))))))))</f>
        <v>4.0803705882352945</v>
      </c>
      <c r="Q956" s="1"/>
      <c r="R956" s="88">
        <f t="shared" si="29"/>
        <v>4.5670588235294574</v>
      </c>
      <c r="S956" s="1"/>
      <c r="U956" s="1" t="str">
        <f>IF(I:I="国家开发银行","国开",IF(I:I="中国进出口银行","口行",IF(I:I="中国农业发展银行","农发","国债")))&amp;IF(G:G&lt;1,"0",G956)</f>
        <v>国开5</v>
      </c>
      <c r="W956" s="1"/>
      <c r="X956" s="1"/>
    </row>
    <row r="957" spans="1:24" ht="15.75" hidden="1" x14ac:dyDescent="0.25">
      <c r="A957" s="113" t="str">
        <f t="shared" si="28"/>
        <v>170001.IB</v>
      </c>
      <c r="B957" s="29" t="s">
        <v>3353</v>
      </c>
      <c r="C957" s="29" t="s">
        <v>3354</v>
      </c>
      <c r="D957" s="33">
        <v>42802</v>
      </c>
      <c r="E957" s="33">
        <v>42803</v>
      </c>
      <c r="F957" s="30">
        <v>200</v>
      </c>
      <c r="G957" s="30">
        <v>5</v>
      </c>
      <c r="H957" s="29" t="s">
        <v>12</v>
      </c>
      <c r="I957" s="29" t="s">
        <v>31</v>
      </c>
      <c r="J957" s="30">
        <v>3.0265</v>
      </c>
      <c r="K957" s="30">
        <v>1.85</v>
      </c>
      <c r="L957" s="30"/>
      <c r="M957" s="30"/>
      <c r="N957" s="84">
        <f>[1]!b_anal_modidura_cnbd(A957,E957,1)</f>
        <v>4.4358000000000004</v>
      </c>
      <c r="O957" s="85">
        <f>[1]!b_anal_yield_cnbd(A957,D957,1)</f>
        <v>3.0649000000000002</v>
      </c>
      <c r="P957" s="86">
        <f>IF(U:U="国开1",0.09/N957+J957,IF(U:U="国开3",0.14/N957+J957,IF(U:U="国开5",0.24/N957+J957,IF(U:U="国开7",0.24/N957+J957,IF(U:U="国开10",0.29/N957+J957,IF(U:U="口行1",0.08/N957+J957,IF(U:U="口行2",0.08/N957+J957,IF(U:U="口行3",0.08/N957+J957,IF(U:U="口行5",0.13/N957+J957,IF(U:U="口行7",0.13/N957+J957,IF(U:U="口行10",0.18/N957+J957,IF(U:U="农发1",0.09/N957+J957,IF(U:U="农发2",0.09/N957+J957,IF(U:U="农发3",0.09/N957+J957,IF(U:U="农发5",0.14/N957+J957,IF(U:U="农发7",0.19/N957+J957,IF(U:U="农发10",0.19/N957+J957,IF(U:U="农发20",0.24/N957+J957,IF(U:U="国债1",0.05/N957+J957,IF(U:U="国债2",0.05/N957+J957,IF(U:U="国债3",0.05/N957+J957,IF(U:U="国开0",0,IF(U:U="农发0",0,IF(U:U="国债0",0,IF(U:U="口行0",0,0.1/N957+J957)))))))))))))))))))))))))</f>
        <v>3.0490438477839397</v>
      </c>
      <c r="Q957" s="1"/>
      <c r="R957" s="88">
        <f t="shared" si="29"/>
        <v>-1.5856152216060515</v>
      </c>
      <c r="S957" s="1"/>
      <c r="U957" s="1" t="str">
        <f>IF(I:I="国家开发银行","国开",IF(I:I="中国进出口银行","口行",IF(I:I="中国农业发展银行","农发","国债")))&amp;IF(G:G&lt;1,"0",G957)</f>
        <v>国债5</v>
      </c>
      <c r="W957" s="1"/>
      <c r="X957" s="1"/>
    </row>
    <row r="958" spans="1:24" ht="15.75" hidden="1" x14ac:dyDescent="0.25">
      <c r="A958" s="113" t="str">
        <f t="shared" si="28"/>
        <v>170403.IB</v>
      </c>
      <c r="B958" s="29" t="s">
        <v>3355</v>
      </c>
      <c r="C958" s="29" t="s">
        <v>3356</v>
      </c>
      <c r="D958" s="33">
        <v>42802</v>
      </c>
      <c r="E958" s="33">
        <v>42804</v>
      </c>
      <c r="F958" s="30">
        <v>60</v>
      </c>
      <c r="G958" s="30">
        <v>5</v>
      </c>
      <c r="H958" s="29" t="s">
        <v>12</v>
      </c>
      <c r="I958" s="29" t="s">
        <v>41</v>
      </c>
      <c r="J958" s="30">
        <v>4.0784000000000002</v>
      </c>
      <c r="K958" s="30">
        <v>2.48</v>
      </c>
      <c r="L958" s="30"/>
      <c r="M958" s="30">
        <v>1.7333000000000001</v>
      </c>
      <c r="N958" s="84">
        <f>[1]!b_anal_modidura_cnbd(A958,E958,1)</f>
        <v>4.3010999999999999</v>
      </c>
      <c r="O958" s="85">
        <f>[1]!b_anal_yield_cnbd(A958,D958,1)</f>
        <v>4.0887000000000002</v>
      </c>
      <c r="P958" s="86">
        <f>IF(U:U="国开1",0.09/N958+J958,IF(U:U="国开3",0.14/N958+J958,IF(U:U="国开5",0.24/N958+J958,IF(U:U="国开7",0.24/N958+J958,IF(U:U="国开10",0.29/N958+J958,IF(U:U="口行1",0.08/N958+J958,IF(U:U="口行2",0.08/N958+J958,IF(U:U="口行3",0.08/N958+J958,IF(U:U="口行5",0.13/N958+J958,IF(U:U="口行7",0.13/N958+J958,IF(U:U="口行10",0.18/N958+J958,IF(U:U="农发1",0.09/N958+J958,IF(U:U="农发2",0.09/N958+J958,IF(U:U="农发3",0.09/N958+J958,IF(U:U="农发5",0.14/N958+J958,IF(U:U="农发7",0.19/N958+J958,IF(U:U="农发10",0.19/N958+J958,IF(U:U="农发20",0.24/N958+J958,IF(U:U="国债1",0.05/N958+J958,IF(U:U="国债2",0.05/N958+J958,IF(U:U="国债3",0.05/N958+J958,IF(U:U="国开0",0,IF(U:U="农发0",0,IF(U:U="国债0",0,IF(U:U="口行0",0,0.1/N958+J958)))))))))))))))))))))))))</f>
        <v>4.1109498128385766</v>
      </c>
      <c r="Q958" s="1"/>
      <c r="R958" s="88">
        <f t="shared" si="29"/>
        <v>2.224981283857641</v>
      </c>
      <c r="S958" s="1"/>
      <c r="U958" s="1" t="str">
        <f>IF(I:I="国家开发银行","国开",IF(I:I="中国进出口银行","口行",IF(I:I="中国农业发展银行","农发","国债")))&amp;IF(G:G&lt;1,"0",G958)</f>
        <v>农发5</v>
      </c>
      <c r="W958" s="1"/>
      <c r="X958" s="1"/>
    </row>
    <row r="959" spans="1:24" ht="15.75" hidden="1" x14ac:dyDescent="0.25">
      <c r="A959" s="113" t="str">
        <f t="shared" si="28"/>
        <v>170405.IB</v>
      </c>
      <c r="B959" s="29" t="s">
        <v>3357</v>
      </c>
      <c r="C959" s="29" t="s">
        <v>3358</v>
      </c>
      <c r="D959" s="33">
        <v>42802</v>
      </c>
      <c r="E959" s="33">
        <v>42804</v>
      </c>
      <c r="F959" s="30">
        <v>40</v>
      </c>
      <c r="G959" s="30">
        <v>10</v>
      </c>
      <c r="H959" s="29" t="s">
        <v>12</v>
      </c>
      <c r="I959" s="29" t="s">
        <v>41</v>
      </c>
      <c r="J959" s="30">
        <v>4.2465999999999999</v>
      </c>
      <c r="K959" s="30">
        <v>4.4400000000000004</v>
      </c>
      <c r="L959" s="30"/>
      <c r="M959" s="30">
        <v>1.3206</v>
      </c>
      <c r="N959" s="84">
        <f>[1]!b_anal_modidura_cnbd(A959,E959,1)</f>
        <v>7.9424000000000001</v>
      </c>
      <c r="O959" s="85">
        <f>[1]!b_anal_yield_cnbd(A959,D959,1)</f>
        <v>4.2549000000000001</v>
      </c>
      <c r="P959" s="86">
        <f>IF(U:U="国开1",0.09/N959+J959,IF(U:U="国开3",0.14/N959+J959,IF(U:U="国开5",0.24/N959+J959,IF(U:U="国开7",0.24/N959+J959,IF(U:U="国开10",0.29/N959+J959,IF(U:U="口行1",0.08/N959+J959,IF(U:U="口行2",0.08/N959+J959,IF(U:U="口行3",0.08/N959+J959,IF(U:U="口行5",0.13/N959+J959,IF(U:U="口行7",0.13/N959+J959,IF(U:U="口行10",0.18/N959+J959,IF(U:U="农发1",0.09/N959+J959,IF(U:U="农发2",0.09/N959+J959,IF(U:U="农发3",0.09/N959+J959,IF(U:U="农发5",0.14/N959+J959,IF(U:U="农发7",0.19/N959+J959,IF(U:U="农发10",0.19/N959+J959,IF(U:U="农发20",0.24/N959+J959,IF(U:U="国债1",0.05/N959+J959,IF(U:U="国债2",0.05/N959+J959,IF(U:U="国债3",0.05/N959+J959,IF(U:U="国开0",0,IF(U:U="农发0",0,IF(U:U="国债0",0,IF(U:U="口行0",0,0.1/N959+J959)))))))))))))))))))))))))</f>
        <v>4.270522240128928</v>
      </c>
      <c r="Q959" s="1"/>
      <c r="R959" s="88">
        <f t="shared" si="29"/>
        <v>1.5622240128927878</v>
      </c>
      <c r="S959" s="1"/>
      <c r="U959" s="1" t="str">
        <f>IF(I:I="国家开发银行","国开",IF(I:I="中国进出口银行","口行",IF(I:I="中国农业发展银行","农发","国债")))&amp;IF(G:G&lt;1,"0",G959)</f>
        <v>农发10</v>
      </c>
      <c r="W959" s="1"/>
      <c r="X959" s="1"/>
    </row>
    <row r="960" spans="1:24" ht="15.75" hidden="1" x14ac:dyDescent="0.25">
      <c r="A960" s="113" t="str">
        <f t="shared" si="28"/>
        <v>160316.IB</v>
      </c>
      <c r="B960" s="29" t="s">
        <v>3359</v>
      </c>
      <c r="C960" s="29" t="s">
        <v>3360</v>
      </c>
      <c r="D960" s="33">
        <v>42803</v>
      </c>
      <c r="E960" s="33">
        <v>42807</v>
      </c>
      <c r="F960" s="30">
        <v>50</v>
      </c>
      <c r="G960" s="30">
        <v>5</v>
      </c>
      <c r="H960" s="29" t="s">
        <v>12</v>
      </c>
      <c r="I960" s="29" t="s">
        <v>22</v>
      </c>
      <c r="J960" s="30">
        <v>4.0963000000000003</v>
      </c>
      <c r="K960" s="30">
        <v>2.41</v>
      </c>
      <c r="L960" s="30"/>
      <c r="M960" s="30">
        <v>8</v>
      </c>
      <c r="N960" s="84">
        <f>[1]!b_anal_modidura_cnbd(A960,E960,1)</f>
        <v>4.2397</v>
      </c>
      <c r="O960" s="85">
        <f>[1]!b_anal_yield_cnbd(A960,D960,1)</f>
        <v>4.1216999999999997</v>
      </c>
      <c r="P960" s="86">
        <f>IF(U:U="国开1",0.09/N960+J960,IF(U:U="国开3",0.14/N960+J960,IF(U:U="国开5",0.24/N960+J960,IF(U:U="国开7",0.24/N960+J960,IF(U:U="国开10",0.29/N960+J960,IF(U:U="口行1",0.08/N960+J960,IF(U:U="口行2",0.08/N960+J960,IF(U:U="口行3",0.08/N960+J960,IF(U:U="口行5",0.13/N960+J960,IF(U:U="口行7",0.13/N960+J960,IF(U:U="口行10",0.18/N960+J960,IF(U:U="农发1",0.09/N960+J960,IF(U:U="农发2",0.09/N960+J960,IF(U:U="农发3",0.09/N960+J960,IF(U:U="农发5",0.14/N960+J960,IF(U:U="农发7",0.19/N960+J960,IF(U:U="农发10",0.19/N960+J960,IF(U:U="农发20",0.24/N960+J960,IF(U:U="国债1",0.05/N960+J960,IF(U:U="国债2",0.05/N960+J960,IF(U:U="国债3",0.05/N960+J960,IF(U:U="国开0",0,IF(U:U="农发0",0,IF(U:U="国债0",0,IF(U:U="口行0",0,0.1/N960+J960)))))))))))))))))))))))))</f>
        <v>4.1269625468783175</v>
      </c>
      <c r="Q960" s="1"/>
      <c r="R960" s="88">
        <f t="shared" si="29"/>
        <v>0.5262546878317842</v>
      </c>
      <c r="S960" s="1"/>
      <c r="U960" s="1" t="str">
        <f>IF(I:I="国家开发银行","国开",IF(I:I="中国进出口银行","口行",IF(I:I="中国农业发展银行","农发","国债")))&amp;IF(G:G&lt;1,"0",G960)</f>
        <v>口行5</v>
      </c>
      <c r="W960" s="1"/>
      <c r="X960" s="1"/>
    </row>
    <row r="961" spans="1:24" ht="15.75" hidden="1" x14ac:dyDescent="0.25">
      <c r="A961" s="113" t="str">
        <f t="shared" si="28"/>
        <v>160310.IB</v>
      </c>
      <c r="B961" s="29" t="s">
        <v>3361</v>
      </c>
      <c r="C961" s="29" t="s">
        <v>3362</v>
      </c>
      <c r="D961" s="33">
        <v>42803</v>
      </c>
      <c r="E961" s="33">
        <v>42807</v>
      </c>
      <c r="F961" s="30">
        <v>40</v>
      </c>
      <c r="G961" s="30">
        <v>10</v>
      </c>
      <c r="H961" s="29" t="s">
        <v>12</v>
      </c>
      <c r="I961" s="29" t="s">
        <v>22</v>
      </c>
      <c r="J961" s="30">
        <v>4.2595999999999998</v>
      </c>
      <c r="K961" s="30">
        <v>3.95</v>
      </c>
      <c r="L961" s="30"/>
      <c r="M961" s="30">
        <v>2.6735000000000002</v>
      </c>
      <c r="N961" s="84">
        <f>[1]!b_anal_modidura_cnbd(A961,E961,1)</f>
        <v>7.7952000000000004</v>
      </c>
      <c r="O961" s="85">
        <f>[1]!b_anal_yield_cnbd(A961,D961,1)</f>
        <v>4.2849000000000004</v>
      </c>
      <c r="P961" s="86">
        <f>IF(U:U="国开1",0.09/N961+J961,IF(U:U="国开3",0.14/N961+J961,IF(U:U="国开5",0.24/N961+J961,IF(U:U="国开7",0.24/N961+J961,IF(U:U="国开10",0.29/N961+J961,IF(U:U="口行1",0.08/N961+J961,IF(U:U="口行2",0.08/N961+J961,IF(U:U="口行3",0.08/N961+J961,IF(U:U="口行5",0.13/N961+J961,IF(U:U="口行7",0.13/N961+J961,IF(U:U="口行10",0.18/N961+J961,IF(U:U="农发1",0.09/N961+J961,IF(U:U="农发2",0.09/N961+J961,IF(U:U="农发3",0.09/N961+J961,IF(U:U="农发5",0.14/N961+J961,IF(U:U="农发7",0.19/N961+J961,IF(U:U="农发10",0.19/N961+J961,IF(U:U="农发20",0.24/N961+J961,IF(U:U="国债1",0.05/N961+J961,IF(U:U="国债2",0.05/N961+J961,IF(U:U="国债3",0.05/N961+J961,IF(U:U="国开0",0,IF(U:U="农发0",0,IF(U:U="国债0",0,IF(U:U="口行0",0,0.1/N961+J961)))))))))))))))))))))))))</f>
        <v>4.282691133004926</v>
      </c>
      <c r="Q961" s="1"/>
      <c r="R961" s="88">
        <f t="shared" si="29"/>
        <v>-0.22088669950743878</v>
      </c>
      <c r="S961" s="1"/>
      <c r="U961" s="1" t="str">
        <f>IF(I:I="国家开发银行","国开",IF(I:I="中国进出口银行","口行",IF(I:I="中国农业发展银行","农发","国债")))&amp;IF(G:G&lt;1,"0",G961)</f>
        <v>口行10</v>
      </c>
      <c r="W961" s="1"/>
      <c r="X961" s="1"/>
    </row>
    <row r="962" spans="1:24" ht="15.75" hidden="1" x14ac:dyDescent="0.25">
      <c r="A962" s="113" t="str">
        <f t="shared" ref="A962:A1025" si="30">LEFT(B962,IFERROR(FIND("X",B962,7),FIND("Z",B962,7))-1)&amp;".IB"</f>
        <v>170302.IB</v>
      </c>
      <c r="B962" s="29" t="s">
        <v>3363</v>
      </c>
      <c r="C962" s="29" t="s">
        <v>3364</v>
      </c>
      <c r="D962" s="33">
        <v>42803</v>
      </c>
      <c r="E962" s="33">
        <v>42807</v>
      </c>
      <c r="F962" s="30">
        <v>60</v>
      </c>
      <c r="G962" s="30">
        <v>3</v>
      </c>
      <c r="H962" s="29" t="s">
        <v>12</v>
      </c>
      <c r="I962" s="29" t="s">
        <v>22</v>
      </c>
      <c r="J962" s="30">
        <v>3.9323000000000001</v>
      </c>
      <c r="K962" s="30">
        <v>1.84</v>
      </c>
      <c r="L962" s="30"/>
      <c r="M962" s="30">
        <v>6</v>
      </c>
      <c r="N962" s="84">
        <f>[1]!b_anal_modidura_cnbd(A962,E962,1)</f>
        <v>2.7435</v>
      </c>
      <c r="O962" s="85">
        <f>[1]!b_anal_yield_cnbd(A962,D962,1)</f>
        <v>3.927</v>
      </c>
      <c r="P962" s="86">
        <f>IF(U:U="国开1",0.09/N962+J962,IF(U:U="国开3",0.14/N962+J962,IF(U:U="国开5",0.24/N962+J962,IF(U:U="国开7",0.24/N962+J962,IF(U:U="国开10",0.29/N962+J962,IF(U:U="口行1",0.08/N962+J962,IF(U:U="口行2",0.08/N962+J962,IF(U:U="口行3",0.08/N962+J962,IF(U:U="口行5",0.13/N962+J962,IF(U:U="口行7",0.13/N962+J962,IF(U:U="口行10",0.18/N962+J962,IF(U:U="农发1",0.09/N962+J962,IF(U:U="农发2",0.09/N962+J962,IF(U:U="农发3",0.09/N962+J962,IF(U:U="农发5",0.14/N962+J962,IF(U:U="农发7",0.19/N962+J962,IF(U:U="农发10",0.19/N962+J962,IF(U:U="农发20",0.24/N962+J962,IF(U:U="国债1",0.05/N962+J962,IF(U:U="国债2",0.05/N962+J962,IF(U:U="国债3",0.05/N962+J962,IF(U:U="国开0",0,IF(U:U="农发0",0,IF(U:U="国债0",0,IF(U:U="口行0",0,0.1/N962+J962)))))))))))))))))))))))))</f>
        <v>3.9614598323309642</v>
      </c>
      <c r="Q962" s="1"/>
      <c r="R962" s="88">
        <f t="shared" ref="R962:R1025" si="31">(P962-O962)*100</f>
        <v>3.4459832330964169</v>
      </c>
      <c r="S962" s="1"/>
      <c r="U962" s="1" t="str">
        <f>IF(I:I="国家开发银行","国开",IF(I:I="中国进出口银行","口行",IF(I:I="中国农业发展银行","农发","国债")))&amp;IF(G:G&lt;1,"0",G962)</f>
        <v>口行3</v>
      </c>
      <c r="W962" s="1"/>
      <c r="X962" s="1"/>
    </row>
    <row r="963" spans="1:24" ht="15.75" hidden="1" x14ac:dyDescent="0.25">
      <c r="A963" s="113" t="str">
        <f t="shared" si="30"/>
        <v>170201.IB</v>
      </c>
      <c r="B963" s="29" t="s">
        <v>3365</v>
      </c>
      <c r="C963" s="29" t="s">
        <v>3366</v>
      </c>
      <c r="D963" s="33">
        <v>42803</v>
      </c>
      <c r="E963" s="33">
        <v>42807</v>
      </c>
      <c r="F963" s="30">
        <v>30</v>
      </c>
      <c r="G963" s="30">
        <v>7</v>
      </c>
      <c r="H963" s="29" t="s">
        <v>12</v>
      </c>
      <c r="I963" s="29" t="s">
        <v>15</v>
      </c>
      <c r="J963" s="30">
        <v>4.1986999999999997</v>
      </c>
      <c r="K963" s="30">
        <v>3.94</v>
      </c>
      <c r="L963" s="30"/>
      <c r="M963" s="30">
        <v>2.0499999999999998</v>
      </c>
      <c r="N963" s="84">
        <f>[1]!b_anal_modidura_cnbd(A963,E963,1)</f>
        <v>5.8380000000000001</v>
      </c>
      <c r="O963" s="85">
        <f>[1]!b_anal_yield_cnbd(A963,D963,1)</f>
        <v>4.2449000000000003</v>
      </c>
      <c r="P963" s="86">
        <f>IF(U:U="国开1",0.09/N963+J963,IF(U:U="国开3",0.14/N963+J963,IF(U:U="国开5",0.24/N963+J963,IF(U:U="国开7",0.24/N963+J963,IF(U:U="国开10",0.29/N963+J963,IF(U:U="口行1",0.08/N963+J963,IF(U:U="口行2",0.08/N963+J963,IF(U:U="口行3",0.08/N963+J963,IF(U:U="口行5",0.13/N963+J963,IF(U:U="口行7",0.13/N963+J963,IF(U:U="口行10",0.18/N963+J963,IF(U:U="农发1",0.09/N963+J963,IF(U:U="农发2",0.09/N963+J963,IF(U:U="农发3",0.09/N963+J963,IF(U:U="农发5",0.14/N963+J963,IF(U:U="农发7",0.19/N963+J963,IF(U:U="农发10",0.19/N963+J963,IF(U:U="农发20",0.24/N963+J963,IF(U:U="国债1",0.05/N963+J963,IF(U:U="国债2",0.05/N963+J963,IF(U:U="国债3",0.05/N963+J963,IF(U:U="国开0",0,IF(U:U="农发0",0,IF(U:U="国债0",0,IF(U:U="口行0",0,0.1/N963+J963)))))))))))))))))))))))))</f>
        <v>4.2398099691675224</v>
      </c>
      <c r="Q963" s="1"/>
      <c r="R963" s="88">
        <f t="shared" si="31"/>
        <v>-0.50900308324779431</v>
      </c>
      <c r="S963" s="1"/>
      <c r="U963" s="1" t="str">
        <f>IF(I:I="国家开发银行","国开",IF(I:I="中国进出口银行","口行",IF(I:I="中国农业发展银行","农发","国债")))&amp;IF(G:G&lt;1,"0",G963)</f>
        <v>国开7</v>
      </c>
      <c r="W963" s="1"/>
      <c r="X963" s="1"/>
    </row>
    <row r="964" spans="1:24" ht="15.75" hidden="1" x14ac:dyDescent="0.25">
      <c r="A964" s="113" t="str">
        <f t="shared" si="30"/>
        <v>160215.IB</v>
      </c>
      <c r="B964" s="29" t="s">
        <v>3367</v>
      </c>
      <c r="C964" s="29" t="s">
        <v>3368</v>
      </c>
      <c r="D964" s="33">
        <v>42803</v>
      </c>
      <c r="E964" s="33">
        <v>42807</v>
      </c>
      <c r="F964" s="30">
        <v>70</v>
      </c>
      <c r="G964" s="30">
        <v>3</v>
      </c>
      <c r="H964" s="29" t="s">
        <v>12</v>
      </c>
      <c r="I964" s="29" t="s">
        <v>15</v>
      </c>
      <c r="J964" s="30">
        <v>3.9388000000000001</v>
      </c>
      <c r="K964" s="30">
        <v>1.9</v>
      </c>
      <c r="L964" s="30"/>
      <c r="M964" s="30">
        <v>1.0435000000000001</v>
      </c>
      <c r="N964" s="84">
        <f>[1]!b_anal_modidura_cnbd(A964,E964,1)</f>
        <v>2.4304000000000001</v>
      </c>
      <c r="O964" s="85">
        <f>[1]!b_anal_yield_cnbd(A964,D964,1)</f>
        <v>3.9386999999999999</v>
      </c>
      <c r="P964" s="86">
        <f>IF(U:U="国开1",0.09/N964+J964,IF(U:U="国开3",0.14/N964+J964,IF(U:U="国开5",0.24/N964+J964,IF(U:U="国开7",0.24/N964+J964,IF(U:U="国开10",0.29/N964+J964,IF(U:U="口行1",0.08/N964+J964,IF(U:U="口行2",0.08/N964+J964,IF(U:U="口行3",0.08/N964+J964,IF(U:U="口行5",0.13/N964+J964,IF(U:U="口行7",0.13/N964+J964,IF(U:U="口行10",0.18/N964+J964,IF(U:U="农发1",0.09/N964+J964,IF(U:U="农发2",0.09/N964+J964,IF(U:U="农发3",0.09/N964+J964,IF(U:U="农发5",0.14/N964+J964,IF(U:U="农发7",0.19/N964+J964,IF(U:U="农发10",0.19/N964+J964,IF(U:U="农发20",0.24/N964+J964,IF(U:U="国债1",0.05/N964+J964,IF(U:U="国债2",0.05/N964+J964,IF(U:U="国债3",0.05/N964+J964,IF(U:U="国开0",0,IF(U:U="农发0",0,IF(U:U="国债0",0,IF(U:U="口行0",0,0.1/N964+J964)))))))))))))))))))))))))</f>
        <v>3.9964036866359449</v>
      </c>
      <c r="Q964" s="1"/>
      <c r="R964" s="88">
        <f t="shared" si="31"/>
        <v>5.7703686635945051</v>
      </c>
      <c r="S964" s="1"/>
      <c r="U964" s="1" t="str">
        <f>IF(I:I="国家开发银行","国开",IF(I:I="中国进出口银行","口行",IF(I:I="中国农业发展银行","农发","国债")))&amp;IF(G:G&lt;1,"0",G964)</f>
        <v>国开3</v>
      </c>
      <c r="W964" s="1"/>
      <c r="X964" s="1"/>
    </row>
    <row r="965" spans="1:24" ht="15.75" hidden="1" x14ac:dyDescent="0.25">
      <c r="A965" s="113" t="str">
        <f t="shared" si="30"/>
        <v>170404.IB</v>
      </c>
      <c r="B965" s="29" t="s">
        <v>3369</v>
      </c>
      <c r="C965" s="29" t="s">
        <v>3370</v>
      </c>
      <c r="D965" s="33">
        <v>42807</v>
      </c>
      <c r="E965" s="33">
        <v>42809</v>
      </c>
      <c r="F965" s="30">
        <v>60</v>
      </c>
      <c r="G965" s="30">
        <v>7</v>
      </c>
      <c r="H965" s="29" t="s">
        <v>12</v>
      </c>
      <c r="I965" s="29" t="s">
        <v>41</v>
      </c>
      <c r="J965" s="30">
        <v>4.2712000000000003</v>
      </c>
      <c r="K965" s="30">
        <v>2.21</v>
      </c>
      <c r="L965" s="30"/>
      <c r="M965" s="30">
        <v>2.7894999999999999</v>
      </c>
      <c r="N965" s="84">
        <f>[1]!b_anal_modidura_cnbd(A965,E965,1)</f>
        <v>5.8255999999999997</v>
      </c>
      <c r="O965" s="85">
        <f>[1]!b_anal_yield_cnbd(A965,D965,1)</f>
        <v>4.2971000000000004</v>
      </c>
      <c r="P965" s="86">
        <f>IF(U:U="国开1",0.09/N965+J965,IF(U:U="国开3",0.14/N965+J965,IF(U:U="国开5",0.24/N965+J965,IF(U:U="国开7",0.24/N965+J965,IF(U:U="国开10",0.29/N965+J965,IF(U:U="口行1",0.08/N965+J965,IF(U:U="口行2",0.08/N965+J965,IF(U:U="口行3",0.08/N965+J965,IF(U:U="口行5",0.13/N965+J965,IF(U:U="口行7",0.13/N965+J965,IF(U:U="口行10",0.18/N965+J965,IF(U:U="农发1",0.09/N965+J965,IF(U:U="农发2",0.09/N965+J965,IF(U:U="农发3",0.09/N965+J965,IF(U:U="农发5",0.14/N965+J965,IF(U:U="农发7",0.19/N965+J965,IF(U:U="农发10",0.19/N965+J965,IF(U:U="农发20",0.24/N965+J965,IF(U:U="国债1",0.05/N965+J965,IF(U:U="国债2",0.05/N965+J965,IF(U:U="国债3",0.05/N965+J965,IF(U:U="国开0",0,IF(U:U="农发0",0,IF(U:U="国债0",0,IF(U:U="口行0",0,0.1/N965+J965)))))))))))))))))))))))))</f>
        <v>4.3038146663004673</v>
      </c>
      <c r="Q965" s="1"/>
      <c r="R965" s="88">
        <f t="shared" si="31"/>
        <v>0.67146663004669094</v>
      </c>
      <c r="S965" s="1"/>
      <c r="U965" s="1" t="str">
        <f>IF(I:I="国家开发银行","国开",IF(I:I="中国进出口银行","口行",IF(I:I="中国农业发展银行","农发","国债")))&amp;IF(G:G&lt;1,"0",G965)</f>
        <v>农发7</v>
      </c>
      <c r="W965" s="1"/>
      <c r="X965" s="1"/>
    </row>
    <row r="966" spans="1:24" ht="15.75" hidden="1" x14ac:dyDescent="0.25">
      <c r="A966" s="113" t="str">
        <f t="shared" si="30"/>
        <v>170402.IB</v>
      </c>
      <c r="B966" s="29" t="s">
        <v>3371</v>
      </c>
      <c r="C966" s="29" t="s">
        <v>3372</v>
      </c>
      <c r="D966" s="33">
        <v>42807</v>
      </c>
      <c r="E966" s="33">
        <v>42809</v>
      </c>
      <c r="F966" s="30">
        <v>79.400000000000006</v>
      </c>
      <c r="G966" s="30">
        <v>3</v>
      </c>
      <c r="H966" s="29" t="s">
        <v>12</v>
      </c>
      <c r="I966" s="29" t="s">
        <v>41</v>
      </c>
      <c r="J966" s="30">
        <v>3.9643000000000002</v>
      </c>
      <c r="K966" s="30">
        <v>2.36</v>
      </c>
      <c r="L966" s="30"/>
      <c r="M966" s="30">
        <v>15.7143</v>
      </c>
      <c r="N966" s="84">
        <f>[1]!b_anal_modidura_cnbd(A966,E966,1)</f>
        <v>2.6080999999999999</v>
      </c>
      <c r="O966" s="85">
        <f>[1]!b_anal_yield_cnbd(A966,D966,1)</f>
        <v>3.9803999999999999</v>
      </c>
      <c r="P966" s="86">
        <f>IF(U:U="国开1",0.09/N966+J966,IF(U:U="国开3",0.14/N966+J966,IF(U:U="国开5",0.24/N966+J966,IF(U:U="国开7",0.24/N966+J966,IF(U:U="国开10",0.29/N966+J966,IF(U:U="口行1",0.08/N966+J966,IF(U:U="口行2",0.08/N966+J966,IF(U:U="口行3",0.08/N966+J966,IF(U:U="口行5",0.13/N966+J966,IF(U:U="口行7",0.13/N966+J966,IF(U:U="口行10",0.18/N966+J966,IF(U:U="农发1",0.09/N966+J966,IF(U:U="农发2",0.09/N966+J966,IF(U:U="农发3",0.09/N966+J966,IF(U:U="农发5",0.14/N966+J966,IF(U:U="农发7",0.19/N966+J966,IF(U:U="农发10",0.19/N966+J966,IF(U:U="农发20",0.24/N966+J966,IF(U:U="国债1",0.05/N966+J966,IF(U:U="国债2",0.05/N966+J966,IF(U:U="国债3",0.05/N966+J966,IF(U:U="国开0",0,IF(U:U="农发0",0,IF(U:U="国债0",0,IF(U:U="口行0",0,0.1/N966+J966)))))))))))))))))))))))))</f>
        <v>3.9988078792991066</v>
      </c>
      <c r="Q966" s="1"/>
      <c r="R966" s="88">
        <f t="shared" si="31"/>
        <v>1.84078792991067</v>
      </c>
      <c r="S966" s="1"/>
      <c r="U966" s="1" t="str">
        <f>IF(I:I="国家开发银行","国开",IF(I:I="中国进出口银行","口行",IF(I:I="中国农业发展银行","农发","国债")))&amp;IF(G:G&lt;1,"0",G966)</f>
        <v>农发3</v>
      </c>
      <c r="W966" s="1"/>
      <c r="X966" s="1"/>
    </row>
    <row r="967" spans="1:24" ht="15.75" hidden="1" x14ac:dyDescent="0.25">
      <c r="A967" s="113" t="str">
        <f t="shared" si="30"/>
        <v>160215.IB</v>
      </c>
      <c r="B967" s="29" t="s">
        <v>3373</v>
      </c>
      <c r="C967" s="29" t="s">
        <v>3374</v>
      </c>
      <c r="D967" s="33">
        <v>42808</v>
      </c>
      <c r="E967" s="33">
        <v>42810</v>
      </c>
      <c r="F967" s="30">
        <v>50</v>
      </c>
      <c r="G967" s="30">
        <v>3</v>
      </c>
      <c r="H967" s="29" t="s">
        <v>12</v>
      </c>
      <c r="I967" s="29" t="s">
        <v>15</v>
      </c>
      <c r="J967" s="30">
        <v>3.9266999999999999</v>
      </c>
      <c r="K967" s="30">
        <v>3.15</v>
      </c>
      <c r="L967" s="30"/>
      <c r="M967" s="30">
        <v>7.5</v>
      </c>
      <c r="N967" s="84">
        <f>[1]!b_anal_modidura_cnbd(A967,E967,1)</f>
        <v>2.4235000000000002</v>
      </c>
      <c r="O967" s="85">
        <f>[1]!b_anal_yield_cnbd(A967,D967,1)</f>
        <v>3.9661</v>
      </c>
      <c r="P967" s="86">
        <f>IF(U:U="国开1",0.09/N967+J967,IF(U:U="国开3",0.14/N967+J967,IF(U:U="国开5",0.24/N967+J967,IF(U:U="国开7",0.24/N967+J967,IF(U:U="国开10",0.29/N967+J967,IF(U:U="口行1",0.08/N967+J967,IF(U:U="口行2",0.08/N967+J967,IF(U:U="口行3",0.08/N967+J967,IF(U:U="口行5",0.13/N967+J967,IF(U:U="口行7",0.13/N967+J967,IF(U:U="口行10",0.18/N967+J967,IF(U:U="农发1",0.09/N967+J967,IF(U:U="农发2",0.09/N967+J967,IF(U:U="农发3",0.09/N967+J967,IF(U:U="农发5",0.14/N967+J967,IF(U:U="农发7",0.19/N967+J967,IF(U:U="农发10",0.19/N967+J967,IF(U:U="农发20",0.24/N967+J967,IF(U:U="国债1",0.05/N967+J967,IF(U:U="国债2",0.05/N967+J967,IF(U:U="国债3",0.05/N967+J967,IF(U:U="国开0",0,IF(U:U="农发0",0,IF(U:U="国债0",0,IF(U:U="口行0",0,0.1/N967+J967)))))))))))))))))))))))))</f>
        <v>3.9844676913554773</v>
      </c>
      <c r="Q967" s="1"/>
      <c r="R967" s="88">
        <f t="shared" si="31"/>
        <v>1.8367691355477334</v>
      </c>
      <c r="S967" s="1"/>
      <c r="U967" s="1" t="str">
        <f>IF(I:I="国家开发银行","国开",IF(I:I="中国进出口银行","口行",IF(I:I="中国农业发展银行","农发","国债")))&amp;IF(G:G&lt;1,"0",G967)</f>
        <v>国开3</v>
      </c>
      <c r="W967" s="1"/>
      <c r="X967" s="1"/>
    </row>
    <row r="968" spans="1:24" ht="15.75" hidden="1" x14ac:dyDescent="0.25">
      <c r="A968" s="113" t="str">
        <f t="shared" si="30"/>
        <v>160213.IB</v>
      </c>
      <c r="B968" s="29" t="s">
        <v>3375</v>
      </c>
      <c r="C968" s="29" t="s">
        <v>3376</v>
      </c>
      <c r="D968" s="33">
        <v>42808</v>
      </c>
      <c r="E968" s="33">
        <v>42810</v>
      </c>
      <c r="F968" s="30">
        <v>70</v>
      </c>
      <c r="G968" s="30">
        <v>10</v>
      </c>
      <c r="H968" s="29" t="s">
        <v>12</v>
      </c>
      <c r="I968" s="29" t="s">
        <v>15</v>
      </c>
      <c r="J968" s="30">
        <v>4.1319999999999997</v>
      </c>
      <c r="K968" s="30">
        <v>4.8899999999999997</v>
      </c>
      <c r="L968" s="30"/>
      <c r="M968" s="30">
        <v>3.5068000000000001</v>
      </c>
      <c r="N968" s="84">
        <f>[1]!b_anal_modidura_cnbd(A968,E968,1)</f>
        <v>7.8259999999999996</v>
      </c>
      <c r="O968" s="85">
        <f>[1]!b_anal_yield_cnbd(A968,D968,1)</f>
        <v>4.1550000000000002</v>
      </c>
      <c r="P968" s="86">
        <f>IF(U:U="国开1",0.09/N968+J968,IF(U:U="国开3",0.14/N968+J968,IF(U:U="国开5",0.24/N968+J968,IF(U:U="国开7",0.24/N968+J968,IF(U:U="国开10",0.29/N968+J968,IF(U:U="口行1",0.08/N968+J968,IF(U:U="口行2",0.08/N968+J968,IF(U:U="口行3",0.08/N968+J968,IF(U:U="口行5",0.13/N968+J968,IF(U:U="口行7",0.13/N968+J968,IF(U:U="口行10",0.18/N968+J968,IF(U:U="农发1",0.09/N968+J968,IF(U:U="农发2",0.09/N968+J968,IF(U:U="农发3",0.09/N968+J968,IF(U:U="农发5",0.14/N968+J968,IF(U:U="农发7",0.19/N968+J968,IF(U:U="农发10",0.19/N968+J968,IF(U:U="农发20",0.24/N968+J968,IF(U:U="国债1",0.05/N968+J968,IF(U:U="国债2",0.05/N968+J968,IF(U:U="国债3",0.05/N968+J968,IF(U:U="国开0",0,IF(U:U="农发0",0,IF(U:U="国债0",0,IF(U:U="口行0",0,0.1/N968+J968)))))))))))))))))))))))))</f>
        <v>4.169055967288525</v>
      </c>
      <c r="Q968" s="1"/>
      <c r="R968" s="88">
        <f t="shared" si="31"/>
        <v>1.4055967288524762</v>
      </c>
      <c r="S968" s="1"/>
      <c r="U968" s="1" t="str">
        <f>IF(I:I="国家开发银行","国开",IF(I:I="中国进出口银行","口行",IF(I:I="中国农业发展银行","农发","国债")))&amp;IF(G:G&lt;1,"0",G968)</f>
        <v>国开10</v>
      </c>
      <c r="W968" s="1"/>
      <c r="X968" s="1"/>
    </row>
    <row r="969" spans="1:24" ht="15.75" hidden="1" x14ac:dyDescent="0.25">
      <c r="A969" s="113" t="str">
        <f t="shared" si="30"/>
        <v>160218.IB</v>
      </c>
      <c r="B969" s="29" t="s">
        <v>3377</v>
      </c>
      <c r="C969" s="29" t="s">
        <v>3378</v>
      </c>
      <c r="D969" s="33">
        <v>42808</v>
      </c>
      <c r="E969" s="33">
        <v>42810</v>
      </c>
      <c r="F969" s="30">
        <v>40</v>
      </c>
      <c r="G969" s="30">
        <v>5</v>
      </c>
      <c r="H969" s="29" t="s">
        <v>12</v>
      </c>
      <c r="I969" s="29" t="s">
        <v>15</v>
      </c>
      <c r="J969" s="30">
        <v>4.0321999999999996</v>
      </c>
      <c r="K969" s="30">
        <v>2.92</v>
      </c>
      <c r="L969" s="30"/>
      <c r="M969" s="30">
        <v>1.0745</v>
      </c>
      <c r="N969" s="84">
        <f>[1]!b_anal_modidura_cnbd(A969,E969,1)</f>
        <v>4.2359</v>
      </c>
      <c r="O969" s="85">
        <f>[1]!b_anal_yield_cnbd(A969,D969,1)</f>
        <v>4.0597000000000003</v>
      </c>
      <c r="P969" s="86">
        <f>IF(U:U="国开1",0.09/N969+J969,IF(U:U="国开3",0.14/N969+J969,IF(U:U="国开5",0.24/N969+J969,IF(U:U="国开7",0.24/N969+J969,IF(U:U="国开10",0.29/N969+J969,IF(U:U="口行1",0.08/N969+J969,IF(U:U="口行2",0.08/N969+J969,IF(U:U="口行3",0.08/N969+J969,IF(U:U="口行5",0.13/N969+J969,IF(U:U="口行7",0.13/N969+J969,IF(U:U="口行10",0.18/N969+J969,IF(U:U="农发1",0.09/N969+J969,IF(U:U="农发2",0.09/N969+J969,IF(U:U="农发3",0.09/N969+J969,IF(U:U="农发5",0.14/N969+J969,IF(U:U="农发7",0.19/N969+J969,IF(U:U="农发10",0.19/N969+J969,IF(U:U="农发20",0.24/N969+J969,IF(U:U="国债1",0.05/N969+J969,IF(U:U="国债2",0.05/N969+J969,IF(U:U="国债3",0.05/N969+J969,IF(U:U="国开0",0,IF(U:U="农发0",0,IF(U:U="国债0",0,IF(U:U="口行0",0,0.1/N969+J969)))))))))))))))))))))))))</f>
        <v>4.0888585613446962</v>
      </c>
      <c r="Q969" s="1"/>
      <c r="R969" s="88">
        <f t="shared" si="31"/>
        <v>2.9158561344695855</v>
      </c>
      <c r="S969" s="1"/>
      <c r="U969" s="1" t="str">
        <f>IF(I:I="国家开发银行","国开",IF(I:I="中国进出口银行","口行",IF(I:I="中国农业发展银行","农发","国债")))&amp;IF(G:G&lt;1,"0",G969)</f>
        <v>国开5</v>
      </c>
      <c r="W969" s="1"/>
      <c r="X969" s="1"/>
    </row>
    <row r="970" spans="1:24" ht="15.75" hidden="1" x14ac:dyDescent="0.25">
      <c r="A970" s="113" t="str">
        <f t="shared" si="30"/>
        <v>170405.IB</v>
      </c>
      <c r="B970" s="29" t="s">
        <v>3379</v>
      </c>
      <c r="C970" s="29" t="s">
        <v>3380</v>
      </c>
      <c r="D970" s="33">
        <v>42809</v>
      </c>
      <c r="E970" s="33">
        <v>42811</v>
      </c>
      <c r="F970" s="30">
        <v>55</v>
      </c>
      <c r="G970" s="30">
        <v>10</v>
      </c>
      <c r="H970" s="29" t="s">
        <v>12</v>
      </c>
      <c r="I970" s="29" t="s">
        <v>41</v>
      </c>
      <c r="J970" s="30">
        <v>4.2153</v>
      </c>
      <c r="K970" s="30">
        <v>4.3099999999999996</v>
      </c>
      <c r="L970" s="30"/>
      <c r="M970" s="30">
        <v>1.5682</v>
      </c>
      <c r="N970" s="84">
        <f>[1]!b_anal_modidura_cnbd(A970,E970,1)</f>
        <v>7.9382999999999999</v>
      </c>
      <c r="O970" s="85">
        <f>[1]!b_anal_yield_cnbd(A970,D970,1)</f>
        <v>4.2199</v>
      </c>
      <c r="P970" s="86">
        <f>IF(U:U="国开1",0.09/N970+J970,IF(U:U="国开3",0.14/N970+J970,IF(U:U="国开5",0.24/N970+J970,IF(U:U="国开7",0.24/N970+J970,IF(U:U="国开10",0.29/N970+J970,IF(U:U="口行1",0.08/N970+J970,IF(U:U="口行2",0.08/N970+J970,IF(U:U="口行3",0.08/N970+J970,IF(U:U="口行5",0.13/N970+J970,IF(U:U="口行7",0.13/N970+J970,IF(U:U="口行10",0.18/N970+J970,IF(U:U="农发1",0.09/N970+J970,IF(U:U="农发2",0.09/N970+J970,IF(U:U="农发3",0.09/N970+J970,IF(U:U="农发5",0.14/N970+J970,IF(U:U="农发7",0.19/N970+J970,IF(U:U="农发10",0.19/N970+J970,IF(U:U="农发20",0.24/N970+J970,IF(U:U="国债1",0.05/N970+J970,IF(U:U="国债2",0.05/N970+J970,IF(U:U="国债3",0.05/N970+J970,IF(U:U="国开0",0,IF(U:U="农发0",0,IF(U:U="国债0",0,IF(U:U="口行0",0,0.1/N970+J970)))))))))))))))))))))))))</f>
        <v>4.2392345955683206</v>
      </c>
      <c r="Q970" s="1"/>
      <c r="R970" s="88">
        <f t="shared" si="31"/>
        <v>1.9334595568320623</v>
      </c>
      <c r="S970" s="1"/>
      <c r="U970" s="1" t="str">
        <f>IF(I:I="国家开发银行","国开",IF(I:I="中国进出口银行","口行",IF(I:I="中国农业发展银行","农发","国债")))&amp;IF(G:G&lt;1,"0",G970)</f>
        <v>农发10</v>
      </c>
      <c r="W970" s="1"/>
      <c r="X970" s="1"/>
    </row>
    <row r="971" spans="1:24" ht="15.75" hidden="1" x14ac:dyDescent="0.25">
      <c r="A971" s="113" t="str">
        <f t="shared" si="30"/>
        <v>170403.IB</v>
      </c>
      <c r="B971" s="29" t="s">
        <v>3381</v>
      </c>
      <c r="C971" s="29" t="s">
        <v>3382</v>
      </c>
      <c r="D971" s="33">
        <v>42809</v>
      </c>
      <c r="E971" s="33">
        <v>42811</v>
      </c>
      <c r="F971" s="30">
        <v>75</v>
      </c>
      <c r="G971" s="30">
        <v>5</v>
      </c>
      <c r="H971" s="29" t="s">
        <v>12</v>
      </c>
      <c r="I971" s="29" t="s">
        <v>41</v>
      </c>
      <c r="J971" s="30">
        <v>4.1032999999999999</v>
      </c>
      <c r="K971" s="30">
        <v>2.39</v>
      </c>
      <c r="L971" s="30"/>
      <c r="M971" s="30">
        <v>1.0769</v>
      </c>
      <c r="N971" s="84">
        <f>[1]!b_anal_modidura_cnbd(A971,E971,1)</f>
        <v>4.2849000000000004</v>
      </c>
      <c r="O971" s="85">
        <f>[1]!b_anal_yield_cnbd(A971,D971,1)</f>
        <v>4.1319999999999997</v>
      </c>
      <c r="P971" s="86">
        <f>IF(U:U="国开1",0.09/N971+J971,IF(U:U="国开3",0.14/N971+J971,IF(U:U="国开5",0.24/N971+J971,IF(U:U="国开7",0.24/N971+J971,IF(U:U="国开10",0.29/N971+J971,IF(U:U="口行1",0.08/N971+J971,IF(U:U="口行2",0.08/N971+J971,IF(U:U="口行3",0.08/N971+J971,IF(U:U="口行5",0.13/N971+J971,IF(U:U="口行7",0.13/N971+J971,IF(U:U="口行10",0.18/N971+J971,IF(U:U="农发1",0.09/N971+J971,IF(U:U="农发2",0.09/N971+J971,IF(U:U="农发3",0.09/N971+J971,IF(U:U="农发5",0.14/N971+J971,IF(U:U="农发7",0.19/N971+J971,IF(U:U="农发10",0.19/N971+J971,IF(U:U="农发20",0.24/N971+J971,IF(U:U="国债1",0.05/N971+J971,IF(U:U="国债2",0.05/N971+J971,IF(U:U="国债3",0.05/N971+J971,IF(U:U="国开0",0,IF(U:U="农发0",0,IF(U:U="国债0",0,IF(U:U="口行0",0,0.1/N971+J971)))))))))))))))))))))))))</f>
        <v>4.1359728745128237</v>
      </c>
      <c r="Q971" s="1"/>
      <c r="R971" s="88">
        <f t="shared" si="31"/>
        <v>0.39728745128240206</v>
      </c>
      <c r="S971" s="1"/>
      <c r="U971" s="1" t="str">
        <f>IF(I:I="国家开发银行","国开",IF(I:I="中国进出口银行","口行",IF(I:I="中国农业发展银行","农发","国债")))&amp;IF(G:G&lt;1,"0",G971)</f>
        <v>农发5</v>
      </c>
      <c r="W971" s="1"/>
      <c r="X971" s="1"/>
    </row>
    <row r="972" spans="1:24" ht="15.75" hidden="1" x14ac:dyDescent="0.25">
      <c r="A972" s="113" t="str">
        <f t="shared" si="30"/>
        <v>170302.IB</v>
      </c>
      <c r="B972" s="29" t="s">
        <v>3383</v>
      </c>
      <c r="C972" s="29" t="s">
        <v>3384</v>
      </c>
      <c r="D972" s="33">
        <v>42810</v>
      </c>
      <c r="E972" s="33">
        <v>42814</v>
      </c>
      <c r="F972" s="30">
        <v>50</v>
      </c>
      <c r="G972" s="30">
        <v>3</v>
      </c>
      <c r="H972" s="29" t="s">
        <v>12</v>
      </c>
      <c r="I972" s="29" t="s">
        <v>22</v>
      </c>
      <c r="J972" s="30">
        <v>3.9226000000000001</v>
      </c>
      <c r="K972" s="30">
        <v>2.93</v>
      </c>
      <c r="L972" s="30"/>
      <c r="M972" s="30">
        <v>1.1795</v>
      </c>
      <c r="N972" s="84">
        <f>[1]!b_anal_modidura_cnbd(A972,E972,1)</f>
        <v>2.7250000000000001</v>
      </c>
      <c r="O972" s="85">
        <f>[1]!b_anal_yield_cnbd(A972,D972,1)</f>
        <v>3.9638</v>
      </c>
      <c r="P972" s="86">
        <f>IF(U:U="国开1",0.09/N972+J972,IF(U:U="国开3",0.14/N972+J972,IF(U:U="国开5",0.24/N972+J972,IF(U:U="国开7",0.24/N972+J972,IF(U:U="国开10",0.29/N972+J972,IF(U:U="口行1",0.08/N972+J972,IF(U:U="口行2",0.08/N972+J972,IF(U:U="口行3",0.08/N972+J972,IF(U:U="口行5",0.13/N972+J972,IF(U:U="口行7",0.13/N972+J972,IF(U:U="口行10",0.18/N972+J972,IF(U:U="农发1",0.09/N972+J972,IF(U:U="农发2",0.09/N972+J972,IF(U:U="农发3",0.09/N972+J972,IF(U:U="农发5",0.14/N972+J972,IF(U:U="农发7",0.19/N972+J972,IF(U:U="农发10",0.19/N972+J972,IF(U:U="农发20",0.24/N972+J972,IF(U:U="国债1",0.05/N972+J972,IF(U:U="国债2",0.05/N972+J972,IF(U:U="国债3",0.05/N972+J972,IF(U:U="国开0",0,IF(U:U="农发0",0,IF(U:U="国债0",0,IF(U:U="口行0",0,0.1/N972+J972)))))))))))))))))))))))))</f>
        <v>3.9519577981651377</v>
      </c>
      <c r="Q972" s="1"/>
      <c r="R972" s="88">
        <f t="shared" si="31"/>
        <v>-1.1842201834862287</v>
      </c>
      <c r="S972" s="1"/>
      <c r="U972" s="1" t="str">
        <f>IF(I:I="国家开发银行","国开",IF(I:I="中国进出口银行","口行",IF(I:I="中国农业发展银行","农发","国债")))&amp;IF(G:G&lt;1,"0",G972)</f>
        <v>口行3</v>
      </c>
      <c r="W972" s="1"/>
      <c r="X972" s="1"/>
    </row>
    <row r="973" spans="1:24" ht="15.75" hidden="1" x14ac:dyDescent="0.25">
      <c r="A973" s="113" t="str">
        <f t="shared" si="30"/>
        <v>170406.IB</v>
      </c>
      <c r="B973" s="29" t="s">
        <v>3385</v>
      </c>
      <c r="C973" s="29" t="s">
        <v>3386</v>
      </c>
      <c r="D973" s="33">
        <v>42814</v>
      </c>
      <c r="E973" s="33">
        <v>42816</v>
      </c>
      <c r="F973" s="30">
        <v>20</v>
      </c>
      <c r="G973" s="30">
        <v>15</v>
      </c>
      <c r="H973" s="29" t="s">
        <v>12</v>
      </c>
      <c r="I973" s="29" t="s">
        <v>41</v>
      </c>
      <c r="J973" s="30">
        <v>4.3985000000000003</v>
      </c>
      <c r="K973" s="30">
        <v>4.47</v>
      </c>
      <c r="L973" s="30"/>
      <c r="M973" s="30">
        <v>2.3477999999999999</v>
      </c>
      <c r="N973" s="84">
        <f>[1]!b_anal_modidura_cnbd(A973,E973,1)</f>
        <v>10.7898</v>
      </c>
      <c r="O973" s="85">
        <f>[1]!b_anal_yield_cnbd(A973,D973,1)</f>
        <v>4.3791000000000002</v>
      </c>
      <c r="P973" s="86">
        <f>IF(U:U="国开1",0.09/N973+J973,IF(U:U="国开3",0.14/N973+J973,IF(U:U="国开5",0.24/N973+J973,IF(U:U="国开7",0.24/N973+J973,IF(U:U="国开10",0.29/N973+J973,IF(U:U="口行1",0.08/N973+J973,IF(U:U="口行2",0.08/N973+J973,IF(U:U="口行3",0.08/N973+J973,IF(U:U="口行5",0.13/N973+J973,IF(U:U="口行7",0.13/N973+J973,IF(U:U="口行10",0.18/N973+J973,IF(U:U="农发1",0.09/N973+J973,IF(U:U="农发2",0.09/N973+J973,IF(U:U="农发3",0.09/N973+J973,IF(U:U="农发5",0.14/N973+J973,IF(U:U="农发7",0.19/N973+J973,IF(U:U="农发10",0.19/N973+J973,IF(U:U="农发20",0.24/N973+J973,IF(U:U="国债1",0.05/N973+J973,IF(U:U="国债2",0.05/N973+J973,IF(U:U="国债3",0.05/N973+J973,IF(U:U="国开0",0,IF(U:U="农发0",0,IF(U:U="国债0",0,IF(U:U="口行0",0,0.1/N973+J973)))))))))))))))))))))))))</f>
        <v>4.4077680123820651</v>
      </c>
      <c r="Q973" s="1"/>
      <c r="R973" s="88">
        <f t="shared" si="31"/>
        <v>2.8668012382064845</v>
      </c>
      <c r="S973" s="1"/>
      <c r="U973" s="1" t="str">
        <f>IF(I:I="国家开发银行","国开",IF(I:I="中国进出口银行","口行",IF(I:I="中国农业发展银行","农发","国债")))&amp;IF(G:G&lt;1,"0",G973)</f>
        <v>农发15</v>
      </c>
      <c r="W973" s="1"/>
      <c r="X973" s="1"/>
    </row>
    <row r="974" spans="1:24" ht="15.75" hidden="1" x14ac:dyDescent="0.25">
      <c r="A974" s="113" t="str">
        <f t="shared" si="30"/>
        <v>170402.IB</v>
      </c>
      <c r="B974" s="29" t="s">
        <v>3387</v>
      </c>
      <c r="C974" s="29" t="s">
        <v>3388</v>
      </c>
      <c r="D974" s="33">
        <v>42814</v>
      </c>
      <c r="E974" s="33">
        <v>42816</v>
      </c>
      <c r="F974" s="30">
        <v>90</v>
      </c>
      <c r="G974" s="30">
        <v>3</v>
      </c>
      <c r="H974" s="29" t="s">
        <v>12</v>
      </c>
      <c r="I974" s="29" t="s">
        <v>41</v>
      </c>
      <c r="J974" s="30">
        <v>3.9737</v>
      </c>
      <c r="K974" s="30">
        <v>2.16</v>
      </c>
      <c r="L974" s="30"/>
      <c r="M974" s="30">
        <v>14.4</v>
      </c>
      <c r="N974" s="84">
        <f>[1]!b_anal_modidura_cnbd(A974,E974,1)</f>
        <v>2.5886</v>
      </c>
      <c r="O974" s="85">
        <f>[1]!b_anal_yield_cnbd(A974,D974,1)</f>
        <v>3.9931999999999999</v>
      </c>
      <c r="P974" s="86">
        <f>IF(U:U="国开1",0.09/N974+J974,IF(U:U="国开3",0.14/N974+J974,IF(U:U="国开5",0.24/N974+J974,IF(U:U="国开7",0.24/N974+J974,IF(U:U="国开10",0.29/N974+J974,IF(U:U="口行1",0.08/N974+J974,IF(U:U="口行2",0.08/N974+J974,IF(U:U="口行3",0.08/N974+J974,IF(U:U="口行5",0.13/N974+J974,IF(U:U="口行7",0.13/N974+J974,IF(U:U="口行10",0.18/N974+J974,IF(U:U="农发1",0.09/N974+J974,IF(U:U="农发2",0.09/N974+J974,IF(U:U="农发3",0.09/N974+J974,IF(U:U="农发5",0.14/N974+J974,IF(U:U="农发7",0.19/N974+J974,IF(U:U="农发10",0.19/N974+J974,IF(U:U="农发20",0.24/N974+J974,IF(U:U="国债1",0.05/N974+J974,IF(U:U="国债2",0.05/N974+J974,IF(U:U="国债3",0.05/N974+J974,IF(U:U="国开0",0,IF(U:U="农发0",0,IF(U:U="国债0",0,IF(U:U="口行0",0,0.1/N974+J974)))))))))))))))))))))))))</f>
        <v>4.0084678281696666</v>
      </c>
      <c r="Q974" s="1"/>
      <c r="R974" s="88">
        <f t="shared" si="31"/>
        <v>1.5267828169666764</v>
      </c>
      <c r="S974" s="1"/>
      <c r="U974" s="1" t="str">
        <f>IF(I:I="国家开发银行","国开",IF(I:I="中国进出口银行","口行",IF(I:I="中国农业发展银行","农发","国债")))&amp;IF(G:G&lt;1,"0",G974)</f>
        <v>农发3</v>
      </c>
      <c r="W974" s="1"/>
      <c r="X974" s="1"/>
    </row>
    <row r="975" spans="1:24" ht="15.75" hidden="1" x14ac:dyDescent="0.25">
      <c r="A975" s="113" t="str">
        <f t="shared" si="30"/>
        <v>170404.IB</v>
      </c>
      <c r="B975" s="29" t="s">
        <v>3389</v>
      </c>
      <c r="C975" s="29" t="s">
        <v>3390</v>
      </c>
      <c r="D975" s="33">
        <v>42814</v>
      </c>
      <c r="E975" s="33">
        <v>42816</v>
      </c>
      <c r="F975" s="30">
        <v>60</v>
      </c>
      <c r="G975" s="30">
        <v>7</v>
      </c>
      <c r="H975" s="29" t="s">
        <v>12</v>
      </c>
      <c r="I975" s="29" t="s">
        <v>41</v>
      </c>
      <c r="J975" s="30">
        <v>4.2131999999999996</v>
      </c>
      <c r="K975" s="30">
        <v>3.08</v>
      </c>
      <c r="L975" s="30"/>
      <c r="M975" s="30">
        <v>1.2726999999999999</v>
      </c>
      <c r="N975" s="84">
        <f>[1]!b_anal_modidura_cnbd(A975,E975,1)</f>
        <v>5.8083999999999998</v>
      </c>
      <c r="O975" s="85">
        <f>[1]!b_anal_yield_cnbd(A975,D975,1)</f>
        <v>4.2191999999999998</v>
      </c>
      <c r="P975" s="86">
        <f>IF(U:U="国开1",0.09/N975+J975,IF(U:U="国开3",0.14/N975+J975,IF(U:U="国开5",0.24/N975+J975,IF(U:U="国开7",0.24/N975+J975,IF(U:U="国开10",0.29/N975+J975,IF(U:U="口行1",0.08/N975+J975,IF(U:U="口行2",0.08/N975+J975,IF(U:U="口行3",0.08/N975+J975,IF(U:U="口行5",0.13/N975+J975,IF(U:U="口行7",0.13/N975+J975,IF(U:U="口行10",0.18/N975+J975,IF(U:U="农发1",0.09/N975+J975,IF(U:U="农发2",0.09/N975+J975,IF(U:U="农发3",0.09/N975+J975,IF(U:U="农发5",0.14/N975+J975,IF(U:U="农发7",0.19/N975+J975,IF(U:U="农发10",0.19/N975+J975,IF(U:U="农发20",0.24/N975+J975,IF(U:U="国债1",0.05/N975+J975,IF(U:U="国债2",0.05/N975+J975,IF(U:U="国债3",0.05/N975+J975,IF(U:U="国开0",0,IF(U:U="农发0",0,IF(U:U="国债0",0,IF(U:U="口行0",0,0.1/N975+J975)))))))))))))))))))))))))</f>
        <v>4.2459112457819703</v>
      </c>
      <c r="Q975" s="1"/>
      <c r="R975" s="88">
        <f t="shared" si="31"/>
        <v>2.6711245781970483</v>
      </c>
      <c r="S975" s="1"/>
      <c r="U975" s="1" t="str">
        <f>IF(I:I="国家开发银行","国开",IF(I:I="中国进出口银行","口行",IF(I:I="中国农业发展银行","农发","国债")))&amp;IF(G:G&lt;1,"0",G975)</f>
        <v>农发7</v>
      </c>
      <c r="W975" s="1"/>
      <c r="X975" s="1"/>
    </row>
    <row r="976" spans="1:24" ht="15.75" hidden="1" x14ac:dyDescent="0.25">
      <c r="A976" s="113" t="str">
        <f t="shared" si="30"/>
        <v>160218.IB</v>
      </c>
      <c r="B976" s="29" t="s">
        <v>3391</v>
      </c>
      <c r="C976" s="29" t="s">
        <v>3392</v>
      </c>
      <c r="D976" s="33">
        <v>42815</v>
      </c>
      <c r="E976" s="33">
        <v>42817</v>
      </c>
      <c r="F976" s="30">
        <v>40</v>
      </c>
      <c r="G976" s="30">
        <v>5</v>
      </c>
      <c r="H976" s="29" t="s">
        <v>12</v>
      </c>
      <c r="I976" s="29" t="s">
        <v>15</v>
      </c>
      <c r="J976" s="30">
        <v>4.0404999999999998</v>
      </c>
      <c r="K976" s="30">
        <v>3.26</v>
      </c>
      <c r="L976" s="30"/>
      <c r="M976" s="30">
        <v>1.0805</v>
      </c>
      <c r="N976" s="84">
        <f>[1]!b_anal_modidura_cnbd(A976,E976,1)</f>
        <v>4.2145999999999999</v>
      </c>
      <c r="O976" s="85">
        <f>[1]!b_anal_yield_cnbd(A976,D976,1)</f>
        <v>4.0597000000000003</v>
      </c>
      <c r="P976" s="86">
        <f>IF(U:U="国开1",0.09/N976+J976,IF(U:U="国开3",0.14/N976+J976,IF(U:U="国开5",0.24/N976+J976,IF(U:U="国开7",0.24/N976+J976,IF(U:U="国开10",0.29/N976+J976,IF(U:U="口行1",0.08/N976+J976,IF(U:U="口行2",0.08/N976+J976,IF(U:U="口行3",0.08/N976+J976,IF(U:U="口行5",0.13/N976+J976,IF(U:U="口行7",0.13/N976+J976,IF(U:U="口行10",0.18/N976+J976,IF(U:U="农发1",0.09/N976+J976,IF(U:U="农发2",0.09/N976+J976,IF(U:U="农发3",0.09/N976+J976,IF(U:U="农发5",0.14/N976+J976,IF(U:U="农发7",0.19/N976+J976,IF(U:U="农发10",0.19/N976+J976,IF(U:U="农发20",0.24/N976+J976,IF(U:U="国债1",0.05/N976+J976,IF(U:U="国债2",0.05/N976+J976,IF(U:U="国债3",0.05/N976+J976,IF(U:U="国开0",0,IF(U:U="农发0",0,IF(U:U="国债0",0,IF(U:U="口行0",0,0.1/N976+J976)))))))))))))))))))))))))</f>
        <v>4.0974449058036351</v>
      </c>
      <c r="Q976" s="1"/>
      <c r="R976" s="88">
        <f t="shared" si="31"/>
        <v>3.7744905803634765</v>
      </c>
      <c r="S976" s="1"/>
      <c r="U976" s="1" t="str">
        <f>IF(I:I="国家开发银行","国开",IF(I:I="中国进出口银行","口行",IF(I:I="中国农业发展银行","农发","国债")))&amp;IF(G:G&lt;1,"0",G976)</f>
        <v>国开5</v>
      </c>
      <c r="W976" s="1"/>
      <c r="X976" s="1"/>
    </row>
    <row r="977" spans="1:24" ht="15.75" hidden="1" x14ac:dyDescent="0.25">
      <c r="A977" s="113" t="str">
        <f t="shared" si="30"/>
        <v>160213.IB</v>
      </c>
      <c r="B977" s="29" t="s">
        <v>3393</v>
      </c>
      <c r="C977" s="29" t="s">
        <v>3394</v>
      </c>
      <c r="D977" s="33">
        <v>42815</v>
      </c>
      <c r="E977" s="33">
        <v>42817</v>
      </c>
      <c r="F977" s="30">
        <v>80</v>
      </c>
      <c r="G977" s="30">
        <v>10</v>
      </c>
      <c r="H977" s="29" t="s">
        <v>12</v>
      </c>
      <c r="I977" s="29" t="s">
        <v>15</v>
      </c>
      <c r="J977" s="30">
        <v>4.1090999999999998</v>
      </c>
      <c r="K977" s="30">
        <v>4.33</v>
      </c>
      <c r="L977" s="30"/>
      <c r="M977" s="30">
        <v>2.6606999999999998</v>
      </c>
      <c r="N977" s="84">
        <f>[1]!b_anal_modidura_cnbd(A977,E977,1)</f>
        <v>7.8055000000000003</v>
      </c>
      <c r="O977" s="85">
        <f>[1]!b_anal_yield_cnbd(A977,D977,1)</f>
        <v>4.1134000000000004</v>
      </c>
      <c r="P977" s="86">
        <f>IF(U:U="国开1",0.09/N977+J977,IF(U:U="国开3",0.14/N977+J977,IF(U:U="国开5",0.24/N977+J977,IF(U:U="国开7",0.24/N977+J977,IF(U:U="国开10",0.29/N977+J977,IF(U:U="口行1",0.08/N977+J977,IF(U:U="口行2",0.08/N977+J977,IF(U:U="口行3",0.08/N977+J977,IF(U:U="口行5",0.13/N977+J977,IF(U:U="口行7",0.13/N977+J977,IF(U:U="口行10",0.18/N977+J977,IF(U:U="农发1",0.09/N977+J977,IF(U:U="农发2",0.09/N977+J977,IF(U:U="农发3",0.09/N977+J977,IF(U:U="农发5",0.14/N977+J977,IF(U:U="农发7",0.19/N977+J977,IF(U:U="农发10",0.19/N977+J977,IF(U:U="农发20",0.24/N977+J977,IF(U:U="国债1",0.05/N977+J977,IF(U:U="国债2",0.05/N977+J977,IF(U:U="国债3",0.05/N977+J977,IF(U:U="国开0",0,IF(U:U="农发0",0,IF(U:U="国债0",0,IF(U:U="口行0",0,0.1/N977+J977)))))))))))))))))))))))))</f>
        <v>4.1462532893472552</v>
      </c>
      <c r="Q977" s="1"/>
      <c r="R977" s="88">
        <f t="shared" si="31"/>
        <v>3.2853289347254844</v>
      </c>
      <c r="S977" s="1"/>
      <c r="U977" s="1" t="str">
        <f>IF(I:I="国家开发银行","国开",IF(I:I="中国进出口银行","口行",IF(I:I="中国农业发展银行","农发","国债")))&amp;IF(G:G&lt;1,"0",G977)</f>
        <v>国开10</v>
      </c>
      <c r="W977" s="1"/>
      <c r="X977" s="1"/>
    </row>
    <row r="978" spans="1:24" ht="15.75" hidden="1" x14ac:dyDescent="0.25">
      <c r="A978" s="113" t="str">
        <f t="shared" si="30"/>
        <v>160215.IB</v>
      </c>
      <c r="B978" s="29" t="s">
        <v>3395</v>
      </c>
      <c r="C978" s="29" t="s">
        <v>3396</v>
      </c>
      <c r="D978" s="33">
        <v>42815</v>
      </c>
      <c r="E978" s="33">
        <v>42817</v>
      </c>
      <c r="F978" s="30">
        <v>50</v>
      </c>
      <c r="G978" s="30">
        <v>3</v>
      </c>
      <c r="H978" s="29" t="s">
        <v>12</v>
      </c>
      <c r="I978" s="29" t="s">
        <v>15</v>
      </c>
      <c r="J978" s="30">
        <v>3.9573999999999998</v>
      </c>
      <c r="K978" s="30">
        <v>3.24</v>
      </c>
      <c r="L978" s="30"/>
      <c r="M978" s="30">
        <v>1.0091000000000001</v>
      </c>
      <c r="N978" s="84">
        <f>[1]!b_anal_modidura_cnbd(A978,E978,1)</f>
        <v>2.4043000000000001</v>
      </c>
      <c r="O978" s="85">
        <f>[1]!b_anal_yield_cnbd(A978,D978,1)</f>
        <v>3.9986000000000002</v>
      </c>
      <c r="P978" s="86">
        <f>IF(U:U="国开1",0.09/N978+J978,IF(U:U="国开3",0.14/N978+J978,IF(U:U="国开5",0.24/N978+J978,IF(U:U="国开7",0.24/N978+J978,IF(U:U="国开10",0.29/N978+J978,IF(U:U="口行1",0.08/N978+J978,IF(U:U="口行2",0.08/N978+J978,IF(U:U="口行3",0.08/N978+J978,IF(U:U="口行5",0.13/N978+J978,IF(U:U="口行7",0.13/N978+J978,IF(U:U="口行10",0.18/N978+J978,IF(U:U="农发1",0.09/N978+J978,IF(U:U="农发2",0.09/N978+J978,IF(U:U="农发3",0.09/N978+J978,IF(U:U="农发5",0.14/N978+J978,IF(U:U="农发7",0.19/N978+J978,IF(U:U="农发10",0.19/N978+J978,IF(U:U="农发20",0.24/N978+J978,IF(U:U="国债1",0.05/N978+J978,IF(U:U="国债2",0.05/N978+J978,IF(U:U="国债3",0.05/N978+J978,IF(U:U="国开0",0,IF(U:U="农发0",0,IF(U:U="国债0",0,IF(U:U="口行0",0,0.1/N978+J978)))))))))))))))))))))))))</f>
        <v>4.0156290063635982</v>
      </c>
      <c r="Q978" s="1"/>
      <c r="R978" s="88">
        <f t="shared" si="31"/>
        <v>1.7029006363598054</v>
      </c>
      <c r="S978" s="1"/>
      <c r="U978" s="1" t="str">
        <f>IF(I:I="国家开发银行","国开",IF(I:I="中国进出口银行","口行",IF(I:I="中国农业发展银行","农发","国债")))&amp;IF(G:G&lt;1,"0",G978)</f>
        <v>国开3</v>
      </c>
      <c r="W978" s="1"/>
      <c r="X978" s="1"/>
    </row>
    <row r="979" spans="1:24" ht="15.75" hidden="1" x14ac:dyDescent="0.25">
      <c r="A979" s="113" t="str">
        <f t="shared" si="30"/>
        <v>170405.IB</v>
      </c>
      <c r="B979" s="29" t="s">
        <v>3397</v>
      </c>
      <c r="C979" s="29" t="s">
        <v>3398</v>
      </c>
      <c r="D979" s="33">
        <v>42816</v>
      </c>
      <c r="E979" s="33">
        <v>42818</v>
      </c>
      <c r="F979" s="30">
        <v>55</v>
      </c>
      <c r="G979" s="30">
        <v>10</v>
      </c>
      <c r="H979" s="29" t="s">
        <v>12</v>
      </c>
      <c r="I979" s="29" t="s">
        <v>41</v>
      </c>
      <c r="J979" s="30">
        <v>4.1584000000000003</v>
      </c>
      <c r="K979" s="30">
        <v>4.6900000000000004</v>
      </c>
      <c r="L979" s="30"/>
      <c r="M979" s="30">
        <v>2.6905000000000001</v>
      </c>
      <c r="N979" s="84">
        <f>[1]!b_anal_modidura_cnbd(A979,E979,1)</f>
        <v>7.9260999999999999</v>
      </c>
      <c r="O979" s="85">
        <f>[1]!b_anal_yield_cnbd(A979,D979,1)</f>
        <v>4.1723999999999997</v>
      </c>
      <c r="P979" s="86">
        <f>IF(U:U="国开1",0.09/N979+J979,IF(U:U="国开3",0.14/N979+J979,IF(U:U="国开5",0.24/N979+J979,IF(U:U="国开7",0.24/N979+J979,IF(U:U="国开10",0.29/N979+J979,IF(U:U="口行1",0.08/N979+J979,IF(U:U="口行2",0.08/N979+J979,IF(U:U="口行3",0.08/N979+J979,IF(U:U="口行5",0.13/N979+J979,IF(U:U="口行7",0.13/N979+J979,IF(U:U="口行10",0.18/N979+J979,IF(U:U="农发1",0.09/N979+J979,IF(U:U="农发2",0.09/N979+J979,IF(U:U="农发3",0.09/N979+J979,IF(U:U="农发5",0.14/N979+J979,IF(U:U="农发7",0.19/N979+J979,IF(U:U="农发10",0.19/N979+J979,IF(U:U="农发20",0.24/N979+J979,IF(U:U="国债1",0.05/N979+J979,IF(U:U="国债2",0.05/N979+J979,IF(U:U="国债3",0.05/N979+J979,IF(U:U="国开0",0,IF(U:U="农发0",0,IF(U:U="国债0",0,IF(U:U="口行0",0,0.1/N979+J979)))))))))))))))))))))))))</f>
        <v>4.1823714361413558</v>
      </c>
      <c r="Q979" s="1"/>
      <c r="R979" s="88">
        <f t="shared" si="31"/>
        <v>0.99714361413560937</v>
      </c>
      <c r="S979" s="1"/>
      <c r="U979" s="1" t="str">
        <f>IF(I:I="国家开发银行","国开",IF(I:I="中国进出口银行","口行",IF(I:I="中国农业发展银行","农发","国债")))&amp;IF(G:G&lt;1,"0",G979)</f>
        <v>农发10</v>
      </c>
      <c r="W979" s="1"/>
      <c r="X979" s="1"/>
    </row>
    <row r="980" spans="1:24" ht="15.75" hidden="1" x14ac:dyDescent="0.25">
      <c r="A980" s="113" t="str">
        <f t="shared" si="30"/>
        <v>170002.IB</v>
      </c>
      <c r="B980" s="29" t="s">
        <v>3399</v>
      </c>
      <c r="C980" s="29" t="s">
        <v>3400</v>
      </c>
      <c r="D980" s="33">
        <v>42816</v>
      </c>
      <c r="E980" s="33">
        <v>42817</v>
      </c>
      <c r="F980" s="30">
        <v>200</v>
      </c>
      <c r="G980" s="30">
        <v>3</v>
      </c>
      <c r="H980" s="29" t="s">
        <v>12</v>
      </c>
      <c r="I980" s="29" t="s">
        <v>31</v>
      </c>
      <c r="J980" s="30">
        <v>3.0289000000000001</v>
      </c>
      <c r="K980" s="30">
        <v>1.69</v>
      </c>
      <c r="L980" s="30"/>
      <c r="M980" s="30"/>
      <c r="N980" s="84">
        <f>[1]!b_anal_modidura_cnbd(A980,E980,1)</f>
        <v>2.6652999999999998</v>
      </c>
      <c r="O980" s="85">
        <f>[1]!b_anal_yield_cnbd(A980,D980,1)</f>
        <v>3.0032000000000001</v>
      </c>
      <c r="P980" s="86">
        <f>IF(U:U="国开1",0.09/N980+J980,IF(U:U="国开3",0.14/N980+J980,IF(U:U="国开5",0.24/N980+J980,IF(U:U="国开7",0.24/N980+J980,IF(U:U="国开10",0.29/N980+J980,IF(U:U="口行1",0.08/N980+J980,IF(U:U="口行2",0.08/N980+J980,IF(U:U="口行3",0.08/N980+J980,IF(U:U="口行5",0.13/N980+J980,IF(U:U="口行7",0.13/N980+J980,IF(U:U="口行10",0.18/N980+J980,IF(U:U="农发1",0.09/N980+J980,IF(U:U="农发2",0.09/N980+J980,IF(U:U="农发3",0.09/N980+J980,IF(U:U="农发5",0.14/N980+J980,IF(U:U="农发7",0.19/N980+J980,IF(U:U="农发10",0.19/N980+J980,IF(U:U="农发20",0.24/N980+J980,IF(U:U="国债1",0.05/N980+J980,IF(U:U="国债2",0.05/N980+J980,IF(U:U="国债3",0.05/N980+J980,IF(U:U="国开0",0,IF(U:U="农发0",0,IF(U:U="国债0",0,IF(U:U="口行0",0,0.1/N980+J980)))))))))))))))))))))))))</f>
        <v>3.0476596143023302</v>
      </c>
      <c r="Q980" s="1"/>
      <c r="R980" s="88">
        <f t="shared" si="31"/>
        <v>4.4459614302330142</v>
      </c>
      <c r="S980" s="1"/>
      <c r="U980" s="1" t="str">
        <f>IF(I:I="国家开发银行","国开",IF(I:I="中国进出口银行","口行",IF(I:I="中国农业发展银行","农发","国债")))&amp;IF(G:G&lt;1,"0",G980)</f>
        <v>国债3</v>
      </c>
      <c r="W980" s="1"/>
      <c r="X980" s="1"/>
    </row>
    <row r="981" spans="1:24" ht="15.75" hidden="1" x14ac:dyDescent="0.25">
      <c r="A981" s="113" t="str">
        <f t="shared" si="30"/>
        <v>170403.IB</v>
      </c>
      <c r="B981" s="29" t="s">
        <v>3401</v>
      </c>
      <c r="C981" s="29" t="s">
        <v>3402</v>
      </c>
      <c r="D981" s="33">
        <v>42816</v>
      </c>
      <c r="E981" s="33">
        <v>42818</v>
      </c>
      <c r="F981" s="30">
        <v>75</v>
      </c>
      <c r="G981" s="30">
        <v>5</v>
      </c>
      <c r="H981" s="29" t="s">
        <v>12</v>
      </c>
      <c r="I981" s="29" t="s">
        <v>41</v>
      </c>
      <c r="J981" s="30">
        <v>4.1025</v>
      </c>
      <c r="K981" s="30">
        <v>2.67</v>
      </c>
      <c r="L981" s="30"/>
      <c r="M981" s="30">
        <v>1.6952</v>
      </c>
      <c r="N981" s="84">
        <f>[1]!b_anal_modidura_cnbd(A981,E981,1)</f>
        <v>4.2671999999999999</v>
      </c>
      <c r="O981" s="85">
        <f>[1]!b_anal_yield_cnbd(A981,D981,1)</f>
        <v>4.1276999999999999</v>
      </c>
      <c r="P981" s="86">
        <f>IF(U:U="国开1",0.09/N981+J981,IF(U:U="国开3",0.14/N981+J981,IF(U:U="国开5",0.24/N981+J981,IF(U:U="国开7",0.24/N981+J981,IF(U:U="国开10",0.29/N981+J981,IF(U:U="口行1",0.08/N981+J981,IF(U:U="口行2",0.08/N981+J981,IF(U:U="口行3",0.08/N981+J981,IF(U:U="口行5",0.13/N981+J981,IF(U:U="口行7",0.13/N981+J981,IF(U:U="口行10",0.18/N981+J981,IF(U:U="农发1",0.09/N981+J981,IF(U:U="农发2",0.09/N981+J981,IF(U:U="农发3",0.09/N981+J981,IF(U:U="农发5",0.14/N981+J981,IF(U:U="农发7",0.19/N981+J981,IF(U:U="农发10",0.19/N981+J981,IF(U:U="农发20",0.24/N981+J981,IF(U:U="国债1",0.05/N981+J981,IF(U:U="国债2",0.05/N981+J981,IF(U:U="国债3",0.05/N981+J981,IF(U:U="国开0",0,IF(U:U="农发0",0,IF(U:U="国债0",0,IF(U:U="口行0",0,0.1/N981+J981)))))))))))))))))))))))))</f>
        <v>4.1353083989501309</v>
      </c>
      <c r="Q981" s="1"/>
      <c r="R981" s="88">
        <f t="shared" si="31"/>
        <v>0.76083989501309901</v>
      </c>
      <c r="S981" s="1"/>
      <c r="U981" s="1" t="str">
        <f>IF(I:I="国家开发银行","国开",IF(I:I="中国进出口银行","口行",IF(I:I="中国农业发展银行","农发","国债")))&amp;IF(G:G&lt;1,"0",G981)</f>
        <v>农发5</v>
      </c>
      <c r="W981" s="1"/>
      <c r="X981" s="1"/>
    </row>
    <row r="982" spans="1:24" ht="15.75" hidden="1" x14ac:dyDescent="0.25">
      <c r="A982" s="113" t="str">
        <f t="shared" si="30"/>
        <v>170302.IB</v>
      </c>
      <c r="B982" s="29" t="s">
        <v>3403</v>
      </c>
      <c r="C982" s="29" t="s">
        <v>3404</v>
      </c>
      <c r="D982" s="33">
        <v>42817</v>
      </c>
      <c r="E982" s="33">
        <v>42821</v>
      </c>
      <c r="F982" s="30">
        <v>40</v>
      </c>
      <c r="G982" s="30">
        <v>3</v>
      </c>
      <c r="H982" s="29" t="s">
        <v>12</v>
      </c>
      <c r="I982" s="29" t="s">
        <v>22</v>
      </c>
      <c r="J982" s="30">
        <v>3.9647000000000001</v>
      </c>
      <c r="K982" s="30">
        <v>3.3</v>
      </c>
      <c r="L982" s="30"/>
      <c r="M982" s="30">
        <v>1.2289000000000001</v>
      </c>
      <c r="N982" s="84">
        <f>[1]!b_anal_modidura_cnbd(A982,E982,1)</f>
        <v>2.7077</v>
      </c>
      <c r="O982" s="85">
        <f>[1]!b_anal_yield_cnbd(A982,D982,1)</f>
        <v>3.9927999999999999</v>
      </c>
      <c r="P982" s="86">
        <f>IF(U:U="国开1",0.09/N982+J982,IF(U:U="国开3",0.14/N982+J982,IF(U:U="国开5",0.24/N982+J982,IF(U:U="国开7",0.24/N982+J982,IF(U:U="国开10",0.29/N982+J982,IF(U:U="口行1",0.08/N982+J982,IF(U:U="口行2",0.08/N982+J982,IF(U:U="口行3",0.08/N982+J982,IF(U:U="口行5",0.13/N982+J982,IF(U:U="口行7",0.13/N982+J982,IF(U:U="口行10",0.18/N982+J982,IF(U:U="农发1",0.09/N982+J982,IF(U:U="农发2",0.09/N982+J982,IF(U:U="农发3",0.09/N982+J982,IF(U:U="农发5",0.14/N982+J982,IF(U:U="农发7",0.19/N982+J982,IF(U:U="农发10",0.19/N982+J982,IF(U:U="农发20",0.24/N982+J982,IF(U:U="国债1",0.05/N982+J982,IF(U:U="国债2",0.05/N982+J982,IF(U:U="国债3",0.05/N982+J982,IF(U:U="国开0",0,IF(U:U="农发0",0,IF(U:U="国债0",0,IF(U:U="口行0",0,0.1/N982+J982)))))))))))))))))))))))))</f>
        <v>3.9942453706097427</v>
      </c>
      <c r="Q982" s="1"/>
      <c r="R982" s="88">
        <f t="shared" si="31"/>
        <v>0.14453706097428132</v>
      </c>
      <c r="S982" s="1"/>
      <c r="U982" s="1" t="str">
        <f>IF(I:I="国家开发银行","国开",IF(I:I="中国进出口银行","口行",IF(I:I="中国农业发展银行","农发","国债")))&amp;IF(G:G&lt;1,"0",G982)</f>
        <v>口行3</v>
      </c>
      <c r="W982" s="1"/>
      <c r="X982" s="1"/>
    </row>
    <row r="983" spans="1:24" ht="15.75" hidden="1" x14ac:dyDescent="0.25">
      <c r="A983" s="113" t="str">
        <f t="shared" si="30"/>
        <v>170303.IB</v>
      </c>
      <c r="B983" s="29" t="s">
        <v>3405</v>
      </c>
      <c r="C983" s="29" t="s">
        <v>3406</v>
      </c>
      <c r="D983" s="33">
        <v>42817</v>
      </c>
      <c r="E983" s="33">
        <v>42821</v>
      </c>
      <c r="F983" s="30">
        <v>40</v>
      </c>
      <c r="G983" s="30">
        <v>10</v>
      </c>
      <c r="H983" s="29" t="s">
        <v>12</v>
      </c>
      <c r="I983" s="29" t="s">
        <v>22</v>
      </c>
      <c r="J983" s="30">
        <v>4.1906999999999996</v>
      </c>
      <c r="K983" s="30">
        <v>2.99</v>
      </c>
      <c r="L983" s="30"/>
      <c r="M983" s="30">
        <v>5.4545000000000003</v>
      </c>
      <c r="N983" s="84">
        <f>[1]!b_anal_modidura_cnbd(A983,E983,1)</f>
        <v>8.0421999999999993</v>
      </c>
      <c r="O983" s="85">
        <f>[1]!b_anal_yield_cnbd(A983,D983,1)</f>
        <v>4.1947999999999999</v>
      </c>
      <c r="P983" s="86">
        <f>IF(U:U="国开1",0.09/N983+J983,IF(U:U="国开3",0.14/N983+J983,IF(U:U="国开5",0.24/N983+J983,IF(U:U="国开7",0.24/N983+J983,IF(U:U="国开10",0.29/N983+J983,IF(U:U="口行1",0.08/N983+J983,IF(U:U="口行2",0.08/N983+J983,IF(U:U="口行3",0.08/N983+J983,IF(U:U="口行5",0.13/N983+J983,IF(U:U="口行7",0.13/N983+J983,IF(U:U="口行10",0.18/N983+J983,IF(U:U="农发1",0.09/N983+J983,IF(U:U="农发2",0.09/N983+J983,IF(U:U="农发3",0.09/N983+J983,IF(U:U="农发5",0.14/N983+J983,IF(U:U="农发7",0.19/N983+J983,IF(U:U="农发10",0.19/N983+J983,IF(U:U="农发20",0.24/N983+J983,IF(U:U="国债1",0.05/N983+J983,IF(U:U="国债2",0.05/N983+J983,IF(U:U="国债3",0.05/N983+J983,IF(U:U="国开0",0,IF(U:U="农发0",0,IF(U:U="国债0",0,IF(U:U="口行0",0,0.1/N983+J983)))))))))))))))))))))))))</f>
        <v>4.2130819352913376</v>
      </c>
      <c r="Q983" s="1"/>
      <c r="R983" s="88">
        <f t="shared" si="31"/>
        <v>1.8281935291337703</v>
      </c>
      <c r="S983" s="1"/>
      <c r="U983" s="1" t="str">
        <f>IF(I:I="国家开发银行","国开",IF(I:I="中国进出口银行","口行",IF(I:I="中国农业发展银行","农发","国债")))&amp;IF(G:G&lt;1,"0",G983)</f>
        <v>口行10</v>
      </c>
      <c r="W983" s="1"/>
      <c r="X983" s="1"/>
    </row>
    <row r="984" spans="1:24" ht="15.75" hidden="1" x14ac:dyDescent="0.25">
      <c r="A984" s="113" t="str">
        <f t="shared" si="30"/>
        <v>170304.IB</v>
      </c>
      <c r="B984" s="29" t="s">
        <v>3407</v>
      </c>
      <c r="C984" s="29" t="s">
        <v>3408</v>
      </c>
      <c r="D984" s="33">
        <v>42817</v>
      </c>
      <c r="E984" s="33">
        <v>42821</v>
      </c>
      <c r="F984" s="30">
        <v>40</v>
      </c>
      <c r="G984" s="30">
        <v>5</v>
      </c>
      <c r="H984" s="29" t="s">
        <v>12</v>
      </c>
      <c r="I984" s="29" t="s">
        <v>22</v>
      </c>
      <c r="J984" s="30">
        <v>4.0965999999999996</v>
      </c>
      <c r="K984" s="30">
        <v>3.13</v>
      </c>
      <c r="L984" s="30"/>
      <c r="M984" s="30">
        <v>24</v>
      </c>
      <c r="N984" s="84">
        <f>[1]!b_anal_modidura_cnbd(A984,E984,1)</f>
        <v>4.4252000000000002</v>
      </c>
      <c r="O984" s="85">
        <f>[1]!b_anal_yield_cnbd(A984,D984,1)</f>
        <v>4.1227</v>
      </c>
      <c r="P984" s="86">
        <f>IF(U:U="国开1",0.09/N984+J984,IF(U:U="国开3",0.14/N984+J984,IF(U:U="国开5",0.24/N984+J984,IF(U:U="国开7",0.24/N984+J984,IF(U:U="国开10",0.29/N984+J984,IF(U:U="口行1",0.08/N984+J984,IF(U:U="口行2",0.08/N984+J984,IF(U:U="口行3",0.08/N984+J984,IF(U:U="口行5",0.13/N984+J984,IF(U:U="口行7",0.13/N984+J984,IF(U:U="口行10",0.18/N984+J984,IF(U:U="农发1",0.09/N984+J984,IF(U:U="农发2",0.09/N984+J984,IF(U:U="农发3",0.09/N984+J984,IF(U:U="农发5",0.14/N984+J984,IF(U:U="农发7",0.19/N984+J984,IF(U:U="农发10",0.19/N984+J984,IF(U:U="农发20",0.24/N984+J984,IF(U:U="国债1",0.05/N984+J984,IF(U:U="国债2",0.05/N984+J984,IF(U:U="国债3",0.05/N984+J984,IF(U:U="国开0",0,IF(U:U="农发0",0,IF(U:U="国债0",0,IF(U:U="口行0",0,0.1/N984+J984)))))))))))))))))))))))))</f>
        <v>4.1259772032902466</v>
      </c>
      <c r="Q984" s="1"/>
      <c r="R984" s="88">
        <f t="shared" si="31"/>
        <v>0.32772032902466108</v>
      </c>
      <c r="S984" s="1"/>
      <c r="U984" s="1" t="str">
        <f>IF(I:I="国家开发银行","国开",IF(I:I="中国进出口银行","口行",IF(I:I="中国农业发展银行","农发","国债")))&amp;IF(G:G&lt;1,"0",G984)</f>
        <v>口行5</v>
      </c>
      <c r="W984" s="1"/>
      <c r="X984" s="1"/>
    </row>
    <row r="985" spans="1:24" ht="15.75" hidden="1" x14ac:dyDescent="0.25">
      <c r="A985" s="113" t="str">
        <f t="shared" si="30"/>
        <v>170403.IB</v>
      </c>
      <c r="B985" s="29" t="s">
        <v>3409</v>
      </c>
      <c r="C985" s="29" t="s">
        <v>3410</v>
      </c>
      <c r="D985" s="33">
        <v>42821</v>
      </c>
      <c r="E985" s="33">
        <v>42823</v>
      </c>
      <c r="F985" s="30">
        <v>50</v>
      </c>
      <c r="G985" s="30">
        <v>5</v>
      </c>
      <c r="H985" s="29" t="s">
        <v>12</v>
      </c>
      <c r="I985" s="29" t="s">
        <v>41</v>
      </c>
      <c r="J985" s="30">
        <v>4.0419999999999998</v>
      </c>
      <c r="K985" s="30">
        <v>2.96</v>
      </c>
      <c r="L985" s="30"/>
      <c r="M985" s="30">
        <v>17.100000000000001</v>
      </c>
      <c r="N985" s="84">
        <f>[1]!b_anal_modidura_cnbd(A985,E985,1)</f>
        <v>4.2550999999999997</v>
      </c>
      <c r="O985" s="85">
        <f>[1]!b_anal_yield_cnbd(A985,D985,1)</f>
        <v>4.0693000000000001</v>
      </c>
      <c r="P985" s="86">
        <f>IF(U:U="国开1",0.09/N985+J985,IF(U:U="国开3",0.14/N985+J985,IF(U:U="国开5",0.24/N985+J985,IF(U:U="国开7",0.24/N985+J985,IF(U:U="国开10",0.29/N985+J985,IF(U:U="口行1",0.08/N985+J985,IF(U:U="口行2",0.08/N985+J985,IF(U:U="口行3",0.08/N985+J985,IF(U:U="口行5",0.13/N985+J985,IF(U:U="口行7",0.13/N985+J985,IF(U:U="口行10",0.18/N985+J985,IF(U:U="农发1",0.09/N985+J985,IF(U:U="农发2",0.09/N985+J985,IF(U:U="农发3",0.09/N985+J985,IF(U:U="农发5",0.14/N985+J985,IF(U:U="农发7",0.19/N985+J985,IF(U:U="农发10",0.19/N985+J985,IF(U:U="农发20",0.24/N985+J985,IF(U:U="国债1",0.05/N985+J985,IF(U:U="国债2",0.05/N985+J985,IF(U:U="国债3",0.05/N985+J985,IF(U:U="国开0",0,IF(U:U="农发0",0,IF(U:U="国债0",0,IF(U:U="口行0",0,0.1/N985+J985)))))))))))))))))))))))))</f>
        <v>4.0749016944372629</v>
      </c>
      <c r="Q985" s="1"/>
      <c r="R985" s="88">
        <f t="shared" si="31"/>
        <v>0.56016944372627719</v>
      </c>
      <c r="S985" s="1"/>
      <c r="U985" s="1" t="str">
        <f>IF(I:I="国家开发银行","国开",IF(I:I="中国进出口银行","口行",IF(I:I="中国农业发展银行","农发","国债")))&amp;IF(G:G&lt;1,"0",G985)</f>
        <v>农发5</v>
      </c>
      <c r="W985" s="1"/>
      <c r="X985" s="1"/>
    </row>
    <row r="986" spans="1:24" ht="15.75" hidden="1" x14ac:dyDescent="0.25">
      <c r="A986" s="113" t="str">
        <f t="shared" si="30"/>
        <v>170404.IB</v>
      </c>
      <c r="B986" s="29" t="s">
        <v>3411</v>
      </c>
      <c r="C986" s="29" t="s">
        <v>3412</v>
      </c>
      <c r="D986" s="33">
        <v>42821</v>
      </c>
      <c r="E986" s="33">
        <v>42823</v>
      </c>
      <c r="F986" s="30">
        <v>40</v>
      </c>
      <c r="G986" s="30">
        <v>7</v>
      </c>
      <c r="H986" s="29" t="s">
        <v>12</v>
      </c>
      <c r="I986" s="29" t="s">
        <v>41</v>
      </c>
      <c r="J986" s="30">
        <v>4.1832000000000003</v>
      </c>
      <c r="K986" s="30">
        <v>2.25</v>
      </c>
      <c r="L986" s="30"/>
      <c r="M986" s="30">
        <v>3.8889</v>
      </c>
      <c r="N986" s="84">
        <f>[1]!b_anal_modidura_cnbd(A986,E986,1)</f>
        <v>5.7953000000000001</v>
      </c>
      <c r="O986" s="85">
        <f>[1]!b_anal_yield_cnbd(A986,D986,1)</f>
        <v>4.1936</v>
      </c>
      <c r="P986" s="86">
        <f>IF(U:U="国开1",0.09/N986+J986,IF(U:U="国开3",0.14/N986+J986,IF(U:U="国开5",0.24/N986+J986,IF(U:U="国开7",0.24/N986+J986,IF(U:U="国开10",0.29/N986+J986,IF(U:U="口行1",0.08/N986+J986,IF(U:U="口行2",0.08/N986+J986,IF(U:U="口行3",0.08/N986+J986,IF(U:U="口行5",0.13/N986+J986,IF(U:U="口行7",0.13/N986+J986,IF(U:U="口行10",0.18/N986+J986,IF(U:U="农发1",0.09/N986+J986,IF(U:U="农发2",0.09/N986+J986,IF(U:U="农发3",0.09/N986+J986,IF(U:U="农发5",0.14/N986+J986,IF(U:U="农发7",0.19/N986+J986,IF(U:U="农发10",0.19/N986+J986,IF(U:U="农发20",0.24/N986+J986,IF(U:U="国债1",0.05/N986+J986,IF(U:U="国债2",0.05/N986+J986,IF(U:U="国债3",0.05/N986+J986,IF(U:U="国开0",0,IF(U:U="农发0",0,IF(U:U="国债0",0,IF(U:U="口行0",0,0.1/N986+J986)))))))))))))))))))))))))</f>
        <v>4.2159851879971706</v>
      </c>
      <c r="Q986" s="1"/>
      <c r="R986" s="88">
        <f t="shared" si="31"/>
        <v>2.2385187997170597</v>
      </c>
      <c r="S986" s="1"/>
      <c r="U986" s="1" t="str">
        <f>IF(I:I="国家开发银行","国开",IF(I:I="中国进出口银行","口行",IF(I:I="中国农业发展银行","农发","国债")))&amp;IF(G:G&lt;1,"0",G986)</f>
        <v>农发7</v>
      </c>
      <c r="W986" s="1"/>
      <c r="X986" s="1"/>
    </row>
    <row r="987" spans="1:24" ht="15.75" hidden="1" x14ac:dyDescent="0.25">
      <c r="A987" s="113" t="str">
        <f t="shared" si="30"/>
        <v>170402.IB</v>
      </c>
      <c r="B987" s="29" t="s">
        <v>3413</v>
      </c>
      <c r="C987" s="29" t="s">
        <v>3414</v>
      </c>
      <c r="D987" s="33">
        <v>42821</v>
      </c>
      <c r="E987" s="33">
        <v>42823</v>
      </c>
      <c r="F987" s="30">
        <v>50</v>
      </c>
      <c r="G987" s="30">
        <v>3</v>
      </c>
      <c r="H987" s="29" t="s">
        <v>12</v>
      </c>
      <c r="I987" s="29" t="s">
        <v>41</v>
      </c>
      <c r="J987" s="30">
        <v>3.9169999999999998</v>
      </c>
      <c r="K987" s="30">
        <v>3.37</v>
      </c>
      <c r="L987" s="30"/>
      <c r="M987" s="30">
        <v>1.6037999999999999</v>
      </c>
      <c r="N987" s="84">
        <f>[1]!b_anal_modidura_cnbd(A987,E987,1)</f>
        <v>2.5722999999999998</v>
      </c>
      <c r="O987" s="85">
        <f>[1]!b_anal_yield_cnbd(A987,D987,1)</f>
        <v>3.9531000000000001</v>
      </c>
      <c r="P987" s="86">
        <f>IF(U:U="国开1",0.09/N987+J987,IF(U:U="国开3",0.14/N987+J987,IF(U:U="国开5",0.24/N987+J987,IF(U:U="国开7",0.24/N987+J987,IF(U:U="国开10",0.29/N987+J987,IF(U:U="口行1",0.08/N987+J987,IF(U:U="口行2",0.08/N987+J987,IF(U:U="口行3",0.08/N987+J987,IF(U:U="口行5",0.13/N987+J987,IF(U:U="口行7",0.13/N987+J987,IF(U:U="口行10",0.18/N987+J987,IF(U:U="农发1",0.09/N987+J987,IF(U:U="农发2",0.09/N987+J987,IF(U:U="农发3",0.09/N987+J987,IF(U:U="农发5",0.14/N987+J987,IF(U:U="农发7",0.19/N987+J987,IF(U:U="农发10",0.19/N987+J987,IF(U:U="农发20",0.24/N987+J987,IF(U:U="国债1",0.05/N987+J987,IF(U:U="国债2",0.05/N987+J987,IF(U:U="国债3",0.05/N987+J987,IF(U:U="国开0",0,IF(U:U="农发0",0,IF(U:U="国债0",0,IF(U:U="口行0",0,0.1/N987+J987)))))))))))))))))))))))))</f>
        <v>3.9519881429071257</v>
      </c>
      <c r="Q987" s="1"/>
      <c r="R987" s="88">
        <f t="shared" si="31"/>
        <v>-0.11118570928743132</v>
      </c>
      <c r="S987" s="1"/>
      <c r="U987" s="1" t="str">
        <f>IF(I:I="国家开发银行","国开",IF(I:I="中国进出口银行","口行",IF(I:I="中国农业发展银行","农发","国债")))&amp;IF(G:G&lt;1,"0",G987)</f>
        <v>农发3</v>
      </c>
      <c r="W987" s="1"/>
      <c r="X987" s="1"/>
    </row>
    <row r="988" spans="1:24" ht="15.75" hidden="1" x14ac:dyDescent="0.25">
      <c r="A988" s="113" t="str">
        <f t="shared" si="30"/>
        <v>170406.IB</v>
      </c>
      <c r="B988" s="29" t="s">
        <v>3415</v>
      </c>
      <c r="C988" s="29" t="s">
        <v>3416</v>
      </c>
      <c r="D988" s="33">
        <v>42821</v>
      </c>
      <c r="E988" s="33">
        <v>42823</v>
      </c>
      <c r="F988" s="30">
        <v>20</v>
      </c>
      <c r="G988" s="30">
        <v>15</v>
      </c>
      <c r="H988" s="29" t="s">
        <v>12</v>
      </c>
      <c r="I988" s="29" t="s">
        <v>41</v>
      </c>
      <c r="J988" s="30">
        <v>4.3528000000000002</v>
      </c>
      <c r="K988" s="30">
        <v>3.53</v>
      </c>
      <c r="L988" s="30"/>
      <c r="M988" s="30">
        <v>1.8421000000000001</v>
      </c>
      <c r="N988" s="84">
        <f>[1]!b_anal_modidura_cnbd(A988,E988,1)</f>
        <v>10.776899999999999</v>
      </c>
      <c r="O988" s="85">
        <f>[1]!b_anal_yield_cnbd(A988,D988,1)</f>
        <v>4.3563000000000001</v>
      </c>
      <c r="P988" s="86">
        <f>IF(U:U="国开1",0.09/N988+J988,IF(U:U="国开3",0.14/N988+J988,IF(U:U="国开5",0.24/N988+J988,IF(U:U="国开7",0.24/N988+J988,IF(U:U="国开10",0.29/N988+J988,IF(U:U="口行1",0.08/N988+J988,IF(U:U="口行2",0.08/N988+J988,IF(U:U="口行3",0.08/N988+J988,IF(U:U="口行5",0.13/N988+J988,IF(U:U="口行7",0.13/N988+J988,IF(U:U="口行10",0.18/N988+J988,IF(U:U="农发1",0.09/N988+J988,IF(U:U="农发2",0.09/N988+J988,IF(U:U="农发3",0.09/N988+J988,IF(U:U="农发5",0.14/N988+J988,IF(U:U="农发7",0.19/N988+J988,IF(U:U="农发10",0.19/N988+J988,IF(U:U="农发20",0.24/N988+J988,IF(U:U="国债1",0.05/N988+J988,IF(U:U="国债2",0.05/N988+J988,IF(U:U="国债3",0.05/N988+J988,IF(U:U="国开0",0,IF(U:U="农发0",0,IF(U:U="国债0",0,IF(U:U="口行0",0,0.1/N988+J988)))))))))))))))))))))))))</f>
        <v>4.3620791062364876</v>
      </c>
      <c r="Q988" s="1"/>
      <c r="R988" s="88">
        <f t="shared" si="31"/>
        <v>0.57791062364875856</v>
      </c>
      <c r="S988" s="1"/>
      <c r="U988" s="1" t="str">
        <f>IF(I:I="国家开发银行","国开",IF(I:I="中国进出口银行","口行",IF(I:I="中国农业发展银行","农发","国债")))&amp;IF(G:G&lt;1,"0",G988)</f>
        <v>农发15</v>
      </c>
      <c r="W988" s="1"/>
      <c r="X988" s="1"/>
    </row>
    <row r="989" spans="1:24" ht="15.75" hidden="1" x14ac:dyDescent="0.25">
      <c r="A989" s="113" t="str">
        <f t="shared" si="30"/>
        <v>170405.IB</v>
      </c>
      <c r="B989" s="29" t="s">
        <v>3417</v>
      </c>
      <c r="C989" s="29" t="s">
        <v>3418</v>
      </c>
      <c r="D989" s="33">
        <v>42821</v>
      </c>
      <c r="E989" s="33">
        <v>42823</v>
      </c>
      <c r="F989" s="30">
        <v>40</v>
      </c>
      <c r="G989" s="30">
        <v>10</v>
      </c>
      <c r="H989" s="29" t="s">
        <v>12</v>
      </c>
      <c r="I989" s="29" t="s">
        <v>41</v>
      </c>
      <c r="J989" s="30">
        <v>4.1013999999999999</v>
      </c>
      <c r="K989" s="30">
        <v>4.16</v>
      </c>
      <c r="L989" s="30"/>
      <c r="M989" s="30">
        <v>1.1581999999999999</v>
      </c>
      <c r="N989" s="84">
        <f>[1]!b_anal_modidura_cnbd(A989,E989,1)</f>
        <v>7.9137000000000004</v>
      </c>
      <c r="O989" s="85">
        <f>[1]!b_anal_yield_cnbd(A989,D989,1)</f>
        <v>4.12</v>
      </c>
      <c r="P989" s="86">
        <f>IF(U:U="国开1",0.09/N989+J989,IF(U:U="国开3",0.14/N989+J989,IF(U:U="国开5",0.24/N989+J989,IF(U:U="国开7",0.24/N989+J989,IF(U:U="国开10",0.29/N989+J989,IF(U:U="口行1",0.08/N989+J989,IF(U:U="口行2",0.08/N989+J989,IF(U:U="口行3",0.08/N989+J989,IF(U:U="口行5",0.13/N989+J989,IF(U:U="口行7",0.13/N989+J989,IF(U:U="口行10",0.18/N989+J989,IF(U:U="农发1",0.09/N989+J989,IF(U:U="农发2",0.09/N989+J989,IF(U:U="农发3",0.09/N989+J989,IF(U:U="农发5",0.14/N989+J989,IF(U:U="农发7",0.19/N989+J989,IF(U:U="农发10",0.19/N989+J989,IF(U:U="农发20",0.24/N989+J989,IF(U:U="国债1",0.05/N989+J989,IF(U:U="国债2",0.05/N989+J989,IF(U:U="国债3",0.05/N989+J989,IF(U:U="国开0",0,IF(U:U="农发0",0,IF(U:U="国债0",0,IF(U:U="口行0",0,0.1/N989+J989)))))))))))))))))))))))))</f>
        <v>4.1254089970557386</v>
      </c>
      <c r="Q989" s="1"/>
      <c r="R989" s="88">
        <f t="shared" si="31"/>
        <v>0.54089970557384959</v>
      </c>
      <c r="S989" s="1"/>
      <c r="U989" s="1" t="str">
        <f>IF(I:I="国家开发银行","国开",IF(I:I="中国进出口银行","口行",IF(I:I="中国农业发展银行","农发","国债")))&amp;IF(G:G&lt;1,"0",G989)</f>
        <v>农发10</v>
      </c>
      <c r="W989" s="1"/>
      <c r="X989" s="1"/>
    </row>
    <row r="990" spans="1:24" ht="15.75" hidden="1" x14ac:dyDescent="0.25">
      <c r="A990" s="113" t="str">
        <f t="shared" si="30"/>
        <v>160213.IB</v>
      </c>
      <c r="B990" s="29" t="s">
        <v>3419</v>
      </c>
      <c r="C990" s="29" t="s">
        <v>3420</v>
      </c>
      <c r="D990" s="33">
        <v>42822</v>
      </c>
      <c r="E990" s="33">
        <v>42830</v>
      </c>
      <c r="F990" s="30">
        <v>50</v>
      </c>
      <c r="G990" s="30">
        <v>10</v>
      </c>
      <c r="H990" s="29" t="s">
        <v>12</v>
      </c>
      <c r="I990" s="29" t="s">
        <v>15</v>
      </c>
      <c r="J990" s="30">
        <v>3.9746000000000001</v>
      </c>
      <c r="K990" s="30">
        <v>5.86</v>
      </c>
      <c r="L990" s="30"/>
      <c r="M990" s="30">
        <v>1.4831000000000001</v>
      </c>
      <c r="N990" s="84">
        <f>[1]!b_anal_modidura_cnbd(A990,E990,1)</f>
        <v>7.7739000000000003</v>
      </c>
      <c r="O990" s="85">
        <f>[1]!b_anal_yield_cnbd(A990,D990,1)</f>
        <v>4.0522999999999998</v>
      </c>
      <c r="P990" s="86">
        <f>IF(U:U="国开1",0.09/N990+J990,IF(U:U="国开3",0.14/N990+J990,IF(U:U="国开5",0.24/N990+J990,IF(U:U="国开7",0.24/N990+J990,IF(U:U="国开10",0.29/N990+J990,IF(U:U="口行1",0.08/N990+J990,IF(U:U="口行2",0.08/N990+J990,IF(U:U="口行3",0.08/N990+J990,IF(U:U="口行5",0.13/N990+J990,IF(U:U="口行7",0.13/N990+J990,IF(U:U="口行10",0.18/N990+J990,IF(U:U="农发1",0.09/N990+J990,IF(U:U="农发2",0.09/N990+J990,IF(U:U="农发3",0.09/N990+J990,IF(U:U="农发5",0.14/N990+J990,IF(U:U="农发7",0.19/N990+J990,IF(U:U="农发10",0.19/N990+J990,IF(U:U="农发20",0.24/N990+J990,IF(U:U="国债1",0.05/N990+J990,IF(U:U="国债2",0.05/N990+J990,IF(U:U="国债3",0.05/N990+J990,IF(U:U="国开0",0,IF(U:U="农发0",0,IF(U:U="国债0",0,IF(U:U="口行0",0,0.1/N990+J990)))))))))))))))))))))))))</f>
        <v>4.0119043131504135</v>
      </c>
      <c r="Q990" s="1"/>
      <c r="R990" s="88">
        <f t="shared" si="31"/>
        <v>-4.0395686849586276</v>
      </c>
      <c r="S990" s="1"/>
      <c r="U990" s="1" t="str">
        <f>IF(I:I="国家开发银行","国开",IF(I:I="中国进出口银行","口行",IF(I:I="中国农业发展银行","农发","国债")))&amp;IF(G:G&lt;1,"0",G990)</f>
        <v>国开10</v>
      </c>
      <c r="W990" s="1"/>
      <c r="X990" s="1"/>
    </row>
    <row r="991" spans="1:24" ht="15.75" hidden="1" x14ac:dyDescent="0.25">
      <c r="A991" s="113" t="str">
        <f t="shared" si="30"/>
        <v>160215.IB</v>
      </c>
      <c r="B991" s="29" t="s">
        <v>3421</v>
      </c>
      <c r="C991" s="29" t="s">
        <v>3422</v>
      </c>
      <c r="D991" s="33">
        <v>42822</v>
      </c>
      <c r="E991" s="33">
        <v>42830</v>
      </c>
      <c r="F991" s="30">
        <v>50</v>
      </c>
      <c r="G991" s="30">
        <v>3</v>
      </c>
      <c r="H991" s="29" t="s">
        <v>12</v>
      </c>
      <c r="I991" s="29" t="s">
        <v>15</v>
      </c>
      <c r="J991" s="30">
        <v>3.8224</v>
      </c>
      <c r="K991" s="30">
        <v>4.3099999999999996</v>
      </c>
      <c r="L991" s="30"/>
      <c r="M991" s="30">
        <v>1.5226999999999999</v>
      </c>
      <c r="N991" s="84">
        <f>[1]!b_anal_modidura_cnbd(A991,E991,1)</f>
        <v>2.3715999999999999</v>
      </c>
      <c r="O991" s="85">
        <f>[1]!b_anal_yield_cnbd(A991,D991,1)</f>
        <v>3.9062000000000001</v>
      </c>
      <c r="P991" s="86">
        <f>IF(U:U="国开1",0.09/N991+J991,IF(U:U="国开3",0.14/N991+J991,IF(U:U="国开5",0.24/N991+J991,IF(U:U="国开7",0.24/N991+J991,IF(U:U="国开10",0.29/N991+J991,IF(U:U="口行1",0.08/N991+J991,IF(U:U="口行2",0.08/N991+J991,IF(U:U="口行3",0.08/N991+J991,IF(U:U="口行5",0.13/N991+J991,IF(U:U="口行7",0.13/N991+J991,IF(U:U="口行10",0.18/N991+J991,IF(U:U="农发1",0.09/N991+J991,IF(U:U="农发2",0.09/N991+J991,IF(U:U="农发3",0.09/N991+J991,IF(U:U="农发5",0.14/N991+J991,IF(U:U="农发7",0.19/N991+J991,IF(U:U="农发10",0.19/N991+J991,IF(U:U="农发20",0.24/N991+J991,IF(U:U="国债1",0.05/N991+J991,IF(U:U="国债2",0.05/N991+J991,IF(U:U="国债3",0.05/N991+J991,IF(U:U="国开0",0,IF(U:U="农发0",0,IF(U:U="国债0",0,IF(U:U="口行0",0,0.1/N991+J991)))))))))))))))))))))))))</f>
        <v>3.8814318772136955</v>
      </c>
      <c r="Q991" s="1"/>
      <c r="R991" s="88">
        <f t="shared" si="31"/>
        <v>-2.4768122786304581</v>
      </c>
      <c r="S991" s="1"/>
      <c r="U991" s="1" t="str">
        <f>IF(I:I="国家开发银行","国开",IF(I:I="中国进出口银行","口行",IF(I:I="中国农业发展银行","农发","国债")))&amp;IF(G:G&lt;1,"0",G991)</f>
        <v>国开3</v>
      </c>
      <c r="W991" s="1"/>
      <c r="X991" s="1"/>
    </row>
    <row r="992" spans="1:24" ht="15.75" hidden="1" x14ac:dyDescent="0.25">
      <c r="A992" s="113" t="str">
        <f t="shared" si="30"/>
        <v>160218.IB</v>
      </c>
      <c r="B992" s="29" t="s">
        <v>3423</v>
      </c>
      <c r="C992" s="29" t="s">
        <v>3424</v>
      </c>
      <c r="D992" s="33">
        <v>42822</v>
      </c>
      <c r="E992" s="33">
        <v>42830</v>
      </c>
      <c r="F992" s="30">
        <v>50</v>
      </c>
      <c r="G992" s="30">
        <v>5</v>
      </c>
      <c r="H992" s="29" t="s">
        <v>12</v>
      </c>
      <c r="I992" s="29" t="s">
        <v>15</v>
      </c>
      <c r="J992" s="30">
        <v>3.9</v>
      </c>
      <c r="K992" s="30">
        <v>3.92</v>
      </c>
      <c r="L992" s="30"/>
      <c r="M992" s="30">
        <v>4.4390000000000001</v>
      </c>
      <c r="N992" s="84">
        <f>[1]!b_anal_modidura_cnbd(A992,E992,1)</f>
        <v>4.1847000000000003</v>
      </c>
      <c r="O992" s="85">
        <f>[1]!b_anal_yield_cnbd(A992,D992,1)</f>
        <v>3.9672000000000001</v>
      </c>
      <c r="P992" s="86">
        <f>IF(U:U="国开1",0.09/N992+J992,IF(U:U="国开3",0.14/N992+J992,IF(U:U="国开5",0.24/N992+J992,IF(U:U="国开7",0.24/N992+J992,IF(U:U="国开10",0.29/N992+J992,IF(U:U="口行1",0.08/N992+J992,IF(U:U="口行2",0.08/N992+J992,IF(U:U="口行3",0.08/N992+J992,IF(U:U="口行5",0.13/N992+J992,IF(U:U="口行7",0.13/N992+J992,IF(U:U="口行10",0.18/N992+J992,IF(U:U="农发1",0.09/N992+J992,IF(U:U="农发2",0.09/N992+J992,IF(U:U="农发3",0.09/N992+J992,IF(U:U="农发5",0.14/N992+J992,IF(U:U="农发7",0.19/N992+J992,IF(U:U="农发10",0.19/N992+J992,IF(U:U="农发20",0.24/N992+J992,IF(U:U="国债1",0.05/N992+J992,IF(U:U="国债2",0.05/N992+J992,IF(U:U="国债3",0.05/N992+J992,IF(U:U="国开0",0,IF(U:U="农发0",0,IF(U:U="国债0",0,IF(U:U="口行0",0,0.1/N992+J992)))))))))))))))))))))))))</f>
        <v>3.9573517814897126</v>
      </c>
      <c r="Q992" s="1"/>
      <c r="R992" s="88">
        <f t="shared" si="31"/>
        <v>-0.98482185102874986</v>
      </c>
      <c r="S992" s="1"/>
      <c r="U992" s="1" t="str">
        <f>IF(I:I="国家开发银行","国开",IF(I:I="中国进出口银行","口行",IF(I:I="中国农业发展银行","农发","国债")))&amp;IF(G:G&lt;1,"0",G992)</f>
        <v>国开5</v>
      </c>
      <c r="W992" s="1"/>
      <c r="X992" s="1"/>
    </row>
    <row r="993" spans="1:24" ht="15.75" hidden="1" x14ac:dyDescent="0.25">
      <c r="A993" s="113" t="str">
        <f t="shared" si="30"/>
        <v>170303.IB</v>
      </c>
      <c r="B993" s="29" t="s">
        <v>3425</v>
      </c>
      <c r="C993" s="29" t="s">
        <v>3426</v>
      </c>
      <c r="D993" s="33">
        <v>42824</v>
      </c>
      <c r="E993" s="33">
        <v>42830</v>
      </c>
      <c r="F993" s="30">
        <v>40</v>
      </c>
      <c r="G993" s="30">
        <v>10</v>
      </c>
      <c r="H993" s="29" t="s">
        <v>12</v>
      </c>
      <c r="I993" s="29" t="s">
        <v>22</v>
      </c>
      <c r="J993" s="30">
        <v>4.1432000000000002</v>
      </c>
      <c r="K993" s="30">
        <v>2.86</v>
      </c>
      <c r="L993" s="30"/>
      <c r="M993" s="30">
        <v>3.4241999999999999</v>
      </c>
      <c r="N993" s="84">
        <f>[1]!b_anal_modidura_cnbd(A993,E993,1)</f>
        <v>8.0200999999999993</v>
      </c>
      <c r="O993" s="85">
        <f>[1]!b_anal_yield_cnbd(A993,D993,1)</f>
        <v>4.1500000000000004</v>
      </c>
      <c r="P993" s="86">
        <f>IF(U:U="国开1",0.09/N993+J993,IF(U:U="国开3",0.14/N993+J993,IF(U:U="国开5",0.24/N993+J993,IF(U:U="国开7",0.24/N993+J993,IF(U:U="国开10",0.29/N993+J993,IF(U:U="口行1",0.08/N993+J993,IF(U:U="口行2",0.08/N993+J993,IF(U:U="口行3",0.08/N993+J993,IF(U:U="口行5",0.13/N993+J993,IF(U:U="口行7",0.13/N993+J993,IF(U:U="口行10",0.18/N993+J993,IF(U:U="农发1",0.09/N993+J993,IF(U:U="农发2",0.09/N993+J993,IF(U:U="农发3",0.09/N993+J993,IF(U:U="农发5",0.14/N993+J993,IF(U:U="农发7",0.19/N993+J993,IF(U:U="农发10",0.19/N993+J993,IF(U:U="农发20",0.24/N993+J993,IF(U:U="国债1",0.05/N993+J993,IF(U:U="国债2",0.05/N993+J993,IF(U:U="国债3",0.05/N993+J993,IF(U:U="国开0",0,IF(U:U="农发0",0,IF(U:U="国债0",0,IF(U:U="口行0",0,0.1/N993+J993)))))))))))))))))))))))))</f>
        <v>4.1656436104287975</v>
      </c>
      <c r="Q993" s="1"/>
      <c r="R993" s="88">
        <f t="shared" si="31"/>
        <v>1.5643610428797139</v>
      </c>
      <c r="S993" s="1"/>
      <c r="U993" s="1" t="str">
        <f>IF(I:I="国家开发银行","国开",IF(I:I="中国进出口银行","口行",IF(I:I="中国农业发展银行","农发","国债")))&amp;IF(G:G&lt;1,"0",G993)</f>
        <v>口行10</v>
      </c>
      <c r="W993" s="1"/>
      <c r="X993" s="1"/>
    </row>
    <row r="994" spans="1:24" ht="15.75" hidden="1" x14ac:dyDescent="0.25">
      <c r="A994" s="113" t="str">
        <f t="shared" si="30"/>
        <v>170302.IB</v>
      </c>
      <c r="B994" s="29" t="s">
        <v>3427</v>
      </c>
      <c r="C994" s="29" t="s">
        <v>3428</v>
      </c>
      <c r="D994" s="33">
        <v>42824</v>
      </c>
      <c r="E994" s="33">
        <v>42830</v>
      </c>
      <c r="F994" s="30">
        <v>40</v>
      </c>
      <c r="G994" s="30">
        <v>3</v>
      </c>
      <c r="H994" s="29" t="s">
        <v>12</v>
      </c>
      <c r="I994" s="29" t="s">
        <v>22</v>
      </c>
      <c r="J994" s="30">
        <v>3.8997999999999999</v>
      </c>
      <c r="K994" s="30">
        <v>3.45</v>
      </c>
      <c r="L994" s="30"/>
      <c r="M994" s="30">
        <v>2.1642000000000001</v>
      </c>
      <c r="N994" s="84">
        <f>[1]!b_anal_modidura_cnbd(A994,E994,1)</f>
        <v>2.6844000000000001</v>
      </c>
      <c r="O994" s="85">
        <f>[1]!b_anal_yield_cnbd(A994,D994,1)</f>
        <v>3.9399000000000002</v>
      </c>
      <c r="P994" s="86">
        <f>IF(U:U="国开1",0.09/N994+J994,IF(U:U="国开3",0.14/N994+J994,IF(U:U="国开5",0.24/N994+J994,IF(U:U="国开7",0.24/N994+J994,IF(U:U="国开10",0.29/N994+J994,IF(U:U="口行1",0.08/N994+J994,IF(U:U="口行2",0.08/N994+J994,IF(U:U="口行3",0.08/N994+J994,IF(U:U="口行5",0.13/N994+J994,IF(U:U="口行7",0.13/N994+J994,IF(U:U="口行10",0.18/N994+J994,IF(U:U="农发1",0.09/N994+J994,IF(U:U="农发2",0.09/N994+J994,IF(U:U="农发3",0.09/N994+J994,IF(U:U="农发5",0.14/N994+J994,IF(U:U="农发7",0.19/N994+J994,IF(U:U="农发10",0.19/N994+J994,IF(U:U="农发20",0.24/N994+J994,IF(U:U="国债1",0.05/N994+J994,IF(U:U="国债2",0.05/N994+J994,IF(U:U="国债3",0.05/N994+J994,IF(U:U="国开0",0,IF(U:U="农发0",0,IF(U:U="国债0",0,IF(U:U="口行0",0,0.1/N994+J994)))))))))))))))))))))))))</f>
        <v>3.9296018179108927</v>
      </c>
      <c r="Q994" s="1"/>
      <c r="R994" s="88">
        <f t="shared" si="31"/>
        <v>-1.0298182089107488</v>
      </c>
      <c r="S994" s="1"/>
      <c r="U994" s="1" t="str">
        <f>IF(I:I="国家开发银行","国开",IF(I:I="中国进出口银行","口行",IF(I:I="中国农业发展银行","农发","国债")))&amp;IF(G:G&lt;1,"0",G994)</f>
        <v>口行3</v>
      </c>
      <c r="W994" s="1"/>
      <c r="X994" s="1"/>
    </row>
    <row r="995" spans="1:24" ht="15.75" hidden="1" x14ac:dyDescent="0.25">
      <c r="A995" s="113" t="str">
        <f t="shared" si="30"/>
        <v>170304.IB</v>
      </c>
      <c r="B995" s="29" t="s">
        <v>3429</v>
      </c>
      <c r="C995" s="29" t="s">
        <v>3430</v>
      </c>
      <c r="D995" s="33">
        <v>42824</v>
      </c>
      <c r="E995" s="33">
        <v>42830</v>
      </c>
      <c r="F995" s="30">
        <v>40</v>
      </c>
      <c r="G995" s="30">
        <v>5</v>
      </c>
      <c r="H995" s="29" t="s">
        <v>12</v>
      </c>
      <c r="I995" s="29" t="s">
        <v>22</v>
      </c>
      <c r="J995" s="30">
        <v>4.0373999999999999</v>
      </c>
      <c r="K995" s="30">
        <v>3.07</v>
      </c>
      <c r="L995" s="30"/>
      <c r="M995" s="30">
        <v>1.5</v>
      </c>
      <c r="N995" s="84">
        <f>[1]!b_anal_modidura_cnbd(A995,E995,1)</f>
        <v>4.4012000000000002</v>
      </c>
      <c r="O995" s="85">
        <f>[1]!b_anal_yield_cnbd(A995,D995,1)</f>
        <v>4.07</v>
      </c>
      <c r="P995" s="86">
        <f>IF(U:U="国开1",0.09/N995+J995,IF(U:U="国开3",0.14/N995+J995,IF(U:U="国开5",0.24/N995+J995,IF(U:U="国开7",0.24/N995+J995,IF(U:U="国开10",0.29/N995+J995,IF(U:U="口行1",0.08/N995+J995,IF(U:U="口行2",0.08/N995+J995,IF(U:U="口行3",0.08/N995+J995,IF(U:U="口行5",0.13/N995+J995,IF(U:U="口行7",0.13/N995+J995,IF(U:U="口行10",0.18/N995+J995,IF(U:U="农发1",0.09/N995+J995,IF(U:U="农发2",0.09/N995+J995,IF(U:U="农发3",0.09/N995+J995,IF(U:U="农发5",0.14/N995+J995,IF(U:U="农发7",0.19/N995+J995,IF(U:U="农发10",0.19/N995+J995,IF(U:U="农发20",0.24/N995+J995,IF(U:U="国债1",0.05/N995+J995,IF(U:U="国债2",0.05/N995+J995,IF(U:U="国债3",0.05/N995+J995,IF(U:U="国开0",0,IF(U:U="农发0",0,IF(U:U="国债0",0,IF(U:U="口行0",0,0.1/N995+J995)))))))))))))))))))))))))</f>
        <v>4.066937398891211</v>
      </c>
      <c r="Q995" s="1"/>
      <c r="R995" s="88">
        <f t="shared" si="31"/>
        <v>-0.3062601108789309</v>
      </c>
      <c r="S995" s="1"/>
      <c r="U995" s="1" t="str">
        <f>IF(I:I="国家开发银行","国开",IF(I:I="中国进出口银行","口行",IF(I:I="中国农业发展银行","农发","国债")))&amp;IF(G:G&lt;1,"0",G995)</f>
        <v>口行5</v>
      </c>
      <c r="W995" s="1"/>
      <c r="X995" s="1"/>
    </row>
    <row r="996" spans="1:24" ht="15.75" hidden="1" x14ac:dyDescent="0.25">
      <c r="A996" s="113" t="str">
        <f t="shared" si="30"/>
        <v>160413.IB</v>
      </c>
      <c r="B996" s="29" t="s">
        <v>3431</v>
      </c>
      <c r="C996" s="29" t="s">
        <v>3432</v>
      </c>
      <c r="D996" s="33">
        <v>42830</v>
      </c>
      <c r="E996" s="33">
        <v>42832</v>
      </c>
      <c r="F996" s="30">
        <v>70</v>
      </c>
      <c r="G996" s="30">
        <v>5</v>
      </c>
      <c r="H996" s="29" t="s">
        <v>12</v>
      </c>
      <c r="I996" s="29" t="s">
        <v>41</v>
      </c>
      <c r="J996" s="30">
        <v>4.0446</v>
      </c>
      <c r="K996" s="30">
        <v>2.41</v>
      </c>
      <c r="L996" s="30"/>
      <c r="M996" s="30">
        <v>2.4443999999999999</v>
      </c>
      <c r="N996" s="84">
        <f>[1]!b_anal_modidura_cnbd(A996,E996,1)</f>
        <v>3.6760999999999999</v>
      </c>
      <c r="O996" s="85">
        <f>[1]!b_anal_yield_cnbd(A996,D996,1)</f>
        <v>4.0346000000000002</v>
      </c>
      <c r="P996" s="86">
        <f>IF(U:U="国开1",0.09/N996+J996,IF(U:U="国开3",0.14/N996+J996,IF(U:U="国开5",0.24/N996+J996,IF(U:U="国开7",0.24/N996+J996,IF(U:U="国开10",0.29/N996+J996,IF(U:U="口行1",0.08/N996+J996,IF(U:U="口行2",0.08/N996+J996,IF(U:U="口行3",0.08/N996+J996,IF(U:U="口行5",0.13/N996+J996,IF(U:U="口行7",0.13/N996+J996,IF(U:U="口行10",0.18/N996+J996,IF(U:U="农发1",0.09/N996+J996,IF(U:U="农发2",0.09/N996+J996,IF(U:U="农发3",0.09/N996+J996,IF(U:U="农发5",0.14/N996+J996,IF(U:U="农发7",0.19/N996+J996,IF(U:U="农发10",0.19/N996+J996,IF(U:U="农发20",0.24/N996+J996,IF(U:U="国债1",0.05/N996+J996,IF(U:U="国债2",0.05/N996+J996,IF(U:U="国债3",0.05/N996+J996,IF(U:U="国开0",0,IF(U:U="农发0",0,IF(U:U="国债0",0,IF(U:U="口行0",0,0.1/N996+J996)))))))))))))))))))))))))</f>
        <v>4.0826838388509561</v>
      </c>
      <c r="Q996" s="1"/>
      <c r="R996" s="88">
        <f t="shared" si="31"/>
        <v>4.8083838850955907</v>
      </c>
      <c r="S996" s="1"/>
      <c r="U996" s="1" t="str">
        <f>IF(I:I="国家开发银行","国开",IF(I:I="中国进出口银行","口行",IF(I:I="中国农业发展银行","农发","国债")))&amp;IF(G:G&lt;1,"0",G996)</f>
        <v>农发5</v>
      </c>
      <c r="W996" s="1"/>
      <c r="X996" s="1"/>
    </row>
    <row r="997" spans="1:24" ht="15.75" hidden="1" x14ac:dyDescent="0.25">
      <c r="A997" s="113" t="str">
        <f t="shared" si="30"/>
        <v>170405.IB</v>
      </c>
      <c r="B997" s="29" t="s">
        <v>3433</v>
      </c>
      <c r="C997" s="29" t="s">
        <v>3434</v>
      </c>
      <c r="D997" s="33">
        <v>42830</v>
      </c>
      <c r="E997" s="33">
        <v>42832</v>
      </c>
      <c r="F997" s="30">
        <v>50</v>
      </c>
      <c r="G997" s="30">
        <v>10</v>
      </c>
      <c r="H997" s="29" t="s">
        <v>12</v>
      </c>
      <c r="I997" s="29" t="s">
        <v>41</v>
      </c>
      <c r="J997" s="30">
        <v>4.1524999999999999</v>
      </c>
      <c r="K997" s="30">
        <v>3.46</v>
      </c>
      <c r="L997" s="30"/>
      <c r="M997" s="30">
        <v>6.3918999999999997</v>
      </c>
      <c r="N997" s="84">
        <f>[1]!b_anal_modidura_cnbd(A997,E997,1)</f>
        <v>7.89</v>
      </c>
      <c r="O997" s="85">
        <f>[1]!b_anal_yield_cnbd(A997,D997,1)</f>
        <v>4.1599000000000004</v>
      </c>
      <c r="P997" s="86">
        <f>IF(U:U="国开1",0.09/N997+J997,IF(U:U="国开3",0.14/N997+J997,IF(U:U="国开5",0.24/N997+J997,IF(U:U="国开7",0.24/N997+J997,IF(U:U="国开10",0.29/N997+J997,IF(U:U="口行1",0.08/N997+J997,IF(U:U="口行2",0.08/N997+J997,IF(U:U="口行3",0.08/N997+J997,IF(U:U="口行5",0.13/N997+J997,IF(U:U="口行7",0.13/N997+J997,IF(U:U="口行10",0.18/N997+J997,IF(U:U="农发1",0.09/N997+J997,IF(U:U="农发2",0.09/N997+J997,IF(U:U="农发3",0.09/N997+J997,IF(U:U="农发5",0.14/N997+J997,IF(U:U="农发7",0.19/N997+J997,IF(U:U="农发10",0.19/N997+J997,IF(U:U="农发20",0.24/N997+J997,IF(U:U="国债1",0.05/N997+J997,IF(U:U="国债2",0.05/N997+J997,IF(U:U="国债3",0.05/N997+J997,IF(U:U="国开0",0,IF(U:U="农发0",0,IF(U:U="国债0",0,IF(U:U="口行0",0,0.1/N997+J997)))))))))))))))))))))))))</f>
        <v>4.1765811153358676</v>
      </c>
      <c r="Q997" s="1"/>
      <c r="R997" s="88">
        <f t="shared" si="31"/>
        <v>1.6681115335867247</v>
      </c>
      <c r="S997" s="1"/>
      <c r="U997" s="1" t="str">
        <f>IF(I:I="国家开发银行","国开",IF(I:I="中国进出口银行","口行",IF(I:I="中国农业发展银行","农发","国债")))&amp;IF(G:G&lt;1,"0",G997)</f>
        <v>农发10</v>
      </c>
      <c r="W997" s="1"/>
      <c r="X997" s="1"/>
    </row>
    <row r="998" spans="1:24" ht="15.75" hidden="1" x14ac:dyDescent="0.25">
      <c r="A998" s="113" t="str">
        <f t="shared" si="30"/>
        <v>170004.IB</v>
      </c>
      <c r="B998" s="29" t="s">
        <v>3435</v>
      </c>
      <c r="C998" s="29" t="s">
        <v>3436</v>
      </c>
      <c r="D998" s="33">
        <v>42830</v>
      </c>
      <c r="E998" s="33">
        <v>42831</v>
      </c>
      <c r="F998" s="30">
        <v>320</v>
      </c>
      <c r="G998" s="30">
        <v>10</v>
      </c>
      <c r="H998" s="29" t="s">
        <v>12</v>
      </c>
      <c r="I998" s="29" t="s">
        <v>31</v>
      </c>
      <c r="J998" s="30">
        <v>3.2732999999999999</v>
      </c>
      <c r="K998" s="30">
        <v>1.64</v>
      </c>
      <c r="L998" s="30"/>
      <c r="M998" s="30"/>
      <c r="N998" s="84">
        <f>[1]!b_anal_modidura_cnbd(A998,E998,1)</f>
        <v>8.2760999999999996</v>
      </c>
      <c r="O998" s="85">
        <f>[1]!b_anal_yield_cnbd(A998,D998,1)</f>
        <v>3.3050000000000002</v>
      </c>
      <c r="P998" s="86">
        <f>IF(U:U="国开1",0.09/N998+J998,IF(U:U="国开3",0.14/N998+J998,IF(U:U="国开5",0.24/N998+J998,IF(U:U="国开7",0.24/N998+J998,IF(U:U="国开10",0.29/N998+J998,IF(U:U="口行1",0.08/N998+J998,IF(U:U="口行2",0.08/N998+J998,IF(U:U="口行3",0.08/N998+J998,IF(U:U="口行5",0.13/N998+J998,IF(U:U="口行7",0.13/N998+J998,IF(U:U="口行10",0.18/N998+J998,IF(U:U="农发1",0.09/N998+J998,IF(U:U="农发2",0.09/N998+J998,IF(U:U="农发3",0.09/N998+J998,IF(U:U="农发5",0.14/N998+J998,IF(U:U="农发7",0.19/N998+J998,IF(U:U="农发10",0.19/N998+J998,IF(U:U="农发20",0.24/N998+J998,IF(U:U="国债1",0.05/N998+J998,IF(U:U="国债2",0.05/N998+J998,IF(U:U="国债3",0.05/N998+J998,IF(U:U="国开0",0,IF(U:U="农发0",0,IF(U:U="国债0",0,IF(U:U="口行0",0,0.1/N998+J998)))))))))))))))))))))))))</f>
        <v>3.285382985947487</v>
      </c>
      <c r="Q998" s="1"/>
      <c r="R998" s="88">
        <f t="shared" si="31"/>
        <v>-1.9617014052513149</v>
      </c>
      <c r="S998" s="1"/>
      <c r="U998" s="1" t="str">
        <f>IF(I:I="国家开发银行","国开",IF(I:I="中国进出口银行","口行",IF(I:I="中国农业发展银行","农发","国债")))&amp;IF(G:G&lt;1,"0",G998)</f>
        <v>国债10</v>
      </c>
      <c r="W998" s="1"/>
      <c r="X998" s="1"/>
    </row>
    <row r="999" spans="1:24" ht="15.75" hidden="1" x14ac:dyDescent="0.25">
      <c r="A999" s="113" t="str">
        <f t="shared" si="30"/>
        <v>160218.IB</v>
      </c>
      <c r="B999" s="29" t="s">
        <v>3437</v>
      </c>
      <c r="C999" s="29" t="s">
        <v>3438</v>
      </c>
      <c r="D999" s="33">
        <v>42831</v>
      </c>
      <c r="E999" s="33">
        <v>42835</v>
      </c>
      <c r="F999" s="30">
        <v>40</v>
      </c>
      <c r="G999" s="30">
        <v>5</v>
      </c>
      <c r="H999" s="29" t="s">
        <v>12</v>
      </c>
      <c r="I999" s="29" t="s">
        <v>15</v>
      </c>
      <c r="J999" s="30">
        <v>3.9706999999999999</v>
      </c>
      <c r="K999" s="30">
        <v>3.28</v>
      </c>
      <c r="L999" s="30"/>
      <c r="M999" s="30">
        <v>1.1016999999999999</v>
      </c>
      <c r="N999" s="84">
        <f>[1]!b_anal_modidura_cnbd(A999,E999,1)</f>
        <v>4.1707999999999998</v>
      </c>
      <c r="O999" s="85">
        <f>[1]!b_anal_yield_cnbd(A999,D999,1)</f>
        <v>4.0096999999999996</v>
      </c>
      <c r="P999" s="86">
        <f>IF(U:U="国开1",0.09/N999+J999,IF(U:U="国开3",0.14/N999+J999,IF(U:U="国开5",0.24/N999+J999,IF(U:U="国开7",0.24/N999+J999,IF(U:U="国开10",0.29/N999+J999,IF(U:U="口行1",0.08/N999+J999,IF(U:U="口行2",0.08/N999+J999,IF(U:U="口行3",0.08/N999+J999,IF(U:U="口行5",0.13/N999+J999,IF(U:U="口行7",0.13/N999+J999,IF(U:U="口行10",0.18/N999+J999,IF(U:U="农发1",0.09/N999+J999,IF(U:U="农发2",0.09/N999+J999,IF(U:U="农发3",0.09/N999+J999,IF(U:U="农发5",0.14/N999+J999,IF(U:U="农发7",0.19/N999+J999,IF(U:U="农发10",0.19/N999+J999,IF(U:U="农发20",0.24/N999+J999,IF(U:U="国债1",0.05/N999+J999,IF(U:U="国债2",0.05/N999+J999,IF(U:U="国债3",0.05/N999+J999,IF(U:U="国开0",0,IF(U:U="农发0",0,IF(U:U="国债0",0,IF(U:U="口行0",0,0.1/N999+J999)))))))))))))))))))))))))</f>
        <v>4.0282429174259136</v>
      </c>
      <c r="Q999" s="1"/>
      <c r="R999" s="88">
        <f t="shared" si="31"/>
        <v>1.8542917425913963</v>
      </c>
      <c r="S999" s="1"/>
      <c r="U999" s="1" t="str">
        <f>IF(I:I="国家开发银行","国开",IF(I:I="中国进出口银行","口行",IF(I:I="中国农业发展银行","农发","国债")))&amp;IF(G:G&lt;1,"0",G999)</f>
        <v>国开5</v>
      </c>
      <c r="W999" s="1"/>
      <c r="X999" s="1"/>
    </row>
    <row r="1000" spans="1:24" ht="15.75" hidden="1" x14ac:dyDescent="0.25">
      <c r="A1000" s="113" t="str">
        <f t="shared" si="30"/>
        <v>160215.IB</v>
      </c>
      <c r="B1000" s="29" t="s">
        <v>3439</v>
      </c>
      <c r="C1000" s="29" t="s">
        <v>3440</v>
      </c>
      <c r="D1000" s="33">
        <v>42831</v>
      </c>
      <c r="E1000" s="33">
        <v>42835</v>
      </c>
      <c r="F1000" s="30">
        <v>50</v>
      </c>
      <c r="G1000" s="30">
        <v>3</v>
      </c>
      <c r="H1000" s="29" t="s">
        <v>12</v>
      </c>
      <c r="I1000" s="29" t="s">
        <v>15</v>
      </c>
      <c r="J1000" s="30">
        <v>3.8700999999999999</v>
      </c>
      <c r="K1000" s="30">
        <v>3.07</v>
      </c>
      <c r="L1000" s="30"/>
      <c r="M1000" s="30">
        <v>2.9375</v>
      </c>
      <c r="N1000" s="84">
        <f>[1]!b_anal_modidura_cnbd(A1000,E1000,1)</f>
        <v>2.3578999999999999</v>
      </c>
      <c r="O1000" s="85">
        <f>[1]!b_anal_yield_cnbd(A1000,D1000,1)</f>
        <v>3.9333</v>
      </c>
      <c r="P1000" s="86">
        <f>IF(U:U="国开1",0.09/N1000+J1000,IF(U:U="国开3",0.14/N1000+J1000,IF(U:U="国开5",0.24/N1000+J1000,IF(U:U="国开7",0.24/N1000+J1000,IF(U:U="国开10",0.29/N1000+J1000,IF(U:U="口行1",0.08/N1000+J1000,IF(U:U="口行2",0.08/N1000+J1000,IF(U:U="口行3",0.08/N1000+J1000,IF(U:U="口行5",0.13/N1000+J1000,IF(U:U="口行7",0.13/N1000+J1000,IF(U:U="口行10",0.18/N1000+J1000,IF(U:U="农发1",0.09/N1000+J1000,IF(U:U="农发2",0.09/N1000+J1000,IF(U:U="农发3",0.09/N1000+J1000,IF(U:U="农发5",0.14/N1000+J1000,IF(U:U="农发7",0.19/N1000+J1000,IF(U:U="农发10",0.19/N1000+J1000,IF(U:U="农发20",0.24/N1000+J1000,IF(U:U="国债1",0.05/N1000+J1000,IF(U:U="国债2",0.05/N1000+J1000,IF(U:U="国债3",0.05/N1000+J1000,IF(U:U="国开0",0,IF(U:U="农发0",0,IF(U:U="国债0",0,IF(U:U="口行0",0,0.1/N1000+J1000)))))))))))))))))))))))))</f>
        <v>3.9294748674668134</v>
      </c>
      <c r="Q1000" s="1"/>
      <c r="R1000" s="88">
        <f t="shared" si="31"/>
        <v>-0.38251325331866148</v>
      </c>
      <c r="S1000" s="1"/>
      <c r="U1000" s="1" t="str">
        <f>IF(I:I="国家开发银行","国开",IF(I:I="中国进出口银行","口行",IF(I:I="中国农业发展银行","农发","国债")))&amp;IF(G:G&lt;1,"0",G1000)</f>
        <v>国开3</v>
      </c>
      <c r="W1000" s="1"/>
      <c r="X1000" s="1"/>
    </row>
    <row r="1001" spans="1:24" ht="15.75" hidden="1" x14ac:dyDescent="0.25">
      <c r="A1001" s="113" t="str">
        <f t="shared" si="30"/>
        <v>170303.IB</v>
      </c>
      <c r="B1001" s="29" t="s">
        <v>3441</v>
      </c>
      <c r="C1001" s="29" t="s">
        <v>3442</v>
      </c>
      <c r="D1001" s="33">
        <v>42832</v>
      </c>
      <c r="E1001" s="33">
        <v>42835</v>
      </c>
      <c r="F1001" s="30">
        <v>40</v>
      </c>
      <c r="G1001" s="30">
        <v>10</v>
      </c>
      <c r="H1001" s="29" t="s">
        <v>12</v>
      </c>
      <c r="I1001" s="29" t="s">
        <v>22</v>
      </c>
      <c r="J1001" s="30">
        <v>4.1201999999999996</v>
      </c>
      <c r="K1001" s="30">
        <v>3.76</v>
      </c>
      <c r="L1001" s="30"/>
      <c r="M1001" s="30">
        <v>1.3945000000000001</v>
      </c>
      <c r="N1001" s="84">
        <f>[1]!b_anal_modidura_cnbd(A1001,E1001,1)</f>
        <v>8.0068999999999999</v>
      </c>
      <c r="O1001" s="85">
        <f>[1]!b_anal_yield_cnbd(A1001,D1001,1)</f>
        <v>4.1375999999999999</v>
      </c>
      <c r="P1001" s="86">
        <f>IF(U:U="国开1",0.09/N1001+J1001,IF(U:U="国开3",0.14/N1001+J1001,IF(U:U="国开5",0.24/N1001+J1001,IF(U:U="国开7",0.24/N1001+J1001,IF(U:U="国开10",0.29/N1001+J1001,IF(U:U="口行1",0.08/N1001+J1001,IF(U:U="口行2",0.08/N1001+J1001,IF(U:U="口行3",0.08/N1001+J1001,IF(U:U="口行5",0.13/N1001+J1001,IF(U:U="口行7",0.13/N1001+J1001,IF(U:U="口行10",0.18/N1001+J1001,IF(U:U="农发1",0.09/N1001+J1001,IF(U:U="农发2",0.09/N1001+J1001,IF(U:U="农发3",0.09/N1001+J1001,IF(U:U="农发5",0.14/N1001+J1001,IF(U:U="农发7",0.19/N1001+J1001,IF(U:U="农发10",0.19/N1001+J1001,IF(U:U="农发20",0.24/N1001+J1001,IF(U:U="国债1",0.05/N1001+J1001,IF(U:U="国债2",0.05/N1001+J1001,IF(U:U="国债3",0.05/N1001+J1001,IF(U:U="国开0",0,IF(U:U="农发0",0,IF(U:U="国债0",0,IF(U:U="口行0",0,0.1/N1001+J1001)))))))))))))))))))))))))</f>
        <v>4.1426806104734659</v>
      </c>
      <c r="Q1001" s="1"/>
      <c r="R1001" s="88">
        <f t="shared" si="31"/>
        <v>0.50806104734659741</v>
      </c>
      <c r="S1001" s="1"/>
      <c r="U1001" s="1" t="str">
        <f>IF(I:I="国家开发银行","国开",IF(I:I="中国进出口银行","口行",IF(I:I="中国农业发展银行","农发","国债")))&amp;IF(G:G&lt;1,"0",G1001)</f>
        <v>口行10</v>
      </c>
      <c r="W1001" s="1"/>
      <c r="X1001" s="1"/>
    </row>
    <row r="1002" spans="1:24" ht="15.75" hidden="1" x14ac:dyDescent="0.25">
      <c r="A1002" s="113" t="str">
        <f t="shared" si="30"/>
        <v>170304.IB</v>
      </c>
      <c r="B1002" s="29" t="s">
        <v>3443</v>
      </c>
      <c r="C1002" s="29" t="s">
        <v>3444</v>
      </c>
      <c r="D1002" s="33">
        <v>42832</v>
      </c>
      <c r="E1002" s="33">
        <v>42835</v>
      </c>
      <c r="F1002" s="30">
        <v>40</v>
      </c>
      <c r="G1002" s="30">
        <v>5</v>
      </c>
      <c r="H1002" s="29" t="s">
        <v>12</v>
      </c>
      <c r="I1002" s="29" t="s">
        <v>22</v>
      </c>
      <c r="J1002" s="30">
        <v>4.0225</v>
      </c>
      <c r="K1002" s="30">
        <v>3.46</v>
      </c>
      <c r="L1002" s="30"/>
      <c r="M1002" s="30">
        <v>4.8666999999999998</v>
      </c>
      <c r="N1002" s="84">
        <f>[1]!b_anal_modidura_cnbd(A1002,E1002,1)</f>
        <v>4.3899999999999997</v>
      </c>
      <c r="O1002" s="85">
        <f>[1]!b_anal_yield_cnbd(A1002,D1002,1)</f>
        <v>4.0500999999999996</v>
      </c>
      <c r="P1002" s="86">
        <f>IF(U:U="国开1",0.09/N1002+J1002,IF(U:U="国开3",0.14/N1002+J1002,IF(U:U="国开5",0.24/N1002+J1002,IF(U:U="国开7",0.24/N1002+J1002,IF(U:U="国开10",0.29/N1002+J1002,IF(U:U="口行1",0.08/N1002+J1002,IF(U:U="口行2",0.08/N1002+J1002,IF(U:U="口行3",0.08/N1002+J1002,IF(U:U="口行5",0.13/N1002+J1002,IF(U:U="口行7",0.13/N1002+J1002,IF(U:U="口行10",0.18/N1002+J1002,IF(U:U="农发1",0.09/N1002+J1002,IF(U:U="农发2",0.09/N1002+J1002,IF(U:U="农发3",0.09/N1002+J1002,IF(U:U="农发5",0.14/N1002+J1002,IF(U:U="农发7",0.19/N1002+J1002,IF(U:U="农发10",0.19/N1002+J1002,IF(U:U="农发20",0.24/N1002+J1002,IF(U:U="国债1",0.05/N1002+J1002,IF(U:U="国债2",0.05/N1002+J1002,IF(U:U="国债3",0.05/N1002+J1002,IF(U:U="国开0",0,IF(U:U="农发0",0,IF(U:U="国债0",0,IF(U:U="口行0",0,0.1/N1002+J1002)))))))))))))))))))))))))</f>
        <v>4.0521127562642372</v>
      </c>
      <c r="Q1002" s="1"/>
      <c r="R1002" s="88">
        <f t="shared" si="31"/>
        <v>0.20127562642375807</v>
      </c>
      <c r="S1002" s="1"/>
      <c r="U1002" s="1" t="str">
        <f>IF(I:I="国家开发银行","国开",IF(I:I="中国进出口银行","口行",IF(I:I="中国农业发展银行","农发","国债")))&amp;IF(G:G&lt;1,"0",G1002)</f>
        <v>口行5</v>
      </c>
      <c r="W1002" s="1"/>
      <c r="X1002" s="1"/>
    </row>
    <row r="1003" spans="1:24" ht="15.75" hidden="1" x14ac:dyDescent="0.25">
      <c r="A1003" s="113" t="str">
        <f t="shared" si="30"/>
        <v>170404.IB</v>
      </c>
      <c r="B1003" s="29" t="s">
        <v>3445</v>
      </c>
      <c r="C1003" s="29" t="s">
        <v>3446</v>
      </c>
      <c r="D1003" s="33">
        <v>42835</v>
      </c>
      <c r="E1003" s="33">
        <v>42837</v>
      </c>
      <c r="F1003" s="30">
        <v>47.2</v>
      </c>
      <c r="G1003" s="30">
        <v>7</v>
      </c>
      <c r="H1003" s="29" t="s">
        <v>12</v>
      </c>
      <c r="I1003" s="29" t="s">
        <v>41</v>
      </c>
      <c r="J1003" s="30">
        <v>4.1437999999999997</v>
      </c>
      <c r="K1003" s="30">
        <v>3.22</v>
      </c>
      <c r="L1003" s="30"/>
      <c r="M1003" s="30">
        <v>1.0382</v>
      </c>
      <c r="N1003" s="84">
        <f>[1]!b_anal_modidura_cnbd(A1003,E1003,1)</f>
        <v>5.7576999999999998</v>
      </c>
      <c r="O1003" s="85">
        <f>[1]!b_anal_yield_cnbd(A1003,D1003,1)</f>
        <v>4.1666999999999996</v>
      </c>
      <c r="P1003" s="86">
        <f>IF(U:U="国开1",0.09/N1003+J1003,IF(U:U="国开3",0.14/N1003+J1003,IF(U:U="国开5",0.24/N1003+J1003,IF(U:U="国开7",0.24/N1003+J1003,IF(U:U="国开10",0.29/N1003+J1003,IF(U:U="口行1",0.08/N1003+J1003,IF(U:U="口行2",0.08/N1003+J1003,IF(U:U="口行3",0.08/N1003+J1003,IF(U:U="口行5",0.13/N1003+J1003,IF(U:U="口行7",0.13/N1003+J1003,IF(U:U="口行10",0.18/N1003+J1003,IF(U:U="农发1",0.09/N1003+J1003,IF(U:U="农发2",0.09/N1003+J1003,IF(U:U="农发3",0.09/N1003+J1003,IF(U:U="农发5",0.14/N1003+J1003,IF(U:U="农发7",0.19/N1003+J1003,IF(U:U="农发10",0.19/N1003+J1003,IF(U:U="农发20",0.24/N1003+J1003,IF(U:U="国债1",0.05/N1003+J1003,IF(U:U="国债2",0.05/N1003+J1003,IF(U:U="国债3",0.05/N1003+J1003,IF(U:U="国开0",0,IF(U:U="农发0",0,IF(U:U="国债0",0,IF(U:U="口行0",0,0.1/N1003+J1003)))))))))))))))))))))))))</f>
        <v>4.1767992879101028</v>
      </c>
      <c r="Q1003" s="1"/>
      <c r="R1003" s="88">
        <f t="shared" si="31"/>
        <v>1.0099287910103172</v>
      </c>
      <c r="S1003" s="1"/>
      <c r="U1003" s="1" t="str">
        <f>IF(I:I="国家开发银行","国开",IF(I:I="中国进出口银行","口行",IF(I:I="中国农业发展银行","农发","国债")))&amp;IF(G:G&lt;1,"0",G1003)</f>
        <v>农发7</v>
      </c>
      <c r="W1003" s="1"/>
      <c r="X1003" s="1"/>
    </row>
    <row r="1004" spans="1:24" ht="15.75" hidden="1" x14ac:dyDescent="0.25">
      <c r="A1004" s="113" t="str">
        <f t="shared" si="30"/>
        <v>170402.IB</v>
      </c>
      <c r="B1004" s="29" t="s">
        <v>3447</v>
      </c>
      <c r="C1004" s="29" t="s">
        <v>3448</v>
      </c>
      <c r="D1004" s="33">
        <v>42835</v>
      </c>
      <c r="E1004" s="33">
        <v>42837</v>
      </c>
      <c r="F1004" s="30">
        <v>85</v>
      </c>
      <c r="G1004" s="30">
        <v>3</v>
      </c>
      <c r="H1004" s="29" t="s">
        <v>12</v>
      </c>
      <c r="I1004" s="29" t="s">
        <v>41</v>
      </c>
      <c r="J1004" s="30">
        <v>3.9277000000000002</v>
      </c>
      <c r="K1004" s="30">
        <v>2.72</v>
      </c>
      <c r="L1004" s="30"/>
      <c r="M1004" s="30">
        <v>11.4839</v>
      </c>
      <c r="N1004" s="84">
        <f>[1]!b_anal_modidura_cnbd(A1004,E1004,1)</f>
        <v>2.5345</v>
      </c>
      <c r="O1004" s="85">
        <f>[1]!b_anal_yield_cnbd(A1004,D1004,1)</f>
        <v>3.9607999999999999</v>
      </c>
      <c r="P1004" s="86">
        <f>IF(U:U="国开1",0.09/N1004+J1004,IF(U:U="国开3",0.14/N1004+J1004,IF(U:U="国开5",0.24/N1004+J1004,IF(U:U="国开7",0.24/N1004+J1004,IF(U:U="国开10",0.29/N1004+J1004,IF(U:U="口行1",0.08/N1004+J1004,IF(U:U="口行2",0.08/N1004+J1004,IF(U:U="口行3",0.08/N1004+J1004,IF(U:U="口行5",0.13/N1004+J1004,IF(U:U="口行7",0.13/N1004+J1004,IF(U:U="口行10",0.18/N1004+J1004,IF(U:U="农发1",0.09/N1004+J1004,IF(U:U="农发2",0.09/N1004+J1004,IF(U:U="农发3",0.09/N1004+J1004,IF(U:U="农发5",0.14/N1004+J1004,IF(U:U="农发7",0.19/N1004+J1004,IF(U:U="农发10",0.19/N1004+J1004,IF(U:U="农发20",0.24/N1004+J1004,IF(U:U="国债1",0.05/N1004+J1004,IF(U:U="国债2",0.05/N1004+J1004,IF(U:U="国债3",0.05/N1004+J1004,IF(U:U="国开0",0,IF(U:U="农发0",0,IF(U:U="国债0",0,IF(U:U="口行0",0,0.1/N1004+J1004)))))))))))))))))))))))))</f>
        <v>3.9632099625172619</v>
      </c>
      <c r="Q1004" s="1"/>
      <c r="R1004" s="88">
        <f t="shared" si="31"/>
        <v>0.24099625172619987</v>
      </c>
      <c r="S1004" s="1"/>
      <c r="U1004" s="1" t="str">
        <f>IF(I:I="国家开发银行","国开",IF(I:I="中国进出口银行","口行",IF(I:I="中国农业发展银行","农发","国债")))&amp;IF(G:G&lt;1,"0",G1004)</f>
        <v>农发3</v>
      </c>
      <c r="W1004" s="1"/>
      <c r="X1004" s="1"/>
    </row>
    <row r="1005" spans="1:24" ht="15.75" hidden="1" x14ac:dyDescent="0.25">
      <c r="A1005" s="113" t="str">
        <f t="shared" si="30"/>
        <v>170406.IB</v>
      </c>
      <c r="B1005" s="29" t="s">
        <v>3449</v>
      </c>
      <c r="C1005" s="29" t="s">
        <v>3450</v>
      </c>
      <c r="D1005" s="33">
        <v>42835</v>
      </c>
      <c r="E1005" s="33">
        <v>42837</v>
      </c>
      <c r="F1005" s="30">
        <v>20</v>
      </c>
      <c r="G1005" s="30">
        <v>15</v>
      </c>
      <c r="H1005" s="29" t="s">
        <v>12</v>
      </c>
      <c r="I1005" s="29" t="s">
        <v>41</v>
      </c>
      <c r="J1005" s="30">
        <v>4.2929000000000004</v>
      </c>
      <c r="K1005" s="30">
        <v>5.21</v>
      </c>
      <c r="L1005" s="30"/>
      <c r="M1005" s="30">
        <v>1.3918999999999999</v>
      </c>
      <c r="N1005" s="84">
        <f>[1]!b_anal_modidura_cnbd(A1005,E1005,1)</f>
        <v>10.7478</v>
      </c>
      <c r="O1005" s="85">
        <f>[1]!b_anal_yield_cnbd(A1005,D1005,1)</f>
        <v>4.3055000000000003</v>
      </c>
      <c r="P1005" s="86">
        <f>IF(U:U="国开1",0.09/N1005+J1005,IF(U:U="国开3",0.14/N1005+J1005,IF(U:U="国开5",0.24/N1005+J1005,IF(U:U="国开7",0.24/N1005+J1005,IF(U:U="国开10",0.29/N1005+J1005,IF(U:U="口行1",0.08/N1005+J1005,IF(U:U="口行2",0.08/N1005+J1005,IF(U:U="口行3",0.08/N1005+J1005,IF(U:U="口行5",0.13/N1005+J1005,IF(U:U="口行7",0.13/N1005+J1005,IF(U:U="口行10",0.18/N1005+J1005,IF(U:U="农发1",0.09/N1005+J1005,IF(U:U="农发2",0.09/N1005+J1005,IF(U:U="农发3",0.09/N1005+J1005,IF(U:U="农发5",0.14/N1005+J1005,IF(U:U="农发7",0.19/N1005+J1005,IF(U:U="农发10",0.19/N1005+J1005,IF(U:U="农发20",0.24/N1005+J1005,IF(U:U="国债1",0.05/N1005+J1005,IF(U:U="国债2",0.05/N1005+J1005,IF(U:U="国债3",0.05/N1005+J1005,IF(U:U="国开0",0,IF(U:U="农发0",0,IF(U:U="国债0",0,IF(U:U="口行0",0,0.1/N1005+J1005)))))))))))))))))))))))))</f>
        <v>4.3022042297028236</v>
      </c>
      <c r="Q1005" s="1"/>
      <c r="R1005" s="88">
        <f t="shared" si="31"/>
        <v>-0.32957702971767588</v>
      </c>
      <c r="S1005" s="1"/>
      <c r="U1005" s="1" t="str">
        <f>IF(I:I="国家开发银行","国开",IF(I:I="中国进出口银行","口行",IF(I:I="中国农业发展银行","农发","国债")))&amp;IF(G:G&lt;1,"0",G1005)</f>
        <v>农发15</v>
      </c>
      <c r="W1005" s="1"/>
      <c r="X1005" s="1"/>
    </row>
    <row r="1006" spans="1:24" ht="15.75" hidden="1" x14ac:dyDescent="0.25">
      <c r="A1006" s="113" t="str">
        <f t="shared" si="30"/>
        <v>170210.IB</v>
      </c>
      <c r="B1006" s="29" t="s">
        <v>3451</v>
      </c>
      <c r="C1006" s="29" t="s">
        <v>3452</v>
      </c>
      <c r="D1006" s="33">
        <v>42836</v>
      </c>
      <c r="E1006" s="33">
        <v>42838</v>
      </c>
      <c r="F1006" s="30">
        <v>120</v>
      </c>
      <c r="G1006" s="30">
        <v>10</v>
      </c>
      <c r="H1006" s="29" t="s">
        <v>12</v>
      </c>
      <c r="I1006" s="29" t="s">
        <v>15</v>
      </c>
      <c r="J1006" s="30">
        <v>4.0439999999999996</v>
      </c>
      <c r="K1006" s="30">
        <v>3.22</v>
      </c>
      <c r="L1006" s="30"/>
      <c r="M1006" s="30">
        <v>1.1352</v>
      </c>
      <c r="N1006" s="84">
        <f>[1]!b_anal_modidura_cnbd(A1006,E1006,1)</f>
        <v>8.0852000000000004</v>
      </c>
      <c r="O1006" s="85">
        <f>[1]!b_anal_yield_cnbd(A1006,D1006,1)</f>
        <v>4.0726000000000004</v>
      </c>
      <c r="P1006" s="86">
        <f>IF(U:U="国开1",0.09/N1006+J1006,IF(U:U="国开3",0.14/N1006+J1006,IF(U:U="国开5",0.24/N1006+J1006,IF(U:U="国开7",0.24/N1006+J1006,IF(U:U="国开10",0.29/N1006+J1006,IF(U:U="口行1",0.08/N1006+J1006,IF(U:U="口行2",0.08/N1006+J1006,IF(U:U="口行3",0.08/N1006+J1006,IF(U:U="口行5",0.13/N1006+J1006,IF(U:U="口行7",0.13/N1006+J1006,IF(U:U="口行10",0.18/N1006+J1006,IF(U:U="农发1",0.09/N1006+J1006,IF(U:U="农发2",0.09/N1006+J1006,IF(U:U="农发3",0.09/N1006+J1006,IF(U:U="农发5",0.14/N1006+J1006,IF(U:U="农发7",0.19/N1006+J1006,IF(U:U="农发10",0.19/N1006+J1006,IF(U:U="农发20",0.24/N1006+J1006,IF(U:U="国债1",0.05/N1006+J1006,IF(U:U="国债2",0.05/N1006+J1006,IF(U:U="国债3",0.05/N1006+J1006,IF(U:U="国开0",0,IF(U:U="农发0",0,IF(U:U="国债0",0,IF(U:U="口行0",0,0.1/N1006+J1006)))))))))))))))))))))))))</f>
        <v>4.0798680057388808</v>
      </c>
      <c r="Q1006" s="1"/>
      <c r="R1006" s="88">
        <f t="shared" si="31"/>
        <v>0.72680057388803121</v>
      </c>
      <c r="S1006" s="1"/>
      <c r="U1006" s="1" t="str">
        <f>IF(I:I="国家开发银行","国开",IF(I:I="中国进出口银行","口行",IF(I:I="中国农业发展银行","农发","国债")))&amp;IF(G:G&lt;1,"0",G1006)</f>
        <v>国开10</v>
      </c>
      <c r="W1006" s="1"/>
      <c r="X1006" s="1"/>
    </row>
    <row r="1007" spans="1:24" ht="15.75" hidden="1" x14ac:dyDescent="0.25">
      <c r="A1007" s="113" t="str">
        <f t="shared" si="30"/>
        <v>170403.IB</v>
      </c>
      <c r="B1007" s="29" t="s">
        <v>3453</v>
      </c>
      <c r="C1007" s="29" t="s">
        <v>3454</v>
      </c>
      <c r="D1007" s="33">
        <v>42837</v>
      </c>
      <c r="E1007" s="33">
        <v>42839</v>
      </c>
      <c r="F1007" s="30">
        <v>78</v>
      </c>
      <c r="G1007" s="30">
        <v>5</v>
      </c>
      <c r="H1007" s="29" t="s">
        <v>12</v>
      </c>
      <c r="I1007" s="29" t="s">
        <v>41</v>
      </c>
      <c r="J1007" s="30">
        <v>4.0498000000000003</v>
      </c>
      <c r="K1007" s="30">
        <v>2.4</v>
      </c>
      <c r="L1007" s="30"/>
      <c r="M1007" s="30">
        <v>1.4370000000000001</v>
      </c>
      <c r="N1007" s="84">
        <f>[1]!b_anal_modidura_cnbd(A1007,E1007,1)</f>
        <v>4.2117000000000004</v>
      </c>
      <c r="O1007" s="85">
        <f>[1]!b_anal_yield_cnbd(A1007,D1007,1)</f>
        <v>4.07</v>
      </c>
      <c r="P1007" s="86">
        <f>IF(U:U="国开1",0.09/N1007+J1007,IF(U:U="国开3",0.14/N1007+J1007,IF(U:U="国开5",0.24/N1007+J1007,IF(U:U="国开7",0.24/N1007+J1007,IF(U:U="国开10",0.29/N1007+J1007,IF(U:U="口行1",0.08/N1007+J1007,IF(U:U="口行2",0.08/N1007+J1007,IF(U:U="口行3",0.08/N1007+J1007,IF(U:U="口行5",0.13/N1007+J1007,IF(U:U="口行7",0.13/N1007+J1007,IF(U:U="口行10",0.18/N1007+J1007,IF(U:U="农发1",0.09/N1007+J1007,IF(U:U="农发2",0.09/N1007+J1007,IF(U:U="农发3",0.09/N1007+J1007,IF(U:U="农发5",0.14/N1007+J1007,IF(U:U="农发7",0.19/N1007+J1007,IF(U:U="农发10",0.19/N1007+J1007,IF(U:U="农发20",0.24/N1007+J1007,IF(U:U="国债1",0.05/N1007+J1007,IF(U:U="国债2",0.05/N1007+J1007,IF(U:U="国债3",0.05/N1007+J1007,IF(U:U="国开0",0,IF(U:U="农发0",0,IF(U:U="国债0",0,IF(U:U="口行0",0,0.1/N1007+J1007)))))))))))))))))))))))))</f>
        <v>4.0830407341453574</v>
      </c>
      <c r="Q1007" s="1"/>
      <c r="R1007" s="88">
        <f t="shared" si="31"/>
        <v>1.3040734145357114</v>
      </c>
      <c r="S1007" s="1"/>
      <c r="U1007" s="1" t="str">
        <f>IF(I:I="国家开发银行","国开",IF(I:I="中国进出口银行","口行",IF(I:I="中国农业发展银行","农发","国债")))&amp;IF(G:G&lt;1,"0",G1007)</f>
        <v>农发5</v>
      </c>
      <c r="W1007" s="1"/>
      <c r="X1007" s="1"/>
    </row>
    <row r="1008" spans="1:24" ht="15.75" hidden="1" x14ac:dyDescent="0.25">
      <c r="A1008" s="113" t="str">
        <f t="shared" si="30"/>
        <v>170405.IB</v>
      </c>
      <c r="B1008" s="29" t="s">
        <v>3455</v>
      </c>
      <c r="C1008" s="29" t="s">
        <v>3456</v>
      </c>
      <c r="D1008" s="33">
        <v>42837</v>
      </c>
      <c r="E1008" s="33">
        <v>42839</v>
      </c>
      <c r="F1008" s="30">
        <v>80</v>
      </c>
      <c r="G1008" s="30">
        <v>10</v>
      </c>
      <c r="H1008" s="29" t="s">
        <v>12</v>
      </c>
      <c r="I1008" s="29" t="s">
        <v>41</v>
      </c>
      <c r="J1008" s="30">
        <v>4.1520999999999999</v>
      </c>
      <c r="K1008" s="30">
        <v>2.78</v>
      </c>
      <c r="L1008" s="30"/>
      <c r="M1008" s="30">
        <v>1.2762</v>
      </c>
      <c r="N1008" s="84">
        <f>[1]!b_anal_modidura_cnbd(A1008,E1008,1)</f>
        <v>7.8646000000000003</v>
      </c>
      <c r="O1008" s="85">
        <f>[1]!b_anal_yield_cnbd(A1008,D1008,1)</f>
        <v>4.1695000000000002</v>
      </c>
      <c r="P1008" s="86">
        <f>IF(U:U="国开1",0.09/N1008+J1008,IF(U:U="国开3",0.14/N1008+J1008,IF(U:U="国开5",0.24/N1008+J1008,IF(U:U="国开7",0.24/N1008+J1008,IF(U:U="国开10",0.29/N1008+J1008,IF(U:U="口行1",0.08/N1008+J1008,IF(U:U="口行2",0.08/N1008+J1008,IF(U:U="口行3",0.08/N1008+J1008,IF(U:U="口行5",0.13/N1008+J1008,IF(U:U="口行7",0.13/N1008+J1008,IF(U:U="口行10",0.18/N1008+J1008,IF(U:U="农发1",0.09/N1008+J1008,IF(U:U="农发2",0.09/N1008+J1008,IF(U:U="农发3",0.09/N1008+J1008,IF(U:U="农发5",0.14/N1008+J1008,IF(U:U="农发7",0.19/N1008+J1008,IF(U:U="农发10",0.19/N1008+J1008,IF(U:U="农发20",0.24/N1008+J1008,IF(U:U="国债1",0.05/N1008+J1008,IF(U:U="国债2",0.05/N1008+J1008,IF(U:U="国债3",0.05/N1008+J1008,IF(U:U="国开0",0,IF(U:U="农发0",0,IF(U:U="国债0",0,IF(U:U="口行0",0,0.1/N1008+J1008)))))))))))))))))))))))))</f>
        <v>4.1762588891997048</v>
      </c>
      <c r="Q1008" s="1"/>
      <c r="R1008" s="88">
        <f t="shared" si="31"/>
        <v>0.67588891997045764</v>
      </c>
      <c r="S1008" s="1"/>
      <c r="U1008" s="1" t="str">
        <f>IF(I:I="国家开发银行","国开",IF(I:I="中国进出口银行","口行",IF(I:I="中国农业发展银行","农发","国债")))&amp;IF(G:G&lt;1,"0",G1008)</f>
        <v>农发10</v>
      </c>
      <c r="W1008" s="1"/>
      <c r="X1008" s="1"/>
    </row>
    <row r="1009" spans="1:24" ht="15.75" hidden="1" x14ac:dyDescent="0.25">
      <c r="A1009" s="113" t="str">
        <f t="shared" si="30"/>
        <v>170303.IB</v>
      </c>
      <c r="B1009" s="29" t="s">
        <v>3457</v>
      </c>
      <c r="C1009" s="29" t="s">
        <v>3458</v>
      </c>
      <c r="D1009" s="33">
        <v>42838</v>
      </c>
      <c r="E1009" s="33">
        <v>42842</v>
      </c>
      <c r="F1009" s="30">
        <v>40</v>
      </c>
      <c r="G1009" s="30">
        <v>10</v>
      </c>
      <c r="H1009" s="29" t="s">
        <v>12</v>
      </c>
      <c r="I1009" s="29" t="s">
        <v>22</v>
      </c>
      <c r="J1009" s="30">
        <v>4.1599000000000004</v>
      </c>
      <c r="K1009" s="30">
        <v>3.01</v>
      </c>
      <c r="L1009" s="30"/>
      <c r="M1009" s="30">
        <v>3.0804999999999998</v>
      </c>
      <c r="N1009" s="84">
        <f>[1]!b_anal_modidura_cnbd(A1009,E1009,1)</f>
        <v>7.9683000000000002</v>
      </c>
      <c r="O1009" s="85">
        <f>[1]!b_anal_yield_cnbd(A1009,D1009,1)</f>
        <v>4.165</v>
      </c>
      <c r="P1009" s="86">
        <f>IF(U:U="国开1",0.09/N1009+J1009,IF(U:U="国开3",0.14/N1009+J1009,IF(U:U="国开5",0.24/N1009+J1009,IF(U:U="国开7",0.24/N1009+J1009,IF(U:U="国开10",0.29/N1009+J1009,IF(U:U="口行1",0.08/N1009+J1009,IF(U:U="口行2",0.08/N1009+J1009,IF(U:U="口行3",0.08/N1009+J1009,IF(U:U="口行5",0.13/N1009+J1009,IF(U:U="口行7",0.13/N1009+J1009,IF(U:U="口行10",0.18/N1009+J1009,IF(U:U="农发1",0.09/N1009+J1009,IF(U:U="农发2",0.09/N1009+J1009,IF(U:U="农发3",0.09/N1009+J1009,IF(U:U="农发5",0.14/N1009+J1009,IF(U:U="农发7",0.19/N1009+J1009,IF(U:U="农发10",0.19/N1009+J1009,IF(U:U="农发20",0.24/N1009+J1009,IF(U:U="国债1",0.05/N1009+J1009,IF(U:U="国债2",0.05/N1009+J1009,IF(U:U="国债3",0.05/N1009+J1009,IF(U:U="国开0",0,IF(U:U="农发0",0,IF(U:U="国债0",0,IF(U:U="口行0",0,0.1/N1009+J1009)))))))))))))))))))))))))</f>
        <v>4.1824895109370885</v>
      </c>
      <c r="Q1009" s="1"/>
      <c r="R1009" s="88">
        <f t="shared" si="31"/>
        <v>1.7489510937088504</v>
      </c>
      <c r="S1009" s="1"/>
      <c r="U1009" s="1" t="str">
        <f>IF(I:I="国家开发银行","国开",IF(I:I="中国进出口银行","口行",IF(I:I="中国农业发展银行","农发","国债")))&amp;IF(G:G&lt;1,"0",G1009)</f>
        <v>口行10</v>
      </c>
      <c r="W1009" s="1"/>
      <c r="X1009" s="1"/>
    </row>
    <row r="1010" spans="1:24" ht="15.75" hidden="1" x14ac:dyDescent="0.25">
      <c r="A1010" s="113" t="str">
        <f t="shared" si="30"/>
        <v>170305.IB</v>
      </c>
      <c r="B1010" s="29" t="s">
        <v>3459</v>
      </c>
      <c r="C1010" s="29" t="s">
        <v>3460</v>
      </c>
      <c r="D1010" s="33">
        <v>42838</v>
      </c>
      <c r="E1010" s="33">
        <v>42842</v>
      </c>
      <c r="F1010" s="30">
        <v>50</v>
      </c>
      <c r="G1010" s="30">
        <v>3</v>
      </c>
      <c r="H1010" s="29" t="s">
        <v>12</v>
      </c>
      <c r="I1010" s="29" t="s">
        <v>22</v>
      </c>
      <c r="J1010" s="30">
        <v>3.931</v>
      </c>
      <c r="K1010" s="30">
        <v>2.9</v>
      </c>
      <c r="L1010" s="30"/>
      <c r="M1010" s="30">
        <v>1.0713999999999999</v>
      </c>
      <c r="N1010" s="84">
        <f>[1]!b_anal_modidura_cnbd(A1010,E1010,1)</f>
        <v>2.7593000000000001</v>
      </c>
      <c r="O1010" s="85">
        <f>[1]!b_anal_yield_cnbd(A1010,D1010,1)</f>
        <v>3.9666000000000001</v>
      </c>
      <c r="P1010" s="86">
        <f>IF(U:U="国开1",0.09/N1010+J1010,IF(U:U="国开3",0.14/N1010+J1010,IF(U:U="国开5",0.24/N1010+J1010,IF(U:U="国开7",0.24/N1010+J1010,IF(U:U="国开10",0.29/N1010+J1010,IF(U:U="口行1",0.08/N1010+J1010,IF(U:U="口行2",0.08/N1010+J1010,IF(U:U="口行3",0.08/N1010+J1010,IF(U:U="口行5",0.13/N1010+J1010,IF(U:U="口行7",0.13/N1010+J1010,IF(U:U="口行10",0.18/N1010+J1010,IF(U:U="农发1",0.09/N1010+J1010,IF(U:U="农发2",0.09/N1010+J1010,IF(U:U="农发3",0.09/N1010+J1010,IF(U:U="农发5",0.14/N1010+J1010,IF(U:U="农发7",0.19/N1010+J1010,IF(U:U="农发10",0.19/N1010+J1010,IF(U:U="农发20",0.24/N1010+J1010,IF(U:U="国债1",0.05/N1010+J1010,IF(U:U="国债2",0.05/N1010+J1010,IF(U:U="国债3",0.05/N1010+J1010,IF(U:U="国开0",0,IF(U:U="农发0",0,IF(U:U="国债0",0,IF(U:U="口行0",0,0.1/N1010+J1010)))))))))))))))))))))))))</f>
        <v>3.9599928605081001</v>
      </c>
      <c r="Q1010" s="1"/>
      <c r="R1010" s="88">
        <f t="shared" si="31"/>
        <v>-0.66071394919000603</v>
      </c>
      <c r="S1010" s="1"/>
      <c r="U1010" s="1" t="str">
        <f>IF(I:I="国家开发银行","国开",IF(I:I="中国进出口银行","口行",IF(I:I="中国农业发展银行","农发","国债")))&amp;IF(G:G&lt;1,"0",G1010)</f>
        <v>口行3</v>
      </c>
      <c r="W1010" s="1"/>
      <c r="X1010" s="1"/>
    </row>
    <row r="1011" spans="1:24" ht="15.75" hidden="1" x14ac:dyDescent="0.25">
      <c r="A1011" s="113" t="str">
        <f t="shared" si="30"/>
        <v>170304.IB</v>
      </c>
      <c r="B1011" s="29" t="s">
        <v>3461</v>
      </c>
      <c r="C1011" s="29" t="s">
        <v>3462</v>
      </c>
      <c r="D1011" s="33">
        <v>42838</v>
      </c>
      <c r="E1011" s="33">
        <v>42842</v>
      </c>
      <c r="F1011" s="30">
        <v>40</v>
      </c>
      <c r="G1011" s="30">
        <v>5</v>
      </c>
      <c r="H1011" s="29" t="s">
        <v>12</v>
      </c>
      <c r="I1011" s="29" t="s">
        <v>22</v>
      </c>
      <c r="J1011" s="30">
        <v>4.0488999999999997</v>
      </c>
      <c r="K1011" s="30">
        <v>2.88</v>
      </c>
      <c r="L1011" s="30"/>
      <c r="M1011" s="30">
        <v>1</v>
      </c>
      <c r="N1011" s="84">
        <f>[1]!b_anal_modidura_cnbd(A1011,E1011,1)</f>
        <v>4.3688000000000002</v>
      </c>
      <c r="O1011" s="85">
        <f>[1]!b_anal_yield_cnbd(A1011,D1011,1)</f>
        <v>4.0651000000000002</v>
      </c>
      <c r="P1011" s="86">
        <f>IF(U:U="国开1",0.09/N1011+J1011,IF(U:U="国开3",0.14/N1011+J1011,IF(U:U="国开5",0.24/N1011+J1011,IF(U:U="国开7",0.24/N1011+J1011,IF(U:U="国开10",0.29/N1011+J1011,IF(U:U="口行1",0.08/N1011+J1011,IF(U:U="口行2",0.08/N1011+J1011,IF(U:U="口行3",0.08/N1011+J1011,IF(U:U="口行5",0.13/N1011+J1011,IF(U:U="口行7",0.13/N1011+J1011,IF(U:U="口行10",0.18/N1011+J1011,IF(U:U="农发1",0.09/N1011+J1011,IF(U:U="农发2",0.09/N1011+J1011,IF(U:U="农发3",0.09/N1011+J1011,IF(U:U="农发5",0.14/N1011+J1011,IF(U:U="农发7",0.19/N1011+J1011,IF(U:U="农发10",0.19/N1011+J1011,IF(U:U="农发20",0.24/N1011+J1011,IF(U:U="国债1",0.05/N1011+J1011,IF(U:U="国债2",0.05/N1011+J1011,IF(U:U="国债3",0.05/N1011+J1011,IF(U:U="国开0",0,IF(U:U="农发0",0,IF(U:U="国债0",0,IF(U:U="口行0",0,0.1/N1011+J1011)))))))))))))))))))))))))</f>
        <v>4.078656454861747</v>
      </c>
      <c r="Q1011" s="1"/>
      <c r="R1011" s="88">
        <f t="shared" si="31"/>
        <v>1.3556454861746836</v>
      </c>
      <c r="S1011" s="1"/>
      <c r="U1011" s="1" t="str">
        <f>IF(I:I="国家开发银行","国开",IF(I:I="中国进出口银行","口行",IF(I:I="中国农业发展银行","农发","国债")))&amp;IF(G:G&lt;1,"0",G1011)</f>
        <v>口行5</v>
      </c>
      <c r="W1011" s="1"/>
      <c r="X1011" s="1"/>
    </row>
    <row r="1012" spans="1:24" ht="15.75" hidden="1" x14ac:dyDescent="0.25">
      <c r="A1012" s="113" t="str">
        <f t="shared" si="30"/>
        <v>170201.IB</v>
      </c>
      <c r="B1012" s="29" t="s">
        <v>3463</v>
      </c>
      <c r="C1012" s="29" t="s">
        <v>3464</v>
      </c>
      <c r="D1012" s="33">
        <v>42838</v>
      </c>
      <c r="E1012" s="33">
        <v>42842</v>
      </c>
      <c r="F1012" s="30">
        <v>40</v>
      </c>
      <c r="G1012" s="30">
        <v>7</v>
      </c>
      <c r="H1012" s="29" t="s">
        <v>12</v>
      </c>
      <c r="I1012" s="29" t="s">
        <v>15</v>
      </c>
      <c r="J1012" s="30">
        <v>4.1513</v>
      </c>
      <c r="K1012" s="30">
        <v>2.09</v>
      </c>
      <c r="L1012" s="30"/>
      <c r="M1012" s="30">
        <v>4.5999999999999996</v>
      </c>
      <c r="N1012" s="84">
        <f>[1]!b_anal_modidura_cnbd(A1012,E1012,1)</f>
        <v>5.7447999999999997</v>
      </c>
      <c r="O1012" s="85">
        <f>[1]!b_anal_yield_cnbd(A1012,D1012,1)</f>
        <v>4.1569000000000003</v>
      </c>
      <c r="P1012" s="86">
        <f>IF(U:U="国开1",0.09/N1012+J1012,IF(U:U="国开3",0.14/N1012+J1012,IF(U:U="国开5",0.24/N1012+J1012,IF(U:U="国开7",0.24/N1012+J1012,IF(U:U="国开10",0.29/N1012+J1012,IF(U:U="口行1",0.08/N1012+J1012,IF(U:U="口行2",0.08/N1012+J1012,IF(U:U="口行3",0.08/N1012+J1012,IF(U:U="口行5",0.13/N1012+J1012,IF(U:U="口行7",0.13/N1012+J1012,IF(U:U="口行10",0.18/N1012+J1012,IF(U:U="农发1",0.09/N1012+J1012,IF(U:U="农发2",0.09/N1012+J1012,IF(U:U="农发3",0.09/N1012+J1012,IF(U:U="农发5",0.14/N1012+J1012,IF(U:U="农发7",0.19/N1012+J1012,IF(U:U="农发10",0.19/N1012+J1012,IF(U:U="农发20",0.24/N1012+J1012,IF(U:U="国债1",0.05/N1012+J1012,IF(U:U="国债2",0.05/N1012+J1012,IF(U:U="国债3",0.05/N1012+J1012,IF(U:U="国开0",0,IF(U:U="农发0",0,IF(U:U="国债0",0,IF(U:U="口行0",0,0.1/N1012+J1012)))))))))))))))))))))))))</f>
        <v>4.1930769112936916</v>
      </c>
      <c r="Q1012" s="1"/>
      <c r="R1012" s="88">
        <f t="shared" si="31"/>
        <v>3.6176911293691383</v>
      </c>
      <c r="S1012" s="1"/>
      <c r="U1012" s="1" t="str">
        <f>IF(I:I="国家开发银行","国开",IF(I:I="中国进出口银行","口行",IF(I:I="中国农业发展银行","农发","国债")))&amp;IF(G:G&lt;1,"0",G1012)</f>
        <v>国开7</v>
      </c>
      <c r="W1012" s="1"/>
      <c r="X1012" s="1"/>
    </row>
    <row r="1013" spans="1:24" ht="15.75" hidden="1" x14ac:dyDescent="0.25">
      <c r="A1013" s="113" t="str">
        <f t="shared" si="30"/>
        <v>170404.IB</v>
      </c>
      <c r="B1013" s="29" t="s">
        <v>3465</v>
      </c>
      <c r="C1013" s="29" t="s">
        <v>3466</v>
      </c>
      <c r="D1013" s="33">
        <v>42842</v>
      </c>
      <c r="E1013" s="33">
        <v>42844</v>
      </c>
      <c r="F1013" s="30">
        <v>40</v>
      </c>
      <c r="G1013" s="30">
        <v>7</v>
      </c>
      <c r="H1013" s="29" t="s">
        <v>12</v>
      </c>
      <c r="I1013" s="29" t="s">
        <v>41</v>
      </c>
      <c r="J1013" s="30">
        <v>4.2595999999999998</v>
      </c>
      <c r="K1013" s="30">
        <v>3.96</v>
      </c>
      <c r="L1013" s="30"/>
      <c r="M1013" s="30">
        <v>1.7778</v>
      </c>
      <c r="N1013" s="84">
        <f>[1]!b_anal_modidura_cnbd(A1013,E1013,1)</f>
        <v>5.7301000000000002</v>
      </c>
      <c r="O1013" s="85">
        <f>[1]!b_anal_yield_cnbd(A1013,D1013,1)</f>
        <v>4.2842000000000002</v>
      </c>
      <c r="P1013" s="86">
        <f>IF(U:U="国开1",0.09/N1013+J1013,IF(U:U="国开3",0.14/N1013+J1013,IF(U:U="国开5",0.24/N1013+J1013,IF(U:U="国开7",0.24/N1013+J1013,IF(U:U="国开10",0.29/N1013+J1013,IF(U:U="口行1",0.08/N1013+J1013,IF(U:U="口行2",0.08/N1013+J1013,IF(U:U="口行3",0.08/N1013+J1013,IF(U:U="口行5",0.13/N1013+J1013,IF(U:U="口行7",0.13/N1013+J1013,IF(U:U="口行10",0.18/N1013+J1013,IF(U:U="农发1",0.09/N1013+J1013,IF(U:U="农发2",0.09/N1013+J1013,IF(U:U="农发3",0.09/N1013+J1013,IF(U:U="农发5",0.14/N1013+J1013,IF(U:U="农发7",0.19/N1013+J1013,IF(U:U="农发10",0.19/N1013+J1013,IF(U:U="农发20",0.24/N1013+J1013,IF(U:U="国债1",0.05/N1013+J1013,IF(U:U="国债2",0.05/N1013+J1013,IF(U:U="国债3",0.05/N1013+J1013,IF(U:U="国开0",0,IF(U:U="农发0",0,IF(U:U="国债0",0,IF(U:U="口行0",0,0.1/N1013+J1013)))))))))))))))))))))))))</f>
        <v>4.2927582345857838</v>
      </c>
      <c r="Q1013" s="1"/>
      <c r="R1013" s="88">
        <f t="shared" si="31"/>
        <v>0.85582345857835307</v>
      </c>
      <c r="S1013" s="1"/>
      <c r="U1013" s="1" t="str">
        <f>IF(I:I="国家开发银行","国开",IF(I:I="中国进出口银行","口行",IF(I:I="中国农业发展银行","农发","国债")))&amp;IF(G:G&lt;1,"0",G1013)</f>
        <v>农发7</v>
      </c>
      <c r="W1013" s="1"/>
      <c r="X1013" s="1"/>
    </row>
    <row r="1014" spans="1:24" ht="15.75" hidden="1" x14ac:dyDescent="0.25">
      <c r="A1014" s="113" t="str">
        <f t="shared" si="30"/>
        <v>170406.IB</v>
      </c>
      <c r="B1014" s="29" t="s">
        <v>3467</v>
      </c>
      <c r="C1014" s="29" t="s">
        <v>3468</v>
      </c>
      <c r="D1014" s="33">
        <v>42842</v>
      </c>
      <c r="E1014" s="33">
        <v>42844</v>
      </c>
      <c r="F1014" s="30">
        <v>20</v>
      </c>
      <c r="G1014" s="30">
        <v>15</v>
      </c>
      <c r="H1014" s="29" t="s">
        <v>12</v>
      </c>
      <c r="I1014" s="29" t="s">
        <v>41</v>
      </c>
      <c r="J1014" s="30">
        <v>4.3821000000000003</v>
      </c>
      <c r="K1014" s="30">
        <v>4.3899999999999997</v>
      </c>
      <c r="L1014" s="30"/>
      <c r="M1014" s="30">
        <v>1.1429</v>
      </c>
      <c r="N1014" s="84">
        <f>[1]!b_anal_modidura_cnbd(A1014,E1014,1)</f>
        <v>10.711600000000001</v>
      </c>
      <c r="O1014" s="85">
        <f>[1]!b_anal_yield_cnbd(A1014,D1014,1)</f>
        <v>4.3723000000000001</v>
      </c>
      <c r="P1014" s="86">
        <f>IF(U:U="国开1",0.09/N1014+J1014,IF(U:U="国开3",0.14/N1014+J1014,IF(U:U="国开5",0.24/N1014+J1014,IF(U:U="国开7",0.24/N1014+J1014,IF(U:U="国开10",0.29/N1014+J1014,IF(U:U="口行1",0.08/N1014+J1014,IF(U:U="口行2",0.08/N1014+J1014,IF(U:U="口行3",0.08/N1014+J1014,IF(U:U="口行5",0.13/N1014+J1014,IF(U:U="口行7",0.13/N1014+J1014,IF(U:U="口行10",0.18/N1014+J1014,IF(U:U="农发1",0.09/N1014+J1014,IF(U:U="农发2",0.09/N1014+J1014,IF(U:U="农发3",0.09/N1014+J1014,IF(U:U="农发5",0.14/N1014+J1014,IF(U:U="农发7",0.19/N1014+J1014,IF(U:U="农发10",0.19/N1014+J1014,IF(U:U="农发20",0.24/N1014+J1014,IF(U:U="国债1",0.05/N1014+J1014,IF(U:U="国债2",0.05/N1014+J1014,IF(U:U="国债3",0.05/N1014+J1014,IF(U:U="国开0",0,IF(U:U="农发0",0,IF(U:U="国债0",0,IF(U:U="口行0",0,0.1/N1014+J1014)))))))))))))))))))))))))</f>
        <v>4.3914356734754847</v>
      </c>
      <c r="Q1014" s="1"/>
      <c r="R1014" s="88">
        <f t="shared" si="31"/>
        <v>1.9135673475484616</v>
      </c>
      <c r="S1014" s="1"/>
      <c r="U1014" s="1" t="str">
        <f>IF(I:I="国家开发银行","国开",IF(I:I="中国进出口银行","口行",IF(I:I="中国农业发展银行","农发","国债")))&amp;IF(G:G&lt;1,"0",G1014)</f>
        <v>农发15</v>
      </c>
      <c r="W1014" s="1"/>
      <c r="X1014" s="1"/>
    </row>
    <row r="1015" spans="1:24" ht="15.75" hidden="1" x14ac:dyDescent="0.25">
      <c r="A1015" s="113" t="str">
        <f t="shared" si="30"/>
        <v>170210.IB</v>
      </c>
      <c r="B1015" s="29" t="s">
        <v>3469</v>
      </c>
      <c r="C1015" s="29" t="s">
        <v>3470</v>
      </c>
      <c r="D1015" s="33">
        <v>42843</v>
      </c>
      <c r="E1015" s="33">
        <v>42845</v>
      </c>
      <c r="F1015" s="30">
        <v>120</v>
      </c>
      <c r="G1015" s="30">
        <v>10</v>
      </c>
      <c r="H1015" s="29" t="s">
        <v>12</v>
      </c>
      <c r="I1015" s="29" t="s">
        <v>15</v>
      </c>
      <c r="J1015" s="30">
        <v>4.1131000000000002</v>
      </c>
      <c r="K1015" s="30">
        <v>3.76</v>
      </c>
      <c r="L1015" s="30"/>
      <c r="M1015" s="30">
        <v>10.4</v>
      </c>
      <c r="N1015" s="84">
        <f>[1]!b_anal_modidura_cnbd(A1015,E1015,1)</f>
        <v>8.0534999999999997</v>
      </c>
      <c r="O1015" s="85">
        <f>[1]!b_anal_yield_cnbd(A1015,D1015,1)</f>
        <v>4.1174999999999997</v>
      </c>
      <c r="P1015" s="86">
        <f>IF(U:U="国开1",0.09/N1015+J1015,IF(U:U="国开3",0.14/N1015+J1015,IF(U:U="国开5",0.24/N1015+J1015,IF(U:U="国开7",0.24/N1015+J1015,IF(U:U="国开10",0.29/N1015+J1015,IF(U:U="口行1",0.08/N1015+J1015,IF(U:U="口行2",0.08/N1015+J1015,IF(U:U="口行3",0.08/N1015+J1015,IF(U:U="口行5",0.13/N1015+J1015,IF(U:U="口行7",0.13/N1015+J1015,IF(U:U="口行10",0.18/N1015+J1015,IF(U:U="农发1",0.09/N1015+J1015,IF(U:U="农发2",0.09/N1015+J1015,IF(U:U="农发3",0.09/N1015+J1015,IF(U:U="农发5",0.14/N1015+J1015,IF(U:U="农发7",0.19/N1015+J1015,IF(U:U="农发10",0.19/N1015+J1015,IF(U:U="农发20",0.24/N1015+J1015,IF(U:U="国债1",0.05/N1015+J1015,IF(U:U="国债2",0.05/N1015+J1015,IF(U:U="国债3",0.05/N1015+J1015,IF(U:U="国开0",0,IF(U:U="农发0",0,IF(U:U="国债0",0,IF(U:U="口行0",0,0.1/N1015+J1015)))))))))))))))))))))))))</f>
        <v>4.1491091885515612</v>
      </c>
      <c r="Q1015" s="1"/>
      <c r="R1015" s="88">
        <f t="shared" si="31"/>
        <v>3.1609188551561473</v>
      </c>
      <c r="S1015" s="1"/>
      <c r="U1015" s="1" t="str">
        <f>IF(I:I="国家开发银行","国开",IF(I:I="中国进出口银行","口行",IF(I:I="中国农业发展银行","农发","国债")))&amp;IF(G:G&lt;1,"0",G1015)</f>
        <v>国开10</v>
      </c>
      <c r="W1015" s="1"/>
      <c r="X1015" s="1"/>
    </row>
    <row r="1016" spans="1:24" ht="15.75" hidden="1" x14ac:dyDescent="0.25">
      <c r="A1016" s="113" t="str">
        <f t="shared" si="30"/>
        <v>170201.IB</v>
      </c>
      <c r="B1016" s="29" t="s">
        <v>3471</v>
      </c>
      <c r="C1016" s="29" t="s">
        <v>3472</v>
      </c>
      <c r="D1016" s="33">
        <v>42843</v>
      </c>
      <c r="E1016" s="33">
        <v>42845</v>
      </c>
      <c r="F1016" s="30">
        <v>50</v>
      </c>
      <c r="G1016" s="30">
        <v>7</v>
      </c>
      <c r="H1016" s="29" t="s">
        <v>12</v>
      </c>
      <c r="I1016" s="29" t="s">
        <v>15</v>
      </c>
      <c r="J1016" s="30">
        <v>4.2626999999999997</v>
      </c>
      <c r="K1016" s="30">
        <v>2.58</v>
      </c>
      <c r="L1016" s="30"/>
      <c r="M1016" s="30">
        <v>1.4666999999999999</v>
      </c>
      <c r="N1016" s="84">
        <f>[1]!b_anal_modidura_cnbd(A1016,E1016,1)</f>
        <v>5.7321</v>
      </c>
      <c r="O1016" s="85">
        <f>[1]!b_anal_yield_cnbd(A1016,D1016,1)</f>
        <v>4.2901999999999996</v>
      </c>
      <c r="P1016" s="86">
        <f>IF(U:U="国开1",0.09/N1016+J1016,IF(U:U="国开3",0.14/N1016+J1016,IF(U:U="国开5",0.24/N1016+J1016,IF(U:U="国开7",0.24/N1016+J1016,IF(U:U="国开10",0.29/N1016+J1016,IF(U:U="口行1",0.08/N1016+J1016,IF(U:U="口行2",0.08/N1016+J1016,IF(U:U="口行3",0.08/N1016+J1016,IF(U:U="口行5",0.13/N1016+J1016,IF(U:U="口行7",0.13/N1016+J1016,IF(U:U="口行10",0.18/N1016+J1016,IF(U:U="农发1",0.09/N1016+J1016,IF(U:U="农发2",0.09/N1016+J1016,IF(U:U="农发3",0.09/N1016+J1016,IF(U:U="农发5",0.14/N1016+J1016,IF(U:U="农发7",0.19/N1016+J1016,IF(U:U="农发10",0.19/N1016+J1016,IF(U:U="农发20",0.24/N1016+J1016,IF(U:U="国债1",0.05/N1016+J1016,IF(U:U="国债2",0.05/N1016+J1016,IF(U:U="国债3",0.05/N1016+J1016,IF(U:U="国开0",0,IF(U:U="农发0",0,IF(U:U="国债0",0,IF(U:U="口行0",0,0.1/N1016+J1016)))))))))))))))))))))))))</f>
        <v>4.304569471921285</v>
      </c>
      <c r="Q1016" s="1"/>
      <c r="R1016" s="88">
        <f t="shared" si="31"/>
        <v>1.4369471921285459</v>
      </c>
      <c r="S1016" s="1"/>
      <c r="U1016" s="1" t="str">
        <f>IF(I:I="国家开发银行","国开",IF(I:I="中国进出口银行","口行",IF(I:I="中国农业发展银行","农发","国债")))&amp;IF(G:G&lt;1,"0",G1016)</f>
        <v>国开7</v>
      </c>
      <c r="W1016" s="1"/>
      <c r="X1016" s="1"/>
    </row>
    <row r="1017" spans="1:24" ht="15.75" hidden="1" x14ac:dyDescent="0.25">
      <c r="A1017" s="113" t="str">
        <f t="shared" si="30"/>
        <v>170006.IB</v>
      </c>
      <c r="B1017" s="29" t="s">
        <v>3473</v>
      </c>
      <c r="C1017" s="29" t="s">
        <v>3474</v>
      </c>
      <c r="D1017" s="33">
        <v>42844</v>
      </c>
      <c r="E1017" s="33">
        <v>42845</v>
      </c>
      <c r="F1017" s="30">
        <v>320</v>
      </c>
      <c r="G1017" s="30">
        <v>7</v>
      </c>
      <c r="H1017" s="29" t="s">
        <v>12</v>
      </c>
      <c r="I1017" s="29" t="s">
        <v>31</v>
      </c>
      <c r="J1017" s="30">
        <v>3.4293999999999998</v>
      </c>
      <c r="K1017" s="30">
        <v>1.88</v>
      </c>
      <c r="L1017" s="30"/>
      <c r="M1017" s="30"/>
      <c r="N1017" s="84">
        <f>[1]!b_anal_modidura_cnbd(A1017,E1017,1)</f>
        <v>6.0709</v>
      </c>
      <c r="O1017" s="85">
        <f>[1]!b_anal_yield_cnbd(A1017,D1017,1)</f>
        <v>3.4142000000000001</v>
      </c>
      <c r="P1017" s="86">
        <f>IF(U:U="国开1",0.09/N1017+J1017,IF(U:U="国开3",0.14/N1017+J1017,IF(U:U="国开5",0.24/N1017+J1017,IF(U:U="国开7",0.24/N1017+J1017,IF(U:U="国开10",0.29/N1017+J1017,IF(U:U="口行1",0.08/N1017+J1017,IF(U:U="口行2",0.08/N1017+J1017,IF(U:U="口行3",0.08/N1017+J1017,IF(U:U="口行5",0.13/N1017+J1017,IF(U:U="口行7",0.13/N1017+J1017,IF(U:U="口行10",0.18/N1017+J1017,IF(U:U="农发1",0.09/N1017+J1017,IF(U:U="农发2",0.09/N1017+J1017,IF(U:U="农发3",0.09/N1017+J1017,IF(U:U="农发5",0.14/N1017+J1017,IF(U:U="农发7",0.19/N1017+J1017,IF(U:U="农发10",0.19/N1017+J1017,IF(U:U="农发20",0.24/N1017+J1017,IF(U:U="国债1",0.05/N1017+J1017,IF(U:U="国债2",0.05/N1017+J1017,IF(U:U="国债3",0.05/N1017+J1017,IF(U:U="国开0",0,IF(U:U="农发0",0,IF(U:U="国债0",0,IF(U:U="口行0",0,0.1/N1017+J1017)))))))))))))))))))))))))</f>
        <v>3.4458720222701738</v>
      </c>
      <c r="Q1017" s="1"/>
      <c r="R1017" s="88">
        <f t="shared" si="31"/>
        <v>3.1672022270173628</v>
      </c>
      <c r="S1017" s="1"/>
      <c r="U1017" s="1" t="str">
        <f>IF(I:I="国家开发银行","国开",IF(I:I="中国进出口银行","口行",IF(I:I="中国农业发展银行","农发","国债")))&amp;IF(G:G&lt;1,"0",G1017)</f>
        <v>国债7</v>
      </c>
      <c r="W1017" s="1"/>
      <c r="X1017" s="1"/>
    </row>
    <row r="1018" spans="1:24" ht="15.75" hidden="1" x14ac:dyDescent="0.25">
      <c r="A1018" s="113" t="str">
        <f t="shared" si="30"/>
        <v>170405.IB</v>
      </c>
      <c r="B1018" s="29" t="s">
        <v>3475</v>
      </c>
      <c r="C1018" s="29" t="s">
        <v>3476</v>
      </c>
      <c r="D1018" s="33">
        <v>42844</v>
      </c>
      <c r="E1018" s="33">
        <v>42846</v>
      </c>
      <c r="F1018" s="30">
        <v>80</v>
      </c>
      <c r="G1018" s="30">
        <v>10</v>
      </c>
      <c r="H1018" s="29" t="s">
        <v>12</v>
      </c>
      <c r="I1018" s="29" t="s">
        <v>41</v>
      </c>
      <c r="J1018" s="30">
        <v>4.2685000000000004</v>
      </c>
      <c r="K1018" s="30">
        <v>3.76</v>
      </c>
      <c r="L1018" s="30"/>
      <c r="M1018" s="30">
        <v>1.1735</v>
      </c>
      <c r="N1018" s="84">
        <f>[1]!b_anal_modidura_cnbd(A1018,E1018,1)</f>
        <v>7.8239999999999998</v>
      </c>
      <c r="O1018" s="85">
        <f>[1]!b_anal_yield_cnbd(A1018,D1018,1)</f>
        <v>4.2798999999999996</v>
      </c>
      <c r="P1018" s="86">
        <f>IF(U:U="国开1",0.09/N1018+J1018,IF(U:U="国开3",0.14/N1018+J1018,IF(U:U="国开5",0.24/N1018+J1018,IF(U:U="国开7",0.24/N1018+J1018,IF(U:U="国开10",0.29/N1018+J1018,IF(U:U="口行1",0.08/N1018+J1018,IF(U:U="口行2",0.08/N1018+J1018,IF(U:U="口行3",0.08/N1018+J1018,IF(U:U="口行5",0.13/N1018+J1018,IF(U:U="口行7",0.13/N1018+J1018,IF(U:U="口行10",0.18/N1018+J1018,IF(U:U="农发1",0.09/N1018+J1018,IF(U:U="农发2",0.09/N1018+J1018,IF(U:U="农发3",0.09/N1018+J1018,IF(U:U="农发5",0.14/N1018+J1018,IF(U:U="农发7",0.19/N1018+J1018,IF(U:U="农发10",0.19/N1018+J1018,IF(U:U="农发20",0.24/N1018+J1018,IF(U:U="国债1",0.05/N1018+J1018,IF(U:U="国债2",0.05/N1018+J1018,IF(U:U="国债3",0.05/N1018+J1018,IF(U:U="国开0",0,IF(U:U="农发0",0,IF(U:U="国债0",0,IF(U:U="口行0",0,0.1/N1018+J1018)))))))))))))))))))))))))</f>
        <v>4.2927842535787324</v>
      </c>
      <c r="Q1018" s="1"/>
      <c r="R1018" s="88">
        <f t="shared" si="31"/>
        <v>1.2884253578732796</v>
      </c>
      <c r="S1018" s="1"/>
      <c r="U1018" s="1" t="str">
        <f>IF(I:I="国家开发银行","国开",IF(I:I="中国进出口银行","口行",IF(I:I="中国农业发展银行","农发","国债")))&amp;IF(G:G&lt;1,"0",G1018)</f>
        <v>农发10</v>
      </c>
      <c r="W1018" s="1"/>
      <c r="X1018" s="1"/>
    </row>
    <row r="1019" spans="1:24" ht="15.75" hidden="1" x14ac:dyDescent="0.25">
      <c r="A1019" s="113" t="str">
        <f t="shared" si="30"/>
        <v>170305.IB</v>
      </c>
      <c r="B1019" s="29" t="s">
        <v>3477</v>
      </c>
      <c r="C1019" s="29" t="s">
        <v>3478</v>
      </c>
      <c r="D1019" s="33">
        <v>42845</v>
      </c>
      <c r="E1019" s="33">
        <v>42849</v>
      </c>
      <c r="F1019" s="30">
        <v>50</v>
      </c>
      <c r="G1019" s="30">
        <v>3</v>
      </c>
      <c r="H1019" s="29" t="s">
        <v>12</v>
      </c>
      <c r="I1019" s="29" t="s">
        <v>22</v>
      </c>
      <c r="J1019" s="30">
        <v>3.9798</v>
      </c>
      <c r="K1019" s="30">
        <v>3.08</v>
      </c>
      <c r="L1019" s="30"/>
      <c r="M1019" s="30">
        <v>3.5455000000000001</v>
      </c>
      <c r="N1019" s="84">
        <f>[1]!b_anal_modidura_cnbd(A1019,E1019,1)</f>
        <v>2.7393000000000001</v>
      </c>
      <c r="O1019" s="85">
        <f>[1]!b_anal_yield_cnbd(A1019,D1019,1)</f>
        <v>4.0298999999999996</v>
      </c>
      <c r="P1019" s="86">
        <f>IF(U:U="国开1",0.09/N1019+J1019,IF(U:U="国开3",0.14/N1019+J1019,IF(U:U="国开5",0.24/N1019+J1019,IF(U:U="国开7",0.24/N1019+J1019,IF(U:U="国开10",0.29/N1019+J1019,IF(U:U="口行1",0.08/N1019+J1019,IF(U:U="口行2",0.08/N1019+J1019,IF(U:U="口行3",0.08/N1019+J1019,IF(U:U="口行5",0.13/N1019+J1019,IF(U:U="口行7",0.13/N1019+J1019,IF(U:U="口行10",0.18/N1019+J1019,IF(U:U="农发1",0.09/N1019+J1019,IF(U:U="农发2",0.09/N1019+J1019,IF(U:U="农发3",0.09/N1019+J1019,IF(U:U="农发5",0.14/N1019+J1019,IF(U:U="农发7",0.19/N1019+J1019,IF(U:U="农发10",0.19/N1019+J1019,IF(U:U="农发20",0.24/N1019+J1019,IF(U:U="国债1",0.05/N1019+J1019,IF(U:U="国债2",0.05/N1019+J1019,IF(U:U="国债3",0.05/N1019+J1019,IF(U:U="国开0",0,IF(U:U="农发0",0,IF(U:U="国债0",0,IF(U:U="口行0",0,0.1/N1019+J1019)))))))))))))))))))))))))</f>
        <v>4.0090045413061732</v>
      </c>
      <c r="Q1019" s="1"/>
      <c r="R1019" s="88">
        <f t="shared" si="31"/>
        <v>-2.0895458693826363</v>
      </c>
      <c r="S1019" s="1"/>
      <c r="U1019" s="1" t="str">
        <f>IF(I:I="国家开发银行","国开",IF(I:I="中国进出口银行","口行",IF(I:I="中国农业发展银行","农发","国债")))&amp;IF(G:G&lt;1,"0",G1019)</f>
        <v>口行3</v>
      </c>
      <c r="W1019" s="1"/>
      <c r="X1019" s="1"/>
    </row>
    <row r="1020" spans="1:24" ht="15.75" hidden="1" x14ac:dyDescent="0.25">
      <c r="A1020" s="113" t="str">
        <f t="shared" si="30"/>
        <v>170206.IB</v>
      </c>
      <c r="B1020" s="29" t="s">
        <v>3479</v>
      </c>
      <c r="C1020" s="29" t="s">
        <v>3480</v>
      </c>
      <c r="D1020" s="33">
        <v>42845</v>
      </c>
      <c r="E1020" s="33">
        <v>42849</v>
      </c>
      <c r="F1020" s="30">
        <v>80</v>
      </c>
      <c r="G1020" s="30">
        <v>5</v>
      </c>
      <c r="H1020" s="29" t="s">
        <v>12</v>
      </c>
      <c r="I1020" s="29" t="s">
        <v>15</v>
      </c>
      <c r="J1020" s="30">
        <v>4.1367000000000003</v>
      </c>
      <c r="K1020" s="30">
        <v>2.12</v>
      </c>
      <c r="L1020" s="30"/>
      <c r="M1020" s="30">
        <v>2.625</v>
      </c>
      <c r="N1020" s="84">
        <f>[1]!b_anal_modidura_cnbd(A1020,E1020,1)</f>
        <v>4.42</v>
      </c>
      <c r="O1020" s="85">
        <f>[1]!b_anal_yield_cnbd(A1020,D1020,1)</f>
        <v>4.16</v>
      </c>
      <c r="P1020" s="86">
        <f>IF(U:U="国开1",0.09/N1020+J1020,IF(U:U="国开3",0.14/N1020+J1020,IF(U:U="国开5",0.24/N1020+J1020,IF(U:U="国开7",0.24/N1020+J1020,IF(U:U="国开10",0.29/N1020+J1020,IF(U:U="口行1",0.08/N1020+J1020,IF(U:U="口行2",0.08/N1020+J1020,IF(U:U="口行3",0.08/N1020+J1020,IF(U:U="口行5",0.13/N1020+J1020,IF(U:U="口行7",0.13/N1020+J1020,IF(U:U="口行10",0.18/N1020+J1020,IF(U:U="农发1",0.09/N1020+J1020,IF(U:U="农发2",0.09/N1020+J1020,IF(U:U="农发3",0.09/N1020+J1020,IF(U:U="农发5",0.14/N1020+J1020,IF(U:U="农发7",0.19/N1020+J1020,IF(U:U="农发10",0.19/N1020+J1020,IF(U:U="农发20",0.24/N1020+J1020,IF(U:U="国债1",0.05/N1020+J1020,IF(U:U="国债2",0.05/N1020+J1020,IF(U:U="国债3",0.05/N1020+J1020,IF(U:U="国开0",0,IF(U:U="农发0",0,IF(U:U="国债0",0,IF(U:U="口行0",0,0.1/N1020+J1020)))))))))))))))))))))))))</f>
        <v>4.1909986425339367</v>
      </c>
      <c r="Q1020" s="1"/>
      <c r="R1020" s="88">
        <f t="shared" si="31"/>
        <v>3.0998642533936582</v>
      </c>
      <c r="S1020" s="1"/>
      <c r="U1020" s="1" t="str">
        <f>IF(I:I="国家开发银行","国开",IF(I:I="中国进出口银行","口行",IF(I:I="中国农业发展银行","农发","国债")))&amp;IF(G:G&lt;1,"0",G1020)</f>
        <v>国开5</v>
      </c>
      <c r="W1020" s="1"/>
      <c r="X1020" s="1"/>
    </row>
    <row r="1021" spans="1:24" ht="15.75" hidden="1" x14ac:dyDescent="0.25">
      <c r="A1021" s="113" t="str">
        <f t="shared" si="30"/>
        <v>170205.IB</v>
      </c>
      <c r="B1021" s="29" t="s">
        <v>3481</v>
      </c>
      <c r="C1021" s="29" t="s">
        <v>3482</v>
      </c>
      <c r="D1021" s="33">
        <v>42845</v>
      </c>
      <c r="E1021" s="33">
        <v>42849</v>
      </c>
      <c r="F1021" s="30">
        <v>60</v>
      </c>
      <c r="G1021" s="30">
        <v>3</v>
      </c>
      <c r="H1021" s="29" t="s">
        <v>12</v>
      </c>
      <c r="I1021" s="29" t="s">
        <v>15</v>
      </c>
      <c r="J1021" s="30">
        <v>3.9531000000000001</v>
      </c>
      <c r="K1021" s="30">
        <v>2.66</v>
      </c>
      <c r="L1021" s="30"/>
      <c r="M1021" s="30">
        <v>3.3332999999999999</v>
      </c>
      <c r="N1021" s="84">
        <f>[1]!b_anal_modidura_cnbd(A1021,E1021,1)</f>
        <v>2.7637</v>
      </c>
      <c r="O1021" s="85">
        <f>[1]!b_anal_yield_cnbd(A1021,D1021,1)</f>
        <v>4.0332999999999997</v>
      </c>
      <c r="P1021" s="86">
        <f>IF(U:U="国开1",0.09/N1021+J1021,IF(U:U="国开3",0.14/N1021+J1021,IF(U:U="国开5",0.24/N1021+J1021,IF(U:U="国开7",0.24/N1021+J1021,IF(U:U="国开10",0.29/N1021+J1021,IF(U:U="口行1",0.08/N1021+J1021,IF(U:U="口行2",0.08/N1021+J1021,IF(U:U="口行3",0.08/N1021+J1021,IF(U:U="口行5",0.13/N1021+J1021,IF(U:U="口行7",0.13/N1021+J1021,IF(U:U="口行10",0.18/N1021+J1021,IF(U:U="农发1",0.09/N1021+J1021,IF(U:U="农发2",0.09/N1021+J1021,IF(U:U="农发3",0.09/N1021+J1021,IF(U:U="农发5",0.14/N1021+J1021,IF(U:U="农发7",0.19/N1021+J1021,IF(U:U="农发10",0.19/N1021+J1021,IF(U:U="农发20",0.24/N1021+J1021,IF(U:U="国债1",0.05/N1021+J1021,IF(U:U="国债2",0.05/N1021+J1021,IF(U:U="国债3",0.05/N1021+J1021,IF(U:U="国开0",0,IF(U:U="农发0",0,IF(U:U="国债0",0,IF(U:U="口行0",0,0.1/N1021+J1021)))))))))))))))))))))))))</f>
        <v>4.0037567282990194</v>
      </c>
      <c r="Q1021" s="1"/>
      <c r="R1021" s="88">
        <f t="shared" si="31"/>
        <v>-2.9543271700980256</v>
      </c>
      <c r="S1021" s="1"/>
      <c r="U1021" s="1" t="str">
        <f>IF(I:I="国家开发银行","国开",IF(I:I="中国进出口银行","口行",IF(I:I="中国农业发展银行","农发","国债")))&amp;IF(G:G&lt;1,"0",G1021)</f>
        <v>国开3</v>
      </c>
      <c r="W1021" s="1"/>
      <c r="X1021" s="1"/>
    </row>
    <row r="1022" spans="1:24" ht="15.75" hidden="1" x14ac:dyDescent="0.25">
      <c r="A1022" s="113" t="str">
        <f t="shared" si="30"/>
        <v>170304.IB</v>
      </c>
      <c r="B1022" s="29" t="s">
        <v>3483</v>
      </c>
      <c r="C1022" s="29" t="s">
        <v>3484</v>
      </c>
      <c r="D1022" s="33">
        <v>42845</v>
      </c>
      <c r="E1022" s="33">
        <v>42849</v>
      </c>
      <c r="F1022" s="30">
        <v>40</v>
      </c>
      <c r="G1022" s="30">
        <v>5</v>
      </c>
      <c r="H1022" s="29" t="s">
        <v>12</v>
      </c>
      <c r="I1022" s="29" t="s">
        <v>22</v>
      </c>
      <c r="J1022" s="30">
        <v>4.1306000000000003</v>
      </c>
      <c r="K1022" s="30">
        <v>2.64</v>
      </c>
      <c r="L1022" s="30"/>
      <c r="M1022" s="30">
        <v>1.0323</v>
      </c>
      <c r="N1022" s="84">
        <f>[1]!b_anal_modidura_cnbd(A1022,E1022,1)</f>
        <v>4.3417000000000003</v>
      </c>
      <c r="O1022" s="85">
        <f>[1]!b_anal_yield_cnbd(A1022,D1022,1)</f>
        <v>4.1574999999999998</v>
      </c>
      <c r="P1022" s="86">
        <f>IF(U:U="国开1",0.09/N1022+J1022,IF(U:U="国开3",0.14/N1022+J1022,IF(U:U="国开5",0.24/N1022+J1022,IF(U:U="国开7",0.24/N1022+J1022,IF(U:U="国开10",0.29/N1022+J1022,IF(U:U="口行1",0.08/N1022+J1022,IF(U:U="口行2",0.08/N1022+J1022,IF(U:U="口行3",0.08/N1022+J1022,IF(U:U="口行5",0.13/N1022+J1022,IF(U:U="口行7",0.13/N1022+J1022,IF(U:U="口行10",0.18/N1022+J1022,IF(U:U="农发1",0.09/N1022+J1022,IF(U:U="农发2",0.09/N1022+J1022,IF(U:U="农发3",0.09/N1022+J1022,IF(U:U="农发5",0.14/N1022+J1022,IF(U:U="农发7",0.19/N1022+J1022,IF(U:U="农发10",0.19/N1022+J1022,IF(U:U="农发20",0.24/N1022+J1022,IF(U:U="国债1",0.05/N1022+J1022,IF(U:U="国债2",0.05/N1022+J1022,IF(U:U="国债3",0.05/N1022+J1022,IF(U:U="国开0",0,IF(U:U="农发0",0,IF(U:U="国债0",0,IF(U:U="口行0",0,0.1/N1022+J1022)))))))))))))))))))))))))</f>
        <v>4.1605421885436584</v>
      </c>
      <c r="Q1022" s="1"/>
      <c r="R1022" s="88">
        <f t="shared" si="31"/>
        <v>0.30421885436586749</v>
      </c>
      <c r="S1022" s="1"/>
      <c r="U1022" s="1" t="str">
        <f>IF(I:I="国家开发银行","国开",IF(I:I="中国进出口银行","口行",IF(I:I="中国农业发展银行","农发","国债")))&amp;IF(G:G&lt;1,"0",G1022)</f>
        <v>口行5</v>
      </c>
      <c r="W1022" s="1"/>
      <c r="X1022" s="1"/>
    </row>
    <row r="1023" spans="1:24" ht="15.75" hidden="1" x14ac:dyDescent="0.25">
      <c r="A1023" s="113" t="str">
        <f t="shared" si="30"/>
        <v>170303.IB</v>
      </c>
      <c r="B1023" s="29" t="s">
        <v>3485</v>
      </c>
      <c r="C1023" s="29" t="s">
        <v>3486</v>
      </c>
      <c r="D1023" s="33">
        <v>42845</v>
      </c>
      <c r="E1023" s="33">
        <v>42849</v>
      </c>
      <c r="F1023" s="30">
        <v>30</v>
      </c>
      <c r="G1023" s="30">
        <v>10</v>
      </c>
      <c r="H1023" s="29" t="s">
        <v>12</v>
      </c>
      <c r="I1023" s="29" t="s">
        <v>22</v>
      </c>
      <c r="J1023" s="30">
        <v>4.2911000000000001</v>
      </c>
      <c r="K1023" s="30">
        <v>4.88</v>
      </c>
      <c r="L1023" s="30"/>
      <c r="M1023" s="30">
        <v>5.2352999999999996</v>
      </c>
      <c r="N1023" s="84">
        <f>[1]!b_anal_modidura_cnbd(A1023,E1023,1)</f>
        <v>7.9279000000000002</v>
      </c>
      <c r="O1023" s="85">
        <f>[1]!b_anal_yield_cnbd(A1023,D1023,1)</f>
        <v>4.3049999999999997</v>
      </c>
      <c r="P1023" s="86">
        <f>IF(U:U="国开1",0.09/N1023+J1023,IF(U:U="国开3",0.14/N1023+J1023,IF(U:U="国开5",0.24/N1023+J1023,IF(U:U="国开7",0.24/N1023+J1023,IF(U:U="国开10",0.29/N1023+J1023,IF(U:U="口行1",0.08/N1023+J1023,IF(U:U="口行2",0.08/N1023+J1023,IF(U:U="口行3",0.08/N1023+J1023,IF(U:U="口行5",0.13/N1023+J1023,IF(U:U="口行7",0.13/N1023+J1023,IF(U:U="口行10",0.18/N1023+J1023,IF(U:U="农发1",0.09/N1023+J1023,IF(U:U="农发2",0.09/N1023+J1023,IF(U:U="农发3",0.09/N1023+J1023,IF(U:U="农发5",0.14/N1023+J1023,IF(U:U="农发7",0.19/N1023+J1023,IF(U:U="农发10",0.19/N1023+J1023,IF(U:U="农发20",0.24/N1023+J1023,IF(U:U="国债1",0.05/N1023+J1023,IF(U:U="国债2",0.05/N1023+J1023,IF(U:U="国债3",0.05/N1023+J1023,IF(U:U="国开0",0,IF(U:U="农发0",0,IF(U:U="国债0",0,IF(U:U="口行0",0,0.1/N1023+J1023)))))))))))))))))))))))))</f>
        <v>4.3138046254367488</v>
      </c>
      <c r="Q1023" s="1"/>
      <c r="R1023" s="88">
        <f t="shared" si="31"/>
        <v>0.88046254367490917</v>
      </c>
      <c r="S1023" s="1"/>
      <c r="U1023" s="1" t="str">
        <f>IF(I:I="国家开发银行","国开",IF(I:I="中国进出口银行","口行",IF(I:I="中国农业发展银行","农发","国债")))&amp;IF(G:G&lt;1,"0",G1023)</f>
        <v>口行10</v>
      </c>
      <c r="W1023" s="1"/>
      <c r="X1023" s="1"/>
    </row>
    <row r="1024" spans="1:24" ht="15.75" hidden="1" x14ac:dyDescent="0.25">
      <c r="A1024" s="113" t="str">
        <f t="shared" si="30"/>
        <v>170005.IB</v>
      </c>
      <c r="B1024" s="29" t="s">
        <v>3487</v>
      </c>
      <c r="C1024" s="29" t="s">
        <v>3488</v>
      </c>
      <c r="D1024" s="33">
        <v>42846</v>
      </c>
      <c r="E1024" s="33">
        <v>42849</v>
      </c>
      <c r="F1024" s="30">
        <v>287</v>
      </c>
      <c r="G1024" s="30">
        <v>30</v>
      </c>
      <c r="H1024" s="29" t="s">
        <v>12</v>
      </c>
      <c r="I1024" s="29" t="s">
        <v>31</v>
      </c>
      <c r="J1024" s="30">
        <v>3.8948999999999998</v>
      </c>
      <c r="K1024" s="30">
        <v>1.6</v>
      </c>
      <c r="L1024" s="30"/>
      <c r="M1024" s="30"/>
      <c r="N1024" s="84">
        <f>[1]!b_anal_modidura_cnbd(A1024,E1024,1)</f>
        <v>17.5488</v>
      </c>
      <c r="O1024" s="85">
        <f>[1]!b_anal_yield_cnbd(A1024,D1024,1)</f>
        <v>3.8666</v>
      </c>
      <c r="P1024" s="86">
        <f>IF(U:U="国开1",0.09/N1024+J1024,IF(U:U="国开3",0.14/N1024+J1024,IF(U:U="国开5",0.24/N1024+J1024,IF(U:U="国开7",0.24/N1024+J1024,IF(U:U="国开10",0.29/N1024+J1024,IF(U:U="口行1",0.08/N1024+J1024,IF(U:U="口行2",0.08/N1024+J1024,IF(U:U="口行3",0.08/N1024+J1024,IF(U:U="口行5",0.13/N1024+J1024,IF(U:U="口行7",0.13/N1024+J1024,IF(U:U="口行10",0.18/N1024+J1024,IF(U:U="农发1",0.09/N1024+J1024,IF(U:U="农发2",0.09/N1024+J1024,IF(U:U="农发3",0.09/N1024+J1024,IF(U:U="农发5",0.14/N1024+J1024,IF(U:U="农发7",0.19/N1024+J1024,IF(U:U="农发10",0.19/N1024+J1024,IF(U:U="农发20",0.24/N1024+J1024,IF(U:U="国债1",0.05/N1024+J1024,IF(U:U="国债2",0.05/N1024+J1024,IF(U:U="国债3",0.05/N1024+J1024,IF(U:U="国开0",0,IF(U:U="农发0",0,IF(U:U="国债0",0,IF(U:U="口行0",0,0.1/N1024+J1024)))))))))))))))))))))))))</f>
        <v>3.9005983953318744</v>
      </c>
      <c r="Q1024" s="1"/>
      <c r="R1024" s="88">
        <f t="shared" si="31"/>
        <v>3.399839533187432</v>
      </c>
      <c r="S1024" s="1"/>
      <c r="U1024" s="1" t="str">
        <f>IF(I:I="国家开发银行","国开",IF(I:I="中国进出口银行","口行",IF(I:I="中国农业发展银行","农发","国债")))&amp;IF(G:G&lt;1,"0",G1024)</f>
        <v>国债30</v>
      </c>
      <c r="W1024" s="1"/>
      <c r="X1024" s="1"/>
    </row>
    <row r="1025" spans="1:24" ht="15.75" hidden="1" x14ac:dyDescent="0.25">
      <c r="A1025" s="113" t="str">
        <f t="shared" si="30"/>
        <v>170406.IB</v>
      </c>
      <c r="B1025" s="29" t="s">
        <v>3489</v>
      </c>
      <c r="C1025" s="29" t="s">
        <v>3490</v>
      </c>
      <c r="D1025" s="33">
        <v>42849</v>
      </c>
      <c r="E1025" s="33">
        <v>42851</v>
      </c>
      <c r="F1025" s="30">
        <v>20</v>
      </c>
      <c r="G1025" s="30">
        <v>15</v>
      </c>
      <c r="H1025" s="29" t="s">
        <v>12</v>
      </c>
      <c r="I1025" s="29" t="s">
        <v>41</v>
      </c>
      <c r="J1025" s="30">
        <v>4.5026000000000002</v>
      </c>
      <c r="K1025" s="30">
        <v>2.9</v>
      </c>
      <c r="L1025" s="30"/>
      <c r="M1025" s="30">
        <v>2.35</v>
      </c>
      <c r="N1025" s="84">
        <f>[1]!b_anal_modidura_cnbd(A1025,E1025,1)</f>
        <v>10.6632</v>
      </c>
      <c r="O1025" s="85">
        <f>[1]!b_anal_yield_cnbd(A1025,D1025,1)</f>
        <v>4.4500999999999999</v>
      </c>
      <c r="P1025" s="86">
        <f>IF(U:U="国开1",0.09/N1025+J1025,IF(U:U="国开3",0.14/N1025+J1025,IF(U:U="国开5",0.24/N1025+J1025,IF(U:U="国开7",0.24/N1025+J1025,IF(U:U="国开10",0.29/N1025+J1025,IF(U:U="口行1",0.08/N1025+J1025,IF(U:U="口行2",0.08/N1025+J1025,IF(U:U="口行3",0.08/N1025+J1025,IF(U:U="口行5",0.13/N1025+J1025,IF(U:U="口行7",0.13/N1025+J1025,IF(U:U="口行10",0.18/N1025+J1025,IF(U:U="农发1",0.09/N1025+J1025,IF(U:U="农发2",0.09/N1025+J1025,IF(U:U="农发3",0.09/N1025+J1025,IF(U:U="农发5",0.14/N1025+J1025,IF(U:U="农发7",0.19/N1025+J1025,IF(U:U="农发10",0.19/N1025+J1025,IF(U:U="农发20",0.24/N1025+J1025,IF(U:U="国债1",0.05/N1025+J1025,IF(U:U="国债2",0.05/N1025+J1025,IF(U:U="国债3",0.05/N1025+J1025,IF(U:U="国开0",0,IF(U:U="农发0",0,IF(U:U="国债0",0,IF(U:U="口行0",0,0.1/N1025+J1025)))))))))))))))))))))))))</f>
        <v>4.5119780478655569</v>
      </c>
      <c r="Q1025" s="1"/>
      <c r="R1025" s="88">
        <f t="shared" si="31"/>
        <v>6.1878047865556951</v>
      </c>
      <c r="S1025" s="1"/>
      <c r="U1025" s="1" t="str">
        <f>IF(I:I="国家开发银行","国开",IF(I:I="中国进出口银行","口行",IF(I:I="中国农业发展银行","农发","国债")))&amp;IF(G:G&lt;1,"0",G1025)</f>
        <v>农发15</v>
      </c>
      <c r="W1025" s="1"/>
      <c r="X1025" s="1"/>
    </row>
    <row r="1026" spans="1:24" ht="15.75" hidden="1" x14ac:dyDescent="0.25">
      <c r="A1026" s="113" t="str">
        <f t="shared" ref="A1026:A1089" si="32">LEFT(B1026,IFERROR(FIND("X",B1026,7),FIND("Z",B1026,7))-1)&amp;".IB"</f>
        <v>170407.IB</v>
      </c>
      <c r="B1026" s="29" t="s">
        <v>3491</v>
      </c>
      <c r="C1026" s="29" t="s">
        <v>3492</v>
      </c>
      <c r="D1026" s="33">
        <v>42849</v>
      </c>
      <c r="E1026" s="33">
        <v>42851</v>
      </c>
      <c r="F1026" s="30">
        <v>72.7</v>
      </c>
      <c r="G1026" s="30">
        <v>3</v>
      </c>
      <c r="H1026" s="29" t="s">
        <v>12</v>
      </c>
      <c r="I1026" s="29" t="s">
        <v>41</v>
      </c>
      <c r="J1026" s="30">
        <v>4.0252999999999997</v>
      </c>
      <c r="K1026" s="30">
        <v>2.36</v>
      </c>
      <c r="L1026" s="30"/>
      <c r="M1026" s="30">
        <v>2.7143000000000002</v>
      </c>
      <c r="N1026" s="84">
        <f>[1]!b_anal_modidura_cnbd(A1026,E1026,1)</f>
        <v>2.7549999999999999</v>
      </c>
      <c r="O1026" s="85">
        <f>[1]!b_anal_yield_cnbd(A1026,D1026,1)</f>
        <v>4.0846</v>
      </c>
      <c r="P1026" s="86">
        <f>IF(U:U="国开1",0.09/N1026+J1026,IF(U:U="国开3",0.14/N1026+J1026,IF(U:U="国开5",0.24/N1026+J1026,IF(U:U="国开7",0.24/N1026+J1026,IF(U:U="国开10",0.29/N1026+J1026,IF(U:U="口行1",0.08/N1026+J1026,IF(U:U="口行2",0.08/N1026+J1026,IF(U:U="口行3",0.08/N1026+J1026,IF(U:U="口行5",0.13/N1026+J1026,IF(U:U="口行7",0.13/N1026+J1026,IF(U:U="口行10",0.18/N1026+J1026,IF(U:U="农发1",0.09/N1026+J1026,IF(U:U="农发2",0.09/N1026+J1026,IF(U:U="农发3",0.09/N1026+J1026,IF(U:U="农发5",0.14/N1026+J1026,IF(U:U="农发7",0.19/N1026+J1026,IF(U:U="农发10",0.19/N1026+J1026,IF(U:U="农发20",0.24/N1026+J1026,IF(U:U="国债1",0.05/N1026+J1026,IF(U:U="国债2",0.05/N1026+J1026,IF(U:U="国债3",0.05/N1026+J1026,IF(U:U="国开0",0,IF(U:U="农发0",0,IF(U:U="国债0",0,IF(U:U="口行0",0,0.1/N1026+J1026)))))))))))))))))))))))))</f>
        <v>4.0579678765880214</v>
      </c>
      <c r="Q1026" s="1"/>
      <c r="R1026" s="88">
        <f t="shared" ref="R1026:R1089" si="33">(P1026-O1026)*100</f>
        <v>-2.6632123411978625</v>
      </c>
      <c r="S1026" s="1"/>
      <c r="U1026" s="1" t="str">
        <f>IF(I:I="国家开发银行","国开",IF(I:I="中国进出口银行","口行",IF(I:I="中国农业发展银行","农发","国债")))&amp;IF(G:G&lt;1,"0",G1026)</f>
        <v>农发3</v>
      </c>
      <c r="W1026" s="1"/>
      <c r="X1026" s="1"/>
    </row>
    <row r="1027" spans="1:24" ht="15.75" hidden="1" x14ac:dyDescent="0.25">
      <c r="A1027" s="113" t="str">
        <f t="shared" si="32"/>
        <v>170404.IB</v>
      </c>
      <c r="B1027" s="29" t="s">
        <v>3493</v>
      </c>
      <c r="C1027" s="29" t="s">
        <v>3494</v>
      </c>
      <c r="D1027" s="33">
        <v>42849</v>
      </c>
      <c r="E1027" s="33">
        <v>42851</v>
      </c>
      <c r="F1027" s="30">
        <v>40</v>
      </c>
      <c r="G1027" s="30">
        <v>7</v>
      </c>
      <c r="H1027" s="29" t="s">
        <v>12</v>
      </c>
      <c r="I1027" s="29" t="s">
        <v>41</v>
      </c>
      <c r="J1027" s="30">
        <v>4.3804999999999996</v>
      </c>
      <c r="K1027" s="30">
        <v>3.69</v>
      </c>
      <c r="L1027" s="30"/>
      <c r="M1027" s="30">
        <v>4.4348000000000001</v>
      </c>
      <c r="N1027" s="84">
        <f>[1]!b_anal_modidura_cnbd(A1027,E1027,1)</f>
        <v>5.7072000000000003</v>
      </c>
      <c r="O1027" s="85">
        <f>[1]!b_anal_yield_cnbd(A1027,D1027,1)</f>
        <v>4.4036999999999997</v>
      </c>
      <c r="P1027" s="86">
        <f>IF(U:U="国开1",0.09/N1027+J1027,IF(U:U="国开3",0.14/N1027+J1027,IF(U:U="国开5",0.24/N1027+J1027,IF(U:U="国开7",0.24/N1027+J1027,IF(U:U="国开10",0.29/N1027+J1027,IF(U:U="口行1",0.08/N1027+J1027,IF(U:U="口行2",0.08/N1027+J1027,IF(U:U="口行3",0.08/N1027+J1027,IF(U:U="口行5",0.13/N1027+J1027,IF(U:U="口行7",0.13/N1027+J1027,IF(U:U="口行10",0.18/N1027+J1027,IF(U:U="农发1",0.09/N1027+J1027,IF(U:U="农发2",0.09/N1027+J1027,IF(U:U="农发3",0.09/N1027+J1027,IF(U:U="农发5",0.14/N1027+J1027,IF(U:U="农发7",0.19/N1027+J1027,IF(U:U="农发10",0.19/N1027+J1027,IF(U:U="农发20",0.24/N1027+J1027,IF(U:U="国债1",0.05/N1027+J1027,IF(U:U="国债2",0.05/N1027+J1027,IF(U:U="国债3",0.05/N1027+J1027,IF(U:U="国开0",0,IF(U:U="农发0",0,IF(U:U="国债0",0,IF(U:U="口行0",0,0.1/N1027+J1027)))))))))))))))))))))))))</f>
        <v>4.4137912811886739</v>
      </c>
      <c r="Q1027" s="1"/>
      <c r="R1027" s="88">
        <f t="shared" si="33"/>
        <v>1.0091281188674195</v>
      </c>
      <c r="S1027" s="1"/>
      <c r="U1027" s="1" t="str">
        <f>IF(I:I="国家开发银行","国开",IF(I:I="中国进出口银行","口行",IF(I:I="中国农业发展银行","农发","国债")))&amp;IF(G:G&lt;1,"0",G1027)</f>
        <v>农发7</v>
      </c>
      <c r="W1027" s="1"/>
      <c r="X1027" s="1"/>
    </row>
    <row r="1028" spans="1:24" ht="15.75" hidden="1" x14ac:dyDescent="0.25">
      <c r="A1028" s="113" t="str">
        <f t="shared" si="32"/>
        <v>170205.IB</v>
      </c>
      <c r="B1028" s="29" t="s">
        <v>3495</v>
      </c>
      <c r="C1028" s="29" t="s">
        <v>3496</v>
      </c>
      <c r="D1028" s="33">
        <v>42850</v>
      </c>
      <c r="E1028" s="33">
        <v>42852</v>
      </c>
      <c r="F1028" s="30">
        <v>70</v>
      </c>
      <c r="G1028" s="30">
        <v>3</v>
      </c>
      <c r="H1028" s="29" t="s">
        <v>12</v>
      </c>
      <c r="I1028" s="29" t="s">
        <v>15</v>
      </c>
      <c r="J1028" s="30">
        <v>4.0083000000000002</v>
      </c>
      <c r="K1028" s="30">
        <v>2.2799999999999998</v>
      </c>
      <c r="L1028" s="30"/>
      <c r="M1028" s="30">
        <v>4.4166999999999996</v>
      </c>
      <c r="N1028" s="84">
        <f>[1]!b_anal_modidura_cnbd(A1028,E1028,1)</f>
        <v>2.7555000000000001</v>
      </c>
      <c r="O1028" s="85">
        <f>[1]!b_anal_yield_cnbd(A1028,D1028,1)</f>
        <v>4.0495000000000001</v>
      </c>
      <c r="P1028" s="86">
        <f>IF(U:U="国开1",0.09/N1028+J1028,IF(U:U="国开3",0.14/N1028+J1028,IF(U:U="国开5",0.24/N1028+J1028,IF(U:U="国开7",0.24/N1028+J1028,IF(U:U="国开10",0.29/N1028+J1028,IF(U:U="口行1",0.08/N1028+J1028,IF(U:U="口行2",0.08/N1028+J1028,IF(U:U="口行3",0.08/N1028+J1028,IF(U:U="口行5",0.13/N1028+J1028,IF(U:U="口行7",0.13/N1028+J1028,IF(U:U="口行10",0.18/N1028+J1028,IF(U:U="农发1",0.09/N1028+J1028,IF(U:U="农发2",0.09/N1028+J1028,IF(U:U="农发3",0.09/N1028+J1028,IF(U:U="农发5",0.14/N1028+J1028,IF(U:U="农发7",0.19/N1028+J1028,IF(U:U="农发10",0.19/N1028+J1028,IF(U:U="农发20",0.24/N1028+J1028,IF(U:U="国债1",0.05/N1028+J1028,IF(U:U="国债2",0.05/N1028+J1028,IF(U:U="国债3",0.05/N1028+J1028,IF(U:U="国开0",0,IF(U:U="农发0",0,IF(U:U="国债0",0,IF(U:U="口行0",0,0.1/N1028+J1028)))))))))))))))))))))))))</f>
        <v>4.0591074759571768</v>
      </c>
      <c r="Q1028" s="1"/>
      <c r="R1028" s="88">
        <f t="shared" si="33"/>
        <v>0.96074759571767032</v>
      </c>
      <c r="S1028" s="1"/>
      <c r="U1028" s="1" t="str">
        <f>IF(I:I="国家开发银行","国开",IF(I:I="中国进出口银行","口行",IF(I:I="中国农业发展银行","农发","国债")))&amp;IF(G:G&lt;1,"0",G1028)</f>
        <v>国开3</v>
      </c>
      <c r="W1028" s="1"/>
      <c r="X1028" s="1"/>
    </row>
    <row r="1029" spans="1:24" ht="15.75" hidden="1" x14ac:dyDescent="0.25">
      <c r="A1029" s="113" t="str">
        <f t="shared" si="32"/>
        <v>170206.IB</v>
      </c>
      <c r="B1029" s="29" t="s">
        <v>3497</v>
      </c>
      <c r="C1029" s="29" t="s">
        <v>3498</v>
      </c>
      <c r="D1029" s="33">
        <v>42850</v>
      </c>
      <c r="E1029" s="33">
        <v>42852</v>
      </c>
      <c r="F1029" s="30">
        <v>30</v>
      </c>
      <c r="G1029" s="30">
        <v>5</v>
      </c>
      <c r="H1029" s="29" t="s">
        <v>12</v>
      </c>
      <c r="I1029" s="29" t="s">
        <v>15</v>
      </c>
      <c r="J1029" s="30">
        <v>4.1623999999999999</v>
      </c>
      <c r="K1029" s="30">
        <v>6.67</v>
      </c>
      <c r="L1029" s="30"/>
      <c r="M1029" s="30">
        <v>2.8193999999999999</v>
      </c>
      <c r="N1029" s="84">
        <f>[1]!b_anal_modidura_cnbd(A1029,E1029,1)</f>
        <v>4.4142000000000001</v>
      </c>
      <c r="O1029" s="85">
        <f>[1]!b_anal_yield_cnbd(A1029,D1029,1)</f>
        <v>4.2</v>
      </c>
      <c r="P1029" s="86">
        <f>IF(U:U="国开1",0.09/N1029+J1029,IF(U:U="国开3",0.14/N1029+J1029,IF(U:U="国开5",0.24/N1029+J1029,IF(U:U="国开7",0.24/N1029+J1029,IF(U:U="国开10",0.29/N1029+J1029,IF(U:U="口行1",0.08/N1029+J1029,IF(U:U="口行2",0.08/N1029+J1029,IF(U:U="口行3",0.08/N1029+J1029,IF(U:U="口行5",0.13/N1029+J1029,IF(U:U="口行7",0.13/N1029+J1029,IF(U:U="口行10",0.18/N1029+J1029,IF(U:U="农发1",0.09/N1029+J1029,IF(U:U="农发2",0.09/N1029+J1029,IF(U:U="农发3",0.09/N1029+J1029,IF(U:U="农发5",0.14/N1029+J1029,IF(U:U="农发7",0.19/N1029+J1029,IF(U:U="农发10",0.19/N1029+J1029,IF(U:U="农发20",0.24/N1029+J1029,IF(U:U="国债1",0.05/N1029+J1029,IF(U:U="国债2",0.05/N1029+J1029,IF(U:U="国债3",0.05/N1029+J1029,IF(U:U="国开0",0,IF(U:U="农发0",0,IF(U:U="国债0",0,IF(U:U="口行0",0,0.1/N1029+J1029)))))))))))))))))))))))))</f>
        <v>4.216769987766753</v>
      </c>
      <c r="Q1029" s="1"/>
      <c r="R1029" s="88">
        <f t="shared" si="33"/>
        <v>1.676998776675287</v>
      </c>
      <c r="S1029" s="1"/>
      <c r="U1029" s="1" t="str">
        <f>IF(I:I="国家开发银行","国开",IF(I:I="中国进出口银行","口行",IF(I:I="中国农业发展银行","农发","国债")))&amp;IF(G:G&lt;1,"0",G1029)</f>
        <v>国开5</v>
      </c>
      <c r="W1029" s="1"/>
      <c r="X1029" s="1"/>
    </row>
    <row r="1030" spans="1:24" ht="15.75" hidden="1" x14ac:dyDescent="0.25">
      <c r="A1030" s="113" t="str">
        <f t="shared" si="32"/>
        <v>170210.IB</v>
      </c>
      <c r="B1030" s="29" t="s">
        <v>3499</v>
      </c>
      <c r="C1030" s="29" t="s">
        <v>3500</v>
      </c>
      <c r="D1030" s="33">
        <v>42850</v>
      </c>
      <c r="E1030" s="33">
        <v>42852</v>
      </c>
      <c r="F1030" s="30">
        <v>120</v>
      </c>
      <c r="G1030" s="30">
        <v>10</v>
      </c>
      <c r="H1030" s="29" t="s">
        <v>12</v>
      </c>
      <c r="I1030" s="29" t="s">
        <v>15</v>
      </c>
      <c r="J1030" s="30">
        <v>4.1729000000000003</v>
      </c>
      <c r="K1030" s="30">
        <v>3.23</v>
      </c>
      <c r="L1030" s="30"/>
      <c r="M1030" s="30">
        <v>1.5489999999999999</v>
      </c>
      <c r="N1030" s="84">
        <f>[1]!b_anal_modidura_cnbd(A1030,E1030,1)</f>
        <v>8.0321999999999996</v>
      </c>
      <c r="O1030" s="85">
        <f>[1]!b_anal_yield_cnbd(A1030,D1030,1)</f>
        <v>4.1586999999999996</v>
      </c>
      <c r="P1030" s="86">
        <f>IF(U:U="国开1",0.09/N1030+J1030,IF(U:U="国开3",0.14/N1030+J1030,IF(U:U="国开5",0.24/N1030+J1030,IF(U:U="国开7",0.24/N1030+J1030,IF(U:U="国开10",0.29/N1030+J1030,IF(U:U="口行1",0.08/N1030+J1030,IF(U:U="口行2",0.08/N1030+J1030,IF(U:U="口行3",0.08/N1030+J1030,IF(U:U="口行5",0.13/N1030+J1030,IF(U:U="口行7",0.13/N1030+J1030,IF(U:U="口行10",0.18/N1030+J1030,IF(U:U="农发1",0.09/N1030+J1030,IF(U:U="农发2",0.09/N1030+J1030,IF(U:U="农发3",0.09/N1030+J1030,IF(U:U="农发5",0.14/N1030+J1030,IF(U:U="农发7",0.19/N1030+J1030,IF(U:U="农发10",0.19/N1030+J1030,IF(U:U="农发20",0.24/N1030+J1030,IF(U:U="国债1",0.05/N1030+J1030,IF(U:U="国债2",0.05/N1030+J1030,IF(U:U="国债3",0.05/N1030+J1030,IF(U:U="国开0",0,IF(U:U="农发0",0,IF(U:U="国债0",0,IF(U:U="口行0",0,0.1/N1030+J1030)))))))))))))))))))))))))</f>
        <v>4.2090046786683599</v>
      </c>
      <c r="Q1030" s="1"/>
      <c r="R1030" s="88">
        <f t="shared" si="33"/>
        <v>5.0304678668360303</v>
      </c>
      <c r="S1030" s="1"/>
      <c r="U1030" s="1" t="str">
        <f>IF(I:I="国家开发银行","国开",IF(I:I="中国进出口银行","口行",IF(I:I="中国农业发展银行","农发","国债")))&amp;IF(G:G&lt;1,"0",G1030)</f>
        <v>国开10</v>
      </c>
      <c r="W1030" s="1"/>
      <c r="X1030" s="1"/>
    </row>
    <row r="1031" spans="1:24" ht="15.75" hidden="1" x14ac:dyDescent="0.25">
      <c r="A1031" s="113" t="str">
        <f t="shared" si="32"/>
        <v>170409.IB</v>
      </c>
      <c r="B1031" s="29" t="s">
        <v>3501</v>
      </c>
      <c r="C1031" s="29" t="s">
        <v>3502</v>
      </c>
      <c r="D1031" s="33">
        <v>42851</v>
      </c>
      <c r="E1031" s="33">
        <v>42853</v>
      </c>
      <c r="F1031" s="30">
        <v>89.2</v>
      </c>
      <c r="G1031" s="30">
        <v>5</v>
      </c>
      <c r="H1031" s="29" t="s">
        <v>12</v>
      </c>
      <c r="I1031" s="29" t="s">
        <v>41</v>
      </c>
      <c r="J1031" s="30">
        <v>4.2156000000000002</v>
      </c>
      <c r="K1031" s="30">
        <v>2.0499999999999998</v>
      </c>
      <c r="L1031" s="30"/>
      <c r="M1031" s="30">
        <v>5.8888999999999996</v>
      </c>
      <c r="N1031" s="84">
        <f>[1]!b_anal_modidura_cnbd(A1031,E1031,1)</f>
        <v>4.4111000000000002</v>
      </c>
      <c r="O1031" s="85">
        <f>[1]!b_anal_yield_cnbd(A1031,D1031,1)</f>
        <v>4.2446000000000002</v>
      </c>
      <c r="P1031" s="86">
        <f>IF(U:U="国开1",0.09/N1031+J1031,IF(U:U="国开3",0.14/N1031+J1031,IF(U:U="国开5",0.24/N1031+J1031,IF(U:U="国开7",0.24/N1031+J1031,IF(U:U="国开10",0.29/N1031+J1031,IF(U:U="口行1",0.08/N1031+J1031,IF(U:U="口行2",0.08/N1031+J1031,IF(U:U="口行3",0.08/N1031+J1031,IF(U:U="口行5",0.13/N1031+J1031,IF(U:U="口行7",0.13/N1031+J1031,IF(U:U="口行10",0.18/N1031+J1031,IF(U:U="农发1",0.09/N1031+J1031,IF(U:U="农发2",0.09/N1031+J1031,IF(U:U="农发3",0.09/N1031+J1031,IF(U:U="农发5",0.14/N1031+J1031,IF(U:U="农发7",0.19/N1031+J1031,IF(U:U="农发10",0.19/N1031+J1031,IF(U:U="农发20",0.24/N1031+J1031,IF(U:U="国债1",0.05/N1031+J1031,IF(U:U="国债2",0.05/N1031+J1031,IF(U:U="国债3",0.05/N1031+J1031,IF(U:U="国开0",0,IF(U:U="农发0",0,IF(U:U="国债0",0,IF(U:U="口行0",0,0.1/N1031+J1031)))))))))))))))))))))))))</f>
        <v>4.2473381152093586</v>
      </c>
      <c r="Q1031" s="1"/>
      <c r="R1031" s="88">
        <f t="shared" si="33"/>
        <v>0.27381152093584049</v>
      </c>
      <c r="S1031" s="1"/>
      <c r="U1031" s="1" t="str">
        <f>IF(I:I="国家开发银行","国开",IF(I:I="中国进出口银行","口行",IF(I:I="中国农业发展银行","农发","国债")))&amp;IF(G:G&lt;1,"0",G1031)</f>
        <v>农发5</v>
      </c>
      <c r="W1031" s="1"/>
      <c r="X1031" s="1"/>
    </row>
    <row r="1032" spans="1:24" ht="15.75" hidden="1" x14ac:dyDescent="0.25">
      <c r="A1032" s="113" t="str">
        <f t="shared" si="32"/>
        <v>170405.IB</v>
      </c>
      <c r="B1032" s="29" t="s">
        <v>3503</v>
      </c>
      <c r="C1032" s="29" t="s">
        <v>3504</v>
      </c>
      <c r="D1032" s="33">
        <v>42851</v>
      </c>
      <c r="E1032" s="33">
        <v>42853</v>
      </c>
      <c r="F1032" s="30">
        <v>73.400000000000006</v>
      </c>
      <c r="G1032" s="30">
        <v>10</v>
      </c>
      <c r="H1032" s="29" t="s">
        <v>12</v>
      </c>
      <c r="I1032" s="29" t="s">
        <v>41</v>
      </c>
      <c r="J1032" s="30">
        <v>4.3207000000000004</v>
      </c>
      <c r="K1032" s="30">
        <v>4.0599999999999996</v>
      </c>
      <c r="L1032" s="30"/>
      <c r="M1032" s="30">
        <v>2</v>
      </c>
      <c r="N1032" s="84">
        <f>[1]!b_anal_modidura_cnbd(A1032,E1032,1)</f>
        <v>7.8033999999999999</v>
      </c>
      <c r="O1032" s="85">
        <f>[1]!b_anal_yield_cnbd(A1032,D1032,1)</f>
        <v>4.3474000000000004</v>
      </c>
      <c r="P1032" s="86">
        <f>IF(U:U="国开1",0.09/N1032+J1032,IF(U:U="国开3",0.14/N1032+J1032,IF(U:U="国开5",0.24/N1032+J1032,IF(U:U="国开7",0.24/N1032+J1032,IF(U:U="国开10",0.29/N1032+J1032,IF(U:U="口行1",0.08/N1032+J1032,IF(U:U="口行2",0.08/N1032+J1032,IF(U:U="口行3",0.08/N1032+J1032,IF(U:U="口行5",0.13/N1032+J1032,IF(U:U="口行7",0.13/N1032+J1032,IF(U:U="口行10",0.18/N1032+J1032,IF(U:U="农发1",0.09/N1032+J1032,IF(U:U="农发2",0.09/N1032+J1032,IF(U:U="农发3",0.09/N1032+J1032,IF(U:U="农发5",0.14/N1032+J1032,IF(U:U="农发7",0.19/N1032+J1032,IF(U:U="农发10",0.19/N1032+J1032,IF(U:U="农发20",0.24/N1032+J1032,IF(U:U="国债1",0.05/N1032+J1032,IF(U:U="国债2",0.05/N1032+J1032,IF(U:U="国债3",0.05/N1032+J1032,IF(U:U="国开0",0,IF(U:U="农发0",0,IF(U:U="国债0",0,IF(U:U="口行0",0,0.1/N1032+J1032)))))))))))))))))))))))))</f>
        <v>4.3450483609708597</v>
      </c>
      <c r="Q1032" s="1"/>
      <c r="R1032" s="88">
        <f t="shared" si="33"/>
        <v>-0.23516390291407063</v>
      </c>
      <c r="S1032" s="1"/>
      <c r="U1032" s="1" t="str">
        <f>IF(I:I="国家开发银行","国开",IF(I:I="中国进出口银行","口行",IF(I:I="中国农业发展银行","农发","国债")))&amp;IF(G:G&lt;1,"0",G1032)</f>
        <v>农发10</v>
      </c>
      <c r="W1032" s="1"/>
      <c r="X1032" s="1"/>
    </row>
    <row r="1033" spans="1:24" ht="15.75" hidden="1" x14ac:dyDescent="0.25">
      <c r="A1033" s="113" t="str">
        <f t="shared" si="32"/>
        <v>170305.IB</v>
      </c>
      <c r="B1033" s="29" t="s">
        <v>3505</v>
      </c>
      <c r="C1033" s="29" t="s">
        <v>3506</v>
      </c>
      <c r="D1033" s="33">
        <v>42852</v>
      </c>
      <c r="E1033" s="33">
        <v>42857</v>
      </c>
      <c r="F1033" s="30">
        <v>50</v>
      </c>
      <c r="G1033" s="30">
        <v>3</v>
      </c>
      <c r="H1033" s="29" t="s">
        <v>12</v>
      </c>
      <c r="I1033" s="29" t="s">
        <v>22</v>
      </c>
      <c r="J1033" s="30">
        <v>4.0003000000000002</v>
      </c>
      <c r="K1033" s="30">
        <v>2.87</v>
      </c>
      <c r="L1033" s="30"/>
      <c r="M1033" s="30">
        <v>1.5385</v>
      </c>
      <c r="N1033" s="84">
        <f>[1]!b_anal_modidura_cnbd(A1033,E1033,1)</f>
        <v>2.7183000000000002</v>
      </c>
      <c r="O1033" s="85">
        <f>[1]!b_anal_yield_cnbd(A1033,D1033,1)</f>
        <v>4.0279999999999996</v>
      </c>
      <c r="P1033" s="86">
        <f>IF(U:U="国开1",0.09/N1033+J1033,IF(U:U="国开3",0.14/N1033+J1033,IF(U:U="国开5",0.24/N1033+J1033,IF(U:U="国开7",0.24/N1033+J1033,IF(U:U="国开10",0.29/N1033+J1033,IF(U:U="口行1",0.08/N1033+J1033,IF(U:U="口行2",0.08/N1033+J1033,IF(U:U="口行3",0.08/N1033+J1033,IF(U:U="口行5",0.13/N1033+J1033,IF(U:U="口行7",0.13/N1033+J1033,IF(U:U="口行10",0.18/N1033+J1033,IF(U:U="农发1",0.09/N1033+J1033,IF(U:U="农发2",0.09/N1033+J1033,IF(U:U="农发3",0.09/N1033+J1033,IF(U:U="农发5",0.14/N1033+J1033,IF(U:U="农发7",0.19/N1033+J1033,IF(U:U="农发10",0.19/N1033+J1033,IF(U:U="农发20",0.24/N1033+J1033,IF(U:U="国债1",0.05/N1033+J1033,IF(U:U="国债2",0.05/N1033+J1033,IF(U:U="国债3",0.05/N1033+J1033,IF(U:U="国开0",0,IF(U:U="农发0",0,IF(U:U="国债0",0,IF(U:U="口行0",0,0.1/N1033+J1033)))))))))))))))))))))))))</f>
        <v>4.0297301585549796</v>
      </c>
      <c r="Q1033" s="1"/>
      <c r="R1033" s="88">
        <f t="shared" si="33"/>
        <v>0.17301585549800436</v>
      </c>
      <c r="S1033" s="1"/>
      <c r="U1033" s="1" t="str">
        <f>IF(I:I="国家开发银行","国开",IF(I:I="中国进出口银行","口行",IF(I:I="中国农业发展银行","农发","国债")))&amp;IF(G:G&lt;1,"0",G1033)</f>
        <v>口行3</v>
      </c>
      <c r="W1033" s="1"/>
      <c r="X1033" s="1"/>
    </row>
    <row r="1034" spans="1:24" ht="15.75" hidden="1" x14ac:dyDescent="0.25">
      <c r="A1034" s="113" t="str">
        <f t="shared" si="32"/>
        <v>170304.IB</v>
      </c>
      <c r="B1034" s="29" t="s">
        <v>3507</v>
      </c>
      <c r="C1034" s="29" t="s">
        <v>3508</v>
      </c>
      <c r="D1034" s="33">
        <v>42852</v>
      </c>
      <c r="E1034" s="33">
        <v>42857</v>
      </c>
      <c r="F1034" s="30">
        <v>40</v>
      </c>
      <c r="G1034" s="30">
        <v>5</v>
      </c>
      <c r="H1034" s="29" t="s">
        <v>12</v>
      </c>
      <c r="I1034" s="29" t="s">
        <v>22</v>
      </c>
      <c r="J1034" s="30">
        <v>4.1974</v>
      </c>
      <c r="K1034" s="30">
        <v>3.72</v>
      </c>
      <c r="L1034" s="30"/>
      <c r="M1034" s="30">
        <v>2.8689</v>
      </c>
      <c r="N1034" s="84">
        <f>[1]!b_anal_modidura_cnbd(A1034,E1034,1)</f>
        <v>4.3207000000000004</v>
      </c>
      <c r="O1034" s="85">
        <f>[1]!b_anal_yield_cnbd(A1034,D1034,1)</f>
        <v>4.2262000000000004</v>
      </c>
      <c r="P1034" s="86">
        <f>IF(U:U="国开1",0.09/N1034+J1034,IF(U:U="国开3",0.14/N1034+J1034,IF(U:U="国开5",0.24/N1034+J1034,IF(U:U="国开7",0.24/N1034+J1034,IF(U:U="国开10",0.29/N1034+J1034,IF(U:U="口行1",0.08/N1034+J1034,IF(U:U="口行2",0.08/N1034+J1034,IF(U:U="口行3",0.08/N1034+J1034,IF(U:U="口行5",0.13/N1034+J1034,IF(U:U="口行7",0.13/N1034+J1034,IF(U:U="口行10",0.18/N1034+J1034,IF(U:U="农发1",0.09/N1034+J1034,IF(U:U="农发2",0.09/N1034+J1034,IF(U:U="农发3",0.09/N1034+J1034,IF(U:U="农发5",0.14/N1034+J1034,IF(U:U="农发7",0.19/N1034+J1034,IF(U:U="农发10",0.19/N1034+J1034,IF(U:U="农发20",0.24/N1034+J1034,IF(U:U="国债1",0.05/N1034+J1034,IF(U:U="国债2",0.05/N1034+J1034,IF(U:U="国债3",0.05/N1034+J1034,IF(U:U="国开0",0,IF(U:U="农发0",0,IF(U:U="国债0",0,IF(U:U="口行0",0,0.1/N1034+J1034)))))))))))))))))))))))))</f>
        <v>4.2274877172680352</v>
      </c>
      <c r="Q1034" s="1"/>
      <c r="R1034" s="88">
        <f t="shared" si="33"/>
        <v>0.12877172680347826</v>
      </c>
      <c r="S1034" s="1"/>
      <c r="U1034" s="1" t="str">
        <f>IF(I:I="国家开发银行","国开",IF(I:I="中国进出口银行","口行",IF(I:I="中国农业发展银行","农发","国债")))&amp;IF(G:G&lt;1,"0",G1034)</f>
        <v>口行5</v>
      </c>
      <c r="W1034" s="1"/>
      <c r="X1034" s="1"/>
    </row>
    <row r="1035" spans="1:24" ht="15.75" hidden="1" x14ac:dyDescent="0.25">
      <c r="A1035" s="113" t="str">
        <f t="shared" si="32"/>
        <v>170409.IB</v>
      </c>
      <c r="B1035" s="29" t="s">
        <v>3509</v>
      </c>
      <c r="C1035" s="29" t="s">
        <v>3510</v>
      </c>
      <c r="D1035" s="33">
        <v>42858</v>
      </c>
      <c r="E1035" s="33">
        <v>42860</v>
      </c>
      <c r="F1035" s="30">
        <v>76</v>
      </c>
      <c r="G1035" s="30">
        <v>5</v>
      </c>
      <c r="H1035" s="29" t="s">
        <v>12</v>
      </c>
      <c r="I1035" s="29" t="s">
        <v>41</v>
      </c>
      <c r="J1035" s="30">
        <v>4.2656000000000001</v>
      </c>
      <c r="K1035" s="30">
        <v>2.31</v>
      </c>
      <c r="L1035" s="30"/>
      <c r="M1035" s="30">
        <v>1.625</v>
      </c>
      <c r="N1035" s="84">
        <f>[1]!b_anal_modidura_cnbd(A1035,E1035,1)</f>
        <v>4.3864000000000001</v>
      </c>
      <c r="O1035" s="85">
        <f>[1]!b_anal_yield_cnbd(A1035,D1035,1)</f>
        <v>4.2931999999999997</v>
      </c>
      <c r="P1035" s="86">
        <f>IF(U:U="国开1",0.09/N1035+J1035,IF(U:U="国开3",0.14/N1035+J1035,IF(U:U="国开5",0.24/N1035+J1035,IF(U:U="国开7",0.24/N1035+J1035,IF(U:U="国开10",0.29/N1035+J1035,IF(U:U="口行1",0.08/N1035+J1035,IF(U:U="口行2",0.08/N1035+J1035,IF(U:U="口行3",0.08/N1035+J1035,IF(U:U="口行5",0.13/N1035+J1035,IF(U:U="口行7",0.13/N1035+J1035,IF(U:U="口行10",0.18/N1035+J1035,IF(U:U="农发1",0.09/N1035+J1035,IF(U:U="农发2",0.09/N1035+J1035,IF(U:U="农发3",0.09/N1035+J1035,IF(U:U="农发5",0.14/N1035+J1035,IF(U:U="农发7",0.19/N1035+J1035,IF(U:U="农发10",0.19/N1035+J1035,IF(U:U="农发20",0.24/N1035+J1035,IF(U:U="国债1",0.05/N1035+J1035,IF(U:U="国债2",0.05/N1035+J1035,IF(U:U="国债3",0.05/N1035+J1035,IF(U:U="国开0",0,IF(U:U="农发0",0,IF(U:U="国债0",0,IF(U:U="口行0",0,0.1/N1035+J1035)))))))))))))))))))))))))</f>
        <v>4.2975168338500822</v>
      </c>
      <c r="Q1035" s="1"/>
      <c r="R1035" s="88">
        <f t="shared" si="33"/>
        <v>0.43168338500825243</v>
      </c>
      <c r="S1035" s="1"/>
      <c r="U1035" s="1" t="str">
        <f>IF(I:I="国家开发银行","国开",IF(I:I="中国进出口银行","口行",IF(I:I="中国农业发展银行","农发","国债")))&amp;IF(G:G&lt;1,"0",G1035)</f>
        <v>农发5</v>
      </c>
      <c r="W1035" s="1"/>
      <c r="X1035" s="1"/>
    </row>
    <row r="1036" spans="1:24" ht="15.75" hidden="1" x14ac:dyDescent="0.25">
      <c r="A1036" s="113" t="str">
        <f t="shared" si="32"/>
        <v>170405.IB</v>
      </c>
      <c r="B1036" s="29" t="s">
        <v>3511</v>
      </c>
      <c r="C1036" s="29" t="s">
        <v>3512</v>
      </c>
      <c r="D1036" s="33">
        <v>42858</v>
      </c>
      <c r="E1036" s="33">
        <v>42860</v>
      </c>
      <c r="F1036" s="30">
        <v>80</v>
      </c>
      <c r="G1036" s="30">
        <v>10</v>
      </c>
      <c r="H1036" s="29" t="s">
        <v>12</v>
      </c>
      <c r="I1036" s="29" t="s">
        <v>41</v>
      </c>
      <c r="J1036" s="30">
        <v>4.3838999999999997</v>
      </c>
      <c r="K1036" s="30">
        <v>3.54</v>
      </c>
      <c r="L1036" s="30"/>
      <c r="M1036" s="30">
        <v>1.3605</v>
      </c>
      <c r="N1036" s="84">
        <f>[1]!b_anal_modidura_cnbd(A1036,E1036,1)</f>
        <v>7.7720000000000002</v>
      </c>
      <c r="O1036" s="85">
        <f>[1]!b_anal_yield_cnbd(A1036,D1036,1)</f>
        <v>4.4074</v>
      </c>
      <c r="P1036" s="86">
        <f>IF(U:U="国开1",0.09/N1036+J1036,IF(U:U="国开3",0.14/N1036+J1036,IF(U:U="国开5",0.24/N1036+J1036,IF(U:U="国开7",0.24/N1036+J1036,IF(U:U="国开10",0.29/N1036+J1036,IF(U:U="口行1",0.08/N1036+J1036,IF(U:U="口行2",0.08/N1036+J1036,IF(U:U="口行3",0.08/N1036+J1036,IF(U:U="口行5",0.13/N1036+J1036,IF(U:U="口行7",0.13/N1036+J1036,IF(U:U="口行10",0.18/N1036+J1036,IF(U:U="农发1",0.09/N1036+J1036,IF(U:U="农发2",0.09/N1036+J1036,IF(U:U="农发3",0.09/N1036+J1036,IF(U:U="农发5",0.14/N1036+J1036,IF(U:U="农发7",0.19/N1036+J1036,IF(U:U="农发10",0.19/N1036+J1036,IF(U:U="农发20",0.24/N1036+J1036,IF(U:U="国债1",0.05/N1036+J1036,IF(U:U="国债2",0.05/N1036+J1036,IF(U:U="国债3",0.05/N1036+J1036,IF(U:U="国开0",0,IF(U:U="农发0",0,IF(U:U="国债0",0,IF(U:U="口行0",0,0.1/N1036+J1036)))))))))))))))))))))))))</f>
        <v>4.408346731857951</v>
      </c>
      <c r="Q1036" s="1"/>
      <c r="R1036" s="88">
        <f t="shared" si="33"/>
        <v>9.4673185795102199E-2</v>
      </c>
      <c r="S1036" s="1"/>
      <c r="U1036" s="1" t="str">
        <f>IF(I:I="国家开发银行","国开",IF(I:I="中国进出口银行","口行",IF(I:I="中国农业发展银行","农发","国债")))&amp;IF(G:G&lt;1,"0",G1036)</f>
        <v>农发10</v>
      </c>
      <c r="W1036" s="1"/>
      <c r="X1036" s="1"/>
    </row>
    <row r="1037" spans="1:24" ht="15.75" hidden="1" x14ac:dyDescent="0.25">
      <c r="A1037" s="113" t="str">
        <f t="shared" si="32"/>
        <v>170205.IB</v>
      </c>
      <c r="B1037" s="29" t="s">
        <v>3513</v>
      </c>
      <c r="C1037" s="29" t="s">
        <v>3514</v>
      </c>
      <c r="D1037" s="33">
        <v>42859</v>
      </c>
      <c r="E1037" s="33">
        <v>42863</v>
      </c>
      <c r="F1037" s="30">
        <v>70</v>
      </c>
      <c r="G1037" s="30">
        <v>3</v>
      </c>
      <c r="H1037" s="29" t="s">
        <v>12</v>
      </c>
      <c r="I1037" s="29" t="s">
        <v>15</v>
      </c>
      <c r="J1037" s="30">
        <v>4.1622000000000003</v>
      </c>
      <c r="K1037" s="30">
        <v>1.73</v>
      </c>
      <c r="L1037" s="30"/>
      <c r="M1037" s="30">
        <v>1.5789</v>
      </c>
      <c r="N1037" s="84">
        <f>[1]!b_anal_modidura_cnbd(A1037,E1037,1)</f>
        <v>2.7221000000000002</v>
      </c>
      <c r="O1037" s="85">
        <f>[1]!b_anal_yield_cnbd(A1037,D1037,1)</f>
        <v>4.1428000000000003</v>
      </c>
      <c r="P1037" s="86">
        <f>IF(U:U="国开1",0.09/N1037+J1037,IF(U:U="国开3",0.14/N1037+J1037,IF(U:U="国开5",0.24/N1037+J1037,IF(U:U="国开7",0.24/N1037+J1037,IF(U:U="国开10",0.29/N1037+J1037,IF(U:U="口行1",0.08/N1037+J1037,IF(U:U="口行2",0.08/N1037+J1037,IF(U:U="口行3",0.08/N1037+J1037,IF(U:U="口行5",0.13/N1037+J1037,IF(U:U="口行7",0.13/N1037+J1037,IF(U:U="口行10",0.18/N1037+J1037,IF(U:U="农发1",0.09/N1037+J1037,IF(U:U="农发2",0.09/N1037+J1037,IF(U:U="农发3",0.09/N1037+J1037,IF(U:U="农发5",0.14/N1037+J1037,IF(U:U="农发7",0.19/N1037+J1037,IF(U:U="农发10",0.19/N1037+J1037,IF(U:U="农发20",0.24/N1037+J1037,IF(U:U="国债1",0.05/N1037+J1037,IF(U:U="国债2",0.05/N1037+J1037,IF(U:U="国债3",0.05/N1037+J1037,IF(U:U="国开0",0,IF(U:U="农发0",0,IF(U:U="国债0",0,IF(U:U="口行0",0,0.1/N1037+J1037)))))))))))))))))))))))))</f>
        <v>4.2136308805701486</v>
      </c>
      <c r="Q1037" s="1"/>
      <c r="R1037" s="88">
        <f t="shared" si="33"/>
        <v>7.0830880570148302</v>
      </c>
      <c r="S1037" s="1"/>
      <c r="U1037" s="1" t="str">
        <f>IF(I:I="国家开发银行","国开",IF(I:I="中国进出口银行","口行",IF(I:I="中国农业发展银行","农发","国债")))&amp;IF(G:G&lt;1,"0",G1037)</f>
        <v>国开3</v>
      </c>
      <c r="W1037" s="1"/>
      <c r="X1037" s="1"/>
    </row>
    <row r="1038" spans="1:24" ht="15.75" hidden="1" x14ac:dyDescent="0.25">
      <c r="A1038" s="113" t="str">
        <f t="shared" si="32"/>
        <v>170304.IB</v>
      </c>
      <c r="B1038" s="29" t="s">
        <v>3515</v>
      </c>
      <c r="C1038" s="29" t="s">
        <v>3516</v>
      </c>
      <c r="D1038" s="33">
        <v>42859</v>
      </c>
      <c r="E1038" s="33">
        <v>42863</v>
      </c>
      <c r="F1038" s="30">
        <v>40</v>
      </c>
      <c r="G1038" s="30">
        <v>5</v>
      </c>
      <c r="H1038" s="29" t="s">
        <v>12</v>
      </c>
      <c r="I1038" s="29" t="s">
        <v>22</v>
      </c>
      <c r="J1038" s="30">
        <v>4.3437000000000001</v>
      </c>
      <c r="K1038" s="30">
        <v>2.0099999999999998</v>
      </c>
      <c r="L1038" s="30"/>
      <c r="M1038" s="30">
        <v>5.3333000000000004</v>
      </c>
      <c r="N1038" s="84">
        <f>[1]!b_anal_modidura_cnbd(A1038,E1038,1)</f>
        <v>4.3009000000000004</v>
      </c>
      <c r="O1038" s="85">
        <f>[1]!b_anal_yield_cnbd(A1038,D1038,1)</f>
        <v>4.3259999999999996</v>
      </c>
      <c r="P1038" s="86">
        <f>IF(U:U="国开1",0.09/N1038+J1038,IF(U:U="国开3",0.14/N1038+J1038,IF(U:U="国开5",0.24/N1038+J1038,IF(U:U="国开7",0.24/N1038+J1038,IF(U:U="国开10",0.29/N1038+J1038,IF(U:U="口行1",0.08/N1038+J1038,IF(U:U="口行2",0.08/N1038+J1038,IF(U:U="口行3",0.08/N1038+J1038,IF(U:U="口行5",0.13/N1038+J1038,IF(U:U="口行7",0.13/N1038+J1038,IF(U:U="口行10",0.18/N1038+J1038,IF(U:U="农发1",0.09/N1038+J1038,IF(U:U="农发2",0.09/N1038+J1038,IF(U:U="农发3",0.09/N1038+J1038,IF(U:U="农发5",0.14/N1038+J1038,IF(U:U="农发7",0.19/N1038+J1038,IF(U:U="农发10",0.19/N1038+J1038,IF(U:U="农发20",0.24/N1038+J1038,IF(U:U="国债1",0.05/N1038+J1038,IF(U:U="国债2",0.05/N1038+J1038,IF(U:U="国债3",0.05/N1038+J1038,IF(U:U="国开0",0,IF(U:U="农发0",0,IF(U:U="国债0",0,IF(U:U="口行0",0,0.1/N1038+J1038)))))))))))))))))))))))))</f>
        <v>4.3739262317189427</v>
      </c>
      <c r="Q1038" s="1"/>
      <c r="R1038" s="88">
        <f t="shared" si="33"/>
        <v>4.7926231718943058</v>
      </c>
      <c r="S1038" s="1"/>
      <c r="U1038" s="1" t="str">
        <f>IF(I:I="国家开发银行","国开",IF(I:I="中国进出口银行","口行",IF(I:I="中国农业发展银行","农发","国债")))&amp;IF(G:G&lt;1,"0",G1038)</f>
        <v>口行5</v>
      </c>
      <c r="W1038" s="1"/>
      <c r="X1038" s="1"/>
    </row>
    <row r="1039" spans="1:24" ht="15.75" hidden="1" x14ac:dyDescent="0.25">
      <c r="A1039" s="113" t="str">
        <f t="shared" si="32"/>
        <v>170303.IB</v>
      </c>
      <c r="B1039" s="29" t="s">
        <v>3517</v>
      </c>
      <c r="C1039" s="29" t="s">
        <v>3518</v>
      </c>
      <c r="D1039" s="33">
        <v>42859</v>
      </c>
      <c r="E1039" s="33">
        <v>42863</v>
      </c>
      <c r="F1039" s="30">
        <v>30</v>
      </c>
      <c r="G1039" s="30">
        <v>10</v>
      </c>
      <c r="H1039" s="29" t="s">
        <v>12</v>
      </c>
      <c r="I1039" s="29" t="s">
        <v>22</v>
      </c>
      <c r="J1039" s="30">
        <v>4.3936000000000002</v>
      </c>
      <c r="K1039" s="30">
        <v>4.32</v>
      </c>
      <c r="L1039" s="30"/>
      <c r="M1039" s="30">
        <v>1.5385</v>
      </c>
      <c r="N1039" s="84">
        <f>[1]!b_anal_modidura_cnbd(A1039,E1039,1)</f>
        <v>7.8826999999999998</v>
      </c>
      <c r="O1039" s="85">
        <f>[1]!b_anal_yield_cnbd(A1039,D1039,1)</f>
        <v>4.43</v>
      </c>
      <c r="P1039" s="86">
        <f>IF(U:U="国开1",0.09/N1039+J1039,IF(U:U="国开3",0.14/N1039+J1039,IF(U:U="国开5",0.24/N1039+J1039,IF(U:U="国开7",0.24/N1039+J1039,IF(U:U="国开10",0.29/N1039+J1039,IF(U:U="口行1",0.08/N1039+J1039,IF(U:U="口行2",0.08/N1039+J1039,IF(U:U="口行3",0.08/N1039+J1039,IF(U:U="口行5",0.13/N1039+J1039,IF(U:U="口行7",0.13/N1039+J1039,IF(U:U="口行10",0.18/N1039+J1039,IF(U:U="农发1",0.09/N1039+J1039,IF(U:U="农发2",0.09/N1039+J1039,IF(U:U="农发3",0.09/N1039+J1039,IF(U:U="农发5",0.14/N1039+J1039,IF(U:U="农发7",0.19/N1039+J1039,IF(U:U="农发10",0.19/N1039+J1039,IF(U:U="农发20",0.24/N1039+J1039,IF(U:U="国债1",0.05/N1039+J1039,IF(U:U="国债2",0.05/N1039+J1039,IF(U:U="国债3",0.05/N1039+J1039,IF(U:U="国开0",0,IF(U:U="农发0",0,IF(U:U="国债0",0,IF(U:U="口行0",0,0.1/N1039+J1039)))))))))))))))))))))))))</f>
        <v>4.4164348154820052</v>
      </c>
      <c r="Q1039" s="1"/>
      <c r="R1039" s="88">
        <f t="shared" si="33"/>
        <v>-1.3565184517994489</v>
      </c>
      <c r="S1039" s="1"/>
      <c r="U1039" s="1" t="str">
        <f>IF(I:I="国家开发银行","国开",IF(I:I="中国进出口银行","口行",IF(I:I="中国农业发展银行","农发","国债")))&amp;IF(G:G&lt;1,"0",G1039)</f>
        <v>口行10</v>
      </c>
      <c r="W1039" s="1"/>
      <c r="X1039" s="1"/>
    </row>
    <row r="1040" spans="1:24" ht="15.75" hidden="1" x14ac:dyDescent="0.25">
      <c r="A1040" s="113" t="str">
        <f t="shared" si="32"/>
        <v>170206.IB</v>
      </c>
      <c r="B1040" s="29" t="s">
        <v>3519</v>
      </c>
      <c r="C1040" s="29" t="s">
        <v>3520</v>
      </c>
      <c r="D1040" s="33">
        <v>42859</v>
      </c>
      <c r="E1040" s="33">
        <v>42863</v>
      </c>
      <c r="F1040" s="30">
        <v>50</v>
      </c>
      <c r="G1040" s="30">
        <v>5</v>
      </c>
      <c r="H1040" s="29" t="s">
        <v>12</v>
      </c>
      <c r="I1040" s="29" t="s">
        <v>15</v>
      </c>
      <c r="J1040" s="30">
        <v>4.2271000000000001</v>
      </c>
      <c r="K1040" s="30">
        <v>3.81</v>
      </c>
      <c r="L1040" s="30"/>
      <c r="M1040" s="30">
        <v>1.4430000000000001</v>
      </c>
      <c r="N1040" s="84">
        <f>[1]!b_anal_modidura_cnbd(A1040,E1040,1)</f>
        <v>4.3780999999999999</v>
      </c>
      <c r="O1040" s="85">
        <f>[1]!b_anal_yield_cnbd(A1040,D1040,1)</f>
        <v>4.2899000000000003</v>
      </c>
      <c r="P1040" s="86">
        <f>IF(U:U="国开1",0.09/N1040+J1040,IF(U:U="国开3",0.14/N1040+J1040,IF(U:U="国开5",0.24/N1040+J1040,IF(U:U="国开7",0.24/N1040+J1040,IF(U:U="国开10",0.29/N1040+J1040,IF(U:U="口行1",0.08/N1040+J1040,IF(U:U="口行2",0.08/N1040+J1040,IF(U:U="口行3",0.08/N1040+J1040,IF(U:U="口行5",0.13/N1040+J1040,IF(U:U="口行7",0.13/N1040+J1040,IF(U:U="口行10",0.18/N1040+J1040,IF(U:U="农发1",0.09/N1040+J1040,IF(U:U="农发2",0.09/N1040+J1040,IF(U:U="农发3",0.09/N1040+J1040,IF(U:U="农发5",0.14/N1040+J1040,IF(U:U="农发7",0.19/N1040+J1040,IF(U:U="农发10",0.19/N1040+J1040,IF(U:U="农发20",0.24/N1040+J1040,IF(U:U="国债1",0.05/N1040+J1040,IF(U:U="国债2",0.05/N1040+J1040,IF(U:U="国债3",0.05/N1040+J1040,IF(U:U="国开0",0,IF(U:U="农发0",0,IF(U:U="国债0",0,IF(U:U="口行0",0,0.1/N1040+J1040)))))))))))))))))))))))))</f>
        <v>4.2819183001758754</v>
      </c>
      <c r="Q1040" s="1"/>
      <c r="R1040" s="88">
        <f t="shared" si="33"/>
        <v>-0.79816998241248882</v>
      </c>
      <c r="S1040" s="1"/>
      <c r="U1040" s="1" t="str">
        <f>IF(I:I="国家开发银行","国开",IF(I:I="中国进出口银行","口行",IF(I:I="中国农业发展银行","农发","国债")))&amp;IF(G:G&lt;1,"0",G1040)</f>
        <v>国开5</v>
      </c>
      <c r="W1040" s="1"/>
      <c r="X1040" s="1"/>
    </row>
    <row r="1041" spans="1:24" ht="15.75" hidden="1" x14ac:dyDescent="0.25">
      <c r="A1041" s="113" t="str">
        <f t="shared" si="32"/>
        <v>170210.IB</v>
      </c>
      <c r="B1041" s="29" t="s">
        <v>3521</v>
      </c>
      <c r="C1041" s="29" t="s">
        <v>3522</v>
      </c>
      <c r="D1041" s="33">
        <v>42859</v>
      </c>
      <c r="E1041" s="33">
        <v>42863</v>
      </c>
      <c r="F1041" s="30">
        <v>120</v>
      </c>
      <c r="G1041" s="30">
        <v>10</v>
      </c>
      <c r="H1041" s="29" t="s">
        <v>12</v>
      </c>
      <c r="I1041" s="29" t="s">
        <v>15</v>
      </c>
      <c r="J1041" s="30">
        <v>4.2286999999999999</v>
      </c>
      <c r="K1041" s="30">
        <v>2.81</v>
      </c>
      <c r="L1041" s="30"/>
      <c r="M1041" s="30">
        <v>7.6388999999999996</v>
      </c>
      <c r="N1041" s="84">
        <f>[1]!b_anal_modidura_cnbd(A1041,E1041,1)</f>
        <v>7.9833999999999996</v>
      </c>
      <c r="O1041" s="85">
        <f>[1]!b_anal_yield_cnbd(A1041,D1041,1)</f>
        <v>4.2637</v>
      </c>
      <c r="P1041" s="86">
        <f>IF(U:U="国开1",0.09/N1041+J1041,IF(U:U="国开3",0.14/N1041+J1041,IF(U:U="国开5",0.24/N1041+J1041,IF(U:U="国开7",0.24/N1041+J1041,IF(U:U="国开10",0.29/N1041+J1041,IF(U:U="口行1",0.08/N1041+J1041,IF(U:U="口行2",0.08/N1041+J1041,IF(U:U="口行3",0.08/N1041+J1041,IF(U:U="口行5",0.13/N1041+J1041,IF(U:U="口行7",0.13/N1041+J1041,IF(U:U="口行10",0.18/N1041+J1041,IF(U:U="农发1",0.09/N1041+J1041,IF(U:U="农发2",0.09/N1041+J1041,IF(U:U="农发3",0.09/N1041+J1041,IF(U:U="农发5",0.14/N1041+J1041,IF(U:U="农发7",0.19/N1041+J1041,IF(U:U="农发10",0.19/N1041+J1041,IF(U:U="农发20",0.24/N1041+J1041,IF(U:U="国债1",0.05/N1041+J1041,IF(U:U="国债2",0.05/N1041+J1041,IF(U:U="国债3",0.05/N1041+J1041,IF(U:U="国开0",0,IF(U:U="农发0",0,IF(U:U="国债0",0,IF(U:U="口行0",0,0.1/N1041+J1041)))))))))))))))))))))))))</f>
        <v>4.265025375153443</v>
      </c>
      <c r="Q1041" s="1"/>
      <c r="R1041" s="88">
        <f t="shared" si="33"/>
        <v>0.13253751534429981</v>
      </c>
      <c r="S1041" s="1"/>
      <c r="U1041" s="1" t="str">
        <f>IF(I:I="国家开发银行","国开",IF(I:I="中国进出口银行","口行",IF(I:I="中国农业发展银行","农发","国债")))&amp;IF(G:G&lt;1,"0",G1041)</f>
        <v>国开10</v>
      </c>
      <c r="W1041" s="1"/>
      <c r="X1041" s="1"/>
    </row>
    <row r="1042" spans="1:24" ht="15.75" hidden="1" x14ac:dyDescent="0.25">
      <c r="A1042" s="113" t="str">
        <f t="shared" si="32"/>
        <v>170406.IB</v>
      </c>
      <c r="B1042" s="29" t="s">
        <v>3523</v>
      </c>
      <c r="C1042" s="29" t="s">
        <v>3524</v>
      </c>
      <c r="D1042" s="33">
        <v>42863</v>
      </c>
      <c r="E1042" s="33">
        <v>42865</v>
      </c>
      <c r="F1042" s="30">
        <v>20</v>
      </c>
      <c r="G1042" s="30">
        <v>15</v>
      </c>
      <c r="H1042" s="29" t="s">
        <v>12</v>
      </c>
      <c r="I1042" s="29" t="s">
        <v>41</v>
      </c>
      <c r="J1042" s="30">
        <v>4.5800999999999998</v>
      </c>
      <c r="K1042" s="30">
        <v>2.87</v>
      </c>
      <c r="L1042" s="30"/>
      <c r="M1042" s="30">
        <v>2.5625</v>
      </c>
      <c r="N1042" s="84">
        <f>[1]!b_anal_modidura_cnbd(A1042,E1042,1)</f>
        <v>10.5722</v>
      </c>
      <c r="O1042" s="85">
        <f>[1]!b_anal_yield_cnbd(A1042,D1042,1)</f>
        <v>4.5362</v>
      </c>
      <c r="P1042" s="86">
        <f>IF(U:U="国开1",0.09/N1042+J1042,IF(U:U="国开3",0.14/N1042+J1042,IF(U:U="国开5",0.24/N1042+J1042,IF(U:U="国开7",0.24/N1042+J1042,IF(U:U="国开10",0.29/N1042+J1042,IF(U:U="口行1",0.08/N1042+J1042,IF(U:U="口行2",0.08/N1042+J1042,IF(U:U="口行3",0.08/N1042+J1042,IF(U:U="口行5",0.13/N1042+J1042,IF(U:U="口行7",0.13/N1042+J1042,IF(U:U="口行10",0.18/N1042+J1042,IF(U:U="农发1",0.09/N1042+J1042,IF(U:U="农发2",0.09/N1042+J1042,IF(U:U="农发3",0.09/N1042+J1042,IF(U:U="农发5",0.14/N1042+J1042,IF(U:U="农发7",0.19/N1042+J1042,IF(U:U="农发10",0.19/N1042+J1042,IF(U:U="农发20",0.24/N1042+J1042,IF(U:U="国债1",0.05/N1042+J1042,IF(U:U="国债2",0.05/N1042+J1042,IF(U:U="国债3",0.05/N1042+J1042,IF(U:U="国开0",0,IF(U:U="农发0",0,IF(U:U="国债0",0,IF(U:U="口行0",0,0.1/N1042+J1042)))))))))))))))))))))))))</f>
        <v>4.589558769224948</v>
      </c>
      <c r="Q1042" s="1"/>
      <c r="R1042" s="88">
        <f t="shared" si="33"/>
        <v>5.3358769224947977</v>
      </c>
      <c r="S1042" s="1"/>
      <c r="U1042" s="1" t="str">
        <f>IF(I:I="国家开发银行","国开",IF(I:I="中国进出口银行","口行",IF(I:I="中国农业发展银行","农发","国债")))&amp;IF(G:G&lt;1,"0",G1042)</f>
        <v>农发15</v>
      </c>
      <c r="W1042" s="1"/>
      <c r="X1042" s="1"/>
    </row>
    <row r="1043" spans="1:24" ht="15.75" hidden="1" x14ac:dyDescent="0.25">
      <c r="A1043" s="113" t="str">
        <f t="shared" si="32"/>
        <v>170404.IB</v>
      </c>
      <c r="B1043" s="29" t="s">
        <v>3525</v>
      </c>
      <c r="C1043" s="29" t="s">
        <v>3526</v>
      </c>
      <c r="D1043" s="33">
        <v>42863</v>
      </c>
      <c r="E1043" s="33">
        <v>42865</v>
      </c>
      <c r="F1043" s="30">
        <v>40</v>
      </c>
      <c r="G1043" s="30">
        <v>7</v>
      </c>
      <c r="H1043" s="29" t="s">
        <v>12</v>
      </c>
      <c r="I1043" s="29" t="s">
        <v>41</v>
      </c>
      <c r="J1043" s="30">
        <v>4.4509999999999996</v>
      </c>
      <c r="K1043" s="30">
        <v>3.63</v>
      </c>
      <c r="L1043" s="30"/>
      <c r="M1043" s="30">
        <v>2.6842000000000001</v>
      </c>
      <c r="N1043" s="84">
        <f>[1]!b_anal_modidura_cnbd(A1043,E1043,1)</f>
        <v>5.6558000000000002</v>
      </c>
      <c r="O1043" s="85">
        <f>[1]!b_anal_yield_cnbd(A1043,D1043,1)</f>
        <v>4.4714999999999998</v>
      </c>
      <c r="P1043" s="86">
        <f>IF(U:U="国开1",0.09/N1043+J1043,IF(U:U="国开3",0.14/N1043+J1043,IF(U:U="国开5",0.24/N1043+J1043,IF(U:U="国开7",0.24/N1043+J1043,IF(U:U="国开10",0.29/N1043+J1043,IF(U:U="口行1",0.08/N1043+J1043,IF(U:U="口行2",0.08/N1043+J1043,IF(U:U="口行3",0.08/N1043+J1043,IF(U:U="口行5",0.13/N1043+J1043,IF(U:U="口行7",0.13/N1043+J1043,IF(U:U="口行10",0.18/N1043+J1043,IF(U:U="农发1",0.09/N1043+J1043,IF(U:U="农发2",0.09/N1043+J1043,IF(U:U="农发3",0.09/N1043+J1043,IF(U:U="农发5",0.14/N1043+J1043,IF(U:U="农发7",0.19/N1043+J1043,IF(U:U="农发10",0.19/N1043+J1043,IF(U:U="农发20",0.24/N1043+J1043,IF(U:U="国债1",0.05/N1043+J1043,IF(U:U="国债2",0.05/N1043+J1043,IF(U:U="国债3",0.05/N1043+J1043,IF(U:U="国开0",0,IF(U:U="农发0",0,IF(U:U="国债0",0,IF(U:U="口行0",0,0.1/N1043+J1043)))))))))))))))))))))))))</f>
        <v>4.4845938328795212</v>
      </c>
      <c r="Q1043" s="1"/>
      <c r="R1043" s="88">
        <f t="shared" si="33"/>
        <v>1.3093832879521372</v>
      </c>
      <c r="S1043" s="1"/>
      <c r="U1043" s="1" t="str">
        <f>IF(I:I="国家开发银行","国开",IF(I:I="中国进出口银行","口行",IF(I:I="中国农业发展银行","农发","国债")))&amp;IF(G:G&lt;1,"0",G1043)</f>
        <v>农发7</v>
      </c>
      <c r="W1043" s="1"/>
      <c r="X1043" s="1"/>
    </row>
    <row r="1044" spans="1:24" ht="15.75" hidden="1" x14ac:dyDescent="0.25">
      <c r="A1044" s="113" t="str">
        <f t="shared" si="32"/>
        <v>170407.IB</v>
      </c>
      <c r="B1044" s="29" t="s">
        <v>3527</v>
      </c>
      <c r="C1044" s="29" t="s">
        <v>3528</v>
      </c>
      <c r="D1044" s="33">
        <v>42863</v>
      </c>
      <c r="E1044" s="33">
        <v>42865</v>
      </c>
      <c r="F1044" s="30">
        <v>70</v>
      </c>
      <c r="G1044" s="30">
        <v>3</v>
      </c>
      <c r="H1044" s="29" t="s">
        <v>12</v>
      </c>
      <c r="I1044" s="29" t="s">
        <v>41</v>
      </c>
      <c r="J1044" s="30">
        <v>4.2248999999999999</v>
      </c>
      <c r="K1044" s="30">
        <v>2.23</v>
      </c>
      <c r="L1044" s="30"/>
      <c r="M1044" s="30">
        <v>6.1666999999999996</v>
      </c>
      <c r="N1044" s="84">
        <f>[1]!b_anal_modidura_cnbd(A1044,E1044,1)</f>
        <v>2.7109000000000001</v>
      </c>
      <c r="O1044" s="85">
        <f>[1]!b_anal_yield_cnbd(A1044,D1044,1)</f>
        <v>4.2141999999999999</v>
      </c>
      <c r="P1044" s="86">
        <f>IF(U:U="国开1",0.09/N1044+J1044,IF(U:U="国开3",0.14/N1044+J1044,IF(U:U="国开5",0.24/N1044+J1044,IF(U:U="国开7",0.24/N1044+J1044,IF(U:U="国开10",0.29/N1044+J1044,IF(U:U="口行1",0.08/N1044+J1044,IF(U:U="口行2",0.08/N1044+J1044,IF(U:U="口行3",0.08/N1044+J1044,IF(U:U="口行5",0.13/N1044+J1044,IF(U:U="口行7",0.13/N1044+J1044,IF(U:U="口行10",0.18/N1044+J1044,IF(U:U="农发1",0.09/N1044+J1044,IF(U:U="农发2",0.09/N1044+J1044,IF(U:U="农发3",0.09/N1044+J1044,IF(U:U="农发5",0.14/N1044+J1044,IF(U:U="农发7",0.19/N1044+J1044,IF(U:U="农发10",0.19/N1044+J1044,IF(U:U="农发20",0.24/N1044+J1044,IF(U:U="国债1",0.05/N1044+J1044,IF(U:U="国债2",0.05/N1044+J1044,IF(U:U="国债3",0.05/N1044+J1044,IF(U:U="国开0",0,IF(U:U="农发0",0,IF(U:U="国债0",0,IF(U:U="口行0",0,0.1/N1044+J1044)))))))))))))))))))))))))</f>
        <v>4.2580993065033752</v>
      </c>
      <c r="Q1044" s="1"/>
      <c r="R1044" s="88">
        <f t="shared" si="33"/>
        <v>4.3899306503375257</v>
      </c>
      <c r="S1044" s="1"/>
      <c r="U1044" s="1" t="str">
        <f>IF(I:I="国家开发银行","国开",IF(I:I="中国进出口银行","口行",IF(I:I="中国农业发展银行","农发","国债")))&amp;IF(G:G&lt;1,"0",G1044)</f>
        <v>农发3</v>
      </c>
      <c r="W1044" s="1"/>
      <c r="X1044" s="1"/>
    </row>
    <row r="1045" spans="1:24" ht="15.75" hidden="1" x14ac:dyDescent="0.25">
      <c r="A1045" s="113" t="str">
        <f t="shared" si="32"/>
        <v>170206.IB</v>
      </c>
      <c r="B1045" s="29" t="s">
        <v>3529</v>
      </c>
      <c r="C1045" s="29" t="s">
        <v>3530</v>
      </c>
      <c r="D1045" s="33">
        <v>42864</v>
      </c>
      <c r="E1045" s="33">
        <v>42866</v>
      </c>
      <c r="F1045" s="30">
        <v>50</v>
      </c>
      <c r="G1045" s="30">
        <v>5</v>
      </c>
      <c r="H1045" s="29" t="s">
        <v>12</v>
      </c>
      <c r="I1045" s="29" t="s">
        <v>15</v>
      </c>
      <c r="J1045" s="30">
        <v>4.2901999999999996</v>
      </c>
      <c r="K1045" s="30">
        <v>3.41</v>
      </c>
      <c r="L1045" s="30"/>
      <c r="M1045" s="30">
        <v>1.5065</v>
      </c>
      <c r="N1045" s="84">
        <f>[1]!b_anal_modidura_cnbd(A1045,E1045,1)</f>
        <v>4.3677999999999999</v>
      </c>
      <c r="O1045" s="85">
        <f>[1]!b_anal_yield_cnbd(A1045,D1045,1)</f>
        <v>4.3498999999999999</v>
      </c>
      <c r="P1045" s="86">
        <f>IF(U:U="国开1",0.09/N1045+J1045,IF(U:U="国开3",0.14/N1045+J1045,IF(U:U="国开5",0.24/N1045+J1045,IF(U:U="国开7",0.24/N1045+J1045,IF(U:U="国开10",0.29/N1045+J1045,IF(U:U="口行1",0.08/N1045+J1045,IF(U:U="口行2",0.08/N1045+J1045,IF(U:U="口行3",0.08/N1045+J1045,IF(U:U="口行5",0.13/N1045+J1045,IF(U:U="口行7",0.13/N1045+J1045,IF(U:U="口行10",0.18/N1045+J1045,IF(U:U="农发1",0.09/N1045+J1045,IF(U:U="农发2",0.09/N1045+J1045,IF(U:U="农发3",0.09/N1045+J1045,IF(U:U="农发5",0.14/N1045+J1045,IF(U:U="农发7",0.19/N1045+J1045,IF(U:U="农发10",0.19/N1045+J1045,IF(U:U="农发20",0.24/N1045+J1045,IF(U:U="国债1",0.05/N1045+J1045,IF(U:U="国债2",0.05/N1045+J1045,IF(U:U="国债3",0.05/N1045+J1045,IF(U:U="国开0",0,IF(U:U="农发0",0,IF(U:U="国债0",0,IF(U:U="口行0",0,0.1/N1045+J1045)))))))))))))))))))))))))</f>
        <v>4.3451475708594716</v>
      </c>
      <c r="Q1045" s="1"/>
      <c r="R1045" s="88">
        <f t="shared" si="33"/>
        <v>-0.47524291405283137</v>
      </c>
      <c r="S1045" s="1"/>
      <c r="U1045" s="1" t="str">
        <f>IF(I:I="国家开发银行","国开",IF(I:I="中国进出口银行","口行",IF(I:I="中国农业发展银行","农发","国债")))&amp;IF(G:G&lt;1,"0",G1045)</f>
        <v>国开5</v>
      </c>
      <c r="W1045" s="1"/>
      <c r="X1045" s="1"/>
    </row>
    <row r="1046" spans="1:24" ht="15.75" hidden="1" x14ac:dyDescent="0.25">
      <c r="A1046" s="113" t="str">
        <f t="shared" si="32"/>
        <v>170210.IB</v>
      </c>
      <c r="B1046" s="29" t="s">
        <v>3531</v>
      </c>
      <c r="C1046" s="29" t="s">
        <v>3532</v>
      </c>
      <c r="D1046" s="33">
        <v>42864</v>
      </c>
      <c r="E1046" s="33">
        <v>42866</v>
      </c>
      <c r="F1046" s="30">
        <v>140</v>
      </c>
      <c r="G1046" s="30">
        <v>10</v>
      </c>
      <c r="H1046" s="29" t="s">
        <v>12</v>
      </c>
      <c r="I1046" s="29" t="s">
        <v>15</v>
      </c>
      <c r="J1046" s="30">
        <v>4.2838000000000003</v>
      </c>
      <c r="K1046" s="30">
        <v>2.2999999999999998</v>
      </c>
      <c r="L1046" s="30"/>
      <c r="M1046" s="30">
        <v>1.0273000000000001</v>
      </c>
      <c r="N1046" s="84">
        <f>[1]!b_anal_modidura_cnbd(A1046,E1046,1)</f>
        <v>7.9695999999999998</v>
      </c>
      <c r="O1046" s="85">
        <f>[1]!b_anal_yield_cnbd(A1046,D1046,1)</f>
        <v>4.3550000000000004</v>
      </c>
      <c r="P1046" s="86">
        <f>IF(U:U="国开1",0.09/N1046+J1046,IF(U:U="国开3",0.14/N1046+J1046,IF(U:U="国开5",0.24/N1046+J1046,IF(U:U="国开7",0.24/N1046+J1046,IF(U:U="国开10",0.29/N1046+J1046,IF(U:U="口行1",0.08/N1046+J1046,IF(U:U="口行2",0.08/N1046+J1046,IF(U:U="口行3",0.08/N1046+J1046,IF(U:U="口行5",0.13/N1046+J1046,IF(U:U="口行7",0.13/N1046+J1046,IF(U:U="口行10",0.18/N1046+J1046,IF(U:U="农发1",0.09/N1046+J1046,IF(U:U="农发2",0.09/N1046+J1046,IF(U:U="农发3",0.09/N1046+J1046,IF(U:U="农发5",0.14/N1046+J1046,IF(U:U="农发7",0.19/N1046+J1046,IF(U:U="农发10",0.19/N1046+J1046,IF(U:U="农发20",0.24/N1046+J1046,IF(U:U="国债1",0.05/N1046+J1046,IF(U:U="国债2",0.05/N1046+J1046,IF(U:U="国债3",0.05/N1046+J1046,IF(U:U="国开0",0,IF(U:U="农发0",0,IF(U:U="国债0",0,IF(U:U="口行0",0,0.1/N1046+J1046)))))))))))))))))))))))))</f>
        <v>4.3201882754466974</v>
      </c>
      <c r="Q1046" s="1"/>
      <c r="R1046" s="88">
        <f t="shared" si="33"/>
        <v>-3.4811724553303058</v>
      </c>
      <c r="S1046" s="1"/>
      <c r="U1046" s="1" t="str">
        <f>IF(I:I="国家开发银行","国开",IF(I:I="中国进出口银行","口行",IF(I:I="中国农业发展银行","农发","国债")))&amp;IF(G:G&lt;1,"0",G1046)</f>
        <v>国开10</v>
      </c>
      <c r="W1046" s="1"/>
      <c r="X1046" s="1"/>
    </row>
    <row r="1047" spans="1:24" ht="15.75" hidden="1" x14ac:dyDescent="0.25">
      <c r="A1047" s="113" t="str">
        <f t="shared" si="32"/>
        <v>170405.IB</v>
      </c>
      <c r="B1047" s="29" t="s">
        <v>3533</v>
      </c>
      <c r="C1047" s="29" t="s">
        <v>3534</v>
      </c>
      <c r="D1047" s="33">
        <v>42865</v>
      </c>
      <c r="E1047" s="33">
        <v>42867</v>
      </c>
      <c r="F1047" s="30">
        <v>60</v>
      </c>
      <c r="G1047" s="30">
        <v>10</v>
      </c>
      <c r="H1047" s="29" t="s">
        <v>12</v>
      </c>
      <c r="I1047" s="29" t="s">
        <v>41</v>
      </c>
      <c r="J1047" s="30">
        <v>4.5712000000000002</v>
      </c>
      <c r="K1047" s="30">
        <v>4.03</v>
      </c>
      <c r="L1047" s="30"/>
      <c r="M1047" s="30">
        <v>1.1698999999999999</v>
      </c>
      <c r="N1047" s="84">
        <f>[1]!b_anal_modidura_cnbd(A1047,E1047,1)</f>
        <v>7.7389999999999999</v>
      </c>
      <c r="O1047" s="85">
        <f>[1]!b_anal_yield_cnbd(A1047,D1047,1)</f>
        <v>4.5898000000000003</v>
      </c>
      <c r="P1047" s="86">
        <f>IF(U:U="国开1",0.09/N1047+J1047,IF(U:U="国开3",0.14/N1047+J1047,IF(U:U="国开5",0.24/N1047+J1047,IF(U:U="国开7",0.24/N1047+J1047,IF(U:U="国开10",0.29/N1047+J1047,IF(U:U="口行1",0.08/N1047+J1047,IF(U:U="口行2",0.08/N1047+J1047,IF(U:U="口行3",0.08/N1047+J1047,IF(U:U="口行5",0.13/N1047+J1047,IF(U:U="口行7",0.13/N1047+J1047,IF(U:U="口行10",0.18/N1047+J1047,IF(U:U="农发1",0.09/N1047+J1047,IF(U:U="农发2",0.09/N1047+J1047,IF(U:U="农发3",0.09/N1047+J1047,IF(U:U="农发5",0.14/N1047+J1047,IF(U:U="农发7",0.19/N1047+J1047,IF(U:U="农发10",0.19/N1047+J1047,IF(U:U="农发20",0.24/N1047+J1047,IF(U:U="国债1",0.05/N1047+J1047,IF(U:U="国债2",0.05/N1047+J1047,IF(U:U="国债3",0.05/N1047+J1047,IF(U:U="国开0",0,IF(U:U="农发0",0,IF(U:U="国债0",0,IF(U:U="口行0",0,0.1/N1047+J1047)))))))))))))))))))))))))</f>
        <v>4.5957509755782402</v>
      </c>
      <c r="Q1047" s="1"/>
      <c r="R1047" s="88">
        <f t="shared" si="33"/>
        <v>0.59509755782398699</v>
      </c>
      <c r="S1047" s="1"/>
      <c r="U1047" s="1" t="str">
        <f>IF(I:I="国家开发银行","国开",IF(I:I="中国进出口银行","口行",IF(I:I="中国农业发展银行","农发","国债")))&amp;IF(G:G&lt;1,"0",G1047)</f>
        <v>农发10</v>
      </c>
      <c r="W1047" s="1"/>
      <c r="X1047" s="1"/>
    </row>
    <row r="1048" spans="1:24" ht="15.75" hidden="1" x14ac:dyDescent="0.25">
      <c r="A1048" s="113" t="str">
        <f t="shared" si="32"/>
        <v>170409.IB</v>
      </c>
      <c r="B1048" s="29" t="s">
        <v>3535</v>
      </c>
      <c r="C1048" s="29" t="s">
        <v>3536</v>
      </c>
      <c r="D1048" s="33">
        <v>42865</v>
      </c>
      <c r="E1048" s="33">
        <v>42867</v>
      </c>
      <c r="F1048" s="30">
        <v>70</v>
      </c>
      <c r="G1048" s="30">
        <v>5</v>
      </c>
      <c r="H1048" s="29" t="s">
        <v>12</v>
      </c>
      <c r="I1048" s="29" t="s">
        <v>41</v>
      </c>
      <c r="J1048" s="30">
        <v>4.5058999999999996</v>
      </c>
      <c r="K1048" s="30">
        <v>2.57</v>
      </c>
      <c r="L1048" s="30"/>
      <c r="M1048" s="30">
        <v>29</v>
      </c>
      <c r="N1048" s="84">
        <f>[1]!b_anal_modidura_cnbd(A1048,E1048,1)</f>
        <v>4.3613999999999997</v>
      </c>
      <c r="O1048" s="85">
        <f>[1]!b_anal_yield_cnbd(A1048,D1048,1)</f>
        <v>4.5336999999999996</v>
      </c>
      <c r="P1048" s="86">
        <f>IF(U:U="国开1",0.09/N1048+J1048,IF(U:U="国开3",0.14/N1048+J1048,IF(U:U="国开5",0.24/N1048+J1048,IF(U:U="国开7",0.24/N1048+J1048,IF(U:U="国开10",0.29/N1048+J1048,IF(U:U="口行1",0.08/N1048+J1048,IF(U:U="口行2",0.08/N1048+J1048,IF(U:U="口行3",0.08/N1048+J1048,IF(U:U="口行5",0.13/N1048+J1048,IF(U:U="口行7",0.13/N1048+J1048,IF(U:U="口行10",0.18/N1048+J1048,IF(U:U="农发1",0.09/N1048+J1048,IF(U:U="农发2",0.09/N1048+J1048,IF(U:U="农发3",0.09/N1048+J1048,IF(U:U="农发5",0.14/N1048+J1048,IF(U:U="农发7",0.19/N1048+J1048,IF(U:U="农发10",0.19/N1048+J1048,IF(U:U="农发20",0.24/N1048+J1048,IF(U:U="国债1",0.05/N1048+J1048,IF(U:U="国债2",0.05/N1048+J1048,IF(U:U="国债3",0.05/N1048+J1048,IF(U:U="国开0",0,IF(U:U="农发0",0,IF(U:U="国债0",0,IF(U:U="口行0",0,0.1/N1048+J1048)))))))))))))))))))))))))</f>
        <v>4.5379997844728752</v>
      </c>
      <c r="Q1048" s="1"/>
      <c r="R1048" s="88">
        <f t="shared" si="33"/>
        <v>0.42997844728756007</v>
      </c>
      <c r="S1048" s="1"/>
      <c r="U1048" s="1" t="str">
        <f>IF(I:I="国家开发银行","国开",IF(I:I="中国进出口银行","口行",IF(I:I="中国农业发展银行","农发","国债")))&amp;IF(G:G&lt;1,"0",G1048)</f>
        <v>农发5</v>
      </c>
      <c r="W1048" s="1"/>
      <c r="X1048" s="1"/>
    </row>
    <row r="1049" spans="1:24" ht="15.75" hidden="1" x14ac:dyDescent="0.25">
      <c r="A1049" s="113" t="str">
        <f t="shared" si="32"/>
        <v>170007.IB</v>
      </c>
      <c r="B1049" s="29" t="s">
        <v>3537</v>
      </c>
      <c r="C1049" s="29" t="s">
        <v>3538</v>
      </c>
      <c r="D1049" s="33">
        <v>42865</v>
      </c>
      <c r="E1049" s="33">
        <v>42866</v>
      </c>
      <c r="F1049" s="30">
        <v>360</v>
      </c>
      <c r="G1049" s="30">
        <v>5</v>
      </c>
      <c r="H1049" s="29" t="s">
        <v>12</v>
      </c>
      <c r="I1049" s="29" t="s">
        <v>31</v>
      </c>
      <c r="J1049" s="30">
        <v>3.6602000000000001</v>
      </c>
      <c r="K1049" s="30">
        <v>1.83</v>
      </c>
      <c r="L1049" s="30"/>
      <c r="M1049" s="30"/>
      <c r="N1049" s="84">
        <f>[1]!b_anal_modidura_cnbd(A1049,E1049,1)</f>
        <v>4.4629000000000003</v>
      </c>
      <c r="O1049" s="85">
        <f>[1]!b_anal_yield_cnbd(A1049,D1049,1)</f>
        <v>3.6797</v>
      </c>
      <c r="P1049" s="86">
        <f>IF(U:U="国开1",0.09/N1049+J1049,IF(U:U="国开3",0.14/N1049+J1049,IF(U:U="国开5",0.24/N1049+J1049,IF(U:U="国开7",0.24/N1049+J1049,IF(U:U="国开10",0.29/N1049+J1049,IF(U:U="口行1",0.08/N1049+J1049,IF(U:U="口行2",0.08/N1049+J1049,IF(U:U="口行3",0.08/N1049+J1049,IF(U:U="口行5",0.13/N1049+J1049,IF(U:U="口行7",0.13/N1049+J1049,IF(U:U="口行10",0.18/N1049+J1049,IF(U:U="农发1",0.09/N1049+J1049,IF(U:U="农发2",0.09/N1049+J1049,IF(U:U="农发3",0.09/N1049+J1049,IF(U:U="农发5",0.14/N1049+J1049,IF(U:U="农发7",0.19/N1049+J1049,IF(U:U="农发10",0.19/N1049+J1049,IF(U:U="农发20",0.24/N1049+J1049,IF(U:U="国债1",0.05/N1049+J1049,IF(U:U="国债2",0.05/N1049+J1049,IF(U:U="国债3",0.05/N1049+J1049,IF(U:U="国开0",0,IF(U:U="农发0",0,IF(U:U="国债0",0,IF(U:U="口行0",0,0.1/N1049+J1049)))))))))))))))))))))))))</f>
        <v>3.6826069551188692</v>
      </c>
      <c r="Q1049" s="1"/>
      <c r="R1049" s="88">
        <f t="shared" si="33"/>
        <v>0.29069551188691811</v>
      </c>
      <c r="S1049" s="1"/>
      <c r="U1049" s="1" t="str">
        <f>IF(I:I="国家开发银行","国开",IF(I:I="中国进出口银行","口行",IF(I:I="中国农业发展银行","农发","国债")))&amp;IF(G:G&lt;1,"0",G1049)</f>
        <v>国债5</v>
      </c>
      <c r="W1049" s="1"/>
      <c r="X1049" s="1"/>
    </row>
    <row r="1050" spans="1:24" ht="15.75" hidden="1" x14ac:dyDescent="0.25">
      <c r="A1050" s="113" t="str">
        <f t="shared" si="32"/>
        <v>170205.IB</v>
      </c>
      <c r="B1050" s="29" t="s">
        <v>3539</v>
      </c>
      <c r="C1050" s="29" t="s">
        <v>3540</v>
      </c>
      <c r="D1050" s="33">
        <v>42866</v>
      </c>
      <c r="E1050" s="33">
        <v>42870</v>
      </c>
      <c r="F1050" s="30">
        <v>50</v>
      </c>
      <c r="G1050" s="30">
        <v>3</v>
      </c>
      <c r="H1050" s="29" t="s">
        <v>12</v>
      </c>
      <c r="I1050" s="29" t="s">
        <v>15</v>
      </c>
      <c r="J1050" s="30">
        <v>4.2805999999999997</v>
      </c>
      <c r="K1050" s="30">
        <v>2.57</v>
      </c>
      <c r="L1050" s="30"/>
      <c r="M1050" s="30">
        <v>1.2597</v>
      </c>
      <c r="N1050" s="84">
        <f>[1]!b_anal_modidura_cnbd(A1050,E1050,1)</f>
        <v>2.7010000000000001</v>
      </c>
      <c r="O1050" s="85">
        <f>[1]!b_anal_yield_cnbd(A1050,D1050,1)</f>
        <v>4.2931999999999997</v>
      </c>
      <c r="P1050" s="86">
        <f>IF(U:U="国开1",0.09/N1050+J1050,IF(U:U="国开3",0.14/N1050+J1050,IF(U:U="国开5",0.24/N1050+J1050,IF(U:U="国开7",0.24/N1050+J1050,IF(U:U="国开10",0.29/N1050+J1050,IF(U:U="口行1",0.08/N1050+J1050,IF(U:U="口行2",0.08/N1050+J1050,IF(U:U="口行3",0.08/N1050+J1050,IF(U:U="口行5",0.13/N1050+J1050,IF(U:U="口行7",0.13/N1050+J1050,IF(U:U="口行10",0.18/N1050+J1050,IF(U:U="农发1",0.09/N1050+J1050,IF(U:U="农发2",0.09/N1050+J1050,IF(U:U="农发3",0.09/N1050+J1050,IF(U:U="农发5",0.14/N1050+J1050,IF(U:U="农发7",0.19/N1050+J1050,IF(U:U="农发10",0.19/N1050+J1050,IF(U:U="农发20",0.24/N1050+J1050,IF(U:U="国债1",0.05/N1050+J1050,IF(U:U="国债2",0.05/N1050+J1050,IF(U:U="国债3",0.05/N1050+J1050,IF(U:U="国开0",0,IF(U:U="农发0",0,IF(U:U="国债0",0,IF(U:U="口行0",0,0.1/N1050+J1050)))))))))))))))))))))))))</f>
        <v>4.3324326545723801</v>
      </c>
      <c r="Q1050" s="1"/>
      <c r="R1050" s="88">
        <f t="shared" si="33"/>
        <v>3.9232654572380454</v>
      </c>
      <c r="S1050" s="1"/>
      <c r="U1050" s="1" t="str">
        <f>IF(I:I="国家开发银行","国开",IF(I:I="中国进出口银行","口行",IF(I:I="中国农业发展银行","农发","国债")))&amp;IF(G:G&lt;1,"0",G1050)</f>
        <v>国开3</v>
      </c>
      <c r="W1050" s="1"/>
      <c r="X1050" s="1"/>
    </row>
    <row r="1051" spans="1:24" ht="15.75" hidden="1" x14ac:dyDescent="0.25">
      <c r="A1051" s="113" t="str">
        <f t="shared" si="32"/>
        <v>170304.IB</v>
      </c>
      <c r="B1051" s="29" t="s">
        <v>3541</v>
      </c>
      <c r="C1051" s="29" t="s">
        <v>3542</v>
      </c>
      <c r="D1051" s="33">
        <v>42866</v>
      </c>
      <c r="E1051" s="33">
        <v>42870</v>
      </c>
      <c r="F1051" s="30">
        <v>40</v>
      </c>
      <c r="G1051" s="30">
        <v>5</v>
      </c>
      <c r="H1051" s="29" t="s">
        <v>12</v>
      </c>
      <c r="I1051" s="29" t="s">
        <v>22</v>
      </c>
      <c r="J1051" s="30">
        <v>4.4855</v>
      </c>
      <c r="K1051" s="30">
        <v>4.29</v>
      </c>
      <c r="L1051" s="30"/>
      <c r="M1051" s="30">
        <v>1.9271</v>
      </c>
      <c r="N1051" s="84">
        <f>[1]!b_anal_modidura_cnbd(A1051,E1051,1)</f>
        <v>4.2771999999999997</v>
      </c>
      <c r="O1051" s="85">
        <f>[1]!b_anal_yield_cnbd(A1051,D1051,1)</f>
        <v>4.5008999999999997</v>
      </c>
      <c r="P1051" s="86">
        <f>IF(U:U="国开1",0.09/N1051+J1051,IF(U:U="国开3",0.14/N1051+J1051,IF(U:U="国开5",0.24/N1051+J1051,IF(U:U="国开7",0.24/N1051+J1051,IF(U:U="国开10",0.29/N1051+J1051,IF(U:U="口行1",0.08/N1051+J1051,IF(U:U="口行2",0.08/N1051+J1051,IF(U:U="口行3",0.08/N1051+J1051,IF(U:U="口行5",0.13/N1051+J1051,IF(U:U="口行7",0.13/N1051+J1051,IF(U:U="口行10",0.18/N1051+J1051,IF(U:U="农发1",0.09/N1051+J1051,IF(U:U="农发2",0.09/N1051+J1051,IF(U:U="农发3",0.09/N1051+J1051,IF(U:U="农发5",0.14/N1051+J1051,IF(U:U="农发7",0.19/N1051+J1051,IF(U:U="农发10",0.19/N1051+J1051,IF(U:U="农发20",0.24/N1051+J1051,IF(U:U="国债1",0.05/N1051+J1051,IF(U:U="国债2",0.05/N1051+J1051,IF(U:U="国债3",0.05/N1051+J1051,IF(U:U="国开0",0,IF(U:U="农发0",0,IF(U:U="国债0",0,IF(U:U="口行0",0,0.1/N1051+J1051)))))))))))))))))))))))))</f>
        <v>4.5158937155148227</v>
      </c>
      <c r="Q1051" s="1"/>
      <c r="R1051" s="88">
        <f t="shared" si="33"/>
        <v>1.4993715514822981</v>
      </c>
      <c r="S1051" s="1"/>
      <c r="U1051" s="1" t="str">
        <f>IF(I:I="国家开发银行","国开",IF(I:I="中国进出口银行","口行",IF(I:I="中国农业发展银行","农发","国债")))&amp;IF(G:G&lt;1,"0",G1051)</f>
        <v>口行5</v>
      </c>
      <c r="W1051" s="1"/>
      <c r="X1051" s="1"/>
    </row>
    <row r="1052" spans="1:24" ht="15.75" hidden="1" x14ac:dyDescent="0.25">
      <c r="A1052" s="113" t="str">
        <f t="shared" si="32"/>
        <v>170205.IB</v>
      </c>
      <c r="B1052" s="29" t="s">
        <v>3543</v>
      </c>
      <c r="C1052" s="29" t="s">
        <v>3544</v>
      </c>
      <c r="D1052" s="33">
        <v>42871</v>
      </c>
      <c r="E1052" s="33">
        <v>42873</v>
      </c>
      <c r="F1052" s="30">
        <v>40</v>
      </c>
      <c r="G1052" s="30">
        <v>3</v>
      </c>
      <c r="H1052" s="29" t="s">
        <v>12</v>
      </c>
      <c r="I1052" s="29" t="s">
        <v>15</v>
      </c>
      <c r="J1052" s="30">
        <v>4.2596999999999996</v>
      </c>
      <c r="K1052" s="30">
        <v>3.73</v>
      </c>
      <c r="L1052" s="30"/>
      <c r="M1052" s="30">
        <v>1.3717999999999999</v>
      </c>
      <c r="N1052" s="84">
        <f>[1]!b_anal_modidura_cnbd(A1052,E1052,1)</f>
        <v>2.6928000000000001</v>
      </c>
      <c r="O1052" s="85">
        <f>[1]!b_anal_yield_cnbd(A1052,D1052,1)</f>
        <v>4.3221999999999996</v>
      </c>
      <c r="P1052" s="86">
        <f>IF(U:U="国开1",0.09/N1052+J1052,IF(U:U="国开3",0.14/N1052+J1052,IF(U:U="国开5",0.24/N1052+J1052,IF(U:U="国开7",0.24/N1052+J1052,IF(U:U="国开10",0.29/N1052+J1052,IF(U:U="口行1",0.08/N1052+J1052,IF(U:U="口行2",0.08/N1052+J1052,IF(U:U="口行3",0.08/N1052+J1052,IF(U:U="口行5",0.13/N1052+J1052,IF(U:U="口行7",0.13/N1052+J1052,IF(U:U="口行10",0.18/N1052+J1052,IF(U:U="农发1",0.09/N1052+J1052,IF(U:U="农发2",0.09/N1052+J1052,IF(U:U="农发3",0.09/N1052+J1052,IF(U:U="农发5",0.14/N1052+J1052,IF(U:U="农发7",0.19/N1052+J1052,IF(U:U="农发10",0.19/N1052+J1052,IF(U:U="农发20",0.24/N1052+J1052,IF(U:U="国债1",0.05/N1052+J1052,IF(U:U="国债2",0.05/N1052+J1052,IF(U:U="国债3",0.05/N1052+J1052,IF(U:U="国开0",0,IF(U:U="农发0",0,IF(U:U="国债0",0,IF(U:U="口行0",0,0.1/N1052+J1052)))))))))))))))))))))))))</f>
        <v>4.3116904931669637</v>
      </c>
      <c r="Q1052" s="1"/>
      <c r="R1052" s="88">
        <f t="shared" si="33"/>
        <v>-1.0509506833035864</v>
      </c>
      <c r="S1052" s="1"/>
      <c r="U1052" s="1" t="str">
        <f>IF(I:I="国家开发银行","国开",IF(I:I="中国进出口银行","口行",IF(I:I="中国农业发展银行","农发","国债")))&amp;IF(G:G&lt;1,"0",G1052)</f>
        <v>国开3</v>
      </c>
      <c r="W1052" s="1"/>
      <c r="X1052" s="1"/>
    </row>
    <row r="1053" spans="1:24" ht="15.75" hidden="1" x14ac:dyDescent="0.25">
      <c r="A1053" s="113" t="str">
        <f t="shared" si="32"/>
        <v>170206.IB</v>
      </c>
      <c r="B1053" s="29" t="s">
        <v>3545</v>
      </c>
      <c r="C1053" s="29" t="s">
        <v>3546</v>
      </c>
      <c r="D1053" s="33">
        <v>42871</v>
      </c>
      <c r="E1053" s="33">
        <v>42873</v>
      </c>
      <c r="F1053" s="30">
        <v>40</v>
      </c>
      <c r="G1053" s="30">
        <v>5</v>
      </c>
      <c r="H1053" s="29" t="s">
        <v>12</v>
      </c>
      <c r="I1053" s="29" t="s">
        <v>15</v>
      </c>
      <c r="J1053" s="30">
        <v>4.3087</v>
      </c>
      <c r="K1053" s="30">
        <v>3.87</v>
      </c>
      <c r="L1053" s="30"/>
      <c r="M1053" s="30">
        <v>3.1785999999999999</v>
      </c>
      <c r="N1053" s="84">
        <f>[1]!b_anal_modidura_cnbd(A1053,E1053,1)</f>
        <v>4.3524000000000003</v>
      </c>
      <c r="O1053" s="85">
        <f>[1]!b_anal_yield_cnbd(A1053,D1053,1)</f>
        <v>4.3598999999999997</v>
      </c>
      <c r="P1053" s="86">
        <f>IF(U:U="国开1",0.09/N1053+J1053,IF(U:U="国开3",0.14/N1053+J1053,IF(U:U="国开5",0.24/N1053+J1053,IF(U:U="国开7",0.24/N1053+J1053,IF(U:U="国开10",0.29/N1053+J1053,IF(U:U="口行1",0.08/N1053+J1053,IF(U:U="口行2",0.08/N1053+J1053,IF(U:U="口行3",0.08/N1053+J1053,IF(U:U="口行5",0.13/N1053+J1053,IF(U:U="口行7",0.13/N1053+J1053,IF(U:U="口行10",0.18/N1053+J1053,IF(U:U="农发1",0.09/N1053+J1053,IF(U:U="农发2",0.09/N1053+J1053,IF(U:U="农发3",0.09/N1053+J1053,IF(U:U="农发5",0.14/N1053+J1053,IF(U:U="农发7",0.19/N1053+J1053,IF(U:U="农发10",0.19/N1053+J1053,IF(U:U="农发20",0.24/N1053+J1053,IF(U:U="国债1",0.05/N1053+J1053,IF(U:U="国债2",0.05/N1053+J1053,IF(U:U="国债3",0.05/N1053+J1053,IF(U:U="国开0",0,IF(U:U="农发0",0,IF(U:U="国债0",0,IF(U:U="口行0",0,0.1/N1053+J1053)))))))))))))))))))))))))</f>
        <v>4.3638419906258612</v>
      </c>
      <c r="Q1053" s="1"/>
      <c r="R1053" s="88">
        <f t="shared" si="33"/>
        <v>0.39419906258615356</v>
      </c>
      <c r="S1053" s="1"/>
      <c r="U1053" s="1" t="str">
        <f>IF(I:I="国家开发银行","国开",IF(I:I="中国进出口银行","口行",IF(I:I="中国农业发展银行","农发","国债")))&amp;IF(G:G&lt;1,"0",G1053)</f>
        <v>国开5</v>
      </c>
      <c r="W1053" s="1"/>
      <c r="X1053" s="1"/>
    </row>
    <row r="1054" spans="1:24" ht="15.75" hidden="1" x14ac:dyDescent="0.25">
      <c r="A1054" s="113" t="str">
        <f t="shared" si="32"/>
        <v>170409.IB</v>
      </c>
      <c r="B1054" s="29" t="s">
        <v>3547</v>
      </c>
      <c r="C1054" s="29" t="s">
        <v>3548</v>
      </c>
      <c r="D1054" s="33">
        <v>42872</v>
      </c>
      <c r="E1054" s="33">
        <v>42874</v>
      </c>
      <c r="F1054" s="30">
        <v>60</v>
      </c>
      <c r="G1054" s="30">
        <v>5</v>
      </c>
      <c r="H1054" s="29" t="s">
        <v>12</v>
      </c>
      <c r="I1054" s="29" t="s">
        <v>41</v>
      </c>
      <c r="J1054" s="30">
        <v>4.4692999999999996</v>
      </c>
      <c r="K1054" s="30">
        <v>3.14</v>
      </c>
      <c r="L1054" s="30"/>
      <c r="M1054" s="30">
        <v>6.8518999999999997</v>
      </c>
      <c r="N1054" s="84">
        <f>[1]!b_anal_modidura_cnbd(A1054,E1054,1)</f>
        <v>4.3442999999999996</v>
      </c>
      <c r="O1054" s="85">
        <f>[1]!b_anal_yield_cnbd(A1054,D1054,1)</f>
        <v>4.4852999999999996</v>
      </c>
      <c r="P1054" s="86">
        <f>IF(U:U="国开1",0.09/N1054+J1054,IF(U:U="国开3",0.14/N1054+J1054,IF(U:U="国开5",0.24/N1054+J1054,IF(U:U="国开7",0.24/N1054+J1054,IF(U:U="国开10",0.29/N1054+J1054,IF(U:U="口行1",0.08/N1054+J1054,IF(U:U="口行2",0.08/N1054+J1054,IF(U:U="口行3",0.08/N1054+J1054,IF(U:U="口行5",0.13/N1054+J1054,IF(U:U="口行7",0.13/N1054+J1054,IF(U:U="口行10",0.18/N1054+J1054,IF(U:U="农发1",0.09/N1054+J1054,IF(U:U="农发2",0.09/N1054+J1054,IF(U:U="农发3",0.09/N1054+J1054,IF(U:U="农发5",0.14/N1054+J1054,IF(U:U="农发7",0.19/N1054+J1054,IF(U:U="农发10",0.19/N1054+J1054,IF(U:U="农发20",0.24/N1054+J1054,IF(U:U="国债1",0.05/N1054+J1054,IF(U:U="国债2",0.05/N1054+J1054,IF(U:U="国债3",0.05/N1054+J1054,IF(U:U="国开0",0,IF(U:U="农发0",0,IF(U:U="国债0",0,IF(U:U="口行0",0,0.1/N1054+J1054)))))))))))))))))))))))))</f>
        <v>4.5015261353958058</v>
      </c>
      <c r="Q1054" s="1"/>
      <c r="R1054" s="88">
        <f t="shared" si="33"/>
        <v>1.6226135395806196</v>
      </c>
      <c r="S1054" s="1"/>
      <c r="U1054" s="1" t="str">
        <f>IF(I:I="国家开发银行","国开",IF(I:I="中国进出口银行","口行",IF(I:I="中国农业发展银行","农发","国债")))&amp;IF(G:G&lt;1,"0",G1054)</f>
        <v>农发5</v>
      </c>
      <c r="W1054" s="1"/>
      <c r="X1054" s="1"/>
    </row>
    <row r="1055" spans="1:24" ht="15.75" hidden="1" x14ac:dyDescent="0.25">
      <c r="A1055" s="113" t="str">
        <f t="shared" si="32"/>
        <v>170006.IB</v>
      </c>
      <c r="B1055" s="29" t="s">
        <v>3549</v>
      </c>
      <c r="C1055" s="29" t="s">
        <v>3550</v>
      </c>
      <c r="D1055" s="33">
        <v>42872</v>
      </c>
      <c r="E1055" s="33">
        <v>42873</v>
      </c>
      <c r="F1055" s="30">
        <v>360</v>
      </c>
      <c r="G1055" s="30">
        <v>7</v>
      </c>
      <c r="H1055" s="29" t="s">
        <v>12</v>
      </c>
      <c r="I1055" s="29" t="s">
        <v>31</v>
      </c>
      <c r="J1055" s="30">
        <v>3.7250000000000001</v>
      </c>
      <c r="K1055" s="30">
        <v>1.66</v>
      </c>
      <c r="L1055" s="30"/>
      <c r="M1055" s="30"/>
      <c r="N1055" s="84">
        <f>[1]!b_anal_modidura_cnbd(A1055,E1055,1)</f>
        <v>5.9734999999999996</v>
      </c>
      <c r="O1055" s="85">
        <f>[1]!b_anal_yield_cnbd(A1055,D1055,1)</f>
        <v>3.7187000000000001</v>
      </c>
      <c r="P1055" s="86">
        <f>IF(U:U="国开1",0.09/N1055+J1055,IF(U:U="国开3",0.14/N1055+J1055,IF(U:U="国开5",0.24/N1055+J1055,IF(U:U="国开7",0.24/N1055+J1055,IF(U:U="国开10",0.29/N1055+J1055,IF(U:U="口行1",0.08/N1055+J1055,IF(U:U="口行2",0.08/N1055+J1055,IF(U:U="口行3",0.08/N1055+J1055,IF(U:U="口行5",0.13/N1055+J1055,IF(U:U="口行7",0.13/N1055+J1055,IF(U:U="口行10",0.18/N1055+J1055,IF(U:U="农发1",0.09/N1055+J1055,IF(U:U="农发2",0.09/N1055+J1055,IF(U:U="农发3",0.09/N1055+J1055,IF(U:U="农发5",0.14/N1055+J1055,IF(U:U="农发7",0.19/N1055+J1055,IF(U:U="农发10",0.19/N1055+J1055,IF(U:U="农发20",0.24/N1055+J1055,IF(U:U="国债1",0.05/N1055+J1055,IF(U:U="国债2",0.05/N1055+J1055,IF(U:U="国债3",0.05/N1055+J1055,IF(U:U="国开0",0,IF(U:U="农发0",0,IF(U:U="国债0",0,IF(U:U="口行0",0,0.1/N1055+J1055)))))))))))))))))))))))))</f>
        <v>3.7417406043358166</v>
      </c>
      <c r="Q1055" s="1"/>
      <c r="R1055" s="88">
        <f t="shared" si="33"/>
        <v>2.304060433581645</v>
      </c>
      <c r="S1055" s="1"/>
      <c r="U1055" s="1" t="str">
        <f>IF(I:I="国家开发银行","国开",IF(I:I="中国进出口银行","口行",IF(I:I="中国农业发展银行","农发","国债")))&amp;IF(G:G&lt;1,"0",G1055)</f>
        <v>国债7</v>
      </c>
      <c r="W1055" s="1"/>
      <c r="X1055" s="1"/>
    </row>
    <row r="1056" spans="1:24" ht="15.75" hidden="1" x14ac:dyDescent="0.25">
      <c r="A1056" s="113" t="str">
        <f t="shared" si="32"/>
        <v>170008.IB</v>
      </c>
      <c r="B1056" s="29" t="s">
        <v>3551</v>
      </c>
      <c r="C1056" s="29" t="s">
        <v>3552</v>
      </c>
      <c r="D1056" s="33">
        <v>42872</v>
      </c>
      <c r="E1056" s="33">
        <v>42873</v>
      </c>
      <c r="F1056" s="30">
        <v>360</v>
      </c>
      <c r="G1056" s="30">
        <v>3</v>
      </c>
      <c r="H1056" s="29" t="s">
        <v>12</v>
      </c>
      <c r="I1056" s="29" t="s">
        <v>31</v>
      </c>
      <c r="J1056" s="30">
        <v>3.6739000000000002</v>
      </c>
      <c r="K1056" s="30">
        <v>1.62</v>
      </c>
      <c r="L1056" s="30"/>
      <c r="M1056" s="30"/>
      <c r="N1056" s="84">
        <f>[1]!b_anal_modidura_cnbd(A1056,E1056,1)</f>
        <v>2.7481</v>
      </c>
      <c r="O1056" s="85">
        <f>[1]!b_anal_yield_cnbd(A1056,D1056,1)</f>
        <v>3.6797</v>
      </c>
      <c r="P1056" s="86">
        <f>IF(U:U="国开1",0.09/N1056+J1056,IF(U:U="国开3",0.14/N1056+J1056,IF(U:U="国开5",0.24/N1056+J1056,IF(U:U="国开7",0.24/N1056+J1056,IF(U:U="国开10",0.29/N1056+J1056,IF(U:U="口行1",0.08/N1056+J1056,IF(U:U="口行2",0.08/N1056+J1056,IF(U:U="口行3",0.08/N1056+J1056,IF(U:U="口行5",0.13/N1056+J1056,IF(U:U="口行7",0.13/N1056+J1056,IF(U:U="口行10",0.18/N1056+J1056,IF(U:U="农发1",0.09/N1056+J1056,IF(U:U="农发2",0.09/N1056+J1056,IF(U:U="农发3",0.09/N1056+J1056,IF(U:U="农发5",0.14/N1056+J1056,IF(U:U="农发7",0.19/N1056+J1056,IF(U:U="农发10",0.19/N1056+J1056,IF(U:U="农发20",0.24/N1056+J1056,IF(U:U="国债1",0.05/N1056+J1056,IF(U:U="国债2",0.05/N1056+J1056,IF(U:U="国债3",0.05/N1056+J1056,IF(U:U="国开0",0,IF(U:U="农发0",0,IF(U:U="国债0",0,IF(U:U="口行0",0,0.1/N1056+J1056)))))))))))))))))))))))))</f>
        <v>3.6920943888504785</v>
      </c>
      <c r="Q1056" s="1"/>
      <c r="R1056" s="88">
        <f t="shared" si="33"/>
        <v>1.2394388850478499</v>
      </c>
      <c r="S1056" s="1"/>
      <c r="U1056" s="1" t="str">
        <f>IF(I:I="国家开发银行","国开",IF(I:I="中国进出口银行","口行",IF(I:I="中国农业发展银行","农发","国债")))&amp;IF(G:G&lt;1,"0",G1056)</f>
        <v>国债3</v>
      </c>
      <c r="W1056" s="1"/>
      <c r="X1056" s="1"/>
    </row>
    <row r="1057" spans="1:24" ht="15.75" hidden="1" x14ac:dyDescent="0.25">
      <c r="A1057" s="113" t="str">
        <f t="shared" si="32"/>
        <v>170405.IB</v>
      </c>
      <c r="B1057" s="29" t="s">
        <v>3553</v>
      </c>
      <c r="C1057" s="29" t="s">
        <v>3554</v>
      </c>
      <c r="D1057" s="33">
        <v>42872</v>
      </c>
      <c r="E1057" s="33">
        <v>42874</v>
      </c>
      <c r="F1057" s="30">
        <v>50</v>
      </c>
      <c r="G1057" s="30">
        <v>10</v>
      </c>
      <c r="H1057" s="29" t="s">
        <v>12</v>
      </c>
      <c r="I1057" s="29" t="s">
        <v>41</v>
      </c>
      <c r="J1057" s="30">
        <v>4.5134999999999996</v>
      </c>
      <c r="K1057" s="30">
        <v>3.66</v>
      </c>
      <c r="L1057" s="30"/>
      <c r="M1057" s="30">
        <v>1.7911999999999999</v>
      </c>
      <c r="N1057" s="84">
        <f>[1]!b_anal_modidura_cnbd(A1057,E1057,1)</f>
        <v>7.7262000000000004</v>
      </c>
      <c r="O1057" s="85">
        <f>[1]!b_anal_yield_cnbd(A1057,D1057,1)</f>
        <v>4.5248999999999997</v>
      </c>
      <c r="P1057" s="86">
        <f>IF(U:U="国开1",0.09/N1057+J1057,IF(U:U="国开3",0.14/N1057+J1057,IF(U:U="国开5",0.24/N1057+J1057,IF(U:U="国开7",0.24/N1057+J1057,IF(U:U="国开10",0.29/N1057+J1057,IF(U:U="口行1",0.08/N1057+J1057,IF(U:U="口行2",0.08/N1057+J1057,IF(U:U="口行3",0.08/N1057+J1057,IF(U:U="口行5",0.13/N1057+J1057,IF(U:U="口行7",0.13/N1057+J1057,IF(U:U="口行10",0.18/N1057+J1057,IF(U:U="农发1",0.09/N1057+J1057,IF(U:U="农发2",0.09/N1057+J1057,IF(U:U="农发3",0.09/N1057+J1057,IF(U:U="农发5",0.14/N1057+J1057,IF(U:U="农发7",0.19/N1057+J1057,IF(U:U="农发10",0.19/N1057+J1057,IF(U:U="农发20",0.24/N1057+J1057,IF(U:U="国债1",0.05/N1057+J1057,IF(U:U="国债2",0.05/N1057+J1057,IF(U:U="国债3",0.05/N1057+J1057,IF(U:U="国开0",0,IF(U:U="农发0",0,IF(U:U="国债0",0,IF(U:U="口行0",0,0.1/N1057+J1057)))))))))))))))))))))))))</f>
        <v>4.5380916491936523</v>
      </c>
      <c r="Q1057" s="1"/>
      <c r="R1057" s="88">
        <f t="shared" si="33"/>
        <v>1.3191649193652566</v>
      </c>
      <c r="S1057" s="1"/>
      <c r="U1057" s="1" t="str">
        <f>IF(I:I="国家开发银行","国开",IF(I:I="中国进出口银行","口行",IF(I:I="中国农业发展银行","农发","国债")))&amp;IF(G:G&lt;1,"0",G1057)</f>
        <v>农发10</v>
      </c>
      <c r="W1057" s="1"/>
      <c r="X1057" s="1"/>
    </row>
    <row r="1058" spans="1:24" ht="15.75" hidden="1" x14ac:dyDescent="0.25">
      <c r="A1058" s="113" t="str">
        <f t="shared" si="32"/>
        <v>170201.IB</v>
      </c>
      <c r="B1058" s="29" t="s">
        <v>3555</v>
      </c>
      <c r="C1058" s="29" t="s">
        <v>3556</v>
      </c>
      <c r="D1058" s="33">
        <v>42873</v>
      </c>
      <c r="E1058" s="33">
        <v>42877</v>
      </c>
      <c r="F1058" s="30">
        <v>30</v>
      </c>
      <c r="G1058" s="30">
        <v>7</v>
      </c>
      <c r="H1058" s="29" t="s">
        <v>12</v>
      </c>
      <c r="I1058" s="29" t="s">
        <v>15</v>
      </c>
      <c r="J1058" s="30">
        <v>4.4031000000000002</v>
      </c>
      <c r="K1058" s="30">
        <v>3.9</v>
      </c>
      <c r="L1058" s="30"/>
      <c r="M1058" s="30">
        <v>3.8571</v>
      </c>
      <c r="N1058" s="84">
        <f>[1]!b_anal_modidura_cnbd(A1058,E1058,1)</f>
        <v>5.6314000000000002</v>
      </c>
      <c r="O1058" s="85">
        <f>[1]!b_anal_yield_cnbd(A1058,D1058,1)</f>
        <v>4.4466000000000001</v>
      </c>
      <c r="P1058" s="86">
        <f>IF(U:U="国开1",0.09/N1058+J1058,IF(U:U="国开3",0.14/N1058+J1058,IF(U:U="国开5",0.24/N1058+J1058,IF(U:U="国开7",0.24/N1058+J1058,IF(U:U="国开10",0.29/N1058+J1058,IF(U:U="口行1",0.08/N1058+J1058,IF(U:U="口行2",0.08/N1058+J1058,IF(U:U="口行3",0.08/N1058+J1058,IF(U:U="口行5",0.13/N1058+J1058,IF(U:U="口行7",0.13/N1058+J1058,IF(U:U="口行10",0.18/N1058+J1058,IF(U:U="农发1",0.09/N1058+J1058,IF(U:U="农发2",0.09/N1058+J1058,IF(U:U="农发3",0.09/N1058+J1058,IF(U:U="农发5",0.14/N1058+J1058,IF(U:U="农发7",0.19/N1058+J1058,IF(U:U="农发10",0.19/N1058+J1058,IF(U:U="农发20",0.24/N1058+J1058,IF(U:U="国债1",0.05/N1058+J1058,IF(U:U="国债2",0.05/N1058+J1058,IF(U:U="国债3",0.05/N1058+J1058,IF(U:U="国开0",0,IF(U:U="农发0",0,IF(U:U="国债0",0,IF(U:U="口行0",0,0.1/N1058+J1058)))))))))))))))))))))))))</f>
        <v>4.4457181766523428</v>
      </c>
      <c r="Q1058" s="1"/>
      <c r="R1058" s="88">
        <f t="shared" si="33"/>
        <v>-8.8182334765729564E-2</v>
      </c>
      <c r="S1058" s="1"/>
      <c r="U1058" s="1" t="str">
        <f>IF(I:I="国家开发银行","国开",IF(I:I="中国进出口银行","口行",IF(I:I="中国农业发展银行","农发","国债")))&amp;IF(G:G&lt;1,"0",G1058)</f>
        <v>国开7</v>
      </c>
      <c r="W1058" s="1"/>
      <c r="X1058" s="1"/>
    </row>
    <row r="1059" spans="1:24" ht="15.75" hidden="1" x14ac:dyDescent="0.25">
      <c r="A1059" s="113" t="str">
        <f t="shared" si="32"/>
        <v>170303.IB</v>
      </c>
      <c r="B1059" s="29" t="s">
        <v>3557</v>
      </c>
      <c r="C1059" s="29" t="s">
        <v>3558</v>
      </c>
      <c r="D1059" s="33">
        <v>42873</v>
      </c>
      <c r="E1059" s="33">
        <v>42877</v>
      </c>
      <c r="F1059" s="30">
        <v>30</v>
      </c>
      <c r="G1059" s="30">
        <v>10</v>
      </c>
      <c r="H1059" s="29" t="s">
        <v>12</v>
      </c>
      <c r="I1059" s="29" t="s">
        <v>22</v>
      </c>
      <c r="J1059" s="30">
        <v>4.4768999999999997</v>
      </c>
      <c r="K1059" s="30">
        <v>4.22</v>
      </c>
      <c r="L1059" s="30"/>
      <c r="M1059" s="30">
        <v>2.9807999999999999</v>
      </c>
      <c r="N1059" s="84">
        <f>[1]!b_anal_modidura_cnbd(A1059,E1059,1)</f>
        <v>7.8369999999999997</v>
      </c>
      <c r="O1059" s="85">
        <f>[1]!b_anal_yield_cnbd(A1059,D1059,1)</f>
        <v>4.4999000000000002</v>
      </c>
      <c r="P1059" s="86">
        <f>IF(U:U="国开1",0.09/N1059+J1059,IF(U:U="国开3",0.14/N1059+J1059,IF(U:U="国开5",0.24/N1059+J1059,IF(U:U="国开7",0.24/N1059+J1059,IF(U:U="国开10",0.29/N1059+J1059,IF(U:U="口行1",0.08/N1059+J1059,IF(U:U="口行2",0.08/N1059+J1059,IF(U:U="口行3",0.08/N1059+J1059,IF(U:U="口行5",0.13/N1059+J1059,IF(U:U="口行7",0.13/N1059+J1059,IF(U:U="口行10",0.18/N1059+J1059,IF(U:U="农发1",0.09/N1059+J1059,IF(U:U="农发2",0.09/N1059+J1059,IF(U:U="农发3",0.09/N1059+J1059,IF(U:U="农发5",0.14/N1059+J1059,IF(U:U="农发7",0.19/N1059+J1059,IF(U:U="农发10",0.19/N1059+J1059,IF(U:U="农发20",0.24/N1059+J1059,IF(U:U="国债1",0.05/N1059+J1059,IF(U:U="国债2",0.05/N1059+J1059,IF(U:U="国债3",0.05/N1059+J1059,IF(U:U="国开0",0,IF(U:U="农发0",0,IF(U:U="国债0",0,IF(U:U="口行0",0,0.1/N1059+J1059)))))))))))))))))))))))))</f>
        <v>4.499867972438433</v>
      </c>
      <c r="Q1059" s="1"/>
      <c r="R1059" s="88">
        <f t="shared" si="33"/>
        <v>-3.2027561567282703E-3</v>
      </c>
      <c r="S1059" s="1"/>
      <c r="U1059" s="1" t="str">
        <f>IF(I:I="国家开发银行","国开",IF(I:I="中国进出口银行","口行",IF(I:I="中国农业发展银行","农发","国债")))&amp;IF(G:G&lt;1,"0",G1059)</f>
        <v>口行10</v>
      </c>
      <c r="W1059" s="1"/>
      <c r="X1059" s="1"/>
    </row>
    <row r="1060" spans="1:24" ht="15.75" hidden="1" x14ac:dyDescent="0.25">
      <c r="A1060" s="113" t="str">
        <f t="shared" si="32"/>
        <v>170210.IB</v>
      </c>
      <c r="B1060" s="29" t="s">
        <v>3559</v>
      </c>
      <c r="C1060" s="29" t="s">
        <v>3560</v>
      </c>
      <c r="D1060" s="33">
        <v>42873</v>
      </c>
      <c r="E1060" s="33">
        <v>42877</v>
      </c>
      <c r="F1060" s="30">
        <v>80</v>
      </c>
      <c r="G1060" s="30">
        <v>10</v>
      </c>
      <c r="H1060" s="29" t="s">
        <v>12</v>
      </c>
      <c r="I1060" s="29" t="s">
        <v>15</v>
      </c>
      <c r="J1060" s="30">
        <v>4.2690999999999999</v>
      </c>
      <c r="K1060" s="30">
        <v>2.92</v>
      </c>
      <c r="L1060" s="30"/>
      <c r="M1060" s="30">
        <v>23.944400000000002</v>
      </c>
      <c r="N1060" s="84">
        <f>[1]!b_anal_modidura_cnbd(A1060,E1060,1)</f>
        <v>7.9367999999999999</v>
      </c>
      <c r="O1060" s="85">
        <f>[1]!b_anal_yield_cnbd(A1060,D1060,1)</f>
        <v>4.3037000000000001</v>
      </c>
      <c r="P1060" s="86">
        <f>IF(U:U="国开1",0.09/N1060+J1060,IF(U:U="国开3",0.14/N1060+J1060,IF(U:U="国开5",0.24/N1060+J1060,IF(U:U="国开7",0.24/N1060+J1060,IF(U:U="国开10",0.29/N1060+J1060,IF(U:U="口行1",0.08/N1060+J1060,IF(U:U="口行2",0.08/N1060+J1060,IF(U:U="口行3",0.08/N1060+J1060,IF(U:U="口行5",0.13/N1060+J1060,IF(U:U="口行7",0.13/N1060+J1060,IF(U:U="口行10",0.18/N1060+J1060,IF(U:U="农发1",0.09/N1060+J1060,IF(U:U="农发2",0.09/N1060+J1060,IF(U:U="农发3",0.09/N1060+J1060,IF(U:U="农发5",0.14/N1060+J1060,IF(U:U="农发7",0.19/N1060+J1060,IF(U:U="农发10",0.19/N1060+J1060,IF(U:U="农发20",0.24/N1060+J1060,IF(U:U="国债1",0.05/N1060+J1060,IF(U:U="国债2",0.05/N1060+J1060,IF(U:U="国债3",0.05/N1060+J1060,IF(U:U="国开0",0,IF(U:U="农发0",0,IF(U:U="国债0",0,IF(U:U="口行0",0,0.1/N1060+J1060)))))))))))))))))))))))))</f>
        <v>4.3056386553774821</v>
      </c>
      <c r="Q1060" s="1"/>
      <c r="R1060" s="88">
        <f t="shared" si="33"/>
        <v>0.1938655377482057</v>
      </c>
      <c r="S1060" s="1"/>
      <c r="U1060" s="1" t="str">
        <f>IF(I:I="国家开发银行","国开",IF(I:I="中国进出口银行","口行",IF(I:I="中国农业发展银行","农发","国债")))&amp;IF(G:G&lt;1,"0",G1060)</f>
        <v>国开10</v>
      </c>
      <c r="W1060" s="1"/>
      <c r="X1060" s="1"/>
    </row>
    <row r="1061" spans="1:24" ht="15.75" hidden="1" x14ac:dyDescent="0.25">
      <c r="A1061" s="113" t="str">
        <f t="shared" si="32"/>
        <v>170307.IB</v>
      </c>
      <c r="B1061" s="29" t="s">
        <v>3561</v>
      </c>
      <c r="C1061" s="29" t="s">
        <v>3562</v>
      </c>
      <c r="D1061" s="33">
        <v>42873</v>
      </c>
      <c r="E1061" s="33">
        <v>42877</v>
      </c>
      <c r="F1061" s="30">
        <v>30</v>
      </c>
      <c r="G1061" s="30">
        <v>3</v>
      </c>
      <c r="H1061" s="29" t="s">
        <v>12</v>
      </c>
      <c r="I1061" s="29" t="s">
        <v>22</v>
      </c>
      <c r="J1061" s="30">
        <v>4.327</v>
      </c>
      <c r="K1061" s="30">
        <v>3.36</v>
      </c>
      <c r="L1061" s="30"/>
      <c r="M1061" s="30">
        <v>1.6</v>
      </c>
      <c r="N1061" s="84">
        <f>[1]!b_anal_modidura_cnbd(A1061,E1061,1)</f>
        <v>2.7374000000000001</v>
      </c>
      <c r="O1061" s="85">
        <f>[1]!b_anal_yield_cnbd(A1061,D1061,1)</f>
        <v>4.3601000000000001</v>
      </c>
      <c r="P1061" s="86">
        <f>IF(U:U="国开1",0.09/N1061+J1061,IF(U:U="国开3",0.14/N1061+J1061,IF(U:U="国开5",0.24/N1061+J1061,IF(U:U="国开7",0.24/N1061+J1061,IF(U:U="国开10",0.29/N1061+J1061,IF(U:U="口行1",0.08/N1061+J1061,IF(U:U="口行2",0.08/N1061+J1061,IF(U:U="口行3",0.08/N1061+J1061,IF(U:U="口行5",0.13/N1061+J1061,IF(U:U="口行7",0.13/N1061+J1061,IF(U:U="口行10",0.18/N1061+J1061,IF(U:U="农发1",0.09/N1061+J1061,IF(U:U="农发2",0.09/N1061+J1061,IF(U:U="农发3",0.09/N1061+J1061,IF(U:U="农发5",0.14/N1061+J1061,IF(U:U="农发7",0.19/N1061+J1061,IF(U:U="农发10",0.19/N1061+J1061,IF(U:U="农发20",0.24/N1061+J1061,IF(U:U="国债1",0.05/N1061+J1061,IF(U:U="国债2",0.05/N1061+J1061,IF(U:U="国债3",0.05/N1061+J1061,IF(U:U="国开0",0,IF(U:U="农发0",0,IF(U:U="国债0",0,IF(U:U="口行0",0,0.1/N1061+J1061)))))))))))))))))))))))))</f>
        <v>4.3562248118652738</v>
      </c>
      <c r="Q1061" s="1"/>
      <c r="R1061" s="88">
        <f t="shared" si="33"/>
        <v>-0.38751881347263151</v>
      </c>
      <c r="S1061" s="1"/>
      <c r="U1061" s="1" t="str">
        <f>IF(I:I="国家开发银行","国开",IF(I:I="中国进出口银行","口行",IF(I:I="中国农业发展银行","农发","国债")))&amp;IF(G:G&lt;1,"0",G1061)</f>
        <v>口行3</v>
      </c>
      <c r="W1061" s="1"/>
      <c r="X1061" s="1"/>
    </row>
    <row r="1062" spans="1:24" ht="15.75" hidden="1" x14ac:dyDescent="0.25">
      <c r="A1062" s="113" t="str">
        <f t="shared" si="32"/>
        <v>170409.IB</v>
      </c>
      <c r="B1062" s="29" t="s">
        <v>3563</v>
      </c>
      <c r="C1062" s="29" t="s">
        <v>3564</v>
      </c>
      <c r="D1062" s="33">
        <v>42879</v>
      </c>
      <c r="E1062" s="33">
        <v>42881</v>
      </c>
      <c r="F1062" s="30">
        <v>50</v>
      </c>
      <c r="G1062" s="30">
        <v>5</v>
      </c>
      <c r="H1062" s="29" t="s">
        <v>12</v>
      </c>
      <c r="I1062" s="29" t="s">
        <v>41</v>
      </c>
      <c r="J1062" s="30">
        <v>4.4024000000000001</v>
      </c>
      <c r="K1062" s="30">
        <v>3.05</v>
      </c>
      <c r="L1062" s="30"/>
      <c r="M1062" s="30">
        <v>1.4277</v>
      </c>
      <c r="N1062" s="84">
        <f>[1]!b_anal_modidura_cnbd(A1062,E1062,1)</f>
        <v>4.3277999999999999</v>
      </c>
      <c r="O1062" s="85">
        <f>[1]!b_anal_yield_cnbd(A1062,D1062,1)</f>
        <v>4.4484000000000004</v>
      </c>
      <c r="P1062" s="86">
        <f>IF(U:U="国开1",0.09/N1062+J1062,IF(U:U="国开3",0.14/N1062+J1062,IF(U:U="国开5",0.24/N1062+J1062,IF(U:U="国开7",0.24/N1062+J1062,IF(U:U="国开10",0.29/N1062+J1062,IF(U:U="口行1",0.08/N1062+J1062,IF(U:U="口行2",0.08/N1062+J1062,IF(U:U="口行3",0.08/N1062+J1062,IF(U:U="口行5",0.13/N1062+J1062,IF(U:U="口行7",0.13/N1062+J1062,IF(U:U="口行10",0.18/N1062+J1062,IF(U:U="农发1",0.09/N1062+J1062,IF(U:U="农发2",0.09/N1062+J1062,IF(U:U="农发3",0.09/N1062+J1062,IF(U:U="农发5",0.14/N1062+J1062,IF(U:U="农发7",0.19/N1062+J1062,IF(U:U="农发10",0.19/N1062+J1062,IF(U:U="农发20",0.24/N1062+J1062,IF(U:U="国债1",0.05/N1062+J1062,IF(U:U="国债2",0.05/N1062+J1062,IF(U:U="国债3",0.05/N1062+J1062,IF(U:U="国开0",0,IF(U:U="农发0",0,IF(U:U="国债0",0,IF(U:U="口行0",0,0.1/N1062+J1062)))))))))))))))))))))))))</f>
        <v>4.4347489994916582</v>
      </c>
      <c r="Q1062" s="1"/>
      <c r="R1062" s="88">
        <f t="shared" si="33"/>
        <v>-1.3651000508342115</v>
      </c>
      <c r="S1062" s="1"/>
      <c r="U1062" s="1" t="str">
        <f>IF(I:I="国家开发银行","国开",IF(I:I="中国进出口银行","口行",IF(I:I="中国农业发展银行","农发","国债")))&amp;IF(G:G&lt;1,"0",G1062)</f>
        <v>农发5</v>
      </c>
      <c r="W1062" s="1"/>
      <c r="X1062" s="1"/>
    </row>
    <row r="1063" spans="1:24" ht="15.75" hidden="1" x14ac:dyDescent="0.25">
      <c r="A1063" s="113" t="str">
        <f t="shared" si="32"/>
        <v>170407.IB</v>
      </c>
      <c r="B1063" s="29" t="s">
        <v>3565</v>
      </c>
      <c r="C1063" s="29" t="s">
        <v>3566</v>
      </c>
      <c r="D1063" s="33">
        <v>42879</v>
      </c>
      <c r="E1063" s="33">
        <v>42881</v>
      </c>
      <c r="F1063" s="30">
        <v>50</v>
      </c>
      <c r="G1063" s="30">
        <v>3</v>
      </c>
      <c r="H1063" s="29" t="s">
        <v>12</v>
      </c>
      <c r="I1063" s="29" t="s">
        <v>41</v>
      </c>
      <c r="J1063" s="30">
        <v>4.3116000000000003</v>
      </c>
      <c r="K1063" s="30">
        <v>2.6</v>
      </c>
      <c r="L1063" s="30"/>
      <c r="M1063" s="30">
        <v>1.0857000000000001</v>
      </c>
      <c r="N1063" s="84">
        <f>[1]!b_anal_modidura_cnbd(A1063,E1063,1)</f>
        <v>2.6682000000000001</v>
      </c>
      <c r="O1063" s="85">
        <f>[1]!b_anal_yield_cnbd(A1063,D1063,1)</f>
        <v>4.3579999999999997</v>
      </c>
      <c r="P1063" s="86">
        <f>IF(U:U="国开1",0.09/N1063+J1063,IF(U:U="国开3",0.14/N1063+J1063,IF(U:U="国开5",0.24/N1063+J1063,IF(U:U="国开7",0.24/N1063+J1063,IF(U:U="国开10",0.29/N1063+J1063,IF(U:U="口行1",0.08/N1063+J1063,IF(U:U="口行2",0.08/N1063+J1063,IF(U:U="口行3",0.08/N1063+J1063,IF(U:U="口行5",0.13/N1063+J1063,IF(U:U="口行7",0.13/N1063+J1063,IF(U:U="口行10",0.18/N1063+J1063,IF(U:U="农发1",0.09/N1063+J1063,IF(U:U="农发2",0.09/N1063+J1063,IF(U:U="农发3",0.09/N1063+J1063,IF(U:U="农发5",0.14/N1063+J1063,IF(U:U="农发7",0.19/N1063+J1063,IF(U:U="农发10",0.19/N1063+J1063,IF(U:U="农发20",0.24/N1063+J1063,IF(U:U="国债1",0.05/N1063+J1063,IF(U:U="国债2",0.05/N1063+J1063,IF(U:U="国债3",0.05/N1063+J1063,IF(U:U="国开0",0,IF(U:U="农发0",0,IF(U:U="国债0",0,IF(U:U="口行0",0,0.1/N1063+J1063)))))))))))))))))))))))))</f>
        <v>4.3453306049021814</v>
      </c>
      <c r="Q1063" s="1"/>
      <c r="R1063" s="88">
        <f t="shared" si="33"/>
        <v>-1.2669395097818281</v>
      </c>
      <c r="S1063" s="1"/>
      <c r="U1063" s="1" t="str">
        <f>IF(I:I="国家开发银行","国开",IF(I:I="中国进出口银行","口行",IF(I:I="中国农业发展银行","农发","国债")))&amp;IF(G:G&lt;1,"0",G1063)</f>
        <v>农发3</v>
      </c>
      <c r="W1063" s="1"/>
      <c r="X1063" s="1"/>
    </row>
    <row r="1064" spans="1:24" ht="15.75" hidden="1" x14ac:dyDescent="0.25">
      <c r="A1064" s="113" t="str">
        <f t="shared" si="32"/>
        <v>170405.IB</v>
      </c>
      <c r="B1064" s="29" t="s">
        <v>3567</v>
      </c>
      <c r="C1064" s="29" t="s">
        <v>3568</v>
      </c>
      <c r="D1064" s="33">
        <v>42879</v>
      </c>
      <c r="E1064" s="33">
        <v>42881</v>
      </c>
      <c r="F1064" s="30">
        <v>40</v>
      </c>
      <c r="G1064" s="30">
        <v>10</v>
      </c>
      <c r="H1064" s="29" t="s">
        <v>12</v>
      </c>
      <c r="I1064" s="29" t="s">
        <v>41</v>
      </c>
      <c r="J1064" s="30">
        <v>4.5002000000000004</v>
      </c>
      <c r="K1064" s="30">
        <v>3.65</v>
      </c>
      <c r="L1064" s="30"/>
      <c r="M1064" s="30">
        <v>2.1147999999999998</v>
      </c>
      <c r="N1064" s="84">
        <f>[1]!b_anal_modidura_cnbd(A1064,E1064,1)</f>
        <v>7.7051999999999996</v>
      </c>
      <c r="O1064" s="85">
        <f>[1]!b_anal_yield_cnbd(A1064,D1064,1)</f>
        <v>4.5198</v>
      </c>
      <c r="P1064" s="86">
        <f>IF(U:U="国开1",0.09/N1064+J1064,IF(U:U="国开3",0.14/N1064+J1064,IF(U:U="国开5",0.24/N1064+J1064,IF(U:U="国开7",0.24/N1064+J1064,IF(U:U="国开10",0.29/N1064+J1064,IF(U:U="口行1",0.08/N1064+J1064,IF(U:U="口行2",0.08/N1064+J1064,IF(U:U="口行3",0.08/N1064+J1064,IF(U:U="口行5",0.13/N1064+J1064,IF(U:U="口行7",0.13/N1064+J1064,IF(U:U="口行10",0.18/N1064+J1064,IF(U:U="农发1",0.09/N1064+J1064,IF(U:U="农发2",0.09/N1064+J1064,IF(U:U="农发3",0.09/N1064+J1064,IF(U:U="农发5",0.14/N1064+J1064,IF(U:U="农发7",0.19/N1064+J1064,IF(U:U="农发10",0.19/N1064+J1064,IF(U:U="农发20",0.24/N1064+J1064,IF(U:U="国债1",0.05/N1064+J1064,IF(U:U="国债2",0.05/N1064+J1064,IF(U:U="国债3",0.05/N1064+J1064,IF(U:U="国开0",0,IF(U:U="农发0",0,IF(U:U="国债0",0,IF(U:U="口行0",0,0.1/N1064+J1064)))))))))))))))))))))))))</f>
        <v>4.5248586720656183</v>
      </c>
      <c r="Q1064" s="1"/>
      <c r="R1064" s="88">
        <f t="shared" si="33"/>
        <v>0.50586720656182749</v>
      </c>
      <c r="S1064" s="1"/>
      <c r="U1064" s="1" t="str">
        <f>IF(I:I="国家开发银行","国开",IF(I:I="中国进出口银行","口行",IF(I:I="中国农业发展银行","农发","国债")))&amp;IF(G:G&lt;1,"0",G1064)</f>
        <v>农发10</v>
      </c>
      <c r="W1064" s="1"/>
      <c r="X1064" s="1"/>
    </row>
    <row r="1065" spans="1:24" ht="15.75" hidden="1" x14ac:dyDescent="0.25">
      <c r="A1065" s="113" t="str">
        <f t="shared" si="32"/>
        <v>170210.IB</v>
      </c>
      <c r="B1065" s="29" t="s">
        <v>3569</v>
      </c>
      <c r="C1065" s="29" t="s">
        <v>3570</v>
      </c>
      <c r="D1065" s="33">
        <v>42880</v>
      </c>
      <c r="E1065" s="33">
        <v>42887</v>
      </c>
      <c r="F1065" s="30">
        <v>110</v>
      </c>
      <c r="G1065" s="30">
        <v>10</v>
      </c>
      <c r="H1065" s="29" t="s">
        <v>12</v>
      </c>
      <c r="I1065" s="29" t="s">
        <v>15</v>
      </c>
      <c r="J1065" s="30">
        <v>4.3246000000000002</v>
      </c>
      <c r="K1065" s="30">
        <v>1.87</v>
      </c>
      <c r="L1065" s="30"/>
      <c r="M1065" s="30">
        <v>2.1023999999999998</v>
      </c>
      <c r="N1065" s="84">
        <f>[1]!b_anal_modidura_cnbd(A1065,E1065,1)</f>
        <v>7.9135</v>
      </c>
      <c r="O1065" s="85">
        <f>[1]!b_anal_yield_cnbd(A1065,D1065,1)</f>
        <v>4.3574999999999999</v>
      </c>
      <c r="P1065" s="86">
        <f>IF(U:U="国开1",0.09/N1065+J1065,IF(U:U="国开3",0.14/N1065+J1065,IF(U:U="国开5",0.24/N1065+J1065,IF(U:U="国开7",0.24/N1065+J1065,IF(U:U="国开10",0.29/N1065+J1065,IF(U:U="口行1",0.08/N1065+J1065,IF(U:U="口行2",0.08/N1065+J1065,IF(U:U="口行3",0.08/N1065+J1065,IF(U:U="口行5",0.13/N1065+J1065,IF(U:U="口行7",0.13/N1065+J1065,IF(U:U="口行10",0.18/N1065+J1065,IF(U:U="农发1",0.09/N1065+J1065,IF(U:U="农发2",0.09/N1065+J1065,IF(U:U="农发3",0.09/N1065+J1065,IF(U:U="农发5",0.14/N1065+J1065,IF(U:U="农发7",0.19/N1065+J1065,IF(U:U="农发10",0.19/N1065+J1065,IF(U:U="农发20",0.24/N1065+J1065,IF(U:U="国债1",0.05/N1065+J1065,IF(U:U="国债2",0.05/N1065+J1065,IF(U:U="国债3",0.05/N1065+J1065,IF(U:U="国开0",0,IF(U:U="农发0",0,IF(U:U="国债0",0,IF(U:U="口行0",0,0.1/N1065+J1065)))))))))))))))))))))))))</f>
        <v>4.3612462374423453</v>
      </c>
      <c r="Q1065" s="1"/>
      <c r="R1065" s="88">
        <f t="shared" si="33"/>
        <v>0.37462374423453682</v>
      </c>
      <c r="S1065" s="1"/>
      <c r="U1065" s="1" t="str">
        <f>IF(I:I="国家开发银行","国开",IF(I:I="中国进出口银行","口行",IF(I:I="中国农业发展银行","农发","国债")))&amp;IF(G:G&lt;1,"0",G1065)</f>
        <v>国开10</v>
      </c>
      <c r="W1065" s="1"/>
      <c r="X1065" s="1"/>
    </row>
    <row r="1066" spans="1:24" ht="15.75" hidden="1" x14ac:dyDescent="0.25">
      <c r="A1066" s="113" t="str">
        <f t="shared" si="32"/>
        <v>170205.IB</v>
      </c>
      <c r="B1066" s="29" t="s">
        <v>3571</v>
      </c>
      <c r="C1066" s="29" t="s">
        <v>3572</v>
      </c>
      <c r="D1066" s="33">
        <v>42880</v>
      </c>
      <c r="E1066" s="33">
        <v>42887</v>
      </c>
      <c r="F1066" s="30">
        <v>50</v>
      </c>
      <c r="G1066" s="30">
        <v>3</v>
      </c>
      <c r="H1066" s="29" t="s">
        <v>12</v>
      </c>
      <c r="I1066" s="29" t="s">
        <v>15</v>
      </c>
      <c r="J1066" s="30">
        <v>4.2630999999999997</v>
      </c>
      <c r="K1066" s="30">
        <v>2.63</v>
      </c>
      <c r="L1066" s="30"/>
      <c r="M1066" s="30">
        <v>2</v>
      </c>
      <c r="N1066" s="84">
        <f>[1]!b_anal_modidura_cnbd(A1066,E1066,1)</f>
        <v>2.6566999999999998</v>
      </c>
      <c r="O1066" s="85">
        <f>[1]!b_anal_yield_cnbd(A1066,D1066,1)</f>
        <v>4.3146000000000004</v>
      </c>
      <c r="P1066" s="86">
        <f>IF(U:U="国开1",0.09/N1066+J1066,IF(U:U="国开3",0.14/N1066+J1066,IF(U:U="国开5",0.24/N1066+J1066,IF(U:U="国开7",0.24/N1066+J1066,IF(U:U="国开10",0.29/N1066+J1066,IF(U:U="口行1",0.08/N1066+J1066,IF(U:U="口行2",0.08/N1066+J1066,IF(U:U="口行3",0.08/N1066+J1066,IF(U:U="口行5",0.13/N1066+J1066,IF(U:U="口行7",0.13/N1066+J1066,IF(U:U="口行10",0.18/N1066+J1066,IF(U:U="农发1",0.09/N1066+J1066,IF(U:U="农发2",0.09/N1066+J1066,IF(U:U="农发3",0.09/N1066+J1066,IF(U:U="农发5",0.14/N1066+J1066,IF(U:U="农发7",0.19/N1066+J1066,IF(U:U="农发10",0.19/N1066+J1066,IF(U:U="农发20",0.24/N1066+J1066,IF(U:U="国债1",0.05/N1066+J1066,IF(U:U="国债2",0.05/N1066+J1066,IF(U:U="国债3",0.05/N1066+J1066,IF(U:U="国开0",0,IF(U:U="农发0",0,IF(U:U="国债0",0,IF(U:U="口行0",0,0.1/N1066+J1066)))))))))))))))))))))))))</f>
        <v>4.315796954868822</v>
      </c>
      <c r="Q1066" s="1"/>
      <c r="R1066" s="88">
        <f t="shared" si="33"/>
        <v>0.11969548688215426</v>
      </c>
      <c r="S1066" s="1"/>
      <c r="U1066" s="1" t="str">
        <f>IF(I:I="国家开发银行","国开",IF(I:I="中国进出口银行","口行",IF(I:I="中国农业发展银行","农发","国债")))&amp;IF(G:G&lt;1,"0",G1066)</f>
        <v>国开3</v>
      </c>
      <c r="W1066" s="1"/>
      <c r="X1066" s="1"/>
    </row>
    <row r="1067" spans="1:24" ht="15.75" hidden="1" x14ac:dyDescent="0.25">
      <c r="A1067" s="113" t="str">
        <f t="shared" si="32"/>
        <v>170307.IB</v>
      </c>
      <c r="B1067" s="29" t="s">
        <v>3573</v>
      </c>
      <c r="C1067" s="29" t="s">
        <v>3574</v>
      </c>
      <c r="D1067" s="33">
        <v>42880</v>
      </c>
      <c r="E1067" s="33">
        <v>42881</v>
      </c>
      <c r="F1067" s="30">
        <v>30</v>
      </c>
      <c r="G1067" s="30">
        <v>3</v>
      </c>
      <c r="H1067" s="29" t="s">
        <v>12</v>
      </c>
      <c r="I1067" s="29" t="s">
        <v>22</v>
      </c>
      <c r="J1067" s="30">
        <v>4.3220999999999998</v>
      </c>
      <c r="K1067" s="30">
        <v>2.94</v>
      </c>
      <c r="L1067" s="30"/>
      <c r="M1067" s="30">
        <v>20</v>
      </c>
      <c r="N1067" s="84">
        <f>[1]!b_anal_modidura_cnbd(A1067,E1067,1)</f>
        <v>2.7273999999999998</v>
      </c>
      <c r="O1067" s="85">
        <f>[1]!b_anal_yield_cnbd(A1067,D1067,1)</f>
        <v>4.3499999999999996</v>
      </c>
      <c r="P1067" s="86">
        <f>IF(U:U="国开1",0.09/N1067+J1067,IF(U:U="国开3",0.14/N1067+J1067,IF(U:U="国开5",0.24/N1067+J1067,IF(U:U="国开7",0.24/N1067+J1067,IF(U:U="国开10",0.29/N1067+J1067,IF(U:U="口行1",0.08/N1067+J1067,IF(U:U="口行2",0.08/N1067+J1067,IF(U:U="口行3",0.08/N1067+J1067,IF(U:U="口行5",0.13/N1067+J1067,IF(U:U="口行7",0.13/N1067+J1067,IF(U:U="口行10",0.18/N1067+J1067,IF(U:U="农发1",0.09/N1067+J1067,IF(U:U="农发2",0.09/N1067+J1067,IF(U:U="农发3",0.09/N1067+J1067,IF(U:U="农发5",0.14/N1067+J1067,IF(U:U="农发7",0.19/N1067+J1067,IF(U:U="农发10",0.19/N1067+J1067,IF(U:U="农发20",0.24/N1067+J1067,IF(U:U="国债1",0.05/N1067+J1067,IF(U:U="国债2",0.05/N1067+J1067,IF(U:U="国债3",0.05/N1067+J1067,IF(U:U="国开0",0,IF(U:U="农发0",0,IF(U:U="国债0",0,IF(U:U="口行0",0,0.1/N1067+J1067)))))))))))))))))))))))))</f>
        <v>4.3514319645083228</v>
      </c>
      <c r="Q1067" s="1"/>
      <c r="R1067" s="88">
        <f t="shared" si="33"/>
        <v>0.14319645083231691</v>
      </c>
      <c r="S1067" s="1"/>
      <c r="U1067" s="1" t="str">
        <f>IF(I:I="国家开发银行","国开",IF(I:I="中国进出口银行","口行",IF(I:I="中国农业发展银行","农发","国债")))&amp;IF(G:G&lt;1,"0",G1067)</f>
        <v>口行3</v>
      </c>
      <c r="W1067" s="1"/>
      <c r="X1067" s="1"/>
    </row>
    <row r="1068" spans="1:24" ht="15.75" hidden="1" x14ac:dyDescent="0.25">
      <c r="A1068" s="113" t="str">
        <f t="shared" si="32"/>
        <v>170304.IB</v>
      </c>
      <c r="B1068" s="29" t="s">
        <v>3575</v>
      </c>
      <c r="C1068" s="29" t="s">
        <v>3576</v>
      </c>
      <c r="D1068" s="33">
        <v>42880</v>
      </c>
      <c r="E1068" s="33">
        <v>42881</v>
      </c>
      <c r="F1068" s="30">
        <v>30</v>
      </c>
      <c r="G1068" s="30">
        <v>5</v>
      </c>
      <c r="H1068" s="29" t="s">
        <v>12</v>
      </c>
      <c r="I1068" s="29" t="s">
        <v>22</v>
      </c>
      <c r="J1068" s="30">
        <v>4.4024999999999999</v>
      </c>
      <c r="K1068" s="30">
        <v>3.05</v>
      </c>
      <c r="L1068" s="30"/>
      <c r="M1068" s="30">
        <v>4.2104999999999997</v>
      </c>
      <c r="N1068" s="84">
        <f>[1]!b_anal_modidura_cnbd(A1068,E1068,1)</f>
        <v>4.2495000000000003</v>
      </c>
      <c r="O1068" s="85">
        <f>[1]!b_anal_yield_cnbd(A1068,D1068,1)</f>
        <v>4.4508000000000001</v>
      </c>
      <c r="P1068" s="86">
        <f>IF(U:U="国开1",0.09/N1068+J1068,IF(U:U="国开3",0.14/N1068+J1068,IF(U:U="国开5",0.24/N1068+J1068,IF(U:U="国开7",0.24/N1068+J1068,IF(U:U="国开10",0.29/N1068+J1068,IF(U:U="口行1",0.08/N1068+J1068,IF(U:U="口行2",0.08/N1068+J1068,IF(U:U="口行3",0.08/N1068+J1068,IF(U:U="口行5",0.13/N1068+J1068,IF(U:U="口行7",0.13/N1068+J1068,IF(U:U="口行10",0.18/N1068+J1068,IF(U:U="农发1",0.09/N1068+J1068,IF(U:U="农发2",0.09/N1068+J1068,IF(U:U="农发3",0.09/N1068+J1068,IF(U:U="农发5",0.14/N1068+J1068,IF(U:U="农发7",0.19/N1068+J1068,IF(U:U="农发10",0.19/N1068+J1068,IF(U:U="农发20",0.24/N1068+J1068,IF(U:U="国债1",0.05/N1068+J1068,IF(U:U="国债2",0.05/N1068+J1068,IF(U:U="国债3",0.05/N1068+J1068,IF(U:U="国开0",0,IF(U:U="农发0",0,IF(U:U="国债0",0,IF(U:U="口行0",0,0.1/N1068+J1068)))))))))))))))))))))))))</f>
        <v>4.4330918343334504</v>
      </c>
      <c r="Q1068" s="1"/>
      <c r="R1068" s="88">
        <f t="shared" si="33"/>
        <v>-1.7708165666549647</v>
      </c>
      <c r="S1068" s="1"/>
      <c r="U1068" s="1" t="str">
        <f>IF(I:I="国家开发银行","国开",IF(I:I="中国进出口银行","口行",IF(I:I="中国农业发展银行","农发","国债")))&amp;IF(G:G&lt;1,"0",G1068)</f>
        <v>口行5</v>
      </c>
      <c r="W1068" s="1"/>
      <c r="X1068" s="1"/>
    </row>
    <row r="1069" spans="1:24" ht="15.75" hidden="1" x14ac:dyDescent="0.25">
      <c r="A1069" s="113" t="str">
        <f t="shared" si="32"/>
        <v>170206.IB</v>
      </c>
      <c r="B1069" s="29" t="s">
        <v>3577</v>
      </c>
      <c r="C1069" s="29" t="s">
        <v>3578</v>
      </c>
      <c r="D1069" s="33">
        <v>42880</v>
      </c>
      <c r="E1069" s="33">
        <v>42887</v>
      </c>
      <c r="F1069" s="30">
        <v>50</v>
      </c>
      <c r="G1069" s="30">
        <v>5</v>
      </c>
      <c r="H1069" s="29" t="s">
        <v>12</v>
      </c>
      <c r="I1069" s="29" t="s">
        <v>15</v>
      </c>
      <c r="J1069" s="30">
        <v>4.3274999999999997</v>
      </c>
      <c r="K1069" s="30">
        <v>2.36</v>
      </c>
      <c r="L1069" s="30"/>
      <c r="M1069" s="30">
        <v>1.6315999999999999</v>
      </c>
      <c r="N1069" s="84">
        <f>[1]!b_anal_modidura_cnbd(A1069,E1069,1)</f>
        <v>4.3150000000000004</v>
      </c>
      <c r="O1069" s="85">
        <f>[1]!b_anal_yield_cnbd(A1069,D1069,1)</f>
        <v>4.3597999999999999</v>
      </c>
      <c r="P1069" s="86">
        <f>IF(U:U="国开1",0.09/N1069+J1069,IF(U:U="国开3",0.14/N1069+J1069,IF(U:U="国开5",0.24/N1069+J1069,IF(U:U="国开7",0.24/N1069+J1069,IF(U:U="国开10",0.29/N1069+J1069,IF(U:U="口行1",0.08/N1069+J1069,IF(U:U="口行2",0.08/N1069+J1069,IF(U:U="口行3",0.08/N1069+J1069,IF(U:U="口行5",0.13/N1069+J1069,IF(U:U="口行7",0.13/N1069+J1069,IF(U:U="口行10",0.18/N1069+J1069,IF(U:U="农发1",0.09/N1069+J1069,IF(U:U="农发2",0.09/N1069+J1069,IF(U:U="农发3",0.09/N1069+J1069,IF(U:U="农发5",0.14/N1069+J1069,IF(U:U="农发7",0.19/N1069+J1069,IF(U:U="农发10",0.19/N1069+J1069,IF(U:U="农发20",0.24/N1069+J1069,IF(U:U="国债1",0.05/N1069+J1069,IF(U:U="国债2",0.05/N1069+J1069,IF(U:U="国债3",0.05/N1069+J1069,IF(U:U="国开0",0,IF(U:U="农发0",0,IF(U:U="国债0",0,IF(U:U="口行0",0,0.1/N1069+J1069)))))))))))))))))))))))))</f>
        <v>4.383119930475087</v>
      </c>
      <c r="Q1069" s="1"/>
      <c r="R1069" s="88">
        <f t="shared" si="33"/>
        <v>2.331993047508707</v>
      </c>
      <c r="S1069" s="1"/>
      <c r="U1069" s="1" t="str">
        <f>IF(I:I="国家开发银行","国开",IF(I:I="中国进出口银行","口行",IF(I:I="中国农业发展银行","农发","国债")))&amp;IF(G:G&lt;1,"0",G1069)</f>
        <v>国开5</v>
      </c>
      <c r="W1069" s="1"/>
      <c r="X1069" s="1"/>
    </row>
    <row r="1070" spans="1:24" ht="15.75" hidden="1" x14ac:dyDescent="0.25">
      <c r="A1070" s="113" t="str">
        <f t="shared" si="32"/>
        <v>170409.IB</v>
      </c>
      <c r="B1070" s="29" t="s">
        <v>3579</v>
      </c>
      <c r="C1070" s="29" t="s">
        <v>3580</v>
      </c>
      <c r="D1070" s="33">
        <v>42886</v>
      </c>
      <c r="E1070" s="33">
        <v>42888</v>
      </c>
      <c r="F1070" s="30">
        <v>50</v>
      </c>
      <c r="G1070" s="30">
        <v>5</v>
      </c>
      <c r="H1070" s="29" t="s">
        <v>12</v>
      </c>
      <c r="I1070" s="29" t="s">
        <v>41</v>
      </c>
      <c r="J1070" s="30">
        <v>4.4005000000000001</v>
      </c>
      <c r="K1070" s="30">
        <v>2.67</v>
      </c>
      <c r="L1070" s="30"/>
      <c r="M1070" s="30">
        <v>1.9523999999999999</v>
      </c>
      <c r="N1070" s="84">
        <f>[1]!b_anal_modidura_cnbd(A1070,E1070,1)</f>
        <v>4.3098999999999998</v>
      </c>
      <c r="O1070" s="85">
        <f>[1]!b_anal_yield_cnbd(A1070,D1070,1)</f>
        <v>4.4280999999999997</v>
      </c>
      <c r="P1070" s="86">
        <f>IF(U:U="国开1",0.09/N1070+J1070,IF(U:U="国开3",0.14/N1070+J1070,IF(U:U="国开5",0.24/N1070+J1070,IF(U:U="国开7",0.24/N1070+J1070,IF(U:U="国开10",0.29/N1070+J1070,IF(U:U="口行1",0.08/N1070+J1070,IF(U:U="口行2",0.08/N1070+J1070,IF(U:U="口行3",0.08/N1070+J1070,IF(U:U="口行5",0.13/N1070+J1070,IF(U:U="口行7",0.13/N1070+J1070,IF(U:U="口行10",0.18/N1070+J1070,IF(U:U="农发1",0.09/N1070+J1070,IF(U:U="农发2",0.09/N1070+J1070,IF(U:U="农发3",0.09/N1070+J1070,IF(U:U="农发5",0.14/N1070+J1070,IF(U:U="农发7",0.19/N1070+J1070,IF(U:U="农发10",0.19/N1070+J1070,IF(U:U="农发20",0.24/N1070+J1070,IF(U:U="国债1",0.05/N1070+J1070,IF(U:U="国债2",0.05/N1070+J1070,IF(U:U="国债3",0.05/N1070+J1070,IF(U:U="国开0",0,IF(U:U="农发0",0,IF(U:U="国债0",0,IF(U:U="口行0",0,0.1/N1070+J1070)))))))))))))))))))))))))</f>
        <v>4.4329833522819557</v>
      </c>
      <c r="Q1070" s="1"/>
      <c r="R1070" s="88">
        <f t="shared" si="33"/>
        <v>0.48833522819560216</v>
      </c>
      <c r="S1070" s="1"/>
      <c r="U1070" s="1" t="str">
        <f>IF(I:I="国家开发银行","国开",IF(I:I="中国进出口银行","口行",IF(I:I="中国农业发展银行","农发","国债")))&amp;IF(G:G&lt;1,"0",G1070)</f>
        <v>农发5</v>
      </c>
      <c r="W1070" s="1"/>
      <c r="X1070" s="1"/>
    </row>
    <row r="1071" spans="1:24" ht="15.75" hidden="1" x14ac:dyDescent="0.25">
      <c r="A1071" s="113" t="str">
        <f t="shared" si="32"/>
        <v>170405.IB</v>
      </c>
      <c r="B1071" s="29" t="s">
        <v>3581</v>
      </c>
      <c r="C1071" s="29" t="s">
        <v>3582</v>
      </c>
      <c r="D1071" s="33">
        <v>42886</v>
      </c>
      <c r="E1071" s="33">
        <v>42888</v>
      </c>
      <c r="F1071" s="30">
        <v>40</v>
      </c>
      <c r="G1071" s="30">
        <v>10</v>
      </c>
      <c r="H1071" s="29" t="s">
        <v>12</v>
      </c>
      <c r="I1071" s="29" t="s">
        <v>41</v>
      </c>
      <c r="J1071" s="30">
        <v>4.4722</v>
      </c>
      <c r="K1071" s="30">
        <v>4.12</v>
      </c>
      <c r="L1071" s="30"/>
      <c r="M1071" s="30">
        <v>1.2222</v>
      </c>
      <c r="N1071" s="84">
        <f>[1]!b_anal_modidura_cnbd(A1071,E1071,1)</f>
        <v>7.6914999999999996</v>
      </c>
      <c r="O1071" s="85">
        <f>[1]!b_anal_yield_cnbd(A1071,D1071,1)</f>
        <v>4.4908000000000001</v>
      </c>
      <c r="P1071" s="86">
        <f>IF(U:U="国开1",0.09/N1071+J1071,IF(U:U="国开3",0.14/N1071+J1071,IF(U:U="国开5",0.24/N1071+J1071,IF(U:U="国开7",0.24/N1071+J1071,IF(U:U="国开10",0.29/N1071+J1071,IF(U:U="口行1",0.08/N1071+J1071,IF(U:U="口行2",0.08/N1071+J1071,IF(U:U="口行3",0.08/N1071+J1071,IF(U:U="口行5",0.13/N1071+J1071,IF(U:U="口行7",0.13/N1071+J1071,IF(U:U="口行10",0.18/N1071+J1071,IF(U:U="农发1",0.09/N1071+J1071,IF(U:U="农发2",0.09/N1071+J1071,IF(U:U="农发3",0.09/N1071+J1071,IF(U:U="农发5",0.14/N1071+J1071,IF(U:U="农发7",0.19/N1071+J1071,IF(U:U="农发10",0.19/N1071+J1071,IF(U:U="农发20",0.24/N1071+J1071,IF(U:U="国债1",0.05/N1071+J1071,IF(U:U="国债2",0.05/N1071+J1071,IF(U:U="国债3",0.05/N1071+J1071,IF(U:U="国开0",0,IF(U:U="农发0",0,IF(U:U="国债0",0,IF(U:U="口行0",0,0.1/N1071+J1071)))))))))))))))))))))))))</f>
        <v>4.4969025937723464</v>
      </c>
      <c r="Q1071" s="1"/>
      <c r="R1071" s="88">
        <f t="shared" si="33"/>
        <v>0.6102593772346232</v>
      </c>
      <c r="S1071" s="1"/>
      <c r="U1071" s="1" t="str">
        <f>IF(I:I="国家开发银行","国开",IF(I:I="中国进出口银行","口行",IF(I:I="中国农业发展银行","农发","国债")))&amp;IF(G:G&lt;1,"0",G1071)</f>
        <v>农发10</v>
      </c>
      <c r="W1071" s="1"/>
      <c r="X1071" s="1"/>
    </row>
    <row r="1072" spans="1:24" ht="15.75" hidden="1" x14ac:dyDescent="0.25">
      <c r="A1072" s="113" t="str">
        <f t="shared" si="32"/>
        <v>170407.IB</v>
      </c>
      <c r="B1072" s="29" t="s">
        <v>3583</v>
      </c>
      <c r="C1072" s="29" t="s">
        <v>3584</v>
      </c>
      <c r="D1072" s="33">
        <v>42886</v>
      </c>
      <c r="E1072" s="33">
        <v>42888</v>
      </c>
      <c r="F1072" s="30">
        <v>50</v>
      </c>
      <c r="G1072" s="30">
        <v>3</v>
      </c>
      <c r="H1072" s="29" t="s">
        <v>12</v>
      </c>
      <c r="I1072" s="29" t="s">
        <v>41</v>
      </c>
      <c r="J1072" s="30">
        <v>4.3042999999999996</v>
      </c>
      <c r="K1072" s="30">
        <v>2.44</v>
      </c>
      <c r="L1072" s="30"/>
      <c r="M1072" s="30">
        <v>1.7567999999999999</v>
      </c>
      <c r="N1072" s="84">
        <f>[1]!b_anal_modidura_cnbd(A1072,E1072,1)</f>
        <v>2.6503999999999999</v>
      </c>
      <c r="O1072" s="85">
        <f>[1]!b_anal_yield_cnbd(A1072,D1072,1)</f>
        <v>4.3367000000000004</v>
      </c>
      <c r="P1072" s="86">
        <f>IF(U:U="国开1",0.09/N1072+J1072,IF(U:U="国开3",0.14/N1072+J1072,IF(U:U="国开5",0.24/N1072+J1072,IF(U:U="国开7",0.24/N1072+J1072,IF(U:U="国开10",0.29/N1072+J1072,IF(U:U="口行1",0.08/N1072+J1072,IF(U:U="口行2",0.08/N1072+J1072,IF(U:U="口行3",0.08/N1072+J1072,IF(U:U="口行5",0.13/N1072+J1072,IF(U:U="口行7",0.13/N1072+J1072,IF(U:U="口行10",0.18/N1072+J1072,IF(U:U="农发1",0.09/N1072+J1072,IF(U:U="农发2",0.09/N1072+J1072,IF(U:U="农发3",0.09/N1072+J1072,IF(U:U="农发5",0.14/N1072+J1072,IF(U:U="农发7",0.19/N1072+J1072,IF(U:U="农发10",0.19/N1072+J1072,IF(U:U="农发20",0.24/N1072+J1072,IF(U:U="国债1",0.05/N1072+J1072,IF(U:U="国债2",0.05/N1072+J1072,IF(U:U="国债3",0.05/N1072+J1072,IF(U:U="国开0",0,IF(U:U="农发0",0,IF(U:U="国债0",0,IF(U:U="口行0",0,0.1/N1072+J1072)))))))))))))))))))))))))</f>
        <v>4.3382571385451252</v>
      </c>
      <c r="Q1072" s="1"/>
      <c r="R1072" s="88">
        <f t="shared" si="33"/>
        <v>0.15571385451247366</v>
      </c>
      <c r="S1072" s="1"/>
      <c r="U1072" s="1" t="str">
        <f>IF(I:I="国家开发银行","国开",IF(I:I="中国进出口银行","口行",IF(I:I="中国农业发展银行","农发","国债")))&amp;IF(G:G&lt;1,"0",G1072)</f>
        <v>农发3</v>
      </c>
      <c r="W1072" s="1"/>
      <c r="X1072" s="1"/>
    </row>
    <row r="1073" spans="1:24" ht="15.75" hidden="1" x14ac:dyDescent="0.25">
      <c r="A1073" s="113" t="str">
        <f t="shared" si="32"/>
        <v>170303.IB</v>
      </c>
      <c r="B1073" s="29" t="s">
        <v>3585</v>
      </c>
      <c r="C1073" s="29" t="s">
        <v>3586</v>
      </c>
      <c r="D1073" s="33">
        <v>42887</v>
      </c>
      <c r="E1073" s="33">
        <v>42891</v>
      </c>
      <c r="F1073" s="30">
        <v>30</v>
      </c>
      <c r="G1073" s="30">
        <v>10</v>
      </c>
      <c r="H1073" s="29" t="s">
        <v>12</v>
      </c>
      <c r="I1073" s="29" t="s">
        <v>22</v>
      </c>
      <c r="J1073" s="30">
        <v>4.4671000000000003</v>
      </c>
      <c r="K1073" s="30">
        <v>3.71</v>
      </c>
      <c r="L1073" s="30"/>
      <c r="M1073" s="30">
        <v>7.9545000000000003</v>
      </c>
      <c r="N1073" s="84">
        <f>[1]!b_anal_modidura_cnbd(A1073,E1073,1)</f>
        <v>7.8094000000000001</v>
      </c>
      <c r="O1073" s="85">
        <f>[1]!b_anal_yield_cnbd(A1073,D1073,1)</f>
        <v>4.4848999999999997</v>
      </c>
      <c r="P1073" s="86">
        <f>IF(U:U="国开1",0.09/N1073+J1073,IF(U:U="国开3",0.14/N1073+J1073,IF(U:U="国开5",0.24/N1073+J1073,IF(U:U="国开7",0.24/N1073+J1073,IF(U:U="国开10",0.29/N1073+J1073,IF(U:U="口行1",0.08/N1073+J1073,IF(U:U="口行2",0.08/N1073+J1073,IF(U:U="口行3",0.08/N1073+J1073,IF(U:U="口行5",0.13/N1073+J1073,IF(U:U="口行7",0.13/N1073+J1073,IF(U:U="口行10",0.18/N1073+J1073,IF(U:U="农发1",0.09/N1073+J1073,IF(U:U="农发2",0.09/N1073+J1073,IF(U:U="农发3",0.09/N1073+J1073,IF(U:U="农发5",0.14/N1073+J1073,IF(U:U="农发7",0.19/N1073+J1073,IF(U:U="农发10",0.19/N1073+J1073,IF(U:U="农发20",0.24/N1073+J1073,IF(U:U="国债1",0.05/N1073+J1073,IF(U:U="国债2",0.05/N1073+J1073,IF(U:U="国债3",0.05/N1073+J1073,IF(U:U="国开0",0,IF(U:U="农发0",0,IF(U:U="国债0",0,IF(U:U="口行0",0,0.1/N1073+J1073)))))))))))))))))))))))))</f>
        <v>4.4901491459010936</v>
      </c>
      <c r="Q1073" s="1"/>
      <c r="R1073" s="88">
        <f t="shared" si="33"/>
        <v>0.52491459010939323</v>
      </c>
      <c r="S1073" s="1"/>
      <c r="U1073" s="1" t="str">
        <f>IF(I:I="国家开发银行","国开",IF(I:I="中国进出口银行","口行",IF(I:I="中国农业发展银行","农发","国债")))&amp;IF(G:G&lt;1,"0",G1073)</f>
        <v>口行10</v>
      </c>
      <c r="W1073" s="1"/>
      <c r="X1073" s="1"/>
    </row>
    <row r="1074" spans="1:24" ht="15.75" hidden="1" x14ac:dyDescent="0.25">
      <c r="A1074" s="113" t="str">
        <f t="shared" si="32"/>
        <v>170210.IB</v>
      </c>
      <c r="B1074" s="29" t="s">
        <v>3587</v>
      </c>
      <c r="C1074" s="29" t="s">
        <v>3588</v>
      </c>
      <c r="D1074" s="33">
        <v>42887</v>
      </c>
      <c r="E1074" s="33">
        <v>42891</v>
      </c>
      <c r="F1074" s="30">
        <v>70</v>
      </c>
      <c r="G1074" s="30">
        <v>10</v>
      </c>
      <c r="H1074" s="29" t="s">
        <v>12</v>
      </c>
      <c r="I1074" s="29" t="s">
        <v>15</v>
      </c>
      <c r="J1074" s="30">
        <v>4.2995999999999999</v>
      </c>
      <c r="K1074" s="30">
        <v>3.43</v>
      </c>
      <c r="L1074" s="30"/>
      <c r="M1074" s="30">
        <v>1.0437000000000001</v>
      </c>
      <c r="N1074" s="84">
        <f>[1]!b_anal_modidura_cnbd(A1074,E1074,1)</f>
        <v>7.9032999999999998</v>
      </c>
      <c r="O1074" s="85">
        <f>[1]!b_anal_yield_cnbd(A1074,D1074,1)</f>
        <v>4.3387000000000002</v>
      </c>
      <c r="P1074" s="86">
        <f>IF(U:U="国开1",0.09/N1074+J1074,IF(U:U="国开3",0.14/N1074+J1074,IF(U:U="国开5",0.24/N1074+J1074,IF(U:U="国开7",0.24/N1074+J1074,IF(U:U="国开10",0.29/N1074+J1074,IF(U:U="口行1",0.08/N1074+J1074,IF(U:U="口行2",0.08/N1074+J1074,IF(U:U="口行3",0.08/N1074+J1074,IF(U:U="口行5",0.13/N1074+J1074,IF(U:U="口行7",0.13/N1074+J1074,IF(U:U="口行10",0.18/N1074+J1074,IF(U:U="农发1",0.09/N1074+J1074,IF(U:U="农发2",0.09/N1074+J1074,IF(U:U="农发3",0.09/N1074+J1074,IF(U:U="农发5",0.14/N1074+J1074,IF(U:U="农发7",0.19/N1074+J1074,IF(U:U="农发10",0.19/N1074+J1074,IF(U:U="农发20",0.24/N1074+J1074,IF(U:U="国债1",0.05/N1074+J1074,IF(U:U="国债2",0.05/N1074+J1074,IF(U:U="国债3",0.05/N1074+J1074,IF(U:U="国开0",0,IF(U:U="农发0",0,IF(U:U="国债0",0,IF(U:U="口行0",0,0.1/N1074+J1074)))))))))))))))))))))))))</f>
        <v>4.3362935330811183</v>
      </c>
      <c r="Q1074" s="1"/>
      <c r="R1074" s="88">
        <f t="shared" si="33"/>
        <v>-0.2406466918881911</v>
      </c>
      <c r="S1074" s="1"/>
      <c r="U1074" s="1" t="str">
        <f>IF(I:I="国家开发银行","国开",IF(I:I="中国进出口银行","口行",IF(I:I="中国农业发展银行","农发","国债")))&amp;IF(G:G&lt;1,"0",G1074)</f>
        <v>国开10</v>
      </c>
      <c r="W1074" s="1"/>
      <c r="X1074" s="1"/>
    </row>
    <row r="1075" spans="1:24" ht="15.75" hidden="1" x14ac:dyDescent="0.25">
      <c r="A1075" s="113" t="str">
        <f t="shared" si="32"/>
        <v>170307.IB</v>
      </c>
      <c r="B1075" s="29" t="s">
        <v>3589</v>
      </c>
      <c r="C1075" s="29" t="s">
        <v>3590</v>
      </c>
      <c r="D1075" s="33">
        <v>42887</v>
      </c>
      <c r="E1075" s="33">
        <v>42891</v>
      </c>
      <c r="F1075" s="30">
        <v>30</v>
      </c>
      <c r="G1075" s="30">
        <v>3</v>
      </c>
      <c r="H1075" s="29" t="s">
        <v>12</v>
      </c>
      <c r="I1075" s="29" t="s">
        <v>22</v>
      </c>
      <c r="J1075" s="30">
        <v>4.3207000000000004</v>
      </c>
      <c r="K1075" s="30">
        <v>2.64</v>
      </c>
      <c r="L1075" s="30"/>
      <c r="M1075" s="30">
        <v>8.1111000000000004</v>
      </c>
      <c r="N1075" s="84">
        <f>[1]!b_anal_modidura_cnbd(A1075,E1075,1)</f>
        <v>2.7018</v>
      </c>
      <c r="O1075" s="85">
        <f>[1]!b_anal_yield_cnbd(A1075,D1075,1)</f>
        <v>4.3376000000000001</v>
      </c>
      <c r="P1075" s="86">
        <f>IF(U:U="国开1",0.09/N1075+J1075,IF(U:U="国开3",0.14/N1075+J1075,IF(U:U="国开5",0.24/N1075+J1075,IF(U:U="国开7",0.24/N1075+J1075,IF(U:U="国开10",0.29/N1075+J1075,IF(U:U="口行1",0.08/N1075+J1075,IF(U:U="口行2",0.08/N1075+J1075,IF(U:U="口行3",0.08/N1075+J1075,IF(U:U="口行5",0.13/N1075+J1075,IF(U:U="口行7",0.13/N1075+J1075,IF(U:U="口行10",0.18/N1075+J1075,IF(U:U="农发1",0.09/N1075+J1075,IF(U:U="农发2",0.09/N1075+J1075,IF(U:U="农发3",0.09/N1075+J1075,IF(U:U="农发5",0.14/N1075+J1075,IF(U:U="农发7",0.19/N1075+J1075,IF(U:U="农发10",0.19/N1075+J1075,IF(U:U="农发20",0.24/N1075+J1075,IF(U:U="国债1",0.05/N1075+J1075,IF(U:U="国债2",0.05/N1075+J1075,IF(U:U="国债3",0.05/N1075+J1075,IF(U:U="国开0",0,IF(U:U="农发0",0,IF(U:U="国债0",0,IF(U:U="口行0",0,0.1/N1075+J1075)))))))))))))))))))))))))</f>
        <v>4.3503098897031611</v>
      </c>
      <c r="Q1075" s="1"/>
      <c r="R1075" s="88">
        <f t="shared" si="33"/>
        <v>1.2709889703161004</v>
      </c>
      <c r="S1075" s="1"/>
      <c r="U1075" s="1" t="str">
        <f>IF(I:I="国家开发银行","国开",IF(I:I="中国进出口银行","口行",IF(I:I="中国农业发展银行","农发","国债")))&amp;IF(G:G&lt;1,"0",G1075)</f>
        <v>口行3</v>
      </c>
      <c r="W1075" s="1"/>
      <c r="X1075" s="1"/>
    </row>
    <row r="1076" spans="1:24" ht="15.75" hidden="1" x14ac:dyDescent="0.25">
      <c r="A1076" s="113" t="str">
        <f t="shared" si="32"/>
        <v>170206.IB</v>
      </c>
      <c r="B1076" s="29" t="s">
        <v>3591</v>
      </c>
      <c r="C1076" s="29" t="s">
        <v>3592</v>
      </c>
      <c r="D1076" s="33">
        <v>42887</v>
      </c>
      <c r="E1076" s="33">
        <v>42891</v>
      </c>
      <c r="F1076" s="30">
        <v>40</v>
      </c>
      <c r="G1076" s="30">
        <v>5</v>
      </c>
      <c r="H1076" s="29" t="s">
        <v>12</v>
      </c>
      <c r="I1076" s="29" t="s">
        <v>15</v>
      </c>
      <c r="J1076" s="30">
        <v>4.2915000000000001</v>
      </c>
      <c r="K1076" s="30">
        <v>3.19</v>
      </c>
      <c r="L1076" s="30"/>
      <c r="M1076" s="30">
        <v>2.5087999999999999</v>
      </c>
      <c r="N1076" s="84">
        <f>[1]!b_anal_modidura_cnbd(A1076,E1076,1)</f>
        <v>4.3045999999999998</v>
      </c>
      <c r="O1076" s="85">
        <f>[1]!b_anal_yield_cnbd(A1076,D1076,1)</f>
        <v>4.3323999999999998</v>
      </c>
      <c r="P1076" s="86">
        <f>IF(U:U="国开1",0.09/N1076+J1076,IF(U:U="国开3",0.14/N1076+J1076,IF(U:U="国开5",0.24/N1076+J1076,IF(U:U="国开7",0.24/N1076+J1076,IF(U:U="国开10",0.29/N1076+J1076,IF(U:U="口行1",0.08/N1076+J1076,IF(U:U="口行2",0.08/N1076+J1076,IF(U:U="口行3",0.08/N1076+J1076,IF(U:U="口行5",0.13/N1076+J1076,IF(U:U="口行7",0.13/N1076+J1076,IF(U:U="口行10",0.18/N1076+J1076,IF(U:U="农发1",0.09/N1076+J1076,IF(U:U="农发2",0.09/N1076+J1076,IF(U:U="农发3",0.09/N1076+J1076,IF(U:U="农发5",0.14/N1076+J1076,IF(U:U="农发7",0.19/N1076+J1076,IF(U:U="农发10",0.19/N1076+J1076,IF(U:U="农发20",0.24/N1076+J1076,IF(U:U="国债1",0.05/N1076+J1076,IF(U:U="国债2",0.05/N1076+J1076,IF(U:U="国债3",0.05/N1076+J1076,IF(U:U="国开0",0,IF(U:U="农发0",0,IF(U:U="国债0",0,IF(U:U="口行0",0,0.1/N1076+J1076)))))))))))))))))))))))))</f>
        <v>4.3472543093434934</v>
      </c>
      <c r="Q1076" s="1"/>
      <c r="R1076" s="88">
        <f t="shared" si="33"/>
        <v>1.4854309343493632</v>
      </c>
      <c r="S1076" s="1"/>
      <c r="U1076" s="1" t="str">
        <f>IF(I:I="国家开发银行","国开",IF(I:I="中国进出口银行","口行",IF(I:I="中国农业发展银行","农发","国债")))&amp;IF(G:G&lt;1,"0",G1076)</f>
        <v>国开5</v>
      </c>
      <c r="W1076" s="1"/>
      <c r="X1076" s="1"/>
    </row>
    <row r="1077" spans="1:24" ht="15.75" hidden="1" x14ac:dyDescent="0.25">
      <c r="A1077" s="113" t="str">
        <f t="shared" si="32"/>
        <v>170205.IB</v>
      </c>
      <c r="B1077" s="29" t="s">
        <v>3593</v>
      </c>
      <c r="C1077" s="29" t="s">
        <v>3594</v>
      </c>
      <c r="D1077" s="33">
        <v>42887</v>
      </c>
      <c r="E1077" s="33">
        <v>42891</v>
      </c>
      <c r="F1077" s="30">
        <v>40</v>
      </c>
      <c r="G1077" s="30">
        <v>3</v>
      </c>
      <c r="H1077" s="29" t="s">
        <v>12</v>
      </c>
      <c r="I1077" s="29" t="s">
        <v>15</v>
      </c>
      <c r="J1077" s="30">
        <v>4.2347999999999999</v>
      </c>
      <c r="K1077" s="30">
        <v>3.17</v>
      </c>
      <c r="L1077" s="30"/>
      <c r="M1077" s="30">
        <v>1.2101</v>
      </c>
      <c r="N1077" s="84">
        <f>[1]!b_anal_modidura_cnbd(A1077,E1077,1)</f>
        <v>2.6461000000000001</v>
      </c>
      <c r="O1077" s="85">
        <f>[1]!b_anal_yield_cnbd(A1077,D1077,1)</f>
        <v>4.2972000000000001</v>
      </c>
      <c r="P1077" s="86">
        <f>IF(U:U="国开1",0.09/N1077+J1077,IF(U:U="国开3",0.14/N1077+J1077,IF(U:U="国开5",0.24/N1077+J1077,IF(U:U="国开7",0.24/N1077+J1077,IF(U:U="国开10",0.29/N1077+J1077,IF(U:U="口行1",0.08/N1077+J1077,IF(U:U="口行2",0.08/N1077+J1077,IF(U:U="口行3",0.08/N1077+J1077,IF(U:U="口行5",0.13/N1077+J1077,IF(U:U="口行7",0.13/N1077+J1077,IF(U:U="口行10",0.18/N1077+J1077,IF(U:U="农发1",0.09/N1077+J1077,IF(U:U="农发2",0.09/N1077+J1077,IF(U:U="农发3",0.09/N1077+J1077,IF(U:U="农发5",0.14/N1077+J1077,IF(U:U="农发7",0.19/N1077+J1077,IF(U:U="农发10",0.19/N1077+J1077,IF(U:U="农发20",0.24/N1077+J1077,IF(U:U="国债1",0.05/N1077+J1077,IF(U:U="国债2",0.05/N1077+J1077,IF(U:U="国债3",0.05/N1077+J1077,IF(U:U="国开0",0,IF(U:U="农发0",0,IF(U:U="国债0",0,IF(U:U="口行0",0,0.1/N1077+J1077)))))))))))))))))))))))))</f>
        <v>4.287708053361551</v>
      </c>
      <c r="Q1077" s="1"/>
      <c r="R1077" s="88">
        <f t="shared" si="33"/>
        <v>-0.94919466384491002</v>
      </c>
      <c r="S1077" s="1"/>
      <c r="U1077" s="1" t="str">
        <f>IF(I:I="国家开发银行","国开",IF(I:I="中国进出口银行","口行",IF(I:I="中国农业发展银行","农发","国债")))&amp;IF(G:G&lt;1,"0",G1077)</f>
        <v>国开3</v>
      </c>
      <c r="W1077" s="1"/>
      <c r="X1077" s="1"/>
    </row>
    <row r="1078" spans="1:24" ht="15.75" hidden="1" x14ac:dyDescent="0.25">
      <c r="A1078" s="113" t="str">
        <f t="shared" si="32"/>
        <v>170304.IB</v>
      </c>
      <c r="B1078" s="29" t="s">
        <v>3595</v>
      </c>
      <c r="C1078" s="29" t="s">
        <v>3596</v>
      </c>
      <c r="D1078" s="33">
        <v>42887</v>
      </c>
      <c r="E1078" s="33">
        <v>42891</v>
      </c>
      <c r="F1078" s="30">
        <v>30</v>
      </c>
      <c r="G1078" s="30">
        <v>5</v>
      </c>
      <c r="H1078" s="29" t="s">
        <v>12</v>
      </c>
      <c r="I1078" s="29" t="s">
        <v>22</v>
      </c>
      <c r="J1078" s="30">
        <v>4.3922999999999996</v>
      </c>
      <c r="K1078" s="30">
        <v>2.83</v>
      </c>
      <c r="L1078" s="30"/>
      <c r="M1078" s="30">
        <v>1.8542000000000001</v>
      </c>
      <c r="N1078" s="84">
        <f>[1]!b_anal_modidura_cnbd(A1078,E1078,1)</f>
        <v>4.2241</v>
      </c>
      <c r="O1078" s="85">
        <f>[1]!b_anal_yield_cnbd(A1078,D1078,1)</f>
        <v>4.4283999999999999</v>
      </c>
      <c r="P1078" s="86">
        <f>IF(U:U="国开1",0.09/N1078+J1078,IF(U:U="国开3",0.14/N1078+J1078,IF(U:U="国开5",0.24/N1078+J1078,IF(U:U="国开7",0.24/N1078+J1078,IF(U:U="国开10",0.29/N1078+J1078,IF(U:U="口行1",0.08/N1078+J1078,IF(U:U="口行2",0.08/N1078+J1078,IF(U:U="口行3",0.08/N1078+J1078,IF(U:U="口行5",0.13/N1078+J1078,IF(U:U="口行7",0.13/N1078+J1078,IF(U:U="口行10",0.18/N1078+J1078,IF(U:U="农发1",0.09/N1078+J1078,IF(U:U="农发2",0.09/N1078+J1078,IF(U:U="农发3",0.09/N1078+J1078,IF(U:U="农发5",0.14/N1078+J1078,IF(U:U="农发7",0.19/N1078+J1078,IF(U:U="农发10",0.19/N1078+J1078,IF(U:U="农发20",0.24/N1078+J1078,IF(U:U="国债1",0.05/N1078+J1078,IF(U:U="国债2",0.05/N1078+J1078,IF(U:U="国债3",0.05/N1078+J1078,IF(U:U="国开0",0,IF(U:U="农发0",0,IF(U:U="国债0",0,IF(U:U="口行0",0,0.1/N1078+J1078)))))))))))))))))))))))))</f>
        <v>4.4230757865580834</v>
      </c>
      <c r="Q1078" s="1"/>
      <c r="R1078" s="88">
        <f t="shared" si="33"/>
        <v>-0.53242134419164699</v>
      </c>
      <c r="S1078" s="1"/>
      <c r="U1078" s="1" t="str">
        <f>IF(I:I="国家开发银行","国开",IF(I:I="中国进出口银行","口行",IF(I:I="中国农业发展银行","农发","国债")))&amp;IF(G:G&lt;1,"0",G1078)</f>
        <v>口行5</v>
      </c>
      <c r="W1078" s="1"/>
      <c r="X1078" s="1"/>
    </row>
    <row r="1079" spans="1:24" ht="15.75" hidden="1" x14ac:dyDescent="0.25">
      <c r="A1079" s="113" t="str">
        <f t="shared" si="32"/>
        <v>170210.IB</v>
      </c>
      <c r="B1079" s="29" t="s">
        <v>3597</v>
      </c>
      <c r="C1079" s="29" t="s">
        <v>3598</v>
      </c>
      <c r="D1079" s="33">
        <v>42892</v>
      </c>
      <c r="E1079" s="33">
        <v>42894</v>
      </c>
      <c r="F1079" s="30">
        <v>110</v>
      </c>
      <c r="G1079" s="30">
        <v>10</v>
      </c>
      <c r="H1079" s="29" t="s">
        <v>12</v>
      </c>
      <c r="I1079" s="29" t="s">
        <v>15</v>
      </c>
      <c r="J1079" s="30">
        <v>4.3143000000000002</v>
      </c>
      <c r="K1079" s="30">
        <v>2.44</v>
      </c>
      <c r="L1079" s="30"/>
      <c r="M1079" s="30">
        <v>1.9766999999999999</v>
      </c>
      <c r="N1079" s="84">
        <f>[1]!b_anal_modidura_cnbd(A1079,E1079,1)</f>
        <v>7.8943000000000003</v>
      </c>
      <c r="O1079" s="85">
        <f>[1]!b_anal_yield_cnbd(A1079,D1079,1)</f>
        <v>4.3531000000000004</v>
      </c>
      <c r="P1079" s="86">
        <f>IF(U:U="国开1",0.09/N1079+J1079,IF(U:U="国开3",0.14/N1079+J1079,IF(U:U="国开5",0.24/N1079+J1079,IF(U:U="国开7",0.24/N1079+J1079,IF(U:U="国开10",0.29/N1079+J1079,IF(U:U="口行1",0.08/N1079+J1079,IF(U:U="口行2",0.08/N1079+J1079,IF(U:U="口行3",0.08/N1079+J1079,IF(U:U="口行5",0.13/N1079+J1079,IF(U:U="口行7",0.13/N1079+J1079,IF(U:U="口行10",0.18/N1079+J1079,IF(U:U="农发1",0.09/N1079+J1079,IF(U:U="农发2",0.09/N1079+J1079,IF(U:U="农发3",0.09/N1079+J1079,IF(U:U="农发5",0.14/N1079+J1079,IF(U:U="农发7",0.19/N1079+J1079,IF(U:U="农发10",0.19/N1079+J1079,IF(U:U="农发20",0.24/N1079+J1079,IF(U:U="国债1",0.05/N1079+J1079,IF(U:U="国债2",0.05/N1079+J1079,IF(U:U="国债3",0.05/N1079+J1079,IF(U:U="国开0",0,IF(U:U="农发0",0,IF(U:U="国债0",0,IF(U:U="口行0",0,0.1/N1079+J1079)))))))))))))))))))))))))</f>
        <v>4.351035366023587</v>
      </c>
      <c r="Q1079" s="1"/>
      <c r="R1079" s="88">
        <f t="shared" si="33"/>
        <v>-0.20646339764134325</v>
      </c>
      <c r="S1079" s="1"/>
      <c r="U1079" s="1" t="str">
        <f>IF(I:I="国家开发银行","国开",IF(I:I="中国进出口银行","口行",IF(I:I="中国农业发展银行","农发","国债")))&amp;IF(G:G&lt;1,"0",G1079)</f>
        <v>国开10</v>
      </c>
      <c r="W1079" s="1"/>
      <c r="X1079" s="1"/>
    </row>
    <row r="1080" spans="1:24" ht="15.75" hidden="1" x14ac:dyDescent="0.25">
      <c r="A1080" s="113" t="str">
        <f t="shared" si="32"/>
        <v>170201.IB</v>
      </c>
      <c r="B1080" s="29" t="s">
        <v>3599</v>
      </c>
      <c r="C1080" s="29" t="s">
        <v>3600</v>
      </c>
      <c r="D1080" s="33">
        <v>42892</v>
      </c>
      <c r="E1080" s="33">
        <v>42894</v>
      </c>
      <c r="F1080" s="30">
        <v>30</v>
      </c>
      <c r="G1080" s="30">
        <v>7</v>
      </c>
      <c r="H1080" s="29" t="s">
        <v>12</v>
      </c>
      <c r="I1080" s="29" t="s">
        <v>15</v>
      </c>
      <c r="J1080" s="30">
        <v>4.3735999999999997</v>
      </c>
      <c r="K1080" s="30">
        <v>2.94</v>
      </c>
      <c r="L1080" s="30"/>
      <c r="M1080" s="30">
        <v>1.0159</v>
      </c>
      <c r="N1080" s="84">
        <f>[1]!b_anal_modidura_cnbd(A1080,E1080,1)</f>
        <v>5.5933000000000002</v>
      </c>
      <c r="O1080" s="85">
        <f>[1]!b_anal_yield_cnbd(A1080,D1080,1)</f>
        <v>4.4298000000000002</v>
      </c>
      <c r="P1080" s="86">
        <f>IF(U:U="国开1",0.09/N1080+J1080,IF(U:U="国开3",0.14/N1080+J1080,IF(U:U="国开5",0.24/N1080+J1080,IF(U:U="国开7",0.24/N1080+J1080,IF(U:U="国开10",0.29/N1080+J1080,IF(U:U="口行1",0.08/N1080+J1080,IF(U:U="口行2",0.08/N1080+J1080,IF(U:U="口行3",0.08/N1080+J1080,IF(U:U="口行5",0.13/N1080+J1080,IF(U:U="口行7",0.13/N1080+J1080,IF(U:U="口行10",0.18/N1080+J1080,IF(U:U="农发1",0.09/N1080+J1080,IF(U:U="农发2",0.09/N1080+J1080,IF(U:U="农发3",0.09/N1080+J1080,IF(U:U="农发5",0.14/N1080+J1080,IF(U:U="农发7",0.19/N1080+J1080,IF(U:U="农发10",0.19/N1080+J1080,IF(U:U="农发20",0.24/N1080+J1080,IF(U:U="国债1",0.05/N1080+J1080,IF(U:U="国债2",0.05/N1080+J1080,IF(U:U="国债3",0.05/N1080+J1080,IF(U:U="国开0",0,IF(U:U="农发0",0,IF(U:U="国债0",0,IF(U:U="口行0",0,0.1/N1080+J1080)))))))))))))))))))))))))</f>
        <v>4.4165084797883178</v>
      </c>
      <c r="Q1080" s="1"/>
      <c r="R1080" s="88">
        <f t="shared" si="33"/>
        <v>-1.3291520211682339</v>
      </c>
      <c r="S1080" s="1"/>
      <c r="U1080" s="1" t="str">
        <f>IF(I:I="国家开发银行","国开",IF(I:I="中国进出口银行","口行",IF(I:I="中国农业发展银行","农发","国债")))&amp;IF(G:G&lt;1,"0",G1080)</f>
        <v>国开7</v>
      </c>
      <c r="W1080" s="1"/>
      <c r="X1080" s="1"/>
    </row>
    <row r="1081" spans="1:24" ht="15.75" hidden="1" x14ac:dyDescent="0.25">
      <c r="A1081" s="113" t="str">
        <f t="shared" si="32"/>
        <v>170205.IB</v>
      </c>
      <c r="B1081" s="29" t="s">
        <v>3601</v>
      </c>
      <c r="C1081" s="29" t="s">
        <v>3602</v>
      </c>
      <c r="D1081" s="33">
        <v>42892</v>
      </c>
      <c r="E1081" s="33">
        <v>42894</v>
      </c>
      <c r="F1081" s="30">
        <v>50</v>
      </c>
      <c r="G1081" s="30">
        <v>3</v>
      </c>
      <c r="H1081" s="29" t="s">
        <v>12</v>
      </c>
      <c r="I1081" s="29" t="s">
        <v>15</v>
      </c>
      <c r="J1081" s="30">
        <v>4.2591000000000001</v>
      </c>
      <c r="K1081" s="30">
        <v>2.39</v>
      </c>
      <c r="L1081" s="30"/>
      <c r="M1081" s="30">
        <v>1.8019000000000001</v>
      </c>
      <c r="N1081" s="84">
        <f>[1]!b_anal_modidura_cnbd(A1081,E1081,1)</f>
        <v>2.6379999999999999</v>
      </c>
      <c r="O1081" s="85">
        <f>[1]!b_anal_yield_cnbd(A1081,D1081,1)</f>
        <v>4.3121999999999998</v>
      </c>
      <c r="P1081" s="86">
        <f>IF(U:U="国开1",0.09/N1081+J1081,IF(U:U="国开3",0.14/N1081+J1081,IF(U:U="国开5",0.24/N1081+J1081,IF(U:U="国开7",0.24/N1081+J1081,IF(U:U="国开10",0.29/N1081+J1081,IF(U:U="口行1",0.08/N1081+J1081,IF(U:U="口行2",0.08/N1081+J1081,IF(U:U="口行3",0.08/N1081+J1081,IF(U:U="口行5",0.13/N1081+J1081,IF(U:U="口行7",0.13/N1081+J1081,IF(U:U="口行10",0.18/N1081+J1081,IF(U:U="农发1",0.09/N1081+J1081,IF(U:U="农发2",0.09/N1081+J1081,IF(U:U="农发3",0.09/N1081+J1081,IF(U:U="农发5",0.14/N1081+J1081,IF(U:U="农发7",0.19/N1081+J1081,IF(U:U="农发10",0.19/N1081+J1081,IF(U:U="农发20",0.24/N1081+J1081,IF(U:U="国债1",0.05/N1081+J1081,IF(U:U="国债2",0.05/N1081+J1081,IF(U:U="国债3",0.05/N1081+J1081,IF(U:U="国开0",0,IF(U:U="农发0",0,IF(U:U="国债0",0,IF(U:U="口行0",0,0.1/N1081+J1081)))))))))))))))))))))))))</f>
        <v>4.3121705079605759</v>
      </c>
      <c r="Q1081" s="1"/>
      <c r="R1081" s="88">
        <f t="shared" si="33"/>
        <v>-2.9492039423928418E-3</v>
      </c>
      <c r="S1081" s="1"/>
      <c r="U1081" s="1" t="str">
        <f>IF(I:I="国家开发银行","国开",IF(I:I="中国进出口银行","口行",IF(I:I="中国农业发展银行","农发","国债")))&amp;IF(G:G&lt;1,"0",G1081)</f>
        <v>国开3</v>
      </c>
      <c r="W1081" s="1"/>
      <c r="X1081" s="1"/>
    </row>
    <row r="1082" spans="1:24" ht="15.75" hidden="1" x14ac:dyDescent="0.25">
      <c r="A1082" s="113" t="str">
        <f t="shared" si="32"/>
        <v>170407.IB</v>
      </c>
      <c r="B1082" s="29" t="s">
        <v>3603</v>
      </c>
      <c r="C1082" s="29" t="s">
        <v>3604</v>
      </c>
      <c r="D1082" s="33">
        <v>42893</v>
      </c>
      <c r="E1082" s="33">
        <v>42895</v>
      </c>
      <c r="F1082" s="30">
        <v>50</v>
      </c>
      <c r="G1082" s="30">
        <v>3</v>
      </c>
      <c r="H1082" s="29" t="s">
        <v>12</v>
      </c>
      <c r="I1082" s="29" t="s">
        <v>41</v>
      </c>
      <c r="J1082" s="30">
        <v>4.3426</v>
      </c>
      <c r="K1082" s="30">
        <v>2.5</v>
      </c>
      <c r="L1082" s="30"/>
      <c r="M1082" s="30">
        <v>1.4286000000000001</v>
      </c>
      <c r="N1082" s="84">
        <f>[1]!b_anal_modidura_cnbd(A1082,E1082,1)</f>
        <v>2.6316999999999999</v>
      </c>
      <c r="O1082" s="85">
        <f>[1]!b_anal_yield_cnbd(A1082,D1082,1)</f>
        <v>4.3696000000000002</v>
      </c>
      <c r="P1082" s="86">
        <f>IF(U:U="国开1",0.09/N1082+J1082,IF(U:U="国开3",0.14/N1082+J1082,IF(U:U="国开5",0.24/N1082+J1082,IF(U:U="国开7",0.24/N1082+J1082,IF(U:U="国开10",0.29/N1082+J1082,IF(U:U="口行1",0.08/N1082+J1082,IF(U:U="口行2",0.08/N1082+J1082,IF(U:U="口行3",0.08/N1082+J1082,IF(U:U="口行5",0.13/N1082+J1082,IF(U:U="口行7",0.13/N1082+J1082,IF(U:U="口行10",0.18/N1082+J1082,IF(U:U="农发1",0.09/N1082+J1082,IF(U:U="农发2",0.09/N1082+J1082,IF(U:U="农发3",0.09/N1082+J1082,IF(U:U="农发5",0.14/N1082+J1082,IF(U:U="农发7",0.19/N1082+J1082,IF(U:U="农发10",0.19/N1082+J1082,IF(U:U="农发20",0.24/N1082+J1082,IF(U:U="国债1",0.05/N1082+J1082,IF(U:U="国债2",0.05/N1082+J1082,IF(U:U="国债3",0.05/N1082+J1082,IF(U:U="国开0",0,IF(U:U="农发0",0,IF(U:U="国债0",0,IF(U:U="口行0",0,0.1/N1082+J1082)))))))))))))))))))))))))</f>
        <v>4.3767984268723641</v>
      </c>
      <c r="Q1082" s="1"/>
      <c r="R1082" s="88">
        <f t="shared" si="33"/>
        <v>0.71984268723639389</v>
      </c>
      <c r="S1082" s="1"/>
      <c r="U1082" s="1" t="str">
        <f>IF(I:I="国家开发银行","国开",IF(I:I="中国进出口银行","口行",IF(I:I="中国农业发展银行","农发","国债")))&amp;IF(G:G&lt;1,"0",G1082)</f>
        <v>农发3</v>
      </c>
      <c r="W1082" s="1"/>
      <c r="X1082" s="1"/>
    </row>
    <row r="1083" spans="1:24" ht="15.75" hidden="1" x14ac:dyDescent="0.25">
      <c r="A1083" s="113" t="str">
        <f t="shared" si="32"/>
        <v>170405.IB</v>
      </c>
      <c r="B1083" s="29" t="s">
        <v>3605</v>
      </c>
      <c r="C1083" s="29" t="s">
        <v>3606</v>
      </c>
      <c r="D1083" s="33">
        <v>42893</v>
      </c>
      <c r="E1083" s="33">
        <v>42895</v>
      </c>
      <c r="F1083" s="30">
        <v>40</v>
      </c>
      <c r="G1083" s="30">
        <v>10</v>
      </c>
      <c r="H1083" s="29" t="s">
        <v>12</v>
      </c>
      <c r="I1083" s="29" t="s">
        <v>41</v>
      </c>
      <c r="J1083" s="30">
        <v>4.4348000000000001</v>
      </c>
      <c r="K1083" s="30">
        <v>4.68</v>
      </c>
      <c r="L1083" s="30"/>
      <c r="M1083" s="30">
        <v>1.4350000000000001</v>
      </c>
      <c r="N1083" s="84">
        <f>[1]!b_anal_modidura_cnbd(A1083,E1083,1)</f>
        <v>7.6790000000000003</v>
      </c>
      <c r="O1083" s="85">
        <f>[1]!b_anal_yield_cnbd(A1083,D1083,1)</f>
        <v>4.4573999999999998</v>
      </c>
      <c r="P1083" s="86">
        <f>IF(U:U="国开1",0.09/N1083+J1083,IF(U:U="国开3",0.14/N1083+J1083,IF(U:U="国开5",0.24/N1083+J1083,IF(U:U="国开7",0.24/N1083+J1083,IF(U:U="国开10",0.29/N1083+J1083,IF(U:U="口行1",0.08/N1083+J1083,IF(U:U="口行2",0.08/N1083+J1083,IF(U:U="口行3",0.08/N1083+J1083,IF(U:U="口行5",0.13/N1083+J1083,IF(U:U="口行7",0.13/N1083+J1083,IF(U:U="口行10",0.18/N1083+J1083,IF(U:U="农发1",0.09/N1083+J1083,IF(U:U="农发2",0.09/N1083+J1083,IF(U:U="农发3",0.09/N1083+J1083,IF(U:U="农发5",0.14/N1083+J1083,IF(U:U="农发7",0.19/N1083+J1083,IF(U:U="农发10",0.19/N1083+J1083,IF(U:U="农发20",0.24/N1083+J1083,IF(U:U="国债1",0.05/N1083+J1083,IF(U:U="国债2",0.05/N1083+J1083,IF(U:U="国债3",0.05/N1083+J1083,IF(U:U="国开0",0,IF(U:U="农发0",0,IF(U:U="国债0",0,IF(U:U="口行0",0,0.1/N1083+J1083)))))))))))))))))))))))))</f>
        <v>4.4595428050527417</v>
      </c>
      <c r="Q1083" s="1"/>
      <c r="R1083" s="88">
        <f t="shared" si="33"/>
        <v>0.21428050527418918</v>
      </c>
      <c r="S1083" s="1"/>
      <c r="U1083" s="1" t="str">
        <f>IF(I:I="国家开发银行","国开",IF(I:I="中国进出口银行","口行",IF(I:I="中国农业发展银行","农发","国债")))&amp;IF(G:G&lt;1,"0",G1083)</f>
        <v>农发10</v>
      </c>
      <c r="W1083" s="1"/>
      <c r="X1083" s="1"/>
    </row>
    <row r="1084" spans="1:24" ht="15.75" hidden="1" x14ac:dyDescent="0.25">
      <c r="A1084" s="113" t="str">
        <f t="shared" si="32"/>
        <v>170409.IB</v>
      </c>
      <c r="B1084" s="29" t="s">
        <v>3607</v>
      </c>
      <c r="C1084" s="29" t="s">
        <v>3608</v>
      </c>
      <c r="D1084" s="33">
        <v>42893</v>
      </c>
      <c r="E1084" s="33">
        <v>42895</v>
      </c>
      <c r="F1084" s="30">
        <v>50</v>
      </c>
      <c r="G1084" s="30">
        <v>5</v>
      </c>
      <c r="H1084" s="29" t="s">
        <v>12</v>
      </c>
      <c r="I1084" s="29" t="s">
        <v>41</v>
      </c>
      <c r="J1084" s="30">
        <v>4.3963000000000001</v>
      </c>
      <c r="K1084" s="30">
        <v>3.1</v>
      </c>
      <c r="L1084" s="30"/>
      <c r="M1084" s="30">
        <v>1.5596000000000001</v>
      </c>
      <c r="N1084" s="84">
        <f>[1]!b_anal_modidura_cnbd(A1084,E1084,1)</f>
        <v>4.2919999999999998</v>
      </c>
      <c r="O1084" s="85">
        <f>[1]!b_anal_yield_cnbd(A1084,D1084,1)</f>
        <v>4.4238999999999997</v>
      </c>
      <c r="P1084" s="86">
        <f>IF(U:U="国开1",0.09/N1084+J1084,IF(U:U="国开3",0.14/N1084+J1084,IF(U:U="国开5",0.24/N1084+J1084,IF(U:U="国开7",0.24/N1084+J1084,IF(U:U="国开10",0.29/N1084+J1084,IF(U:U="口行1",0.08/N1084+J1084,IF(U:U="口行2",0.08/N1084+J1084,IF(U:U="口行3",0.08/N1084+J1084,IF(U:U="口行5",0.13/N1084+J1084,IF(U:U="口行7",0.13/N1084+J1084,IF(U:U="口行10",0.18/N1084+J1084,IF(U:U="农发1",0.09/N1084+J1084,IF(U:U="农发2",0.09/N1084+J1084,IF(U:U="农发3",0.09/N1084+J1084,IF(U:U="农发5",0.14/N1084+J1084,IF(U:U="农发7",0.19/N1084+J1084,IF(U:U="农发10",0.19/N1084+J1084,IF(U:U="农发20",0.24/N1084+J1084,IF(U:U="国债1",0.05/N1084+J1084,IF(U:U="国债2",0.05/N1084+J1084,IF(U:U="国债3",0.05/N1084+J1084,IF(U:U="国开0",0,IF(U:U="农发0",0,IF(U:U="国债0",0,IF(U:U="口行0",0,0.1/N1084+J1084)))))))))))))))))))))))))</f>
        <v>4.428918825722274</v>
      </c>
      <c r="Q1084" s="1"/>
      <c r="R1084" s="88">
        <f t="shared" si="33"/>
        <v>0.50188257222743005</v>
      </c>
      <c r="S1084" s="1"/>
      <c r="U1084" s="1" t="str">
        <f>IF(I:I="国家开发银行","国开",IF(I:I="中国进出口银行","口行",IF(I:I="中国农业发展银行","农发","国债")))&amp;IF(G:G&lt;1,"0",G1084)</f>
        <v>农发5</v>
      </c>
      <c r="W1084" s="1"/>
      <c r="X1084" s="1"/>
    </row>
    <row r="1085" spans="1:24" ht="15.75" hidden="1" x14ac:dyDescent="0.25">
      <c r="A1085" s="113" t="str">
        <f t="shared" si="32"/>
        <v>170010.IB</v>
      </c>
      <c r="B1085" s="29" t="s">
        <v>3609</v>
      </c>
      <c r="C1085" s="29" t="s">
        <v>3610</v>
      </c>
      <c r="D1085" s="33">
        <v>42893</v>
      </c>
      <c r="E1085" s="33">
        <v>42894</v>
      </c>
      <c r="F1085" s="30">
        <v>412.2</v>
      </c>
      <c r="G1085" s="30">
        <v>10</v>
      </c>
      <c r="H1085" s="29" t="s">
        <v>12</v>
      </c>
      <c r="I1085" s="29" t="s">
        <v>31</v>
      </c>
      <c r="J1085" s="30">
        <v>3.6985000000000001</v>
      </c>
      <c r="K1085" s="30">
        <v>2.84</v>
      </c>
      <c r="L1085" s="30"/>
      <c r="M1085" s="30"/>
      <c r="N1085" s="84">
        <f>[1]!b_anal_modidura_cnbd(A1085,E1085,1)</f>
        <v>8.2600999999999996</v>
      </c>
      <c r="O1085" s="85">
        <f>[1]!b_anal_yield_cnbd(A1085,D1085,1)</f>
        <v>3.6425000000000001</v>
      </c>
      <c r="P1085" s="86">
        <f>IF(U:U="国开1",0.09/N1085+J1085,IF(U:U="国开3",0.14/N1085+J1085,IF(U:U="国开5",0.24/N1085+J1085,IF(U:U="国开7",0.24/N1085+J1085,IF(U:U="国开10",0.29/N1085+J1085,IF(U:U="口行1",0.08/N1085+J1085,IF(U:U="口行2",0.08/N1085+J1085,IF(U:U="口行3",0.08/N1085+J1085,IF(U:U="口行5",0.13/N1085+J1085,IF(U:U="口行7",0.13/N1085+J1085,IF(U:U="口行10",0.18/N1085+J1085,IF(U:U="农发1",0.09/N1085+J1085,IF(U:U="农发2",0.09/N1085+J1085,IF(U:U="农发3",0.09/N1085+J1085,IF(U:U="农发5",0.14/N1085+J1085,IF(U:U="农发7",0.19/N1085+J1085,IF(U:U="农发10",0.19/N1085+J1085,IF(U:U="农发20",0.24/N1085+J1085,IF(U:U="国债1",0.05/N1085+J1085,IF(U:U="国债2",0.05/N1085+J1085,IF(U:U="国债3",0.05/N1085+J1085,IF(U:U="国开0",0,IF(U:U="农发0",0,IF(U:U="国债0",0,IF(U:U="口行0",0,0.1/N1085+J1085)))))))))))))))))))))))))</f>
        <v>3.7106063909637901</v>
      </c>
      <c r="Q1085" s="1"/>
      <c r="R1085" s="88">
        <f t="shared" si="33"/>
        <v>6.8106390963790009</v>
      </c>
      <c r="S1085" s="1"/>
      <c r="U1085" s="1" t="str">
        <f>IF(I:I="国家开发银行","国开",IF(I:I="中国进出口银行","口行",IF(I:I="中国农业发展银行","农发","国债")))&amp;IF(G:G&lt;1,"0",G1085)</f>
        <v>国债10</v>
      </c>
      <c r="W1085" s="1"/>
      <c r="X1085" s="1"/>
    </row>
    <row r="1086" spans="1:24" ht="15.75" hidden="1" x14ac:dyDescent="0.25">
      <c r="A1086" s="113" t="str">
        <f t="shared" si="32"/>
        <v>170303.IB</v>
      </c>
      <c r="B1086" s="29" t="s">
        <v>3611</v>
      </c>
      <c r="C1086" s="29" t="s">
        <v>3612</v>
      </c>
      <c r="D1086" s="33">
        <v>42894</v>
      </c>
      <c r="E1086" s="33">
        <v>42898</v>
      </c>
      <c r="F1086" s="30">
        <v>30</v>
      </c>
      <c r="G1086" s="30">
        <v>10</v>
      </c>
      <c r="H1086" s="29" t="s">
        <v>12</v>
      </c>
      <c r="I1086" s="29" t="s">
        <v>22</v>
      </c>
      <c r="J1086" s="30">
        <v>4.4347000000000003</v>
      </c>
      <c r="K1086" s="30">
        <v>3.43</v>
      </c>
      <c r="L1086" s="30"/>
      <c r="M1086" s="30">
        <v>13.2857</v>
      </c>
      <c r="N1086" s="84">
        <f>[1]!b_anal_modidura_cnbd(A1086,E1086,1)</f>
        <v>7.8026999999999997</v>
      </c>
      <c r="O1086" s="85">
        <f>[1]!b_anal_yield_cnbd(A1086,D1086,1)</f>
        <v>4.4649000000000001</v>
      </c>
      <c r="P1086" s="86">
        <f>IF(U:U="国开1",0.09/N1086+J1086,IF(U:U="国开3",0.14/N1086+J1086,IF(U:U="国开5",0.24/N1086+J1086,IF(U:U="国开7",0.24/N1086+J1086,IF(U:U="国开10",0.29/N1086+J1086,IF(U:U="口行1",0.08/N1086+J1086,IF(U:U="口行2",0.08/N1086+J1086,IF(U:U="口行3",0.08/N1086+J1086,IF(U:U="口行5",0.13/N1086+J1086,IF(U:U="口行7",0.13/N1086+J1086,IF(U:U="口行10",0.18/N1086+J1086,IF(U:U="农发1",0.09/N1086+J1086,IF(U:U="农发2",0.09/N1086+J1086,IF(U:U="农发3",0.09/N1086+J1086,IF(U:U="农发5",0.14/N1086+J1086,IF(U:U="农发7",0.19/N1086+J1086,IF(U:U="农发10",0.19/N1086+J1086,IF(U:U="农发20",0.24/N1086+J1086,IF(U:U="国债1",0.05/N1086+J1086,IF(U:U="国债2",0.05/N1086+J1086,IF(U:U="国债3",0.05/N1086+J1086,IF(U:U="国开0",0,IF(U:U="农发0",0,IF(U:U="国债0",0,IF(U:U="口行0",0,0.1/N1086+J1086)))))))))))))))))))))))))</f>
        <v>4.4577689376754206</v>
      </c>
      <c r="Q1086" s="1"/>
      <c r="R1086" s="88">
        <f t="shared" si="33"/>
        <v>-0.71310623245794957</v>
      </c>
      <c r="S1086" s="1"/>
      <c r="U1086" s="1" t="str">
        <f>IF(I:I="国家开发银行","国开",IF(I:I="中国进出口银行","口行",IF(I:I="中国农业发展银行","农发","国债")))&amp;IF(G:G&lt;1,"0",G1086)</f>
        <v>口行10</v>
      </c>
      <c r="W1086" s="1"/>
      <c r="X1086" s="1"/>
    </row>
    <row r="1087" spans="1:24" ht="15.75" hidden="1" x14ac:dyDescent="0.25">
      <c r="A1087" s="113" t="str">
        <f t="shared" si="32"/>
        <v>170307.IB</v>
      </c>
      <c r="B1087" s="29" t="s">
        <v>3613</v>
      </c>
      <c r="C1087" s="29" t="s">
        <v>3614</v>
      </c>
      <c r="D1087" s="33">
        <v>42894</v>
      </c>
      <c r="E1087" s="33">
        <v>42898</v>
      </c>
      <c r="F1087" s="30">
        <v>30</v>
      </c>
      <c r="G1087" s="30">
        <v>3</v>
      </c>
      <c r="H1087" s="29" t="s">
        <v>12</v>
      </c>
      <c r="I1087" s="29" t="s">
        <v>22</v>
      </c>
      <c r="J1087" s="30">
        <v>4.3361000000000001</v>
      </c>
      <c r="K1087" s="30">
        <v>2.76</v>
      </c>
      <c r="L1087" s="30"/>
      <c r="M1087" s="30">
        <v>1.7391000000000001</v>
      </c>
      <c r="N1087" s="84">
        <f>[1]!b_anal_modidura_cnbd(A1087,E1087,1)</f>
        <v>2.6829000000000001</v>
      </c>
      <c r="O1087" s="85">
        <f>[1]!b_anal_yield_cnbd(A1087,D1087,1)</f>
        <v>4.3635000000000002</v>
      </c>
      <c r="P1087" s="86">
        <f>IF(U:U="国开1",0.09/N1087+J1087,IF(U:U="国开3",0.14/N1087+J1087,IF(U:U="国开5",0.24/N1087+J1087,IF(U:U="国开7",0.24/N1087+J1087,IF(U:U="国开10",0.29/N1087+J1087,IF(U:U="口行1",0.08/N1087+J1087,IF(U:U="口行2",0.08/N1087+J1087,IF(U:U="口行3",0.08/N1087+J1087,IF(U:U="口行5",0.13/N1087+J1087,IF(U:U="口行7",0.13/N1087+J1087,IF(U:U="口行10",0.18/N1087+J1087,IF(U:U="农发1",0.09/N1087+J1087,IF(U:U="农发2",0.09/N1087+J1087,IF(U:U="农发3",0.09/N1087+J1087,IF(U:U="农发5",0.14/N1087+J1087,IF(U:U="农发7",0.19/N1087+J1087,IF(U:U="农发10",0.19/N1087+J1087,IF(U:U="农发20",0.24/N1087+J1087,IF(U:U="国债1",0.05/N1087+J1087,IF(U:U="国债2",0.05/N1087+J1087,IF(U:U="国债3",0.05/N1087+J1087,IF(U:U="国开0",0,IF(U:U="农发0",0,IF(U:U="国债0",0,IF(U:U="口行0",0,0.1/N1087+J1087)))))))))))))))))))))))))</f>
        <v>4.365918480002982</v>
      </c>
      <c r="Q1087" s="1"/>
      <c r="R1087" s="88">
        <f t="shared" si="33"/>
        <v>0.24184800029818376</v>
      </c>
      <c r="S1087" s="1"/>
      <c r="U1087" s="1" t="str">
        <f>IF(I:I="国家开发银行","国开",IF(I:I="中国进出口银行","口行",IF(I:I="中国农业发展银行","农发","国债")))&amp;IF(G:G&lt;1,"0",G1087)</f>
        <v>口行3</v>
      </c>
      <c r="W1087" s="1"/>
      <c r="X1087" s="1"/>
    </row>
    <row r="1088" spans="1:24" ht="15.75" hidden="1" x14ac:dyDescent="0.25">
      <c r="A1088" s="113" t="str">
        <f t="shared" si="32"/>
        <v>170304.IB</v>
      </c>
      <c r="B1088" s="29" t="s">
        <v>3615</v>
      </c>
      <c r="C1088" s="29" t="s">
        <v>3616</v>
      </c>
      <c r="D1088" s="33">
        <v>42894</v>
      </c>
      <c r="E1088" s="33">
        <v>42898</v>
      </c>
      <c r="F1088" s="30">
        <v>30</v>
      </c>
      <c r="G1088" s="30">
        <v>5</v>
      </c>
      <c r="H1088" s="29" t="s">
        <v>12</v>
      </c>
      <c r="I1088" s="29" t="s">
        <v>22</v>
      </c>
      <c r="J1088" s="30">
        <v>4.3903999999999996</v>
      </c>
      <c r="K1088" s="30">
        <v>3.12</v>
      </c>
      <c r="L1088" s="30"/>
      <c r="M1088" s="30">
        <v>3.9375</v>
      </c>
      <c r="N1088" s="84">
        <f>[1]!b_anal_modidura_cnbd(A1088,E1088,1)</f>
        <v>4.2088999999999999</v>
      </c>
      <c r="O1088" s="85">
        <f>[1]!b_anal_yield_cnbd(A1088,D1088,1)</f>
        <v>4.4160000000000004</v>
      </c>
      <c r="P1088" s="86">
        <f>IF(U:U="国开1",0.09/N1088+J1088,IF(U:U="国开3",0.14/N1088+J1088,IF(U:U="国开5",0.24/N1088+J1088,IF(U:U="国开7",0.24/N1088+J1088,IF(U:U="国开10",0.29/N1088+J1088,IF(U:U="口行1",0.08/N1088+J1088,IF(U:U="口行2",0.08/N1088+J1088,IF(U:U="口行3",0.08/N1088+J1088,IF(U:U="口行5",0.13/N1088+J1088,IF(U:U="口行7",0.13/N1088+J1088,IF(U:U="口行10",0.18/N1088+J1088,IF(U:U="农发1",0.09/N1088+J1088,IF(U:U="农发2",0.09/N1088+J1088,IF(U:U="农发3",0.09/N1088+J1088,IF(U:U="农发5",0.14/N1088+J1088,IF(U:U="农发7",0.19/N1088+J1088,IF(U:U="农发10",0.19/N1088+J1088,IF(U:U="农发20",0.24/N1088+J1088,IF(U:U="国债1",0.05/N1088+J1088,IF(U:U="国债2",0.05/N1088+J1088,IF(U:U="国债3",0.05/N1088+J1088,IF(U:U="国开0",0,IF(U:U="农发0",0,IF(U:U="国债0",0,IF(U:U="口行0",0,0.1/N1088+J1088)))))))))))))))))))))))))</f>
        <v>4.4212869300767421</v>
      </c>
      <c r="Q1088" s="1"/>
      <c r="R1088" s="88">
        <f t="shared" si="33"/>
        <v>0.52869300767417471</v>
      </c>
      <c r="S1088" s="1"/>
      <c r="U1088" s="1" t="str">
        <f>IF(I:I="国家开发银行","国开",IF(I:I="中国进出口银行","口行",IF(I:I="中国农业发展银行","农发","国债")))&amp;IF(G:G&lt;1,"0",G1088)</f>
        <v>口行5</v>
      </c>
      <c r="W1088" s="1"/>
      <c r="X1088" s="1"/>
    </row>
    <row r="1089" spans="1:24" ht="15.75" hidden="1" x14ac:dyDescent="0.25">
      <c r="A1089" s="113" t="str">
        <f t="shared" si="32"/>
        <v>1702002.IB</v>
      </c>
      <c r="B1089" s="29" t="s">
        <v>3617</v>
      </c>
      <c r="C1089" s="29" t="s">
        <v>3618</v>
      </c>
      <c r="D1089" s="33">
        <v>42894</v>
      </c>
      <c r="E1089" s="33">
        <v>42898</v>
      </c>
      <c r="F1089" s="30">
        <v>50</v>
      </c>
      <c r="G1089" s="30">
        <v>5</v>
      </c>
      <c r="H1089" s="29" t="s">
        <v>12</v>
      </c>
      <c r="I1089" s="29" t="s">
        <v>15</v>
      </c>
      <c r="J1089" s="30">
        <v>4.4177</v>
      </c>
      <c r="K1089" s="30">
        <v>1.81</v>
      </c>
      <c r="L1089" s="30"/>
      <c r="M1089" s="30">
        <v>10</v>
      </c>
      <c r="N1089" s="84">
        <f>[1]!b_anal_modidura_cnbd(A1089,E1089,1)</f>
        <v>4.3164999999999996</v>
      </c>
      <c r="O1089" s="85">
        <f>[1]!b_anal_yield_cnbd(A1089,D1089,1)</f>
        <v>4.343</v>
      </c>
      <c r="P1089" s="86">
        <f>IF(U:U="国开1",0.09/N1089+J1089,IF(U:U="国开3",0.14/N1089+J1089,IF(U:U="国开5",0.24/N1089+J1089,IF(U:U="国开7",0.24/N1089+J1089,IF(U:U="国开10",0.29/N1089+J1089,IF(U:U="口行1",0.08/N1089+J1089,IF(U:U="口行2",0.08/N1089+J1089,IF(U:U="口行3",0.08/N1089+J1089,IF(U:U="口行5",0.13/N1089+J1089,IF(U:U="口行7",0.13/N1089+J1089,IF(U:U="口行10",0.18/N1089+J1089,IF(U:U="农发1",0.09/N1089+J1089,IF(U:U="农发2",0.09/N1089+J1089,IF(U:U="农发3",0.09/N1089+J1089,IF(U:U="农发5",0.14/N1089+J1089,IF(U:U="农发7",0.19/N1089+J1089,IF(U:U="农发10",0.19/N1089+J1089,IF(U:U="农发20",0.24/N1089+J1089,IF(U:U="国债1",0.05/N1089+J1089,IF(U:U="国债2",0.05/N1089+J1089,IF(U:U="国债3",0.05/N1089+J1089,IF(U:U="国开0",0,IF(U:U="农发0",0,IF(U:U="国债0",0,IF(U:U="口行0",0,0.1/N1089+J1089)))))))))))))))))))))))))</f>
        <v>4.4733006023398589</v>
      </c>
      <c r="Q1089" s="1"/>
      <c r="R1089" s="88">
        <f t="shared" si="33"/>
        <v>13.030060233985896</v>
      </c>
      <c r="S1089" s="1"/>
      <c r="U1089" s="1" t="str">
        <f>IF(I:I="国家开发银行","国开",IF(I:I="中国进出口银行","口行",IF(I:I="中国农业发展银行","农发","国债")))&amp;IF(G:G&lt;1,"0",G1089)</f>
        <v>国开5</v>
      </c>
      <c r="W1089" s="1"/>
      <c r="X1089" s="1"/>
    </row>
    <row r="1090" spans="1:24" ht="15.75" hidden="1" x14ac:dyDescent="0.25">
      <c r="A1090" s="113" t="str">
        <f t="shared" ref="A1090:A1153" si="34">LEFT(B1090,IFERROR(FIND("X",B1090,7),FIND("Z",B1090,7))-1)&amp;".IB"</f>
        <v>170205.IB</v>
      </c>
      <c r="B1090" s="29" t="s">
        <v>3619</v>
      </c>
      <c r="C1090" s="29" t="s">
        <v>3620</v>
      </c>
      <c r="D1090" s="33">
        <v>42899</v>
      </c>
      <c r="E1090" s="33">
        <v>42901</v>
      </c>
      <c r="F1090" s="30">
        <v>40</v>
      </c>
      <c r="G1090" s="30">
        <v>3</v>
      </c>
      <c r="H1090" s="29" t="s">
        <v>12</v>
      </c>
      <c r="I1090" s="29" t="s">
        <v>15</v>
      </c>
      <c r="J1090" s="30">
        <v>4.1863000000000001</v>
      </c>
      <c r="K1090" s="30">
        <v>4.4000000000000004</v>
      </c>
      <c r="L1090" s="30"/>
      <c r="M1090" s="30">
        <v>4.5476000000000001</v>
      </c>
      <c r="N1090" s="84">
        <f>[1]!b_anal_modidura_cnbd(A1090,E1090,1)</f>
        <v>2.6219999999999999</v>
      </c>
      <c r="O1090" s="85">
        <f>[1]!b_anal_yield_cnbd(A1090,D1090,1)</f>
        <v>4.2446999999999999</v>
      </c>
      <c r="P1090" s="86">
        <f>IF(U:U="国开1",0.09/N1090+J1090,IF(U:U="国开3",0.14/N1090+J1090,IF(U:U="国开5",0.24/N1090+J1090,IF(U:U="国开7",0.24/N1090+J1090,IF(U:U="国开10",0.29/N1090+J1090,IF(U:U="口行1",0.08/N1090+J1090,IF(U:U="口行2",0.08/N1090+J1090,IF(U:U="口行3",0.08/N1090+J1090,IF(U:U="口行5",0.13/N1090+J1090,IF(U:U="口行7",0.13/N1090+J1090,IF(U:U="口行10",0.18/N1090+J1090,IF(U:U="农发1",0.09/N1090+J1090,IF(U:U="农发2",0.09/N1090+J1090,IF(U:U="农发3",0.09/N1090+J1090,IF(U:U="农发5",0.14/N1090+J1090,IF(U:U="农发7",0.19/N1090+J1090,IF(U:U="农发10",0.19/N1090+J1090,IF(U:U="农发20",0.24/N1090+J1090,IF(U:U="国债1",0.05/N1090+J1090,IF(U:U="国债2",0.05/N1090+J1090,IF(U:U="国债3",0.05/N1090+J1090,IF(U:U="国开0",0,IF(U:U="农发0",0,IF(U:U="国债0",0,IF(U:U="口行0",0,0.1/N1090+J1090)))))))))))))))))))))))))</f>
        <v>4.2396943554538522</v>
      </c>
      <c r="Q1090" s="1"/>
      <c r="R1090" s="88">
        <f t="shared" ref="R1090:R1153" si="35">(P1090-O1090)*100</f>
        <v>-0.50056445461477139</v>
      </c>
      <c r="S1090" s="1"/>
      <c r="U1090" s="1" t="str">
        <f>IF(I:I="国家开发银行","国开",IF(I:I="中国进出口银行","口行",IF(I:I="中国农业发展银行","农发","国债")))&amp;IF(G:G&lt;1,"0",G1090)</f>
        <v>国开3</v>
      </c>
      <c r="W1090" s="1"/>
      <c r="X1090" s="1"/>
    </row>
    <row r="1091" spans="1:24" ht="15.75" hidden="1" x14ac:dyDescent="0.25">
      <c r="A1091" s="113" t="str">
        <f t="shared" si="34"/>
        <v>170210.IB</v>
      </c>
      <c r="B1091" s="29" t="s">
        <v>3621</v>
      </c>
      <c r="C1091" s="29" t="s">
        <v>3622</v>
      </c>
      <c r="D1091" s="33">
        <v>42899</v>
      </c>
      <c r="E1091" s="33">
        <v>42901</v>
      </c>
      <c r="F1091" s="30">
        <v>100</v>
      </c>
      <c r="G1091" s="30">
        <v>10</v>
      </c>
      <c r="H1091" s="29" t="s">
        <v>12</v>
      </c>
      <c r="I1091" s="29" t="s">
        <v>15</v>
      </c>
      <c r="J1091" s="30">
        <v>4.2016</v>
      </c>
      <c r="K1091" s="30">
        <v>3.74</v>
      </c>
      <c r="L1091" s="30"/>
      <c r="M1091" s="30">
        <v>1.6565000000000001</v>
      </c>
      <c r="N1091" s="84">
        <f>[1]!b_anal_modidura_cnbd(A1091,E1091,1)</f>
        <v>7.8940999999999999</v>
      </c>
      <c r="O1091" s="85">
        <f>[1]!b_anal_yield_cnbd(A1091,D1091,1)</f>
        <v>4.2525000000000004</v>
      </c>
      <c r="P1091" s="86">
        <f>IF(U:U="国开1",0.09/N1091+J1091,IF(U:U="国开3",0.14/N1091+J1091,IF(U:U="国开5",0.24/N1091+J1091,IF(U:U="国开7",0.24/N1091+J1091,IF(U:U="国开10",0.29/N1091+J1091,IF(U:U="口行1",0.08/N1091+J1091,IF(U:U="口行2",0.08/N1091+J1091,IF(U:U="口行3",0.08/N1091+J1091,IF(U:U="口行5",0.13/N1091+J1091,IF(U:U="口行7",0.13/N1091+J1091,IF(U:U="口行10",0.18/N1091+J1091,IF(U:U="农发1",0.09/N1091+J1091,IF(U:U="农发2",0.09/N1091+J1091,IF(U:U="农发3",0.09/N1091+J1091,IF(U:U="农发5",0.14/N1091+J1091,IF(U:U="农发7",0.19/N1091+J1091,IF(U:U="农发10",0.19/N1091+J1091,IF(U:U="农发20",0.24/N1091+J1091,IF(U:U="国债1",0.05/N1091+J1091,IF(U:U="国债2",0.05/N1091+J1091,IF(U:U="国债3",0.05/N1091+J1091,IF(U:U="国开0",0,IF(U:U="农发0",0,IF(U:U="国债0",0,IF(U:U="口行0",0,0.1/N1091+J1091)))))))))))))))))))))))))</f>
        <v>4.2383362967279359</v>
      </c>
      <c r="Q1091" s="1"/>
      <c r="R1091" s="88">
        <f t="shared" si="35"/>
        <v>-1.416370327206451</v>
      </c>
      <c r="S1091" s="1"/>
      <c r="U1091" s="1" t="str">
        <f>IF(I:I="国家开发银行","国开",IF(I:I="中国进出口银行","口行",IF(I:I="中国农业发展银行","农发","国债")))&amp;IF(G:G&lt;1,"0",G1091)</f>
        <v>国开10</v>
      </c>
      <c r="W1091" s="1"/>
      <c r="X1091" s="1"/>
    </row>
    <row r="1092" spans="1:24" ht="15.75" hidden="1" x14ac:dyDescent="0.25">
      <c r="A1092" s="113" t="str">
        <f t="shared" si="34"/>
        <v>170007.IB</v>
      </c>
      <c r="B1092" s="29" t="s">
        <v>3623</v>
      </c>
      <c r="C1092" s="29" t="s">
        <v>3624</v>
      </c>
      <c r="D1092" s="33">
        <v>42900</v>
      </c>
      <c r="E1092" s="33">
        <v>42901</v>
      </c>
      <c r="F1092" s="30">
        <v>420</v>
      </c>
      <c r="G1092" s="30">
        <v>5</v>
      </c>
      <c r="H1092" s="29" t="s">
        <v>12</v>
      </c>
      <c r="I1092" s="29" t="s">
        <v>31</v>
      </c>
      <c r="J1092" s="30">
        <v>3.5649999999999999</v>
      </c>
      <c r="K1092" s="30">
        <v>3.62</v>
      </c>
      <c r="L1092" s="30"/>
      <c r="M1092" s="30"/>
      <c r="N1092" s="84">
        <f>[1]!b_anal_modidura_cnbd(A1092,E1092,1)</f>
        <v>4.3750999999999998</v>
      </c>
      <c r="O1092" s="85">
        <f>[1]!b_anal_yield_cnbd(A1092,D1092,1)</f>
        <v>3.5440999999999998</v>
      </c>
      <c r="P1092" s="86">
        <f>IF(U:U="国开1",0.09/N1092+J1092,IF(U:U="国开3",0.14/N1092+J1092,IF(U:U="国开5",0.24/N1092+J1092,IF(U:U="国开7",0.24/N1092+J1092,IF(U:U="国开10",0.29/N1092+J1092,IF(U:U="口行1",0.08/N1092+J1092,IF(U:U="口行2",0.08/N1092+J1092,IF(U:U="口行3",0.08/N1092+J1092,IF(U:U="口行5",0.13/N1092+J1092,IF(U:U="口行7",0.13/N1092+J1092,IF(U:U="口行10",0.18/N1092+J1092,IF(U:U="农发1",0.09/N1092+J1092,IF(U:U="农发2",0.09/N1092+J1092,IF(U:U="农发3",0.09/N1092+J1092,IF(U:U="农发5",0.14/N1092+J1092,IF(U:U="农发7",0.19/N1092+J1092,IF(U:U="农发10",0.19/N1092+J1092,IF(U:U="农发20",0.24/N1092+J1092,IF(U:U="国债1",0.05/N1092+J1092,IF(U:U="国债2",0.05/N1092+J1092,IF(U:U="国债3",0.05/N1092+J1092,IF(U:U="国开0",0,IF(U:U="农发0",0,IF(U:U="国债0",0,IF(U:U="口行0",0,0.1/N1092+J1092)))))))))))))))))))))))))</f>
        <v>3.5878566204201046</v>
      </c>
      <c r="Q1092" s="1"/>
      <c r="R1092" s="88">
        <f t="shared" si="35"/>
        <v>4.3756620420104753</v>
      </c>
      <c r="S1092" s="1"/>
      <c r="U1092" s="1" t="str">
        <f>IF(I:I="国家开发银行","国开",IF(I:I="中国进出口银行","口行",IF(I:I="中国农业发展银行","农发","国债")))&amp;IF(G:G&lt;1,"0",G1092)</f>
        <v>国债5</v>
      </c>
      <c r="W1092" s="1"/>
      <c r="X1092" s="1"/>
    </row>
    <row r="1093" spans="1:24" ht="15.75" hidden="1" x14ac:dyDescent="0.25">
      <c r="A1093" s="113" t="str">
        <f t="shared" si="34"/>
        <v>170409.IB</v>
      </c>
      <c r="B1093" s="29" t="s">
        <v>3625</v>
      </c>
      <c r="C1093" s="29" t="s">
        <v>3626</v>
      </c>
      <c r="D1093" s="33">
        <v>42900</v>
      </c>
      <c r="E1093" s="33">
        <v>42902</v>
      </c>
      <c r="F1093" s="30">
        <v>50</v>
      </c>
      <c r="G1093" s="30">
        <v>5</v>
      </c>
      <c r="H1093" s="29" t="s">
        <v>12</v>
      </c>
      <c r="I1093" s="29" t="s">
        <v>41</v>
      </c>
      <c r="J1093" s="30">
        <v>4.2748999999999997</v>
      </c>
      <c r="K1093" s="30">
        <v>3.86</v>
      </c>
      <c r="L1093" s="30"/>
      <c r="M1093" s="30">
        <v>2.7454999999999998</v>
      </c>
      <c r="N1093" s="84">
        <f>[1]!b_anal_modidura_cnbd(A1093,E1093,1)</f>
        <v>4.2801999999999998</v>
      </c>
      <c r="O1093" s="85">
        <f>[1]!b_anal_yield_cnbd(A1093,D1093,1)</f>
        <v>4.32</v>
      </c>
      <c r="P1093" s="86">
        <f>IF(U:U="国开1",0.09/N1093+J1093,IF(U:U="国开3",0.14/N1093+J1093,IF(U:U="国开5",0.24/N1093+J1093,IF(U:U="国开7",0.24/N1093+J1093,IF(U:U="国开10",0.29/N1093+J1093,IF(U:U="口行1",0.08/N1093+J1093,IF(U:U="口行2",0.08/N1093+J1093,IF(U:U="口行3",0.08/N1093+J1093,IF(U:U="口行5",0.13/N1093+J1093,IF(U:U="口行7",0.13/N1093+J1093,IF(U:U="口行10",0.18/N1093+J1093,IF(U:U="农发1",0.09/N1093+J1093,IF(U:U="农发2",0.09/N1093+J1093,IF(U:U="农发3",0.09/N1093+J1093,IF(U:U="农发5",0.14/N1093+J1093,IF(U:U="农发7",0.19/N1093+J1093,IF(U:U="农发10",0.19/N1093+J1093,IF(U:U="农发20",0.24/N1093+J1093,IF(U:U="国债1",0.05/N1093+J1093,IF(U:U="国债2",0.05/N1093+J1093,IF(U:U="国债3",0.05/N1093+J1093,IF(U:U="国开0",0,IF(U:U="农发0",0,IF(U:U="国债0",0,IF(U:U="口行0",0,0.1/N1093+J1093)))))))))))))))))))))))))</f>
        <v>4.3076087519274795</v>
      </c>
      <c r="Q1093" s="1"/>
      <c r="R1093" s="88">
        <f t="shared" si="35"/>
        <v>-1.2391248072520789</v>
      </c>
      <c r="S1093" s="1"/>
      <c r="U1093" s="1" t="str">
        <f>IF(I:I="国家开发银行","国开",IF(I:I="中国进出口银行","口行",IF(I:I="中国农业发展银行","农发","国债")))&amp;IF(G:G&lt;1,"0",G1093)</f>
        <v>农发5</v>
      </c>
      <c r="W1093" s="1"/>
      <c r="X1093" s="1"/>
    </row>
    <row r="1094" spans="1:24" ht="15.75" hidden="1" x14ac:dyDescent="0.25">
      <c r="A1094" s="113" t="str">
        <f t="shared" si="34"/>
        <v>170407.IB</v>
      </c>
      <c r="B1094" s="29" t="s">
        <v>3627</v>
      </c>
      <c r="C1094" s="29" t="s">
        <v>3628</v>
      </c>
      <c r="D1094" s="33">
        <v>42900</v>
      </c>
      <c r="E1094" s="33">
        <v>42902</v>
      </c>
      <c r="F1094" s="30">
        <v>50</v>
      </c>
      <c r="G1094" s="30">
        <v>3</v>
      </c>
      <c r="H1094" s="29" t="s">
        <v>12</v>
      </c>
      <c r="I1094" s="29" t="s">
        <v>41</v>
      </c>
      <c r="J1094" s="30">
        <v>4.2396000000000003</v>
      </c>
      <c r="K1094" s="30">
        <v>3.45</v>
      </c>
      <c r="L1094" s="30"/>
      <c r="M1094" s="30">
        <v>1.0317000000000001</v>
      </c>
      <c r="N1094" s="84">
        <f>[1]!b_anal_modidura_cnbd(A1094,E1094,1)</f>
        <v>2.6156000000000001</v>
      </c>
      <c r="O1094" s="85">
        <f>[1]!b_anal_yield_cnbd(A1094,D1094,1)</f>
        <v>4.2971000000000004</v>
      </c>
      <c r="P1094" s="86">
        <f>IF(U:U="国开1",0.09/N1094+J1094,IF(U:U="国开3",0.14/N1094+J1094,IF(U:U="国开5",0.24/N1094+J1094,IF(U:U="国开7",0.24/N1094+J1094,IF(U:U="国开10",0.29/N1094+J1094,IF(U:U="口行1",0.08/N1094+J1094,IF(U:U="口行2",0.08/N1094+J1094,IF(U:U="口行3",0.08/N1094+J1094,IF(U:U="口行5",0.13/N1094+J1094,IF(U:U="口行7",0.13/N1094+J1094,IF(U:U="口行10",0.18/N1094+J1094,IF(U:U="农发1",0.09/N1094+J1094,IF(U:U="农发2",0.09/N1094+J1094,IF(U:U="农发3",0.09/N1094+J1094,IF(U:U="农发5",0.14/N1094+J1094,IF(U:U="农发7",0.19/N1094+J1094,IF(U:U="农发10",0.19/N1094+J1094,IF(U:U="农发20",0.24/N1094+J1094,IF(U:U="国债1",0.05/N1094+J1094,IF(U:U="国债2",0.05/N1094+J1094,IF(U:U="国债3",0.05/N1094+J1094,IF(U:U="国开0",0,IF(U:U="农发0",0,IF(U:U="国债0",0,IF(U:U="口行0",0,0.1/N1094+J1094)))))))))))))))))))))))))</f>
        <v>4.2740089310292095</v>
      </c>
      <c r="Q1094" s="1"/>
      <c r="R1094" s="88">
        <f t="shared" si="35"/>
        <v>-2.3091068970790829</v>
      </c>
      <c r="S1094" s="1"/>
      <c r="U1094" s="1" t="str">
        <f>IF(I:I="国家开发银行","国开",IF(I:I="中国进出口银行","口行",IF(I:I="中国农业发展银行","农发","国债")))&amp;IF(G:G&lt;1,"0",G1094)</f>
        <v>农发3</v>
      </c>
      <c r="W1094" s="1"/>
      <c r="X1094" s="1"/>
    </row>
    <row r="1095" spans="1:24" ht="15.75" hidden="1" x14ac:dyDescent="0.25">
      <c r="A1095" s="113" t="str">
        <f t="shared" si="34"/>
        <v>170405.IB</v>
      </c>
      <c r="B1095" s="29" t="s">
        <v>3629</v>
      </c>
      <c r="C1095" s="29" t="s">
        <v>3630</v>
      </c>
      <c r="D1095" s="33">
        <v>42900</v>
      </c>
      <c r="E1095" s="33">
        <v>42902</v>
      </c>
      <c r="F1095" s="30">
        <v>40</v>
      </c>
      <c r="G1095" s="30">
        <v>10</v>
      </c>
      <c r="H1095" s="29" t="s">
        <v>12</v>
      </c>
      <c r="I1095" s="29" t="s">
        <v>41</v>
      </c>
      <c r="J1095" s="30">
        <v>4.2908999999999997</v>
      </c>
      <c r="K1095" s="30">
        <v>5.54</v>
      </c>
      <c r="L1095" s="30"/>
      <c r="M1095" s="30">
        <v>2.1135999999999999</v>
      </c>
      <c r="N1095" s="84">
        <f>[1]!b_anal_modidura_cnbd(A1095,E1095,1)</f>
        <v>7.6761999999999997</v>
      </c>
      <c r="O1095" s="85">
        <f>[1]!b_anal_yield_cnbd(A1095,D1095,1)</f>
        <v>4.3299000000000003</v>
      </c>
      <c r="P1095" s="86">
        <f>IF(U:U="国开1",0.09/N1095+J1095,IF(U:U="国开3",0.14/N1095+J1095,IF(U:U="国开5",0.24/N1095+J1095,IF(U:U="国开7",0.24/N1095+J1095,IF(U:U="国开10",0.29/N1095+J1095,IF(U:U="口行1",0.08/N1095+J1095,IF(U:U="口行2",0.08/N1095+J1095,IF(U:U="口行3",0.08/N1095+J1095,IF(U:U="口行5",0.13/N1095+J1095,IF(U:U="口行7",0.13/N1095+J1095,IF(U:U="口行10",0.18/N1095+J1095,IF(U:U="农发1",0.09/N1095+J1095,IF(U:U="农发2",0.09/N1095+J1095,IF(U:U="农发3",0.09/N1095+J1095,IF(U:U="农发5",0.14/N1095+J1095,IF(U:U="农发7",0.19/N1095+J1095,IF(U:U="农发10",0.19/N1095+J1095,IF(U:U="农发20",0.24/N1095+J1095,IF(U:U="国债1",0.05/N1095+J1095,IF(U:U="国债2",0.05/N1095+J1095,IF(U:U="国债3",0.05/N1095+J1095,IF(U:U="国开0",0,IF(U:U="农发0",0,IF(U:U="国债0",0,IF(U:U="口行0",0,0.1/N1095+J1095)))))))))))))))))))))))))</f>
        <v>4.3156518303327163</v>
      </c>
      <c r="Q1095" s="1"/>
      <c r="R1095" s="88">
        <f t="shared" si="35"/>
        <v>-1.4248169667284039</v>
      </c>
      <c r="S1095" s="1"/>
      <c r="U1095" s="1" t="str">
        <f>IF(I:I="国家开发银行","国开",IF(I:I="中国进出口银行","口行",IF(I:I="中国农业发展银行","农发","国债")))&amp;IF(G:G&lt;1,"0",G1095)</f>
        <v>农发10</v>
      </c>
      <c r="W1095" s="1"/>
      <c r="X1095" s="1"/>
    </row>
    <row r="1096" spans="1:24" ht="15.75" hidden="1" x14ac:dyDescent="0.25">
      <c r="A1096" s="113" t="str">
        <f t="shared" si="34"/>
        <v>170303.IB</v>
      </c>
      <c r="B1096" s="29" t="s">
        <v>3631</v>
      </c>
      <c r="C1096" s="29" t="s">
        <v>3632</v>
      </c>
      <c r="D1096" s="33">
        <v>42901</v>
      </c>
      <c r="E1096" s="33">
        <v>42905</v>
      </c>
      <c r="F1096" s="30">
        <v>30</v>
      </c>
      <c r="G1096" s="30">
        <v>10</v>
      </c>
      <c r="H1096" s="29" t="s">
        <v>12</v>
      </c>
      <c r="I1096" s="29" t="s">
        <v>22</v>
      </c>
      <c r="J1096" s="30">
        <v>4.2911000000000001</v>
      </c>
      <c r="K1096" s="30">
        <v>3.8</v>
      </c>
      <c r="L1096" s="30"/>
      <c r="M1096" s="30">
        <v>1.3904000000000001</v>
      </c>
      <c r="N1096" s="84">
        <f>[1]!b_anal_modidura_cnbd(A1096,E1096,1)</f>
        <v>7.8006000000000002</v>
      </c>
      <c r="O1096" s="85">
        <f>[1]!b_anal_yield_cnbd(A1096,D1096,1)</f>
        <v>4.3375000000000004</v>
      </c>
      <c r="P1096" s="86">
        <f>IF(U:U="国开1",0.09/N1096+J1096,IF(U:U="国开3",0.14/N1096+J1096,IF(U:U="国开5",0.24/N1096+J1096,IF(U:U="国开7",0.24/N1096+J1096,IF(U:U="国开10",0.29/N1096+J1096,IF(U:U="口行1",0.08/N1096+J1096,IF(U:U="口行2",0.08/N1096+J1096,IF(U:U="口行3",0.08/N1096+J1096,IF(U:U="口行5",0.13/N1096+J1096,IF(U:U="口行7",0.13/N1096+J1096,IF(U:U="口行10",0.18/N1096+J1096,IF(U:U="农发1",0.09/N1096+J1096,IF(U:U="农发2",0.09/N1096+J1096,IF(U:U="农发3",0.09/N1096+J1096,IF(U:U="农发5",0.14/N1096+J1096,IF(U:U="农发7",0.19/N1096+J1096,IF(U:U="农发10",0.19/N1096+J1096,IF(U:U="农发20",0.24/N1096+J1096,IF(U:U="国债1",0.05/N1096+J1096,IF(U:U="国债2",0.05/N1096+J1096,IF(U:U="国债3",0.05/N1096+J1096,IF(U:U="国开0",0,IF(U:U="农发0",0,IF(U:U="国债0",0,IF(U:U="口行0",0,0.1/N1096+J1096)))))))))))))))))))))))))</f>
        <v>4.3141751480655337</v>
      </c>
      <c r="Q1096" s="1"/>
      <c r="R1096" s="88">
        <f t="shared" si="35"/>
        <v>-2.3324851934466651</v>
      </c>
      <c r="S1096" s="1"/>
      <c r="U1096" s="1" t="str">
        <f>IF(I:I="国家开发银行","国开",IF(I:I="中国进出口银行","口行",IF(I:I="中国农业发展银行","农发","国债")))&amp;IF(G:G&lt;1,"0",G1096)</f>
        <v>口行10</v>
      </c>
      <c r="W1096" s="1"/>
      <c r="X1096" s="1"/>
    </row>
    <row r="1097" spans="1:24" ht="15.75" hidden="1" x14ac:dyDescent="0.25">
      <c r="A1097" s="113" t="str">
        <f t="shared" si="34"/>
        <v>170304.IB</v>
      </c>
      <c r="B1097" s="29" t="s">
        <v>3633</v>
      </c>
      <c r="C1097" s="29" t="s">
        <v>3634</v>
      </c>
      <c r="D1097" s="33">
        <v>42901</v>
      </c>
      <c r="E1097" s="33">
        <v>42905</v>
      </c>
      <c r="F1097" s="30">
        <v>40</v>
      </c>
      <c r="G1097" s="30">
        <v>5</v>
      </c>
      <c r="H1097" s="29" t="s">
        <v>12</v>
      </c>
      <c r="I1097" s="29" t="s">
        <v>22</v>
      </c>
      <c r="J1097" s="30">
        <v>4.2404000000000002</v>
      </c>
      <c r="K1097" s="30">
        <v>3.72</v>
      </c>
      <c r="L1097" s="30"/>
      <c r="M1097" s="30">
        <v>1.0704</v>
      </c>
      <c r="N1097" s="84">
        <f>[1]!b_anal_modidura_cnbd(A1097,E1097,1)</f>
        <v>4.1961000000000004</v>
      </c>
      <c r="O1097" s="85">
        <f>[1]!b_anal_yield_cnbd(A1097,D1097,1)</f>
        <v>4.2949000000000002</v>
      </c>
      <c r="P1097" s="86">
        <f>IF(U:U="国开1",0.09/N1097+J1097,IF(U:U="国开3",0.14/N1097+J1097,IF(U:U="国开5",0.24/N1097+J1097,IF(U:U="国开7",0.24/N1097+J1097,IF(U:U="国开10",0.29/N1097+J1097,IF(U:U="口行1",0.08/N1097+J1097,IF(U:U="口行2",0.08/N1097+J1097,IF(U:U="口行3",0.08/N1097+J1097,IF(U:U="口行5",0.13/N1097+J1097,IF(U:U="口行7",0.13/N1097+J1097,IF(U:U="口行10",0.18/N1097+J1097,IF(U:U="农发1",0.09/N1097+J1097,IF(U:U="农发2",0.09/N1097+J1097,IF(U:U="农发3",0.09/N1097+J1097,IF(U:U="农发5",0.14/N1097+J1097,IF(U:U="农发7",0.19/N1097+J1097,IF(U:U="农发10",0.19/N1097+J1097,IF(U:U="农发20",0.24/N1097+J1097,IF(U:U="国债1",0.05/N1097+J1097,IF(U:U="国债2",0.05/N1097+J1097,IF(U:U="国债3",0.05/N1097+J1097,IF(U:U="国开0",0,IF(U:U="农发0",0,IF(U:U="国债0",0,IF(U:U="口行0",0,0.1/N1097+J1097)))))))))))))))))))))))))</f>
        <v>4.2713811491623179</v>
      </c>
      <c r="Q1097" s="1"/>
      <c r="R1097" s="88">
        <f t="shared" si="35"/>
        <v>-2.3518850837682237</v>
      </c>
      <c r="S1097" s="1"/>
      <c r="U1097" s="1" t="str">
        <f>IF(I:I="国家开发银行","国开",IF(I:I="中国进出口银行","口行",IF(I:I="中国农业发展银行","农发","国债")))&amp;IF(G:G&lt;1,"0",G1097)</f>
        <v>口行5</v>
      </c>
      <c r="W1097" s="1"/>
      <c r="X1097" s="1"/>
    </row>
    <row r="1098" spans="1:24" ht="15.75" hidden="1" x14ac:dyDescent="0.25">
      <c r="A1098" s="113" t="str">
        <f t="shared" si="34"/>
        <v>170005.IB</v>
      </c>
      <c r="B1098" s="29" t="s">
        <v>3635</v>
      </c>
      <c r="C1098" s="29" t="s">
        <v>3636</v>
      </c>
      <c r="D1098" s="33">
        <v>42902</v>
      </c>
      <c r="E1098" s="33">
        <v>42905</v>
      </c>
      <c r="F1098" s="30">
        <v>287</v>
      </c>
      <c r="G1098" s="30">
        <v>30</v>
      </c>
      <c r="H1098" s="29" t="s">
        <v>12</v>
      </c>
      <c r="I1098" s="29" t="s">
        <v>31</v>
      </c>
      <c r="J1098" s="30">
        <v>3.9763000000000002</v>
      </c>
      <c r="K1098" s="30">
        <v>1.56</v>
      </c>
      <c r="L1098" s="30"/>
      <c r="M1098" s="30"/>
      <c r="N1098" s="84">
        <f>[1]!b_anal_modidura_cnbd(A1098,E1098,1)</f>
        <v>17.343399999999999</v>
      </c>
      <c r="O1098" s="85">
        <f>[1]!b_anal_yield_cnbd(A1098,D1098,1)</f>
        <v>3.97</v>
      </c>
      <c r="P1098" s="86">
        <f>IF(U:U="国开1",0.09/N1098+J1098,IF(U:U="国开3",0.14/N1098+J1098,IF(U:U="国开5",0.24/N1098+J1098,IF(U:U="国开7",0.24/N1098+J1098,IF(U:U="国开10",0.29/N1098+J1098,IF(U:U="口行1",0.08/N1098+J1098,IF(U:U="口行2",0.08/N1098+J1098,IF(U:U="口行3",0.08/N1098+J1098,IF(U:U="口行5",0.13/N1098+J1098,IF(U:U="口行7",0.13/N1098+J1098,IF(U:U="口行10",0.18/N1098+J1098,IF(U:U="农发1",0.09/N1098+J1098,IF(U:U="农发2",0.09/N1098+J1098,IF(U:U="农发3",0.09/N1098+J1098,IF(U:U="农发5",0.14/N1098+J1098,IF(U:U="农发7",0.19/N1098+J1098,IF(U:U="农发10",0.19/N1098+J1098,IF(U:U="农发20",0.24/N1098+J1098,IF(U:U="国债1",0.05/N1098+J1098,IF(U:U="国债2",0.05/N1098+J1098,IF(U:U="国债3",0.05/N1098+J1098,IF(U:U="国开0",0,IF(U:U="农发0",0,IF(U:U="国债0",0,IF(U:U="口行0",0,0.1/N1098+J1098)))))))))))))))))))))))))</f>
        <v>3.9820658821223063</v>
      </c>
      <c r="Q1098" s="1"/>
      <c r="R1098" s="88">
        <f t="shared" si="35"/>
        <v>1.2065882122306082</v>
      </c>
      <c r="S1098" s="1"/>
      <c r="U1098" s="1" t="str">
        <f>IF(I:I="国家开发银行","国开",IF(I:I="中国进出口银行","口行",IF(I:I="中国农业发展银行","农发","国债")))&amp;IF(G:G&lt;1,"0",G1098)</f>
        <v>国债30</v>
      </c>
      <c r="W1098" s="1"/>
      <c r="X1098" s="1"/>
    </row>
    <row r="1099" spans="1:24" ht="15.75" hidden="1" x14ac:dyDescent="0.25">
      <c r="A1099" s="113" t="str">
        <f t="shared" si="34"/>
        <v>170210.IB</v>
      </c>
      <c r="B1099" s="29" t="s">
        <v>3637</v>
      </c>
      <c r="C1099" s="29" t="s">
        <v>3638</v>
      </c>
      <c r="D1099" s="33">
        <v>42906</v>
      </c>
      <c r="E1099" s="33">
        <v>42908</v>
      </c>
      <c r="F1099" s="30">
        <v>120</v>
      </c>
      <c r="G1099" s="30">
        <v>10</v>
      </c>
      <c r="H1099" s="29" t="s">
        <v>12</v>
      </c>
      <c r="I1099" s="29" t="s">
        <v>15</v>
      </c>
      <c r="J1099" s="30">
        <v>4.1098999999999997</v>
      </c>
      <c r="K1099" s="30">
        <v>3.73</v>
      </c>
      <c r="L1099" s="30"/>
      <c r="M1099" s="30">
        <v>1.4615</v>
      </c>
      <c r="N1099" s="84">
        <f>[1]!b_anal_modidura_cnbd(A1099,E1099,1)</f>
        <v>7.8765999999999998</v>
      </c>
      <c r="O1099" s="85">
        <f>[1]!b_anal_yield_cnbd(A1099,D1099,1)</f>
        <v>4.1524999999999999</v>
      </c>
      <c r="P1099" s="86">
        <f>IF(U:U="国开1",0.09/N1099+J1099,IF(U:U="国开3",0.14/N1099+J1099,IF(U:U="国开5",0.24/N1099+J1099,IF(U:U="国开7",0.24/N1099+J1099,IF(U:U="国开10",0.29/N1099+J1099,IF(U:U="口行1",0.08/N1099+J1099,IF(U:U="口行2",0.08/N1099+J1099,IF(U:U="口行3",0.08/N1099+J1099,IF(U:U="口行5",0.13/N1099+J1099,IF(U:U="口行7",0.13/N1099+J1099,IF(U:U="口行10",0.18/N1099+J1099,IF(U:U="农发1",0.09/N1099+J1099,IF(U:U="农发2",0.09/N1099+J1099,IF(U:U="农发3",0.09/N1099+J1099,IF(U:U="农发5",0.14/N1099+J1099,IF(U:U="农发7",0.19/N1099+J1099,IF(U:U="农发10",0.19/N1099+J1099,IF(U:U="农发20",0.24/N1099+J1099,IF(U:U="国债1",0.05/N1099+J1099,IF(U:U="国债2",0.05/N1099+J1099,IF(U:U="国债3",0.05/N1099+J1099,IF(U:U="国开0",0,IF(U:U="农发0",0,IF(U:U="国债0",0,IF(U:U="口行0",0,0.1/N1099+J1099)))))))))))))))))))))))))</f>
        <v>4.14671791635985</v>
      </c>
      <c r="Q1099" s="1"/>
      <c r="R1099" s="88">
        <f t="shared" si="35"/>
        <v>-0.5782083640149871</v>
      </c>
      <c r="S1099" s="1"/>
      <c r="U1099" s="1" t="str">
        <f>IF(I:I="国家开发银行","国开",IF(I:I="中国进出口银行","口行",IF(I:I="中国农业发展银行","农发","国债")))&amp;IF(G:G&lt;1,"0",G1099)</f>
        <v>国开10</v>
      </c>
      <c r="W1099" s="1"/>
      <c r="X1099" s="1"/>
    </row>
    <row r="1100" spans="1:24" ht="15.75" hidden="1" x14ac:dyDescent="0.25">
      <c r="A1100" s="113" t="str">
        <f t="shared" si="34"/>
        <v>170205.IB</v>
      </c>
      <c r="B1100" s="29" t="s">
        <v>3639</v>
      </c>
      <c r="C1100" s="29" t="s">
        <v>3640</v>
      </c>
      <c r="D1100" s="33">
        <v>42906</v>
      </c>
      <c r="E1100" s="33">
        <v>42908</v>
      </c>
      <c r="F1100" s="30">
        <v>60</v>
      </c>
      <c r="G1100" s="30">
        <v>3</v>
      </c>
      <c r="H1100" s="29" t="s">
        <v>12</v>
      </c>
      <c r="I1100" s="29" t="s">
        <v>15</v>
      </c>
      <c r="J1100" s="30">
        <v>4.0552999999999999</v>
      </c>
      <c r="K1100" s="30">
        <v>3.39</v>
      </c>
      <c r="L1100" s="30"/>
      <c r="M1100" s="30">
        <v>2.5163000000000002</v>
      </c>
      <c r="N1100" s="84">
        <f>[1]!b_anal_modidura_cnbd(A1100,E1100,1)</f>
        <v>2.6053999999999999</v>
      </c>
      <c r="O1100" s="85">
        <f>[1]!b_anal_yield_cnbd(A1100,D1100,1)</f>
        <v>4.1022999999999996</v>
      </c>
      <c r="P1100" s="86">
        <f>IF(U:U="国开1",0.09/N1100+J1100,IF(U:U="国开3",0.14/N1100+J1100,IF(U:U="国开5",0.24/N1100+J1100,IF(U:U="国开7",0.24/N1100+J1100,IF(U:U="国开10",0.29/N1100+J1100,IF(U:U="口行1",0.08/N1100+J1100,IF(U:U="口行2",0.08/N1100+J1100,IF(U:U="口行3",0.08/N1100+J1100,IF(U:U="口行5",0.13/N1100+J1100,IF(U:U="口行7",0.13/N1100+J1100,IF(U:U="口行10",0.18/N1100+J1100,IF(U:U="农发1",0.09/N1100+J1100,IF(U:U="农发2",0.09/N1100+J1100,IF(U:U="农发3",0.09/N1100+J1100,IF(U:U="农发5",0.14/N1100+J1100,IF(U:U="农发7",0.19/N1100+J1100,IF(U:U="农发10",0.19/N1100+J1100,IF(U:U="农发20",0.24/N1100+J1100,IF(U:U="国债1",0.05/N1100+J1100,IF(U:U="国债2",0.05/N1100+J1100,IF(U:U="国债3",0.05/N1100+J1100,IF(U:U="国开0",0,IF(U:U="农发0",0,IF(U:U="国债0",0,IF(U:U="口行0",0,0.1/N1100+J1100)))))))))))))))))))))))))</f>
        <v>4.1090345513164968</v>
      </c>
      <c r="Q1100" s="1"/>
      <c r="R1100" s="88">
        <f t="shared" si="35"/>
        <v>0.67345513164971393</v>
      </c>
      <c r="S1100" s="1"/>
      <c r="U1100" s="1" t="str">
        <f>IF(I:I="国家开发银行","国开",IF(I:I="中国进出口银行","口行",IF(I:I="中国农业发展银行","农发","国债")))&amp;IF(G:G&lt;1,"0",G1100)</f>
        <v>国开3</v>
      </c>
      <c r="W1100" s="1"/>
      <c r="X1100" s="1"/>
    </row>
    <row r="1101" spans="1:24" ht="15.75" hidden="1" x14ac:dyDescent="0.25">
      <c r="A1101" s="113" t="str">
        <f t="shared" si="34"/>
        <v>170206.IB</v>
      </c>
      <c r="B1101" s="29" t="s">
        <v>3641</v>
      </c>
      <c r="C1101" s="29" t="s">
        <v>3642</v>
      </c>
      <c r="D1101" s="33">
        <v>42906</v>
      </c>
      <c r="E1101" s="33">
        <v>42908</v>
      </c>
      <c r="F1101" s="30">
        <v>50</v>
      </c>
      <c r="G1101" s="30">
        <v>5</v>
      </c>
      <c r="H1101" s="29" t="s">
        <v>12</v>
      </c>
      <c r="I1101" s="29" t="s">
        <v>15</v>
      </c>
      <c r="J1101" s="30">
        <v>4.0654000000000003</v>
      </c>
      <c r="K1101" s="30">
        <v>3.64</v>
      </c>
      <c r="L1101" s="30"/>
      <c r="M1101" s="30">
        <v>3.7871999999999999</v>
      </c>
      <c r="N1101" s="84">
        <f>[1]!b_anal_modidura_cnbd(A1101,E1101,1)</f>
        <v>4.2691999999999997</v>
      </c>
      <c r="O1101" s="85">
        <f>[1]!b_anal_yield_cnbd(A1101,D1101,1)</f>
        <v>4.0875000000000004</v>
      </c>
      <c r="P1101" s="86">
        <f>IF(U:U="国开1",0.09/N1101+J1101,IF(U:U="国开3",0.14/N1101+J1101,IF(U:U="国开5",0.24/N1101+J1101,IF(U:U="国开7",0.24/N1101+J1101,IF(U:U="国开10",0.29/N1101+J1101,IF(U:U="口行1",0.08/N1101+J1101,IF(U:U="口行2",0.08/N1101+J1101,IF(U:U="口行3",0.08/N1101+J1101,IF(U:U="口行5",0.13/N1101+J1101,IF(U:U="口行7",0.13/N1101+J1101,IF(U:U="口行10",0.18/N1101+J1101,IF(U:U="农发1",0.09/N1101+J1101,IF(U:U="农发2",0.09/N1101+J1101,IF(U:U="农发3",0.09/N1101+J1101,IF(U:U="农发5",0.14/N1101+J1101,IF(U:U="农发7",0.19/N1101+J1101,IF(U:U="农发10",0.19/N1101+J1101,IF(U:U="农发20",0.24/N1101+J1101,IF(U:U="国债1",0.05/N1101+J1101,IF(U:U="国债2",0.05/N1101+J1101,IF(U:U="国债3",0.05/N1101+J1101,IF(U:U="国开0",0,IF(U:U="农发0",0,IF(U:U="国债0",0,IF(U:U="口行0",0,0.1/N1101+J1101)))))))))))))))))))))))))</f>
        <v>4.1216166213810554</v>
      </c>
      <c r="Q1101" s="1"/>
      <c r="R1101" s="88">
        <f t="shared" si="35"/>
        <v>3.411662138105509</v>
      </c>
      <c r="S1101" s="1"/>
      <c r="U1101" s="1" t="str">
        <f>IF(I:I="国家开发银行","国开",IF(I:I="中国进出口银行","口行",IF(I:I="中国农业发展银行","农发","国债")))&amp;IF(G:G&lt;1,"0",G1101)</f>
        <v>国开5</v>
      </c>
      <c r="W1101" s="1"/>
      <c r="X1101" s="1"/>
    </row>
    <row r="1102" spans="1:24" ht="15.75" hidden="1" x14ac:dyDescent="0.25">
      <c r="A1102" s="113" t="str">
        <f t="shared" si="34"/>
        <v>170405.IB</v>
      </c>
      <c r="B1102" s="29" t="s">
        <v>3643</v>
      </c>
      <c r="C1102" s="29" t="s">
        <v>3644</v>
      </c>
      <c r="D1102" s="33">
        <v>42907</v>
      </c>
      <c r="E1102" s="33">
        <v>42909</v>
      </c>
      <c r="F1102" s="30">
        <v>40</v>
      </c>
      <c r="G1102" s="30">
        <v>10</v>
      </c>
      <c r="H1102" s="29" t="s">
        <v>12</v>
      </c>
      <c r="I1102" s="29" t="s">
        <v>41</v>
      </c>
      <c r="J1102" s="30">
        <v>4.2762000000000002</v>
      </c>
      <c r="K1102" s="30">
        <v>4.17</v>
      </c>
      <c r="L1102" s="30"/>
      <c r="M1102" s="30">
        <v>1.0444</v>
      </c>
      <c r="N1102" s="84">
        <f>[1]!b_anal_modidura_cnbd(A1102,E1102,1)</f>
        <v>7.6611000000000002</v>
      </c>
      <c r="O1102" s="85">
        <f>[1]!b_anal_yield_cnbd(A1102,D1102,1)</f>
        <v>4.2949000000000002</v>
      </c>
      <c r="P1102" s="86">
        <f>IF(U:U="国开1",0.09/N1102+J1102,IF(U:U="国开3",0.14/N1102+J1102,IF(U:U="国开5",0.24/N1102+J1102,IF(U:U="国开7",0.24/N1102+J1102,IF(U:U="国开10",0.29/N1102+J1102,IF(U:U="口行1",0.08/N1102+J1102,IF(U:U="口行2",0.08/N1102+J1102,IF(U:U="口行3",0.08/N1102+J1102,IF(U:U="口行5",0.13/N1102+J1102,IF(U:U="口行7",0.13/N1102+J1102,IF(U:U="口行10",0.18/N1102+J1102,IF(U:U="农发1",0.09/N1102+J1102,IF(U:U="农发2",0.09/N1102+J1102,IF(U:U="农发3",0.09/N1102+J1102,IF(U:U="农发5",0.14/N1102+J1102,IF(U:U="农发7",0.19/N1102+J1102,IF(U:U="农发10",0.19/N1102+J1102,IF(U:U="农发20",0.24/N1102+J1102,IF(U:U="国债1",0.05/N1102+J1102,IF(U:U="国债2",0.05/N1102+J1102,IF(U:U="国债3",0.05/N1102+J1102,IF(U:U="国开0",0,IF(U:U="农发0",0,IF(U:U="国债0",0,IF(U:U="口行0",0,0.1/N1102+J1102)))))))))))))))))))))))))</f>
        <v>4.3010006160995156</v>
      </c>
      <c r="Q1102" s="1"/>
      <c r="R1102" s="88">
        <f t="shared" si="35"/>
        <v>0.61006160995153991</v>
      </c>
      <c r="S1102" s="1"/>
      <c r="U1102" s="1" t="str">
        <f>IF(I:I="国家开发银行","国开",IF(I:I="中国进出口银行","口行",IF(I:I="中国农业发展银行","农发","国债")))&amp;IF(G:G&lt;1,"0",G1102)</f>
        <v>农发10</v>
      </c>
      <c r="W1102" s="1"/>
      <c r="X1102" s="1"/>
    </row>
    <row r="1103" spans="1:24" ht="15.75" hidden="1" x14ac:dyDescent="0.25">
      <c r="A1103" s="113" t="str">
        <f t="shared" si="34"/>
        <v>170409.IB</v>
      </c>
      <c r="B1103" s="29" t="s">
        <v>3645</v>
      </c>
      <c r="C1103" s="29" t="s">
        <v>3646</v>
      </c>
      <c r="D1103" s="33">
        <v>42907</v>
      </c>
      <c r="E1103" s="33">
        <v>42909</v>
      </c>
      <c r="F1103" s="30">
        <v>50</v>
      </c>
      <c r="G1103" s="30">
        <v>5</v>
      </c>
      <c r="H1103" s="29" t="s">
        <v>12</v>
      </c>
      <c r="I1103" s="29" t="s">
        <v>41</v>
      </c>
      <c r="J1103" s="30">
        <v>4.1581999999999999</v>
      </c>
      <c r="K1103" s="30">
        <v>3.03</v>
      </c>
      <c r="L1103" s="30"/>
      <c r="M1103" s="30">
        <v>1.1457999999999999</v>
      </c>
      <c r="N1103" s="84">
        <f>[1]!b_anal_modidura_cnbd(A1103,E1103,1)</f>
        <v>4.2645999999999997</v>
      </c>
      <c r="O1103" s="85">
        <f>[1]!b_anal_yield_cnbd(A1103,D1103,1)</f>
        <v>4.1940999999999997</v>
      </c>
      <c r="P1103" s="86">
        <f>IF(U:U="国开1",0.09/N1103+J1103,IF(U:U="国开3",0.14/N1103+J1103,IF(U:U="国开5",0.24/N1103+J1103,IF(U:U="国开7",0.24/N1103+J1103,IF(U:U="国开10",0.29/N1103+J1103,IF(U:U="口行1",0.08/N1103+J1103,IF(U:U="口行2",0.08/N1103+J1103,IF(U:U="口行3",0.08/N1103+J1103,IF(U:U="口行5",0.13/N1103+J1103,IF(U:U="口行7",0.13/N1103+J1103,IF(U:U="口行10",0.18/N1103+J1103,IF(U:U="农发1",0.09/N1103+J1103,IF(U:U="农发2",0.09/N1103+J1103,IF(U:U="农发3",0.09/N1103+J1103,IF(U:U="农发5",0.14/N1103+J1103,IF(U:U="农发7",0.19/N1103+J1103,IF(U:U="农发10",0.19/N1103+J1103,IF(U:U="农发20",0.24/N1103+J1103,IF(U:U="国债1",0.05/N1103+J1103,IF(U:U="国债2",0.05/N1103+J1103,IF(U:U="国债3",0.05/N1103+J1103,IF(U:U="国开0",0,IF(U:U="农发0",0,IF(U:U="国债0",0,IF(U:U="口行0",0,0.1/N1103+J1103)))))))))))))))))))))))))</f>
        <v>4.191028401256859</v>
      </c>
      <c r="Q1103" s="1"/>
      <c r="R1103" s="88">
        <f t="shared" si="35"/>
        <v>-0.30715987431406688</v>
      </c>
      <c r="S1103" s="1"/>
      <c r="U1103" s="1" t="str">
        <f>IF(I:I="国家开发银行","国开",IF(I:I="中国进出口银行","口行",IF(I:I="中国农业发展银行","农发","国债")))&amp;IF(G:G&lt;1,"0",G1103)</f>
        <v>农发5</v>
      </c>
      <c r="W1103" s="1"/>
      <c r="X1103" s="1"/>
    </row>
    <row r="1104" spans="1:24" ht="15.75" hidden="1" x14ac:dyDescent="0.25">
      <c r="A1104" s="113" t="str">
        <f t="shared" si="34"/>
        <v>170407.IB</v>
      </c>
      <c r="B1104" s="29" t="s">
        <v>3647</v>
      </c>
      <c r="C1104" s="29" t="s">
        <v>3648</v>
      </c>
      <c r="D1104" s="33">
        <v>42907</v>
      </c>
      <c r="E1104" s="33">
        <v>42909</v>
      </c>
      <c r="F1104" s="30">
        <v>50</v>
      </c>
      <c r="G1104" s="30">
        <v>3</v>
      </c>
      <c r="H1104" s="29" t="s">
        <v>12</v>
      </c>
      <c r="I1104" s="29" t="s">
        <v>41</v>
      </c>
      <c r="J1104" s="30">
        <v>4.1433999999999997</v>
      </c>
      <c r="K1104" s="30">
        <v>3.72</v>
      </c>
      <c r="L1104" s="30"/>
      <c r="M1104" s="30">
        <v>1.9167000000000001</v>
      </c>
      <c r="N1104" s="84">
        <f>[1]!b_anal_modidura_cnbd(A1104,E1104,1)</f>
        <v>2.5992999999999999</v>
      </c>
      <c r="O1104" s="85">
        <f>[1]!b_anal_yield_cnbd(A1104,D1104,1)</f>
        <v>4.1898999999999997</v>
      </c>
      <c r="P1104" s="86">
        <f>IF(U:U="国开1",0.09/N1104+J1104,IF(U:U="国开3",0.14/N1104+J1104,IF(U:U="国开5",0.24/N1104+J1104,IF(U:U="国开7",0.24/N1104+J1104,IF(U:U="国开10",0.29/N1104+J1104,IF(U:U="口行1",0.08/N1104+J1104,IF(U:U="口行2",0.08/N1104+J1104,IF(U:U="口行3",0.08/N1104+J1104,IF(U:U="口行5",0.13/N1104+J1104,IF(U:U="口行7",0.13/N1104+J1104,IF(U:U="口行10",0.18/N1104+J1104,IF(U:U="农发1",0.09/N1104+J1104,IF(U:U="农发2",0.09/N1104+J1104,IF(U:U="农发3",0.09/N1104+J1104,IF(U:U="农发5",0.14/N1104+J1104,IF(U:U="农发7",0.19/N1104+J1104,IF(U:U="农发10",0.19/N1104+J1104,IF(U:U="农发20",0.24/N1104+J1104,IF(U:U="国债1",0.05/N1104+J1104,IF(U:U="国债2",0.05/N1104+J1104,IF(U:U="国债3",0.05/N1104+J1104,IF(U:U="国开0",0,IF(U:U="农发0",0,IF(U:U="国债0",0,IF(U:U="口行0",0,0.1/N1104+J1104)))))))))))))))))))))))))</f>
        <v>4.178024706651791</v>
      </c>
      <c r="Q1104" s="1"/>
      <c r="R1104" s="88">
        <f t="shared" si="35"/>
        <v>-1.1875293348208693</v>
      </c>
      <c r="S1104" s="1"/>
      <c r="U1104" s="1" t="str">
        <f>IF(I:I="国家开发银行","国开",IF(I:I="中国进出口银行","口行",IF(I:I="中国农业发展银行","农发","国债")))&amp;IF(G:G&lt;1,"0",G1104)</f>
        <v>农发3</v>
      </c>
      <c r="W1104" s="1"/>
      <c r="X1104" s="1"/>
    </row>
    <row r="1105" spans="1:24" ht="15.75" hidden="1" x14ac:dyDescent="0.25">
      <c r="A1105" s="113" t="str">
        <f t="shared" si="34"/>
        <v>170303.IB</v>
      </c>
      <c r="B1105" s="29" t="s">
        <v>3649</v>
      </c>
      <c r="C1105" s="29" t="s">
        <v>3650</v>
      </c>
      <c r="D1105" s="33">
        <v>42908</v>
      </c>
      <c r="E1105" s="33">
        <v>42912</v>
      </c>
      <c r="F1105" s="30">
        <v>30</v>
      </c>
      <c r="G1105" s="30">
        <v>10</v>
      </c>
      <c r="H1105" s="29" t="s">
        <v>12</v>
      </c>
      <c r="I1105" s="29" t="s">
        <v>22</v>
      </c>
      <c r="J1105" s="30">
        <v>4.3220999999999998</v>
      </c>
      <c r="K1105" s="30">
        <v>2.71</v>
      </c>
      <c r="L1105" s="30"/>
      <c r="M1105" s="30">
        <v>1.0611999999999999</v>
      </c>
      <c r="N1105" s="84">
        <f>[1]!b_anal_modidura_cnbd(A1105,E1105,1)</f>
        <v>7.7807000000000004</v>
      </c>
      <c r="O1105" s="85">
        <f>[1]!b_anal_yield_cnbd(A1105,D1105,1)</f>
        <v>4.3499999999999996</v>
      </c>
      <c r="P1105" s="86">
        <f>IF(U:U="国开1",0.09/N1105+J1105,IF(U:U="国开3",0.14/N1105+J1105,IF(U:U="国开5",0.24/N1105+J1105,IF(U:U="国开7",0.24/N1105+J1105,IF(U:U="国开10",0.29/N1105+J1105,IF(U:U="口行1",0.08/N1105+J1105,IF(U:U="口行2",0.08/N1105+J1105,IF(U:U="口行3",0.08/N1105+J1105,IF(U:U="口行5",0.13/N1105+J1105,IF(U:U="口行7",0.13/N1105+J1105,IF(U:U="口行10",0.18/N1105+J1105,IF(U:U="农发1",0.09/N1105+J1105,IF(U:U="农发2",0.09/N1105+J1105,IF(U:U="农发3",0.09/N1105+J1105,IF(U:U="农发5",0.14/N1105+J1105,IF(U:U="农发7",0.19/N1105+J1105,IF(U:U="农发10",0.19/N1105+J1105,IF(U:U="农发20",0.24/N1105+J1105,IF(U:U="国债1",0.05/N1105+J1105,IF(U:U="国债2",0.05/N1105+J1105,IF(U:U="国债3",0.05/N1105+J1105,IF(U:U="国开0",0,IF(U:U="农发0",0,IF(U:U="国债0",0,IF(U:U="口行0",0,0.1/N1105+J1105)))))))))))))))))))))))))</f>
        <v>4.3452341653064632</v>
      </c>
      <c r="Q1105" s="1"/>
      <c r="R1105" s="88">
        <f t="shared" si="35"/>
        <v>-0.47658346935364193</v>
      </c>
      <c r="S1105" s="1"/>
      <c r="U1105" s="1" t="str">
        <f>IF(I:I="国家开发银行","国开",IF(I:I="中国进出口银行","口行",IF(I:I="中国农业发展银行","农发","国债")))&amp;IF(G:G&lt;1,"0",G1105)</f>
        <v>口行10</v>
      </c>
      <c r="W1105" s="1"/>
      <c r="X1105" s="1"/>
    </row>
    <row r="1106" spans="1:24" ht="15.75" hidden="1" x14ac:dyDescent="0.25">
      <c r="A1106" s="113" t="str">
        <f t="shared" si="34"/>
        <v>170307.IB</v>
      </c>
      <c r="B1106" s="29" t="s">
        <v>3651</v>
      </c>
      <c r="C1106" s="29" t="s">
        <v>3652</v>
      </c>
      <c r="D1106" s="33">
        <v>42908</v>
      </c>
      <c r="E1106" s="33">
        <v>42912</v>
      </c>
      <c r="F1106" s="30">
        <v>30</v>
      </c>
      <c r="G1106" s="30">
        <v>3</v>
      </c>
      <c r="H1106" s="29" t="s">
        <v>12</v>
      </c>
      <c r="I1106" s="29" t="s">
        <v>22</v>
      </c>
      <c r="J1106" s="30">
        <v>4.1539999999999999</v>
      </c>
      <c r="K1106" s="30">
        <v>3.19</v>
      </c>
      <c r="L1106" s="30"/>
      <c r="M1106" s="30">
        <v>1.3695999999999999</v>
      </c>
      <c r="N1106" s="84">
        <f>[1]!b_anal_modidura_cnbd(A1106,E1106,1)</f>
        <v>2.6511999999999998</v>
      </c>
      <c r="O1106" s="85">
        <f>[1]!b_anal_yield_cnbd(A1106,D1106,1)</f>
        <v>4.2102000000000004</v>
      </c>
      <c r="P1106" s="86">
        <f>IF(U:U="国开1",0.09/N1106+J1106,IF(U:U="国开3",0.14/N1106+J1106,IF(U:U="国开5",0.24/N1106+J1106,IF(U:U="国开7",0.24/N1106+J1106,IF(U:U="国开10",0.29/N1106+J1106,IF(U:U="口行1",0.08/N1106+J1106,IF(U:U="口行2",0.08/N1106+J1106,IF(U:U="口行3",0.08/N1106+J1106,IF(U:U="口行5",0.13/N1106+J1106,IF(U:U="口行7",0.13/N1106+J1106,IF(U:U="口行10",0.18/N1106+J1106,IF(U:U="农发1",0.09/N1106+J1106,IF(U:U="农发2",0.09/N1106+J1106,IF(U:U="农发3",0.09/N1106+J1106,IF(U:U="农发5",0.14/N1106+J1106,IF(U:U="农发7",0.19/N1106+J1106,IF(U:U="农发10",0.19/N1106+J1106,IF(U:U="农发20",0.24/N1106+J1106,IF(U:U="国债1",0.05/N1106+J1106,IF(U:U="国债2",0.05/N1106+J1106,IF(U:U="国债3",0.05/N1106+J1106,IF(U:U="国开0",0,IF(U:U="农发0",0,IF(U:U="国债0",0,IF(U:U="口行0",0,0.1/N1106+J1106)))))))))))))))))))))))))</f>
        <v>4.1841750150875079</v>
      </c>
      <c r="Q1106" s="1"/>
      <c r="R1106" s="88">
        <f t="shared" si="35"/>
        <v>-2.6024984912492499</v>
      </c>
      <c r="S1106" s="1"/>
      <c r="U1106" s="1" t="str">
        <f>IF(I:I="国家开发银行","国开",IF(I:I="中国进出口银行","口行",IF(I:I="中国农业发展银行","农发","国债")))&amp;IF(G:G&lt;1,"0",G1106)</f>
        <v>口行3</v>
      </c>
      <c r="W1106" s="1"/>
      <c r="X1106" s="1"/>
    </row>
    <row r="1107" spans="1:24" ht="15.75" hidden="1" x14ac:dyDescent="0.25">
      <c r="A1107" s="113" t="str">
        <f t="shared" si="34"/>
        <v>170201.IB</v>
      </c>
      <c r="B1107" s="29" t="s">
        <v>3653</v>
      </c>
      <c r="C1107" s="29" t="s">
        <v>3654</v>
      </c>
      <c r="D1107" s="33">
        <v>42913</v>
      </c>
      <c r="E1107" s="33">
        <v>42915</v>
      </c>
      <c r="F1107" s="30">
        <v>30</v>
      </c>
      <c r="G1107" s="30">
        <v>7</v>
      </c>
      <c r="H1107" s="29" t="s">
        <v>12</v>
      </c>
      <c r="I1107" s="29" t="s">
        <v>15</v>
      </c>
      <c r="J1107" s="30">
        <v>4.1569000000000003</v>
      </c>
      <c r="K1107" s="30">
        <v>4.01</v>
      </c>
      <c r="L1107" s="30"/>
      <c r="M1107" s="30">
        <v>1.6143000000000001</v>
      </c>
      <c r="N1107" s="84">
        <f>[1]!b_anal_modidura_cnbd(A1107,E1107,1)</f>
        <v>5.5564</v>
      </c>
      <c r="O1107" s="85">
        <f>[1]!b_anal_yield_cnbd(A1107,D1107,1)</f>
        <v>4.1948999999999996</v>
      </c>
      <c r="P1107" s="86">
        <f>IF(U:U="国开1",0.09/N1107+J1107,IF(U:U="国开3",0.14/N1107+J1107,IF(U:U="国开5",0.24/N1107+J1107,IF(U:U="国开7",0.24/N1107+J1107,IF(U:U="国开10",0.29/N1107+J1107,IF(U:U="口行1",0.08/N1107+J1107,IF(U:U="口行2",0.08/N1107+J1107,IF(U:U="口行3",0.08/N1107+J1107,IF(U:U="口行5",0.13/N1107+J1107,IF(U:U="口行7",0.13/N1107+J1107,IF(U:U="口行10",0.18/N1107+J1107,IF(U:U="农发1",0.09/N1107+J1107,IF(U:U="农发2",0.09/N1107+J1107,IF(U:U="农发3",0.09/N1107+J1107,IF(U:U="农发5",0.14/N1107+J1107,IF(U:U="农发7",0.19/N1107+J1107,IF(U:U="农发10",0.19/N1107+J1107,IF(U:U="农发20",0.24/N1107+J1107,IF(U:U="国债1",0.05/N1107+J1107,IF(U:U="国债2",0.05/N1107+J1107,IF(U:U="国债3",0.05/N1107+J1107,IF(U:U="国开0",0,IF(U:U="农发0",0,IF(U:U="国债0",0,IF(U:U="口行0",0,0.1/N1107+J1107)))))))))))))))))))))))))</f>
        <v>4.2000934345979415</v>
      </c>
      <c r="Q1107" s="1"/>
      <c r="R1107" s="88">
        <f t="shared" si="35"/>
        <v>0.51934345979418595</v>
      </c>
      <c r="S1107" s="1"/>
      <c r="U1107" s="1" t="str">
        <f>IF(I:I="国家开发银行","国开",IF(I:I="中国进出口银行","口行",IF(I:I="中国农业发展银行","农发","国债")))&amp;IF(G:G&lt;1,"0",G1107)</f>
        <v>国开7</v>
      </c>
      <c r="W1107" s="1"/>
      <c r="X1107" s="1"/>
    </row>
    <row r="1108" spans="1:24" ht="15.75" hidden="1" x14ac:dyDescent="0.25">
      <c r="A1108" s="113" t="str">
        <f t="shared" si="34"/>
        <v>170206.IB</v>
      </c>
      <c r="B1108" s="29" t="s">
        <v>3655</v>
      </c>
      <c r="C1108" s="29" t="s">
        <v>3656</v>
      </c>
      <c r="D1108" s="33">
        <v>42913</v>
      </c>
      <c r="E1108" s="33">
        <v>42915</v>
      </c>
      <c r="F1108" s="30">
        <v>60</v>
      </c>
      <c r="G1108" s="30">
        <v>5</v>
      </c>
      <c r="H1108" s="29" t="s">
        <v>12</v>
      </c>
      <c r="I1108" s="29" t="s">
        <v>15</v>
      </c>
      <c r="J1108" s="30">
        <v>4.0179999999999998</v>
      </c>
      <c r="K1108" s="30">
        <v>2.96</v>
      </c>
      <c r="L1108" s="30"/>
      <c r="M1108" s="30">
        <v>9.9</v>
      </c>
      <c r="N1108" s="84">
        <f>[1]!b_anal_modidura_cnbd(A1108,E1108,1)</f>
        <v>4.2534000000000001</v>
      </c>
      <c r="O1108" s="85">
        <f>[1]!b_anal_yield_cnbd(A1108,D1108,1)</f>
        <v>4.0575000000000001</v>
      </c>
      <c r="P1108" s="86">
        <f>IF(U:U="国开1",0.09/N1108+J1108,IF(U:U="国开3",0.14/N1108+J1108,IF(U:U="国开5",0.24/N1108+J1108,IF(U:U="国开7",0.24/N1108+J1108,IF(U:U="国开10",0.29/N1108+J1108,IF(U:U="口行1",0.08/N1108+J1108,IF(U:U="口行2",0.08/N1108+J1108,IF(U:U="口行3",0.08/N1108+J1108,IF(U:U="口行5",0.13/N1108+J1108,IF(U:U="口行7",0.13/N1108+J1108,IF(U:U="口行10",0.18/N1108+J1108,IF(U:U="农发1",0.09/N1108+J1108,IF(U:U="农发2",0.09/N1108+J1108,IF(U:U="农发3",0.09/N1108+J1108,IF(U:U="农发5",0.14/N1108+J1108,IF(U:U="农发7",0.19/N1108+J1108,IF(U:U="农发10",0.19/N1108+J1108,IF(U:U="农发20",0.24/N1108+J1108,IF(U:U="国债1",0.05/N1108+J1108,IF(U:U="国债2",0.05/N1108+J1108,IF(U:U="国债3",0.05/N1108+J1108,IF(U:U="国开0",0,IF(U:U="农发0",0,IF(U:U="国债0",0,IF(U:U="口行0",0,0.1/N1108+J1108)))))))))))))))))))))))))</f>
        <v>4.0744254478769921</v>
      </c>
      <c r="Q1108" s="1"/>
      <c r="R1108" s="88">
        <f t="shared" si="35"/>
        <v>1.6925447876992017</v>
      </c>
      <c r="S1108" s="1"/>
      <c r="U1108" s="1" t="str">
        <f>IF(I:I="国家开发银行","国开",IF(I:I="中国进出口银行","口行",IF(I:I="中国农业发展银行","农发","国债")))&amp;IF(G:G&lt;1,"0",G1108)</f>
        <v>国开5</v>
      </c>
      <c r="W1108" s="1"/>
      <c r="X1108" s="1"/>
    </row>
    <row r="1109" spans="1:24" ht="15.75" hidden="1" x14ac:dyDescent="0.25">
      <c r="A1109" s="113" t="str">
        <f t="shared" si="34"/>
        <v>170205.IB</v>
      </c>
      <c r="B1109" s="29" t="s">
        <v>3657</v>
      </c>
      <c r="C1109" s="29" t="s">
        <v>3658</v>
      </c>
      <c r="D1109" s="33">
        <v>42913</v>
      </c>
      <c r="E1109" s="33">
        <v>42915</v>
      </c>
      <c r="F1109" s="30">
        <v>60</v>
      </c>
      <c r="G1109" s="30">
        <v>3</v>
      </c>
      <c r="H1109" s="29" t="s">
        <v>12</v>
      </c>
      <c r="I1109" s="29" t="s">
        <v>15</v>
      </c>
      <c r="J1109" s="30">
        <v>3.9923999999999999</v>
      </c>
      <c r="K1109" s="30">
        <v>2.68</v>
      </c>
      <c r="L1109" s="30"/>
      <c r="M1109" s="30">
        <v>10.375</v>
      </c>
      <c r="N1109" s="84">
        <f>[1]!b_anal_modidura_cnbd(A1109,E1109,1)</f>
        <v>2.59</v>
      </c>
      <c r="O1109" s="85">
        <f>[1]!b_anal_yield_cnbd(A1109,D1109,1)</f>
        <v>4.0248999999999997</v>
      </c>
      <c r="P1109" s="86">
        <f>IF(U:U="国开1",0.09/N1109+J1109,IF(U:U="国开3",0.14/N1109+J1109,IF(U:U="国开5",0.24/N1109+J1109,IF(U:U="国开7",0.24/N1109+J1109,IF(U:U="国开10",0.29/N1109+J1109,IF(U:U="口行1",0.08/N1109+J1109,IF(U:U="口行2",0.08/N1109+J1109,IF(U:U="口行3",0.08/N1109+J1109,IF(U:U="口行5",0.13/N1109+J1109,IF(U:U="口行7",0.13/N1109+J1109,IF(U:U="口行10",0.18/N1109+J1109,IF(U:U="农发1",0.09/N1109+J1109,IF(U:U="农发2",0.09/N1109+J1109,IF(U:U="农发3",0.09/N1109+J1109,IF(U:U="农发5",0.14/N1109+J1109,IF(U:U="农发7",0.19/N1109+J1109,IF(U:U="农发10",0.19/N1109+J1109,IF(U:U="农发20",0.24/N1109+J1109,IF(U:U="国债1",0.05/N1109+J1109,IF(U:U="国债2",0.05/N1109+J1109,IF(U:U="国债3",0.05/N1109+J1109,IF(U:U="国开0",0,IF(U:U="农发0",0,IF(U:U="国债0",0,IF(U:U="口行0",0,0.1/N1109+J1109)))))))))))))))))))))))))</f>
        <v>4.0464540540540543</v>
      </c>
      <c r="Q1109" s="1"/>
      <c r="R1109" s="88">
        <f t="shared" si="35"/>
        <v>2.1554054054054639</v>
      </c>
      <c r="S1109" s="1"/>
      <c r="U1109" s="1" t="str">
        <f>IF(I:I="国家开发银行","国开",IF(I:I="中国进出口银行","口行",IF(I:I="中国农业发展银行","农发","国债")))&amp;IF(G:G&lt;1,"0",G1109)</f>
        <v>国开3</v>
      </c>
      <c r="W1109" s="1"/>
      <c r="X1109" s="1"/>
    </row>
    <row r="1110" spans="1:24" ht="15.75" hidden="1" x14ac:dyDescent="0.25">
      <c r="A1110" s="113" t="str">
        <f t="shared" si="34"/>
        <v>170008.IB</v>
      </c>
      <c r="B1110" s="29" t="s">
        <v>3659</v>
      </c>
      <c r="C1110" s="29" t="s">
        <v>3660</v>
      </c>
      <c r="D1110" s="33">
        <v>42914</v>
      </c>
      <c r="E1110" s="33">
        <v>42915</v>
      </c>
      <c r="F1110" s="30">
        <v>402</v>
      </c>
      <c r="G1110" s="30">
        <v>3</v>
      </c>
      <c r="H1110" s="29" t="s">
        <v>12</v>
      </c>
      <c r="I1110" s="29" t="s">
        <v>31</v>
      </c>
      <c r="J1110" s="30">
        <v>3.4348999999999998</v>
      </c>
      <c r="K1110" s="30">
        <v>2.71</v>
      </c>
      <c r="L1110" s="30"/>
      <c r="M1110" s="30"/>
      <c r="N1110" s="84">
        <f>[1]!b_anal_modidura_cnbd(A1110,E1110,1)</f>
        <v>2.6425999999999998</v>
      </c>
      <c r="O1110" s="85">
        <f>[1]!b_anal_yield_cnbd(A1110,D1110,1)</f>
        <v>3.4698000000000002</v>
      </c>
      <c r="P1110" s="86">
        <f>IF(U:U="国开1",0.09/N1110+J1110,IF(U:U="国开3",0.14/N1110+J1110,IF(U:U="国开5",0.24/N1110+J1110,IF(U:U="国开7",0.24/N1110+J1110,IF(U:U="国开10",0.29/N1110+J1110,IF(U:U="口行1",0.08/N1110+J1110,IF(U:U="口行2",0.08/N1110+J1110,IF(U:U="口行3",0.08/N1110+J1110,IF(U:U="口行5",0.13/N1110+J1110,IF(U:U="口行7",0.13/N1110+J1110,IF(U:U="口行10",0.18/N1110+J1110,IF(U:U="农发1",0.09/N1110+J1110,IF(U:U="农发2",0.09/N1110+J1110,IF(U:U="农发3",0.09/N1110+J1110,IF(U:U="农发5",0.14/N1110+J1110,IF(U:U="农发7",0.19/N1110+J1110,IF(U:U="农发10",0.19/N1110+J1110,IF(U:U="农发20",0.24/N1110+J1110,IF(U:U="国债1",0.05/N1110+J1110,IF(U:U="国债2",0.05/N1110+J1110,IF(U:U="国债3",0.05/N1110+J1110,IF(U:U="国开0",0,IF(U:U="农发0",0,IF(U:U="国债0",0,IF(U:U="口行0",0,0.1/N1110+J1110)))))))))))))))))))))))))</f>
        <v>3.4538207598577157</v>
      </c>
      <c r="Q1110" s="1"/>
      <c r="R1110" s="88">
        <f t="shared" si="35"/>
        <v>-1.5979240142284468</v>
      </c>
      <c r="S1110" s="1"/>
      <c r="U1110" s="1" t="str">
        <f>IF(I:I="国家开发银行","国开",IF(I:I="中国进出口银行","口行",IF(I:I="中国农业发展银行","农发","国债")))&amp;IF(G:G&lt;1,"0",G1110)</f>
        <v>国债3</v>
      </c>
      <c r="W1110" s="1"/>
      <c r="X1110" s="1"/>
    </row>
    <row r="1111" spans="1:24" ht="15.75" hidden="1" x14ac:dyDescent="0.25">
      <c r="A1111" s="113" t="str">
        <f t="shared" si="34"/>
        <v>170210.IB</v>
      </c>
      <c r="B1111" s="29" t="s">
        <v>3661</v>
      </c>
      <c r="C1111" s="29" t="s">
        <v>3662</v>
      </c>
      <c r="D1111" s="33">
        <v>42915</v>
      </c>
      <c r="E1111" s="33">
        <v>42919</v>
      </c>
      <c r="F1111" s="30">
        <v>130</v>
      </c>
      <c r="G1111" s="30">
        <v>10</v>
      </c>
      <c r="H1111" s="29" t="s">
        <v>12</v>
      </c>
      <c r="I1111" s="29" t="s">
        <v>15</v>
      </c>
      <c r="J1111" s="30">
        <v>4.1456999999999997</v>
      </c>
      <c r="K1111" s="30">
        <v>2.72</v>
      </c>
      <c r="L1111" s="30"/>
      <c r="M1111" s="30">
        <v>10.486499999999999</v>
      </c>
      <c r="N1111" s="84">
        <f>[1]!b_anal_modidura_cnbd(A1111,E1111,1)</f>
        <v>7.8465999999999996</v>
      </c>
      <c r="O1111" s="85">
        <f>[1]!b_anal_yield_cnbd(A1111,D1111,1)</f>
        <v>4.1787000000000001</v>
      </c>
      <c r="P1111" s="86">
        <f>IF(U:U="国开1",0.09/N1111+J1111,IF(U:U="国开3",0.14/N1111+J1111,IF(U:U="国开5",0.24/N1111+J1111,IF(U:U="国开7",0.24/N1111+J1111,IF(U:U="国开10",0.29/N1111+J1111,IF(U:U="口行1",0.08/N1111+J1111,IF(U:U="口行2",0.08/N1111+J1111,IF(U:U="口行3",0.08/N1111+J1111,IF(U:U="口行5",0.13/N1111+J1111,IF(U:U="口行7",0.13/N1111+J1111,IF(U:U="口行10",0.18/N1111+J1111,IF(U:U="农发1",0.09/N1111+J1111,IF(U:U="农发2",0.09/N1111+J1111,IF(U:U="农发3",0.09/N1111+J1111,IF(U:U="农发5",0.14/N1111+J1111,IF(U:U="农发7",0.19/N1111+J1111,IF(U:U="农发10",0.19/N1111+J1111,IF(U:U="农发20",0.24/N1111+J1111,IF(U:U="国债1",0.05/N1111+J1111,IF(U:U="国债2",0.05/N1111+J1111,IF(U:U="国债3",0.05/N1111+J1111,IF(U:U="国开0",0,IF(U:U="农发0",0,IF(U:U="国债0",0,IF(U:U="口行0",0,0.1/N1111+J1111)))))))))))))))))))))))))</f>
        <v>4.182658682741569</v>
      </c>
      <c r="Q1111" s="1"/>
      <c r="R1111" s="88">
        <f t="shared" si="35"/>
        <v>0.3958682741568964</v>
      </c>
      <c r="S1111" s="1"/>
      <c r="U1111" s="1" t="str">
        <f>IF(I:I="国家开发银行","国开",IF(I:I="中国进出口银行","口行",IF(I:I="中国农业发展银行","农发","国债")))&amp;IF(G:G&lt;1,"0",G1111)</f>
        <v>国开10</v>
      </c>
      <c r="W1111" s="1"/>
      <c r="X1111" s="1"/>
    </row>
    <row r="1112" spans="1:24" ht="15.75" hidden="1" x14ac:dyDescent="0.25">
      <c r="A1112" s="113" t="str">
        <f t="shared" si="34"/>
        <v>170407.IB</v>
      </c>
      <c r="B1112" s="29" t="s">
        <v>3663</v>
      </c>
      <c r="C1112" s="29" t="s">
        <v>3664</v>
      </c>
      <c r="D1112" s="33">
        <v>42919</v>
      </c>
      <c r="E1112" s="33">
        <v>42926</v>
      </c>
      <c r="F1112" s="30">
        <v>55</v>
      </c>
      <c r="G1112" s="30">
        <v>3</v>
      </c>
      <c r="H1112" s="29" t="s">
        <v>12</v>
      </c>
      <c r="I1112" s="29" t="s">
        <v>41</v>
      </c>
      <c r="J1112" s="30">
        <v>3.9956999999999998</v>
      </c>
      <c r="K1112" s="30">
        <v>10.59</v>
      </c>
      <c r="L1112" s="30"/>
      <c r="M1112" s="30">
        <v>1.6471</v>
      </c>
      <c r="N1112" s="84">
        <f>[1]!b_anal_modidura_cnbd(A1112,E1112,1)</f>
        <v>2.5575999999999999</v>
      </c>
      <c r="O1112" s="85">
        <f>[1]!b_anal_yield_cnbd(A1112,D1112,1)</f>
        <v>4.0753000000000004</v>
      </c>
      <c r="P1112" s="86">
        <f>IF(U:U="国开1",0.09/N1112+J1112,IF(U:U="国开3",0.14/N1112+J1112,IF(U:U="国开5",0.24/N1112+J1112,IF(U:U="国开7",0.24/N1112+J1112,IF(U:U="国开10",0.29/N1112+J1112,IF(U:U="口行1",0.08/N1112+J1112,IF(U:U="口行2",0.08/N1112+J1112,IF(U:U="口行3",0.08/N1112+J1112,IF(U:U="口行5",0.13/N1112+J1112,IF(U:U="口行7",0.13/N1112+J1112,IF(U:U="口行10",0.18/N1112+J1112,IF(U:U="农发1",0.09/N1112+J1112,IF(U:U="农发2",0.09/N1112+J1112,IF(U:U="农发3",0.09/N1112+J1112,IF(U:U="农发5",0.14/N1112+J1112,IF(U:U="农发7",0.19/N1112+J1112,IF(U:U="农发10",0.19/N1112+J1112,IF(U:U="农发20",0.24/N1112+J1112,IF(U:U="国债1",0.05/N1112+J1112,IF(U:U="国债2",0.05/N1112+J1112,IF(U:U="国债3",0.05/N1112+J1112,IF(U:U="国开0",0,IF(U:U="农发0",0,IF(U:U="国债0",0,IF(U:U="口行0",0,0.1/N1112+J1112)))))))))))))))))))))))))</f>
        <v>4.0308892399124181</v>
      </c>
      <c r="Q1112" s="1"/>
      <c r="R1112" s="88">
        <f t="shared" si="35"/>
        <v>-4.4410760087582268</v>
      </c>
      <c r="S1112" s="1"/>
      <c r="U1112" s="1" t="str">
        <f>IF(I:I="国家开发银行","国开",IF(I:I="中国进出口银行","口行",IF(I:I="中国农业发展银行","农发","国债")))&amp;IF(G:G&lt;1,"0",G1112)</f>
        <v>农发3</v>
      </c>
      <c r="W1112" s="1"/>
      <c r="X1112" s="1"/>
    </row>
    <row r="1113" spans="1:24" ht="15.75" hidden="1" x14ac:dyDescent="0.25">
      <c r="A1113" s="113" t="str">
        <f t="shared" si="34"/>
        <v>170409.IB</v>
      </c>
      <c r="B1113" s="29" t="s">
        <v>3665</v>
      </c>
      <c r="C1113" s="29" t="s">
        <v>3666</v>
      </c>
      <c r="D1113" s="33">
        <v>42919</v>
      </c>
      <c r="E1113" s="33">
        <v>42926</v>
      </c>
      <c r="F1113" s="30">
        <v>50</v>
      </c>
      <c r="G1113" s="30">
        <v>5</v>
      </c>
      <c r="H1113" s="29" t="s">
        <v>12</v>
      </c>
      <c r="I1113" s="29" t="s">
        <v>41</v>
      </c>
      <c r="J1113" s="30">
        <v>4.1044</v>
      </c>
      <c r="K1113" s="30">
        <v>9.32</v>
      </c>
      <c r="L1113" s="30"/>
      <c r="M1113" s="30">
        <v>4.6097999999999999</v>
      </c>
      <c r="N1113" s="84">
        <f>[1]!b_anal_modidura_cnbd(A1113,E1113,1)</f>
        <v>4.2241</v>
      </c>
      <c r="O1113" s="85">
        <f>[1]!b_anal_yield_cnbd(A1113,D1113,1)</f>
        <v>4.1550000000000002</v>
      </c>
      <c r="P1113" s="86">
        <f>IF(U:U="国开1",0.09/N1113+J1113,IF(U:U="国开3",0.14/N1113+J1113,IF(U:U="国开5",0.24/N1113+J1113,IF(U:U="国开7",0.24/N1113+J1113,IF(U:U="国开10",0.29/N1113+J1113,IF(U:U="口行1",0.08/N1113+J1113,IF(U:U="口行2",0.08/N1113+J1113,IF(U:U="口行3",0.08/N1113+J1113,IF(U:U="口行5",0.13/N1113+J1113,IF(U:U="口行7",0.13/N1113+J1113,IF(U:U="口行10",0.18/N1113+J1113,IF(U:U="农发1",0.09/N1113+J1113,IF(U:U="农发2",0.09/N1113+J1113,IF(U:U="农发3",0.09/N1113+J1113,IF(U:U="农发5",0.14/N1113+J1113,IF(U:U="农发7",0.19/N1113+J1113,IF(U:U="农发10",0.19/N1113+J1113,IF(U:U="农发20",0.24/N1113+J1113,IF(U:U="国债1",0.05/N1113+J1113,IF(U:U="国债2",0.05/N1113+J1113,IF(U:U="国债3",0.05/N1113+J1113,IF(U:U="国开0",0,IF(U:U="农发0",0,IF(U:U="国债0",0,IF(U:U="口行0",0,0.1/N1113+J1113)))))))))))))))))))))))))</f>
        <v>4.1375431547548587</v>
      </c>
      <c r="Q1113" s="1"/>
      <c r="R1113" s="88">
        <f t="shared" si="35"/>
        <v>-1.7456845245141572</v>
      </c>
      <c r="S1113" s="1"/>
      <c r="U1113" s="1" t="str">
        <f>IF(I:I="国家开发银行","国开",IF(I:I="中国进出口银行","口行",IF(I:I="中国农业发展银行","农发","国债")))&amp;IF(G:G&lt;1,"0",G1113)</f>
        <v>农发5</v>
      </c>
      <c r="W1113" s="1"/>
      <c r="X1113" s="1"/>
    </row>
    <row r="1114" spans="1:24" ht="15.75" hidden="1" x14ac:dyDescent="0.25">
      <c r="A1114" s="113" t="str">
        <f t="shared" si="34"/>
        <v>170205.IB</v>
      </c>
      <c r="B1114" s="29" t="s">
        <v>3667</v>
      </c>
      <c r="C1114" s="29" t="s">
        <v>3668</v>
      </c>
      <c r="D1114" s="33">
        <v>42920</v>
      </c>
      <c r="E1114" s="33">
        <v>42927</v>
      </c>
      <c r="F1114" s="30">
        <v>50</v>
      </c>
      <c r="G1114" s="30">
        <v>3</v>
      </c>
      <c r="H1114" s="29" t="s">
        <v>12</v>
      </c>
      <c r="I1114" s="29" t="s">
        <v>15</v>
      </c>
      <c r="J1114" s="30">
        <v>3.9495</v>
      </c>
      <c r="K1114" s="30">
        <v>6.87</v>
      </c>
      <c r="L1114" s="30"/>
      <c r="M1114" s="30">
        <v>1.3304</v>
      </c>
      <c r="N1114" s="84">
        <f>[1]!b_anal_modidura_cnbd(A1114,E1114,1)</f>
        <v>2.5587</v>
      </c>
      <c r="O1114" s="85">
        <f>[1]!b_anal_yield_cnbd(A1114,D1114,1)</f>
        <v>4.0598999999999998</v>
      </c>
      <c r="P1114" s="86">
        <f>IF(U:U="国开1",0.09/N1114+J1114,IF(U:U="国开3",0.14/N1114+J1114,IF(U:U="国开5",0.24/N1114+J1114,IF(U:U="国开7",0.24/N1114+J1114,IF(U:U="国开10",0.29/N1114+J1114,IF(U:U="口行1",0.08/N1114+J1114,IF(U:U="口行2",0.08/N1114+J1114,IF(U:U="口行3",0.08/N1114+J1114,IF(U:U="口行5",0.13/N1114+J1114,IF(U:U="口行7",0.13/N1114+J1114,IF(U:U="口行10",0.18/N1114+J1114,IF(U:U="农发1",0.09/N1114+J1114,IF(U:U="农发2",0.09/N1114+J1114,IF(U:U="农发3",0.09/N1114+J1114,IF(U:U="农发5",0.14/N1114+J1114,IF(U:U="农发7",0.19/N1114+J1114,IF(U:U="农发10",0.19/N1114+J1114,IF(U:U="农发20",0.24/N1114+J1114,IF(U:U="国债1",0.05/N1114+J1114,IF(U:U="国债2",0.05/N1114+J1114,IF(U:U="国债3",0.05/N1114+J1114,IF(U:U="国开0",0,IF(U:U="农发0",0,IF(U:U="国债0",0,IF(U:U="口行0",0,0.1/N1114+J1114)))))))))))))))))))))))))</f>
        <v>4.004215285105718</v>
      </c>
      <c r="Q1114" s="1"/>
      <c r="R1114" s="88">
        <f t="shared" si="35"/>
        <v>-5.5684714894281839</v>
      </c>
      <c r="S1114" s="1"/>
      <c r="U1114" s="1" t="str">
        <f>IF(I:I="国家开发银行","国开",IF(I:I="中国进出口银行","口行",IF(I:I="中国农业发展银行","农发","国债")))&amp;IF(G:G&lt;1,"0",G1114)</f>
        <v>国开3</v>
      </c>
      <c r="W1114" s="1"/>
      <c r="X1114" s="1"/>
    </row>
    <row r="1115" spans="1:24" ht="15.75" hidden="1" x14ac:dyDescent="0.25">
      <c r="A1115" s="113" t="str">
        <f t="shared" si="34"/>
        <v>170210.IB</v>
      </c>
      <c r="B1115" s="29" t="s">
        <v>3669</v>
      </c>
      <c r="C1115" s="29" t="s">
        <v>3670</v>
      </c>
      <c r="D1115" s="33">
        <v>42920</v>
      </c>
      <c r="E1115" s="33">
        <v>42927</v>
      </c>
      <c r="F1115" s="30">
        <v>100</v>
      </c>
      <c r="G1115" s="30">
        <v>10</v>
      </c>
      <c r="H1115" s="29" t="s">
        <v>12</v>
      </c>
      <c r="I1115" s="29" t="s">
        <v>15</v>
      </c>
      <c r="J1115" s="30">
        <v>4.2081999999999997</v>
      </c>
      <c r="K1115" s="30">
        <v>3.66</v>
      </c>
      <c r="L1115" s="30"/>
      <c r="M1115" s="30">
        <v>3.6</v>
      </c>
      <c r="N1115" s="84">
        <f>[1]!b_anal_modidura_cnbd(A1115,E1115,1)</f>
        <v>7.8301999999999996</v>
      </c>
      <c r="O1115" s="85">
        <f>[1]!b_anal_yield_cnbd(A1115,D1115,1)</f>
        <v>4.2287999999999997</v>
      </c>
      <c r="P1115" s="86">
        <f>IF(U:U="国开1",0.09/N1115+J1115,IF(U:U="国开3",0.14/N1115+J1115,IF(U:U="国开5",0.24/N1115+J1115,IF(U:U="国开7",0.24/N1115+J1115,IF(U:U="国开10",0.29/N1115+J1115,IF(U:U="口行1",0.08/N1115+J1115,IF(U:U="口行2",0.08/N1115+J1115,IF(U:U="口行3",0.08/N1115+J1115,IF(U:U="口行5",0.13/N1115+J1115,IF(U:U="口行7",0.13/N1115+J1115,IF(U:U="口行10",0.18/N1115+J1115,IF(U:U="农发1",0.09/N1115+J1115,IF(U:U="农发2",0.09/N1115+J1115,IF(U:U="农发3",0.09/N1115+J1115,IF(U:U="农发5",0.14/N1115+J1115,IF(U:U="农发7",0.19/N1115+J1115,IF(U:U="农发10",0.19/N1115+J1115,IF(U:U="农发20",0.24/N1115+J1115,IF(U:U="国债1",0.05/N1115+J1115,IF(U:U="国债2",0.05/N1115+J1115,IF(U:U="国债3",0.05/N1115+J1115,IF(U:U="国开0",0,IF(U:U="农发0",0,IF(U:U="国债0",0,IF(U:U="口行0",0,0.1/N1115+J1115)))))))))))))))))))))))))</f>
        <v>4.2452360910321572</v>
      </c>
      <c r="Q1115" s="1"/>
      <c r="R1115" s="88">
        <f t="shared" si="35"/>
        <v>1.6436091032157485</v>
      </c>
      <c r="S1115" s="1"/>
      <c r="U1115" s="1" t="str">
        <f>IF(I:I="国家开发银行","国开",IF(I:I="中国进出口银行","口行",IF(I:I="中国农业发展银行","农发","国债")))&amp;IF(G:G&lt;1,"0",G1115)</f>
        <v>国开10</v>
      </c>
      <c r="W1115" s="1"/>
      <c r="X1115" s="1"/>
    </row>
    <row r="1116" spans="1:24" ht="15.75" hidden="1" x14ac:dyDescent="0.25">
      <c r="A1116" s="113" t="str">
        <f t="shared" si="34"/>
        <v>170010.IB</v>
      </c>
      <c r="B1116" s="29" t="s">
        <v>3671</v>
      </c>
      <c r="C1116" s="29" t="s">
        <v>3672</v>
      </c>
      <c r="D1116" s="33">
        <v>42921</v>
      </c>
      <c r="E1116" s="33">
        <v>42922</v>
      </c>
      <c r="F1116" s="30">
        <v>321.60000000000002</v>
      </c>
      <c r="G1116" s="30">
        <v>10</v>
      </c>
      <c r="H1116" s="29" t="s">
        <v>12</v>
      </c>
      <c r="I1116" s="29" t="s">
        <v>31</v>
      </c>
      <c r="J1116" s="30">
        <v>3.5661</v>
      </c>
      <c r="K1116" s="30">
        <v>4.16</v>
      </c>
      <c r="L1116" s="30"/>
      <c r="M1116" s="30"/>
      <c r="N1116" s="84">
        <f>[1]!b_anal_modidura_cnbd(A1116,E1116,1)</f>
        <v>8.1949000000000005</v>
      </c>
      <c r="O1116" s="85">
        <f>[1]!b_anal_yield_cnbd(A1116,D1116,1)</f>
        <v>3.5750000000000002</v>
      </c>
      <c r="P1116" s="86">
        <f>IF(U:U="国开1",0.09/N1116+J1116,IF(U:U="国开3",0.14/N1116+J1116,IF(U:U="国开5",0.24/N1116+J1116,IF(U:U="国开7",0.24/N1116+J1116,IF(U:U="国开10",0.29/N1116+J1116,IF(U:U="口行1",0.08/N1116+J1116,IF(U:U="口行2",0.08/N1116+J1116,IF(U:U="口行3",0.08/N1116+J1116,IF(U:U="口行5",0.13/N1116+J1116,IF(U:U="口行7",0.13/N1116+J1116,IF(U:U="口行10",0.18/N1116+J1116,IF(U:U="农发1",0.09/N1116+J1116,IF(U:U="农发2",0.09/N1116+J1116,IF(U:U="农发3",0.09/N1116+J1116,IF(U:U="农发5",0.14/N1116+J1116,IF(U:U="农发7",0.19/N1116+J1116,IF(U:U="农发10",0.19/N1116+J1116,IF(U:U="农发20",0.24/N1116+J1116,IF(U:U="国债1",0.05/N1116+J1116,IF(U:U="国债2",0.05/N1116+J1116,IF(U:U="国债3",0.05/N1116+J1116,IF(U:U="国开0",0,IF(U:U="农发0",0,IF(U:U="国债0",0,IF(U:U="口行0",0,0.1/N1116+J1116)))))))))))))))))))))))))</f>
        <v>3.5783027114424826</v>
      </c>
      <c r="Q1116" s="1"/>
      <c r="R1116" s="88">
        <f t="shared" si="35"/>
        <v>0.33027114424823978</v>
      </c>
      <c r="S1116" s="1"/>
      <c r="U1116" s="1" t="str">
        <f>IF(I:I="国家开发银行","国开",IF(I:I="中国进出口银行","口行",IF(I:I="中国农业发展银行","农发","国债")))&amp;IF(G:G&lt;1,"0",G1116)</f>
        <v>国债10</v>
      </c>
      <c r="W1116" s="1"/>
      <c r="X1116" s="1"/>
    </row>
    <row r="1117" spans="1:24" ht="15.75" hidden="1" x14ac:dyDescent="0.25">
      <c r="A1117" s="113" t="str">
        <f t="shared" si="34"/>
        <v>170307.IB</v>
      </c>
      <c r="B1117" s="29" t="s">
        <v>3673</v>
      </c>
      <c r="C1117" s="29" t="s">
        <v>3674</v>
      </c>
      <c r="D1117" s="33">
        <v>42922</v>
      </c>
      <c r="E1117" s="33">
        <v>42926</v>
      </c>
      <c r="F1117" s="30">
        <v>30</v>
      </c>
      <c r="G1117" s="30">
        <v>3</v>
      </c>
      <c r="H1117" s="29" t="s">
        <v>12</v>
      </c>
      <c r="I1117" s="29" t="s">
        <v>22</v>
      </c>
      <c r="J1117" s="30">
        <v>4.0213000000000001</v>
      </c>
      <c r="K1117" s="30">
        <v>3.61</v>
      </c>
      <c r="L1117" s="30"/>
      <c r="M1117" s="30">
        <v>1.75</v>
      </c>
      <c r="N1117" s="84">
        <f>[1]!b_anal_modidura_cnbd(A1117,E1117,1)</f>
        <v>2.6168</v>
      </c>
      <c r="O1117" s="85">
        <f>[1]!b_anal_yield_cnbd(A1117,D1117,1)</f>
        <v>4.0599999999999996</v>
      </c>
      <c r="P1117" s="86">
        <f>IF(U:U="国开1",0.09/N1117+J1117,IF(U:U="国开3",0.14/N1117+J1117,IF(U:U="国开5",0.24/N1117+J1117,IF(U:U="国开7",0.24/N1117+J1117,IF(U:U="国开10",0.29/N1117+J1117,IF(U:U="口行1",0.08/N1117+J1117,IF(U:U="口行2",0.08/N1117+J1117,IF(U:U="口行3",0.08/N1117+J1117,IF(U:U="口行5",0.13/N1117+J1117,IF(U:U="口行7",0.13/N1117+J1117,IF(U:U="口行10",0.18/N1117+J1117,IF(U:U="农发1",0.09/N1117+J1117,IF(U:U="农发2",0.09/N1117+J1117,IF(U:U="农发3",0.09/N1117+J1117,IF(U:U="农发5",0.14/N1117+J1117,IF(U:U="农发7",0.19/N1117+J1117,IF(U:U="农发10",0.19/N1117+J1117,IF(U:U="农发20",0.24/N1117+J1117,IF(U:U="国债1",0.05/N1117+J1117,IF(U:U="国债2",0.05/N1117+J1117,IF(U:U="国债3",0.05/N1117+J1117,IF(U:U="国开0",0,IF(U:U="农发0",0,IF(U:U="国债0",0,IF(U:U="口行0",0,0.1/N1117+J1117)))))))))))))))))))))))))</f>
        <v>4.0518716906144912</v>
      </c>
      <c r="Q1117" s="1"/>
      <c r="R1117" s="88">
        <f t="shared" si="35"/>
        <v>-0.81283093855084587</v>
      </c>
      <c r="S1117" s="1"/>
      <c r="U1117" s="1" t="str">
        <f>IF(I:I="国家开发银行","国开",IF(I:I="中国进出口银行","口行",IF(I:I="中国农业发展银行","农发","国债")))&amp;IF(G:G&lt;1,"0",G1117)</f>
        <v>口行3</v>
      </c>
      <c r="W1117" s="1"/>
      <c r="X1117" s="1"/>
    </row>
    <row r="1118" spans="1:24" ht="15.75" hidden="1" x14ac:dyDescent="0.25">
      <c r="A1118" s="113" t="str">
        <f t="shared" si="34"/>
        <v>170206.IB</v>
      </c>
      <c r="B1118" s="29" t="s">
        <v>3675</v>
      </c>
      <c r="C1118" s="29" t="s">
        <v>3676</v>
      </c>
      <c r="D1118" s="33">
        <v>42922</v>
      </c>
      <c r="E1118" s="33">
        <v>42926</v>
      </c>
      <c r="F1118" s="30">
        <v>70</v>
      </c>
      <c r="G1118" s="30">
        <v>5</v>
      </c>
      <c r="H1118" s="29" t="s">
        <v>12</v>
      </c>
      <c r="I1118" s="29" t="s">
        <v>15</v>
      </c>
      <c r="J1118" s="30">
        <v>4.0461</v>
      </c>
      <c r="K1118" s="30">
        <v>3.2</v>
      </c>
      <c r="L1118" s="30"/>
      <c r="M1118" s="30">
        <v>1.2876000000000001</v>
      </c>
      <c r="N1118" s="84">
        <f>[1]!b_anal_modidura_cnbd(A1118,E1118,1)</f>
        <v>4.2222999999999997</v>
      </c>
      <c r="O1118" s="85">
        <f>[1]!b_anal_yield_cnbd(A1118,D1118,1)</f>
        <v>4.0999999999999996</v>
      </c>
      <c r="P1118" s="86">
        <f>IF(U:U="国开1",0.09/N1118+J1118,IF(U:U="国开3",0.14/N1118+J1118,IF(U:U="国开5",0.24/N1118+J1118,IF(U:U="国开7",0.24/N1118+J1118,IF(U:U="国开10",0.29/N1118+J1118,IF(U:U="口行1",0.08/N1118+J1118,IF(U:U="口行2",0.08/N1118+J1118,IF(U:U="口行3",0.08/N1118+J1118,IF(U:U="口行5",0.13/N1118+J1118,IF(U:U="口行7",0.13/N1118+J1118,IF(U:U="口行10",0.18/N1118+J1118,IF(U:U="农发1",0.09/N1118+J1118,IF(U:U="农发2",0.09/N1118+J1118,IF(U:U="农发3",0.09/N1118+J1118,IF(U:U="农发5",0.14/N1118+J1118,IF(U:U="农发7",0.19/N1118+J1118,IF(U:U="农发10",0.19/N1118+J1118,IF(U:U="农发20",0.24/N1118+J1118,IF(U:U="国债1",0.05/N1118+J1118,IF(U:U="国债2",0.05/N1118+J1118,IF(U:U="国债3",0.05/N1118+J1118,IF(U:U="国开0",0,IF(U:U="农发0",0,IF(U:U="国债0",0,IF(U:U="口行0",0,0.1/N1118+J1118)))))))))))))))))))))))))</f>
        <v>4.1029410581910337</v>
      </c>
      <c r="Q1118" s="1"/>
      <c r="R1118" s="88">
        <f t="shared" si="35"/>
        <v>0.29410581910340738</v>
      </c>
      <c r="S1118" s="1"/>
      <c r="U1118" s="1" t="str">
        <f>IF(I:I="国家开发银行","国开",IF(I:I="中国进出口银行","口行",IF(I:I="中国农业发展银行","农发","国债")))&amp;IF(G:G&lt;1,"0",G1118)</f>
        <v>国开5</v>
      </c>
      <c r="W1118" s="1"/>
      <c r="X1118" s="1"/>
    </row>
    <row r="1119" spans="1:24" ht="15.75" hidden="1" x14ac:dyDescent="0.25">
      <c r="A1119" s="113" t="str">
        <f t="shared" si="34"/>
        <v>170201.IB</v>
      </c>
      <c r="B1119" s="29" t="s">
        <v>3677</v>
      </c>
      <c r="C1119" s="29" t="s">
        <v>3678</v>
      </c>
      <c r="D1119" s="33">
        <v>42922</v>
      </c>
      <c r="E1119" s="33">
        <v>42926</v>
      </c>
      <c r="F1119" s="30">
        <v>50</v>
      </c>
      <c r="G1119" s="30">
        <v>7</v>
      </c>
      <c r="H1119" s="29" t="s">
        <v>12</v>
      </c>
      <c r="I1119" s="29" t="s">
        <v>15</v>
      </c>
      <c r="J1119" s="30">
        <v>4.1574</v>
      </c>
      <c r="K1119" s="30">
        <v>2.33</v>
      </c>
      <c r="L1119" s="30"/>
      <c r="M1119" s="30">
        <v>1.45</v>
      </c>
      <c r="N1119" s="84">
        <f>[1]!b_anal_modidura_cnbd(A1119,E1119,1)</f>
        <v>5.5263</v>
      </c>
      <c r="O1119" s="85">
        <f>[1]!b_anal_yield_cnbd(A1119,D1119,1)</f>
        <v>4.1906999999999996</v>
      </c>
      <c r="P1119" s="86">
        <f>IF(U:U="国开1",0.09/N1119+J1119,IF(U:U="国开3",0.14/N1119+J1119,IF(U:U="国开5",0.24/N1119+J1119,IF(U:U="国开7",0.24/N1119+J1119,IF(U:U="国开10",0.29/N1119+J1119,IF(U:U="口行1",0.08/N1119+J1119,IF(U:U="口行2",0.08/N1119+J1119,IF(U:U="口行3",0.08/N1119+J1119,IF(U:U="口行5",0.13/N1119+J1119,IF(U:U="口行7",0.13/N1119+J1119,IF(U:U="口行10",0.18/N1119+J1119,IF(U:U="农发1",0.09/N1119+J1119,IF(U:U="农发2",0.09/N1119+J1119,IF(U:U="农发3",0.09/N1119+J1119,IF(U:U="农发5",0.14/N1119+J1119,IF(U:U="农发7",0.19/N1119+J1119,IF(U:U="农发10",0.19/N1119+J1119,IF(U:U="农发20",0.24/N1119+J1119,IF(U:U="国债1",0.05/N1119+J1119,IF(U:U="国债2",0.05/N1119+J1119,IF(U:U="国债3",0.05/N1119+J1119,IF(U:U="国开0",0,IF(U:U="农发0",0,IF(U:U="国债0",0,IF(U:U="口行0",0,0.1/N1119+J1119)))))))))))))))))))))))))</f>
        <v>4.2008286955105589</v>
      </c>
      <c r="Q1119" s="1"/>
      <c r="R1119" s="88">
        <f t="shared" si="35"/>
        <v>1.0128695510559282</v>
      </c>
      <c r="S1119" s="1"/>
      <c r="U1119" s="1" t="str">
        <f>IF(I:I="国家开发银行","国开",IF(I:I="中国进出口银行","口行",IF(I:I="中国农业发展银行","农发","国债")))&amp;IF(G:G&lt;1,"0",G1119)</f>
        <v>国开7</v>
      </c>
      <c r="W1119" s="1"/>
      <c r="X1119" s="1"/>
    </row>
    <row r="1120" spans="1:24" ht="15.75" hidden="1" x14ac:dyDescent="0.25">
      <c r="A1120" s="113" t="str">
        <f t="shared" si="34"/>
        <v>170201.IB</v>
      </c>
      <c r="B1120" s="29" t="s">
        <v>3679</v>
      </c>
      <c r="C1120" s="29" t="s">
        <v>3680</v>
      </c>
      <c r="D1120" s="33">
        <v>42927</v>
      </c>
      <c r="E1120" s="33">
        <v>42929</v>
      </c>
      <c r="F1120" s="30">
        <v>50</v>
      </c>
      <c r="G1120" s="30">
        <v>7</v>
      </c>
      <c r="H1120" s="29" t="s">
        <v>12</v>
      </c>
      <c r="I1120" s="29" t="s">
        <v>15</v>
      </c>
      <c r="J1120" s="30">
        <v>4.2069000000000001</v>
      </c>
      <c r="K1120" s="30">
        <v>2.12</v>
      </c>
      <c r="L1120" s="30"/>
      <c r="M1120" s="30">
        <v>2.6522000000000001</v>
      </c>
      <c r="N1120" s="84">
        <f>[1]!b_anal_modidura_cnbd(A1120,E1120,1)</f>
        <v>5.5208000000000004</v>
      </c>
      <c r="O1120" s="85">
        <f>[1]!b_anal_yield_cnbd(A1120,D1120,1)</f>
        <v>4.2195999999999998</v>
      </c>
      <c r="P1120" s="86">
        <f>IF(U:U="国开1",0.09/N1120+J1120,IF(U:U="国开3",0.14/N1120+J1120,IF(U:U="国开5",0.24/N1120+J1120,IF(U:U="国开7",0.24/N1120+J1120,IF(U:U="国开10",0.29/N1120+J1120,IF(U:U="口行1",0.08/N1120+J1120,IF(U:U="口行2",0.08/N1120+J1120,IF(U:U="口行3",0.08/N1120+J1120,IF(U:U="口行5",0.13/N1120+J1120,IF(U:U="口行7",0.13/N1120+J1120,IF(U:U="口行10",0.18/N1120+J1120,IF(U:U="农发1",0.09/N1120+J1120,IF(U:U="农发2",0.09/N1120+J1120,IF(U:U="农发3",0.09/N1120+J1120,IF(U:U="农发5",0.14/N1120+J1120,IF(U:U="农发7",0.19/N1120+J1120,IF(U:U="农发10",0.19/N1120+J1120,IF(U:U="农发20",0.24/N1120+J1120,IF(U:U="国债1",0.05/N1120+J1120,IF(U:U="国债2",0.05/N1120+J1120,IF(U:U="国债3",0.05/N1120+J1120,IF(U:U="国开0",0,IF(U:U="农发0",0,IF(U:U="国债0",0,IF(U:U="口行0",0,0.1/N1120+J1120)))))))))))))))))))))))))</f>
        <v>4.2503719605854222</v>
      </c>
      <c r="Q1120" s="1"/>
      <c r="R1120" s="88">
        <f t="shared" si="35"/>
        <v>3.077196058542242</v>
      </c>
      <c r="S1120" s="1"/>
      <c r="U1120" s="1" t="str">
        <f>IF(I:I="国家开发银行","国开",IF(I:I="中国进出口银行","口行",IF(I:I="中国农业发展银行","农发","国债")))&amp;IF(G:G&lt;1,"0",G1120)</f>
        <v>国开7</v>
      </c>
      <c r="W1120" s="1"/>
      <c r="X1120" s="1"/>
    </row>
    <row r="1121" spans="1:24" ht="15.75" hidden="1" x14ac:dyDescent="0.25">
      <c r="A1121" s="113" t="str">
        <f t="shared" si="34"/>
        <v>170206.IB</v>
      </c>
      <c r="B1121" s="29" t="s">
        <v>3681</v>
      </c>
      <c r="C1121" s="29" t="s">
        <v>3682</v>
      </c>
      <c r="D1121" s="33">
        <v>42927</v>
      </c>
      <c r="E1121" s="33">
        <v>42929</v>
      </c>
      <c r="F1121" s="30">
        <v>70</v>
      </c>
      <c r="G1121" s="30">
        <v>5</v>
      </c>
      <c r="H1121" s="29" t="s">
        <v>12</v>
      </c>
      <c r="I1121" s="29" t="s">
        <v>15</v>
      </c>
      <c r="J1121" s="30">
        <v>4.0726000000000004</v>
      </c>
      <c r="K1121" s="30">
        <v>3.71</v>
      </c>
      <c r="L1121" s="30"/>
      <c r="M1121" s="30">
        <v>1.1337999999999999</v>
      </c>
      <c r="N1121" s="84">
        <f>[1]!b_anal_modidura_cnbd(A1121,E1121,1)</f>
        <v>4.2168000000000001</v>
      </c>
      <c r="O1121" s="85">
        <f>[1]!b_anal_yield_cnbd(A1121,D1121,1)</f>
        <v>4.1237000000000004</v>
      </c>
      <c r="P1121" s="86">
        <f>IF(U:U="国开1",0.09/N1121+J1121,IF(U:U="国开3",0.14/N1121+J1121,IF(U:U="国开5",0.24/N1121+J1121,IF(U:U="国开7",0.24/N1121+J1121,IF(U:U="国开10",0.29/N1121+J1121,IF(U:U="口行1",0.08/N1121+J1121,IF(U:U="口行2",0.08/N1121+J1121,IF(U:U="口行3",0.08/N1121+J1121,IF(U:U="口行5",0.13/N1121+J1121,IF(U:U="口行7",0.13/N1121+J1121,IF(U:U="口行10",0.18/N1121+J1121,IF(U:U="农发1",0.09/N1121+J1121,IF(U:U="农发2",0.09/N1121+J1121,IF(U:U="农发3",0.09/N1121+J1121,IF(U:U="农发5",0.14/N1121+J1121,IF(U:U="农发7",0.19/N1121+J1121,IF(U:U="农发10",0.19/N1121+J1121,IF(U:U="农发20",0.24/N1121+J1121,IF(U:U="国债1",0.05/N1121+J1121,IF(U:U="国债2",0.05/N1121+J1121,IF(U:U="国债3",0.05/N1121+J1121,IF(U:U="国开0",0,IF(U:U="农发0",0,IF(U:U="国债0",0,IF(U:U="口行0",0,0.1/N1121+J1121)))))))))))))))))))))))))</f>
        <v>4.1295151963574277</v>
      </c>
      <c r="Q1121" s="1"/>
      <c r="R1121" s="88">
        <f t="shared" si="35"/>
        <v>0.58151963574273324</v>
      </c>
      <c r="S1121" s="1"/>
      <c r="U1121" s="1" t="str">
        <f>IF(I:I="国家开发银行","国开",IF(I:I="中国进出口银行","口行",IF(I:I="中国农业发展银行","农发","国债")))&amp;IF(G:G&lt;1,"0",G1121)</f>
        <v>国开5</v>
      </c>
      <c r="W1121" s="1"/>
      <c r="X1121" s="1"/>
    </row>
    <row r="1122" spans="1:24" ht="15.75" hidden="1" x14ac:dyDescent="0.25">
      <c r="A1122" s="113" t="str">
        <f t="shared" si="34"/>
        <v>170407.IB</v>
      </c>
      <c r="B1122" s="29" t="s">
        <v>3683</v>
      </c>
      <c r="C1122" s="29" t="s">
        <v>3684</v>
      </c>
      <c r="D1122" s="33">
        <v>42928</v>
      </c>
      <c r="E1122" s="33">
        <v>42930</v>
      </c>
      <c r="F1122" s="30">
        <v>50</v>
      </c>
      <c r="G1122" s="30">
        <v>3</v>
      </c>
      <c r="H1122" s="29" t="s">
        <v>12</v>
      </c>
      <c r="I1122" s="29" t="s">
        <v>41</v>
      </c>
      <c r="J1122" s="30">
        <v>4.0243000000000002</v>
      </c>
      <c r="K1122" s="30">
        <v>4.92</v>
      </c>
      <c r="L1122" s="30"/>
      <c r="M1122" s="30">
        <v>5.76</v>
      </c>
      <c r="N1122" s="84">
        <f>[1]!b_anal_modidura_cnbd(A1122,E1122,1)</f>
        <v>2.5482</v>
      </c>
      <c r="O1122" s="85">
        <f>[1]!b_anal_yield_cnbd(A1122,D1122,1)</f>
        <v>4.0549999999999997</v>
      </c>
      <c r="P1122" s="86">
        <f>IF(U:U="国开1",0.09/N1122+J1122,IF(U:U="国开3",0.14/N1122+J1122,IF(U:U="国开5",0.24/N1122+J1122,IF(U:U="国开7",0.24/N1122+J1122,IF(U:U="国开10",0.29/N1122+J1122,IF(U:U="口行1",0.08/N1122+J1122,IF(U:U="口行2",0.08/N1122+J1122,IF(U:U="口行3",0.08/N1122+J1122,IF(U:U="口行5",0.13/N1122+J1122,IF(U:U="口行7",0.13/N1122+J1122,IF(U:U="口行10",0.18/N1122+J1122,IF(U:U="农发1",0.09/N1122+J1122,IF(U:U="农发2",0.09/N1122+J1122,IF(U:U="农发3",0.09/N1122+J1122,IF(U:U="农发5",0.14/N1122+J1122,IF(U:U="农发7",0.19/N1122+J1122,IF(U:U="农发10",0.19/N1122+J1122,IF(U:U="农发20",0.24/N1122+J1122,IF(U:U="国债1",0.05/N1122+J1122,IF(U:U="国债2",0.05/N1122+J1122,IF(U:U="国债3",0.05/N1122+J1122,IF(U:U="国开0",0,IF(U:U="农发0",0,IF(U:U="国债0",0,IF(U:U="口行0",0,0.1/N1122+J1122)))))))))))))))))))))))))</f>
        <v>4.0596190487402879</v>
      </c>
      <c r="Q1122" s="1"/>
      <c r="R1122" s="88">
        <f t="shared" si="35"/>
        <v>0.46190487402881786</v>
      </c>
      <c r="S1122" s="1"/>
      <c r="U1122" s="1" t="str">
        <f>IF(I:I="国家开发银行","国开",IF(I:I="中国进出口银行","口行",IF(I:I="中国农业发展银行","农发","国债")))&amp;IF(G:G&lt;1,"0",G1122)</f>
        <v>农发3</v>
      </c>
      <c r="W1122" s="1"/>
      <c r="X1122" s="1"/>
    </row>
    <row r="1123" spans="1:24" ht="15.75" hidden="1" x14ac:dyDescent="0.25">
      <c r="A1123" s="113" t="str">
        <f t="shared" si="34"/>
        <v>170409.IB</v>
      </c>
      <c r="B1123" s="29" t="s">
        <v>3685</v>
      </c>
      <c r="C1123" s="29" t="s">
        <v>3686</v>
      </c>
      <c r="D1123" s="33">
        <v>42928</v>
      </c>
      <c r="E1123" s="33">
        <v>42930</v>
      </c>
      <c r="F1123" s="30">
        <v>50</v>
      </c>
      <c r="G1123" s="30">
        <v>5</v>
      </c>
      <c r="H1123" s="29" t="s">
        <v>12</v>
      </c>
      <c r="I1123" s="29" t="s">
        <v>41</v>
      </c>
      <c r="J1123" s="30">
        <v>4.0937999999999999</v>
      </c>
      <c r="K1123" s="30">
        <v>5.49</v>
      </c>
      <c r="L1123" s="30"/>
      <c r="M1123" s="30">
        <v>3.1922999999999999</v>
      </c>
      <c r="N1123" s="84">
        <f>[1]!b_anal_modidura_cnbd(A1123,E1123,1)</f>
        <v>4.2150999999999996</v>
      </c>
      <c r="O1123" s="85">
        <f>[1]!b_anal_yield_cnbd(A1123,D1123,1)</f>
        <v>4.13</v>
      </c>
      <c r="P1123" s="86">
        <f>IF(U:U="国开1",0.09/N1123+J1123,IF(U:U="国开3",0.14/N1123+J1123,IF(U:U="国开5",0.24/N1123+J1123,IF(U:U="国开7",0.24/N1123+J1123,IF(U:U="国开10",0.29/N1123+J1123,IF(U:U="口行1",0.08/N1123+J1123,IF(U:U="口行2",0.08/N1123+J1123,IF(U:U="口行3",0.08/N1123+J1123,IF(U:U="口行5",0.13/N1123+J1123,IF(U:U="口行7",0.13/N1123+J1123,IF(U:U="口行10",0.18/N1123+J1123,IF(U:U="农发1",0.09/N1123+J1123,IF(U:U="农发2",0.09/N1123+J1123,IF(U:U="农发3",0.09/N1123+J1123,IF(U:U="农发5",0.14/N1123+J1123,IF(U:U="农发7",0.19/N1123+J1123,IF(U:U="农发10",0.19/N1123+J1123,IF(U:U="农发20",0.24/N1123+J1123,IF(U:U="国债1",0.05/N1123+J1123,IF(U:U="国债2",0.05/N1123+J1123,IF(U:U="国债3",0.05/N1123+J1123,IF(U:U="国开0",0,IF(U:U="农发0",0,IF(U:U="国债0",0,IF(U:U="口行0",0,0.1/N1123+J1123)))))))))))))))))))))))))</f>
        <v>4.1270139213779036</v>
      </c>
      <c r="Q1123" s="1"/>
      <c r="R1123" s="88">
        <f t="shared" si="35"/>
        <v>-0.2986078622096322</v>
      </c>
      <c r="S1123" s="1"/>
      <c r="U1123" s="1" t="str">
        <f>IF(I:I="国家开发银行","国开",IF(I:I="中国进出口银行","口行",IF(I:I="中国农业发展银行","农发","国债")))&amp;IF(G:G&lt;1,"0",G1123)</f>
        <v>农发5</v>
      </c>
      <c r="W1123" s="1"/>
      <c r="X1123" s="1"/>
    </row>
    <row r="1124" spans="1:24" ht="15.75" hidden="1" x14ac:dyDescent="0.25">
      <c r="A1124" s="113" t="str">
        <f t="shared" si="34"/>
        <v>170405.IB</v>
      </c>
      <c r="B1124" s="29" t="s">
        <v>3687</v>
      </c>
      <c r="C1124" s="29" t="s">
        <v>3688</v>
      </c>
      <c r="D1124" s="33">
        <v>42928</v>
      </c>
      <c r="E1124" s="33">
        <v>42930</v>
      </c>
      <c r="F1124" s="30">
        <v>50</v>
      </c>
      <c r="G1124" s="30">
        <v>10</v>
      </c>
      <c r="H1124" s="29" t="s">
        <v>12</v>
      </c>
      <c r="I1124" s="29" t="s">
        <v>41</v>
      </c>
      <c r="J1124" s="30">
        <v>4.2241</v>
      </c>
      <c r="K1124" s="30">
        <v>6.86</v>
      </c>
      <c r="L1124" s="30"/>
      <c r="M1124" s="30">
        <v>1.3262</v>
      </c>
      <c r="N1124" s="84">
        <f>[1]!b_anal_modidura_cnbd(A1124,E1124,1)</f>
        <v>7.6155999999999997</v>
      </c>
      <c r="O1124" s="85">
        <f>[1]!b_anal_yield_cnbd(A1124,D1124,1)</f>
        <v>4.2549000000000001</v>
      </c>
      <c r="P1124" s="86">
        <f>IF(U:U="国开1",0.09/N1124+J1124,IF(U:U="国开3",0.14/N1124+J1124,IF(U:U="国开5",0.24/N1124+J1124,IF(U:U="国开7",0.24/N1124+J1124,IF(U:U="国开10",0.29/N1124+J1124,IF(U:U="口行1",0.08/N1124+J1124,IF(U:U="口行2",0.08/N1124+J1124,IF(U:U="口行3",0.08/N1124+J1124,IF(U:U="口行5",0.13/N1124+J1124,IF(U:U="口行7",0.13/N1124+J1124,IF(U:U="口行10",0.18/N1124+J1124,IF(U:U="农发1",0.09/N1124+J1124,IF(U:U="农发2",0.09/N1124+J1124,IF(U:U="农发3",0.09/N1124+J1124,IF(U:U="农发5",0.14/N1124+J1124,IF(U:U="农发7",0.19/N1124+J1124,IF(U:U="农发10",0.19/N1124+J1124,IF(U:U="农发20",0.24/N1124+J1124,IF(U:U="国债1",0.05/N1124+J1124,IF(U:U="国债2",0.05/N1124+J1124,IF(U:U="国债3",0.05/N1124+J1124,IF(U:U="国开0",0,IF(U:U="农发0",0,IF(U:U="国债0",0,IF(U:U="口行0",0,0.1/N1124+J1124)))))))))))))))))))))))))</f>
        <v>4.2490487893271709</v>
      </c>
      <c r="Q1124" s="1"/>
      <c r="R1124" s="88">
        <f t="shared" si="35"/>
        <v>-0.58512106728292324</v>
      </c>
      <c r="S1124" s="1"/>
      <c r="U1124" s="1" t="str">
        <f>IF(I:I="国家开发银行","国开",IF(I:I="中国进出口银行","口行",IF(I:I="中国农业发展银行","农发","国债")))&amp;IF(G:G&lt;1,"0",G1124)</f>
        <v>农发10</v>
      </c>
      <c r="W1124" s="1"/>
      <c r="X1124" s="1"/>
    </row>
    <row r="1125" spans="1:24" ht="15.75" hidden="1" x14ac:dyDescent="0.25">
      <c r="A1125" s="113" t="str">
        <f t="shared" si="34"/>
        <v>170309.IB</v>
      </c>
      <c r="B1125" s="29" t="s">
        <v>3689</v>
      </c>
      <c r="C1125" s="29" t="s">
        <v>3690</v>
      </c>
      <c r="D1125" s="33">
        <v>42929</v>
      </c>
      <c r="E1125" s="33">
        <v>42933</v>
      </c>
      <c r="F1125" s="30">
        <v>50</v>
      </c>
      <c r="G1125" s="30">
        <v>5</v>
      </c>
      <c r="H1125" s="29" t="s">
        <v>12</v>
      </c>
      <c r="I1125" s="29" t="s">
        <v>22</v>
      </c>
      <c r="J1125" s="30">
        <v>4.0936000000000003</v>
      </c>
      <c r="K1125" s="30">
        <v>2.84</v>
      </c>
      <c r="L1125" s="30"/>
      <c r="M1125" s="30">
        <v>1.0251999999999999</v>
      </c>
      <c r="N1125" s="84">
        <f>[1]!b_anal_modidura_cnbd(A1125,E1125,1)</f>
        <v>4.4191000000000003</v>
      </c>
      <c r="O1125" s="85">
        <f>[1]!b_anal_yield_cnbd(A1125,D1125,1)</f>
        <v>4.1193999999999997</v>
      </c>
      <c r="P1125" s="86">
        <f>IF(U:U="国开1",0.09/N1125+J1125,IF(U:U="国开3",0.14/N1125+J1125,IF(U:U="国开5",0.24/N1125+J1125,IF(U:U="国开7",0.24/N1125+J1125,IF(U:U="国开10",0.29/N1125+J1125,IF(U:U="口行1",0.08/N1125+J1125,IF(U:U="口行2",0.08/N1125+J1125,IF(U:U="口行3",0.08/N1125+J1125,IF(U:U="口行5",0.13/N1125+J1125,IF(U:U="口行7",0.13/N1125+J1125,IF(U:U="口行10",0.18/N1125+J1125,IF(U:U="农发1",0.09/N1125+J1125,IF(U:U="农发2",0.09/N1125+J1125,IF(U:U="农发3",0.09/N1125+J1125,IF(U:U="农发5",0.14/N1125+J1125,IF(U:U="农发7",0.19/N1125+J1125,IF(U:U="农发10",0.19/N1125+J1125,IF(U:U="农发20",0.24/N1125+J1125,IF(U:U="国债1",0.05/N1125+J1125,IF(U:U="国债2",0.05/N1125+J1125,IF(U:U="国债3",0.05/N1125+J1125,IF(U:U="国开0",0,IF(U:U="农发0",0,IF(U:U="国债0",0,IF(U:U="口行0",0,0.1/N1125+J1125)))))))))))))))))))))))))</f>
        <v>4.1230177547464422</v>
      </c>
      <c r="Q1125" s="1"/>
      <c r="R1125" s="88">
        <f t="shared" si="35"/>
        <v>0.36177547464424364</v>
      </c>
      <c r="S1125" s="1"/>
      <c r="U1125" s="1" t="str">
        <f>IF(I:I="国家开发银行","国开",IF(I:I="中国进出口银行","口行",IF(I:I="中国农业发展银行","农发","国债")))&amp;IF(G:G&lt;1,"0",G1125)</f>
        <v>口行5</v>
      </c>
      <c r="W1125" s="1"/>
      <c r="X1125" s="1"/>
    </row>
    <row r="1126" spans="1:24" ht="15.75" hidden="1" x14ac:dyDescent="0.25">
      <c r="A1126" s="113" t="str">
        <f t="shared" si="34"/>
        <v>170210.IB</v>
      </c>
      <c r="B1126" s="29" t="s">
        <v>3691</v>
      </c>
      <c r="C1126" s="29" t="s">
        <v>3692</v>
      </c>
      <c r="D1126" s="33">
        <v>42929</v>
      </c>
      <c r="E1126" s="33">
        <v>42933</v>
      </c>
      <c r="F1126" s="30">
        <v>140</v>
      </c>
      <c r="G1126" s="30">
        <v>10</v>
      </c>
      <c r="H1126" s="29" t="s">
        <v>12</v>
      </c>
      <c r="I1126" s="29" t="s">
        <v>15</v>
      </c>
      <c r="J1126" s="30">
        <v>4.1349999999999998</v>
      </c>
      <c r="K1126" s="30">
        <v>3.56</v>
      </c>
      <c r="L1126" s="30"/>
      <c r="M1126" s="30">
        <v>8.5886999999999993</v>
      </c>
      <c r="N1126" s="84">
        <f>[1]!b_anal_modidura_cnbd(A1126,E1126,1)</f>
        <v>7.8177000000000003</v>
      </c>
      <c r="O1126" s="85">
        <f>[1]!b_anal_yield_cnbd(A1126,D1126,1)</f>
        <v>4.1661999999999999</v>
      </c>
      <c r="P1126" s="86">
        <f>IF(U:U="国开1",0.09/N1126+J1126,IF(U:U="国开3",0.14/N1126+J1126,IF(U:U="国开5",0.24/N1126+J1126,IF(U:U="国开7",0.24/N1126+J1126,IF(U:U="国开10",0.29/N1126+J1126,IF(U:U="口行1",0.08/N1126+J1126,IF(U:U="口行2",0.08/N1126+J1126,IF(U:U="口行3",0.08/N1126+J1126,IF(U:U="口行5",0.13/N1126+J1126,IF(U:U="口行7",0.13/N1126+J1126,IF(U:U="口行10",0.18/N1126+J1126,IF(U:U="农发1",0.09/N1126+J1126,IF(U:U="农发2",0.09/N1126+J1126,IF(U:U="农发3",0.09/N1126+J1126,IF(U:U="农发5",0.14/N1126+J1126,IF(U:U="农发7",0.19/N1126+J1126,IF(U:U="农发10",0.19/N1126+J1126,IF(U:U="农发20",0.24/N1126+J1126,IF(U:U="国债1",0.05/N1126+J1126,IF(U:U="国债2",0.05/N1126+J1126,IF(U:U="国债3",0.05/N1126+J1126,IF(U:U="国开0",0,IF(U:U="农发0",0,IF(U:U="国债0",0,IF(U:U="口行0",0,0.1/N1126+J1126)))))))))))))))))))))))))</f>
        <v>4.1720953093620885</v>
      </c>
      <c r="Q1126" s="1"/>
      <c r="R1126" s="88">
        <f t="shared" si="35"/>
        <v>0.58953093620885966</v>
      </c>
      <c r="S1126" s="1"/>
      <c r="U1126" s="1" t="str">
        <f>IF(I:I="国家开发银行","国开",IF(I:I="中国进出口银行","口行",IF(I:I="中国农业发展银行","农发","国债")))&amp;IF(G:G&lt;1,"0",G1126)</f>
        <v>国开10</v>
      </c>
      <c r="W1126" s="1"/>
      <c r="X1126" s="1"/>
    </row>
    <row r="1127" spans="1:24" ht="15.75" hidden="1" x14ac:dyDescent="0.25">
      <c r="A1127" s="113" t="str">
        <f t="shared" si="34"/>
        <v>170303.IB</v>
      </c>
      <c r="B1127" s="29" t="s">
        <v>3693</v>
      </c>
      <c r="C1127" s="29" t="s">
        <v>3694</v>
      </c>
      <c r="D1127" s="33">
        <v>42929</v>
      </c>
      <c r="E1127" s="33">
        <v>42933</v>
      </c>
      <c r="F1127" s="30">
        <v>30</v>
      </c>
      <c r="G1127" s="30">
        <v>10</v>
      </c>
      <c r="H1127" s="29" t="s">
        <v>12</v>
      </c>
      <c r="I1127" s="29" t="s">
        <v>22</v>
      </c>
      <c r="J1127" s="30">
        <v>4.2190000000000003</v>
      </c>
      <c r="K1127" s="30">
        <v>4.32</v>
      </c>
      <c r="L1127" s="30"/>
      <c r="M1127" s="30">
        <v>1.1476999999999999</v>
      </c>
      <c r="N1127" s="84">
        <f>[1]!b_anal_modidura_cnbd(A1127,E1127,1)</f>
        <v>7.7332999999999998</v>
      </c>
      <c r="O1127" s="85">
        <f>[1]!b_anal_yield_cnbd(A1127,D1127,1)</f>
        <v>4.2450000000000001</v>
      </c>
      <c r="P1127" s="86">
        <f>IF(U:U="国开1",0.09/N1127+J1127,IF(U:U="国开3",0.14/N1127+J1127,IF(U:U="国开5",0.24/N1127+J1127,IF(U:U="国开7",0.24/N1127+J1127,IF(U:U="国开10",0.29/N1127+J1127,IF(U:U="口行1",0.08/N1127+J1127,IF(U:U="口行2",0.08/N1127+J1127,IF(U:U="口行3",0.08/N1127+J1127,IF(U:U="口行5",0.13/N1127+J1127,IF(U:U="口行7",0.13/N1127+J1127,IF(U:U="口行10",0.18/N1127+J1127,IF(U:U="农发1",0.09/N1127+J1127,IF(U:U="农发2",0.09/N1127+J1127,IF(U:U="农发3",0.09/N1127+J1127,IF(U:U="农发5",0.14/N1127+J1127,IF(U:U="农发7",0.19/N1127+J1127,IF(U:U="农发10",0.19/N1127+J1127,IF(U:U="农发20",0.24/N1127+J1127,IF(U:U="国债1",0.05/N1127+J1127,IF(U:U="国债2",0.05/N1127+J1127,IF(U:U="国债3",0.05/N1127+J1127,IF(U:U="国开0",0,IF(U:U="农发0",0,IF(U:U="国债0",0,IF(U:U="口行0",0,0.1/N1127+J1127)))))))))))))))))))))))))</f>
        <v>4.2422759623963904</v>
      </c>
      <c r="Q1127" s="1"/>
      <c r="R1127" s="88">
        <f t="shared" si="35"/>
        <v>-0.27240376036097302</v>
      </c>
      <c r="S1127" s="1"/>
      <c r="U1127" s="1" t="str">
        <f>IF(I:I="国家开发银行","国开",IF(I:I="中国进出口银行","口行",IF(I:I="中国农业发展银行","农发","国债")))&amp;IF(G:G&lt;1,"0",G1127)</f>
        <v>口行10</v>
      </c>
      <c r="W1127" s="1"/>
      <c r="X1127" s="1"/>
    </row>
    <row r="1128" spans="1:24" ht="15.75" hidden="1" x14ac:dyDescent="0.25">
      <c r="A1128" s="113" t="str">
        <f t="shared" si="34"/>
        <v>170307.IB</v>
      </c>
      <c r="B1128" s="29" t="s">
        <v>3695</v>
      </c>
      <c r="C1128" s="29" t="s">
        <v>3696</v>
      </c>
      <c r="D1128" s="33">
        <v>42929</v>
      </c>
      <c r="E1128" s="33">
        <v>42933</v>
      </c>
      <c r="F1128" s="30">
        <v>30</v>
      </c>
      <c r="G1128" s="30">
        <v>3</v>
      </c>
      <c r="H1128" s="29" t="s">
        <v>12</v>
      </c>
      <c r="I1128" s="29" t="s">
        <v>22</v>
      </c>
      <c r="J1128" s="30">
        <v>4.0049000000000001</v>
      </c>
      <c r="K1128" s="30">
        <v>4.71</v>
      </c>
      <c r="L1128" s="30"/>
      <c r="M1128" s="30">
        <v>8.6452000000000009</v>
      </c>
      <c r="N1128" s="84">
        <f>[1]!b_anal_modidura_cnbd(A1128,E1128,1)</f>
        <v>2.6002000000000001</v>
      </c>
      <c r="O1128" s="85">
        <f>[1]!b_anal_yield_cnbd(A1128,D1128,1)</f>
        <v>4.0354000000000001</v>
      </c>
      <c r="P1128" s="86">
        <f>IF(U:U="国开1",0.09/N1128+J1128,IF(U:U="国开3",0.14/N1128+J1128,IF(U:U="国开5",0.24/N1128+J1128,IF(U:U="国开7",0.24/N1128+J1128,IF(U:U="国开10",0.29/N1128+J1128,IF(U:U="口行1",0.08/N1128+J1128,IF(U:U="口行2",0.08/N1128+J1128,IF(U:U="口行3",0.08/N1128+J1128,IF(U:U="口行5",0.13/N1128+J1128,IF(U:U="口行7",0.13/N1128+J1128,IF(U:U="口行10",0.18/N1128+J1128,IF(U:U="农发1",0.09/N1128+J1128,IF(U:U="农发2",0.09/N1128+J1128,IF(U:U="农发3",0.09/N1128+J1128,IF(U:U="农发5",0.14/N1128+J1128,IF(U:U="农发7",0.19/N1128+J1128,IF(U:U="农发10",0.19/N1128+J1128,IF(U:U="农发20",0.24/N1128+J1128,IF(U:U="国债1",0.05/N1128+J1128,IF(U:U="国债2",0.05/N1128+J1128,IF(U:U="国债3",0.05/N1128+J1128,IF(U:U="国开0",0,IF(U:U="农发0",0,IF(U:U="国债0",0,IF(U:U="口行0",0,0.1/N1128+J1128)))))))))))))))))))))))))</f>
        <v>4.0356668640873776</v>
      </c>
      <c r="Q1128" s="1"/>
      <c r="R1128" s="88">
        <f t="shared" si="35"/>
        <v>2.6686408737752743E-2</v>
      </c>
      <c r="S1128" s="1"/>
      <c r="U1128" s="1" t="str">
        <f>IF(I:I="国家开发银行","国开",IF(I:I="中国进出口银行","口行",IF(I:I="中国农业发展银行","农发","国债")))&amp;IF(G:G&lt;1,"0",G1128)</f>
        <v>口行3</v>
      </c>
      <c r="W1128" s="1"/>
      <c r="X1128" s="1"/>
    </row>
    <row r="1129" spans="1:24" ht="15.75" hidden="1" x14ac:dyDescent="0.25">
      <c r="A1129" s="113" t="str">
        <f t="shared" si="34"/>
        <v>170205.IB</v>
      </c>
      <c r="B1129" s="29" t="s">
        <v>3697</v>
      </c>
      <c r="C1129" s="29" t="s">
        <v>3698</v>
      </c>
      <c r="D1129" s="33">
        <v>42929</v>
      </c>
      <c r="E1129" s="33">
        <v>42933</v>
      </c>
      <c r="F1129" s="30">
        <v>70</v>
      </c>
      <c r="G1129" s="30">
        <v>3</v>
      </c>
      <c r="H1129" s="29" t="s">
        <v>12</v>
      </c>
      <c r="I1129" s="29" t="s">
        <v>15</v>
      </c>
      <c r="J1129" s="30">
        <v>3.9510999999999998</v>
      </c>
      <c r="K1129" s="30">
        <v>2.7</v>
      </c>
      <c r="L1129" s="30"/>
      <c r="M1129" s="30">
        <v>3.3553999999999999</v>
      </c>
      <c r="N1129" s="84">
        <f>[1]!b_anal_modidura_cnbd(A1129,E1129,1)</f>
        <v>2.5442</v>
      </c>
      <c r="O1129" s="85">
        <f>[1]!b_anal_yield_cnbd(A1129,D1129,1)</f>
        <v>3.9998999999999998</v>
      </c>
      <c r="P1129" s="86">
        <f>IF(U:U="国开1",0.09/N1129+J1129,IF(U:U="国开3",0.14/N1129+J1129,IF(U:U="国开5",0.24/N1129+J1129,IF(U:U="国开7",0.24/N1129+J1129,IF(U:U="国开10",0.29/N1129+J1129,IF(U:U="口行1",0.08/N1129+J1129,IF(U:U="口行2",0.08/N1129+J1129,IF(U:U="口行3",0.08/N1129+J1129,IF(U:U="口行5",0.13/N1129+J1129,IF(U:U="口行7",0.13/N1129+J1129,IF(U:U="口行10",0.18/N1129+J1129,IF(U:U="农发1",0.09/N1129+J1129,IF(U:U="农发2",0.09/N1129+J1129,IF(U:U="农发3",0.09/N1129+J1129,IF(U:U="农发5",0.14/N1129+J1129,IF(U:U="农发7",0.19/N1129+J1129,IF(U:U="农发10",0.19/N1129+J1129,IF(U:U="农发20",0.24/N1129+J1129,IF(U:U="国债1",0.05/N1129+J1129,IF(U:U="国债2",0.05/N1129+J1129,IF(U:U="国债3",0.05/N1129+J1129,IF(U:U="国开0",0,IF(U:U="农发0",0,IF(U:U="国债0",0,IF(U:U="口行0",0,0.1/N1129+J1129)))))))))))))))))))))))))</f>
        <v>4.0061271205093938</v>
      </c>
      <c r="Q1129" s="1"/>
      <c r="R1129" s="88">
        <f t="shared" si="35"/>
        <v>0.62271205093940019</v>
      </c>
      <c r="S1129" s="1"/>
      <c r="U1129" s="1" t="str">
        <f>IF(I:I="国家开发银行","国开",IF(I:I="中国进出口银行","口行",IF(I:I="中国农业发展银行","农发","国债")))&amp;IF(G:G&lt;1,"0",G1129)</f>
        <v>国开3</v>
      </c>
      <c r="W1129" s="1"/>
      <c r="X1129" s="1"/>
    </row>
    <row r="1130" spans="1:24" ht="15.75" hidden="1" x14ac:dyDescent="0.25">
      <c r="A1130" s="113" t="str">
        <f t="shared" si="34"/>
        <v>170409.IB</v>
      </c>
      <c r="B1130" s="29" t="s">
        <v>3699</v>
      </c>
      <c r="C1130" s="29" t="s">
        <v>3700</v>
      </c>
      <c r="D1130" s="33">
        <v>42933</v>
      </c>
      <c r="E1130" s="33">
        <v>42935</v>
      </c>
      <c r="F1130" s="30">
        <v>40</v>
      </c>
      <c r="G1130" s="30">
        <v>5</v>
      </c>
      <c r="H1130" s="29" t="s">
        <v>12</v>
      </c>
      <c r="I1130" s="29" t="s">
        <v>41</v>
      </c>
      <c r="J1130" s="30">
        <v>4.0692000000000004</v>
      </c>
      <c r="K1130" s="30">
        <v>5.66</v>
      </c>
      <c r="L1130" s="30"/>
      <c r="M1130" s="30">
        <v>1.9286000000000001</v>
      </c>
      <c r="N1130" s="84">
        <f>[1]!b_anal_modidura_cnbd(A1130,E1130,1)</f>
        <v>4.2012999999999998</v>
      </c>
      <c r="O1130" s="85">
        <f>[1]!b_anal_yield_cnbd(A1130,D1130,1)</f>
        <v>4.0944000000000003</v>
      </c>
      <c r="P1130" s="86">
        <f>IF(U:U="国开1",0.09/N1130+J1130,IF(U:U="国开3",0.14/N1130+J1130,IF(U:U="国开5",0.24/N1130+J1130,IF(U:U="国开7",0.24/N1130+J1130,IF(U:U="国开10",0.29/N1130+J1130,IF(U:U="口行1",0.08/N1130+J1130,IF(U:U="口行2",0.08/N1130+J1130,IF(U:U="口行3",0.08/N1130+J1130,IF(U:U="口行5",0.13/N1130+J1130,IF(U:U="口行7",0.13/N1130+J1130,IF(U:U="口行10",0.18/N1130+J1130,IF(U:U="农发1",0.09/N1130+J1130,IF(U:U="农发2",0.09/N1130+J1130,IF(U:U="农发3",0.09/N1130+J1130,IF(U:U="农发5",0.14/N1130+J1130,IF(U:U="农发7",0.19/N1130+J1130,IF(U:U="农发10",0.19/N1130+J1130,IF(U:U="农发20",0.24/N1130+J1130,IF(U:U="国债1",0.05/N1130+J1130,IF(U:U="国债2",0.05/N1130+J1130,IF(U:U="国债3",0.05/N1130+J1130,IF(U:U="国开0",0,IF(U:U="农发0",0,IF(U:U="国债0",0,IF(U:U="口行0",0,0.1/N1130+J1130)))))))))))))))))))))))))</f>
        <v>4.1025230190655275</v>
      </c>
      <c r="Q1130" s="1"/>
      <c r="R1130" s="88">
        <f t="shared" si="35"/>
        <v>0.81230190655272594</v>
      </c>
      <c r="S1130" s="1"/>
      <c r="U1130" s="1" t="str">
        <f>IF(I:I="国家开发银行","国开",IF(I:I="中国进出口银行","口行",IF(I:I="中国农业发展银行","农发","国债")))&amp;IF(G:G&lt;1,"0",G1130)</f>
        <v>农发5</v>
      </c>
      <c r="W1130" s="1"/>
      <c r="X1130" s="1"/>
    </row>
    <row r="1131" spans="1:24" ht="15.75" hidden="1" x14ac:dyDescent="0.25">
      <c r="A1131" s="113" t="str">
        <f t="shared" si="34"/>
        <v>170407.IB</v>
      </c>
      <c r="B1131" s="29" t="s">
        <v>3701</v>
      </c>
      <c r="C1131" s="29" t="s">
        <v>3702</v>
      </c>
      <c r="D1131" s="33">
        <v>42933</v>
      </c>
      <c r="E1131" s="33">
        <v>42935</v>
      </c>
      <c r="F1131" s="30">
        <v>40</v>
      </c>
      <c r="G1131" s="30">
        <v>3</v>
      </c>
      <c r="H1131" s="29" t="s">
        <v>12</v>
      </c>
      <c r="I1131" s="29" t="s">
        <v>41</v>
      </c>
      <c r="J1131" s="30">
        <v>3.9674</v>
      </c>
      <c r="K1131" s="30">
        <v>5.15</v>
      </c>
      <c r="L1131" s="30"/>
      <c r="M1131" s="30">
        <v>1.2829999999999999</v>
      </c>
      <c r="N1131" s="84">
        <f>[1]!b_anal_modidura_cnbd(A1131,E1131,1)</f>
        <v>2.5352999999999999</v>
      </c>
      <c r="O1131" s="85">
        <f>[1]!b_anal_yield_cnbd(A1131,D1131,1)</f>
        <v>3.9967000000000001</v>
      </c>
      <c r="P1131" s="86">
        <f>IF(U:U="国开1",0.09/N1131+J1131,IF(U:U="国开3",0.14/N1131+J1131,IF(U:U="国开5",0.24/N1131+J1131,IF(U:U="国开7",0.24/N1131+J1131,IF(U:U="国开10",0.29/N1131+J1131,IF(U:U="口行1",0.08/N1131+J1131,IF(U:U="口行2",0.08/N1131+J1131,IF(U:U="口行3",0.08/N1131+J1131,IF(U:U="口行5",0.13/N1131+J1131,IF(U:U="口行7",0.13/N1131+J1131,IF(U:U="口行10",0.18/N1131+J1131,IF(U:U="农发1",0.09/N1131+J1131,IF(U:U="农发2",0.09/N1131+J1131,IF(U:U="农发3",0.09/N1131+J1131,IF(U:U="农发5",0.14/N1131+J1131,IF(U:U="农发7",0.19/N1131+J1131,IF(U:U="农发10",0.19/N1131+J1131,IF(U:U="农发20",0.24/N1131+J1131,IF(U:U="国债1",0.05/N1131+J1131,IF(U:U="国债2",0.05/N1131+J1131,IF(U:U="国债3",0.05/N1131+J1131,IF(U:U="国开0",0,IF(U:U="农发0",0,IF(U:U="国债0",0,IF(U:U="口行0",0,0.1/N1131+J1131)))))))))))))))))))))))))</f>
        <v>4.0028987575434858</v>
      </c>
      <c r="Q1131" s="1"/>
      <c r="R1131" s="88">
        <f t="shared" si="35"/>
        <v>0.61987575434856446</v>
      </c>
      <c r="S1131" s="1"/>
      <c r="U1131" s="1" t="str">
        <f>IF(I:I="国家开发银行","国开",IF(I:I="中国进出口银行","口行",IF(I:I="中国农业发展银行","农发","国债")))&amp;IF(G:G&lt;1,"0",G1131)</f>
        <v>农发3</v>
      </c>
      <c r="W1131" s="1"/>
      <c r="X1131" s="1"/>
    </row>
    <row r="1132" spans="1:24" ht="15.75" hidden="1" x14ac:dyDescent="0.25">
      <c r="A1132" s="113" t="str">
        <f t="shared" si="34"/>
        <v>170206.IB</v>
      </c>
      <c r="B1132" s="29" t="s">
        <v>3703</v>
      </c>
      <c r="C1132" s="29" t="s">
        <v>3704</v>
      </c>
      <c r="D1132" s="33">
        <v>42934</v>
      </c>
      <c r="E1132" s="33">
        <v>42936</v>
      </c>
      <c r="F1132" s="30">
        <v>70</v>
      </c>
      <c r="G1132" s="30">
        <v>5</v>
      </c>
      <c r="H1132" s="29" t="s">
        <v>12</v>
      </c>
      <c r="I1132" s="29" t="s">
        <v>15</v>
      </c>
      <c r="J1132" s="30">
        <v>4.0625</v>
      </c>
      <c r="K1132" s="30">
        <v>3.71</v>
      </c>
      <c r="L1132" s="30"/>
      <c r="M1132" s="30">
        <v>16.619</v>
      </c>
      <c r="N1132" s="84">
        <f>[1]!b_anal_modidura_cnbd(A1132,E1132,1)</f>
        <v>4.1984000000000004</v>
      </c>
      <c r="O1132" s="85">
        <f>[1]!b_anal_yield_cnbd(A1132,D1132,1)</f>
        <v>4.1124999999999998</v>
      </c>
      <c r="P1132" s="86">
        <f>IF(U:U="国开1",0.09/N1132+J1132,IF(U:U="国开3",0.14/N1132+J1132,IF(U:U="国开5",0.24/N1132+J1132,IF(U:U="国开7",0.24/N1132+J1132,IF(U:U="国开10",0.29/N1132+J1132,IF(U:U="口行1",0.08/N1132+J1132,IF(U:U="口行2",0.08/N1132+J1132,IF(U:U="口行3",0.08/N1132+J1132,IF(U:U="口行5",0.13/N1132+J1132,IF(U:U="口行7",0.13/N1132+J1132,IF(U:U="口行10",0.18/N1132+J1132,IF(U:U="农发1",0.09/N1132+J1132,IF(U:U="农发2",0.09/N1132+J1132,IF(U:U="农发3",0.09/N1132+J1132,IF(U:U="农发5",0.14/N1132+J1132,IF(U:U="农发7",0.19/N1132+J1132,IF(U:U="农发10",0.19/N1132+J1132,IF(U:U="农发20",0.24/N1132+J1132,IF(U:U="国债1",0.05/N1132+J1132,IF(U:U="国债2",0.05/N1132+J1132,IF(U:U="国债3",0.05/N1132+J1132,IF(U:U="国开0",0,IF(U:U="农发0",0,IF(U:U="国债0",0,IF(U:U="口行0",0,0.1/N1132+J1132)))))))))))))))))))))))))</f>
        <v>4.1196646341463419</v>
      </c>
      <c r="Q1132" s="1"/>
      <c r="R1132" s="88">
        <f t="shared" si="35"/>
        <v>0.71646341463420526</v>
      </c>
      <c r="S1132" s="1"/>
      <c r="U1132" s="1" t="str">
        <f>IF(I:I="国家开发银行","国开",IF(I:I="中国进出口银行","口行",IF(I:I="中国农业发展银行","农发","国债")))&amp;IF(G:G&lt;1,"0",G1132)</f>
        <v>国开5</v>
      </c>
      <c r="W1132" s="1"/>
      <c r="X1132" s="1"/>
    </row>
    <row r="1133" spans="1:24" ht="15.75" hidden="1" x14ac:dyDescent="0.25">
      <c r="A1133" s="113" t="str">
        <f t="shared" si="34"/>
        <v>170210.IB</v>
      </c>
      <c r="B1133" s="29" t="s">
        <v>3705</v>
      </c>
      <c r="C1133" s="29" t="s">
        <v>3706</v>
      </c>
      <c r="D1133" s="33">
        <v>42934</v>
      </c>
      <c r="E1133" s="33">
        <v>42936</v>
      </c>
      <c r="F1133" s="30">
        <v>150</v>
      </c>
      <c r="G1133" s="30">
        <v>10</v>
      </c>
      <c r="H1133" s="29" t="s">
        <v>12</v>
      </c>
      <c r="I1133" s="29" t="s">
        <v>15</v>
      </c>
      <c r="J1133" s="30">
        <v>4.1597</v>
      </c>
      <c r="K1133" s="30">
        <v>3.15</v>
      </c>
      <c r="L1133" s="30"/>
      <c r="M1133" s="30">
        <v>2.1503000000000001</v>
      </c>
      <c r="N1133" s="84">
        <f>[1]!b_anal_modidura_cnbd(A1133,E1133,1)</f>
        <v>7.8090999999999999</v>
      </c>
      <c r="O1133" s="85">
        <f>[1]!b_anal_yield_cnbd(A1133,D1133,1)</f>
        <v>4.1905000000000001</v>
      </c>
      <c r="P1133" s="86">
        <f>IF(U:U="国开1",0.09/N1133+J1133,IF(U:U="国开3",0.14/N1133+J1133,IF(U:U="国开5",0.24/N1133+J1133,IF(U:U="国开7",0.24/N1133+J1133,IF(U:U="国开10",0.29/N1133+J1133,IF(U:U="口行1",0.08/N1133+J1133,IF(U:U="口行2",0.08/N1133+J1133,IF(U:U="口行3",0.08/N1133+J1133,IF(U:U="口行5",0.13/N1133+J1133,IF(U:U="口行7",0.13/N1133+J1133,IF(U:U="口行10",0.18/N1133+J1133,IF(U:U="农发1",0.09/N1133+J1133,IF(U:U="农发2",0.09/N1133+J1133,IF(U:U="农发3",0.09/N1133+J1133,IF(U:U="农发5",0.14/N1133+J1133,IF(U:U="农发7",0.19/N1133+J1133,IF(U:U="农发10",0.19/N1133+J1133,IF(U:U="农发20",0.24/N1133+J1133,IF(U:U="国债1",0.05/N1133+J1133,IF(U:U="国债2",0.05/N1133+J1133,IF(U:U="国债3",0.05/N1133+J1133,IF(U:U="国开0",0,IF(U:U="农发0",0,IF(U:U="国债0",0,IF(U:U="口行0",0,0.1/N1133+J1133)))))))))))))))))))))))))</f>
        <v>4.1968361616575534</v>
      </c>
      <c r="Q1133" s="1"/>
      <c r="R1133" s="88">
        <f t="shared" si="35"/>
        <v>0.63361616575532409</v>
      </c>
      <c r="S1133" s="1"/>
      <c r="U1133" s="1" t="str">
        <f>IF(I:I="国家开发银行","国开",IF(I:I="中国进出口银行","口行",IF(I:I="中国农业发展银行","农发","国债")))&amp;IF(G:G&lt;1,"0",G1133)</f>
        <v>国开10</v>
      </c>
      <c r="W1133" s="1"/>
      <c r="X1133" s="1"/>
    </row>
    <row r="1134" spans="1:24" ht="15.75" hidden="1" x14ac:dyDescent="0.25">
      <c r="A1134" s="113" t="str">
        <f t="shared" si="34"/>
        <v>170013.IB</v>
      </c>
      <c r="B1134" s="29" t="s">
        <v>3707</v>
      </c>
      <c r="C1134" s="29" t="s">
        <v>3708</v>
      </c>
      <c r="D1134" s="33">
        <v>42935</v>
      </c>
      <c r="E1134" s="33">
        <v>42936</v>
      </c>
      <c r="F1134" s="30">
        <v>323.3</v>
      </c>
      <c r="G1134" s="30">
        <v>7</v>
      </c>
      <c r="H1134" s="29" t="s">
        <v>12</v>
      </c>
      <c r="I1134" s="29" t="s">
        <v>31</v>
      </c>
      <c r="J1134" s="30">
        <v>3.6055999999999999</v>
      </c>
      <c r="K1134" s="30">
        <v>3.73</v>
      </c>
      <c r="L1134" s="30"/>
      <c r="M1134" s="30"/>
      <c r="N1134" s="84">
        <f>[1]!b_anal_modidura_cnbd(A1134,E1134,1)</f>
        <v>6.02</v>
      </c>
      <c r="O1134" s="85">
        <f>[1]!b_anal_yield_cnbd(A1134,D1134,1)</f>
        <v>3.6349999999999998</v>
      </c>
      <c r="P1134" s="86">
        <f>IF(U:U="国开1",0.09/N1134+J1134,IF(U:U="国开3",0.14/N1134+J1134,IF(U:U="国开5",0.24/N1134+J1134,IF(U:U="国开7",0.24/N1134+J1134,IF(U:U="国开10",0.29/N1134+J1134,IF(U:U="口行1",0.08/N1134+J1134,IF(U:U="口行2",0.08/N1134+J1134,IF(U:U="口行3",0.08/N1134+J1134,IF(U:U="口行5",0.13/N1134+J1134,IF(U:U="口行7",0.13/N1134+J1134,IF(U:U="口行10",0.18/N1134+J1134,IF(U:U="农发1",0.09/N1134+J1134,IF(U:U="农发2",0.09/N1134+J1134,IF(U:U="农发3",0.09/N1134+J1134,IF(U:U="农发5",0.14/N1134+J1134,IF(U:U="农发7",0.19/N1134+J1134,IF(U:U="农发10",0.19/N1134+J1134,IF(U:U="农发20",0.24/N1134+J1134,IF(U:U="国债1",0.05/N1134+J1134,IF(U:U="国债2",0.05/N1134+J1134,IF(U:U="国债3",0.05/N1134+J1134,IF(U:U="国开0",0,IF(U:U="农发0",0,IF(U:U="国债0",0,IF(U:U="口行0",0,0.1/N1134+J1134)))))))))))))))))))))))))</f>
        <v>3.6222112956810633</v>
      </c>
      <c r="Q1134" s="1"/>
      <c r="R1134" s="88">
        <f t="shared" si="35"/>
        <v>-1.2788704318936528</v>
      </c>
      <c r="S1134" s="1"/>
      <c r="U1134" s="1" t="str">
        <f>IF(I:I="国家开发银行","国开",IF(I:I="中国进出口银行","口行",IF(I:I="中国农业发展银行","农发","国债")))&amp;IF(G:G&lt;1,"0",G1134)</f>
        <v>国债7</v>
      </c>
      <c r="W1134" s="1"/>
      <c r="X1134" s="1"/>
    </row>
    <row r="1135" spans="1:24" ht="15.75" hidden="1" x14ac:dyDescent="0.25">
      <c r="A1135" s="113" t="str">
        <f t="shared" si="34"/>
        <v>170404.IB</v>
      </c>
      <c r="B1135" s="29" t="s">
        <v>3709</v>
      </c>
      <c r="C1135" s="29" t="s">
        <v>3710</v>
      </c>
      <c r="D1135" s="33">
        <v>42935</v>
      </c>
      <c r="E1135" s="33">
        <v>42937</v>
      </c>
      <c r="F1135" s="30">
        <v>30</v>
      </c>
      <c r="G1135" s="30">
        <v>7</v>
      </c>
      <c r="H1135" s="29" t="s">
        <v>12</v>
      </c>
      <c r="I1135" s="29" t="s">
        <v>41</v>
      </c>
      <c r="J1135" s="30">
        <v>4.1928000000000001</v>
      </c>
      <c r="K1135" s="30">
        <v>5.0999999999999996</v>
      </c>
      <c r="L1135" s="30"/>
      <c r="M1135" s="30">
        <v>3.1132</v>
      </c>
      <c r="N1135" s="84">
        <f>[1]!b_anal_modidura_cnbd(A1135,E1135,1)</f>
        <v>5.4916</v>
      </c>
      <c r="O1135" s="85">
        <f>[1]!b_anal_yield_cnbd(A1135,D1135,1)</f>
        <v>4.2275999999999998</v>
      </c>
      <c r="P1135" s="86">
        <f>IF(U:U="国开1",0.09/N1135+J1135,IF(U:U="国开3",0.14/N1135+J1135,IF(U:U="国开5",0.24/N1135+J1135,IF(U:U="国开7",0.24/N1135+J1135,IF(U:U="国开10",0.29/N1135+J1135,IF(U:U="口行1",0.08/N1135+J1135,IF(U:U="口行2",0.08/N1135+J1135,IF(U:U="口行3",0.08/N1135+J1135,IF(U:U="口行5",0.13/N1135+J1135,IF(U:U="口行7",0.13/N1135+J1135,IF(U:U="口行10",0.18/N1135+J1135,IF(U:U="农发1",0.09/N1135+J1135,IF(U:U="农发2",0.09/N1135+J1135,IF(U:U="农发3",0.09/N1135+J1135,IF(U:U="农发5",0.14/N1135+J1135,IF(U:U="农发7",0.19/N1135+J1135,IF(U:U="农发10",0.19/N1135+J1135,IF(U:U="农发20",0.24/N1135+J1135,IF(U:U="国债1",0.05/N1135+J1135,IF(U:U="国债2",0.05/N1135+J1135,IF(U:U="国债3",0.05/N1135+J1135,IF(U:U="国开0",0,IF(U:U="农发0",0,IF(U:U="国债0",0,IF(U:U="口行0",0,0.1/N1135+J1135)))))))))))))))))))))))))</f>
        <v>4.2273982955787019</v>
      </c>
      <c r="Q1135" s="1"/>
      <c r="R1135" s="88">
        <f t="shared" si="35"/>
        <v>-2.0170442129785471E-2</v>
      </c>
      <c r="S1135" s="1"/>
      <c r="U1135" s="1" t="str">
        <f>IF(I:I="国家开发银行","国开",IF(I:I="中国进出口银行","口行",IF(I:I="中国农业发展银行","农发","国债")))&amp;IF(G:G&lt;1,"0",G1135)</f>
        <v>农发7</v>
      </c>
      <c r="W1135" s="1"/>
      <c r="X1135" s="1"/>
    </row>
    <row r="1136" spans="1:24" ht="15.75" hidden="1" x14ac:dyDescent="0.25">
      <c r="A1136" s="113" t="str">
        <f t="shared" si="34"/>
        <v>170405.IB</v>
      </c>
      <c r="B1136" s="29" t="s">
        <v>3711</v>
      </c>
      <c r="C1136" s="29" t="s">
        <v>3712</v>
      </c>
      <c r="D1136" s="33">
        <v>42935</v>
      </c>
      <c r="E1136" s="33">
        <v>42937</v>
      </c>
      <c r="F1136" s="30">
        <v>40</v>
      </c>
      <c r="G1136" s="30">
        <v>10</v>
      </c>
      <c r="H1136" s="29" t="s">
        <v>12</v>
      </c>
      <c r="I1136" s="29" t="s">
        <v>41</v>
      </c>
      <c r="J1136" s="30">
        <v>4.2159000000000004</v>
      </c>
      <c r="K1136" s="30">
        <v>6.17</v>
      </c>
      <c r="L1136" s="30"/>
      <c r="M1136" s="30">
        <v>8.32</v>
      </c>
      <c r="N1136" s="84">
        <f>[1]!b_anal_modidura_cnbd(A1136,E1136,1)</f>
        <v>7.5979999999999999</v>
      </c>
      <c r="O1136" s="85">
        <f>[1]!b_anal_yield_cnbd(A1136,D1136,1)</f>
        <v>4.2473999999999998</v>
      </c>
      <c r="P1136" s="86">
        <f>IF(U:U="国开1",0.09/N1136+J1136,IF(U:U="国开3",0.14/N1136+J1136,IF(U:U="国开5",0.24/N1136+J1136,IF(U:U="国开7",0.24/N1136+J1136,IF(U:U="国开10",0.29/N1136+J1136,IF(U:U="口行1",0.08/N1136+J1136,IF(U:U="口行2",0.08/N1136+J1136,IF(U:U="口行3",0.08/N1136+J1136,IF(U:U="口行5",0.13/N1136+J1136,IF(U:U="口行7",0.13/N1136+J1136,IF(U:U="口行10",0.18/N1136+J1136,IF(U:U="农发1",0.09/N1136+J1136,IF(U:U="农发2",0.09/N1136+J1136,IF(U:U="农发3",0.09/N1136+J1136,IF(U:U="农发5",0.14/N1136+J1136,IF(U:U="农发7",0.19/N1136+J1136,IF(U:U="农发10",0.19/N1136+J1136,IF(U:U="农发20",0.24/N1136+J1136,IF(U:U="国债1",0.05/N1136+J1136,IF(U:U="国债2",0.05/N1136+J1136,IF(U:U="国债3",0.05/N1136+J1136,IF(U:U="国开0",0,IF(U:U="农发0",0,IF(U:U="国债0",0,IF(U:U="口行0",0,0.1/N1136+J1136)))))))))))))))))))))))))</f>
        <v>4.2409065806791268</v>
      </c>
      <c r="Q1136" s="1"/>
      <c r="R1136" s="88">
        <f t="shared" si="35"/>
        <v>-0.64934193208729951</v>
      </c>
      <c r="S1136" s="1"/>
      <c r="U1136" s="1" t="str">
        <f>IF(I:I="国家开发银行","国开",IF(I:I="中国进出口银行","口行",IF(I:I="中国农业发展银行","农发","国债")))&amp;IF(G:G&lt;1,"0",G1136)</f>
        <v>农发10</v>
      </c>
      <c r="W1136" s="1"/>
      <c r="X1136" s="1"/>
    </row>
    <row r="1137" spans="1:24" ht="15.75" hidden="1" x14ac:dyDescent="0.25">
      <c r="A1137" s="113" t="str">
        <f t="shared" si="34"/>
        <v>170309.IB</v>
      </c>
      <c r="B1137" s="29" t="s">
        <v>3713</v>
      </c>
      <c r="C1137" s="29" t="s">
        <v>3714</v>
      </c>
      <c r="D1137" s="33">
        <v>42936</v>
      </c>
      <c r="E1137" s="33">
        <v>42940</v>
      </c>
      <c r="F1137" s="30">
        <v>40</v>
      </c>
      <c r="G1137" s="30">
        <v>5</v>
      </c>
      <c r="H1137" s="29" t="s">
        <v>12</v>
      </c>
      <c r="I1137" s="29" t="s">
        <v>22</v>
      </c>
      <c r="J1137" s="30">
        <v>4.0747999999999998</v>
      </c>
      <c r="K1137" s="30">
        <v>3.95</v>
      </c>
      <c r="L1137" s="30"/>
      <c r="M1137" s="30">
        <v>1.2323999999999999</v>
      </c>
      <c r="N1137" s="84">
        <f>[1]!b_anal_modidura_cnbd(A1137,E1137,1)</f>
        <v>4.4016999999999999</v>
      </c>
      <c r="O1137" s="85">
        <f>[1]!b_anal_yield_cnbd(A1137,D1137,1)</f>
        <v>4.1050000000000004</v>
      </c>
      <c r="P1137" s="86">
        <f>IF(U:U="国开1",0.09/N1137+J1137,IF(U:U="国开3",0.14/N1137+J1137,IF(U:U="国开5",0.24/N1137+J1137,IF(U:U="国开7",0.24/N1137+J1137,IF(U:U="国开10",0.29/N1137+J1137,IF(U:U="口行1",0.08/N1137+J1137,IF(U:U="口行2",0.08/N1137+J1137,IF(U:U="口行3",0.08/N1137+J1137,IF(U:U="口行5",0.13/N1137+J1137,IF(U:U="口行7",0.13/N1137+J1137,IF(U:U="口行10",0.18/N1137+J1137,IF(U:U="农发1",0.09/N1137+J1137,IF(U:U="农发2",0.09/N1137+J1137,IF(U:U="农发3",0.09/N1137+J1137,IF(U:U="农发5",0.14/N1137+J1137,IF(U:U="农发7",0.19/N1137+J1137,IF(U:U="农发10",0.19/N1137+J1137,IF(U:U="农发20",0.24/N1137+J1137,IF(U:U="国债1",0.05/N1137+J1137,IF(U:U="国债2",0.05/N1137+J1137,IF(U:U="国债3",0.05/N1137+J1137,IF(U:U="国开0",0,IF(U:U="农发0",0,IF(U:U="国债0",0,IF(U:U="口行0",0,0.1/N1137+J1137)))))))))))))))))))))))))</f>
        <v>4.1043340436649478</v>
      </c>
      <c r="Q1137" s="1"/>
      <c r="R1137" s="88">
        <f t="shared" si="35"/>
        <v>-6.6595633505261986E-2</v>
      </c>
      <c r="S1137" s="1"/>
      <c r="U1137" s="1" t="str">
        <f>IF(I:I="国家开发银行","国开",IF(I:I="中国进出口银行","口行",IF(I:I="中国农业发展银行","农发","国债")))&amp;IF(G:G&lt;1,"0",G1137)</f>
        <v>口行5</v>
      </c>
      <c r="W1137" s="1"/>
      <c r="X1137" s="1"/>
    </row>
    <row r="1138" spans="1:24" ht="15.75" hidden="1" x14ac:dyDescent="0.25">
      <c r="A1138" s="113" t="str">
        <f t="shared" si="34"/>
        <v>170303.IB</v>
      </c>
      <c r="B1138" s="29" t="s">
        <v>3715</v>
      </c>
      <c r="C1138" s="29" t="s">
        <v>3716</v>
      </c>
      <c r="D1138" s="33">
        <v>42936</v>
      </c>
      <c r="E1138" s="33">
        <v>42940</v>
      </c>
      <c r="F1138" s="30">
        <v>30</v>
      </c>
      <c r="G1138" s="30">
        <v>10</v>
      </c>
      <c r="H1138" s="29" t="s">
        <v>12</v>
      </c>
      <c r="I1138" s="29" t="s">
        <v>22</v>
      </c>
      <c r="J1138" s="30">
        <v>4.2190000000000003</v>
      </c>
      <c r="K1138" s="30">
        <v>4.03</v>
      </c>
      <c r="L1138" s="30"/>
      <c r="M1138" s="30">
        <v>1.5922000000000001</v>
      </c>
      <c r="N1138" s="84">
        <f>[1]!b_anal_modidura_cnbd(A1138,E1138,1)</f>
        <v>7.7145000000000001</v>
      </c>
      <c r="O1138" s="85">
        <f>[1]!b_anal_yield_cnbd(A1138,D1138,1)</f>
        <v>4.2450000000000001</v>
      </c>
      <c r="P1138" s="86">
        <f>IF(U:U="国开1",0.09/N1138+J1138,IF(U:U="国开3",0.14/N1138+J1138,IF(U:U="国开5",0.24/N1138+J1138,IF(U:U="国开7",0.24/N1138+J1138,IF(U:U="国开10",0.29/N1138+J1138,IF(U:U="口行1",0.08/N1138+J1138,IF(U:U="口行2",0.08/N1138+J1138,IF(U:U="口行3",0.08/N1138+J1138,IF(U:U="口行5",0.13/N1138+J1138,IF(U:U="口行7",0.13/N1138+J1138,IF(U:U="口行10",0.18/N1138+J1138,IF(U:U="农发1",0.09/N1138+J1138,IF(U:U="农发2",0.09/N1138+J1138,IF(U:U="农发3",0.09/N1138+J1138,IF(U:U="农发5",0.14/N1138+J1138,IF(U:U="农发7",0.19/N1138+J1138,IF(U:U="农发10",0.19/N1138+J1138,IF(U:U="农发20",0.24/N1138+J1138,IF(U:U="国债1",0.05/N1138+J1138,IF(U:U="国债2",0.05/N1138+J1138,IF(U:U="国债3",0.05/N1138+J1138,IF(U:U="国开0",0,IF(U:U="农发0",0,IF(U:U="国债0",0,IF(U:U="口行0",0,0.1/N1138+J1138)))))))))))))))))))))))))</f>
        <v>4.2423326852031895</v>
      </c>
      <c r="Q1138" s="1"/>
      <c r="R1138" s="88">
        <f t="shared" si="35"/>
        <v>-0.26673147968105937</v>
      </c>
      <c r="S1138" s="1"/>
      <c r="U1138" s="1" t="str">
        <f>IF(I:I="国家开发银行","国开",IF(I:I="中国进出口银行","口行",IF(I:I="中国农业发展银行","农发","国债")))&amp;IF(G:G&lt;1,"0",G1138)</f>
        <v>口行10</v>
      </c>
      <c r="W1138" s="1"/>
      <c r="X1138" s="1"/>
    </row>
    <row r="1139" spans="1:24" ht="15.75" hidden="1" x14ac:dyDescent="0.25">
      <c r="A1139" s="113" t="str">
        <f t="shared" si="34"/>
        <v>170201.IB</v>
      </c>
      <c r="B1139" s="29" t="s">
        <v>3717</v>
      </c>
      <c r="C1139" s="29" t="s">
        <v>3718</v>
      </c>
      <c r="D1139" s="33">
        <v>42936</v>
      </c>
      <c r="E1139" s="33">
        <v>42940</v>
      </c>
      <c r="F1139" s="30">
        <v>50</v>
      </c>
      <c r="G1139" s="30">
        <v>7</v>
      </c>
      <c r="H1139" s="29" t="s">
        <v>12</v>
      </c>
      <c r="I1139" s="29" t="s">
        <v>15</v>
      </c>
      <c r="J1139" s="30">
        <v>4.1858000000000004</v>
      </c>
      <c r="K1139" s="30">
        <v>3.4</v>
      </c>
      <c r="L1139" s="30"/>
      <c r="M1139" s="30">
        <v>6.1276999999999999</v>
      </c>
      <c r="N1139" s="84">
        <f>[1]!b_anal_modidura_cnbd(A1139,E1139,1)</f>
        <v>5.4893999999999998</v>
      </c>
      <c r="O1139" s="85">
        <f>[1]!b_anal_yield_cnbd(A1139,D1139,1)</f>
        <v>4.2199</v>
      </c>
      <c r="P1139" s="86">
        <f>IF(U:U="国开1",0.09/N1139+J1139,IF(U:U="国开3",0.14/N1139+J1139,IF(U:U="国开5",0.24/N1139+J1139,IF(U:U="国开7",0.24/N1139+J1139,IF(U:U="国开10",0.29/N1139+J1139,IF(U:U="口行1",0.08/N1139+J1139,IF(U:U="口行2",0.08/N1139+J1139,IF(U:U="口行3",0.08/N1139+J1139,IF(U:U="口行5",0.13/N1139+J1139,IF(U:U="口行7",0.13/N1139+J1139,IF(U:U="口行10",0.18/N1139+J1139,IF(U:U="农发1",0.09/N1139+J1139,IF(U:U="农发2",0.09/N1139+J1139,IF(U:U="农发3",0.09/N1139+J1139,IF(U:U="农发5",0.14/N1139+J1139,IF(U:U="农发7",0.19/N1139+J1139,IF(U:U="农发10",0.19/N1139+J1139,IF(U:U="农发20",0.24/N1139+J1139,IF(U:U="国债1",0.05/N1139+J1139,IF(U:U="国债2",0.05/N1139+J1139,IF(U:U="国债3",0.05/N1139+J1139,IF(U:U="国开0",0,IF(U:U="农发0",0,IF(U:U="国债0",0,IF(U:U="口行0",0,0.1/N1139+J1139)))))))))))))))))))))))))</f>
        <v>4.2295206252049411</v>
      </c>
      <c r="Q1139" s="1"/>
      <c r="R1139" s="88">
        <f t="shared" si="35"/>
        <v>0.96206252049411134</v>
      </c>
      <c r="S1139" s="1"/>
      <c r="U1139" s="1" t="str">
        <f>IF(I:I="国家开发银行","国开",IF(I:I="中国进出口银行","口行",IF(I:I="中国农业发展银行","农发","国债")))&amp;IF(G:G&lt;1,"0",G1139)</f>
        <v>国开7</v>
      </c>
      <c r="W1139" s="1"/>
      <c r="X1139" s="1"/>
    </row>
    <row r="1140" spans="1:24" ht="15.75" hidden="1" x14ac:dyDescent="0.25">
      <c r="A1140" s="113" t="str">
        <f t="shared" si="34"/>
        <v>170205.IB</v>
      </c>
      <c r="B1140" s="29" t="s">
        <v>3719</v>
      </c>
      <c r="C1140" s="29" t="s">
        <v>3720</v>
      </c>
      <c r="D1140" s="33">
        <v>42936</v>
      </c>
      <c r="E1140" s="33">
        <v>42940</v>
      </c>
      <c r="F1140" s="30">
        <v>70</v>
      </c>
      <c r="G1140" s="30">
        <v>3</v>
      </c>
      <c r="H1140" s="29" t="s">
        <v>12</v>
      </c>
      <c r="I1140" s="29" t="s">
        <v>15</v>
      </c>
      <c r="J1140" s="30">
        <v>3.9333999999999998</v>
      </c>
      <c r="K1140" s="30">
        <v>3.39</v>
      </c>
      <c r="L1140" s="30"/>
      <c r="M1140" s="30">
        <v>5.1041999999999996</v>
      </c>
      <c r="N1140" s="84">
        <f>[1]!b_anal_modidura_cnbd(A1140,E1140,1)</f>
        <v>2.5253000000000001</v>
      </c>
      <c r="O1140" s="85">
        <f>[1]!b_anal_yield_cnbd(A1140,D1140,1)</f>
        <v>3.9948999999999999</v>
      </c>
      <c r="P1140" s="86">
        <f>IF(U:U="国开1",0.09/N1140+J1140,IF(U:U="国开3",0.14/N1140+J1140,IF(U:U="国开5",0.24/N1140+J1140,IF(U:U="国开7",0.24/N1140+J1140,IF(U:U="国开10",0.29/N1140+J1140,IF(U:U="口行1",0.08/N1140+J1140,IF(U:U="口行2",0.08/N1140+J1140,IF(U:U="口行3",0.08/N1140+J1140,IF(U:U="口行5",0.13/N1140+J1140,IF(U:U="口行7",0.13/N1140+J1140,IF(U:U="口行10",0.18/N1140+J1140,IF(U:U="农发1",0.09/N1140+J1140,IF(U:U="农发2",0.09/N1140+J1140,IF(U:U="农发3",0.09/N1140+J1140,IF(U:U="农发5",0.14/N1140+J1140,IF(U:U="农发7",0.19/N1140+J1140,IF(U:U="农发10",0.19/N1140+J1140,IF(U:U="农发20",0.24/N1140+J1140,IF(U:U="国债1",0.05/N1140+J1140,IF(U:U="国债2",0.05/N1140+J1140,IF(U:U="国债3",0.05/N1140+J1140,IF(U:U="国开0",0,IF(U:U="农发0",0,IF(U:U="国债0",0,IF(U:U="口行0",0,0.1/N1140+J1140)))))))))))))))))))))))))</f>
        <v>3.988838957747594</v>
      </c>
      <c r="Q1140" s="1"/>
      <c r="R1140" s="88">
        <f t="shared" si="35"/>
        <v>-0.60610422524058905</v>
      </c>
      <c r="S1140" s="1"/>
      <c r="U1140" s="1" t="str">
        <f>IF(I:I="国家开发银行","国开",IF(I:I="中国进出口银行","口行",IF(I:I="中国农业发展银行","农发","国债")))&amp;IF(G:G&lt;1,"0",G1140)</f>
        <v>国开3</v>
      </c>
      <c r="W1140" s="1"/>
      <c r="X1140" s="1"/>
    </row>
    <row r="1141" spans="1:24" ht="15.75" hidden="1" x14ac:dyDescent="0.25">
      <c r="A1141" s="113" t="str">
        <f t="shared" si="34"/>
        <v>170404.IB</v>
      </c>
      <c r="B1141" s="29" t="s">
        <v>3721</v>
      </c>
      <c r="C1141" s="29" t="s">
        <v>3722</v>
      </c>
      <c r="D1141" s="33">
        <v>42940</v>
      </c>
      <c r="E1141" s="33">
        <v>42942</v>
      </c>
      <c r="F1141" s="30">
        <v>30</v>
      </c>
      <c r="G1141" s="30">
        <v>7</v>
      </c>
      <c r="H1141" s="29" t="s">
        <v>12</v>
      </c>
      <c r="I1141" s="29" t="s">
        <v>41</v>
      </c>
      <c r="J1141" s="30">
        <v>4.1848000000000001</v>
      </c>
      <c r="K1141" s="30">
        <v>4.2</v>
      </c>
      <c r="L1141" s="30"/>
      <c r="M1141" s="30">
        <v>1.5286</v>
      </c>
      <c r="N1141" s="84">
        <f>[1]!b_anal_modidura_cnbd(A1141,E1141,1)</f>
        <v>5.4783999999999997</v>
      </c>
      <c r="O1141" s="85">
        <f>[1]!b_anal_yield_cnbd(A1141,D1141,1)</f>
        <v>4.2070999999999996</v>
      </c>
      <c r="P1141" s="86">
        <f>IF(U:U="国开1",0.09/N1141+J1141,IF(U:U="国开3",0.14/N1141+J1141,IF(U:U="国开5",0.24/N1141+J1141,IF(U:U="国开7",0.24/N1141+J1141,IF(U:U="国开10",0.29/N1141+J1141,IF(U:U="口行1",0.08/N1141+J1141,IF(U:U="口行2",0.08/N1141+J1141,IF(U:U="口行3",0.08/N1141+J1141,IF(U:U="口行5",0.13/N1141+J1141,IF(U:U="口行7",0.13/N1141+J1141,IF(U:U="口行10",0.18/N1141+J1141,IF(U:U="农发1",0.09/N1141+J1141,IF(U:U="农发2",0.09/N1141+J1141,IF(U:U="农发3",0.09/N1141+J1141,IF(U:U="农发5",0.14/N1141+J1141,IF(U:U="农发7",0.19/N1141+J1141,IF(U:U="农发10",0.19/N1141+J1141,IF(U:U="农发20",0.24/N1141+J1141,IF(U:U="国债1",0.05/N1141+J1141,IF(U:U="国债2",0.05/N1141+J1141,IF(U:U="国债3",0.05/N1141+J1141,IF(U:U="国开0",0,IF(U:U="农发0",0,IF(U:U="国债0",0,IF(U:U="口行0",0,0.1/N1141+J1141)))))))))))))))))))))))))</f>
        <v>4.2194816588785047</v>
      </c>
      <c r="Q1141" s="1"/>
      <c r="R1141" s="88">
        <f t="shared" si="35"/>
        <v>1.2381658878505064</v>
      </c>
      <c r="S1141" s="1"/>
      <c r="U1141" s="1" t="str">
        <f>IF(I:I="国家开发银行","国开",IF(I:I="中国进出口银行","口行",IF(I:I="中国农业发展银行","农发","国债")))&amp;IF(G:G&lt;1,"0",G1141)</f>
        <v>农发7</v>
      </c>
      <c r="W1141" s="1"/>
      <c r="X1141" s="1"/>
    </row>
    <row r="1142" spans="1:24" ht="15.75" hidden="1" x14ac:dyDescent="0.25">
      <c r="A1142" s="113" t="str">
        <f t="shared" si="34"/>
        <v>170405.IB</v>
      </c>
      <c r="B1142" s="29" t="s">
        <v>3723</v>
      </c>
      <c r="C1142" s="29" t="s">
        <v>3724</v>
      </c>
      <c r="D1142" s="33">
        <v>42940</v>
      </c>
      <c r="E1142" s="33">
        <v>42942</v>
      </c>
      <c r="F1142" s="30">
        <v>40</v>
      </c>
      <c r="G1142" s="30">
        <v>10</v>
      </c>
      <c r="H1142" s="29" t="s">
        <v>12</v>
      </c>
      <c r="I1142" s="29" t="s">
        <v>41</v>
      </c>
      <c r="J1142" s="30">
        <v>4.2180999999999997</v>
      </c>
      <c r="K1142" s="30">
        <v>5.14</v>
      </c>
      <c r="L1142" s="30"/>
      <c r="M1142" s="30">
        <v>3.9630000000000001</v>
      </c>
      <c r="N1142" s="84">
        <f>[1]!b_anal_modidura_cnbd(A1142,E1142,1)</f>
        <v>7.5819000000000001</v>
      </c>
      <c r="O1142" s="85">
        <f>[1]!b_anal_yield_cnbd(A1142,D1142,1)</f>
        <v>4.2412000000000001</v>
      </c>
      <c r="P1142" s="86">
        <f>IF(U:U="国开1",0.09/N1142+J1142,IF(U:U="国开3",0.14/N1142+J1142,IF(U:U="国开5",0.24/N1142+J1142,IF(U:U="国开7",0.24/N1142+J1142,IF(U:U="国开10",0.29/N1142+J1142,IF(U:U="口行1",0.08/N1142+J1142,IF(U:U="口行2",0.08/N1142+J1142,IF(U:U="口行3",0.08/N1142+J1142,IF(U:U="口行5",0.13/N1142+J1142,IF(U:U="口行7",0.13/N1142+J1142,IF(U:U="口行10",0.18/N1142+J1142,IF(U:U="农发1",0.09/N1142+J1142,IF(U:U="农发2",0.09/N1142+J1142,IF(U:U="农发3",0.09/N1142+J1142,IF(U:U="农发5",0.14/N1142+J1142,IF(U:U="农发7",0.19/N1142+J1142,IF(U:U="农发10",0.19/N1142+J1142,IF(U:U="农发20",0.24/N1142+J1142,IF(U:U="国债1",0.05/N1142+J1142,IF(U:U="国债2",0.05/N1142+J1142,IF(U:U="国债3",0.05/N1142+J1142,IF(U:U="国开0",0,IF(U:U="农发0",0,IF(U:U="国债0",0,IF(U:U="口行0",0,0.1/N1142+J1142)))))))))))))))))))))))))</f>
        <v>4.24315968161015</v>
      </c>
      <c r="Q1142" s="1"/>
      <c r="R1142" s="88">
        <f t="shared" si="35"/>
        <v>0.19596816101499215</v>
      </c>
      <c r="S1142" s="1"/>
      <c r="U1142" s="1" t="str">
        <f>IF(I:I="国家开发银行","国开",IF(I:I="中国进出口银行","口行",IF(I:I="中国农业发展银行","农发","国债")))&amp;IF(G:G&lt;1,"0",G1142)</f>
        <v>农发10</v>
      </c>
      <c r="W1142" s="1"/>
      <c r="X1142" s="1"/>
    </row>
    <row r="1143" spans="1:24" ht="15.75" hidden="1" x14ac:dyDescent="0.25">
      <c r="A1143" s="113" t="str">
        <f t="shared" si="34"/>
        <v>170206.IB</v>
      </c>
      <c r="B1143" s="29" t="s">
        <v>3725</v>
      </c>
      <c r="C1143" s="29" t="s">
        <v>3726</v>
      </c>
      <c r="D1143" s="33">
        <v>42941</v>
      </c>
      <c r="E1143" s="33">
        <v>42943</v>
      </c>
      <c r="F1143" s="30">
        <v>70</v>
      </c>
      <c r="G1143" s="30">
        <v>5</v>
      </c>
      <c r="H1143" s="29" t="s">
        <v>12</v>
      </c>
      <c r="I1143" s="29" t="s">
        <v>15</v>
      </c>
      <c r="J1143" s="30">
        <v>4.0427999999999997</v>
      </c>
      <c r="K1143" s="30">
        <v>3.81</v>
      </c>
      <c r="L1143" s="30"/>
      <c r="M1143" s="30">
        <v>2.1714000000000002</v>
      </c>
      <c r="N1143" s="84">
        <f>[1]!b_anal_modidura_cnbd(A1143,E1143,1)</f>
        <v>4.1786000000000003</v>
      </c>
      <c r="O1143" s="85">
        <f>[1]!b_anal_yield_cnbd(A1143,D1143,1)</f>
        <v>4.1050000000000004</v>
      </c>
      <c r="P1143" s="86">
        <f>IF(U:U="国开1",0.09/N1143+J1143,IF(U:U="国开3",0.14/N1143+J1143,IF(U:U="国开5",0.24/N1143+J1143,IF(U:U="国开7",0.24/N1143+J1143,IF(U:U="国开10",0.29/N1143+J1143,IF(U:U="口行1",0.08/N1143+J1143,IF(U:U="口行2",0.08/N1143+J1143,IF(U:U="口行3",0.08/N1143+J1143,IF(U:U="口行5",0.13/N1143+J1143,IF(U:U="口行7",0.13/N1143+J1143,IF(U:U="口行10",0.18/N1143+J1143,IF(U:U="农发1",0.09/N1143+J1143,IF(U:U="农发2",0.09/N1143+J1143,IF(U:U="农发3",0.09/N1143+J1143,IF(U:U="农发5",0.14/N1143+J1143,IF(U:U="农发7",0.19/N1143+J1143,IF(U:U="农发10",0.19/N1143+J1143,IF(U:U="农发20",0.24/N1143+J1143,IF(U:U="国债1",0.05/N1143+J1143,IF(U:U="国债2",0.05/N1143+J1143,IF(U:U="国债3",0.05/N1143+J1143,IF(U:U="国开0",0,IF(U:U="农发0",0,IF(U:U="国债0",0,IF(U:U="口行0",0,0.1/N1143+J1143)))))))))))))))))))))))))</f>
        <v>4.1002355047144974</v>
      </c>
      <c r="Q1143" s="1"/>
      <c r="R1143" s="88">
        <f t="shared" si="35"/>
        <v>-0.47644952855030454</v>
      </c>
      <c r="S1143" s="1"/>
      <c r="U1143" s="1" t="str">
        <f>IF(I:I="国家开发银行","国开",IF(I:I="中国进出口银行","口行",IF(I:I="中国农业发展银行","农发","国债")))&amp;IF(G:G&lt;1,"0",G1143)</f>
        <v>国开5</v>
      </c>
      <c r="W1143" s="1"/>
      <c r="X1143" s="1"/>
    </row>
    <row r="1144" spans="1:24" ht="15.75" hidden="1" x14ac:dyDescent="0.25">
      <c r="A1144" s="113" t="str">
        <f t="shared" si="34"/>
        <v>170210.IB</v>
      </c>
      <c r="B1144" s="29" t="s">
        <v>3727</v>
      </c>
      <c r="C1144" s="29" t="s">
        <v>3728</v>
      </c>
      <c r="D1144" s="33">
        <v>42941</v>
      </c>
      <c r="E1144" s="33">
        <v>42943</v>
      </c>
      <c r="F1144" s="30">
        <v>140</v>
      </c>
      <c r="G1144" s="30">
        <v>10</v>
      </c>
      <c r="H1144" s="29" t="s">
        <v>12</v>
      </c>
      <c r="I1144" s="29" t="s">
        <v>15</v>
      </c>
      <c r="J1144" s="30">
        <v>4.1492000000000004</v>
      </c>
      <c r="K1144" s="30">
        <v>3.36</v>
      </c>
      <c r="L1144" s="30"/>
      <c r="M1144" s="30">
        <v>1.9335</v>
      </c>
      <c r="N1144" s="84">
        <f>[1]!b_anal_modidura_cnbd(A1144,E1144,1)</f>
        <v>7.7876000000000003</v>
      </c>
      <c r="O1144" s="85">
        <f>[1]!b_anal_yield_cnbd(A1144,D1144,1)</f>
        <v>4.1936999999999998</v>
      </c>
      <c r="P1144" s="86">
        <f>IF(U:U="国开1",0.09/N1144+J1144,IF(U:U="国开3",0.14/N1144+J1144,IF(U:U="国开5",0.24/N1144+J1144,IF(U:U="国开7",0.24/N1144+J1144,IF(U:U="国开10",0.29/N1144+J1144,IF(U:U="口行1",0.08/N1144+J1144,IF(U:U="口行2",0.08/N1144+J1144,IF(U:U="口行3",0.08/N1144+J1144,IF(U:U="口行5",0.13/N1144+J1144,IF(U:U="口行7",0.13/N1144+J1144,IF(U:U="口行10",0.18/N1144+J1144,IF(U:U="农发1",0.09/N1144+J1144,IF(U:U="农发2",0.09/N1144+J1144,IF(U:U="农发3",0.09/N1144+J1144,IF(U:U="农发5",0.14/N1144+J1144,IF(U:U="农发7",0.19/N1144+J1144,IF(U:U="农发10",0.19/N1144+J1144,IF(U:U="农发20",0.24/N1144+J1144,IF(U:U="国债1",0.05/N1144+J1144,IF(U:U="国债2",0.05/N1144+J1144,IF(U:U="国债3",0.05/N1144+J1144,IF(U:U="国开0",0,IF(U:U="农发0",0,IF(U:U="国债0",0,IF(U:U="口行0",0,0.1/N1144+J1144)))))))))))))))))))))))))</f>
        <v>4.1864386871436645</v>
      </c>
      <c r="Q1144" s="1"/>
      <c r="R1144" s="88">
        <f t="shared" si="35"/>
        <v>-0.72613128563352447</v>
      </c>
      <c r="S1144" s="1"/>
      <c r="U1144" s="1" t="str">
        <f>IF(I:I="国家开发银行","国开",IF(I:I="中国进出口银行","口行",IF(I:I="中国农业发展银行","农发","国债")))&amp;IF(G:G&lt;1,"0",G1144)</f>
        <v>国开10</v>
      </c>
      <c r="W1144" s="1"/>
      <c r="X1144" s="1"/>
    </row>
    <row r="1145" spans="1:24" ht="15.75" hidden="1" x14ac:dyDescent="0.25">
      <c r="A1145" s="113" t="str">
        <f t="shared" si="34"/>
        <v>160413.IB</v>
      </c>
      <c r="B1145" s="29" t="s">
        <v>3729</v>
      </c>
      <c r="C1145" s="29" t="s">
        <v>3730</v>
      </c>
      <c r="D1145" s="33">
        <v>42942</v>
      </c>
      <c r="E1145" s="33">
        <v>42944</v>
      </c>
      <c r="F1145" s="30">
        <v>50</v>
      </c>
      <c r="G1145" s="30">
        <v>5</v>
      </c>
      <c r="H1145" s="29" t="s">
        <v>12</v>
      </c>
      <c r="I1145" s="29" t="s">
        <v>41</v>
      </c>
      <c r="J1145" s="30">
        <v>4.0833000000000004</v>
      </c>
      <c r="K1145" s="30">
        <v>3.01</v>
      </c>
      <c r="L1145" s="30"/>
      <c r="M1145" s="30">
        <v>1.2391000000000001</v>
      </c>
      <c r="N1145" s="84">
        <f>[1]!b_anal_modidura_cnbd(A1145,E1145,1)</f>
        <v>3.3786</v>
      </c>
      <c r="O1145" s="85">
        <f>[1]!b_anal_yield_cnbd(A1145,D1145,1)</f>
        <v>4.0789999999999997</v>
      </c>
      <c r="P1145" s="86">
        <f>IF(U:U="国开1",0.09/N1145+J1145,IF(U:U="国开3",0.14/N1145+J1145,IF(U:U="国开5",0.24/N1145+J1145,IF(U:U="国开7",0.24/N1145+J1145,IF(U:U="国开10",0.29/N1145+J1145,IF(U:U="口行1",0.08/N1145+J1145,IF(U:U="口行2",0.08/N1145+J1145,IF(U:U="口行3",0.08/N1145+J1145,IF(U:U="口行5",0.13/N1145+J1145,IF(U:U="口行7",0.13/N1145+J1145,IF(U:U="口行10",0.18/N1145+J1145,IF(U:U="农发1",0.09/N1145+J1145,IF(U:U="农发2",0.09/N1145+J1145,IF(U:U="农发3",0.09/N1145+J1145,IF(U:U="农发5",0.14/N1145+J1145,IF(U:U="农发7",0.19/N1145+J1145,IF(U:U="农发10",0.19/N1145+J1145,IF(U:U="农发20",0.24/N1145+J1145,IF(U:U="国债1",0.05/N1145+J1145,IF(U:U="国债2",0.05/N1145+J1145,IF(U:U="国债3",0.05/N1145+J1145,IF(U:U="国开0",0,IF(U:U="农发0",0,IF(U:U="国债0",0,IF(U:U="口行0",0,0.1/N1145+J1145)))))))))))))))))))))))))</f>
        <v>4.12473728171432</v>
      </c>
      <c r="Q1145" s="1"/>
      <c r="R1145" s="88">
        <f t="shared" si="35"/>
        <v>4.5737281714320233</v>
      </c>
      <c r="S1145" s="1"/>
      <c r="U1145" s="1" t="str">
        <f>IF(I:I="国家开发银行","国开",IF(I:I="中国进出口银行","口行",IF(I:I="中国农业发展银行","农发","国债")))&amp;IF(G:G&lt;1,"0",G1145)</f>
        <v>农发5</v>
      </c>
      <c r="W1145" s="1"/>
      <c r="X1145" s="1"/>
    </row>
    <row r="1146" spans="1:24" ht="15.75" hidden="1" x14ac:dyDescent="0.25">
      <c r="A1146" s="113" t="str">
        <f t="shared" si="34"/>
        <v>160412.IB</v>
      </c>
      <c r="B1146" s="29" t="s">
        <v>3731</v>
      </c>
      <c r="C1146" s="29" t="s">
        <v>3732</v>
      </c>
      <c r="D1146" s="33">
        <v>42942</v>
      </c>
      <c r="E1146" s="33">
        <v>42944</v>
      </c>
      <c r="F1146" s="30">
        <v>50</v>
      </c>
      <c r="G1146" s="30">
        <v>3</v>
      </c>
      <c r="H1146" s="29" t="s">
        <v>12</v>
      </c>
      <c r="I1146" s="29" t="s">
        <v>41</v>
      </c>
      <c r="J1146" s="30">
        <v>4.0545999999999998</v>
      </c>
      <c r="K1146" s="30">
        <v>2.38</v>
      </c>
      <c r="L1146" s="30"/>
      <c r="M1146" s="30">
        <v>1</v>
      </c>
      <c r="N1146" s="84">
        <f>[1]!b_anal_modidura_cnbd(A1146,E1146,1)</f>
        <v>1.6</v>
      </c>
      <c r="O1146" s="85">
        <f>[1]!b_anal_yield_cnbd(A1146,D1146,1)</f>
        <v>3.9773000000000001</v>
      </c>
      <c r="P1146" s="86">
        <f>IF(U:U="国开1",0.09/N1146+J1146,IF(U:U="国开3",0.14/N1146+J1146,IF(U:U="国开5",0.24/N1146+J1146,IF(U:U="国开7",0.24/N1146+J1146,IF(U:U="国开10",0.29/N1146+J1146,IF(U:U="口行1",0.08/N1146+J1146,IF(U:U="口行2",0.08/N1146+J1146,IF(U:U="口行3",0.08/N1146+J1146,IF(U:U="口行5",0.13/N1146+J1146,IF(U:U="口行7",0.13/N1146+J1146,IF(U:U="口行10",0.18/N1146+J1146,IF(U:U="农发1",0.09/N1146+J1146,IF(U:U="农发2",0.09/N1146+J1146,IF(U:U="农发3",0.09/N1146+J1146,IF(U:U="农发5",0.14/N1146+J1146,IF(U:U="农发7",0.19/N1146+J1146,IF(U:U="农发10",0.19/N1146+J1146,IF(U:U="农发20",0.24/N1146+J1146,IF(U:U="国债1",0.05/N1146+J1146,IF(U:U="国债2",0.05/N1146+J1146,IF(U:U="国债3",0.05/N1146+J1146,IF(U:U="国开0",0,IF(U:U="农发0",0,IF(U:U="国债0",0,IF(U:U="口行0",0,0.1/N1146+J1146)))))))))))))))))))))))))</f>
        <v>4.1108500000000001</v>
      </c>
      <c r="Q1146" s="1"/>
      <c r="R1146" s="88">
        <f t="shared" si="35"/>
        <v>13.355000000000006</v>
      </c>
      <c r="S1146" s="1"/>
      <c r="U1146" s="1" t="str">
        <f>IF(I:I="国家开发银行","国开",IF(I:I="中国进出口银行","口行",IF(I:I="中国农业发展银行","农发","国债")))&amp;IF(G:G&lt;1,"0",G1146)</f>
        <v>农发3</v>
      </c>
      <c r="W1146" s="1"/>
      <c r="X1146" s="1"/>
    </row>
    <row r="1147" spans="1:24" ht="15.75" hidden="1" x14ac:dyDescent="0.25">
      <c r="A1147" s="113" t="str">
        <f t="shared" si="34"/>
        <v>170201.IB</v>
      </c>
      <c r="B1147" s="29" t="s">
        <v>3733</v>
      </c>
      <c r="C1147" s="29" t="s">
        <v>3734</v>
      </c>
      <c r="D1147" s="33">
        <v>42943</v>
      </c>
      <c r="E1147" s="33">
        <v>42947</v>
      </c>
      <c r="F1147" s="30">
        <v>50</v>
      </c>
      <c r="G1147" s="30">
        <v>7</v>
      </c>
      <c r="H1147" s="29" t="s">
        <v>12</v>
      </c>
      <c r="I1147" s="29" t="s">
        <v>15</v>
      </c>
      <c r="J1147" s="30">
        <v>4.2111000000000001</v>
      </c>
      <c r="K1147" s="30">
        <v>3.41</v>
      </c>
      <c r="L1147" s="30"/>
      <c r="M1147" s="30">
        <v>1.4319999999999999</v>
      </c>
      <c r="N1147" s="84">
        <f>[1]!b_anal_modidura_cnbd(A1147,E1147,1)</f>
        <v>5.468</v>
      </c>
      <c r="O1147" s="85">
        <f>[1]!b_anal_yield_cnbd(A1147,D1147,1)</f>
        <v>4.2377000000000002</v>
      </c>
      <c r="P1147" s="86">
        <f>IF(U:U="国开1",0.09/N1147+J1147,IF(U:U="国开3",0.14/N1147+J1147,IF(U:U="国开5",0.24/N1147+J1147,IF(U:U="国开7",0.24/N1147+J1147,IF(U:U="国开10",0.29/N1147+J1147,IF(U:U="口行1",0.08/N1147+J1147,IF(U:U="口行2",0.08/N1147+J1147,IF(U:U="口行3",0.08/N1147+J1147,IF(U:U="口行5",0.13/N1147+J1147,IF(U:U="口行7",0.13/N1147+J1147,IF(U:U="口行10",0.18/N1147+J1147,IF(U:U="农发1",0.09/N1147+J1147,IF(U:U="农发2",0.09/N1147+J1147,IF(U:U="农发3",0.09/N1147+J1147,IF(U:U="农发5",0.14/N1147+J1147,IF(U:U="农发7",0.19/N1147+J1147,IF(U:U="农发10",0.19/N1147+J1147,IF(U:U="农发20",0.24/N1147+J1147,IF(U:U="国债1",0.05/N1147+J1147,IF(U:U="国债2",0.05/N1147+J1147,IF(U:U="国债3",0.05/N1147+J1147,IF(U:U="国开0",0,IF(U:U="农发0",0,IF(U:U="国债0",0,IF(U:U="口行0",0,0.1/N1147+J1147)))))))))))))))))))))))))</f>
        <v>4.2549917337234824</v>
      </c>
      <c r="Q1147" s="1"/>
      <c r="R1147" s="88">
        <f t="shared" si="35"/>
        <v>1.7291733723482139</v>
      </c>
      <c r="S1147" s="1"/>
      <c r="U1147" s="1" t="str">
        <f>IF(I:I="国家开发银行","国开",IF(I:I="中国进出口银行","口行",IF(I:I="中国农业发展银行","农发","国债")))&amp;IF(G:G&lt;1,"0",G1147)</f>
        <v>国开7</v>
      </c>
      <c r="W1147" s="1"/>
      <c r="X1147" s="1"/>
    </row>
    <row r="1148" spans="1:24" ht="15.75" hidden="1" x14ac:dyDescent="0.25">
      <c r="A1148" s="113" t="str">
        <f t="shared" si="34"/>
        <v>170307.IB</v>
      </c>
      <c r="B1148" s="29" t="s">
        <v>3735</v>
      </c>
      <c r="C1148" s="29" t="s">
        <v>3736</v>
      </c>
      <c r="D1148" s="33">
        <v>42943</v>
      </c>
      <c r="E1148" s="33">
        <v>42948</v>
      </c>
      <c r="F1148" s="30">
        <v>40</v>
      </c>
      <c r="G1148" s="30">
        <v>3</v>
      </c>
      <c r="H1148" s="29" t="s">
        <v>12</v>
      </c>
      <c r="I1148" s="29" t="s">
        <v>22</v>
      </c>
      <c r="J1148" s="30">
        <v>3.9759000000000002</v>
      </c>
      <c r="K1148" s="30">
        <v>2.85</v>
      </c>
      <c r="L1148" s="30"/>
      <c r="M1148" s="30">
        <v>1.1718999999999999</v>
      </c>
      <c r="N1148" s="84">
        <f>[1]!b_anal_modidura_cnbd(A1148,E1148,1)</f>
        <v>2.5590000000000002</v>
      </c>
      <c r="O1148" s="85">
        <f>[1]!b_anal_yield_cnbd(A1148,D1148,1)</f>
        <v>4.0204000000000004</v>
      </c>
      <c r="P1148" s="86">
        <f>IF(U:U="国开1",0.09/N1148+J1148,IF(U:U="国开3",0.14/N1148+J1148,IF(U:U="国开5",0.24/N1148+J1148,IF(U:U="国开7",0.24/N1148+J1148,IF(U:U="国开10",0.29/N1148+J1148,IF(U:U="口行1",0.08/N1148+J1148,IF(U:U="口行2",0.08/N1148+J1148,IF(U:U="口行3",0.08/N1148+J1148,IF(U:U="口行5",0.13/N1148+J1148,IF(U:U="口行7",0.13/N1148+J1148,IF(U:U="口行10",0.18/N1148+J1148,IF(U:U="农发1",0.09/N1148+J1148,IF(U:U="农发2",0.09/N1148+J1148,IF(U:U="农发3",0.09/N1148+J1148,IF(U:U="农发5",0.14/N1148+J1148,IF(U:U="农发7",0.19/N1148+J1148,IF(U:U="农发10",0.19/N1148+J1148,IF(U:U="农发20",0.24/N1148+J1148,IF(U:U="国债1",0.05/N1148+J1148,IF(U:U="国债2",0.05/N1148+J1148,IF(U:U="国债3",0.05/N1148+J1148,IF(U:U="国开0",0,IF(U:U="农发0",0,IF(U:U="国债0",0,IF(U:U="口行0",0,0.1/N1148+J1148)))))))))))))))))))))))))</f>
        <v>4.0071622118014849</v>
      </c>
      <c r="Q1148" s="1"/>
      <c r="R1148" s="88">
        <f t="shared" si="35"/>
        <v>-1.323778819851551</v>
      </c>
      <c r="S1148" s="1"/>
      <c r="U1148" s="1" t="str">
        <f>IF(I:I="国家开发银行","国开",IF(I:I="中国进出口银行","口行",IF(I:I="中国农业发展银行","农发","国债")))&amp;IF(G:G&lt;1,"0",G1148)</f>
        <v>口行3</v>
      </c>
      <c r="W1148" s="1"/>
      <c r="X1148" s="1"/>
    </row>
    <row r="1149" spans="1:24" ht="15.75" hidden="1" x14ac:dyDescent="0.25">
      <c r="A1149" s="113" t="str">
        <f t="shared" si="34"/>
        <v>170309.IB</v>
      </c>
      <c r="B1149" s="29" t="s">
        <v>3737</v>
      </c>
      <c r="C1149" s="29" t="s">
        <v>3738</v>
      </c>
      <c r="D1149" s="33">
        <v>42943</v>
      </c>
      <c r="E1149" s="33">
        <v>42948</v>
      </c>
      <c r="F1149" s="30">
        <v>59.5</v>
      </c>
      <c r="G1149" s="30">
        <v>5</v>
      </c>
      <c r="H1149" s="29" t="s">
        <v>12</v>
      </c>
      <c r="I1149" s="29" t="s">
        <v>22</v>
      </c>
      <c r="J1149" s="30">
        <v>4.1130000000000004</v>
      </c>
      <c r="K1149" s="30">
        <v>2.02</v>
      </c>
      <c r="L1149" s="30"/>
      <c r="M1149" s="30">
        <v>20.333300000000001</v>
      </c>
      <c r="N1149" s="84">
        <f>[1]!b_anal_modidura_cnbd(A1149,E1149,1)</f>
        <v>4.3784000000000001</v>
      </c>
      <c r="O1149" s="85">
        <f>[1]!b_anal_yield_cnbd(A1149,D1149,1)</f>
        <v>4.13</v>
      </c>
      <c r="P1149" s="86">
        <f>IF(U:U="国开1",0.09/N1149+J1149,IF(U:U="国开3",0.14/N1149+J1149,IF(U:U="国开5",0.24/N1149+J1149,IF(U:U="国开7",0.24/N1149+J1149,IF(U:U="国开10",0.29/N1149+J1149,IF(U:U="口行1",0.08/N1149+J1149,IF(U:U="口行2",0.08/N1149+J1149,IF(U:U="口行3",0.08/N1149+J1149,IF(U:U="口行5",0.13/N1149+J1149,IF(U:U="口行7",0.13/N1149+J1149,IF(U:U="口行10",0.18/N1149+J1149,IF(U:U="农发1",0.09/N1149+J1149,IF(U:U="农发2",0.09/N1149+J1149,IF(U:U="农发3",0.09/N1149+J1149,IF(U:U="农发5",0.14/N1149+J1149,IF(U:U="农发7",0.19/N1149+J1149,IF(U:U="农发10",0.19/N1149+J1149,IF(U:U="农发20",0.24/N1149+J1149,IF(U:U="国债1",0.05/N1149+J1149,IF(U:U="国债2",0.05/N1149+J1149,IF(U:U="国债3",0.05/N1149+J1149,IF(U:U="国开0",0,IF(U:U="农发0",0,IF(U:U="国债0",0,IF(U:U="口行0",0,0.1/N1149+J1149)))))))))))))))))))))))))</f>
        <v>4.1426912114014254</v>
      </c>
      <c r="Q1149" s="1"/>
      <c r="R1149" s="88">
        <f t="shared" si="35"/>
        <v>1.2691211401425484</v>
      </c>
      <c r="S1149" s="1"/>
      <c r="U1149" s="1" t="str">
        <f>IF(I:I="国家开发银行","国开",IF(I:I="中国进出口银行","口行",IF(I:I="中国农业发展银行","农发","国债")))&amp;IF(G:G&lt;1,"0",G1149)</f>
        <v>口行5</v>
      </c>
      <c r="W1149" s="1"/>
      <c r="X1149" s="1"/>
    </row>
    <row r="1150" spans="1:24" ht="15.75" hidden="1" x14ac:dyDescent="0.25">
      <c r="A1150" s="113" t="str">
        <f t="shared" si="34"/>
        <v>170205.IB</v>
      </c>
      <c r="B1150" s="29" t="s">
        <v>3739</v>
      </c>
      <c r="C1150" s="29" t="s">
        <v>3740</v>
      </c>
      <c r="D1150" s="33">
        <v>42943</v>
      </c>
      <c r="E1150" s="33">
        <v>42947</v>
      </c>
      <c r="F1150" s="30">
        <v>70</v>
      </c>
      <c r="G1150" s="30">
        <v>3</v>
      </c>
      <c r="H1150" s="29" t="s">
        <v>12</v>
      </c>
      <c r="I1150" s="29" t="s">
        <v>15</v>
      </c>
      <c r="J1150" s="30">
        <v>3.9510000000000001</v>
      </c>
      <c r="K1150" s="30">
        <v>4.3600000000000003</v>
      </c>
      <c r="L1150" s="30"/>
      <c r="M1150" s="30">
        <v>14.462999999999999</v>
      </c>
      <c r="N1150" s="84">
        <f>[1]!b_anal_modidura_cnbd(A1150,E1150,1)</f>
        <v>2.5059999999999998</v>
      </c>
      <c r="O1150" s="85">
        <f>[1]!b_anal_yield_cnbd(A1150,D1150,1)</f>
        <v>4.0049000000000001</v>
      </c>
      <c r="P1150" s="86">
        <f>IF(U:U="国开1",0.09/N1150+J1150,IF(U:U="国开3",0.14/N1150+J1150,IF(U:U="国开5",0.24/N1150+J1150,IF(U:U="国开7",0.24/N1150+J1150,IF(U:U="国开10",0.29/N1150+J1150,IF(U:U="口行1",0.08/N1150+J1150,IF(U:U="口行2",0.08/N1150+J1150,IF(U:U="口行3",0.08/N1150+J1150,IF(U:U="口行5",0.13/N1150+J1150,IF(U:U="口行7",0.13/N1150+J1150,IF(U:U="口行10",0.18/N1150+J1150,IF(U:U="农发1",0.09/N1150+J1150,IF(U:U="农发2",0.09/N1150+J1150,IF(U:U="农发3",0.09/N1150+J1150,IF(U:U="农发5",0.14/N1150+J1150,IF(U:U="农发7",0.19/N1150+J1150,IF(U:U="农发10",0.19/N1150+J1150,IF(U:U="农发20",0.24/N1150+J1150,IF(U:U="国债1",0.05/N1150+J1150,IF(U:U="国债2",0.05/N1150+J1150,IF(U:U="国债3",0.05/N1150+J1150,IF(U:U="国开0",0,IF(U:U="农发0",0,IF(U:U="国债0",0,IF(U:U="口行0",0,0.1/N1150+J1150)))))))))))))))))))))))))</f>
        <v>4.0068659217877096</v>
      </c>
      <c r="Q1150" s="1"/>
      <c r="R1150" s="88">
        <f t="shared" si="35"/>
        <v>0.19659217877094903</v>
      </c>
      <c r="S1150" s="1"/>
      <c r="U1150" s="1" t="str">
        <f>IF(I:I="国家开发银行","国开",IF(I:I="中国进出口银行","口行",IF(I:I="中国农业发展银行","农发","国债")))&amp;IF(G:G&lt;1,"0",G1150)</f>
        <v>国开3</v>
      </c>
      <c r="W1150" s="1"/>
      <c r="X1150" s="1"/>
    </row>
    <row r="1151" spans="1:24" ht="15.75" hidden="1" x14ac:dyDescent="0.25">
      <c r="A1151" s="113" t="str">
        <f t="shared" si="34"/>
        <v>150319.IB</v>
      </c>
      <c r="B1151" s="29" t="s">
        <v>3741</v>
      </c>
      <c r="C1151" s="29" t="s">
        <v>3742</v>
      </c>
      <c r="D1151" s="33">
        <v>42947</v>
      </c>
      <c r="E1151" s="33">
        <v>42949</v>
      </c>
      <c r="F1151" s="30">
        <v>30</v>
      </c>
      <c r="G1151" s="30">
        <v>20</v>
      </c>
      <c r="H1151" s="29" t="s">
        <v>12</v>
      </c>
      <c r="I1151" s="29" t="s">
        <v>22</v>
      </c>
      <c r="J1151" s="30">
        <v>4.4082999999999997</v>
      </c>
      <c r="K1151" s="30"/>
      <c r="L1151" s="30"/>
      <c r="M1151" s="30"/>
      <c r="N1151" s="84">
        <f>[1]!b_anal_modidura_cnbd(A1151,E1151,1)</f>
        <v>12.4483</v>
      </c>
      <c r="O1151" s="85">
        <f>[1]!b_anal_yield_cnbd(A1151,D1151,1)</f>
        <v>4.4199000000000002</v>
      </c>
      <c r="P1151" s="86">
        <f>IF(U:U="国开1",0.09/N1151+J1151,IF(U:U="国开3",0.14/N1151+J1151,IF(U:U="国开5",0.24/N1151+J1151,IF(U:U="国开7",0.24/N1151+J1151,IF(U:U="国开10",0.29/N1151+J1151,IF(U:U="口行1",0.08/N1151+J1151,IF(U:U="口行2",0.08/N1151+J1151,IF(U:U="口行3",0.08/N1151+J1151,IF(U:U="口行5",0.13/N1151+J1151,IF(U:U="口行7",0.13/N1151+J1151,IF(U:U="口行10",0.18/N1151+J1151,IF(U:U="农发1",0.09/N1151+J1151,IF(U:U="农发2",0.09/N1151+J1151,IF(U:U="农发3",0.09/N1151+J1151,IF(U:U="农发5",0.14/N1151+J1151,IF(U:U="农发7",0.19/N1151+J1151,IF(U:U="农发10",0.19/N1151+J1151,IF(U:U="农发20",0.24/N1151+J1151,IF(U:U="国债1",0.05/N1151+J1151,IF(U:U="国债2",0.05/N1151+J1151,IF(U:U="国债3",0.05/N1151+J1151,IF(U:U="国开0",0,IF(U:U="农发0",0,IF(U:U="国债0",0,IF(U:U="口行0",0,0.1/N1151+J1151)))))))))))))))))))))))))</f>
        <v>4.4163332254203382</v>
      </c>
      <c r="Q1151" s="1"/>
      <c r="R1151" s="88">
        <f t="shared" si="35"/>
        <v>-0.35667745796619243</v>
      </c>
      <c r="S1151" s="1"/>
      <c r="U1151" s="1" t="str">
        <f>IF(I:I="国家开发银行","国开",IF(I:I="中国进出口银行","口行",IF(I:I="中国农业发展银行","农发","国债")))&amp;IF(G:G&lt;1,"0",G1151)</f>
        <v>口行20</v>
      </c>
      <c r="W1151" s="1"/>
      <c r="X1151" s="1"/>
    </row>
    <row r="1152" spans="1:24" ht="15.75" hidden="1" x14ac:dyDescent="0.25">
      <c r="A1152" s="113" t="str">
        <f t="shared" si="34"/>
        <v>170407.IB</v>
      </c>
      <c r="B1152" s="29" t="s">
        <v>3743</v>
      </c>
      <c r="C1152" s="29" t="s">
        <v>3744</v>
      </c>
      <c r="D1152" s="33">
        <v>42947</v>
      </c>
      <c r="E1152" s="33">
        <v>42949</v>
      </c>
      <c r="F1152" s="30">
        <v>40</v>
      </c>
      <c r="G1152" s="30">
        <v>3</v>
      </c>
      <c r="H1152" s="29" t="s">
        <v>12</v>
      </c>
      <c r="I1152" s="29" t="s">
        <v>41</v>
      </c>
      <c r="J1152" s="30">
        <v>3.9994000000000001</v>
      </c>
      <c r="K1152" s="30">
        <v>5.15</v>
      </c>
      <c r="L1152" s="30"/>
      <c r="M1152" s="30"/>
      <c r="N1152" s="84">
        <f>[1]!b_anal_modidura_cnbd(A1152,E1152,1)</f>
        <v>2.4975999999999998</v>
      </c>
      <c r="O1152" s="85">
        <f>[1]!b_anal_yield_cnbd(A1152,D1152,1)</f>
        <v>4.0399000000000003</v>
      </c>
      <c r="P1152" s="86">
        <f>IF(U:U="国开1",0.09/N1152+J1152,IF(U:U="国开3",0.14/N1152+J1152,IF(U:U="国开5",0.24/N1152+J1152,IF(U:U="国开7",0.24/N1152+J1152,IF(U:U="国开10",0.29/N1152+J1152,IF(U:U="口行1",0.08/N1152+J1152,IF(U:U="口行2",0.08/N1152+J1152,IF(U:U="口行3",0.08/N1152+J1152,IF(U:U="口行5",0.13/N1152+J1152,IF(U:U="口行7",0.13/N1152+J1152,IF(U:U="口行10",0.18/N1152+J1152,IF(U:U="农发1",0.09/N1152+J1152,IF(U:U="农发2",0.09/N1152+J1152,IF(U:U="农发3",0.09/N1152+J1152,IF(U:U="农发5",0.14/N1152+J1152,IF(U:U="农发7",0.19/N1152+J1152,IF(U:U="农发10",0.19/N1152+J1152,IF(U:U="农发20",0.24/N1152+J1152,IF(U:U="国债1",0.05/N1152+J1152,IF(U:U="国债2",0.05/N1152+J1152,IF(U:U="国债3",0.05/N1152+J1152,IF(U:U="国开0",0,IF(U:U="农发0",0,IF(U:U="国债0",0,IF(U:U="口行0",0,0.1/N1152+J1152)))))))))))))))))))))))))</f>
        <v>4.0354345932094811</v>
      </c>
      <c r="Q1152" s="1"/>
      <c r="R1152" s="88">
        <f t="shared" si="35"/>
        <v>-0.44654067905192107</v>
      </c>
      <c r="S1152" s="1"/>
      <c r="U1152" s="1" t="str">
        <f>IF(I:I="国家开发银行","国开",IF(I:I="中国进出口银行","口行",IF(I:I="中国农业发展银行","农发","国债")))&amp;IF(G:G&lt;1,"0",G1152)</f>
        <v>农发3</v>
      </c>
      <c r="W1152" s="1"/>
      <c r="X1152" s="1"/>
    </row>
    <row r="1153" spans="1:24" ht="15.75" hidden="1" x14ac:dyDescent="0.25">
      <c r="A1153" s="113" t="str">
        <f t="shared" si="34"/>
        <v>170409.IB</v>
      </c>
      <c r="B1153" s="29" t="s">
        <v>3745</v>
      </c>
      <c r="C1153" s="29" t="s">
        <v>3746</v>
      </c>
      <c r="D1153" s="33">
        <v>42947</v>
      </c>
      <c r="E1153" s="33">
        <v>42949</v>
      </c>
      <c r="F1153" s="30">
        <v>40</v>
      </c>
      <c r="G1153" s="30">
        <v>5</v>
      </c>
      <c r="H1153" s="29" t="s">
        <v>12</v>
      </c>
      <c r="I1153" s="29" t="s">
        <v>41</v>
      </c>
      <c r="J1153" s="30">
        <v>4.1059000000000001</v>
      </c>
      <c r="K1153" s="30">
        <v>4.5599999999999996</v>
      </c>
      <c r="L1153" s="30"/>
      <c r="M1153" s="30"/>
      <c r="N1153" s="84">
        <f>[1]!b_anal_modidura_cnbd(A1153,E1153,1)</f>
        <v>4.1631</v>
      </c>
      <c r="O1153" s="85">
        <f>[1]!b_anal_yield_cnbd(A1153,D1153,1)</f>
        <v>4.1372</v>
      </c>
      <c r="P1153" s="86">
        <f>IF(U:U="国开1",0.09/N1153+J1153,IF(U:U="国开3",0.14/N1153+J1153,IF(U:U="国开5",0.24/N1153+J1153,IF(U:U="国开7",0.24/N1153+J1153,IF(U:U="国开10",0.29/N1153+J1153,IF(U:U="口行1",0.08/N1153+J1153,IF(U:U="口行2",0.08/N1153+J1153,IF(U:U="口行3",0.08/N1153+J1153,IF(U:U="口行5",0.13/N1153+J1153,IF(U:U="口行7",0.13/N1153+J1153,IF(U:U="口行10",0.18/N1153+J1153,IF(U:U="农发1",0.09/N1153+J1153,IF(U:U="农发2",0.09/N1153+J1153,IF(U:U="农发3",0.09/N1153+J1153,IF(U:U="农发5",0.14/N1153+J1153,IF(U:U="农发7",0.19/N1153+J1153,IF(U:U="农发10",0.19/N1153+J1153,IF(U:U="农发20",0.24/N1153+J1153,IF(U:U="国债1",0.05/N1153+J1153,IF(U:U="国债2",0.05/N1153+J1153,IF(U:U="国债3",0.05/N1153+J1153,IF(U:U="国开0",0,IF(U:U="农发0",0,IF(U:U="国债0",0,IF(U:U="口行0",0,0.1/N1153+J1153)))))))))))))))))))))))))</f>
        <v>4.1395287862410228</v>
      </c>
      <c r="Q1153" s="1"/>
      <c r="R1153" s="88">
        <f t="shared" si="35"/>
        <v>0.23287862410228399</v>
      </c>
      <c r="S1153" s="1"/>
      <c r="U1153" s="1" t="str">
        <f>IF(I:I="国家开发银行","国开",IF(I:I="中国进出口银行","口行",IF(I:I="中国农业发展银行","农发","国债")))&amp;IF(G:G&lt;1,"0",G1153)</f>
        <v>农发5</v>
      </c>
      <c r="W1153" s="1"/>
      <c r="X1153" s="1"/>
    </row>
    <row r="1154" spans="1:24" ht="15.75" hidden="1" x14ac:dyDescent="0.25">
      <c r="A1154" s="113" t="str">
        <f t="shared" ref="A1154:A1217" si="36">LEFT(B1154,IFERROR(FIND("X",B1154,7),FIND("Z",B1154,7))-1)&amp;".IB"</f>
        <v>170210.IB</v>
      </c>
      <c r="B1154" s="29" t="s">
        <v>3747</v>
      </c>
      <c r="C1154" s="29" t="s">
        <v>3748</v>
      </c>
      <c r="D1154" s="33">
        <v>42948</v>
      </c>
      <c r="E1154" s="33">
        <v>42950</v>
      </c>
      <c r="F1154" s="30">
        <v>150</v>
      </c>
      <c r="G1154" s="30">
        <v>10</v>
      </c>
      <c r="H1154" s="29" t="s">
        <v>12</v>
      </c>
      <c r="I1154" s="29" t="s">
        <v>15</v>
      </c>
      <c r="J1154" s="30">
        <v>4.1901000000000002</v>
      </c>
      <c r="K1154" s="30">
        <v>2.87</v>
      </c>
      <c r="L1154" s="30"/>
      <c r="M1154" s="30">
        <v>1.45</v>
      </c>
      <c r="N1154" s="84">
        <f>[1]!b_anal_modidura_cnbd(A1154,E1154,1)</f>
        <v>7.7626999999999997</v>
      </c>
      <c r="O1154" s="85">
        <f>[1]!b_anal_yield_cnbd(A1154,D1154,1)</f>
        <v>4.2350000000000003</v>
      </c>
      <c r="P1154" s="86">
        <f>IF(U:U="国开1",0.09/N1154+J1154,IF(U:U="国开3",0.14/N1154+J1154,IF(U:U="国开5",0.24/N1154+J1154,IF(U:U="国开7",0.24/N1154+J1154,IF(U:U="国开10",0.29/N1154+J1154,IF(U:U="口行1",0.08/N1154+J1154,IF(U:U="口行2",0.08/N1154+J1154,IF(U:U="口行3",0.08/N1154+J1154,IF(U:U="口行5",0.13/N1154+J1154,IF(U:U="口行7",0.13/N1154+J1154,IF(U:U="口行10",0.18/N1154+J1154,IF(U:U="农发1",0.09/N1154+J1154,IF(U:U="农发2",0.09/N1154+J1154,IF(U:U="农发3",0.09/N1154+J1154,IF(U:U="农发5",0.14/N1154+J1154,IF(U:U="农发7",0.19/N1154+J1154,IF(U:U="农发10",0.19/N1154+J1154,IF(U:U="农发20",0.24/N1154+J1154,IF(U:U="国债1",0.05/N1154+J1154,IF(U:U="国债2",0.05/N1154+J1154,IF(U:U="国债3",0.05/N1154+J1154,IF(U:U="国开0",0,IF(U:U="农发0",0,IF(U:U="国债0",0,IF(U:U="口行0",0,0.1/N1154+J1154)))))))))))))))))))))))))</f>
        <v>4.2274581357002079</v>
      </c>
      <c r="Q1154" s="1"/>
      <c r="R1154" s="88">
        <f t="shared" ref="R1154:R1217" si="37">(P1154-O1154)*100</f>
        <v>-0.75418642997924223</v>
      </c>
      <c r="S1154" s="1"/>
      <c r="U1154" s="1" t="str">
        <f>IF(I:I="国家开发银行","国开",IF(I:I="中国进出口银行","口行",IF(I:I="中国农业发展银行","农发","国债")))&amp;IF(G:G&lt;1,"0",G1154)</f>
        <v>国开10</v>
      </c>
      <c r="W1154" s="1"/>
      <c r="X1154" s="1"/>
    </row>
    <row r="1155" spans="1:24" ht="15.75" hidden="1" x14ac:dyDescent="0.25">
      <c r="A1155" s="113" t="str">
        <f t="shared" si="36"/>
        <v>170206.IB</v>
      </c>
      <c r="B1155" s="29" t="s">
        <v>3749</v>
      </c>
      <c r="C1155" s="29" t="s">
        <v>3750</v>
      </c>
      <c r="D1155" s="33">
        <v>42948</v>
      </c>
      <c r="E1155" s="33">
        <v>42950</v>
      </c>
      <c r="F1155" s="30">
        <v>70</v>
      </c>
      <c r="G1155" s="30">
        <v>5</v>
      </c>
      <c r="H1155" s="29" t="s">
        <v>12</v>
      </c>
      <c r="I1155" s="29" t="s">
        <v>15</v>
      </c>
      <c r="J1155" s="30">
        <v>4.0896999999999997</v>
      </c>
      <c r="K1155" s="30">
        <v>4.3499999999999996</v>
      </c>
      <c r="L1155" s="30"/>
      <c r="M1155" s="30">
        <v>4.45</v>
      </c>
      <c r="N1155" s="84">
        <f>[1]!b_anal_modidura_cnbd(A1155,E1155,1)</f>
        <v>4.1585000000000001</v>
      </c>
      <c r="O1155" s="85">
        <f>[1]!b_anal_yield_cnbd(A1155,D1155,1)</f>
        <v>4.1536999999999997</v>
      </c>
      <c r="P1155" s="86">
        <f>IF(U:U="国开1",0.09/N1155+J1155,IF(U:U="国开3",0.14/N1155+J1155,IF(U:U="国开5",0.24/N1155+J1155,IF(U:U="国开7",0.24/N1155+J1155,IF(U:U="国开10",0.29/N1155+J1155,IF(U:U="口行1",0.08/N1155+J1155,IF(U:U="口行2",0.08/N1155+J1155,IF(U:U="口行3",0.08/N1155+J1155,IF(U:U="口行5",0.13/N1155+J1155,IF(U:U="口行7",0.13/N1155+J1155,IF(U:U="口行10",0.18/N1155+J1155,IF(U:U="农发1",0.09/N1155+J1155,IF(U:U="农发2",0.09/N1155+J1155,IF(U:U="农发3",0.09/N1155+J1155,IF(U:U="农发5",0.14/N1155+J1155,IF(U:U="农发7",0.19/N1155+J1155,IF(U:U="农发10",0.19/N1155+J1155,IF(U:U="农发20",0.24/N1155+J1155,IF(U:U="国债1",0.05/N1155+J1155,IF(U:U="国债2",0.05/N1155+J1155,IF(U:U="国债3",0.05/N1155+J1155,IF(U:U="国开0",0,IF(U:U="农发0",0,IF(U:U="国债0",0,IF(U:U="口行0",0,0.1/N1155+J1155)))))))))))))))))))))))))</f>
        <v>4.1474131177107125</v>
      </c>
      <c r="Q1155" s="1"/>
      <c r="R1155" s="88">
        <f t="shared" si="37"/>
        <v>-0.62868822892871989</v>
      </c>
      <c r="S1155" s="1"/>
      <c r="U1155" s="1" t="str">
        <f>IF(I:I="国家开发银行","国开",IF(I:I="中国进出口银行","口行",IF(I:I="中国农业发展银行","农发","国债")))&amp;IF(G:G&lt;1,"0",G1155)</f>
        <v>国开5</v>
      </c>
      <c r="W1155" s="1"/>
      <c r="X1155" s="1"/>
    </row>
    <row r="1156" spans="1:24" ht="15.75" hidden="1" x14ac:dyDescent="0.25">
      <c r="A1156" s="113" t="str">
        <f t="shared" si="36"/>
        <v>170404.IB</v>
      </c>
      <c r="B1156" s="29" t="s">
        <v>3751</v>
      </c>
      <c r="C1156" s="29" t="s">
        <v>3752</v>
      </c>
      <c r="D1156" s="33">
        <v>42949</v>
      </c>
      <c r="E1156" s="33">
        <v>42951</v>
      </c>
      <c r="F1156" s="30">
        <v>30</v>
      </c>
      <c r="G1156" s="30">
        <v>7</v>
      </c>
      <c r="H1156" s="29" t="s">
        <v>12</v>
      </c>
      <c r="I1156" s="29" t="s">
        <v>41</v>
      </c>
      <c r="J1156" s="30">
        <v>4.2693000000000003</v>
      </c>
      <c r="K1156" s="30"/>
      <c r="L1156" s="30"/>
      <c r="M1156" s="30"/>
      <c r="N1156" s="84">
        <f>[1]!b_anal_modidura_cnbd(A1156,E1156,1)</f>
        <v>5.4507000000000003</v>
      </c>
      <c r="O1156" s="85">
        <f>[1]!b_anal_yield_cnbd(A1156,D1156,1)</f>
        <v>4.2766000000000002</v>
      </c>
      <c r="P1156" s="86">
        <f>IF(U:U="国开1",0.09/N1156+J1156,IF(U:U="国开3",0.14/N1156+J1156,IF(U:U="国开5",0.24/N1156+J1156,IF(U:U="国开7",0.24/N1156+J1156,IF(U:U="国开10",0.29/N1156+J1156,IF(U:U="口行1",0.08/N1156+J1156,IF(U:U="口行2",0.08/N1156+J1156,IF(U:U="口行3",0.08/N1156+J1156,IF(U:U="口行5",0.13/N1156+J1156,IF(U:U="口行7",0.13/N1156+J1156,IF(U:U="口行10",0.18/N1156+J1156,IF(U:U="农发1",0.09/N1156+J1156,IF(U:U="农发2",0.09/N1156+J1156,IF(U:U="农发3",0.09/N1156+J1156,IF(U:U="农发5",0.14/N1156+J1156,IF(U:U="农发7",0.19/N1156+J1156,IF(U:U="农发10",0.19/N1156+J1156,IF(U:U="农发20",0.24/N1156+J1156,IF(U:U="国债1",0.05/N1156+J1156,IF(U:U="国债2",0.05/N1156+J1156,IF(U:U="国债3",0.05/N1156+J1156,IF(U:U="国开0",0,IF(U:U="农发0",0,IF(U:U="国债0",0,IF(U:U="口行0",0,0.1/N1156+J1156)))))))))))))))))))))))))</f>
        <v>4.3041579081585857</v>
      </c>
      <c r="Q1156" s="1"/>
      <c r="R1156" s="88">
        <f t="shared" si="37"/>
        <v>2.7557908158585498</v>
      </c>
      <c r="S1156" s="1"/>
      <c r="U1156" s="1" t="str">
        <f>IF(I:I="国家开发银行","国开",IF(I:I="中国进出口银行","口行",IF(I:I="中国农业发展银行","农发","国债")))&amp;IF(G:G&lt;1,"0",G1156)</f>
        <v>农发7</v>
      </c>
      <c r="W1156" s="1"/>
      <c r="X1156" s="1"/>
    </row>
    <row r="1157" spans="1:24" ht="15.75" hidden="1" x14ac:dyDescent="0.25">
      <c r="A1157" s="113" t="str">
        <f t="shared" si="36"/>
        <v>170405.IB</v>
      </c>
      <c r="B1157" s="29" t="s">
        <v>3753</v>
      </c>
      <c r="C1157" s="29" t="s">
        <v>3754</v>
      </c>
      <c r="D1157" s="33">
        <v>42949</v>
      </c>
      <c r="E1157" s="33">
        <v>42951</v>
      </c>
      <c r="F1157" s="30">
        <v>40</v>
      </c>
      <c r="G1157" s="30">
        <v>10</v>
      </c>
      <c r="H1157" s="29" t="s">
        <v>12</v>
      </c>
      <c r="I1157" s="29" t="s">
        <v>41</v>
      </c>
      <c r="J1157" s="30">
        <v>4.2743000000000002</v>
      </c>
      <c r="K1157" s="30"/>
      <c r="L1157" s="30"/>
      <c r="M1157" s="30"/>
      <c r="N1157" s="84">
        <f>[1]!b_anal_modidura_cnbd(A1157,E1157,1)</f>
        <v>7.5533000000000001</v>
      </c>
      <c r="O1157" s="85">
        <f>[1]!b_anal_yield_cnbd(A1157,D1157,1)</f>
        <v>4.2949000000000002</v>
      </c>
      <c r="P1157" s="86">
        <f>IF(U:U="国开1",0.09/N1157+J1157,IF(U:U="国开3",0.14/N1157+J1157,IF(U:U="国开5",0.24/N1157+J1157,IF(U:U="国开7",0.24/N1157+J1157,IF(U:U="国开10",0.29/N1157+J1157,IF(U:U="口行1",0.08/N1157+J1157,IF(U:U="口行2",0.08/N1157+J1157,IF(U:U="口行3",0.08/N1157+J1157,IF(U:U="口行5",0.13/N1157+J1157,IF(U:U="口行7",0.13/N1157+J1157,IF(U:U="口行10",0.18/N1157+J1157,IF(U:U="农发1",0.09/N1157+J1157,IF(U:U="农发2",0.09/N1157+J1157,IF(U:U="农发3",0.09/N1157+J1157,IF(U:U="农发5",0.14/N1157+J1157,IF(U:U="农发7",0.19/N1157+J1157,IF(U:U="农发10",0.19/N1157+J1157,IF(U:U="农发20",0.24/N1157+J1157,IF(U:U="国债1",0.05/N1157+J1157,IF(U:U="国债2",0.05/N1157+J1157,IF(U:U="国债3",0.05/N1157+J1157,IF(U:U="国开0",0,IF(U:U="农发0",0,IF(U:U="国债0",0,IF(U:U="口行0",0,0.1/N1157+J1157)))))))))))))))))))))))))</f>
        <v>4.2994545682019778</v>
      </c>
      <c r="Q1157" s="1"/>
      <c r="R1157" s="88">
        <f t="shared" si="37"/>
        <v>0.45545682019776379</v>
      </c>
      <c r="S1157" s="1"/>
      <c r="U1157" s="1" t="str">
        <f>IF(I:I="国家开发银行","国开",IF(I:I="中国进出口银行","口行",IF(I:I="中国农业发展银行","农发","国债")))&amp;IF(G:G&lt;1,"0",G1157)</f>
        <v>农发10</v>
      </c>
      <c r="W1157" s="1"/>
      <c r="X1157" s="1"/>
    </row>
    <row r="1158" spans="1:24" ht="15.75" hidden="1" x14ac:dyDescent="0.25">
      <c r="A1158" s="113" t="str">
        <f t="shared" si="36"/>
        <v>170201.IB</v>
      </c>
      <c r="B1158" s="29" t="s">
        <v>3755</v>
      </c>
      <c r="C1158" s="29" t="s">
        <v>3756</v>
      </c>
      <c r="D1158" s="33">
        <v>42950</v>
      </c>
      <c r="E1158" s="33">
        <v>42954</v>
      </c>
      <c r="F1158" s="30">
        <v>50</v>
      </c>
      <c r="G1158" s="30">
        <v>7</v>
      </c>
      <c r="H1158" s="29" t="s">
        <v>12</v>
      </c>
      <c r="I1158" s="29" t="s">
        <v>15</v>
      </c>
      <c r="J1158" s="30">
        <v>4.2586000000000004</v>
      </c>
      <c r="K1158" s="30">
        <v>2.06</v>
      </c>
      <c r="L1158" s="30"/>
      <c r="M1158" s="30"/>
      <c r="N1158" s="84">
        <f>[1]!b_anal_modidura_cnbd(A1158,E1158,1)</f>
        <v>5.4423000000000004</v>
      </c>
      <c r="O1158" s="85">
        <f>[1]!b_anal_yield_cnbd(A1158,D1158,1)</f>
        <v>4.2885</v>
      </c>
      <c r="P1158" s="86">
        <f>IF(U:U="国开1",0.09/N1158+J1158,IF(U:U="国开3",0.14/N1158+J1158,IF(U:U="国开5",0.24/N1158+J1158,IF(U:U="国开7",0.24/N1158+J1158,IF(U:U="国开10",0.29/N1158+J1158,IF(U:U="口行1",0.08/N1158+J1158,IF(U:U="口行2",0.08/N1158+J1158,IF(U:U="口行3",0.08/N1158+J1158,IF(U:U="口行5",0.13/N1158+J1158,IF(U:U="口行7",0.13/N1158+J1158,IF(U:U="口行10",0.18/N1158+J1158,IF(U:U="农发1",0.09/N1158+J1158,IF(U:U="农发2",0.09/N1158+J1158,IF(U:U="农发3",0.09/N1158+J1158,IF(U:U="农发5",0.14/N1158+J1158,IF(U:U="农发7",0.19/N1158+J1158,IF(U:U="农发10",0.19/N1158+J1158,IF(U:U="农发20",0.24/N1158+J1158,IF(U:U="国债1",0.05/N1158+J1158,IF(U:U="国债2",0.05/N1158+J1158,IF(U:U="国债3",0.05/N1158+J1158,IF(U:U="国开0",0,IF(U:U="农发0",0,IF(U:U="国债0",0,IF(U:U="口行0",0,0.1/N1158+J1158)))))))))))))))))))))))))</f>
        <v>4.3026990022600744</v>
      </c>
      <c r="Q1158" s="1"/>
      <c r="R1158" s="88">
        <f t="shared" si="37"/>
        <v>1.4199002260074423</v>
      </c>
      <c r="S1158" s="1"/>
      <c r="U1158" s="1" t="str">
        <f>IF(I:I="国家开发银行","国开",IF(I:I="中国进出口银行","口行",IF(I:I="中国农业发展银行","农发","国债")))&amp;IF(G:G&lt;1,"0",G1158)</f>
        <v>国开7</v>
      </c>
      <c r="W1158" s="1"/>
      <c r="X1158" s="1"/>
    </row>
    <row r="1159" spans="1:24" ht="15.75" hidden="1" x14ac:dyDescent="0.25">
      <c r="A1159" s="113" t="str">
        <f t="shared" si="36"/>
        <v>170309.IB</v>
      </c>
      <c r="B1159" s="29" t="s">
        <v>3757</v>
      </c>
      <c r="C1159" s="29" t="s">
        <v>3758</v>
      </c>
      <c r="D1159" s="33">
        <v>42950</v>
      </c>
      <c r="E1159" s="33">
        <v>42954</v>
      </c>
      <c r="F1159" s="30">
        <v>40</v>
      </c>
      <c r="G1159" s="30">
        <v>5</v>
      </c>
      <c r="H1159" s="29" t="s">
        <v>12</v>
      </c>
      <c r="I1159" s="29" t="s">
        <v>22</v>
      </c>
      <c r="J1159" s="30">
        <v>4.1647999999999996</v>
      </c>
      <c r="K1159" s="30"/>
      <c r="L1159" s="30"/>
      <c r="M1159" s="30"/>
      <c r="N1159" s="84">
        <f>[1]!b_anal_modidura_cnbd(A1159,E1159,1)</f>
        <v>4.3612000000000002</v>
      </c>
      <c r="O1159" s="85">
        <f>[1]!b_anal_yield_cnbd(A1159,D1159,1)</f>
        <v>4.1624999999999996</v>
      </c>
      <c r="P1159" s="86">
        <f>IF(U:U="国开1",0.09/N1159+J1159,IF(U:U="国开3",0.14/N1159+J1159,IF(U:U="国开5",0.24/N1159+J1159,IF(U:U="国开7",0.24/N1159+J1159,IF(U:U="国开10",0.29/N1159+J1159,IF(U:U="口行1",0.08/N1159+J1159,IF(U:U="口行2",0.08/N1159+J1159,IF(U:U="口行3",0.08/N1159+J1159,IF(U:U="口行5",0.13/N1159+J1159,IF(U:U="口行7",0.13/N1159+J1159,IF(U:U="口行10",0.18/N1159+J1159,IF(U:U="农发1",0.09/N1159+J1159,IF(U:U="农发2",0.09/N1159+J1159,IF(U:U="农发3",0.09/N1159+J1159,IF(U:U="农发5",0.14/N1159+J1159,IF(U:U="农发7",0.19/N1159+J1159,IF(U:U="农发10",0.19/N1159+J1159,IF(U:U="农发20",0.24/N1159+J1159,IF(U:U="国债1",0.05/N1159+J1159,IF(U:U="国债2",0.05/N1159+J1159,IF(U:U="国债3",0.05/N1159+J1159,IF(U:U="国开0",0,IF(U:U="农发0",0,IF(U:U="国债0",0,IF(U:U="口行0",0,0.1/N1159+J1159)))))))))))))))))))))))))</f>
        <v>4.1946083096395483</v>
      </c>
      <c r="Q1159" s="1"/>
      <c r="R1159" s="88">
        <f t="shared" si="37"/>
        <v>3.2108309639548693</v>
      </c>
      <c r="S1159" s="1"/>
      <c r="U1159" s="1" t="str">
        <f>IF(I:I="国家开发银行","国开",IF(I:I="中国进出口银行","口行",IF(I:I="中国农业发展银行","农发","国债")))&amp;IF(G:G&lt;1,"0",G1159)</f>
        <v>口行5</v>
      </c>
      <c r="W1159" s="1"/>
      <c r="X1159" s="1"/>
    </row>
    <row r="1160" spans="1:24" ht="15.75" hidden="1" x14ac:dyDescent="0.25">
      <c r="A1160" s="113" t="str">
        <f t="shared" si="36"/>
        <v>170205.IB</v>
      </c>
      <c r="B1160" s="29" t="s">
        <v>3759</v>
      </c>
      <c r="C1160" s="29" t="s">
        <v>3760</v>
      </c>
      <c r="D1160" s="33">
        <v>42950</v>
      </c>
      <c r="E1160" s="33">
        <v>42954</v>
      </c>
      <c r="F1160" s="30">
        <v>70</v>
      </c>
      <c r="G1160" s="30">
        <v>3</v>
      </c>
      <c r="H1160" s="29" t="s">
        <v>12</v>
      </c>
      <c r="I1160" s="29" t="s">
        <v>15</v>
      </c>
      <c r="J1160" s="30">
        <v>3.9927999999999999</v>
      </c>
      <c r="K1160" s="30">
        <v>3.28</v>
      </c>
      <c r="L1160" s="30"/>
      <c r="M1160" s="30"/>
      <c r="N1160" s="84">
        <f>[1]!b_anal_modidura_cnbd(A1160,E1160,1)</f>
        <v>2.4860000000000002</v>
      </c>
      <c r="O1160" s="85">
        <f>[1]!b_anal_yield_cnbd(A1160,D1160,1)</f>
        <v>4.0498000000000003</v>
      </c>
      <c r="P1160" s="86">
        <f>IF(U:U="国开1",0.09/N1160+J1160,IF(U:U="国开3",0.14/N1160+J1160,IF(U:U="国开5",0.24/N1160+J1160,IF(U:U="国开7",0.24/N1160+J1160,IF(U:U="国开10",0.29/N1160+J1160,IF(U:U="口行1",0.08/N1160+J1160,IF(U:U="口行2",0.08/N1160+J1160,IF(U:U="口行3",0.08/N1160+J1160,IF(U:U="口行5",0.13/N1160+J1160,IF(U:U="口行7",0.13/N1160+J1160,IF(U:U="口行10",0.18/N1160+J1160,IF(U:U="农发1",0.09/N1160+J1160,IF(U:U="农发2",0.09/N1160+J1160,IF(U:U="农发3",0.09/N1160+J1160,IF(U:U="农发5",0.14/N1160+J1160,IF(U:U="农发7",0.19/N1160+J1160,IF(U:U="农发10",0.19/N1160+J1160,IF(U:U="农发20",0.24/N1160+J1160,IF(U:U="国债1",0.05/N1160+J1160,IF(U:U="国债2",0.05/N1160+J1160,IF(U:U="国债3",0.05/N1160+J1160,IF(U:U="国开0",0,IF(U:U="农发0",0,IF(U:U="国债0",0,IF(U:U="口行0",0,0.1/N1160+J1160)))))))))))))))))))))))))</f>
        <v>4.0491153660498789</v>
      </c>
      <c r="Q1160" s="1"/>
      <c r="R1160" s="88">
        <f t="shared" si="37"/>
        <v>-6.8463395012141604E-2</v>
      </c>
      <c r="S1160" s="1"/>
      <c r="U1160" s="1" t="str">
        <f>IF(I:I="国家开发银行","国开",IF(I:I="中国进出口银行","口行",IF(I:I="中国农业发展银行","农发","国债")))&amp;IF(G:G&lt;1,"0",G1160)</f>
        <v>国开3</v>
      </c>
      <c r="W1160" s="1"/>
      <c r="X1160" s="1"/>
    </row>
    <row r="1161" spans="1:24" ht="15.75" hidden="1" x14ac:dyDescent="0.25">
      <c r="A1161" s="113" t="str">
        <f t="shared" si="36"/>
        <v>170303.IB</v>
      </c>
      <c r="B1161" s="29" t="s">
        <v>3761</v>
      </c>
      <c r="C1161" s="29" t="s">
        <v>3762</v>
      </c>
      <c r="D1161" s="33">
        <v>42950</v>
      </c>
      <c r="E1161" s="33">
        <v>42954</v>
      </c>
      <c r="F1161" s="30">
        <v>30</v>
      </c>
      <c r="G1161" s="30">
        <v>10</v>
      </c>
      <c r="H1161" s="29" t="s">
        <v>12</v>
      </c>
      <c r="I1161" s="29" t="s">
        <v>22</v>
      </c>
      <c r="J1161" s="30">
        <v>4.2811000000000003</v>
      </c>
      <c r="K1161" s="30"/>
      <c r="L1161" s="30"/>
      <c r="M1161" s="30"/>
      <c r="N1161" s="84">
        <f>[1]!b_anal_modidura_cnbd(A1161,E1161,1)</f>
        <v>7.6608999999999998</v>
      </c>
      <c r="O1161" s="85">
        <f>[1]!b_anal_yield_cnbd(A1161,D1161,1)</f>
        <v>4.3025000000000002</v>
      </c>
      <c r="P1161" s="86">
        <f>IF(U:U="国开1",0.09/N1161+J1161,IF(U:U="国开3",0.14/N1161+J1161,IF(U:U="国开5",0.24/N1161+J1161,IF(U:U="国开7",0.24/N1161+J1161,IF(U:U="国开10",0.29/N1161+J1161,IF(U:U="口行1",0.08/N1161+J1161,IF(U:U="口行2",0.08/N1161+J1161,IF(U:U="口行3",0.08/N1161+J1161,IF(U:U="口行5",0.13/N1161+J1161,IF(U:U="口行7",0.13/N1161+J1161,IF(U:U="口行10",0.18/N1161+J1161,IF(U:U="农发1",0.09/N1161+J1161,IF(U:U="农发2",0.09/N1161+J1161,IF(U:U="农发3",0.09/N1161+J1161,IF(U:U="农发5",0.14/N1161+J1161,IF(U:U="农发7",0.19/N1161+J1161,IF(U:U="农发10",0.19/N1161+J1161,IF(U:U="农发20",0.24/N1161+J1161,IF(U:U="国债1",0.05/N1161+J1161,IF(U:U="国债2",0.05/N1161+J1161,IF(U:U="国债3",0.05/N1161+J1161,IF(U:U="国开0",0,IF(U:U="农发0",0,IF(U:U="国债0",0,IF(U:U="口行0",0,0.1/N1161+J1161)))))))))))))))))))))))))</f>
        <v>4.3045959338981064</v>
      </c>
      <c r="Q1161" s="1"/>
      <c r="R1161" s="88">
        <f t="shared" si="37"/>
        <v>0.20959338981061393</v>
      </c>
      <c r="S1161" s="1"/>
      <c r="U1161" s="1" t="str">
        <f>IF(I:I="国家开发银行","国开",IF(I:I="中国进出口银行","口行",IF(I:I="中国农业发展银行","农发","国债")))&amp;IF(G:G&lt;1,"0",G1161)</f>
        <v>口行10</v>
      </c>
      <c r="W1161" s="1"/>
      <c r="X1161" s="1"/>
    </row>
    <row r="1162" spans="1:24" ht="15.75" hidden="1" x14ac:dyDescent="0.25">
      <c r="A1162" s="113" t="str">
        <f t="shared" si="36"/>
        <v>170407.IB</v>
      </c>
      <c r="B1162" s="29" t="s">
        <v>3763</v>
      </c>
      <c r="C1162" s="29" t="s">
        <v>3764</v>
      </c>
      <c r="D1162" s="33">
        <v>42954</v>
      </c>
      <c r="E1162" s="33">
        <v>42956</v>
      </c>
      <c r="F1162" s="30">
        <v>40</v>
      </c>
      <c r="G1162" s="30">
        <v>3</v>
      </c>
      <c r="H1162" s="29" t="s">
        <v>12</v>
      </c>
      <c r="I1162" s="29" t="s">
        <v>41</v>
      </c>
      <c r="J1162" s="30">
        <v>4.0777000000000001</v>
      </c>
      <c r="K1162" s="30"/>
      <c r="L1162" s="30"/>
      <c r="M1162" s="30"/>
      <c r="N1162" s="84">
        <f>[1]!b_anal_modidura_cnbd(A1162,E1162,1)</f>
        <v>2.4784000000000002</v>
      </c>
      <c r="O1162" s="85">
        <f>[1]!b_anal_yield_cnbd(A1162,D1162,1)</f>
        <v>4.0792999999999999</v>
      </c>
      <c r="P1162" s="86">
        <f>IF(U:U="国开1",0.09/N1162+J1162,IF(U:U="国开3",0.14/N1162+J1162,IF(U:U="国开5",0.24/N1162+J1162,IF(U:U="国开7",0.24/N1162+J1162,IF(U:U="国开10",0.29/N1162+J1162,IF(U:U="口行1",0.08/N1162+J1162,IF(U:U="口行2",0.08/N1162+J1162,IF(U:U="口行3",0.08/N1162+J1162,IF(U:U="口行5",0.13/N1162+J1162,IF(U:U="口行7",0.13/N1162+J1162,IF(U:U="口行10",0.18/N1162+J1162,IF(U:U="农发1",0.09/N1162+J1162,IF(U:U="农发2",0.09/N1162+J1162,IF(U:U="农发3",0.09/N1162+J1162,IF(U:U="农发5",0.14/N1162+J1162,IF(U:U="农发7",0.19/N1162+J1162,IF(U:U="农发10",0.19/N1162+J1162,IF(U:U="农发20",0.24/N1162+J1162,IF(U:U="国债1",0.05/N1162+J1162,IF(U:U="国债2",0.05/N1162+J1162,IF(U:U="国债3",0.05/N1162+J1162,IF(U:U="国开0",0,IF(U:U="农发0",0,IF(U:U="国债0",0,IF(U:U="口行0",0,0.1/N1162+J1162)))))))))))))))))))))))))</f>
        <v>4.1140137508069721</v>
      </c>
      <c r="Q1162" s="1"/>
      <c r="R1162" s="88">
        <f t="shared" si="37"/>
        <v>3.4713750806972143</v>
      </c>
      <c r="S1162" s="1"/>
      <c r="U1162" s="1" t="str">
        <f>IF(I:I="国家开发银行","国开",IF(I:I="中国进出口银行","口行",IF(I:I="中国农业发展银行","农发","国债")))&amp;IF(G:G&lt;1,"0",G1162)</f>
        <v>农发3</v>
      </c>
      <c r="W1162" s="1"/>
      <c r="X1162" s="1"/>
    </row>
    <row r="1163" spans="1:24" ht="15.75" hidden="1" x14ac:dyDescent="0.25">
      <c r="A1163" s="113" t="str">
        <f t="shared" si="36"/>
        <v>170409.IB</v>
      </c>
      <c r="B1163" s="29" t="s">
        <v>3765</v>
      </c>
      <c r="C1163" s="29" t="s">
        <v>3766</v>
      </c>
      <c r="D1163" s="33">
        <v>42954</v>
      </c>
      <c r="E1163" s="33">
        <v>42956</v>
      </c>
      <c r="F1163" s="30">
        <v>40</v>
      </c>
      <c r="G1163" s="30">
        <v>5</v>
      </c>
      <c r="H1163" s="29" t="s">
        <v>12</v>
      </c>
      <c r="I1163" s="29" t="s">
        <v>41</v>
      </c>
      <c r="J1163" s="30">
        <v>4.1841999999999997</v>
      </c>
      <c r="K1163" s="30"/>
      <c r="L1163" s="30"/>
      <c r="M1163" s="30"/>
      <c r="N1163" s="84">
        <f>[1]!b_anal_modidura_cnbd(A1163,E1163,1)</f>
        <v>4.1420000000000003</v>
      </c>
      <c r="O1163" s="85">
        <f>[1]!b_anal_yield_cnbd(A1163,D1163,1)</f>
        <v>4.1848999999999998</v>
      </c>
      <c r="P1163" s="86">
        <f>IF(U:U="国开1",0.09/N1163+J1163,IF(U:U="国开3",0.14/N1163+J1163,IF(U:U="国开5",0.24/N1163+J1163,IF(U:U="国开7",0.24/N1163+J1163,IF(U:U="国开10",0.29/N1163+J1163,IF(U:U="口行1",0.08/N1163+J1163,IF(U:U="口行2",0.08/N1163+J1163,IF(U:U="口行3",0.08/N1163+J1163,IF(U:U="口行5",0.13/N1163+J1163,IF(U:U="口行7",0.13/N1163+J1163,IF(U:U="口行10",0.18/N1163+J1163,IF(U:U="农发1",0.09/N1163+J1163,IF(U:U="农发2",0.09/N1163+J1163,IF(U:U="农发3",0.09/N1163+J1163,IF(U:U="农发5",0.14/N1163+J1163,IF(U:U="农发7",0.19/N1163+J1163,IF(U:U="农发10",0.19/N1163+J1163,IF(U:U="农发20",0.24/N1163+J1163,IF(U:U="国债1",0.05/N1163+J1163,IF(U:U="国债2",0.05/N1163+J1163,IF(U:U="国债3",0.05/N1163+J1163,IF(U:U="国开0",0,IF(U:U="农发0",0,IF(U:U="国债0",0,IF(U:U="口行0",0,0.1/N1163+J1163)))))))))))))))))))))))))</f>
        <v>4.2180000965717044</v>
      </c>
      <c r="Q1163" s="1"/>
      <c r="R1163" s="88">
        <f t="shared" si="37"/>
        <v>3.310009657170454</v>
      </c>
      <c r="S1163" s="1"/>
      <c r="U1163" s="1" t="str">
        <f>IF(I:I="国家开发银行","国开",IF(I:I="中国进出口银行","口行",IF(I:I="中国农业发展银行","农发","国债")))&amp;IF(G:G&lt;1,"0",G1163)</f>
        <v>农发5</v>
      </c>
      <c r="W1163" s="1"/>
      <c r="X1163" s="1"/>
    </row>
    <row r="1164" spans="1:24" ht="15.75" hidden="1" x14ac:dyDescent="0.25">
      <c r="A1164" s="113" t="str">
        <f t="shared" si="36"/>
        <v>170206.IB</v>
      </c>
      <c r="B1164" s="29" t="s">
        <v>3767</v>
      </c>
      <c r="C1164" s="29" t="s">
        <v>3768</v>
      </c>
      <c r="D1164" s="33">
        <v>42955</v>
      </c>
      <c r="E1164" s="33">
        <v>42957</v>
      </c>
      <c r="F1164" s="30">
        <v>70</v>
      </c>
      <c r="G1164" s="30">
        <v>5</v>
      </c>
      <c r="H1164" s="29" t="s">
        <v>12</v>
      </c>
      <c r="I1164" s="29" t="s">
        <v>15</v>
      </c>
      <c r="J1164" s="30">
        <v>4.1466000000000003</v>
      </c>
      <c r="K1164" s="30"/>
      <c r="L1164" s="30"/>
      <c r="M1164" s="30"/>
      <c r="N1164" s="84">
        <f>[1]!b_anal_modidura_cnbd(A1164,E1164,1)</f>
        <v>4.1382000000000003</v>
      </c>
      <c r="O1164" s="85">
        <f>[1]!b_anal_yield_cnbd(A1164,D1164,1)</f>
        <v>4.2037000000000004</v>
      </c>
      <c r="P1164" s="86">
        <f>IF(U:U="国开1",0.09/N1164+J1164,IF(U:U="国开3",0.14/N1164+J1164,IF(U:U="国开5",0.24/N1164+J1164,IF(U:U="国开7",0.24/N1164+J1164,IF(U:U="国开10",0.29/N1164+J1164,IF(U:U="口行1",0.08/N1164+J1164,IF(U:U="口行2",0.08/N1164+J1164,IF(U:U="口行3",0.08/N1164+J1164,IF(U:U="口行5",0.13/N1164+J1164,IF(U:U="口行7",0.13/N1164+J1164,IF(U:U="口行10",0.18/N1164+J1164,IF(U:U="农发1",0.09/N1164+J1164,IF(U:U="农发2",0.09/N1164+J1164,IF(U:U="农发3",0.09/N1164+J1164,IF(U:U="农发5",0.14/N1164+J1164,IF(U:U="农发7",0.19/N1164+J1164,IF(U:U="农发10",0.19/N1164+J1164,IF(U:U="农发20",0.24/N1164+J1164,IF(U:U="国债1",0.05/N1164+J1164,IF(U:U="国债2",0.05/N1164+J1164,IF(U:U="国债3",0.05/N1164+J1164,IF(U:U="国开0",0,IF(U:U="农发0",0,IF(U:U="国债0",0,IF(U:U="口行0",0,0.1/N1164+J1164)))))))))))))))))))))))))</f>
        <v>4.2045962302450341</v>
      </c>
      <c r="Q1164" s="1"/>
      <c r="R1164" s="88">
        <f t="shared" si="37"/>
        <v>8.962302450337134E-2</v>
      </c>
      <c r="S1164" s="1"/>
      <c r="U1164" s="1" t="str">
        <f>IF(I:I="国家开发银行","国开",IF(I:I="中国进出口银行","口行",IF(I:I="中国农业发展银行","农发","国债")))&amp;IF(G:G&lt;1,"0",G1164)</f>
        <v>国开5</v>
      </c>
      <c r="W1164" s="1"/>
      <c r="X1164" s="1"/>
    </row>
    <row r="1165" spans="1:24" ht="15.75" hidden="1" x14ac:dyDescent="0.25">
      <c r="A1165" s="113" t="str">
        <f t="shared" si="36"/>
        <v>170201.IB</v>
      </c>
      <c r="B1165" s="29" t="s">
        <v>3769</v>
      </c>
      <c r="C1165" s="29" t="s">
        <v>3770</v>
      </c>
      <c r="D1165" s="33">
        <v>42955</v>
      </c>
      <c r="E1165" s="33">
        <v>42957</v>
      </c>
      <c r="F1165" s="30">
        <v>40</v>
      </c>
      <c r="G1165" s="30">
        <v>7</v>
      </c>
      <c r="H1165" s="29" t="s">
        <v>12</v>
      </c>
      <c r="I1165" s="29" t="s">
        <v>15</v>
      </c>
      <c r="J1165" s="30">
        <v>4.3423999999999996</v>
      </c>
      <c r="K1165" s="30"/>
      <c r="L1165" s="30"/>
      <c r="M1165" s="30"/>
      <c r="N1165" s="84">
        <f>[1]!b_anal_modidura_cnbd(A1165,E1165,1)</f>
        <v>5.4341999999999997</v>
      </c>
      <c r="O1165" s="85">
        <f>[1]!b_anal_yield_cnbd(A1165,D1165,1)</f>
        <v>4.3697999999999997</v>
      </c>
      <c r="P1165" s="86">
        <f>IF(U:U="国开1",0.09/N1165+J1165,IF(U:U="国开3",0.14/N1165+J1165,IF(U:U="国开5",0.24/N1165+J1165,IF(U:U="国开7",0.24/N1165+J1165,IF(U:U="国开10",0.29/N1165+J1165,IF(U:U="口行1",0.08/N1165+J1165,IF(U:U="口行2",0.08/N1165+J1165,IF(U:U="口行3",0.08/N1165+J1165,IF(U:U="口行5",0.13/N1165+J1165,IF(U:U="口行7",0.13/N1165+J1165,IF(U:U="口行10",0.18/N1165+J1165,IF(U:U="农发1",0.09/N1165+J1165,IF(U:U="农发2",0.09/N1165+J1165,IF(U:U="农发3",0.09/N1165+J1165,IF(U:U="农发5",0.14/N1165+J1165,IF(U:U="农发7",0.19/N1165+J1165,IF(U:U="农发10",0.19/N1165+J1165,IF(U:U="农发20",0.24/N1165+J1165,IF(U:U="国债1",0.05/N1165+J1165,IF(U:U="国债2",0.05/N1165+J1165,IF(U:U="国债3",0.05/N1165+J1165,IF(U:U="国开0",0,IF(U:U="农发0",0,IF(U:U="国债0",0,IF(U:U="口行0",0,0.1/N1165+J1165)))))))))))))))))))))))))</f>
        <v>4.386564734459534</v>
      </c>
      <c r="Q1165" s="1"/>
      <c r="R1165" s="88">
        <f t="shared" si="37"/>
        <v>1.6764734459534303</v>
      </c>
      <c r="S1165" s="1"/>
      <c r="U1165" s="1" t="str">
        <f>IF(I:I="国家开发银行","国开",IF(I:I="中国进出口银行","口行",IF(I:I="中国农业发展银行","农发","国债")))&amp;IF(G:G&lt;1,"0",G1165)</f>
        <v>国开7</v>
      </c>
      <c r="W1165" s="1"/>
      <c r="X1165" s="1"/>
    </row>
    <row r="1166" spans="1:24" ht="15.75" hidden="1" x14ac:dyDescent="0.25">
      <c r="A1166" s="113" t="str">
        <f t="shared" si="36"/>
        <v>170210.IB</v>
      </c>
      <c r="B1166" s="29" t="s">
        <v>3771</v>
      </c>
      <c r="C1166" s="29" t="s">
        <v>3772</v>
      </c>
      <c r="D1166" s="33">
        <v>42955</v>
      </c>
      <c r="E1166" s="33">
        <v>42957</v>
      </c>
      <c r="F1166" s="30">
        <v>140</v>
      </c>
      <c r="G1166" s="30">
        <v>10</v>
      </c>
      <c r="H1166" s="29" t="s">
        <v>12</v>
      </c>
      <c r="I1166" s="29" t="s">
        <v>15</v>
      </c>
      <c r="J1166" s="30">
        <v>4.2727000000000004</v>
      </c>
      <c r="K1166" s="30"/>
      <c r="L1166" s="30"/>
      <c r="M1166" s="30"/>
      <c r="N1166" s="84">
        <f>[1]!b_anal_modidura_cnbd(A1166,E1166,1)</f>
        <v>7.7363</v>
      </c>
      <c r="O1166" s="85">
        <f>[1]!b_anal_yield_cnbd(A1166,D1166,1)</f>
        <v>4.3085000000000004</v>
      </c>
      <c r="P1166" s="86">
        <f>IF(U:U="国开1",0.09/N1166+J1166,IF(U:U="国开3",0.14/N1166+J1166,IF(U:U="国开5",0.24/N1166+J1166,IF(U:U="国开7",0.24/N1166+J1166,IF(U:U="国开10",0.29/N1166+J1166,IF(U:U="口行1",0.08/N1166+J1166,IF(U:U="口行2",0.08/N1166+J1166,IF(U:U="口行3",0.08/N1166+J1166,IF(U:U="口行5",0.13/N1166+J1166,IF(U:U="口行7",0.13/N1166+J1166,IF(U:U="口行10",0.18/N1166+J1166,IF(U:U="农发1",0.09/N1166+J1166,IF(U:U="农发2",0.09/N1166+J1166,IF(U:U="农发3",0.09/N1166+J1166,IF(U:U="农发5",0.14/N1166+J1166,IF(U:U="农发7",0.19/N1166+J1166,IF(U:U="农发10",0.19/N1166+J1166,IF(U:U="农发20",0.24/N1166+J1166,IF(U:U="国债1",0.05/N1166+J1166,IF(U:U="国债2",0.05/N1166+J1166,IF(U:U="国债3",0.05/N1166+J1166,IF(U:U="国开0",0,IF(U:U="农发0",0,IF(U:U="国债0",0,IF(U:U="口行0",0,0.1/N1166+J1166)))))))))))))))))))))))))</f>
        <v>4.3101856197407029</v>
      </c>
      <c r="Q1166" s="1"/>
      <c r="R1166" s="88">
        <f t="shared" si="37"/>
        <v>0.16856197407024709</v>
      </c>
      <c r="S1166" s="1"/>
      <c r="U1166" s="1" t="str">
        <f>IF(I:I="国家开发银行","国开",IF(I:I="中国进出口银行","口行",IF(I:I="中国农业发展银行","农发","国债")))&amp;IF(G:G&lt;1,"0",G1166)</f>
        <v>国开10</v>
      </c>
      <c r="W1166" s="1"/>
      <c r="X1166" s="1"/>
    </row>
    <row r="1167" spans="1:24" ht="15.75" hidden="1" x14ac:dyDescent="0.25">
      <c r="A1167" s="113" t="str">
        <f t="shared" si="36"/>
        <v>170205.IB</v>
      </c>
      <c r="B1167" s="29" t="s">
        <v>3773</v>
      </c>
      <c r="C1167" s="29" t="s">
        <v>3774</v>
      </c>
      <c r="D1167" s="33">
        <v>42955</v>
      </c>
      <c r="E1167" s="33">
        <v>42957</v>
      </c>
      <c r="F1167" s="30">
        <v>50</v>
      </c>
      <c r="G1167" s="30">
        <v>3</v>
      </c>
      <c r="H1167" s="29" t="s">
        <v>12</v>
      </c>
      <c r="I1167" s="29" t="s">
        <v>15</v>
      </c>
      <c r="J1167" s="30">
        <v>4.0537999999999998</v>
      </c>
      <c r="K1167" s="30"/>
      <c r="L1167" s="30"/>
      <c r="M1167" s="30"/>
      <c r="N1167" s="84">
        <f>[1]!b_anal_modidura_cnbd(A1167,E1167,1)</f>
        <v>2.4779</v>
      </c>
      <c r="O1167" s="85">
        <f>[1]!b_anal_yield_cnbd(A1167,D1167,1)</f>
        <v>4.1048</v>
      </c>
      <c r="P1167" s="86">
        <f>IF(U:U="国开1",0.09/N1167+J1167,IF(U:U="国开3",0.14/N1167+J1167,IF(U:U="国开5",0.24/N1167+J1167,IF(U:U="国开7",0.24/N1167+J1167,IF(U:U="国开10",0.29/N1167+J1167,IF(U:U="口行1",0.08/N1167+J1167,IF(U:U="口行2",0.08/N1167+J1167,IF(U:U="口行3",0.08/N1167+J1167,IF(U:U="口行5",0.13/N1167+J1167,IF(U:U="口行7",0.13/N1167+J1167,IF(U:U="口行10",0.18/N1167+J1167,IF(U:U="农发1",0.09/N1167+J1167,IF(U:U="农发2",0.09/N1167+J1167,IF(U:U="农发3",0.09/N1167+J1167,IF(U:U="农发5",0.14/N1167+J1167,IF(U:U="农发7",0.19/N1167+J1167,IF(U:U="农发10",0.19/N1167+J1167,IF(U:U="农发20",0.24/N1167+J1167,IF(U:U="国债1",0.05/N1167+J1167,IF(U:U="国债2",0.05/N1167+J1167,IF(U:U="国债3",0.05/N1167+J1167,IF(U:U="国开0",0,IF(U:U="农发0",0,IF(U:U="国债0",0,IF(U:U="口行0",0,0.1/N1167+J1167)))))))))))))))))))))))))</f>
        <v>4.1102994551838252</v>
      </c>
      <c r="Q1167" s="1"/>
      <c r="R1167" s="88">
        <f t="shared" si="37"/>
        <v>0.54994551838252193</v>
      </c>
      <c r="S1167" s="1"/>
      <c r="U1167" s="1" t="str">
        <f>IF(I:I="国家开发银行","国开",IF(I:I="中国进出口银行","口行",IF(I:I="中国农业发展银行","农发","国债")))&amp;IF(G:G&lt;1,"0",G1167)</f>
        <v>国开3</v>
      </c>
      <c r="W1167" s="1"/>
      <c r="X1167" s="1"/>
    </row>
    <row r="1168" spans="1:24" ht="15.75" hidden="1" x14ac:dyDescent="0.25">
      <c r="A1168" s="113" t="str">
        <f t="shared" si="36"/>
        <v>170404.IB</v>
      </c>
      <c r="B1168" s="29" t="s">
        <v>3775</v>
      </c>
      <c r="C1168" s="29" t="s">
        <v>3776</v>
      </c>
      <c r="D1168" s="33">
        <v>42956</v>
      </c>
      <c r="E1168" s="33">
        <v>42958</v>
      </c>
      <c r="F1168" s="30">
        <v>30</v>
      </c>
      <c r="G1168" s="30">
        <v>7</v>
      </c>
      <c r="H1168" s="29" t="s">
        <v>12</v>
      </c>
      <c r="I1168" s="29" t="s">
        <v>41</v>
      </c>
      <c r="J1168" s="30">
        <v>4.3303000000000003</v>
      </c>
      <c r="K1168" s="30"/>
      <c r="L1168" s="30"/>
      <c r="M1168" s="30"/>
      <c r="N1168" s="84">
        <f>[1]!b_anal_modidura_cnbd(A1168,E1168,1)</f>
        <v>5.4311999999999996</v>
      </c>
      <c r="O1168" s="85">
        <f>[1]!b_anal_yield_cnbd(A1168,D1168,1)</f>
        <v>4.3505000000000003</v>
      </c>
      <c r="P1168" s="86">
        <f>IF(U:U="国开1",0.09/N1168+J1168,IF(U:U="国开3",0.14/N1168+J1168,IF(U:U="国开5",0.24/N1168+J1168,IF(U:U="国开7",0.24/N1168+J1168,IF(U:U="国开10",0.29/N1168+J1168,IF(U:U="口行1",0.08/N1168+J1168,IF(U:U="口行2",0.08/N1168+J1168,IF(U:U="口行3",0.08/N1168+J1168,IF(U:U="口行5",0.13/N1168+J1168,IF(U:U="口行7",0.13/N1168+J1168,IF(U:U="口行10",0.18/N1168+J1168,IF(U:U="农发1",0.09/N1168+J1168,IF(U:U="农发2",0.09/N1168+J1168,IF(U:U="农发3",0.09/N1168+J1168,IF(U:U="农发5",0.14/N1168+J1168,IF(U:U="农发7",0.19/N1168+J1168,IF(U:U="农发10",0.19/N1168+J1168,IF(U:U="农发20",0.24/N1168+J1168,IF(U:U="国债1",0.05/N1168+J1168,IF(U:U="国债2",0.05/N1168+J1168,IF(U:U="国债3",0.05/N1168+J1168,IF(U:U="国开0",0,IF(U:U="农发0",0,IF(U:U="国债0",0,IF(U:U="口行0",0,0.1/N1168+J1168)))))))))))))))))))))))))</f>
        <v>4.3652830608337014</v>
      </c>
      <c r="Q1168" s="1"/>
      <c r="R1168" s="88">
        <f t="shared" si="37"/>
        <v>1.4783060833701178</v>
      </c>
      <c r="S1168" s="1"/>
      <c r="U1168" s="1" t="str">
        <f>IF(I:I="国家开发银行","国开",IF(I:I="中国进出口银行","口行",IF(I:I="中国农业发展银行","农发","国债")))&amp;IF(G:G&lt;1,"0",G1168)</f>
        <v>农发7</v>
      </c>
      <c r="W1168" s="1"/>
      <c r="X1168" s="1"/>
    </row>
    <row r="1169" spans="1:24" ht="15.75" hidden="1" x14ac:dyDescent="0.25">
      <c r="A1169" s="113" t="str">
        <f t="shared" si="36"/>
        <v>170014.IB</v>
      </c>
      <c r="B1169" s="29" t="s">
        <v>3777</v>
      </c>
      <c r="C1169" s="29" t="s">
        <v>3778</v>
      </c>
      <c r="D1169" s="33">
        <v>42956</v>
      </c>
      <c r="E1169" s="33">
        <v>42957</v>
      </c>
      <c r="F1169" s="30">
        <v>363.5</v>
      </c>
      <c r="G1169" s="30">
        <v>5</v>
      </c>
      <c r="H1169" s="29" t="s">
        <v>12</v>
      </c>
      <c r="I1169" s="29" t="s">
        <v>31</v>
      </c>
      <c r="J1169" s="114">
        <f>[1]!b_info_couponrate(A1169)</f>
        <v>3.47</v>
      </c>
      <c r="K1169" s="30"/>
      <c r="L1169" s="30"/>
      <c r="M1169" s="30"/>
      <c r="N1169" s="84">
        <f>[1]!b_anal_modidura_cnbd(A1169,E1169,1)</f>
        <v>4.4371999999999998</v>
      </c>
      <c r="O1169" s="85">
        <f>[1]!b_anal_yield_cnbd(A1169,D1169,1)</f>
        <v>3.63</v>
      </c>
      <c r="P1169" s="86">
        <f>IF(U:U="国开1",0.09/N1169+J1169,IF(U:U="国开3",0.14/N1169+J1169,IF(U:U="国开5",0.24/N1169+J1169,IF(U:U="国开7",0.24/N1169+J1169,IF(U:U="国开10",0.29/N1169+J1169,IF(U:U="口行1",0.08/N1169+J1169,IF(U:U="口行2",0.08/N1169+J1169,IF(U:U="口行3",0.08/N1169+J1169,IF(U:U="口行5",0.13/N1169+J1169,IF(U:U="口行7",0.13/N1169+J1169,IF(U:U="口行10",0.18/N1169+J1169,IF(U:U="农发1",0.09/N1169+J1169,IF(U:U="农发2",0.09/N1169+J1169,IF(U:U="农发3",0.09/N1169+J1169,IF(U:U="农发5",0.14/N1169+J1169,IF(U:U="农发7",0.19/N1169+J1169,IF(U:U="农发10",0.19/N1169+J1169,IF(U:U="农发20",0.24/N1169+J1169,IF(U:U="国债1",0.05/N1169+J1169,IF(U:U="国债2",0.05/N1169+J1169,IF(U:U="国债3",0.05/N1169+J1169,IF(U:U="国开0",0,IF(U:U="农发0",0,IF(U:U="国债0",0,IF(U:U="口行0",0,0.1/N1169+J1169)))))))))))))))))))))))))</f>
        <v>3.4925367348778509</v>
      </c>
      <c r="Q1169" s="1"/>
      <c r="R1169" s="88">
        <f t="shared" si="37"/>
        <v>-13.746326512214901</v>
      </c>
      <c r="S1169" s="1"/>
      <c r="U1169" s="1" t="str">
        <f>IF(I:I="国家开发银行","国开",IF(I:I="中国进出口银行","口行",IF(I:I="中国农业发展银行","农发","国债")))&amp;IF(G:G&lt;1,"0",G1169)</f>
        <v>国债5</v>
      </c>
      <c r="W1169" s="1"/>
      <c r="X1169" s="1"/>
    </row>
    <row r="1170" spans="1:24" ht="15.75" hidden="1" x14ac:dyDescent="0.25">
      <c r="A1170" s="113" t="str">
        <f t="shared" si="36"/>
        <v>170405.IB</v>
      </c>
      <c r="B1170" s="29" t="s">
        <v>3779</v>
      </c>
      <c r="C1170" s="29" t="s">
        <v>3780</v>
      </c>
      <c r="D1170" s="33">
        <v>42956</v>
      </c>
      <c r="E1170" s="33">
        <v>42958</v>
      </c>
      <c r="F1170" s="30">
        <v>40</v>
      </c>
      <c r="G1170" s="30">
        <v>10</v>
      </c>
      <c r="H1170" s="29" t="s">
        <v>12</v>
      </c>
      <c r="I1170" s="29" t="s">
        <v>41</v>
      </c>
      <c r="J1170" s="30">
        <v>4.3441000000000001</v>
      </c>
      <c r="K1170" s="30"/>
      <c r="L1170" s="30"/>
      <c r="M1170" s="30"/>
      <c r="N1170" s="84">
        <f>[1]!b_anal_modidura_cnbd(A1170,E1170,1)</f>
        <v>7.5349000000000004</v>
      </c>
      <c r="O1170" s="85">
        <f>[1]!b_anal_yield_cnbd(A1170,D1170,1)</f>
        <v>4.3574000000000002</v>
      </c>
      <c r="P1170" s="86">
        <f>IF(U:U="国开1",0.09/N1170+J1170,IF(U:U="国开3",0.14/N1170+J1170,IF(U:U="国开5",0.24/N1170+J1170,IF(U:U="国开7",0.24/N1170+J1170,IF(U:U="国开10",0.29/N1170+J1170,IF(U:U="口行1",0.08/N1170+J1170,IF(U:U="口行2",0.08/N1170+J1170,IF(U:U="口行3",0.08/N1170+J1170,IF(U:U="口行5",0.13/N1170+J1170,IF(U:U="口行7",0.13/N1170+J1170,IF(U:U="口行10",0.18/N1170+J1170,IF(U:U="农发1",0.09/N1170+J1170,IF(U:U="农发2",0.09/N1170+J1170,IF(U:U="农发3",0.09/N1170+J1170,IF(U:U="农发5",0.14/N1170+J1170,IF(U:U="农发7",0.19/N1170+J1170,IF(U:U="农发10",0.19/N1170+J1170,IF(U:U="农发20",0.24/N1170+J1170,IF(U:U="国债1",0.05/N1170+J1170,IF(U:U="国债2",0.05/N1170+J1170,IF(U:U="国债3",0.05/N1170+J1170,IF(U:U="国开0",0,IF(U:U="农发0",0,IF(U:U="国债0",0,IF(U:U="口行0",0,0.1/N1170+J1170)))))))))))))))))))))))))</f>
        <v>4.3693159949037144</v>
      </c>
      <c r="Q1170" s="1"/>
      <c r="R1170" s="88">
        <f t="shared" si="37"/>
        <v>1.19159949037142</v>
      </c>
      <c r="S1170" s="1"/>
      <c r="U1170" s="1" t="str">
        <f>IF(I:I="国家开发银行","国开",IF(I:I="中国进出口银行","口行",IF(I:I="中国农业发展银行","农发","国债")))&amp;IF(G:G&lt;1,"0",G1170)</f>
        <v>农发10</v>
      </c>
      <c r="W1170" s="1"/>
      <c r="X1170" s="1"/>
    </row>
    <row r="1171" spans="1:24" ht="15.75" hidden="1" x14ac:dyDescent="0.25">
      <c r="A1171" s="113" t="str">
        <f t="shared" si="36"/>
        <v>170303.IB</v>
      </c>
      <c r="B1171" s="29" t="s">
        <v>3781</v>
      </c>
      <c r="C1171" s="29" t="s">
        <v>3782</v>
      </c>
      <c r="D1171" s="33">
        <v>42957</v>
      </c>
      <c r="E1171" s="33">
        <v>42961</v>
      </c>
      <c r="F1171" s="30">
        <v>30</v>
      </c>
      <c r="G1171" s="30">
        <v>10</v>
      </c>
      <c r="H1171" s="29" t="s">
        <v>12</v>
      </c>
      <c r="I1171" s="29" t="s">
        <v>22</v>
      </c>
      <c r="J1171" s="30">
        <v>4.3334000000000001</v>
      </c>
      <c r="K1171" s="30"/>
      <c r="L1171" s="30"/>
      <c r="M1171" s="30"/>
      <c r="N1171" s="84">
        <f>[1]!b_anal_modidura_cnbd(A1171,E1171,1)</f>
        <v>7.6548999999999996</v>
      </c>
      <c r="O1171" s="85">
        <f>[1]!b_anal_yield_cnbd(A1171,D1171,1)</f>
        <v>4.3475000000000001</v>
      </c>
      <c r="P1171" s="86">
        <f>IF(U:U="国开1",0.09/N1171+J1171,IF(U:U="国开3",0.14/N1171+J1171,IF(U:U="国开5",0.24/N1171+J1171,IF(U:U="国开7",0.24/N1171+J1171,IF(U:U="国开10",0.29/N1171+J1171,IF(U:U="口行1",0.08/N1171+J1171,IF(U:U="口行2",0.08/N1171+J1171,IF(U:U="口行3",0.08/N1171+J1171,IF(U:U="口行5",0.13/N1171+J1171,IF(U:U="口行7",0.13/N1171+J1171,IF(U:U="口行10",0.18/N1171+J1171,IF(U:U="农发1",0.09/N1171+J1171,IF(U:U="农发2",0.09/N1171+J1171,IF(U:U="农发3",0.09/N1171+J1171,IF(U:U="农发5",0.14/N1171+J1171,IF(U:U="农发7",0.19/N1171+J1171,IF(U:U="农发10",0.19/N1171+J1171,IF(U:U="农发20",0.24/N1171+J1171,IF(U:U="国债1",0.05/N1171+J1171,IF(U:U="国债2",0.05/N1171+J1171,IF(U:U="国债3",0.05/N1171+J1171,IF(U:U="国开0",0,IF(U:U="农发0",0,IF(U:U="国债0",0,IF(U:U="口行0",0,0.1/N1171+J1171)))))))))))))))))))))))))</f>
        <v>4.3569143502854386</v>
      </c>
      <c r="Q1171" s="1"/>
      <c r="R1171" s="88">
        <f t="shared" si="37"/>
        <v>0.94143502854384664</v>
      </c>
      <c r="S1171" s="1"/>
      <c r="U1171" s="1" t="str">
        <f>IF(I:I="国家开发银行","国开",IF(I:I="中国进出口银行","口行",IF(I:I="中国农业发展银行","农发","国债")))&amp;IF(G:G&lt;1,"0",G1171)</f>
        <v>口行10</v>
      </c>
      <c r="W1171" s="1"/>
      <c r="X1171" s="1"/>
    </row>
    <row r="1172" spans="1:24" ht="15.75" hidden="1" x14ac:dyDescent="0.25">
      <c r="A1172" s="113" t="str">
        <f t="shared" si="36"/>
        <v>170309.IB</v>
      </c>
      <c r="B1172" s="29" t="s">
        <v>3783</v>
      </c>
      <c r="C1172" s="29" t="s">
        <v>3784</v>
      </c>
      <c r="D1172" s="33">
        <v>42957</v>
      </c>
      <c r="E1172" s="33">
        <v>42961</v>
      </c>
      <c r="F1172" s="30">
        <v>40</v>
      </c>
      <c r="G1172" s="30">
        <v>5</v>
      </c>
      <c r="H1172" s="29" t="s">
        <v>12</v>
      </c>
      <c r="I1172" s="29" t="s">
        <v>22</v>
      </c>
      <c r="J1172" s="30">
        <v>4.2012</v>
      </c>
      <c r="K1172" s="30"/>
      <c r="L1172" s="30"/>
      <c r="M1172" s="30"/>
      <c r="N1172" s="84">
        <f>[1]!b_anal_modidura_cnbd(A1172,E1172,1)</f>
        <v>4.3418999999999999</v>
      </c>
      <c r="O1172" s="85">
        <f>[1]!b_anal_yield_cnbd(A1172,D1172,1)</f>
        <v>4.2149999999999999</v>
      </c>
      <c r="P1172" s="86">
        <f>IF(U:U="国开1",0.09/N1172+J1172,IF(U:U="国开3",0.14/N1172+J1172,IF(U:U="国开5",0.24/N1172+J1172,IF(U:U="国开7",0.24/N1172+J1172,IF(U:U="国开10",0.29/N1172+J1172,IF(U:U="口行1",0.08/N1172+J1172,IF(U:U="口行2",0.08/N1172+J1172,IF(U:U="口行3",0.08/N1172+J1172,IF(U:U="口行5",0.13/N1172+J1172,IF(U:U="口行7",0.13/N1172+J1172,IF(U:U="口行10",0.18/N1172+J1172,IF(U:U="农发1",0.09/N1172+J1172,IF(U:U="农发2",0.09/N1172+J1172,IF(U:U="农发3",0.09/N1172+J1172,IF(U:U="农发5",0.14/N1172+J1172,IF(U:U="农发7",0.19/N1172+J1172,IF(U:U="农发10",0.19/N1172+J1172,IF(U:U="农发20",0.24/N1172+J1172,IF(U:U="国债1",0.05/N1172+J1172,IF(U:U="国债2",0.05/N1172+J1172,IF(U:U="国债3",0.05/N1172+J1172,IF(U:U="国开0",0,IF(U:U="农发0",0,IF(U:U="国债0",0,IF(U:U="口行0",0,0.1/N1172+J1172)))))))))))))))))))))))))</f>
        <v>4.2311408093231071</v>
      </c>
      <c r="Q1172" s="1"/>
      <c r="R1172" s="88">
        <f t="shared" si="37"/>
        <v>1.6140809323107241</v>
      </c>
      <c r="S1172" s="1"/>
      <c r="U1172" s="1" t="str">
        <f>IF(I:I="国家开发银行","国开",IF(I:I="中国进出口银行","口行",IF(I:I="中国农业发展银行","农发","国债")))&amp;IF(G:G&lt;1,"0",G1172)</f>
        <v>口行5</v>
      </c>
      <c r="W1172" s="1"/>
      <c r="X1172" s="1"/>
    </row>
    <row r="1173" spans="1:24" ht="15.75" hidden="1" x14ac:dyDescent="0.25">
      <c r="A1173" s="113" t="str">
        <f t="shared" si="36"/>
        <v>170310.IB</v>
      </c>
      <c r="B1173" s="29" t="s">
        <v>3785</v>
      </c>
      <c r="C1173" s="29" t="s">
        <v>3786</v>
      </c>
      <c r="D1173" s="33">
        <v>42957</v>
      </c>
      <c r="E1173" s="33">
        <v>42961</v>
      </c>
      <c r="F1173" s="30">
        <v>40</v>
      </c>
      <c r="G1173" s="30">
        <v>3</v>
      </c>
      <c r="H1173" s="29" t="s">
        <v>12</v>
      </c>
      <c r="I1173" s="29" t="s">
        <v>22</v>
      </c>
      <c r="J1173" s="30">
        <v>4.1047000000000002</v>
      </c>
      <c r="K1173" s="30"/>
      <c r="L1173" s="30"/>
      <c r="M1173" s="30"/>
      <c r="N1173" s="84">
        <f>[1]!b_anal_modidura_cnbd(A1173,E1173,1)</f>
        <v>2.7528000000000001</v>
      </c>
      <c r="O1173" s="85">
        <f>[1]!b_anal_yield_cnbd(A1173,D1173,1)</f>
        <v>4.1310000000000002</v>
      </c>
      <c r="P1173" s="86">
        <f>IF(U:U="国开1",0.09/N1173+J1173,IF(U:U="国开3",0.14/N1173+J1173,IF(U:U="国开5",0.24/N1173+J1173,IF(U:U="国开7",0.24/N1173+J1173,IF(U:U="国开10",0.29/N1173+J1173,IF(U:U="口行1",0.08/N1173+J1173,IF(U:U="口行2",0.08/N1173+J1173,IF(U:U="口行3",0.08/N1173+J1173,IF(U:U="口行5",0.13/N1173+J1173,IF(U:U="口行7",0.13/N1173+J1173,IF(U:U="口行10",0.18/N1173+J1173,IF(U:U="农发1",0.09/N1173+J1173,IF(U:U="农发2",0.09/N1173+J1173,IF(U:U="农发3",0.09/N1173+J1173,IF(U:U="农发5",0.14/N1173+J1173,IF(U:U="农发7",0.19/N1173+J1173,IF(U:U="农发10",0.19/N1173+J1173,IF(U:U="农发20",0.24/N1173+J1173,IF(U:U="国债1",0.05/N1173+J1173,IF(U:U="国债2",0.05/N1173+J1173,IF(U:U="国债3",0.05/N1173+J1173,IF(U:U="国开0",0,IF(U:U="农发0",0,IF(U:U="国债0",0,IF(U:U="口行0",0,0.1/N1173+J1173)))))))))))))))))))))))))</f>
        <v>4.1337613193839005</v>
      </c>
      <c r="Q1173" s="1"/>
      <c r="R1173" s="88">
        <f t="shared" si="37"/>
        <v>0.27613193839002292</v>
      </c>
      <c r="S1173" s="1"/>
      <c r="U1173" s="1" t="str">
        <f>IF(I:I="国家开发银行","国开",IF(I:I="中国进出口银行","口行",IF(I:I="中国农业发展银行","农发","国债")))&amp;IF(G:G&lt;1,"0",G1173)</f>
        <v>口行3</v>
      </c>
      <c r="W1173" s="1"/>
      <c r="X1173" s="1"/>
    </row>
    <row r="1174" spans="1:24" ht="15.75" hidden="1" x14ac:dyDescent="0.25">
      <c r="A1174" s="113" t="str">
        <f t="shared" si="36"/>
        <v>170407.IB</v>
      </c>
      <c r="B1174" s="29" t="s">
        <v>3787</v>
      </c>
      <c r="C1174" s="29" t="s">
        <v>3788</v>
      </c>
      <c r="D1174" s="33">
        <v>42961</v>
      </c>
      <c r="E1174" s="33">
        <v>42963</v>
      </c>
      <c r="F1174" s="30">
        <v>40</v>
      </c>
      <c r="G1174" s="30">
        <v>3</v>
      </c>
      <c r="H1174" s="29" t="s">
        <v>12</v>
      </c>
      <c r="I1174" s="29" t="s">
        <v>41</v>
      </c>
      <c r="J1174" s="30">
        <v>4.0644999999999998</v>
      </c>
      <c r="K1174" s="30"/>
      <c r="L1174" s="30"/>
      <c r="M1174" s="30"/>
      <c r="N1174" s="84">
        <f>[1]!b_anal_modidura_cnbd(A1174,E1174,1)</f>
        <v>2.4594999999999998</v>
      </c>
      <c r="O1174" s="85">
        <f>[1]!b_anal_yield_cnbd(A1174,D1174,1)</f>
        <v>4.0868000000000002</v>
      </c>
      <c r="P1174" s="86">
        <f>IF(U:U="国开1",0.09/N1174+J1174,IF(U:U="国开3",0.14/N1174+J1174,IF(U:U="国开5",0.24/N1174+J1174,IF(U:U="国开7",0.24/N1174+J1174,IF(U:U="国开10",0.29/N1174+J1174,IF(U:U="口行1",0.08/N1174+J1174,IF(U:U="口行2",0.08/N1174+J1174,IF(U:U="口行3",0.08/N1174+J1174,IF(U:U="口行5",0.13/N1174+J1174,IF(U:U="口行7",0.13/N1174+J1174,IF(U:U="口行10",0.18/N1174+J1174,IF(U:U="农发1",0.09/N1174+J1174,IF(U:U="农发2",0.09/N1174+J1174,IF(U:U="农发3",0.09/N1174+J1174,IF(U:U="农发5",0.14/N1174+J1174,IF(U:U="农发7",0.19/N1174+J1174,IF(U:U="农发10",0.19/N1174+J1174,IF(U:U="农发20",0.24/N1174+J1174,IF(U:U="国债1",0.05/N1174+J1174,IF(U:U="国债2",0.05/N1174+J1174,IF(U:U="国债3",0.05/N1174+J1174,IF(U:U="国开0",0,IF(U:U="农发0",0,IF(U:U="国债0",0,IF(U:U="口行0",0,0.1/N1174+J1174)))))))))))))))))))))))))</f>
        <v>4.1010928034153284</v>
      </c>
      <c r="Q1174" s="1"/>
      <c r="R1174" s="88">
        <f t="shared" si="37"/>
        <v>1.4292803415328237</v>
      </c>
      <c r="S1174" s="1"/>
      <c r="U1174" s="1" t="str">
        <f>IF(I:I="国家开发银行","国开",IF(I:I="中国进出口银行","口行",IF(I:I="中国农业发展银行","农发","国债")))&amp;IF(G:G&lt;1,"0",G1174)</f>
        <v>农发3</v>
      </c>
      <c r="W1174" s="1"/>
      <c r="X1174" s="1"/>
    </row>
    <row r="1175" spans="1:24" ht="15.75" hidden="1" x14ac:dyDescent="0.25">
      <c r="A1175" s="113" t="str">
        <f t="shared" si="36"/>
        <v>170409.IB</v>
      </c>
      <c r="B1175" s="29" t="s">
        <v>3789</v>
      </c>
      <c r="C1175" s="29" t="s">
        <v>3790</v>
      </c>
      <c r="D1175" s="33">
        <v>42961</v>
      </c>
      <c r="E1175" s="33">
        <v>42963</v>
      </c>
      <c r="F1175" s="30">
        <v>50</v>
      </c>
      <c r="G1175" s="30">
        <v>5</v>
      </c>
      <c r="H1175" s="29" t="s">
        <v>12</v>
      </c>
      <c r="I1175" s="29" t="s">
        <v>41</v>
      </c>
      <c r="J1175" s="30">
        <v>4.1553000000000004</v>
      </c>
      <c r="K1175" s="30"/>
      <c r="L1175" s="30"/>
      <c r="M1175" s="30"/>
      <c r="N1175" s="84">
        <f>[1]!b_anal_modidura_cnbd(A1175,E1175,1)</f>
        <v>4.1243999999999996</v>
      </c>
      <c r="O1175" s="85">
        <f>[1]!b_anal_yield_cnbd(A1175,D1175,1)</f>
        <v>4.1994999999999996</v>
      </c>
      <c r="P1175" s="86">
        <f>IF(U:U="国开1",0.09/N1175+J1175,IF(U:U="国开3",0.14/N1175+J1175,IF(U:U="国开5",0.24/N1175+J1175,IF(U:U="国开7",0.24/N1175+J1175,IF(U:U="国开10",0.29/N1175+J1175,IF(U:U="口行1",0.08/N1175+J1175,IF(U:U="口行2",0.08/N1175+J1175,IF(U:U="口行3",0.08/N1175+J1175,IF(U:U="口行5",0.13/N1175+J1175,IF(U:U="口行7",0.13/N1175+J1175,IF(U:U="口行10",0.18/N1175+J1175,IF(U:U="农发1",0.09/N1175+J1175,IF(U:U="农发2",0.09/N1175+J1175,IF(U:U="农发3",0.09/N1175+J1175,IF(U:U="农发5",0.14/N1175+J1175,IF(U:U="农发7",0.19/N1175+J1175,IF(U:U="农发10",0.19/N1175+J1175,IF(U:U="农发20",0.24/N1175+J1175,IF(U:U="国债1",0.05/N1175+J1175,IF(U:U="国债2",0.05/N1175+J1175,IF(U:U="国债3",0.05/N1175+J1175,IF(U:U="国开0",0,IF(U:U="农发0",0,IF(U:U="国债0",0,IF(U:U="口行0",0,0.1/N1175+J1175)))))))))))))))))))))))))</f>
        <v>4.1892443312966741</v>
      </c>
      <c r="Q1175" s="1"/>
      <c r="R1175" s="88">
        <f t="shared" si="37"/>
        <v>-1.0255668703325505</v>
      </c>
      <c r="S1175" s="1"/>
      <c r="U1175" s="1" t="str">
        <f>IF(I:I="国家开发银行","国开",IF(I:I="中国进出口银行","口行",IF(I:I="中国农业发展银行","农发","国债")))&amp;IF(G:G&lt;1,"0",G1175)</f>
        <v>农发5</v>
      </c>
      <c r="W1175" s="1"/>
      <c r="X1175" s="1"/>
    </row>
    <row r="1176" spans="1:24" ht="15.75" hidden="1" x14ac:dyDescent="0.25">
      <c r="A1176" s="113" t="str">
        <f t="shared" si="36"/>
        <v>170210.IB</v>
      </c>
      <c r="B1176" s="29" t="s">
        <v>3791</v>
      </c>
      <c r="C1176" s="29" t="s">
        <v>3792</v>
      </c>
      <c r="D1176" s="33">
        <v>42962</v>
      </c>
      <c r="E1176" s="33">
        <v>42964</v>
      </c>
      <c r="F1176" s="30">
        <v>140</v>
      </c>
      <c r="G1176" s="30">
        <v>10</v>
      </c>
      <c r="H1176" s="29" t="s">
        <v>12</v>
      </c>
      <c r="I1176" s="29" t="s">
        <v>15</v>
      </c>
      <c r="J1176" s="30">
        <v>4.2104999999999997</v>
      </c>
      <c r="K1176" s="30"/>
      <c r="L1176" s="30"/>
      <c r="M1176" s="30"/>
      <c r="N1176" s="84">
        <f>[1]!b_anal_modidura_cnbd(A1176,E1176,1)</f>
        <v>7.7218</v>
      </c>
      <c r="O1176" s="85">
        <f>[1]!b_anal_yield_cnbd(A1176,D1176,1)</f>
        <v>4.2537000000000003</v>
      </c>
      <c r="P1176" s="86">
        <f>IF(U:U="国开1",0.09/N1176+J1176,IF(U:U="国开3",0.14/N1176+J1176,IF(U:U="国开5",0.24/N1176+J1176,IF(U:U="国开7",0.24/N1176+J1176,IF(U:U="国开10",0.29/N1176+J1176,IF(U:U="口行1",0.08/N1176+J1176,IF(U:U="口行2",0.08/N1176+J1176,IF(U:U="口行3",0.08/N1176+J1176,IF(U:U="口行5",0.13/N1176+J1176,IF(U:U="口行7",0.13/N1176+J1176,IF(U:U="口行10",0.18/N1176+J1176,IF(U:U="农发1",0.09/N1176+J1176,IF(U:U="农发2",0.09/N1176+J1176,IF(U:U="农发3",0.09/N1176+J1176,IF(U:U="农发5",0.14/N1176+J1176,IF(U:U="农发7",0.19/N1176+J1176,IF(U:U="农发10",0.19/N1176+J1176,IF(U:U="农发20",0.24/N1176+J1176,IF(U:U="国债1",0.05/N1176+J1176,IF(U:U="国债2",0.05/N1176+J1176,IF(U:U="国债3",0.05/N1176+J1176,IF(U:U="国开0",0,IF(U:U="农发0",0,IF(U:U="国债0",0,IF(U:U="口行0",0,0.1/N1176+J1176)))))))))))))))))))))))))</f>
        <v>4.2480560102566756</v>
      </c>
      <c r="Q1176" s="1"/>
      <c r="R1176" s="88">
        <f t="shared" si="37"/>
        <v>-0.56439897433246955</v>
      </c>
      <c r="S1176" s="1"/>
      <c r="U1176" s="1" t="str">
        <f>IF(I:I="国家开发银行","国开",IF(I:I="中国进出口银行","口行",IF(I:I="中国农业发展银行","农发","国债")))&amp;IF(G:G&lt;1,"0",G1176)</f>
        <v>国开10</v>
      </c>
      <c r="W1176" s="1"/>
      <c r="X1176" s="1"/>
    </row>
    <row r="1177" spans="1:24" ht="15.75" hidden="1" x14ac:dyDescent="0.25">
      <c r="A1177" s="113" t="str">
        <f t="shared" si="36"/>
        <v>170205.IB</v>
      </c>
      <c r="B1177" s="29" t="s">
        <v>3793</v>
      </c>
      <c r="C1177" s="29" t="s">
        <v>3794</v>
      </c>
      <c r="D1177" s="33">
        <v>42962</v>
      </c>
      <c r="E1177" s="33">
        <v>42965</v>
      </c>
      <c r="F1177" s="30">
        <v>70</v>
      </c>
      <c r="G1177" s="30">
        <v>3</v>
      </c>
      <c r="H1177" s="29" t="s">
        <v>12</v>
      </c>
      <c r="I1177" s="29" t="s">
        <v>15</v>
      </c>
      <c r="J1177" s="30">
        <v>4.0045999999999999</v>
      </c>
      <c r="K1177" s="30"/>
      <c r="L1177" s="30"/>
      <c r="M1177" s="30"/>
      <c r="N1177" s="84">
        <f>[1]!b_anal_modidura_cnbd(A1177,E1177,1)</f>
        <v>2.4569000000000001</v>
      </c>
      <c r="O1177" s="85">
        <f>[1]!b_anal_yield_cnbd(A1177,D1177,1)</f>
        <v>4.0747999999999998</v>
      </c>
      <c r="P1177" s="86">
        <f>IF(U:U="国开1",0.09/N1177+J1177,IF(U:U="国开3",0.14/N1177+J1177,IF(U:U="国开5",0.24/N1177+J1177,IF(U:U="国开7",0.24/N1177+J1177,IF(U:U="国开10",0.29/N1177+J1177,IF(U:U="口行1",0.08/N1177+J1177,IF(U:U="口行2",0.08/N1177+J1177,IF(U:U="口行3",0.08/N1177+J1177,IF(U:U="口行5",0.13/N1177+J1177,IF(U:U="口行7",0.13/N1177+J1177,IF(U:U="口行10",0.18/N1177+J1177,IF(U:U="农发1",0.09/N1177+J1177,IF(U:U="农发2",0.09/N1177+J1177,IF(U:U="农发3",0.09/N1177+J1177,IF(U:U="农发5",0.14/N1177+J1177,IF(U:U="农发7",0.19/N1177+J1177,IF(U:U="农发10",0.19/N1177+J1177,IF(U:U="农发20",0.24/N1177+J1177,IF(U:U="国债1",0.05/N1177+J1177,IF(U:U="国债2",0.05/N1177+J1177,IF(U:U="国债3",0.05/N1177+J1177,IF(U:U="国开0",0,IF(U:U="农发0",0,IF(U:U="国债0",0,IF(U:U="口行0",0,0.1/N1177+J1177)))))))))))))))))))))))))</f>
        <v>4.0615823761650862</v>
      </c>
      <c r="Q1177" s="1"/>
      <c r="R1177" s="88">
        <f t="shared" si="37"/>
        <v>-1.3217623834913539</v>
      </c>
      <c r="S1177" s="1"/>
      <c r="U1177" s="1" t="str">
        <f>IF(I:I="国家开发银行","国开",IF(I:I="中国进出口银行","口行",IF(I:I="中国农业发展银行","农发","国债")))&amp;IF(G:G&lt;1,"0",G1177)</f>
        <v>国开3</v>
      </c>
      <c r="W1177" s="1"/>
      <c r="X1177" s="1"/>
    </row>
    <row r="1178" spans="1:24" ht="15.75" hidden="1" x14ac:dyDescent="0.25">
      <c r="A1178" s="113" t="str">
        <f t="shared" si="36"/>
        <v>170404.IB</v>
      </c>
      <c r="B1178" s="29" t="s">
        <v>3795</v>
      </c>
      <c r="C1178" s="29" t="s">
        <v>3796</v>
      </c>
      <c r="D1178" s="33">
        <v>42963</v>
      </c>
      <c r="E1178" s="33">
        <v>42965</v>
      </c>
      <c r="F1178" s="30">
        <v>30</v>
      </c>
      <c r="G1178" s="30">
        <v>7</v>
      </c>
      <c r="H1178" s="29" t="s">
        <v>12</v>
      </c>
      <c r="I1178" s="29" t="s">
        <v>41</v>
      </c>
      <c r="J1178" s="30">
        <v>4.3082000000000003</v>
      </c>
      <c r="K1178" s="30"/>
      <c r="L1178" s="30"/>
      <c r="M1178" s="30"/>
      <c r="N1178" s="84">
        <f>[1]!b_anal_modidura_cnbd(A1178,E1178,1)</f>
        <v>5.4099000000000004</v>
      </c>
      <c r="O1178" s="85">
        <f>[1]!b_anal_yield_cnbd(A1178,D1178,1)</f>
        <v>4.2892000000000001</v>
      </c>
      <c r="P1178" s="86">
        <f>IF(U:U="国开1",0.09/N1178+J1178,IF(U:U="国开3",0.14/N1178+J1178,IF(U:U="国开5",0.24/N1178+J1178,IF(U:U="国开7",0.24/N1178+J1178,IF(U:U="国开10",0.29/N1178+J1178,IF(U:U="口行1",0.08/N1178+J1178,IF(U:U="口行2",0.08/N1178+J1178,IF(U:U="口行3",0.08/N1178+J1178,IF(U:U="口行5",0.13/N1178+J1178,IF(U:U="口行7",0.13/N1178+J1178,IF(U:U="口行10",0.18/N1178+J1178,IF(U:U="农发1",0.09/N1178+J1178,IF(U:U="农发2",0.09/N1178+J1178,IF(U:U="农发3",0.09/N1178+J1178,IF(U:U="农发5",0.14/N1178+J1178,IF(U:U="农发7",0.19/N1178+J1178,IF(U:U="农发10",0.19/N1178+J1178,IF(U:U="农发20",0.24/N1178+J1178,IF(U:U="国债1",0.05/N1178+J1178,IF(U:U="国债2",0.05/N1178+J1178,IF(U:U="国债3",0.05/N1178+J1178,IF(U:U="国开0",0,IF(U:U="农发0",0,IF(U:U="国债0",0,IF(U:U="口行0",0,0.1/N1178+J1178)))))))))))))))))))))))))</f>
        <v>4.3433207970572472</v>
      </c>
      <c r="Q1178" s="1"/>
      <c r="R1178" s="88">
        <f t="shared" si="37"/>
        <v>5.4120797057247039</v>
      </c>
      <c r="S1178" s="1"/>
      <c r="U1178" s="1" t="str">
        <f>IF(I:I="国家开发银行","国开",IF(I:I="中国进出口银行","口行",IF(I:I="中国农业发展银行","农发","国债")))&amp;IF(G:G&lt;1,"0",G1178)</f>
        <v>农发7</v>
      </c>
      <c r="W1178" s="1"/>
      <c r="X1178" s="1"/>
    </row>
    <row r="1179" spans="1:24" ht="15.75" hidden="1" x14ac:dyDescent="0.25">
      <c r="A1179" s="113" t="str">
        <f t="shared" si="36"/>
        <v>170405.IB</v>
      </c>
      <c r="B1179" s="29" t="s">
        <v>3797</v>
      </c>
      <c r="C1179" s="29" t="s">
        <v>3798</v>
      </c>
      <c r="D1179" s="33">
        <v>42963</v>
      </c>
      <c r="E1179" s="33">
        <v>42965</v>
      </c>
      <c r="F1179" s="30">
        <v>40</v>
      </c>
      <c r="G1179" s="30">
        <v>10</v>
      </c>
      <c r="H1179" s="29" t="s">
        <v>12</v>
      </c>
      <c r="I1179" s="29" t="s">
        <v>41</v>
      </c>
      <c r="J1179" s="30">
        <v>4.2713999999999999</v>
      </c>
      <c r="K1179" s="30"/>
      <c r="L1179" s="30"/>
      <c r="M1179" s="30"/>
      <c r="N1179" s="84">
        <f>[1]!b_anal_modidura_cnbd(A1179,E1179,1)</f>
        <v>7.5171999999999999</v>
      </c>
      <c r="O1179" s="85">
        <f>[1]!b_anal_yield_cnbd(A1179,D1179,1)</f>
        <v>4.2899000000000003</v>
      </c>
      <c r="P1179" s="86">
        <f>IF(U:U="国开1",0.09/N1179+J1179,IF(U:U="国开3",0.14/N1179+J1179,IF(U:U="国开5",0.24/N1179+J1179,IF(U:U="国开7",0.24/N1179+J1179,IF(U:U="国开10",0.29/N1179+J1179,IF(U:U="口行1",0.08/N1179+J1179,IF(U:U="口行2",0.08/N1179+J1179,IF(U:U="口行3",0.08/N1179+J1179,IF(U:U="口行5",0.13/N1179+J1179,IF(U:U="口行7",0.13/N1179+J1179,IF(U:U="口行10",0.18/N1179+J1179,IF(U:U="农发1",0.09/N1179+J1179,IF(U:U="农发2",0.09/N1179+J1179,IF(U:U="农发3",0.09/N1179+J1179,IF(U:U="农发5",0.14/N1179+J1179,IF(U:U="农发7",0.19/N1179+J1179,IF(U:U="农发10",0.19/N1179+J1179,IF(U:U="农发20",0.24/N1179+J1179,IF(U:U="国债1",0.05/N1179+J1179,IF(U:U="国债2",0.05/N1179+J1179,IF(U:U="国债3",0.05/N1179+J1179,IF(U:U="国开0",0,IF(U:U="农发0",0,IF(U:U="国债0",0,IF(U:U="口行0",0,0.1/N1179+J1179)))))))))))))))))))))))))</f>
        <v>4.296675368488267</v>
      </c>
      <c r="Q1179" s="1"/>
      <c r="R1179" s="88">
        <f t="shared" si="37"/>
        <v>0.67753684882667642</v>
      </c>
      <c r="S1179" s="1"/>
      <c r="U1179" s="1" t="str">
        <f>IF(I:I="国家开发银行","国开",IF(I:I="中国进出口银行","口行",IF(I:I="中国农业发展银行","农发","国债")))&amp;IF(G:G&lt;1,"0",G1179)</f>
        <v>农发10</v>
      </c>
      <c r="W1179" s="1"/>
      <c r="X1179" s="1"/>
    </row>
    <row r="1180" spans="1:24" ht="15.75" hidden="1" x14ac:dyDescent="0.25">
      <c r="A1180" s="113" t="str">
        <f t="shared" si="36"/>
        <v>170013.IB</v>
      </c>
      <c r="B1180" s="29" t="s">
        <v>3799</v>
      </c>
      <c r="C1180" s="29" t="s">
        <v>3800</v>
      </c>
      <c r="D1180" s="33">
        <v>42963</v>
      </c>
      <c r="E1180" s="33">
        <v>42964</v>
      </c>
      <c r="F1180" s="30">
        <v>360</v>
      </c>
      <c r="G1180" s="30">
        <v>7</v>
      </c>
      <c r="H1180" s="29" t="s">
        <v>12</v>
      </c>
      <c r="I1180" s="29" t="s">
        <v>31</v>
      </c>
      <c r="J1180" s="114">
        <f>[1]!b_info_couponrate(A1180)</f>
        <v>3.57</v>
      </c>
      <c r="K1180" s="30"/>
      <c r="L1180" s="30"/>
      <c r="M1180" s="30"/>
      <c r="N1180" s="84">
        <f>[1]!b_anal_modidura_cnbd(A1180,E1180,1)</f>
        <v>5.9414999999999996</v>
      </c>
      <c r="O1180" s="85">
        <f>[1]!b_anal_yield_cnbd(A1180,D1180,1)</f>
        <v>3.6825000000000001</v>
      </c>
      <c r="P1180" s="86">
        <f>IF(U:U="国开1",0.09/N1180+J1180,IF(U:U="国开3",0.14/N1180+J1180,IF(U:U="国开5",0.24/N1180+J1180,IF(U:U="国开7",0.24/N1180+J1180,IF(U:U="国开10",0.29/N1180+J1180,IF(U:U="口行1",0.08/N1180+J1180,IF(U:U="口行2",0.08/N1180+J1180,IF(U:U="口行3",0.08/N1180+J1180,IF(U:U="口行5",0.13/N1180+J1180,IF(U:U="口行7",0.13/N1180+J1180,IF(U:U="口行10",0.18/N1180+J1180,IF(U:U="农发1",0.09/N1180+J1180,IF(U:U="农发2",0.09/N1180+J1180,IF(U:U="农发3",0.09/N1180+J1180,IF(U:U="农发5",0.14/N1180+J1180,IF(U:U="农发7",0.19/N1180+J1180,IF(U:U="农发10",0.19/N1180+J1180,IF(U:U="农发20",0.24/N1180+J1180,IF(U:U="国债1",0.05/N1180+J1180,IF(U:U="国债2",0.05/N1180+J1180,IF(U:U="国债3",0.05/N1180+J1180,IF(U:U="国开0",0,IF(U:U="农发0",0,IF(U:U="国债0",0,IF(U:U="口行0",0,0.1/N1180+J1180)))))))))))))))))))))))))</f>
        <v>3.5868307666414205</v>
      </c>
      <c r="Q1180" s="1"/>
      <c r="R1180" s="88">
        <f t="shared" si="37"/>
        <v>-9.5669233358579575</v>
      </c>
      <c r="S1180" s="1"/>
      <c r="U1180" s="1" t="str">
        <f>IF(I:I="国家开发银行","国开",IF(I:I="中国进出口银行","口行",IF(I:I="中国农业发展银行","农发","国债")))&amp;IF(G:G&lt;1,"0",G1180)</f>
        <v>国债7</v>
      </c>
      <c r="W1180" s="1"/>
      <c r="X1180" s="1"/>
    </row>
    <row r="1181" spans="1:24" ht="15.75" hidden="1" x14ac:dyDescent="0.25">
      <c r="A1181" s="113" t="str">
        <f t="shared" si="36"/>
        <v>170310.IB</v>
      </c>
      <c r="B1181" s="29" t="s">
        <v>3801</v>
      </c>
      <c r="C1181" s="29" t="s">
        <v>3802</v>
      </c>
      <c r="D1181" s="33">
        <v>42964</v>
      </c>
      <c r="E1181" s="33">
        <v>42968</v>
      </c>
      <c r="F1181" s="30">
        <v>40</v>
      </c>
      <c r="G1181" s="30">
        <v>3</v>
      </c>
      <c r="H1181" s="29" t="s">
        <v>12</v>
      </c>
      <c r="I1181" s="29" t="s">
        <v>22</v>
      </c>
      <c r="J1181" s="30">
        <v>4.1219999999999999</v>
      </c>
      <c r="K1181" s="30"/>
      <c r="L1181" s="30"/>
      <c r="M1181" s="30"/>
      <c r="N1181" s="84">
        <f>[1]!b_anal_modidura_cnbd(A1181,E1181,1)</f>
        <v>2.7336999999999998</v>
      </c>
      <c r="O1181" s="85">
        <f>[1]!b_anal_yield_cnbd(A1181,D1181,1)</f>
        <v>4.1228999999999996</v>
      </c>
      <c r="P1181" s="86">
        <f>IF(U:U="国开1",0.09/N1181+J1181,IF(U:U="国开3",0.14/N1181+J1181,IF(U:U="国开5",0.24/N1181+J1181,IF(U:U="国开7",0.24/N1181+J1181,IF(U:U="国开10",0.29/N1181+J1181,IF(U:U="口行1",0.08/N1181+J1181,IF(U:U="口行2",0.08/N1181+J1181,IF(U:U="口行3",0.08/N1181+J1181,IF(U:U="口行5",0.13/N1181+J1181,IF(U:U="口行7",0.13/N1181+J1181,IF(U:U="口行10",0.18/N1181+J1181,IF(U:U="农发1",0.09/N1181+J1181,IF(U:U="农发2",0.09/N1181+J1181,IF(U:U="农发3",0.09/N1181+J1181,IF(U:U="农发5",0.14/N1181+J1181,IF(U:U="农发7",0.19/N1181+J1181,IF(U:U="农发10",0.19/N1181+J1181,IF(U:U="农发20",0.24/N1181+J1181,IF(U:U="国债1",0.05/N1181+J1181,IF(U:U="国债2",0.05/N1181+J1181,IF(U:U="国债3",0.05/N1181+J1181,IF(U:U="国开0",0,IF(U:U="农发0",0,IF(U:U="国债0",0,IF(U:U="口行0",0,0.1/N1181+J1181)))))))))))))))))))))))))</f>
        <v>4.1512643669751617</v>
      </c>
      <c r="Q1181" s="1"/>
      <c r="R1181" s="88">
        <f t="shared" si="37"/>
        <v>2.8364366975162092</v>
      </c>
      <c r="S1181" s="1"/>
      <c r="U1181" s="1" t="str">
        <f>IF(I:I="国家开发银行","国开",IF(I:I="中国进出口银行","口行",IF(I:I="中国农业发展银行","农发","国债")))&amp;IF(G:G&lt;1,"0",G1181)</f>
        <v>口行3</v>
      </c>
      <c r="W1181" s="1"/>
      <c r="X1181" s="1"/>
    </row>
    <row r="1182" spans="1:24" ht="15.75" hidden="1" x14ac:dyDescent="0.25">
      <c r="A1182" s="113" t="str">
        <f t="shared" si="36"/>
        <v>170303.IB</v>
      </c>
      <c r="B1182" s="29" t="s">
        <v>3803</v>
      </c>
      <c r="C1182" s="29" t="s">
        <v>3804</v>
      </c>
      <c r="D1182" s="33">
        <v>42964</v>
      </c>
      <c r="E1182" s="33">
        <v>42968</v>
      </c>
      <c r="F1182" s="30">
        <v>30</v>
      </c>
      <c r="G1182" s="30">
        <v>10</v>
      </c>
      <c r="H1182" s="29" t="s">
        <v>12</v>
      </c>
      <c r="I1182" s="29" t="s">
        <v>22</v>
      </c>
      <c r="J1182" s="30">
        <v>4.2916999999999996</v>
      </c>
      <c r="K1182" s="30"/>
      <c r="L1182" s="30"/>
      <c r="M1182" s="30"/>
      <c r="N1182" s="84">
        <f>[1]!b_anal_modidura_cnbd(A1182,E1182,1)</f>
        <v>7.6283000000000003</v>
      </c>
      <c r="O1182" s="85">
        <f>[1]!b_anal_yield_cnbd(A1182,D1182,1)</f>
        <v>4.2995000000000001</v>
      </c>
      <c r="P1182" s="86">
        <f>IF(U:U="国开1",0.09/N1182+J1182,IF(U:U="国开3",0.14/N1182+J1182,IF(U:U="国开5",0.24/N1182+J1182,IF(U:U="国开7",0.24/N1182+J1182,IF(U:U="国开10",0.29/N1182+J1182,IF(U:U="口行1",0.08/N1182+J1182,IF(U:U="口行2",0.08/N1182+J1182,IF(U:U="口行3",0.08/N1182+J1182,IF(U:U="口行5",0.13/N1182+J1182,IF(U:U="口行7",0.13/N1182+J1182,IF(U:U="口行10",0.18/N1182+J1182,IF(U:U="农发1",0.09/N1182+J1182,IF(U:U="农发2",0.09/N1182+J1182,IF(U:U="农发3",0.09/N1182+J1182,IF(U:U="农发5",0.14/N1182+J1182,IF(U:U="农发7",0.19/N1182+J1182,IF(U:U="农发10",0.19/N1182+J1182,IF(U:U="农发20",0.24/N1182+J1182,IF(U:U="国债1",0.05/N1182+J1182,IF(U:U="国债2",0.05/N1182+J1182,IF(U:U="国债3",0.05/N1182+J1182,IF(U:U="国开0",0,IF(U:U="农发0",0,IF(U:U="国债0",0,IF(U:U="口行0",0,0.1/N1182+J1182)))))))))))))))))))))))))</f>
        <v>4.3152963451883117</v>
      </c>
      <c r="Q1182" s="1"/>
      <c r="R1182" s="88">
        <f t="shared" si="37"/>
        <v>1.5796345188311633</v>
      </c>
      <c r="S1182" s="1"/>
      <c r="U1182" s="1" t="str">
        <f>IF(I:I="国家开发银行","国开",IF(I:I="中国进出口银行","口行",IF(I:I="中国农业发展银行","农发","国债")))&amp;IF(G:G&lt;1,"0",G1182)</f>
        <v>口行10</v>
      </c>
      <c r="W1182" s="1"/>
      <c r="X1182" s="1"/>
    </row>
    <row r="1183" spans="1:24" ht="15.75" hidden="1" x14ac:dyDescent="0.25">
      <c r="A1183" s="113" t="str">
        <f t="shared" si="36"/>
        <v>170309.IB</v>
      </c>
      <c r="B1183" s="29" t="s">
        <v>3805</v>
      </c>
      <c r="C1183" s="29" t="s">
        <v>3806</v>
      </c>
      <c r="D1183" s="33">
        <v>42964</v>
      </c>
      <c r="E1183" s="33">
        <v>42968</v>
      </c>
      <c r="F1183" s="30">
        <v>40</v>
      </c>
      <c r="G1183" s="30">
        <v>5</v>
      </c>
      <c r="H1183" s="29" t="s">
        <v>12</v>
      </c>
      <c r="I1183" s="29" t="s">
        <v>22</v>
      </c>
      <c r="J1183" s="30">
        <v>4.2009999999999996</v>
      </c>
      <c r="K1183" s="30"/>
      <c r="L1183" s="30"/>
      <c r="M1183" s="30"/>
      <c r="N1183" s="84">
        <f>[1]!b_anal_modidura_cnbd(A1183,E1183,1)</f>
        <v>4.3220000000000001</v>
      </c>
      <c r="O1183" s="85">
        <f>[1]!b_anal_yield_cnbd(A1183,D1183,1)</f>
        <v>4.2195999999999998</v>
      </c>
      <c r="P1183" s="86">
        <f>IF(U:U="国开1",0.09/N1183+J1183,IF(U:U="国开3",0.14/N1183+J1183,IF(U:U="国开5",0.24/N1183+J1183,IF(U:U="国开7",0.24/N1183+J1183,IF(U:U="国开10",0.29/N1183+J1183,IF(U:U="口行1",0.08/N1183+J1183,IF(U:U="口行2",0.08/N1183+J1183,IF(U:U="口行3",0.08/N1183+J1183,IF(U:U="口行5",0.13/N1183+J1183,IF(U:U="口行7",0.13/N1183+J1183,IF(U:U="口行10",0.18/N1183+J1183,IF(U:U="农发1",0.09/N1183+J1183,IF(U:U="农发2",0.09/N1183+J1183,IF(U:U="农发3",0.09/N1183+J1183,IF(U:U="农发5",0.14/N1183+J1183,IF(U:U="农发7",0.19/N1183+J1183,IF(U:U="农发10",0.19/N1183+J1183,IF(U:U="农发20",0.24/N1183+J1183,IF(U:U="国债1",0.05/N1183+J1183,IF(U:U="国债2",0.05/N1183+J1183,IF(U:U="国债3",0.05/N1183+J1183,IF(U:U="国开0",0,IF(U:U="农发0",0,IF(U:U="国债0",0,IF(U:U="口行0",0,0.1/N1183+J1183)))))))))))))))))))))))))</f>
        <v>4.2310786672836649</v>
      </c>
      <c r="Q1183" s="1"/>
      <c r="R1183" s="88">
        <f t="shared" si="37"/>
        <v>1.1478667283665089</v>
      </c>
      <c r="S1183" s="1"/>
      <c r="U1183" s="1" t="str">
        <f>IF(I:I="国家开发银行","国开",IF(I:I="中国进出口银行","口行",IF(I:I="中国农业发展银行","农发","国债")))&amp;IF(G:G&lt;1,"0",G1183)</f>
        <v>口行5</v>
      </c>
      <c r="W1183" s="1"/>
      <c r="X1183" s="1"/>
    </row>
    <row r="1184" spans="1:24" ht="15.75" hidden="1" x14ac:dyDescent="0.25">
      <c r="A1184" s="113" t="str">
        <f t="shared" si="36"/>
        <v>170206.IB</v>
      </c>
      <c r="B1184" s="29" t="s">
        <v>3807</v>
      </c>
      <c r="C1184" s="29" t="s">
        <v>3808</v>
      </c>
      <c r="D1184" s="33">
        <v>42964</v>
      </c>
      <c r="E1184" s="33">
        <v>42968</v>
      </c>
      <c r="F1184" s="30">
        <v>70</v>
      </c>
      <c r="G1184" s="30">
        <v>5</v>
      </c>
      <c r="H1184" s="29" t="s">
        <v>12</v>
      </c>
      <c r="I1184" s="29" t="s">
        <v>15</v>
      </c>
      <c r="J1184" s="30">
        <v>4.1376999999999997</v>
      </c>
      <c r="K1184" s="30"/>
      <c r="L1184" s="30"/>
      <c r="M1184" s="30"/>
      <c r="N1184" s="84">
        <f>[1]!b_anal_modidura_cnbd(A1184,E1184,1)</f>
        <v>4.1079999999999997</v>
      </c>
      <c r="O1184" s="85">
        <f>[1]!b_anal_yield_cnbd(A1184,D1184,1)</f>
        <v>4.1862000000000004</v>
      </c>
      <c r="P1184" s="86">
        <f>IF(U:U="国开1",0.09/N1184+J1184,IF(U:U="国开3",0.14/N1184+J1184,IF(U:U="国开5",0.24/N1184+J1184,IF(U:U="国开7",0.24/N1184+J1184,IF(U:U="国开10",0.29/N1184+J1184,IF(U:U="口行1",0.08/N1184+J1184,IF(U:U="口行2",0.08/N1184+J1184,IF(U:U="口行3",0.08/N1184+J1184,IF(U:U="口行5",0.13/N1184+J1184,IF(U:U="口行7",0.13/N1184+J1184,IF(U:U="口行10",0.18/N1184+J1184,IF(U:U="农发1",0.09/N1184+J1184,IF(U:U="农发2",0.09/N1184+J1184,IF(U:U="农发3",0.09/N1184+J1184,IF(U:U="农发5",0.14/N1184+J1184,IF(U:U="农发7",0.19/N1184+J1184,IF(U:U="农发10",0.19/N1184+J1184,IF(U:U="农发20",0.24/N1184+J1184,IF(U:U="国债1",0.05/N1184+J1184,IF(U:U="国债2",0.05/N1184+J1184,IF(U:U="国债3",0.05/N1184+J1184,IF(U:U="国开0",0,IF(U:U="农发0",0,IF(U:U="国债0",0,IF(U:U="口行0",0,0.1/N1184+J1184)))))))))))))))))))))))))</f>
        <v>4.1961225900681596</v>
      </c>
      <c r="Q1184" s="1"/>
      <c r="R1184" s="88">
        <f t="shared" si="37"/>
        <v>0.99225900681592094</v>
      </c>
      <c r="S1184" s="1"/>
      <c r="U1184" s="1" t="str">
        <f>IF(I:I="国家开发银行","国开",IF(I:I="中国进出口银行","口行",IF(I:I="中国农业发展银行","农发","国债")))&amp;IF(G:G&lt;1,"0",G1184)</f>
        <v>国开5</v>
      </c>
      <c r="W1184" s="1"/>
      <c r="X1184" s="1"/>
    </row>
    <row r="1185" spans="1:24" ht="15.75" hidden="1" x14ac:dyDescent="0.25">
      <c r="A1185" s="113" t="str">
        <f t="shared" si="36"/>
        <v>170015.IB</v>
      </c>
      <c r="B1185" s="29" t="s">
        <v>3809</v>
      </c>
      <c r="C1185" s="29" t="s">
        <v>3810</v>
      </c>
      <c r="D1185" s="33">
        <v>42965</v>
      </c>
      <c r="E1185" s="33">
        <v>42968</v>
      </c>
      <c r="F1185" s="30">
        <v>286.3</v>
      </c>
      <c r="G1185" s="30">
        <v>30</v>
      </c>
      <c r="H1185" s="29" t="s">
        <v>12</v>
      </c>
      <c r="I1185" s="29" t="s">
        <v>31</v>
      </c>
      <c r="J1185" s="114">
        <f>[1]!b_info_couponrate(A1185)</f>
        <v>4.05</v>
      </c>
      <c r="K1185" s="30"/>
      <c r="L1185" s="30"/>
      <c r="M1185" s="30"/>
      <c r="N1185" s="84">
        <f>[1]!b_anal_modidura_cnbd(A1185,E1185,1)</f>
        <v>17.026399999999999</v>
      </c>
      <c r="O1185" s="85">
        <f>[1]!b_anal_yield_cnbd(A1185,D1185,1)</f>
        <v>4.1748000000000003</v>
      </c>
      <c r="P1185" s="86">
        <f>IF(U:U="国开1",0.09/N1185+J1185,IF(U:U="国开3",0.14/N1185+J1185,IF(U:U="国开5",0.24/N1185+J1185,IF(U:U="国开7",0.24/N1185+J1185,IF(U:U="国开10",0.29/N1185+J1185,IF(U:U="口行1",0.08/N1185+J1185,IF(U:U="口行2",0.08/N1185+J1185,IF(U:U="口行3",0.08/N1185+J1185,IF(U:U="口行5",0.13/N1185+J1185,IF(U:U="口行7",0.13/N1185+J1185,IF(U:U="口行10",0.18/N1185+J1185,IF(U:U="农发1",0.09/N1185+J1185,IF(U:U="农发2",0.09/N1185+J1185,IF(U:U="农发3",0.09/N1185+J1185,IF(U:U="农发5",0.14/N1185+J1185,IF(U:U="农发7",0.19/N1185+J1185,IF(U:U="农发10",0.19/N1185+J1185,IF(U:U="农发20",0.24/N1185+J1185,IF(U:U="国债1",0.05/N1185+J1185,IF(U:U="国债2",0.05/N1185+J1185,IF(U:U="国债3",0.05/N1185+J1185,IF(U:U="国开0",0,IF(U:U="农发0",0,IF(U:U="国债0",0,IF(U:U="口行0",0,0.1/N1185+J1185)))))))))))))))))))))))))</f>
        <v>4.0558732321571203</v>
      </c>
      <c r="Q1185" s="1"/>
      <c r="R1185" s="88">
        <f t="shared" si="37"/>
        <v>-11.892676784288003</v>
      </c>
      <c r="S1185" s="1"/>
      <c r="U1185" s="1" t="str">
        <f>IF(I:I="国家开发银行","国开",IF(I:I="中国进出口银行","口行",IF(I:I="中国农业发展银行","农发","国债")))&amp;IF(G:G&lt;1,"0",G1185)</f>
        <v>国债30</v>
      </c>
      <c r="W1185" s="1"/>
      <c r="X1185" s="1"/>
    </row>
    <row r="1186" spans="1:24" ht="15.75" hidden="1" x14ac:dyDescent="0.25">
      <c r="A1186" s="113" t="str">
        <f t="shared" si="36"/>
        <v>170206.IB</v>
      </c>
      <c r="B1186" s="29" t="s">
        <v>3811</v>
      </c>
      <c r="C1186" s="29" t="s">
        <v>3812</v>
      </c>
      <c r="D1186" s="33">
        <v>42969</v>
      </c>
      <c r="E1186" s="33">
        <v>42971</v>
      </c>
      <c r="F1186" s="30">
        <v>50</v>
      </c>
      <c r="G1186" s="30">
        <v>5</v>
      </c>
      <c r="H1186" s="29" t="s">
        <v>12</v>
      </c>
      <c r="I1186" s="29" t="s">
        <v>15</v>
      </c>
      <c r="J1186" s="30">
        <v>4.1749000000000001</v>
      </c>
      <c r="K1186" s="30"/>
      <c r="L1186" s="30"/>
      <c r="M1186" s="30"/>
      <c r="N1186" s="84">
        <f>[1]!b_anal_modidura_cnbd(A1186,E1186,1)</f>
        <v>4.0978000000000003</v>
      </c>
      <c r="O1186" s="85">
        <f>[1]!b_anal_yield_cnbd(A1186,D1186,1)</f>
        <v>4.2374000000000001</v>
      </c>
      <c r="P1186" s="86">
        <f>IF(U:U="国开1",0.09/N1186+J1186,IF(U:U="国开3",0.14/N1186+J1186,IF(U:U="国开5",0.24/N1186+J1186,IF(U:U="国开7",0.24/N1186+J1186,IF(U:U="国开10",0.29/N1186+J1186,IF(U:U="口行1",0.08/N1186+J1186,IF(U:U="口行2",0.08/N1186+J1186,IF(U:U="口行3",0.08/N1186+J1186,IF(U:U="口行5",0.13/N1186+J1186,IF(U:U="口行7",0.13/N1186+J1186,IF(U:U="口行10",0.18/N1186+J1186,IF(U:U="农发1",0.09/N1186+J1186,IF(U:U="农发2",0.09/N1186+J1186,IF(U:U="农发3",0.09/N1186+J1186,IF(U:U="农发5",0.14/N1186+J1186,IF(U:U="农发7",0.19/N1186+J1186,IF(U:U="农发10",0.19/N1186+J1186,IF(U:U="农发20",0.24/N1186+J1186,IF(U:U="国债1",0.05/N1186+J1186,IF(U:U="国债2",0.05/N1186+J1186,IF(U:U="国债3",0.05/N1186+J1186,IF(U:U="国开0",0,IF(U:U="农发0",0,IF(U:U="国债0",0,IF(U:U="口行0",0,0.1/N1186+J1186)))))))))))))))))))))))))</f>
        <v>4.2334680121040558</v>
      </c>
      <c r="Q1186" s="1"/>
      <c r="R1186" s="88">
        <f t="shared" si="37"/>
        <v>-0.39319878959442889</v>
      </c>
      <c r="S1186" s="1"/>
      <c r="U1186" s="1" t="str">
        <f>IF(I:I="国家开发银行","国开",IF(I:I="中国进出口银行","口行",IF(I:I="中国农业发展银行","农发","国债")))&amp;IF(G:G&lt;1,"0",G1186)</f>
        <v>国开5</v>
      </c>
      <c r="W1186" s="1"/>
      <c r="X1186" s="1"/>
    </row>
    <row r="1187" spans="1:24" ht="15.75" hidden="1" x14ac:dyDescent="0.25">
      <c r="A1187" s="113" t="str">
        <f t="shared" si="36"/>
        <v>170208.IB</v>
      </c>
      <c r="B1187" s="29" t="s">
        <v>3813</v>
      </c>
      <c r="C1187" s="29" t="s">
        <v>3814</v>
      </c>
      <c r="D1187" s="33">
        <v>42969</v>
      </c>
      <c r="E1187" s="33">
        <v>42971</v>
      </c>
      <c r="F1187" s="30">
        <v>40</v>
      </c>
      <c r="G1187" s="30">
        <v>7</v>
      </c>
      <c r="H1187" s="29" t="s">
        <v>12</v>
      </c>
      <c r="I1187" s="29" t="s">
        <v>15</v>
      </c>
      <c r="J1187" s="30">
        <v>4.3361999999999998</v>
      </c>
      <c r="K1187" s="30"/>
      <c r="L1187" s="30"/>
      <c r="M1187" s="30"/>
      <c r="N1187" s="84">
        <f>[1]!b_anal_modidura_cnbd(A1187,E1187,1)</f>
        <v>5.9231999999999996</v>
      </c>
      <c r="O1187" s="85">
        <f>[1]!b_anal_yield_cnbd(A1187,D1187,1)</f>
        <v>4.3468</v>
      </c>
      <c r="P1187" s="86">
        <f>IF(U:U="国开1",0.09/N1187+J1187,IF(U:U="国开3",0.14/N1187+J1187,IF(U:U="国开5",0.24/N1187+J1187,IF(U:U="国开7",0.24/N1187+J1187,IF(U:U="国开10",0.29/N1187+J1187,IF(U:U="口行1",0.08/N1187+J1187,IF(U:U="口行2",0.08/N1187+J1187,IF(U:U="口行3",0.08/N1187+J1187,IF(U:U="口行5",0.13/N1187+J1187,IF(U:U="口行7",0.13/N1187+J1187,IF(U:U="口行10",0.18/N1187+J1187,IF(U:U="农发1",0.09/N1187+J1187,IF(U:U="农发2",0.09/N1187+J1187,IF(U:U="农发3",0.09/N1187+J1187,IF(U:U="农发5",0.14/N1187+J1187,IF(U:U="农发7",0.19/N1187+J1187,IF(U:U="农发10",0.19/N1187+J1187,IF(U:U="农发20",0.24/N1187+J1187,IF(U:U="国债1",0.05/N1187+J1187,IF(U:U="国债2",0.05/N1187+J1187,IF(U:U="国债3",0.05/N1187+J1187,IF(U:U="国开0",0,IF(U:U="农发0",0,IF(U:U="国债0",0,IF(U:U="口行0",0,0.1/N1187+J1187)))))))))))))))))))))))))</f>
        <v>4.3767186385737435</v>
      </c>
      <c r="Q1187" s="1"/>
      <c r="R1187" s="88">
        <f t="shared" si="37"/>
        <v>2.991863857374355</v>
      </c>
      <c r="S1187" s="1"/>
      <c r="U1187" s="1" t="str">
        <f>IF(I:I="国家开发银行","国开",IF(I:I="中国进出口银行","口行",IF(I:I="中国农业发展银行","农发","国债")))&amp;IF(G:G&lt;1,"0",G1187)</f>
        <v>国开7</v>
      </c>
      <c r="W1187" s="1"/>
      <c r="X1187" s="1"/>
    </row>
    <row r="1188" spans="1:24" ht="15.75" hidden="1" x14ac:dyDescent="0.25">
      <c r="A1188" s="113" t="str">
        <f t="shared" si="36"/>
        <v>170205.IB</v>
      </c>
      <c r="B1188" s="29" t="s">
        <v>3815</v>
      </c>
      <c r="C1188" s="29" t="s">
        <v>3816</v>
      </c>
      <c r="D1188" s="33">
        <v>42969</v>
      </c>
      <c r="E1188" s="33">
        <v>42971</v>
      </c>
      <c r="F1188" s="30">
        <v>50</v>
      </c>
      <c r="G1188" s="30">
        <v>3</v>
      </c>
      <c r="H1188" s="29" t="s">
        <v>12</v>
      </c>
      <c r="I1188" s="29" t="s">
        <v>15</v>
      </c>
      <c r="J1188" s="30">
        <v>4.1040999999999999</v>
      </c>
      <c r="K1188" s="30"/>
      <c r="L1188" s="30"/>
      <c r="M1188" s="30"/>
      <c r="N1188" s="84">
        <f>[1]!b_anal_modidura_cnbd(A1188,E1188,1)</f>
        <v>2.4390000000000001</v>
      </c>
      <c r="O1188" s="85">
        <f>[1]!b_anal_yield_cnbd(A1188,D1188,1)</f>
        <v>4.1497000000000002</v>
      </c>
      <c r="P1188" s="86">
        <f>IF(U:U="国开1",0.09/N1188+J1188,IF(U:U="国开3",0.14/N1188+J1188,IF(U:U="国开5",0.24/N1188+J1188,IF(U:U="国开7",0.24/N1188+J1188,IF(U:U="国开10",0.29/N1188+J1188,IF(U:U="口行1",0.08/N1188+J1188,IF(U:U="口行2",0.08/N1188+J1188,IF(U:U="口行3",0.08/N1188+J1188,IF(U:U="口行5",0.13/N1188+J1188,IF(U:U="口行7",0.13/N1188+J1188,IF(U:U="口行10",0.18/N1188+J1188,IF(U:U="农发1",0.09/N1188+J1188,IF(U:U="农发2",0.09/N1188+J1188,IF(U:U="农发3",0.09/N1188+J1188,IF(U:U="农发5",0.14/N1188+J1188,IF(U:U="农发7",0.19/N1188+J1188,IF(U:U="农发10",0.19/N1188+J1188,IF(U:U="农发20",0.24/N1188+J1188,IF(U:U="国债1",0.05/N1188+J1188,IF(U:U="国债2",0.05/N1188+J1188,IF(U:U="国债3",0.05/N1188+J1188,IF(U:U="国开0",0,IF(U:U="农发0",0,IF(U:U="国债0",0,IF(U:U="口行0",0,0.1/N1188+J1188)))))))))))))))))))))))))</f>
        <v>4.16150057400574</v>
      </c>
      <c r="Q1188" s="1"/>
      <c r="R1188" s="88">
        <f t="shared" si="37"/>
        <v>1.1800574005739861</v>
      </c>
      <c r="S1188" s="1"/>
      <c r="U1188" s="1" t="str">
        <f>IF(I:I="国家开发银行","国开",IF(I:I="中国进出口银行","口行",IF(I:I="中国农业发展银行","农发","国债")))&amp;IF(G:G&lt;1,"0",G1188)</f>
        <v>国开3</v>
      </c>
      <c r="W1188" s="1"/>
      <c r="X1188" s="1"/>
    </row>
    <row r="1189" spans="1:24" ht="15.75" hidden="1" x14ac:dyDescent="0.25">
      <c r="A1189" s="113" t="str">
        <f t="shared" si="36"/>
        <v>170016.IB</v>
      </c>
      <c r="B1189" s="29" t="s">
        <v>3817</v>
      </c>
      <c r="C1189" s="29" t="s">
        <v>3818</v>
      </c>
      <c r="D1189" s="33">
        <v>42970</v>
      </c>
      <c r="E1189" s="33">
        <v>42971</v>
      </c>
      <c r="F1189" s="30">
        <v>360</v>
      </c>
      <c r="G1189" s="30">
        <v>3</v>
      </c>
      <c r="H1189" s="29" t="s">
        <v>12</v>
      </c>
      <c r="I1189" s="29" t="s">
        <v>31</v>
      </c>
      <c r="J1189" s="114">
        <f>[1]!b_info_couponrate(A1189)</f>
        <v>3.46</v>
      </c>
      <c r="K1189" s="30"/>
      <c r="L1189" s="30"/>
      <c r="M1189" s="30"/>
      <c r="N1189" s="84">
        <f>[1]!b_anal_modidura_cnbd(A1189,E1189,1)</f>
        <v>2.7275999999999998</v>
      </c>
      <c r="O1189" s="85">
        <f>[1]!b_anal_yield_cnbd(A1189,D1189,1)</f>
        <v>3.5</v>
      </c>
      <c r="P1189" s="86">
        <f>IF(U:U="国开1",0.09/N1189+J1189,IF(U:U="国开3",0.14/N1189+J1189,IF(U:U="国开5",0.24/N1189+J1189,IF(U:U="国开7",0.24/N1189+J1189,IF(U:U="国开10",0.29/N1189+J1189,IF(U:U="口行1",0.08/N1189+J1189,IF(U:U="口行2",0.08/N1189+J1189,IF(U:U="口行3",0.08/N1189+J1189,IF(U:U="口行5",0.13/N1189+J1189,IF(U:U="口行7",0.13/N1189+J1189,IF(U:U="口行10",0.18/N1189+J1189,IF(U:U="农发1",0.09/N1189+J1189,IF(U:U="农发2",0.09/N1189+J1189,IF(U:U="农发3",0.09/N1189+J1189,IF(U:U="农发5",0.14/N1189+J1189,IF(U:U="农发7",0.19/N1189+J1189,IF(U:U="农发10",0.19/N1189+J1189,IF(U:U="农发20",0.24/N1189+J1189,IF(U:U="国债1",0.05/N1189+J1189,IF(U:U="国债2",0.05/N1189+J1189,IF(U:U="国债3",0.05/N1189+J1189,IF(U:U="国开0",0,IF(U:U="农发0",0,IF(U:U="国债0",0,IF(U:U="口行0",0,0.1/N1189+J1189)))))))))))))))))))))))))</f>
        <v>3.4783311335973015</v>
      </c>
      <c r="Q1189" s="1"/>
      <c r="R1189" s="88">
        <f t="shared" si="37"/>
        <v>-2.1668866402698495</v>
      </c>
      <c r="S1189" s="1"/>
      <c r="U1189" s="1" t="str">
        <f>IF(I:I="国家开发银行","国开",IF(I:I="中国进出口银行","口行",IF(I:I="中国农业发展银行","农发","国债")))&amp;IF(G:G&lt;1,"0",G1189)</f>
        <v>国债3</v>
      </c>
      <c r="W1189" s="1"/>
      <c r="X1189" s="1"/>
    </row>
    <row r="1190" spans="1:24" ht="15.75" hidden="1" x14ac:dyDescent="0.25">
      <c r="A1190" s="113" t="str">
        <f t="shared" si="36"/>
        <v>170404.IB</v>
      </c>
      <c r="B1190" s="29" t="s">
        <v>3819</v>
      </c>
      <c r="C1190" s="29" t="s">
        <v>3820</v>
      </c>
      <c r="D1190" s="33">
        <v>42970</v>
      </c>
      <c r="E1190" s="33">
        <v>42972</v>
      </c>
      <c r="F1190" s="30">
        <v>30</v>
      </c>
      <c r="G1190" s="30">
        <v>7</v>
      </c>
      <c r="H1190" s="29" t="s">
        <v>12</v>
      </c>
      <c r="I1190" s="29" t="s">
        <v>41</v>
      </c>
      <c r="J1190" s="30">
        <v>4.3810000000000002</v>
      </c>
      <c r="K1190" s="30"/>
      <c r="L1190" s="30"/>
      <c r="M1190" s="30"/>
      <c r="N1190" s="84">
        <f>[1]!b_anal_modidura_cnbd(A1190,E1190,1)</f>
        <v>5.3859000000000004</v>
      </c>
      <c r="O1190" s="85">
        <f>[1]!b_anal_yield_cnbd(A1190,D1190,1)</f>
        <v>4.3846999999999996</v>
      </c>
      <c r="P1190" s="86">
        <f>IF(U:U="国开1",0.09/N1190+J1190,IF(U:U="国开3",0.14/N1190+J1190,IF(U:U="国开5",0.24/N1190+J1190,IF(U:U="国开7",0.24/N1190+J1190,IF(U:U="国开10",0.29/N1190+J1190,IF(U:U="口行1",0.08/N1190+J1190,IF(U:U="口行2",0.08/N1190+J1190,IF(U:U="口行3",0.08/N1190+J1190,IF(U:U="口行5",0.13/N1190+J1190,IF(U:U="口行7",0.13/N1190+J1190,IF(U:U="口行10",0.18/N1190+J1190,IF(U:U="农发1",0.09/N1190+J1190,IF(U:U="农发2",0.09/N1190+J1190,IF(U:U="农发3",0.09/N1190+J1190,IF(U:U="农发5",0.14/N1190+J1190,IF(U:U="农发7",0.19/N1190+J1190,IF(U:U="农发10",0.19/N1190+J1190,IF(U:U="农发20",0.24/N1190+J1190,IF(U:U="国债1",0.05/N1190+J1190,IF(U:U="国债2",0.05/N1190+J1190,IF(U:U="国债3",0.05/N1190+J1190,IF(U:U="国开0",0,IF(U:U="农发0",0,IF(U:U="国债0",0,IF(U:U="口行0",0,0.1/N1190+J1190)))))))))))))))))))))))))</f>
        <v>4.4162772981303036</v>
      </c>
      <c r="Q1190" s="1"/>
      <c r="R1190" s="88">
        <f t="shared" si="37"/>
        <v>3.1577298130303966</v>
      </c>
      <c r="S1190" s="1"/>
      <c r="U1190" s="1" t="str">
        <f>IF(I:I="国家开发银行","国开",IF(I:I="中国进出口银行","口行",IF(I:I="中国农业发展银行","农发","国债")))&amp;IF(G:G&lt;1,"0",G1190)</f>
        <v>农发7</v>
      </c>
      <c r="W1190" s="1"/>
      <c r="X1190" s="1"/>
    </row>
    <row r="1191" spans="1:24" ht="15.75" hidden="1" x14ac:dyDescent="0.25">
      <c r="A1191" s="113" t="str">
        <f t="shared" si="36"/>
        <v>170405.IB</v>
      </c>
      <c r="B1191" s="29" t="s">
        <v>3821</v>
      </c>
      <c r="C1191" s="29" t="s">
        <v>3822</v>
      </c>
      <c r="D1191" s="33">
        <v>42970</v>
      </c>
      <c r="E1191" s="33">
        <v>42972</v>
      </c>
      <c r="F1191" s="30">
        <v>60</v>
      </c>
      <c r="G1191" s="30">
        <v>10</v>
      </c>
      <c r="H1191" s="29" t="s">
        <v>12</v>
      </c>
      <c r="I1191" s="29" t="s">
        <v>41</v>
      </c>
      <c r="J1191" s="30">
        <v>4.3388</v>
      </c>
      <c r="K1191" s="30"/>
      <c r="L1191" s="30"/>
      <c r="M1191" s="30"/>
      <c r="N1191" s="84">
        <f>[1]!b_anal_modidura_cnbd(A1191,E1191,1)</f>
        <v>7.4846000000000004</v>
      </c>
      <c r="O1191" s="85">
        <f>[1]!b_anal_yield_cnbd(A1191,D1191,1)</f>
        <v>4.3648999999999996</v>
      </c>
      <c r="P1191" s="86">
        <f>IF(U:U="国开1",0.09/N1191+J1191,IF(U:U="国开3",0.14/N1191+J1191,IF(U:U="国开5",0.24/N1191+J1191,IF(U:U="国开7",0.24/N1191+J1191,IF(U:U="国开10",0.29/N1191+J1191,IF(U:U="口行1",0.08/N1191+J1191,IF(U:U="口行2",0.08/N1191+J1191,IF(U:U="口行3",0.08/N1191+J1191,IF(U:U="口行5",0.13/N1191+J1191,IF(U:U="口行7",0.13/N1191+J1191,IF(U:U="口行10",0.18/N1191+J1191,IF(U:U="农发1",0.09/N1191+J1191,IF(U:U="农发2",0.09/N1191+J1191,IF(U:U="农发3",0.09/N1191+J1191,IF(U:U="农发5",0.14/N1191+J1191,IF(U:U="农发7",0.19/N1191+J1191,IF(U:U="农发10",0.19/N1191+J1191,IF(U:U="农发20",0.24/N1191+J1191,IF(U:U="国债1",0.05/N1191+J1191,IF(U:U="国债2",0.05/N1191+J1191,IF(U:U="国债3",0.05/N1191+J1191,IF(U:U="国开0",0,IF(U:U="农发0",0,IF(U:U="国债0",0,IF(U:U="口行0",0,0.1/N1191+J1191)))))))))))))))))))))))))</f>
        <v>4.3641854581407156</v>
      </c>
      <c r="Q1191" s="1"/>
      <c r="R1191" s="88">
        <f t="shared" si="37"/>
        <v>-7.1454185928399028E-2</v>
      </c>
      <c r="S1191" s="1"/>
      <c r="U1191" s="1" t="str">
        <f>IF(I:I="国家开发银行","国开",IF(I:I="中国进出口银行","口行",IF(I:I="中国农业发展银行","农发","国债")))&amp;IF(G:G&lt;1,"0",G1191)</f>
        <v>农发10</v>
      </c>
      <c r="W1191" s="1"/>
      <c r="X1191" s="1"/>
    </row>
    <row r="1192" spans="1:24" ht="15.75" hidden="1" x14ac:dyDescent="0.25">
      <c r="A1192" s="113" t="str">
        <f t="shared" si="36"/>
        <v>170309.IB</v>
      </c>
      <c r="B1192" s="29" t="s">
        <v>3823</v>
      </c>
      <c r="C1192" s="29" t="s">
        <v>3824</v>
      </c>
      <c r="D1192" s="33">
        <v>42971</v>
      </c>
      <c r="E1192" s="33">
        <v>42975</v>
      </c>
      <c r="F1192" s="30">
        <v>50</v>
      </c>
      <c r="G1192" s="30">
        <v>5</v>
      </c>
      <c r="H1192" s="29" t="s">
        <v>12</v>
      </c>
      <c r="I1192" s="29" t="s">
        <v>22</v>
      </c>
      <c r="J1192" s="30">
        <v>4.2751000000000001</v>
      </c>
      <c r="K1192" s="30"/>
      <c r="L1192" s="30"/>
      <c r="M1192" s="30"/>
      <c r="N1192" s="84">
        <f>[1]!b_anal_modidura_cnbd(A1192,E1192,1)</f>
        <v>4.2969999999999997</v>
      </c>
      <c r="O1192" s="85">
        <f>[1]!b_anal_yield_cnbd(A1192,D1192,1)</f>
        <v>4.2904999999999998</v>
      </c>
      <c r="P1192" s="86">
        <f>IF(U:U="国开1",0.09/N1192+J1192,IF(U:U="国开3",0.14/N1192+J1192,IF(U:U="国开5",0.24/N1192+J1192,IF(U:U="国开7",0.24/N1192+J1192,IF(U:U="国开10",0.29/N1192+J1192,IF(U:U="口行1",0.08/N1192+J1192,IF(U:U="口行2",0.08/N1192+J1192,IF(U:U="口行3",0.08/N1192+J1192,IF(U:U="口行5",0.13/N1192+J1192,IF(U:U="口行7",0.13/N1192+J1192,IF(U:U="口行10",0.18/N1192+J1192,IF(U:U="农发1",0.09/N1192+J1192,IF(U:U="农发2",0.09/N1192+J1192,IF(U:U="农发3",0.09/N1192+J1192,IF(U:U="农发5",0.14/N1192+J1192,IF(U:U="农发7",0.19/N1192+J1192,IF(U:U="农发10",0.19/N1192+J1192,IF(U:U="农发20",0.24/N1192+J1192,IF(U:U="国债1",0.05/N1192+J1192,IF(U:U="国债2",0.05/N1192+J1192,IF(U:U="国债3",0.05/N1192+J1192,IF(U:U="国开0",0,IF(U:U="农发0",0,IF(U:U="国债0",0,IF(U:U="口行0",0,0.1/N1192+J1192)))))))))))))))))))))))))</f>
        <v>4.3053536653479174</v>
      </c>
      <c r="Q1192" s="1"/>
      <c r="R1192" s="88">
        <f t="shared" si="37"/>
        <v>1.4853665347917655</v>
      </c>
      <c r="S1192" s="1"/>
      <c r="U1192" s="1" t="str">
        <f>IF(I:I="国家开发银行","国开",IF(I:I="中国进出口银行","口行",IF(I:I="中国农业发展银行","农发","国债")))&amp;IF(G:G&lt;1,"0",G1192)</f>
        <v>口行5</v>
      </c>
      <c r="W1192" s="1"/>
      <c r="X1192" s="1"/>
    </row>
    <row r="1193" spans="1:24" ht="15.75" hidden="1" x14ac:dyDescent="0.25">
      <c r="A1193" s="113" t="str">
        <f t="shared" si="36"/>
        <v>170303.IB</v>
      </c>
      <c r="B1193" s="29" t="s">
        <v>3825</v>
      </c>
      <c r="C1193" s="29" t="s">
        <v>3826</v>
      </c>
      <c r="D1193" s="33">
        <v>42971</v>
      </c>
      <c r="E1193" s="33">
        <v>42975</v>
      </c>
      <c r="F1193" s="30">
        <v>30</v>
      </c>
      <c r="G1193" s="30">
        <v>10</v>
      </c>
      <c r="H1193" s="29" t="s">
        <v>12</v>
      </c>
      <c r="I1193" s="29" t="s">
        <v>22</v>
      </c>
      <c r="J1193" s="30">
        <v>4.3970000000000002</v>
      </c>
      <c r="K1193" s="30"/>
      <c r="L1193" s="30"/>
      <c r="M1193" s="30"/>
      <c r="N1193" s="84">
        <f>[1]!b_anal_modidura_cnbd(A1193,E1193,1)</f>
        <v>7.5983999999999998</v>
      </c>
      <c r="O1193" s="85">
        <f>[1]!b_anal_yield_cnbd(A1193,D1193,1)</f>
        <v>4.3998999999999997</v>
      </c>
      <c r="P1193" s="86">
        <f>IF(U:U="国开1",0.09/N1193+J1193,IF(U:U="国开3",0.14/N1193+J1193,IF(U:U="国开5",0.24/N1193+J1193,IF(U:U="国开7",0.24/N1193+J1193,IF(U:U="国开10",0.29/N1193+J1193,IF(U:U="口行1",0.08/N1193+J1193,IF(U:U="口行2",0.08/N1193+J1193,IF(U:U="口行3",0.08/N1193+J1193,IF(U:U="口行5",0.13/N1193+J1193,IF(U:U="口行7",0.13/N1193+J1193,IF(U:U="口行10",0.18/N1193+J1193,IF(U:U="农发1",0.09/N1193+J1193,IF(U:U="农发2",0.09/N1193+J1193,IF(U:U="农发3",0.09/N1193+J1193,IF(U:U="农发5",0.14/N1193+J1193,IF(U:U="农发7",0.19/N1193+J1193,IF(U:U="农发10",0.19/N1193+J1193,IF(U:U="农发20",0.24/N1193+J1193,IF(U:U="国债1",0.05/N1193+J1193,IF(U:U="国债2",0.05/N1193+J1193,IF(U:U="国债3",0.05/N1193+J1193,IF(U:U="国开0",0,IF(U:U="农发0",0,IF(U:U="国债0",0,IF(U:U="口行0",0,0.1/N1193+J1193)))))))))))))))))))))))))</f>
        <v>4.4206891977258369</v>
      </c>
      <c r="Q1193" s="1"/>
      <c r="R1193" s="88">
        <f t="shared" si="37"/>
        <v>2.0789197725837205</v>
      </c>
      <c r="S1193" s="1"/>
      <c r="U1193" s="1" t="str">
        <f>IF(I:I="国家开发银行","国开",IF(I:I="中国进出口银行","口行",IF(I:I="中国农业发展银行","农发","国债")))&amp;IF(G:G&lt;1,"0",G1193)</f>
        <v>口行10</v>
      </c>
      <c r="W1193" s="1"/>
      <c r="X1193" s="1"/>
    </row>
    <row r="1194" spans="1:24" ht="15.75" hidden="1" x14ac:dyDescent="0.25">
      <c r="A1194" s="113" t="str">
        <f t="shared" si="36"/>
        <v>170310.IB</v>
      </c>
      <c r="B1194" s="29" t="s">
        <v>3827</v>
      </c>
      <c r="C1194" s="29" t="s">
        <v>3828</v>
      </c>
      <c r="D1194" s="33">
        <v>42971</v>
      </c>
      <c r="E1194" s="33">
        <v>42975</v>
      </c>
      <c r="F1194" s="30">
        <v>30</v>
      </c>
      <c r="G1194" s="30">
        <v>3</v>
      </c>
      <c r="H1194" s="29" t="s">
        <v>12</v>
      </c>
      <c r="I1194" s="29" t="s">
        <v>22</v>
      </c>
      <c r="J1194" s="30">
        <v>4.1505000000000001</v>
      </c>
      <c r="K1194" s="30"/>
      <c r="L1194" s="30"/>
      <c r="M1194" s="30"/>
      <c r="N1194" s="84">
        <f>[1]!b_anal_modidura_cnbd(A1194,E1194,1)</f>
        <v>2.7128000000000001</v>
      </c>
      <c r="O1194" s="85">
        <f>[1]!b_anal_yield_cnbd(A1194,D1194,1)</f>
        <v>4.1829999999999998</v>
      </c>
      <c r="P1194" s="86">
        <f>IF(U:U="国开1",0.09/N1194+J1194,IF(U:U="国开3",0.14/N1194+J1194,IF(U:U="国开5",0.24/N1194+J1194,IF(U:U="国开7",0.24/N1194+J1194,IF(U:U="国开10",0.29/N1194+J1194,IF(U:U="口行1",0.08/N1194+J1194,IF(U:U="口行2",0.08/N1194+J1194,IF(U:U="口行3",0.08/N1194+J1194,IF(U:U="口行5",0.13/N1194+J1194,IF(U:U="口行7",0.13/N1194+J1194,IF(U:U="口行10",0.18/N1194+J1194,IF(U:U="农发1",0.09/N1194+J1194,IF(U:U="农发2",0.09/N1194+J1194,IF(U:U="农发3",0.09/N1194+J1194,IF(U:U="农发5",0.14/N1194+J1194,IF(U:U="农发7",0.19/N1194+J1194,IF(U:U="农发10",0.19/N1194+J1194,IF(U:U="农发20",0.24/N1194+J1194,IF(U:U="国债1",0.05/N1194+J1194,IF(U:U="国债2",0.05/N1194+J1194,IF(U:U="国债3",0.05/N1194+J1194,IF(U:U="国开0",0,IF(U:U="农发0",0,IF(U:U="国债0",0,IF(U:U="口行0",0,0.1/N1194+J1194)))))))))))))))))))))))))</f>
        <v>4.1799898260100266</v>
      </c>
      <c r="Q1194" s="1"/>
      <c r="R1194" s="88">
        <f t="shared" si="37"/>
        <v>-0.30101739899732749</v>
      </c>
      <c r="S1194" s="1"/>
      <c r="U1194" s="1" t="str">
        <f>IF(I:I="国家开发银行","国开",IF(I:I="中国进出口银行","口行",IF(I:I="中国农业发展银行","农发","国债")))&amp;IF(G:G&lt;1,"0",G1194)</f>
        <v>口行3</v>
      </c>
      <c r="W1194" s="1"/>
      <c r="X1194" s="1"/>
    </row>
    <row r="1195" spans="1:24" ht="15.75" hidden="1" x14ac:dyDescent="0.25">
      <c r="A1195" s="113" t="str">
        <f t="shared" si="36"/>
        <v>170411.IB</v>
      </c>
      <c r="B1195" s="29" t="s">
        <v>3829</v>
      </c>
      <c r="C1195" s="29" t="s">
        <v>3830</v>
      </c>
      <c r="D1195" s="33">
        <v>42975</v>
      </c>
      <c r="E1195" s="33">
        <v>42977</v>
      </c>
      <c r="F1195" s="30">
        <v>50</v>
      </c>
      <c r="G1195" s="30">
        <v>3</v>
      </c>
      <c r="H1195" s="29" t="s">
        <v>12</v>
      </c>
      <c r="I1195" s="29" t="s">
        <v>41</v>
      </c>
      <c r="J1195" s="30">
        <v>4.2392000000000003</v>
      </c>
      <c r="K1195" s="30"/>
      <c r="L1195" s="30"/>
      <c r="M1195" s="30"/>
      <c r="N1195" s="84">
        <f>[1]!b_anal_modidura_cnbd(A1195,E1195,1)</f>
        <v>2.7463000000000002</v>
      </c>
      <c r="O1195" s="85">
        <f>[1]!b_anal_yield_cnbd(A1195,D1195,1)</f>
        <v>4.22</v>
      </c>
      <c r="P1195" s="86">
        <f>IF(U:U="国开1",0.09/N1195+J1195,IF(U:U="国开3",0.14/N1195+J1195,IF(U:U="国开5",0.24/N1195+J1195,IF(U:U="国开7",0.24/N1195+J1195,IF(U:U="国开10",0.29/N1195+J1195,IF(U:U="口行1",0.08/N1195+J1195,IF(U:U="口行2",0.08/N1195+J1195,IF(U:U="口行3",0.08/N1195+J1195,IF(U:U="口行5",0.13/N1195+J1195,IF(U:U="口行7",0.13/N1195+J1195,IF(U:U="口行10",0.18/N1195+J1195,IF(U:U="农发1",0.09/N1195+J1195,IF(U:U="农发2",0.09/N1195+J1195,IF(U:U="农发3",0.09/N1195+J1195,IF(U:U="农发5",0.14/N1195+J1195,IF(U:U="农发7",0.19/N1195+J1195,IF(U:U="农发10",0.19/N1195+J1195,IF(U:U="农发20",0.24/N1195+J1195,IF(U:U="国债1",0.05/N1195+J1195,IF(U:U="国债2",0.05/N1195+J1195,IF(U:U="国债3",0.05/N1195+J1195,IF(U:U="国开0",0,IF(U:U="农发0",0,IF(U:U="国债0",0,IF(U:U="口行0",0,0.1/N1195+J1195)))))))))))))))))))))))))</f>
        <v>4.2719713651094207</v>
      </c>
      <c r="Q1195" s="1"/>
      <c r="R1195" s="88">
        <f t="shared" si="37"/>
        <v>5.1971365109420908</v>
      </c>
      <c r="S1195" s="1"/>
      <c r="U1195" s="1" t="str">
        <f>IF(I:I="国家开发银行","国开",IF(I:I="中国进出口银行","口行",IF(I:I="中国农业发展银行","农发","国债")))&amp;IF(G:G&lt;1,"0",G1195)</f>
        <v>农发3</v>
      </c>
      <c r="W1195" s="1"/>
      <c r="X1195" s="1"/>
    </row>
    <row r="1196" spans="1:24" ht="15.75" hidden="1" x14ac:dyDescent="0.25">
      <c r="A1196" s="113" t="str">
        <f t="shared" si="36"/>
        <v>170412.IB</v>
      </c>
      <c r="B1196" s="29" t="s">
        <v>3831</v>
      </c>
      <c r="C1196" s="29" t="s">
        <v>3832</v>
      </c>
      <c r="D1196" s="33">
        <v>42975</v>
      </c>
      <c r="E1196" s="33">
        <v>42977</v>
      </c>
      <c r="F1196" s="30">
        <v>50</v>
      </c>
      <c r="G1196" s="30">
        <v>5</v>
      </c>
      <c r="H1196" s="29" t="s">
        <v>12</v>
      </c>
      <c r="I1196" s="29" t="s">
        <v>41</v>
      </c>
      <c r="J1196" s="30">
        <v>4.3052999999999999</v>
      </c>
      <c r="K1196" s="30"/>
      <c r="L1196" s="30"/>
      <c r="M1196" s="30"/>
      <c r="N1196" s="84">
        <f>[1]!b_anal_modidura_cnbd(A1196,E1196,1)</f>
        <v>4.3997999999999999</v>
      </c>
      <c r="O1196" s="85">
        <f>[1]!b_anal_yield_cnbd(A1196,D1196,1)</f>
        <v>4.3327</v>
      </c>
      <c r="P1196" s="86">
        <f>IF(U:U="国开1",0.09/N1196+J1196,IF(U:U="国开3",0.14/N1196+J1196,IF(U:U="国开5",0.24/N1196+J1196,IF(U:U="国开7",0.24/N1196+J1196,IF(U:U="国开10",0.29/N1196+J1196,IF(U:U="口行1",0.08/N1196+J1196,IF(U:U="口行2",0.08/N1196+J1196,IF(U:U="口行3",0.08/N1196+J1196,IF(U:U="口行5",0.13/N1196+J1196,IF(U:U="口行7",0.13/N1196+J1196,IF(U:U="口行10",0.18/N1196+J1196,IF(U:U="农发1",0.09/N1196+J1196,IF(U:U="农发2",0.09/N1196+J1196,IF(U:U="农发3",0.09/N1196+J1196,IF(U:U="农发5",0.14/N1196+J1196,IF(U:U="农发7",0.19/N1196+J1196,IF(U:U="农发10",0.19/N1196+J1196,IF(U:U="农发20",0.24/N1196+J1196,IF(U:U="国债1",0.05/N1196+J1196,IF(U:U="国债2",0.05/N1196+J1196,IF(U:U="国债3",0.05/N1196+J1196,IF(U:U="国开0",0,IF(U:U="农发0",0,IF(U:U="国债0",0,IF(U:U="口行0",0,0.1/N1196+J1196)))))))))))))))))))))))))</f>
        <v>4.3371196281649169</v>
      </c>
      <c r="Q1196" s="1"/>
      <c r="R1196" s="88">
        <f t="shared" si="37"/>
        <v>0.44196281649169222</v>
      </c>
      <c r="S1196" s="1"/>
      <c r="U1196" s="1" t="str">
        <f>IF(I:I="国家开发银行","国开",IF(I:I="中国进出口银行","口行",IF(I:I="中国农业发展银行","农发","国债")))&amp;IF(G:G&lt;1,"0",G1196)</f>
        <v>农发5</v>
      </c>
      <c r="W1196" s="1"/>
      <c r="X1196" s="1"/>
    </row>
    <row r="1197" spans="1:24" ht="15.75" hidden="1" x14ac:dyDescent="0.25">
      <c r="A1197" s="113" t="str">
        <f t="shared" si="36"/>
        <v>170215.IB</v>
      </c>
      <c r="B1197" s="29" t="s">
        <v>3833</v>
      </c>
      <c r="C1197" s="29" t="s">
        <v>3834</v>
      </c>
      <c r="D1197" s="33">
        <v>42976</v>
      </c>
      <c r="E1197" s="33">
        <v>42978</v>
      </c>
      <c r="F1197" s="30">
        <v>140</v>
      </c>
      <c r="G1197" s="30">
        <v>10</v>
      </c>
      <c r="H1197" s="29" t="s">
        <v>12</v>
      </c>
      <c r="I1197" s="29" t="s">
        <v>15</v>
      </c>
      <c r="J1197" s="30">
        <v>4.28</v>
      </c>
      <c r="K1197" s="30"/>
      <c r="L1197" s="30"/>
      <c r="M1197" s="30"/>
      <c r="N1197" s="84">
        <f>[1]!b_anal_modidura_cnbd(A1197,E1197,1)</f>
        <v>7.9912000000000001</v>
      </c>
      <c r="O1197" s="85">
        <f>[1]!b_anal_yield_cnbd(A1197,D1197,1)</f>
        <v>4.2949999999999999</v>
      </c>
      <c r="P1197" s="86">
        <f>IF(U:U="国开1",0.09/N1197+J1197,IF(U:U="国开3",0.14/N1197+J1197,IF(U:U="国开5",0.24/N1197+J1197,IF(U:U="国开7",0.24/N1197+J1197,IF(U:U="国开10",0.29/N1197+J1197,IF(U:U="口行1",0.08/N1197+J1197,IF(U:U="口行2",0.08/N1197+J1197,IF(U:U="口行3",0.08/N1197+J1197,IF(U:U="口行5",0.13/N1197+J1197,IF(U:U="口行7",0.13/N1197+J1197,IF(U:U="口行10",0.18/N1197+J1197,IF(U:U="农发1",0.09/N1197+J1197,IF(U:U="农发2",0.09/N1197+J1197,IF(U:U="农发3",0.09/N1197+J1197,IF(U:U="农发5",0.14/N1197+J1197,IF(U:U="农发7",0.19/N1197+J1197,IF(U:U="农发10",0.19/N1197+J1197,IF(U:U="农发20",0.24/N1197+J1197,IF(U:U="国债1",0.05/N1197+J1197,IF(U:U="国债2",0.05/N1197+J1197,IF(U:U="国债3",0.05/N1197+J1197,IF(U:U="国开0",0,IF(U:U="农发0",0,IF(U:U="国债0",0,IF(U:U="口行0",0,0.1/N1197+J1197)))))))))))))))))))))))))</f>
        <v>4.3162899189108019</v>
      </c>
      <c r="Q1197" s="1"/>
      <c r="R1197" s="88">
        <f t="shared" si="37"/>
        <v>2.1289918910802008</v>
      </c>
      <c r="S1197" s="1"/>
      <c r="U1197" s="1" t="str">
        <f>IF(I:I="国家开发银行","国开",IF(I:I="中国进出口银行","口行",IF(I:I="中国农业发展银行","农发","国债")))&amp;IF(G:G&lt;1,"0",G1197)</f>
        <v>国开10</v>
      </c>
      <c r="W1197" s="1"/>
      <c r="X1197" s="1"/>
    </row>
    <row r="1198" spans="1:24" ht="15.75" hidden="1" x14ac:dyDescent="0.25">
      <c r="A1198" s="113" t="str">
        <f t="shared" si="36"/>
        <v>170206.IB</v>
      </c>
      <c r="B1198" s="29" t="s">
        <v>3835</v>
      </c>
      <c r="C1198" s="29" t="s">
        <v>3836</v>
      </c>
      <c r="D1198" s="33">
        <v>42976</v>
      </c>
      <c r="E1198" s="33">
        <v>42978</v>
      </c>
      <c r="F1198" s="30">
        <v>60</v>
      </c>
      <c r="G1198" s="30">
        <v>5</v>
      </c>
      <c r="H1198" s="29" t="s">
        <v>12</v>
      </c>
      <c r="I1198" s="29" t="s">
        <v>15</v>
      </c>
      <c r="J1198" s="30">
        <v>4.2817999999999996</v>
      </c>
      <c r="K1198" s="30"/>
      <c r="L1198" s="30"/>
      <c r="M1198" s="30"/>
      <c r="N1198" s="84">
        <f>[1]!b_anal_modidura_cnbd(A1198,E1198,1)</f>
        <v>4.0763999999999996</v>
      </c>
      <c r="O1198" s="85">
        <f>[1]!b_anal_yield_cnbd(A1198,D1198,1)</f>
        <v>4.3173000000000004</v>
      </c>
      <c r="P1198" s="86">
        <f>IF(U:U="国开1",0.09/N1198+J1198,IF(U:U="国开3",0.14/N1198+J1198,IF(U:U="国开5",0.24/N1198+J1198,IF(U:U="国开7",0.24/N1198+J1198,IF(U:U="国开10",0.29/N1198+J1198,IF(U:U="口行1",0.08/N1198+J1198,IF(U:U="口行2",0.08/N1198+J1198,IF(U:U="口行3",0.08/N1198+J1198,IF(U:U="口行5",0.13/N1198+J1198,IF(U:U="口行7",0.13/N1198+J1198,IF(U:U="口行10",0.18/N1198+J1198,IF(U:U="农发1",0.09/N1198+J1198,IF(U:U="农发2",0.09/N1198+J1198,IF(U:U="农发3",0.09/N1198+J1198,IF(U:U="农发5",0.14/N1198+J1198,IF(U:U="农发7",0.19/N1198+J1198,IF(U:U="农发10",0.19/N1198+J1198,IF(U:U="农发20",0.24/N1198+J1198,IF(U:U="国债1",0.05/N1198+J1198,IF(U:U="国债2",0.05/N1198+J1198,IF(U:U="国债3",0.05/N1198+J1198,IF(U:U="国开0",0,IF(U:U="农发0",0,IF(U:U="国债0",0,IF(U:U="口行0",0,0.1/N1198+J1198)))))))))))))))))))))))))</f>
        <v>4.3406754783632611</v>
      </c>
      <c r="Q1198" s="1"/>
      <c r="R1198" s="88">
        <f t="shared" si="37"/>
        <v>2.3375478363260704</v>
      </c>
      <c r="S1198" s="1"/>
      <c r="U1198" s="1" t="str">
        <f>IF(I:I="国家开发银行","国开",IF(I:I="中国进出口银行","口行",IF(I:I="中国农业发展银行","农发","国债")))&amp;IF(G:G&lt;1,"0",G1198)</f>
        <v>国开5</v>
      </c>
      <c r="W1198" s="1"/>
      <c r="X1198" s="1"/>
    </row>
    <row r="1199" spans="1:24" ht="15.75" hidden="1" x14ac:dyDescent="0.25">
      <c r="A1199" s="113" t="str">
        <f t="shared" si="36"/>
        <v>170404.IB</v>
      </c>
      <c r="B1199" s="29" t="s">
        <v>3837</v>
      </c>
      <c r="C1199" s="29" t="s">
        <v>3838</v>
      </c>
      <c r="D1199" s="33">
        <v>42977</v>
      </c>
      <c r="E1199" s="33">
        <v>42979</v>
      </c>
      <c r="F1199" s="30">
        <v>30</v>
      </c>
      <c r="G1199" s="30">
        <v>7</v>
      </c>
      <c r="H1199" s="29" t="s">
        <v>12</v>
      </c>
      <c r="I1199" s="29" t="s">
        <v>41</v>
      </c>
      <c r="J1199" s="30">
        <v>4.3851000000000004</v>
      </c>
      <c r="K1199" s="30"/>
      <c r="L1199" s="30"/>
      <c r="M1199" s="30"/>
      <c r="N1199" s="84">
        <f>[1]!b_anal_modidura_cnbd(A1199,E1199,1)</f>
        <v>5.3666999999999998</v>
      </c>
      <c r="O1199" s="85">
        <f>[1]!b_anal_yield_cnbd(A1199,D1199,1)</f>
        <v>4.4131</v>
      </c>
      <c r="P1199" s="86">
        <f>IF(U:U="国开1",0.09/N1199+J1199,IF(U:U="国开3",0.14/N1199+J1199,IF(U:U="国开5",0.24/N1199+J1199,IF(U:U="国开7",0.24/N1199+J1199,IF(U:U="国开10",0.29/N1199+J1199,IF(U:U="口行1",0.08/N1199+J1199,IF(U:U="口行2",0.08/N1199+J1199,IF(U:U="口行3",0.08/N1199+J1199,IF(U:U="口行5",0.13/N1199+J1199,IF(U:U="口行7",0.13/N1199+J1199,IF(U:U="口行10",0.18/N1199+J1199,IF(U:U="农发1",0.09/N1199+J1199,IF(U:U="农发2",0.09/N1199+J1199,IF(U:U="农发3",0.09/N1199+J1199,IF(U:U="农发5",0.14/N1199+J1199,IF(U:U="农发7",0.19/N1199+J1199,IF(U:U="农发10",0.19/N1199+J1199,IF(U:U="农发20",0.24/N1199+J1199,IF(U:U="国债1",0.05/N1199+J1199,IF(U:U="国债2",0.05/N1199+J1199,IF(U:U="国债3",0.05/N1199+J1199,IF(U:U="国开0",0,IF(U:U="农发0",0,IF(U:U="国债0",0,IF(U:U="口行0",0,0.1/N1199+J1199)))))))))))))))))))))))))</f>
        <v>4.4205035068105172</v>
      </c>
      <c r="Q1199" s="1"/>
      <c r="R1199" s="88">
        <f t="shared" si="37"/>
        <v>0.74035068105171575</v>
      </c>
      <c r="S1199" s="1"/>
      <c r="U1199" s="1" t="str">
        <f>IF(I:I="国家开发银行","国开",IF(I:I="中国进出口银行","口行",IF(I:I="中国农业发展银行","农发","国债")))&amp;IF(G:G&lt;1,"0",G1199)</f>
        <v>农发7</v>
      </c>
      <c r="W1199" s="1"/>
      <c r="X1199" s="1"/>
    </row>
    <row r="1200" spans="1:24" ht="15.75" hidden="1" x14ac:dyDescent="0.25">
      <c r="A1200" s="113" t="str">
        <f t="shared" si="36"/>
        <v>170405.IB</v>
      </c>
      <c r="B1200" s="29" t="s">
        <v>3839</v>
      </c>
      <c r="C1200" s="29" t="s">
        <v>3840</v>
      </c>
      <c r="D1200" s="33">
        <v>42977</v>
      </c>
      <c r="E1200" s="33">
        <v>42979</v>
      </c>
      <c r="F1200" s="30">
        <v>60</v>
      </c>
      <c r="G1200" s="30">
        <v>10</v>
      </c>
      <c r="H1200" s="29" t="s">
        <v>12</v>
      </c>
      <c r="I1200" s="29" t="s">
        <v>41</v>
      </c>
      <c r="J1200" s="30">
        <v>4.3930999999999996</v>
      </c>
      <c r="K1200" s="30"/>
      <c r="L1200" s="30"/>
      <c r="M1200" s="30"/>
      <c r="N1200" s="84">
        <f>[1]!b_anal_modidura_cnbd(A1200,E1200,1)</f>
        <v>7.4654999999999996</v>
      </c>
      <c r="O1200" s="85">
        <f>[1]!b_anal_yield_cnbd(A1200,D1200,1)</f>
        <v>4.41</v>
      </c>
      <c r="P1200" s="86">
        <f>IF(U:U="国开1",0.09/N1200+J1200,IF(U:U="国开3",0.14/N1200+J1200,IF(U:U="国开5",0.24/N1200+J1200,IF(U:U="国开7",0.24/N1200+J1200,IF(U:U="国开10",0.29/N1200+J1200,IF(U:U="口行1",0.08/N1200+J1200,IF(U:U="口行2",0.08/N1200+J1200,IF(U:U="口行3",0.08/N1200+J1200,IF(U:U="口行5",0.13/N1200+J1200,IF(U:U="口行7",0.13/N1200+J1200,IF(U:U="口行10",0.18/N1200+J1200,IF(U:U="农发1",0.09/N1200+J1200,IF(U:U="农发2",0.09/N1200+J1200,IF(U:U="农发3",0.09/N1200+J1200,IF(U:U="农发5",0.14/N1200+J1200,IF(U:U="农发7",0.19/N1200+J1200,IF(U:U="农发10",0.19/N1200+J1200,IF(U:U="农发20",0.24/N1200+J1200,IF(U:U="国债1",0.05/N1200+J1200,IF(U:U="国债2",0.05/N1200+J1200,IF(U:U="国债3",0.05/N1200+J1200,IF(U:U="国开0",0,IF(U:U="农发0",0,IF(U:U="国债0",0,IF(U:U="口行0",0,0.1/N1200+J1200)))))))))))))))))))))))))</f>
        <v>4.41855040519724</v>
      </c>
      <c r="Q1200" s="1"/>
      <c r="R1200" s="88">
        <f t="shared" si="37"/>
        <v>0.85504051972398187</v>
      </c>
      <c r="S1200" s="1"/>
      <c r="U1200" s="1" t="str">
        <f>IF(I:I="国家开发银行","国开",IF(I:I="中国进出口银行","口行",IF(I:I="中国农业发展银行","农发","国债")))&amp;IF(G:G&lt;1,"0",G1200)</f>
        <v>农发10</v>
      </c>
      <c r="W1200" s="1"/>
      <c r="X1200" s="1"/>
    </row>
    <row r="1201" spans="1:24" ht="15.75" hidden="1" x14ac:dyDescent="0.25">
      <c r="A1201" s="113" t="str">
        <f t="shared" si="36"/>
        <v>170310.IB</v>
      </c>
      <c r="B1201" s="29" t="s">
        <v>3841</v>
      </c>
      <c r="C1201" s="29" t="s">
        <v>3842</v>
      </c>
      <c r="D1201" s="33">
        <v>42978</v>
      </c>
      <c r="E1201" s="33">
        <v>42982</v>
      </c>
      <c r="F1201" s="30">
        <v>30</v>
      </c>
      <c r="G1201" s="30">
        <v>3</v>
      </c>
      <c r="H1201" s="29" t="s">
        <v>12</v>
      </c>
      <c r="I1201" s="29" t="s">
        <v>22</v>
      </c>
      <c r="J1201" s="30">
        <v>4.2464000000000004</v>
      </c>
      <c r="K1201" s="30"/>
      <c r="L1201" s="30"/>
      <c r="M1201" s="30"/>
      <c r="N1201" s="84">
        <f>[1]!b_anal_modidura_cnbd(A1201,E1201,1)</f>
        <v>2.6932999999999998</v>
      </c>
      <c r="O1201" s="85">
        <f>[1]!b_anal_yield_cnbd(A1201,D1201,1)</f>
        <v>4.2579000000000002</v>
      </c>
      <c r="P1201" s="86">
        <f>IF(U:U="国开1",0.09/N1201+J1201,IF(U:U="国开3",0.14/N1201+J1201,IF(U:U="国开5",0.24/N1201+J1201,IF(U:U="国开7",0.24/N1201+J1201,IF(U:U="国开10",0.29/N1201+J1201,IF(U:U="口行1",0.08/N1201+J1201,IF(U:U="口行2",0.08/N1201+J1201,IF(U:U="口行3",0.08/N1201+J1201,IF(U:U="口行5",0.13/N1201+J1201,IF(U:U="口行7",0.13/N1201+J1201,IF(U:U="口行10",0.18/N1201+J1201,IF(U:U="农发1",0.09/N1201+J1201,IF(U:U="农发2",0.09/N1201+J1201,IF(U:U="农发3",0.09/N1201+J1201,IF(U:U="农发5",0.14/N1201+J1201,IF(U:U="农发7",0.19/N1201+J1201,IF(U:U="农发10",0.19/N1201+J1201,IF(U:U="农发20",0.24/N1201+J1201,IF(U:U="国债1",0.05/N1201+J1201,IF(U:U="国债2",0.05/N1201+J1201,IF(U:U="国债3",0.05/N1201+J1201,IF(U:U="国开0",0,IF(U:U="农发0",0,IF(U:U="国债0",0,IF(U:U="口行0",0,0.1/N1201+J1201)))))))))))))))))))))))))</f>
        <v>4.2761033379125983</v>
      </c>
      <c r="Q1201" s="1"/>
      <c r="R1201" s="88">
        <f t="shared" si="37"/>
        <v>1.8203337912598094</v>
      </c>
      <c r="S1201" s="1"/>
      <c r="U1201" s="1" t="str">
        <f>IF(I:I="国家开发银行","国开",IF(I:I="中国进出口银行","口行",IF(I:I="中国农业发展银行","农发","国债")))&amp;IF(G:G&lt;1,"0",G1201)</f>
        <v>口行3</v>
      </c>
      <c r="W1201" s="1"/>
      <c r="X1201" s="1"/>
    </row>
    <row r="1202" spans="1:24" ht="15.75" hidden="1" x14ac:dyDescent="0.25">
      <c r="A1202" s="113" t="str">
        <f t="shared" si="36"/>
        <v>170208.IB</v>
      </c>
      <c r="B1202" s="29" t="s">
        <v>3843</v>
      </c>
      <c r="C1202" s="29" t="s">
        <v>3844</v>
      </c>
      <c r="D1202" s="33">
        <v>42978</v>
      </c>
      <c r="E1202" s="33">
        <v>42982</v>
      </c>
      <c r="F1202" s="30">
        <v>40</v>
      </c>
      <c r="G1202" s="30">
        <v>7</v>
      </c>
      <c r="H1202" s="29" t="s">
        <v>12</v>
      </c>
      <c r="I1202" s="29" t="s">
        <v>15</v>
      </c>
      <c r="J1202" s="30">
        <v>4.3681000000000001</v>
      </c>
      <c r="K1202" s="30"/>
      <c r="L1202" s="30"/>
      <c r="M1202" s="30"/>
      <c r="N1202" s="84">
        <f>[1]!b_anal_modidura_cnbd(A1202,E1202,1)</f>
        <v>5.8905000000000003</v>
      </c>
      <c r="O1202" s="85">
        <f>[1]!b_anal_yield_cnbd(A1202,D1202,1)</f>
        <v>4.3967000000000001</v>
      </c>
      <c r="P1202" s="86">
        <f>IF(U:U="国开1",0.09/N1202+J1202,IF(U:U="国开3",0.14/N1202+J1202,IF(U:U="国开5",0.24/N1202+J1202,IF(U:U="国开7",0.24/N1202+J1202,IF(U:U="国开10",0.29/N1202+J1202,IF(U:U="口行1",0.08/N1202+J1202,IF(U:U="口行2",0.08/N1202+J1202,IF(U:U="口行3",0.08/N1202+J1202,IF(U:U="口行5",0.13/N1202+J1202,IF(U:U="口行7",0.13/N1202+J1202,IF(U:U="口行10",0.18/N1202+J1202,IF(U:U="农发1",0.09/N1202+J1202,IF(U:U="农发2",0.09/N1202+J1202,IF(U:U="农发3",0.09/N1202+J1202,IF(U:U="农发5",0.14/N1202+J1202,IF(U:U="农发7",0.19/N1202+J1202,IF(U:U="农发10",0.19/N1202+J1202,IF(U:U="农发20",0.24/N1202+J1202,IF(U:U="国债1",0.05/N1202+J1202,IF(U:U="国债2",0.05/N1202+J1202,IF(U:U="国债3",0.05/N1202+J1202,IF(U:U="国开0",0,IF(U:U="农发0",0,IF(U:U="国债0",0,IF(U:U="口行0",0,0.1/N1202+J1202)))))))))))))))))))))))))</f>
        <v>4.4088435701553346</v>
      </c>
      <c r="Q1202" s="1"/>
      <c r="R1202" s="88">
        <f t="shared" si="37"/>
        <v>1.2143570155334515</v>
      </c>
      <c r="S1202" s="1"/>
      <c r="U1202" s="1" t="str">
        <f>IF(I:I="国家开发银行","国开",IF(I:I="中国进出口银行","口行",IF(I:I="中国农业发展银行","农发","国债")))&amp;IF(G:G&lt;1,"0",G1202)</f>
        <v>国开7</v>
      </c>
      <c r="W1202" s="1"/>
      <c r="X1202" s="1"/>
    </row>
    <row r="1203" spans="1:24" ht="15.75" hidden="1" x14ac:dyDescent="0.25">
      <c r="A1203" s="113" t="str">
        <f t="shared" si="36"/>
        <v>170309.IB</v>
      </c>
      <c r="B1203" s="29" t="s">
        <v>3845</v>
      </c>
      <c r="C1203" s="29" t="s">
        <v>3846</v>
      </c>
      <c r="D1203" s="33">
        <v>42978</v>
      </c>
      <c r="E1203" s="33">
        <v>42982</v>
      </c>
      <c r="F1203" s="30">
        <v>50</v>
      </c>
      <c r="G1203" s="30">
        <v>5</v>
      </c>
      <c r="H1203" s="29" t="s">
        <v>12</v>
      </c>
      <c r="I1203" s="29" t="s">
        <v>22</v>
      </c>
      <c r="J1203" s="30">
        <v>4.3312999999999997</v>
      </c>
      <c r="K1203" s="30"/>
      <c r="L1203" s="30"/>
      <c r="M1203" s="30"/>
      <c r="N1203" s="84">
        <f>[1]!b_anal_modidura_cnbd(A1203,E1203,1)</f>
        <v>4.2784000000000004</v>
      </c>
      <c r="O1203" s="85">
        <f>[1]!b_anal_yield_cnbd(A1203,D1203,1)</f>
        <v>4.3490000000000002</v>
      </c>
      <c r="P1203" s="86">
        <f>IF(U:U="国开1",0.09/N1203+J1203,IF(U:U="国开3",0.14/N1203+J1203,IF(U:U="国开5",0.24/N1203+J1203,IF(U:U="国开7",0.24/N1203+J1203,IF(U:U="国开10",0.29/N1203+J1203,IF(U:U="口行1",0.08/N1203+J1203,IF(U:U="口行2",0.08/N1203+J1203,IF(U:U="口行3",0.08/N1203+J1203,IF(U:U="口行5",0.13/N1203+J1203,IF(U:U="口行7",0.13/N1203+J1203,IF(U:U="口行10",0.18/N1203+J1203,IF(U:U="农发1",0.09/N1203+J1203,IF(U:U="农发2",0.09/N1203+J1203,IF(U:U="农发3",0.09/N1203+J1203,IF(U:U="农发5",0.14/N1203+J1203,IF(U:U="农发7",0.19/N1203+J1203,IF(U:U="农发10",0.19/N1203+J1203,IF(U:U="农发20",0.24/N1203+J1203,IF(U:U="国债1",0.05/N1203+J1203,IF(U:U="国债2",0.05/N1203+J1203,IF(U:U="国债3",0.05/N1203+J1203,IF(U:U="国开0",0,IF(U:U="农发0",0,IF(U:U="国债0",0,IF(U:U="口行0",0,0.1/N1203+J1203)))))))))))))))))))))))))</f>
        <v>4.3616851907255043</v>
      </c>
      <c r="Q1203" s="1"/>
      <c r="R1203" s="88">
        <f t="shared" si="37"/>
        <v>1.2685190725504114</v>
      </c>
      <c r="S1203" s="1"/>
      <c r="U1203" s="1" t="str">
        <f>IF(I:I="国家开发银行","国开",IF(I:I="中国进出口银行","口行",IF(I:I="中国农业发展银行","农发","国债")))&amp;IF(G:G&lt;1,"0",G1203)</f>
        <v>口行5</v>
      </c>
      <c r="W1203" s="1"/>
      <c r="X1203" s="1"/>
    </row>
    <row r="1204" spans="1:24" ht="15.75" hidden="1" x14ac:dyDescent="0.25">
      <c r="A1204" s="113" t="str">
        <f t="shared" si="36"/>
        <v>170205.IB</v>
      </c>
      <c r="B1204" s="29" t="s">
        <v>3847</v>
      </c>
      <c r="C1204" s="29" t="s">
        <v>3848</v>
      </c>
      <c r="D1204" s="33">
        <v>42978</v>
      </c>
      <c r="E1204" s="33">
        <v>42982</v>
      </c>
      <c r="F1204" s="30">
        <v>50</v>
      </c>
      <c r="G1204" s="30">
        <v>3</v>
      </c>
      <c r="H1204" s="29" t="s">
        <v>12</v>
      </c>
      <c r="I1204" s="29" t="s">
        <v>15</v>
      </c>
      <c r="J1204" s="30">
        <v>4.1790000000000003</v>
      </c>
      <c r="K1204" s="30"/>
      <c r="L1204" s="30"/>
      <c r="M1204" s="30"/>
      <c r="N1204" s="84">
        <f>[1]!b_anal_modidura_cnbd(A1204,E1204,1)</f>
        <v>2.4081999999999999</v>
      </c>
      <c r="O1204" s="85">
        <f>[1]!b_anal_yield_cnbd(A1204,D1204,1)</f>
        <v>4.2424999999999997</v>
      </c>
      <c r="P1204" s="86">
        <f>IF(U:U="国开1",0.09/N1204+J1204,IF(U:U="国开3",0.14/N1204+J1204,IF(U:U="国开5",0.24/N1204+J1204,IF(U:U="国开7",0.24/N1204+J1204,IF(U:U="国开10",0.29/N1204+J1204,IF(U:U="口行1",0.08/N1204+J1204,IF(U:U="口行2",0.08/N1204+J1204,IF(U:U="口行3",0.08/N1204+J1204,IF(U:U="口行5",0.13/N1204+J1204,IF(U:U="口行7",0.13/N1204+J1204,IF(U:U="口行10",0.18/N1204+J1204,IF(U:U="农发1",0.09/N1204+J1204,IF(U:U="农发2",0.09/N1204+J1204,IF(U:U="农发3",0.09/N1204+J1204,IF(U:U="农发5",0.14/N1204+J1204,IF(U:U="农发7",0.19/N1204+J1204,IF(U:U="农发10",0.19/N1204+J1204,IF(U:U="农发20",0.24/N1204+J1204,IF(U:U="国债1",0.05/N1204+J1204,IF(U:U="国债2",0.05/N1204+J1204,IF(U:U="国债3",0.05/N1204+J1204,IF(U:U="国开0",0,IF(U:U="农发0",0,IF(U:U="国债0",0,IF(U:U="口行0",0,0.1/N1204+J1204)))))))))))))))))))))))))</f>
        <v>4.2371347064197327</v>
      </c>
      <c r="Q1204" s="1"/>
      <c r="R1204" s="88">
        <f t="shared" si="37"/>
        <v>-0.53652935802670498</v>
      </c>
      <c r="S1204" s="1"/>
      <c r="U1204" s="1" t="str">
        <f>IF(I:I="国家开发银行","国开",IF(I:I="中国进出口银行","口行",IF(I:I="中国农业发展银行","农发","国债")))&amp;IF(G:G&lt;1,"0",G1204)</f>
        <v>国开3</v>
      </c>
      <c r="W1204" s="1"/>
      <c r="X1204" s="1"/>
    </row>
    <row r="1205" spans="1:24" ht="15.75" hidden="1" x14ac:dyDescent="0.25">
      <c r="A1205" s="113" t="str">
        <f t="shared" si="36"/>
        <v>170412.IB</v>
      </c>
      <c r="B1205" s="29" t="s">
        <v>3849</v>
      </c>
      <c r="C1205" s="29" t="s">
        <v>3850</v>
      </c>
      <c r="D1205" s="33">
        <v>42982</v>
      </c>
      <c r="E1205" s="33">
        <v>42984</v>
      </c>
      <c r="F1205" s="30">
        <v>60</v>
      </c>
      <c r="G1205" s="30">
        <v>5</v>
      </c>
      <c r="H1205" s="29" t="s">
        <v>12</v>
      </c>
      <c r="I1205" s="29" t="s">
        <v>41</v>
      </c>
      <c r="J1205" s="30">
        <v>4.3259999999999996</v>
      </c>
      <c r="K1205" s="30"/>
      <c r="L1205" s="30"/>
      <c r="M1205" s="30"/>
      <c r="N1205" s="84">
        <f>[1]!b_anal_modidura_cnbd(A1205,E1205,1)</f>
        <v>4.3813000000000004</v>
      </c>
      <c r="O1205" s="85">
        <f>[1]!b_anal_yield_cnbd(A1205,D1205,1)</f>
        <v>4.3536000000000001</v>
      </c>
      <c r="P1205" s="86">
        <f>IF(U:U="国开1",0.09/N1205+J1205,IF(U:U="国开3",0.14/N1205+J1205,IF(U:U="国开5",0.24/N1205+J1205,IF(U:U="国开7",0.24/N1205+J1205,IF(U:U="国开10",0.29/N1205+J1205,IF(U:U="口行1",0.08/N1205+J1205,IF(U:U="口行2",0.08/N1205+J1205,IF(U:U="口行3",0.08/N1205+J1205,IF(U:U="口行5",0.13/N1205+J1205,IF(U:U="口行7",0.13/N1205+J1205,IF(U:U="口行10",0.18/N1205+J1205,IF(U:U="农发1",0.09/N1205+J1205,IF(U:U="农发2",0.09/N1205+J1205,IF(U:U="农发3",0.09/N1205+J1205,IF(U:U="农发5",0.14/N1205+J1205,IF(U:U="农发7",0.19/N1205+J1205,IF(U:U="农发10",0.19/N1205+J1205,IF(U:U="农发20",0.24/N1205+J1205,IF(U:U="国债1",0.05/N1205+J1205,IF(U:U="国债2",0.05/N1205+J1205,IF(U:U="国债3",0.05/N1205+J1205,IF(U:U="国开0",0,IF(U:U="农发0",0,IF(U:U="国债0",0,IF(U:U="口行0",0,0.1/N1205+J1205)))))))))))))))))))))))))</f>
        <v>4.3579539862597851</v>
      </c>
      <c r="Q1205" s="1"/>
      <c r="R1205" s="88">
        <f t="shared" si="37"/>
        <v>0.43539862597850032</v>
      </c>
      <c r="S1205" s="1"/>
      <c r="U1205" s="1" t="str">
        <f>IF(I:I="国家开发银行","国开",IF(I:I="中国进出口银行","口行",IF(I:I="中国农业发展银行","农发","国债")))&amp;IF(G:G&lt;1,"0",G1205)</f>
        <v>农发5</v>
      </c>
      <c r="W1205" s="1"/>
      <c r="X1205" s="1"/>
    </row>
    <row r="1206" spans="1:24" ht="15.75" hidden="1" x14ac:dyDescent="0.25">
      <c r="A1206" s="113" t="str">
        <f t="shared" si="36"/>
        <v>170411.IB</v>
      </c>
      <c r="B1206" s="29" t="s">
        <v>3851</v>
      </c>
      <c r="C1206" s="29" t="s">
        <v>3852</v>
      </c>
      <c r="D1206" s="33">
        <v>42982</v>
      </c>
      <c r="E1206" s="33">
        <v>42984</v>
      </c>
      <c r="F1206" s="30">
        <v>60</v>
      </c>
      <c r="G1206" s="30">
        <v>3</v>
      </c>
      <c r="H1206" s="29" t="s">
        <v>12</v>
      </c>
      <c r="I1206" s="29" t="s">
        <v>41</v>
      </c>
      <c r="J1206" s="30">
        <v>4.2610999999999999</v>
      </c>
      <c r="K1206" s="30"/>
      <c r="L1206" s="30"/>
      <c r="M1206" s="30"/>
      <c r="N1206" s="84">
        <f>[1]!b_anal_modidura_cnbd(A1206,E1206,1)</f>
        <v>2.7275999999999998</v>
      </c>
      <c r="O1206" s="85">
        <f>[1]!b_anal_yield_cnbd(A1206,D1206,1)</f>
        <v>4.2750000000000004</v>
      </c>
      <c r="P1206" s="86">
        <f>IF(U:U="国开1",0.09/N1206+J1206,IF(U:U="国开3",0.14/N1206+J1206,IF(U:U="国开5",0.24/N1206+J1206,IF(U:U="国开7",0.24/N1206+J1206,IF(U:U="国开10",0.29/N1206+J1206,IF(U:U="口行1",0.08/N1206+J1206,IF(U:U="口行2",0.08/N1206+J1206,IF(U:U="口行3",0.08/N1206+J1206,IF(U:U="口行5",0.13/N1206+J1206,IF(U:U="口行7",0.13/N1206+J1206,IF(U:U="口行10",0.18/N1206+J1206,IF(U:U="农发1",0.09/N1206+J1206,IF(U:U="农发2",0.09/N1206+J1206,IF(U:U="农发3",0.09/N1206+J1206,IF(U:U="农发5",0.14/N1206+J1206,IF(U:U="农发7",0.19/N1206+J1206,IF(U:U="农发10",0.19/N1206+J1206,IF(U:U="农发20",0.24/N1206+J1206,IF(U:U="国债1",0.05/N1206+J1206,IF(U:U="国债2",0.05/N1206+J1206,IF(U:U="国债3",0.05/N1206+J1206,IF(U:U="国开0",0,IF(U:U="农发0",0,IF(U:U="国债0",0,IF(U:U="口行0",0,0.1/N1206+J1206)))))))))))))))))))))))))</f>
        <v>4.2940960404751429</v>
      </c>
      <c r="Q1206" s="1"/>
      <c r="R1206" s="88">
        <f t="shared" si="37"/>
        <v>1.9096040475142573</v>
      </c>
      <c r="S1206" s="1"/>
      <c r="U1206" s="1" t="str">
        <f>IF(I:I="国家开发银行","国开",IF(I:I="中国进出口银行","口行",IF(I:I="中国农业发展银行","农发","国债")))&amp;IF(G:G&lt;1,"0",G1206)</f>
        <v>农发3</v>
      </c>
      <c r="W1206" s="1"/>
      <c r="X1206" s="1"/>
    </row>
    <row r="1207" spans="1:24" ht="15.75" hidden="1" x14ac:dyDescent="0.25">
      <c r="A1207" s="113" t="str">
        <f t="shared" si="36"/>
        <v>170206.IB</v>
      </c>
      <c r="B1207" s="29" t="s">
        <v>3853</v>
      </c>
      <c r="C1207" s="29" t="s">
        <v>3854</v>
      </c>
      <c r="D1207" s="33">
        <v>42983</v>
      </c>
      <c r="E1207" s="33">
        <v>42985</v>
      </c>
      <c r="F1207" s="30">
        <v>60</v>
      </c>
      <c r="G1207" s="30">
        <v>5</v>
      </c>
      <c r="H1207" s="29" t="s">
        <v>12</v>
      </c>
      <c r="I1207" s="29" t="s">
        <v>15</v>
      </c>
      <c r="J1207" s="30">
        <v>4.2918000000000003</v>
      </c>
      <c r="K1207" s="30"/>
      <c r="L1207" s="30"/>
      <c r="M1207" s="30"/>
      <c r="N1207" s="84">
        <f>[1]!b_anal_modidura_cnbd(A1207,E1207,1)</f>
        <v>4.0603999999999996</v>
      </c>
      <c r="O1207" s="85">
        <f>[1]!b_anal_yield_cnbd(A1207,D1207,1)</f>
        <v>4.3597999999999999</v>
      </c>
      <c r="P1207" s="86">
        <f>IF(U:U="国开1",0.09/N1207+J1207,IF(U:U="国开3",0.14/N1207+J1207,IF(U:U="国开5",0.24/N1207+J1207,IF(U:U="国开7",0.24/N1207+J1207,IF(U:U="国开10",0.29/N1207+J1207,IF(U:U="口行1",0.08/N1207+J1207,IF(U:U="口行2",0.08/N1207+J1207,IF(U:U="口行3",0.08/N1207+J1207,IF(U:U="口行5",0.13/N1207+J1207,IF(U:U="口行7",0.13/N1207+J1207,IF(U:U="口行10",0.18/N1207+J1207,IF(U:U="农发1",0.09/N1207+J1207,IF(U:U="农发2",0.09/N1207+J1207,IF(U:U="农发3",0.09/N1207+J1207,IF(U:U="农发5",0.14/N1207+J1207,IF(U:U="农发7",0.19/N1207+J1207,IF(U:U="农发10",0.19/N1207+J1207,IF(U:U="农发20",0.24/N1207+J1207,IF(U:U="国债1",0.05/N1207+J1207,IF(U:U="国债2",0.05/N1207+J1207,IF(U:U="国债3",0.05/N1207+J1207,IF(U:U="国开0",0,IF(U:U="农发0",0,IF(U:U="国债0",0,IF(U:U="口行0",0,0.1/N1207+J1207)))))))))))))))))))))))))</f>
        <v>4.3509074770958529</v>
      </c>
      <c r="Q1207" s="1"/>
      <c r="R1207" s="88">
        <f t="shared" si="37"/>
        <v>-0.88925229041469933</v>
      </c>
      <c r="S1207" s="1"/>
      <c r="U1207" s="1" t="str">
        <f>IF(I:I="国家开发银行","国开",IF(I:I="中国进出口银行","口行",IF(I:I="中国农业发展银行","农发","国债")))&amp;IF(G:G&lt;1,"0",G1207)</f>
        <v>国开5</v>
      </c>
      <c r="W1207" s="1"/>
      <c r="X1207" s="1"/>
    </row>
    <row r="1208" spans="1:24" ht="15.75" hidden="1" x14ac:dyDescent="0.25">
      <c r="A1208" s="113" t="str">
        <f t="shared" si="36"/>
        <v>170215.IB</v>
      </c>
      <c r="B1208" s="29" t="s">
        <v>3855</v>
      </c>
      <c r="C1208" s="29" t="s">
        <v>3856</v>
      </c>
      <c r="D1208" s="33">
        <v>42983</v>
      </c>
      <c r="E1208" s="33">
        <v>42985</v>
      </c>
      <c r="F1208" s="30">
        <v>140</v>
      </c>
      <c r="G1208" s="30">
        <v>10</v>
      </c>
      <c r="H1208" s="29" t="s">
        <v>12</v>
      </c>
      <c r="I1208" s="29" t="s">
        <v>15</v>
      </c>
      <c r="J1208" s="30">
        <v>4.2801</v>
      </c>
      <c r="K1208" s="30"/>
      <c r="L1208" s="30"/>
      <c r="M1208" s="30"/>
      <c r="N1208" s="84">
        <f>[1]!b_anal_modidura_cnbd(A1208,E1208,1)</f>
        <v>7.9764999999999997</v>
      </c>
      <c r="O1208" s="85">
        <f>[1]!b_anal_yield_cnbd(A1208,D1208,1)</f>
        <v>4.32</v>
      </c>
      <c r="P1208" s="86">
        <f>IF(U:U="国开1",0.09/N1208+J1208,IF(U:U="国开3",0.14/N1208+J1208,IF(U:U="国开5",0.24/N1208+J1208,IF(U:U="国开7",0.24/N1208+J1208,IF(U:U="国开10",0.29/N1208+J1208,IF(U:U="口行1",0.08/N1208+J1208,IF(U:U="口行2",0.08/N1208+J1208,IF(U:U="口行3",0.08/N1208+J1208,IF(U:U="口行5",0.13/N1208+J1208,IF(U:U="口行7",0.13/N1208+J1208,IF(U:U="口行10",0.18/N1208+J1208,IF(U:U="农发1",0.09/N1208+J1208,IF(U:U="农发2",0.09/N1208+J1208,IF(U:U="农发3",0.09/N1208+J1208,IF(U:U="农发5",0.14/N1208+J1208,IF(U:U="农发7",0.19/N1208+J1208,IF(U:U="农发10",0.19/N1208+J1208,IF(U:U="农发20",0.24/N1208+J1208,IF(U:U="国债1",0.05/N1208+J1208,IF(U:U="国债2",0.05/N1208+J1208,IF(U:U="国债3",0.05/N1208+J1208,IF(U:U="国开0",0,IF(U:U="农发0",0,IF(U:U="国债0",0,IF(U:U="口行0",0,0.1/N1208+J1208)))))))))))))))))))))))))</f>
        <v>4.3164567980944026</v>
      </c>
      <c r="Q1208" s="1"/>
      <c r="R1208" s="88">
        <f t="shared" si="37"/>
        <v>-0.35432019055976482</v>
      </c>
      <c r="S1208" s="1"/>
      <c r="U1208" s="1" t="str">
        <f>IF(I:I="国家开发银行","国开",IF(I:I="中国进出口银行","口行",IF(I:I="中国农业发展银行","农发","国债")))&amp;IF(G:G&lt;1,"0",G1208)</f>
        <v>国开10</v>
      </c>
      <c r="W1208" s="1"/>
      <c r="X1208" s="1"/>
    </row>
    <row r="1209" spans="1:24" ht="15.75" hidden="1" x14ac:dyDescent="0.25">
      <c r="A1209" s="113" t="str">
        <f t="shared" si="36"/>
        <v>170404.IB</v>
      </c>
      <c r="B1209" s="29" t="s">
        <v>3857</v>
      </c>
      <c r="C1209" s="29" t="s">
        <v>3858</v>
      </c>
      <c r="D1209" s="33">
        <v>42984</v>
      </c>
      <c r="E1209" s="33">
        <v>42986</v>
      </c>
      <c r="F1209" s="30">
        <v>30</v>
      </c>
      <c r="G1209" s="30">
        <v>7</v>
      </c>
      <c r="H1209" s="29" t="s">
        <v>12</v>
      </c>
      <c r="I1209" s="29" t="s">
        <v>41</v>
      </c>
      <c r="J1209" s="30">
        <v>4.4005000000000001</v>
      </c>
      <c r="K1209" s="30"/>
      <c r="L1209" s="30"/>
      <c r="M1209" s="30"/>
      <c r="N1209" s="84">
        <f>[1]!b_anal_modidura_cnbd(A1209,E1209,1)</f>
        <v>5.3513000000000002</v>
      </c>
      <c r="O1209" s="85">
        <f>[1]!b_anal_yield_cnbd(A1209,D1209,1)</f>
        <v>4.4276999999999997</v>
      </c>
      <c r="P1209" s="86">
        <f>IF(U:U="国开1",0.09/N1209+J1209,IF(U:U="国开3",0.14/N1209+J1209,IF(U:U="国开5",0.24/N1209+J1209,IF(U:U="国开7",0.24/N1209+J1209,IF(U:U="国开10",0.29/N1209+J1209,IF(U:U="口行1",0.08/N1209+J1209,IF(U:U="口行2",0.08/N1209+J1209,IF(U:U="口行3",0.08/N1209+J1209,IF(U:U="口行5",0.13/N1209+J1209,IF(U:U="口行7",0.13/N1209+J1209,IF(U:U="口行10",0.18/N1209+J1209,IF(U:U="农发1",0.09/N1209+J1209,IF(U:U="农发2",0.09/N1209+J1209,IF(U:U="农发3",0.09/N1209+J1209,IF(U:U="农发5",0.14/N1209+J1209,IF(U:U="农发7",0.19/N1209+J1209,IF(U:U="农发10",0.19/N1209+J1209,IF(U:U="农发20",0.24/N1209+J1209,IF(U:U="国债1",0.05/N1209+J1209,IF(U:U="国债2",0.05/N1209+J1209,IF(U:U="国债3",0.05/N1209+J1209,IF(U:U="国开0",0,IF(U:U="农发0",0,IF(U:U="国债0",0,IF(U:U="口行0",0,0.1/N1209+J1209)))))))))))))))))))))))))</f>
        <v>4.4360053912133504</v>
      </c>
      <c r="Q1209" s="1"/>
      <c r="R1209" s="88">
        <f t="shared" si="37"/>
        <v>0.83053912133506103</v>
      </c>
      <c r="S1209" s="1"/>
      <c r="U1209" s="1" t="str">
        <f>IF(I:I="国家开发银行","国开",IF(I:I="中国进出口银行","口行",IF(I:I="中国农业发展银行","农发","国债")))&amp;IF(G:G&lt;1,"0",G1209)</f>
        <v>农发7</v>
      </c>
      <c r="W1209" s="1"/>
      <c r="X1209" s="1"/>
    </row>
    <row r="1210" spans="1:24" ht="15.75" hidden="1" x14ac:dyDescent="0.25">
      <c r="A1210" s="113" t="str">
        <f t="shared" si="36"/>
        <v>170018.IB</v>
      </c>
      <c r="B1210" s="29" t="s">
        <v>3859</v>
      </c>
      <c r="C1210" s="29" t="s">
        <v>3860</v>
      </c>
      <c r="D1210" s="33">
        <v>42984</v>
      </c>
      <c r="E1210" s="33">
        <v>42985</v>
      </c>
      <c r="F1210" s="30">
        <v>400</v>
      </c>
      <c r="G1210" s="30">
        <v>10</v>
      </c>
      <c r="H1210" s="29" t="s">
        <v>12</v>
      </c>
      <c r="I1210" s="29" t="s">
        <v>31</v>
      </c>
      <c r="J1210" s="114">
        <f>[1]!b_info_couponrate(A1210)</f>
        <v>3.59</v>
      </c>
      <c r="K1210" s="30"/>
      <c r="L1210" s="30"/>
      <c r="M1210" s="30"/>
      <c r="N1210" s="84">
        <f>[1]!b_anal_modidura_cnbd(A1210,E1210,1)</f>
        <v>8.2434999999999992</v>
      </c>
      <c r="O1210" s="85">
        <f>[1]!b_anal_yield_cnbd(A1210,D1210,1)</f>
        <v>3.6549999999999998</v>
      </c>
      <c r="P1210" s="86">
        <f>IF(U:U="国开1",0.09/N1210+J1210,IF(U:U="国开3",0.14/N1210+J1210,IF(U:U="国开5",0.24/N1210+J1210,IF(U:U="国开7",0.24/N1210+J1210,IF(U:U="国开10",0.29/N1210+J1210,IF(U:U="口行1",0.08/N1210+J1210,IF(U:U="口行2",0.08/N1210+J1210,IF(U:U="口行3",0.08/N1210+J1210,IF(U:U="口行5",0.13/N1210+J1210,IF(U:U="口行7",0.13/N1210+J1210,IF(U:U="口行10",0.18/N1210+J1210,IF(U:U="农发1",0.09/N1210+J1210,IF(U:U="农发2",0.09/N1210+J1210,IF(U:U="农发3",0.09/N1210+J1210,IF(U:U="农发5",0.14/N1210+J1210,IF(U:U="农发7",0.19/N1210+J1210,IF(U:U="农发10",0.19/N1210+J1210,IF(U:U="农发20",0.24/N1210+J1210,IF(U:U="国债1",0.05/N1210+J1210,IF(U:U="国债2",0.05/N1210+J1210,IF(U:U="国债3",0.05/N1210+J1210,IF(U:U="国开0",0,IF(U:U="农发0",0,IF(U:U="国债0",0,IF(U:U="口行0",0,0.1/N1210+J1210)))))))))))))))))))))))))</f>
        <v>3.6021307696973373</v>
      </c>
      <c r="Q1210" s="1"/>
      <c r="R1210" s="88">
        <f t="shared" si="37"/>
        <v>-5.2869230302662551</v>
      </c>
      <c r="S1210" s="1"/>
      <c r="U1210" s="1" t="str">
        <f>IF(I:I="国家开发银行","国开",IF(I:I="中国进出口银行","口行",IF(I:I="中国农业发展银行","农发","国债")))&amp;IF(G:G&lt;1,"0",G1210)</f>
        <v>国债10</v>
      </c>
      <c r="W1210" s="1"/>
      <c r="X1210" s="1"/>
    </row>
    <row r="1211" spans="1:24" ht="15.75" hidden="1" x14ac:dyDescent="0.25">
      <c r="A1211" s="113" t="str">
        <f t="shared" si="36"/>
        <v>170310.IB</v>
      </c>
      <c r="B1211" s="29" t="s">
        <v>3861</v>
      </c>
      <c r="C1211" s="29" t="s">
        <v>3862</v>
      </c>
      <c r="D1211" s="33">
        <v>42985</v>
      </c>
      <c r="E1211" s="33">
        <v>42989</v>
      </c>
      <c r="F1211" s="30">
        <v>30</v>
      </c>
      <c r="G1211" s="30">
        <v>3</v>
      </c>
      <c r="H1211" s="29" t="s">
        <v>12</v>
      </c>
      <c r="I1211" s="29" t="s">
        <v>22</v>
      </c>
      <c r="J1211" s="30">
        <v>4.2312000000000003</v>
      </c>
      <c r="K1211" s="30"/>
      <c r="L1211" s="30"/>
      <c r="M1211" s="30"/>
      <c r="N1211" s="84">
        <f>[1]!b_anal_modidura_cnbd(A1211,E1211,1)</f>
        <v>2.6758999999999999</v>
      </c>
      <c r="O1211" s="85">
        <f>[1]!b_anal_yield_cnbd(A1211,D1211,1)</f>
        <v>4.2499000000000002</v>
      </c>
      <c r="P1211" s="86">
        <f>IF(U:U="国开1",0.09/N1211+J1211,IF(U:U="国开3",0.14/N1211+J1211,IF(U:U="国开5",0.24/N1211+J1211,IF(U:U="国开7",0.24/N1211+J1211,IF(U:U="国开10",0.29/N1211+J1211,IF(U:U="口行1",0.08/N1211+J1211,IF(U:U="口行2",0.08/N1211+J1211,IF(U:U="口行3",0.08/N1211+J1211,IF(U:U="口行5",0.13/N1211+J1211,IF(U:U="口行7",0.13/N1211+J1211,IF(U:U="口行10",0.18/N1211+J1211,IF(U:U="农发1",0.09/N1211+J1211,IF(U:U="农发2",0.09/N1211+J1211,IF(U:U="农发3",0.09/N1211+J1211,IF(U:U="农发5",0.14/N1211+J1211,IF(U:U="农发7",0.19/N1211+J1211,IF(U:U="农发10",0.19/N1211+J1211,IF(U:U="农发20",0.24/N1211+J1211,IF(U:U="国债1",0.05/N1211+J1211,IF(U:U="国债2",0.05/N1211+J1211,IF(U:U="国债3",0.05/N1211+J1211,IF(U:U="国开0",0,IF(U:U="农发0",0,IF(U:U="国债0",0,IF(U:U="口行0",0,0.1/N1211+J1211)))))))))))))))))))))))))</f>
        <v>4.2610964834261376</v>
      </c>
      <c r="Q1211" s="1"/>
      <c r="R1211" s="88">
        <f t="shared" si="37"/>
        <v>1.1196483426137327</v>
      </c>
      <c r="S1211" s="1"/>
      <c r="U1211" s="1" t="str">
        <f>IF(I:I="国家开发银行","国开",IF(I:I="中国进出口银行","口行",IF(I:I="中国农业发展银行","农发","国债")))&amp;IF(G:G&lt;1,"0",G1211)</f>
        <v>口行3</v>
      </c>
      <c r="W1211" s="1"/>
      <c r="X1211" s="1"/>
    </row>
    <row r="1212" spans="1:24" ht="15.75" hidden="1" x14ac:dyDescent="0.25">
      <c r="A1212" s="113" t="str">
        <f t="shared" si="36"/>
        <v>170208.IB</v>
      </c>
      <c r="B1212" s="29" t="s">
        <v>3863</v>
      </c>
      <c r="C1212" s="29" t="s">
        <v>3864</v>
      </c>
      <c r="D1212" s="33">
        <v>42985</v>
      </c>
      <c r="E1212" s="33">
        <v>42989</v>
      </c>
      <c r="F1212" s="30">
        <v>30</v>
      </c>
      <c r="G1212" s="30">
        <v>7</v>
      </c>
      <c r="H1212" s="29" t="s">
        <v>12</v>
      </c>
      <c r="I1212" s="29" t="s">
        <v>15</v>
      </c>
      <c r="J1212" s="30">
        <v>4.3411999999999997</v>
      </c>
      <c r="K1212" s="30"/>
      <c r="L1212" s="30"/>
      <c r="M1212" s="30"/>
      <c r="N1212" s="84">
        <f>[1]!b_anal_modidura_cnbd(A1212,E1212,1)</f>
        <v>5.8758999999999997</v>
      </c>
      <c r="O1212" s="85">
        <f>[1]!b_anal_yield_cnbd(A1212,D1212,1)</f>
        <v>4.3899999999999997</v>
      </c>
      <c r="P1212" s="86">
        <f>IF(U:U="国开1",0.09/N1212+J1212,IF(U:U="国开3",0.14/N1212+J1212,IF(U:U="国开5",0.24/N1212+J1212,IF(U:U="国开7",0.24/N1212+J1212,IF(U:U="国开10",0.29/N1212+J1212,IF(U:U="口行1",0.08/N1212+J1212,IF(U:U="口行2",0.08/N1212+J1212,IF(U:U="口行3",0.08/N1212+J1212,IF(U:U="口行5",0.13/N1212+J1212,IF(U:U="口行7",0.13/N1212+J1212,IF(U:U="口行10",0.18/N1212+J1212,IF(U:U="农发1",0.09/N1212+J1212,IF(U:U="农发2",0.09/N1212+J1212,IF(U:U="农发3",0.09/N1212+J1212,IF(U:U="农发5",0.14/N1212+J1212,IF(U:U="农发7",0.19/N1212+J1212,IF(U:U="农发10",0.19/N1212+J1212,IF(U:U="农发20",0.24/N1212+J1212,IF(U:U="国债1",0.05/N1212+J1212,IF(U:U="国债2",0.05/N1212+J1212,IF(U:U="国债3",0.05/N1212+J1212,IF(U:U="国开0",0,IF(U:U="农发0",0,IF(U:U="国债0",0,IF(U:U="口行0",0,0.1/N1212+J1212)))))))))))))))))))))))))</f>
        <v>4.382044806753008</v>
      </c>
      <c r="Q1212" s="1"/>
      <c r="R1212" s="88">
        <f t="shared" si="37"/>
        <v>-0.79551932469916764</v>
      </c>
      <c r="S1212" s="1"/>
      <c r="U1212" s="1" t="str">
        <f>IF(I:I="国家开发银行","国开",IF(I:I="中国进出口银行","口行",IF(I:I="中国农业发展银行","农发","国债")))&amp;IF(G:G&lt;1,"0",G1212)</f>
        <v>国开7</v>
      </c>
      <c r="W1212" s="1"/>
      <c r="X1212" s="1"/>
    </row>
    <row r="1213" spans="1:24" ht="15.75" hidden="1" x14ac:dyDescent="0.25">
      <c r="A1213" s="113" t="str">
        <f t="shared" si="36"/>
        <v>170303.IB</v>
      </c>
      <c r="B1213" s="29" t="s">
        <v>3865</v>
      </c>
      <c r="C1213" s="29" t="s">
        <v>3866</v>
      </c>
      <c r="D1213" s="33">
        <v>42985</v>
      </c>
      <c r="E1213" s="33">
        <v>42989</v>
      </c>
      <c r="F1213" s="30">
        <v>30</v>
      </c>
      <c r="G1213" s="30">
        <v>10</v>
      </c>
      <c r="H1213" s="29" t="s">
        <v>12</v>
      </c>
      <c r="I1213" s="29" t="s">
        <v>22</v>
      </c>
      <c r="J1213" s="30">
        <v>4.3869999999999996</v>
      </c>
      <c r="K1213" s="30"/>
      <c r="L1213" s="30"/>
      <c r="M1213" s="30"/>
      <c r="N1213" s="84">
        <f>[1]!b_anal_modidura_cnbd(A1213,E1213,1)</f>
        <v>7.569</v>
      </c>
      <c r="O1213" s="85">
        <f>[1]!b_anal_yield_cnbd(A1213,D1213,1)</f>
        <v>4.3948999999999998</v>
      </c>
      <c r="P1213" s="86">
        <f>IF(U:U="国开1",0.09/N1213+J1213,IF(U:U="国开3",0.14/N1213+J1213,IF(U:U="国开5",0.24/N1213+J1213,IF(U:U="国开7",0.24/N1213+J1213,IF(U:U="国开10",0.29/N1213+J1213,IF(U:U="口行1",0.08/N1213+J1213,IF(U:U="口行2",0.08/N1213+J1213,IF(U:U="口行3",0.08/N1213+J1213,IF(U:U="口行5",0.13/N1213+J1213,IF(U:U="口行7",0.13/N1213+J1213,IF(U:U="口行10",0.18/N1213+J1213,IF(U:U="农发1",0.09/N1213+J1213,IF(U:U="农发2",0.09/N1213+J1213,IF(U:U="农发3",0.09/N1213+J1213,IF(U:U="农发5",0.14/N1213+J1213,IF(U:U="农发7",0.19/N1213+J1213,IF(U:U="农发10",0.19/N1213+J1213,IF(U:U="农发20",0.24/N1213+J1213,IF(U:U="国债1",0.05/N1213+J1213,IF(U:U="国债2",0.05/N1213+J1213,IF(U:U="国债3",0.05/N1213+J1213,IF(U:U="国开0",0,IF(U:U="农发0",0,IF(U:U="国债0",0,IF(U:U="口行0",0,0.1/N1213+J1213)))))))))))))))))))))))))</f>
        <v>4.4107812128418544</v>
      </c>
      <c r="Q1213" s="1"/>
      <c r="R1213" s="88">
        <f t="shared" si="37"/>
        <v>1.5881212841854619</v>
      </c>
      <c r="S1213" s="1"/>
      <c r="U1213" s="1" t="str">
        <f>IF(I:I="国家开发银行","国开",IF(I:I="中国进出口银行","口行",IF(I:I="中国农业发展银行","农发","国债")))&amp;IF(G:G&lt;1,"0",G1213)</f>
        <v>口行10</v>
      </c>
      <c r="W1213" s="1"/>
      <c r="X1213" s="1"/>
    </row>
    <row r="1214" spans="1:24" ht="15.75" hidden="1" x14ac:dyDescent="0.25">
      <c r="A1214" s="113" t="str">
        <f t="shared" si="36"/>
        <v>170309.IB</v>
      </c>
      <c r="B1214" s="29" t="s">
        <v>3867</v>
      </c>
      <c r="C1214" s="29" t="s">
        <v>3868</v>
      </c>
      <c r="D1214" s="33">
        <v>42985</v>
      </c>
      <c r="E1214" s="33">
        <v>42989</v>
      </c>
      <c r="F1214" s="30">
        <v>50</v>
      </c>
      <c r="G1214" s="30">
        <v>5</v>
      </c>
      <c r="H1214" s="29" t="s">
        <v>12</v>
      </c>
      <c r="I1214" s="29" t="s">
        <v>22</v>
      </c>
      <c r="J1214" s="30">
        <v>4.3221999999999996</v>
      </c>
      <c r="K1214" s="30"/>
      <c r="L1214" s="30"/>
      <c r="M1214" s="30"/>
      <c r="N1214" s="84">
        <f>[1]!b_anal_modidura_cnbd(A1214,E1214,1)</f>
        <v>4.2629999999999999</v>
      </c>
      <c r="O1214" s="85">
        <f>[1]!b_anal_yield_cnbd(A1214,D1214,1)</f>
        <v>4.3499999999999996</v>
      </c>
      <c r="P1214" s="86">
        <f>IF(U:U="国开1",0.09/N1214+J1214,IF(U:U="国开3",0.14/N1214+J1214,IF(U:U="国开5",0.24/N1214+J1214,IF(U:U="国开7",0.24/N1214+J1214,IF(U:U="国开10",0.29/N1214+J1214,IF(U:U="口行1",0.08/N1214+J1214,IF(U:U="口行2",0.08/N1214+J1214,IF(U:U="口行3",0.08/N1214+J1214,IF(U:U="口行5",0.13/N1214+J1214,IF(U:U="口行7",0.13/N1214+J1214,IF(U:U="口行10",0.18/N1214+J1214,IF(U:U="农发1",0.09/N1214+J1214,IF(U:U="农发2",0.09/N1214+J1214,IF(U:U="农发3",0.09/N1214+J1214,IF(U:U="农发5",0.14/N1214+J1214,IF(U:U="农发7",0.19/N1214+J1214,IF(U:U="农发10",0.19/N1214+J1214,IF(U:U="农发20",0.24/N1214+J1214,IF(U:U="国债1",0.05/N1214+J1214,IF(U:U="国债2",0.05/N1214+J1214,IF(U:U="国债3",0.05/N1214+J1214,IF(U:U="国开0",0,IF(U:U="农发0",0,IF(U:U="国债0",0,IF(U:U="口行0",0,0.1/N1214+J1214)))))))))))))))))))))))))</f>
        <v>4.3526949566033304</v>
      </c>
      <c r="Q1214" s="1"/>
      <c r="R1214" s="88">
        <f t="shared" si="37"/>
        <v>0.26949566033307448</v>
      </c>
      <c r="S1214" s="1"/>
      <c r="U1214" s="1" t="str">
        <f>IF(I:I="国家开发银行","国开",IF(I:I="中国进出口银行","口行",IF(I:I="中国农业发展银行","农发","国债")))&amp;IF(G:G&lt;1,"0",G1214)</f>
        <v>口行5</v>
      </c>
      <c r="W1214" s="1"/>
      <c r="X1214" s="1"/>
    </row>
    <row r="1215" spans="1:24" ht="15.75" hidden="1" x14ac:dyDescent="0.25">
      <c r="A1215" s="113" t="str">
        <f t="shared" si="36"/>
        <v>170411.IB</v>
      </c>
      <c r="B1215" s="29" t="s">
        <v>3869</v>
      </c>
      <c r="C1215" s="29" t="s">
        <v>3870</v>
      </c>
      <c r="D1215" s="33">
        <v>42989</v>
      </c>
      <c r="E1215" s="33">
        <v>42991</v>
      </c>
      <c r="F1215" s="30">
        <v>60</v>
      </c>
      <c r="G1215" s="30">
        <v>3</v>
      </c>
      <c r="H1215" s="29" t="s">
        <v>12</v>
      </c>
      <c r="I1215" s="29" t="s">
        <v>41</v>
      </c>
      <c r="J1215" s="30">
        <v>4.2203999999999997</v>
      </c>
      <c r="K1215" s="30"/>
      <c r="L1215" s="30"/>
      <c r="M1215" s="30"/>
      <c r="N1215" s="84">
        <f>[1]!b_anal_modidura_cnbd(A1215,E1215,1)</f>
        <v>2.7097000000000002</v>
      </c>
      <c r="O1215" s="85">
        <f>[1]!b_anal_yield_cnbd(A1215,D1215,1)</f>
        <v>4.2430000000000003</v>
      </c>
      <c r="P1215" s="86">
        <f>IF(U:U="国开1",0.09/N1215+J1215,IF(U:U="国开3",0.14/N1215+J1215,IF(U:U="国开5",0.24/N1215+J1215,IF(U:U="国开7",0.24/N1215+J1215,IF(U:U="国开10",0.29/N1215+J1215,IF(U:U="口行1",0.08/N1215+J1215,IF(U:U="口行2",0.08/N1215+J1215,IF(U:U="口行3",0.08/N1215+J1215,IF(U:U="口行5",0.13/N1215+J1215,IF(U:U="口行7",0.13/N1215+J1215,IF(U:U="口行10",0.18/N1215+J1215,IF(U:U="农发1",0.09/N1215+J1215,IF(U:U="农发2",0.09/N1215+J1215,IF(U:U="农发3",0.09/N1215+J1215,IF(U:U="农发5",0.14/N1215+J1215,IF(U:U="农发7",0.19/N1215+J1215,IF(U:U="农发10",0.19/N1215+J1215,IF(U:U="农发20",0.24/N1215+J1215,IF(U:U="国债1",0.05/N1215+J1215,IF(U:U="国债2",0.05/N1215+J1215,IF(U:U="国债3",0.05/N1215+J1215,IF(U:U="国开0",0,IF(U:U="农发0",0,IF(U:U="国债0",0,IF(U:U="口行0",0,0.1/N1215+J1215)))))))))))))))))))))))))</f>
        <v>4.253614008930878</v>
      </c>
      <c r="Q1215" s="1"/>
      <c r="R1215" s="88">
        <f t="shared" si="37"/>
        <v>1.0614008930877716</v>
      </c>
      <c r="S1215" s="1"/>
      <c r="U1215" s="1" t="str">
        <f>IF(I:I="国家开发银行","国开",IF(I:I="中国进出口银行","口行",IF(I:I="中国农业发展银行","农发","国债")))&amp;IF(G:G&lt;1,"0",G1215)</f>
        <v>农发3</v>
      </c>
      <c r="W1215" s="1"/>
      <c r="X1215" s="1"/>
    </row>
    <row r="1216" spans="1:24" ht="15.75" hidden="1" x14ac:dyDescent="0.25">
      <c r="A1216" s="113" t="str">
        <f t="shared" si="36"/>
        <v>170412.IB</v>
      </c>
      <c r="B1216" s="29" t="s">
        <v>3871</v>
      </c>
      <c r="C1216" s="29" t="s">
        <v>3872</v>
      </c>
      <c r="D1216" s="33">
        <v>42989</v>
      </c>
      <c r="E1216" s="33">
        <v>42991</v>
      </c>
      <c r="F1216" s="30">
        <v>60</v>
      </c>
      <c r="G1216" s="30">
        <v>5</v>
      </c>
      <c r="H1216" s="29" t="s">
        <v>12</v>
      </c>
      <c r="I1216" s="29" t="s">
        <v>41</v>
      </c>
      <c r="J1216" s="30">
        <v>4.2941000000000003</v>
      </c>
      <c r="K1216" s="30"/>
      <c r="L1216" s="30"/>
      <c r="M1216" s="30"/>
      <c r="N1216" s="84">
        <f>[1]!b_anal_modidura_cnbd(A1216,E1216,1)</f>
        <v>4.3651999999999997</v>
      </c>
      <c r="O1216" s="85">
        <f>[1]!b_anal_yield_cnbd(A1216,D1216,1)</f>
        <v>4.3022</v>
      </c>
      <c r="P1216" s="86">
        <f>IF(U:U="国开1",0.09/N1216+J1216,IF(U:U="国开3",0.14/N1216+J1216,IF(U:U="国开5",0.24/N1216+J1216,IF(U:U="国开7",0.24/N1216+J1216,IF(U:U="国开10",0.29/N1216+J1216,IF(U:U="口行1",0.08/N1216+J1216,IF(U:U="口行2",0.08/N1216+J1216,IF(U:U="口行3",0.08/N1216+J1216,IF(U:U="口行5",0.13/N1216+J1216,IF(U:U="口行7",0.13/N1216+J1216,IF(U:U="口行10",0.18/N1216+J1216,IF(U:U="农发1",0.09/N1216+J1216,IF(U:U="农发2",0.09/N1216+J1216,IF(U:U="农发3",0.09/N1216+J1216,IF(U:U="农发5",0.14/N1216+J1216,IF(U:U="农发7",0.19/N1216+J1216,IF(U:U="农发10",0.19/N1216+J1216,IF(U:U="农发20",0.24/N1216+J1216,IF(U:U="国债1",0.05/N1216+J1216,IF(U:U="国债2",0.05/N1216+J1216,IF(U:U="国债3",0.05/N1216+J1216,IF(U:U="国开0",0,IF(U:U="农发0",0,IF(U:U="国债0",0,IF(U:U="口行0",0,0.1/N1216+J1216)))))))))))))))))))))))))</f>
        <v>4.3261718409236689</v>
      </c>
      <c r="Q1216" s="1"/>
      <c r="R1216" s="88">
        <f t="shared" si="37"/>
        <v>2.3971840923668886</v>
      </c>
      <c r="S1216" s="1"/>
      <c r="U1216" s="1" t="str">
        <f>IF(I:I="国家开发银行","国开",IF(I:I="中国进出口银行","口行",IF(I:I="中国农业发展银行","农发","国债")))&amp;IF(G:G&lt;1,"0",G1216)</f>
        <v>农发5</v>
      </c>
      <c r="W1216" s="1"/>
      <c r="X1216" s="1"/>
    </row>
    <row r="1217" spans="1:24" ht="15.75" hidden="1" x14ac:dyDescent="0.25">
      <c r="A1217" s="113" t="str">
        <f t="shared" si="36"/>
        <v>170206.IB</v>
      </c>
      <c r="B1217" s="29" t="s">
        <v>3873</v>
      </c>
      <c r="C1217" s="29" t="s">
        <v>3874</v>
      </c>
      <c r="D1217" s="33">
        <v>42990</v>
      </c>
      <c r="E1217" s="33">
        <v>42992</v>
      </c>
      <c r="F1217" s="30">
        <v>50</v>
      </c>
      <c r="G1217" s="30">
        <v>5</v>
      </c>
      <c r="H1217" s="29" t="s">
        <v>12</v>
      </c>
      <c r="I1217" s="29" t="s">
        <v>15</v>
      </c>
      <c r="J1217" s="30">
        <v>4.2134</v>
      </c>
      <c r="K1217" s="30"/>
      <c r="L1217" s="30"/>
      <c r="M1217" s="30"/>
      <c r="N1217" s="84">
        <f>[1]!b_anal_modidura_cnbd(A1217,E1217,1)</f>
        <v>4.0438000000000001</v>
      </c>
      <c r="O1217" s="85">
        <f>[1]!b_anal_yield_cnbd(A1217,D1217,1)</f>
        <v>4.2648999999999999</v>
      </c>
      <c r="P1217" s="86">
        <f>IF(U:U="国开1",0.09/N1217+J1217,IF(U:U="国开3",0.14/N1217+J1217,IF(U:U="国开5",0.24/N1217+J1217,IF(U:U="国开7",0.24/N1217+J1217,IF(U:U="国开10",0.29/N1217+J1217,IF(U:U="口行1",0.08/N1217+J1217,IF(U:U="口行2",0.08/N1217+J1217,IF(U:U="口行3",0.08/N1217+J1217,IF(U:U="口行5",0.13/N1217+J1217,IF(U:U="口行7",0.13/N1217+J1217,IF(U:U="口行10",0.18/N1217+J1217,IF(U:U="农发1",0.09/N1217+J1217,IF(U:U="农发2",0.09/N1217+J1217,IF(U:U="农发3",0.09/N1217+J1217,IF(U:U="农发5",0.14/N1217+J1217,IF(U:U="农发7",0.19/N1217+J1217,IF(U:U="农发10",0.19/N1217+J1217,IF(U:U="农发20",0.24/N1217+J1217,IF(U:U="国债1",0.05/N1217+J1217,IF(U:U="国债2",0.05/N1217+J1217,IF(U:U="国债3",0.05/N1217+J1217,IF(U:U="国开0",0,IF(U:U="农发0",0,IF(U:U="国债0",0,IF(U:U="口行0",0,0.1/N1217+J1217)))))))))))))))))))))))))</f>
        <v>4.2727501162273107</v>
      </c>
      <c r="Q1217" s="1"/>
      <c r="R1217" s="88">
        <f t="shared" si="37"/>
        <v>0.78501162273107994</v>
      </c>
      <c r="S1217" s="1"/>
      <c r="U1217" s="1" t="str">
        <f>IF(I:I="国家开发银行","国开",IF(I:I="中国进出口银行","口行",IF(I:I="中国农业发展银行","农发","国债")))&amp;IF(G:G&lt;1,"0",G1217)</f>
        <v>国开5</v>
      </c>
      <c r="W1217" s="1"/>
      <c r="X1217" s="1"/>
    </row>
    <row r="1218" spans="1:24" ht="15.75" hidden="1" x14ac:dyDescent="0.25">
      <c r="A1218" s="113" t="str">
        <f t="shared" ref="A1218:A1281" si="38">LEFT(B1218,IFERROR(FIND("X",B1218,7),FIND("Z",B1218,7))-1)&amp;".IB"</f>
        <v>170208.IB</v>
      </c>
      <c r="B1218" s="29" t="s">
        <v>3875</v>
      </c>
      <c r="C1218" s="29" t="s">
        <v>3876</v>
      </c>
      <c r="D1218" s="33">
        <v>42990</v>
      </c>
      <c r="E1218" s="33">
        <v>42992</v>
      </c>
      <c r="F1218" s="30">
        <v>30</v>
      </c>
      <c r="G1218" s="30">
        <v>7</v>
      </c>
      <c r="H1218" s="29" t="s">
        <v>12</v>
      </c>
      <c r="I1218" s="29" t="s">
        <v>15</v>
      </c>
      <c r="J1218" s="30">
        <v>4.3369</v>
      </c>
      <c r="K1218" s="30"/>
      <c r="L1218" s="30"/>
      <c r="M1218" s="30"/>
      <c r="N1218" s="84">
        <f>[1]!b_anal_modidura_cnbd(A1218,E1218,1)</f>
        <v>5.8681999999999999</v>
      </c>
      <c r="O1218" s="85">
        <f>[1]!b_anal_yield_cnbd(A1218,D1218,1)</f>
        <v>4.37</v>
      </c>
      <c r="P1218" s="86">
        <f>IF(U:U="国开1",0.09/N1218+J1218,IF(U:U="国开3",0.14/N1218+J1218,IF(U:U="国开5",0.24/N1218+J1218,IF(U:U="国开7",0.24/N1218+J1218,IF(U:U="国开10",0.29/N1218+J1218,IF(U:U="口行1",0.08/N1218+J1218,IF(U:U="口行2",0.08/N1218+J1218,IF(U:U="口行3",0.08/N1218+J1218,IF(U:U="口行5",0.13/N1218+J1218,IF(U:U="口行7",0.13/N1218+J1218,IF(U:U="口行10",0.18/N1218+J1218,IF(U:U="农发1",0.09/N1218+J1218,IF(U:U="农发2",0.09/N1218+J1218,IF(U:U="农发3",0.09/N1218+J1218,IF(U:U="农发5",0.14/N1218+J1218,IF(U:U="农发7",0.19/N1218+J1218,IF(U:U="农发10",0.19/N1218+J1218,IF(U:U="农发20",0.24/N1218+J1218,IF(U:U="国债1",0.05/N1218+J1218,IF(U:U="国债2",0.05/N1218+J1218,IF(U:U="国债3",0.05/N1218+J1218,IF(U:U="国开0",0,IF(U:U="农发0",0,IF(U:U="国债0",0,IF(U:U="口行0",0,0.1/N1218+J1218)))))))))))))))))))))))))</f>
        <v>4.3777984015541396</v>
      </c>
      <c r="Q1218" s="1"/>
      <c r="R1218" s="88">
        <f t="shared" ref="R1218:R1281" si="39">(P1218-O1218)*100</f>
        <v>0.77984015541394669</v>
      </c>
      <c r="S1218" s="1"/>
      <c r="U1218" s="1" t="str">
        <f>IF(I:I="国家开发银行","国开",IF(I:I="中国进出口银行","口行",IF(I:I="中国农业发展银行","农发","国债")))&amp;IF(G:G&lt;1,"0",G1218)</f>
        <v>国开7</v>
      </c>
      <c r="W1218" s="1"/>
      <c r="X1218" s="1"/>
    </row>
    <row r="1219" spans="1:24" ht="15.75" hidden="1" x14ac:dyDescent="0.25">
      <c r="A1219" s="113" t="str">
        <f t="shared" si="38"/>
        <v>170215.IB</v>
      </c>
      <c r="B1219" s="29" t="s">
        <v>3877</v>
      </c>
      <c r="C1219" s="29" t="s">
        <v>3878</v>
      </c>
      <c r="D1219" s="33">
        <v>42990</v>
      </c>
      <c r="E1219" s="33">
        <v>42992</v>
      </c>
      <c r="F1219" s="30">
        <v>150</v>
      </c>
      <c r="G1219" s="30">
        <v>10</v>
      </c>
      <c r="H1219" s="29" t="s">
        <v>12</v>
      </c>
      <c r="I1219" s="29" t="s">
        <v>15</v>
      </c>
      <c r="J1219" s="30">
        <v>4.2199</v>
      </c>
      <c r="K1219" s="30"/>
      <c r="L1219" s="30"/>
      <c r="M1219" s="30"/>
      <c r="N1219" s="84">
        <f>[1]!b_anal_modidura_cnbd(A1219,E1219,1)</f>
        <v>7.9653</v>
      </c>
      <c r="O1219" s="85">
        <f>[1]!b_anal_yield_cnbd(A1219,D1219,1)</f>
        <v>4.2424999999999997</v>
      </c>
      <c r="P1219" s="86">
        <f>IF(U:U="国开1",0.09/N1219+J1219,IF(U:U="国开3",0.14/N1219+J1219,IF(U:U="国开5",0.24/N1219+J1219,IF(U:U="国开7",0.24/N1219+J1219,IF(U:U="国开10",0.29/N1219+J1219,IF(U:U="口行1",0.08/N1219+J1219,IF(U:U="口行2",0.08/N1219+J1219,IF(U:U="口行3",0.08/N1219+J1219,IF(U:U="口行5",0.13/N1219+J1219,IF(U:U="口行7",0.13/N1219+J1219,IF(U:U="口行10",0.18/N1219+J1219,IF(U:U="农发1",0.09/N1219+J1219,IF(U:U="农发2",0.09/N1219+J1219,IF(U:U="农发3",0.09/N1219+J1219,IF(U:U="农发5",0.14/N1219+J1219,IF(U:U="农发7",0.19/N1219+J1219,IF(U:U="农发10",0.19/N1219+J1219,IF(U:U="农发20",0.24/N1219+J1219,IF(U:U="国债1",0.05/N1219+J1219,IF(U:U="国债2",0.05/N1219+J1219,IF(U:U="国债3",0.05/N1219+J1219,IF(U:U="国开0",0,IF(U:U="农发0",0,IF(U:U="国债0",0,IF(U:U="口行0",0,0.1/N1219+J1219)))))))))))))))))))))))))</f>
        <v>4.2563079193501814</v>
      </c>
      <c r="Q1219" s="1"/>
      <c r="R1219" s="88">
        <f t="shared" si="39"/>
        <v>1.3807919350181663</v>
      </c>
      <c r="S1219" s="1"/>
      <c r="U1219" s="1" t="str">
        <f>IF(I:I="国家开发银行","国开",IF(I:I="中国进出口银行","口行",IF(I:I="中国农业发展银行","农发","国债")))&amp;IF(G:G&lt;1,"0",G1219)</f>
        <v>国开10</v>
      </c>
      <c r="W1219" s="1"/>
      <c r="X1219" s="1"/>
    </row>
    <row r="1220" spans="1:24" ht="15.75" hidden="1" x14ac:dyDescent="0.25">
      <c r="A1220" s="113" t="str">
        <f t="shared" si="38"/>
        <v>170415.IB</v>
      </c>
      <c r="B1220" s="29" t="s">
        <v>3879</v>
      </c>
      <c r="C1220" s="29" t="s">
        <v>3880</v>
      </c>
      <c r="D1220" s="33">
        <v>42991</v>
      </c>
      <c r="E1220" s="33">
        <v>42993</v>
      </c>
      <c r="F1220" s="30">
        <v>70</v>
      </c>
      <c r="G1220" s="30">
        <v>10</v>
      </c>
      <c r="H1220" s="29" t="s">
        <v>12</v>
      </c>
      <c r="I1220" s="29" t="s">
        <v>41</v>
      </c>
      <c r="J1220" s="30">
        <v>4.3601000000000001</v>
      </c>
      <c r="K1220" s="30"/>
      <c r="L1220" s="30"/>
      <c r="M1220" s="30"/>
      <c r="N1220" s="84">
        <f>[1]!b_anal_modidura_cnbd(A1220,E1220,1)</f>
        <v>7.9473000000000003</v>
      </c>
      <c r="O1220" s="85">
        <f>[1]!b_anal_yield_cnbd(A1220,D1220,1)</f>
        <v>4.38</v>
      </c>
      <c r="P1220" s="86">
        <f>IF(U:U="国开1",0.09/N1220+J1220,IF(U:U="国开3",0.14/N1220+J1220,IF(U:U="国开5",0.24/N1220+J1220,IF(U:U="国开7",0.24/N1220+J1220,IF(U:U="国开10",0.29/N1220+J1220,IF(U:U="口行1",0.08/N1220+J1220,IF(U:U="口行2",0.08/N1220+J1220,IF(U:U="口行3",0.08/N1220+J1220,IF(U:U="口行5",0.13/N1220+J1220,IF(U:U="口行7",0.13/N1220+J1220,IF(U:U="口行10",0.18/N1220+J1220,IF(U:U="农发1",0.09/N1220+J1220,IF(U:U="农发2",0.09/N1220+J1220,IF(U:U="农发3",0.09/N1220+J1220,IF(U:U="农发5",0.14/N1220+J1220,IF(U:U="农发7",0.19/N1220+J1220,IF(U:U="农发10",0.19/N1220+J1220,IF(U:U="农发20",0.24/N1220+J1220,IF(U:U="国债1",0.05/N1220+J1220,IF(U:U="国债2",0.05/N1220+J1220,IF(U:U="国债3",0.05/N1220+J1220,IF(U:U="国开0",0,IF(U:U="农发0",0,IF(U:U="国债0",0,IF(U:U="口行0",0,0.1/N1220+J1220)))))))))))))))))))))))))</f>
        <v>4.3840074905942901</v>
      </c>
      <c r="Q1220" s="1"/>
      <c r="R1220" s="88">
        <f t="shared" si="39"/>
        <v>0.40074905942901751</v>
      </c>
      <c r="S1220" s="1"/>
      <c r="U1220" s="1" t="str">
        <f>IF(I:I="国家开发银行","国开",IF(I:I="中国进出口银行","口行",IF(I:I="中国农业发展银行","农发","国债")))&amp;IF(G:G&lt;1,"0",G1220)</f>
        <v>农发10</v>
      </c>
      <c r="W1220" s="1"/>
      <c r="X1220" s="1"/>
    </row>
    <row r="1221" spans="1:24" ht="15.75" hidden="1" x14ac:dyDescent="0.25">
      <c r="A1221" s="113" t="str">
        <f t="shared" si="38"/>
        <v>170404.IB</v>
      </c>
      <c r="B1221" s="29" t="s">
        <v>3881</v>
      </c>
      <c r="C1221" s="29" t="s">
        <v>3882</v>
      </c>
      <c r="D1221" s="33">
        <v>42991</v>
      </c>
      <c r="E1221" s="33">
        <v>42993</v>
      </c>
      <c r="F1221" s="30">
        <v>30</v>
      </c>
      <c r="G1221" s="30">
        <v>7</v>
      </c>
      <c r="H1221" s="29" t="s">
        <v>12</v>
      </c>
      <c r="I1221" s="29" t="s">
        <v>41</v>
      </c>
      <c r="J1221" s="30">
        <v>4.3537999999999997</v>
      </c>
      <c r="K1221" s="30"/>
      <c r="L1221" s="30"/>
      <c r="M1221" s="30"/>
      <c r="N1221" s="84">
        <f>[1]!b_anal_modidura_cnbd(A1221,E1221,1)</f>
        <v>5.3353000000000002</v>
      </c>
      <c r="O1221" s="85">
        <f>[1]!b_anal_yield_cnbd(A1221,D1221,1)</f>
        <v>4.3757999999999999</v>
      </c>
      <c r="P1221" s="86">
        <f>IF(U:U="国开1",0.09/N1221+J1221,IF(U:U="国开3",0.14/N1221+J1221,IF(U:U="国开5",0.24/N1221+J1221,IF(U:U="国开7",0.24/N1221+J1221,IF(U:U="国开10",0.29/N1221+J1221,IF(U:U="口行1",0.08/N1221+J1221,IF(U:U="口行2",0.08/N1221+J1221,IF(U:U="口行3",0.08/N1221+J1221,IF(U:U="口行5",0.13/N1221+J1221,IF(U:U="口行7",0.13/N1221+J1221,IF(U:U="口行10",0.18/N1221+J1221,IF(U:U="农发1",0.09/N1221+J1221,IF(U:U="农发2",0.09/N1221+J1221,IF(U:U="农发3",0.09/N1221+J1221,IF(U:U="农发5",0.14/N1221+J1221,IF(U:U="农发7",0.19/N1221+J1221,IF(U:U="农发10",0.19/N1221+J1221,IF(U:U="农发20",0.24/N1221+J1221,IF(U:U="国债1",0.05/N1221+J1221,IF(U:U="国债2",0.05/N1221+J1221,IF(U:U="国债3",0.05/N1221+J1221,IF(U:U="国开0",0,IF(U:U="农发0",0,IF(U:U="国债0",0,IF(U:U="口行0",0,0.1/N1221+J1221)))))))))))))))))))))))))</f>
        <v>4.3894118681236289</v>
      </c>
      <c r="Q1221" s="1"/>
      <c r="R1221" s="88">
        <f t="shared" si="39"/>
        <v>1.3611868123629023</v>
      </c>
      <c r="S1221" s="1"/>
      <c r="U1221" s="1" t="str">
        <f>IF(I:I="国家开发银行","国开",IF(I:I="中国进出口银行","口行",IF(I:I="中国农业发展银行","农发","国债")))&amp;IF(G:G&lt;1,"0",G1221)</f>
        <v>农发7</v>
      </c>
      <c r="W1221" s="1"/>
      <c r="X1221" s="1"/>
    </row>
    <row r="1222" spans="1:24" ht="15.75" hidden="1" x14ac:dyDescent="0.25">
      <c r="A1222" s="113" t="str">
        <f t="shared" si="38"/>
        <v>170014.IB</v>
      </c>
      <c r="B1222" s="29" t="s">
        <v>3883</v>
      </c>
      <c r="C1222" s="29" t="s">
        <v>3884</v>
      </c>
      <c r="D1222" s="33">
        <v>42991</v>
      </c>
      <c r="E1222" s="33">
        <v>42992</v>
      </c>
      <c r="F1222" s="30">
        <v>400</v>
      </c>
      <c r="G1222" s="30">
        <v>5</v>
      </c>
      <c r="H1222" s="29" t="s">
        <v>12</v>
      </c>
      <c r="I1222" s="29" t="s">
        <v>31</v>
      </c>
      <c r="J1222" s="114">
        <f>[1]!b_info_couponrate(A1222)</f>
        <v>3.47</v>
      </c>
      <c r="K1222" s="30"/>
      <c r="L1222" s="30"/>
      <c r="M1222" s="30"/>
      <c r="N1222" s="84">
        <f>[1]!b_anal_modidura_cnbd(A1222,E1222,1)</f>
        <v>4.3460999999999999</v>
      </c>
      <c r="O1222" s="85">
        <f>[1]!b_anal_yield_cnbd(A1222,D1222,1)</f>
        <v>3.6137999999999999</v>
      </c>
      <c r="P1222" s="86">
        <f>IF(U:U="国开1",0.09/N1222+J1222,IF(U:U="国开3",0.14/N1222+J1222,IF(U:U="国开5",0.24/N1222+J1222,IF(U:U="国开7",0.24/N1222+J1222,IF(U:U="国开10",0.29/N1222+J1222,IF(U:U="口行1",0.08/N1222+J1222,IF(U:U="口行2",0.08/N1222+J1222,IF(U:U="口行3",0.08/N1222+J1222,IF(U:U="口行5",0.13/N1222+J1222,IF(U:U="口行7",0.13/N1222+J1222,IF(U:U="口行10",0.18/N1222+J1222,IF(U:U="农发1",0.09/N1222+J1222,IF(U:U="农发2",0.09/N1222+J1222,IF(U:U="农发3",0.09/N1222+J1222,IF(U:U="农发5",0.14/N1222+J1222,IF(U:U="农发7",0.19/N1222+J1222,IF(U:U="农发10",0.19/N1222+J1222,IF(U:U="农发20",0.24/N1222+J1222,IF(U:U="国债1",0.05/N1222+J1222,IF(U:U="国债2",0.05/N1222+J1222,IF(U:U="国债3",0.05/N1222+J1222,IF(U:U="国开0",0,IF(U:U="农发0",0,IF(U:U="国债0",0,IF(U:U="口行0",0,0.1/N1222+J1222)))))))))))))))))))))))))</f>
        <v>3.4930091346264467</v>
      </c>
      <c r="Q1222" s="1"/>
      <c r="R1222" s="88">
        <f t="shared" si="39"/>
        <v>-12.079086537355321</v>
      </c>
      <c r="S1222" s="1"/>
      <c r="U1222" s="1" t="str">
        <f>IF(I:I="国家开发银行","国开",IF(I:I="中国进出口银行","口行",IF(I:I="中国农业发展银行","农发","国债")))&amp;IF(G:G&lt;1,"0",G1222)</f>
        <v>国债5</v>
      </c>
      <c r="W1222" s="1"/>
      <c r="X1222" s="1"/>
    </row>
    <row r="1223" spans="1:24" ht="15.75" hidden="1" x14ac:dyDescent="0.25">
      <c r="A1223" s="113" t="str">
        <f t="shared" si="38"/>
        <v>170309.IB</v>
      </c>
      <c r="B1223" s="29" t="s">
        <v>3885</v>
      </c>
      <c r="C1223" s="29" t="s">
        <v>3886</v>
      </c>
      <c r="D1223" s="33">
        <v>42992</v>
      </c>
      <c r="E1223" s="33">
        <v>42996</v>
      </c>
      <c r="F1223" s="30">
        <v>50</v>
      </c>
      <c r="G1223" s="30">
        <v>5</v>
      </c>
      <c r="H1223" s="29" t="s">
        <v>12</v>
      </c>
      <c r="I1223" s="29" t="s">
        <v>22</v>
      </c>
      <c r="J1223" s="30">
        <v>4.2941000000000003</v>
      </c>
      <c r="K1223" s="30"/>
      <c r="L1223" s="30"/>
      <c r="M1223" s="30"/>
      <c r="N1223" s="84">
        <f>[1]!b_anal_modidura_cnbd(A1223,E1223,1)</f>
        <v>4.2436999999999996</v>
      </c>
      <c r="O1223" s="85">
        <f>[1]!b_anal_yield_cnbd(A1223,D1223,1)</f>
        <v>4.2999000000000001</v>
      </c>
      <c r="P1223" s="86">
        <f>IF(U:U="国开1",0.09/N1223+J1223,IF(U:U="国开3",0.14/N1223+J1223,IF(U:U="国开5",0.24/N1223+J1223,IF(U:U="国开7",0.24/N1223+J1223,IF(U:U="国开10",0.29/N1223+J1223,IF(U:U="口行1",0.08/N1223+J1223,IF(U:U="口行2",0.08/N1223+J1223,IF(U:U="口行3",0.08/N1223+J1223,IF(U:U="口行5",0.13/N1223+J1223,IF(U:U="口行7",0.13/N1223+J1223,IF(U:U="口行10",0.18/N1223+J1223,IF(U:U="农发1",0.09/N1223+J1223,IF(U:U="农发2",0.09/N1223+J1223,IF(U:U="农发3",0.09/N1223+J1223,IF(U:U="农发5",0.14/N1223+J1223,IF(U:U="农发7",0.19/N1223+J1223,IF(U:U="农发10",0.19/N1223+J1223,IF(U:U="农发20",0.24/N1223+J1223,IF(U:U="国债1",0.05/N1223+J1223,IF(U:U="国债2",0.05/N1223+J1223,IF(U:U="国债3",0.05/N1223+J1223,IF(U:U="国开0",0,IF(U:U="农发0",0,IF(U:U="国债0",0,IF(U:U="口行0",0,0.1/N1223+J1223)))))))))))))))))))))))))</f>
        <v>4.3247336451681315</v>
      </c>
      <c r="Q1223" s="1"/>
      <c r="R1223" s="88">
        <f t="shared" si="39"/>
        <v>2.4833645168131468</v>
      </c>
      <c r="S1223" s="1"/>
      <c r="U1223" s="1" t="str">
        <f>IF(I:I="国家开发银行","国开",IF(I:I="中国进出口银行","口行",IF(I:I="中国农业发展银行","农发","国债")))&amp;IF(G:G&lt;1,"0",G1223)</f>
        <v>口行5</v>
      </c>
      <c r="W1223" s="1"/>
      <c r="X1223" s="1"/>
    </row>
    <row r="1224" spans="1:24" ht="15.75" hidden="1" x14ac:dyDescent="0.25">
      <c r="A1224" s="113" t="str">
        <f t="shared" si="38"/>
        <v>170303.IB</v>
      </c>
      <c r="B1224" s="29" t="s">
        <v>3887</v>
      </c>
      <c r="C1224" s="29" t="s">
        <v>3888</v>
      </c>
      <c r="D1224" s="33">
        <v>42992</v>
      </c>
      <c r="E1224" s="33">
        <v>42996</v>
      </c>
      <c r="F1224" s="30">
        <v>40</v>
      </c>
      <c r="G1224" s="30">
        <v>10</v>
      </c>
      <c r="H1224" s="29" t="s">
        <v>12</v>
      </c>
      <c r="I1224" s="29" t="s">
        <v>22</v>
      </c>
      <c r="J1224" s="30">
        <v>4.3555000000000001</v>
      </c>
      <c r="K1224" s="30"/>
      <c r="L1224" s="30"/>
      <c r="M1224" s="30"/>
      <c r="N1224" s="84">
        <f>[1]!b_anal_modidura_cnbd(A1224,E1224,1)</f>
        <v>7.5513000000000003</v>
      </c>
      <c r="O1224" s="85">
        <f>[1]!b_anal_yield_cnbd(A1224,D1224,1)</f>
        <v>4.3598999999999997</v>
      </c>
      <c r="P1224" s="86">
        <f>IF(U:U="国开1",0.09/N1224+J1224,IF(U:U="国开3",0.14/N1224+J1224,IF(U:U="国开5",0.24/N1224+J1224,IF(U:U="国开7",0.24/N1224+J1224,IF(U:U="国开10",0.29/N1224+J1224,IF(U:U="口行1",0.08/N1224+J1224,IF(U:U="口行2",0.08/N1224+J1224,IF(U:U="口行3",0.08/N1224+J1224,IF(U:U="口行5",0.13/N1224+J1224,IF(U:U="口行7",0.13/N1224+J1224,IF(U:U="口行10",0.18/N1224+J1224,IF(U:U="农发1",0.09/N1224+J1224,IF(U:U="农发2",0.09/N1224+J1224,IF(U:U="农发3",0.09/N1224+J1224,IF(U:U="农发5",0.14/N1224+J1224,IF(U:U="农发7",0.19/N1224+J1224,IF(U:U="农发10",0.19/N1224+J1224,IF(U:U="农发20",0.24/N1224+J1224,IF(U:U="国债1",0.05/N1224+J1224,IF(U:U="国债2",0.05/N1224+J1224,IF(U:U="国债3",0.05/N1224+J1224,IF(U:U="国开0",0,IF(U:U="农发0",0,IF(U:U="国债0",0,IF(U:U="口行0",0,0.1/N1224+J1224)))))))))))))))))))))))))</f>
        <v>4.3793369552262522</v>
      </c>
      <c r="Q1224" s="1"/>
      <c r="R1224" s="88">
        <f t="shared" si="39"/>
        <v>1.943695522625255</v>
      </c>
      <c r="S1224" s="1"/>
      <c r="U1224" s="1" t="str">
        <f>IF(I:I="国家开发银行","国开",IF(I:I="中国进出口银行","口行",IF(I:I="中国农业发展银行","农发","国债")))&amp;IF(G:G&lt;1,"0",G1224)</f>
        <v>口行10</v>
      </c>
      <c r="W1224" s="1"/>
      <c r="X1224" s="1"/>
    </row>
    <row r="1225" spans="1:24" ht="15.75" hidden="1" x14ac:dyDescent="0.25">
      <c r="A1225" s="113" t="str">
        <f t="shared" si="38"/>
        <v>170310.IB</v>
      </c>
      <c r="B1225" s="29" t="s">
        <v>3889</v>
      </c>
      <c r="C1225" s="29" t="s">
        <v>3890</v>
      </c>
      <c r="D1225" s="33">
        <v>42992</v>
      </c>
      <c r="E1225" s="33">
        <v>42996</v>
      </c>
      <c r="F1225" s="30">
        <v>30</v>
      </c>
      <c r="G1225" s="30">
        <v>3</v>
      </c>
      <c r="H1225" s="29" t="s">
        <v>12</v>
      </c>
      <c r="I1225" s="29" t="s">
        <v>22</v>
      </c>
      <c r="J1225" s="30">
        <v>4.2159000000000004</v>
      </c>
      <c r="K1225" s="30"/>
      <c r="L1225" s="30"/>
      <c r="M1225" s="30"/>
      <c r="N1225" s="84">
        <f>[1]!b_anal_modidura_cnbd(A1225,E1225,1)</f>
        <v>2.6572</v>
      </c>
      <c r="O1225" s="85">
        <f>[1]!b_anal_yield_cnbd(A1225,D1225,1)</f>
        <v>4.2398999999999996</v>
      </c>
      <c r="P1225" s="86">
        <f>IF(U:U="国开1",0.09/N1225+J1225,IF(U:U="国开3",0.14/N1225+J1225,IF(U:U="国开5",0.24/N1225+J1225,IF(U:U="国开7",0.24/N1225+J1225,IF(U:U="国开10",0.29/N1225+J1225,IF(U:U="口行1",0.08/N1225+J1225,IF(U:U="口行2",0.08/N1225+J1225,IF(U:U="口行3",0.08/N1225+J1225,IF(U:U="口行5",0.13/N1225+J1225,IF(U:U="口行7",0.13/N1225+J1225,IF(U:U="口行10",0.18/N1225+J1225,IF(U:U="农发1",0.09/N1225+J1225,IF(U:U="农发2",0.09/N1225+J1225,IF(U:U="农发3",0.09/N1225+J1225,IF(U:U="农发5",0.14/N1225+J1225,IF(U:U="农发7",0.19/N1225+J1225,IF(U:U="农发10",0.19/N1225+J1225,IF(U:U="农发20",0.24/N1225+J1225,IF(U:U="国债1",0.05/N1225+J1225,IF(U:U="国债2",0.05/N1225+J1225,IF(U:U="国债3",0.05/N1225+J1225,IF(U:U="国开0",0,IF(U:U="农发0",0,IF(U:U="国债0",0,IF(U:U="口行0",0,0.1/N1225+J1225)))))))))))))))))))))))))</f>
        <v>4.2460068794219481</v>
      </c>
      <c r="Q1225" s="1"/>
      <c r="R1225" s="88">
        <f t="shared" si="39"/>
        <v>0.61068794219485412</v>
      </c>
      <c r="S1225" s="1"/>
      <c r="U1225" s="1" t="str">
        <f>IF(I:I="国家开发银行","国开",IF(I:I="中国进出口银行","口行",IF(I:I="中国农业发展银行","农发","国债")))&amp;IF(G:G&lt;1,"0",G1225)</f>
        <v>口行3</v>
      </c>
      <c r="W1225" s="1"/>
      <c r="X1225" s="1"/>
    </row>
    <row r="1226" spans="1:24" ht="15.75" hidden="1" x14ac:dyDescent="0.25">
      <c r="A1226" s="113" t="str">
        <f t="shared" si="38"/>
        <v>170015.IB</v>
      </c>
      <c r="B1226" s="29" t="s">
        <v>3891</v>
      </c>
      <c r="C1226" s="29" t="s">
        <v>3892</v>
      </c>
      <c r="D1226" s="33">
        <v>42993</v>
      </c>
      <c r="E1226" s="33">
        <v>42996</v>
      </c>
      <c r="F1226" s="30">
        <v>293.39999999999998</v>
      </c>
      <c r="G1226" s="30">
        <v>30</v>
      </c>
      <c r="H1226" s="29" t="s">
        <v>12</v>
      </c>
      <c r="I1226" s="29" t="s">
        <v>31</v>
      </c>
      <c r="J1226" s="114">
        <f>[1]!b_info_couponrate(A1226)</f>
        <v>4.05</v>
      </c>
      <c r="K1226" s="30"/>
      <c r="L1226" s="30"/>
      <c r="M1226" s="30"/>
      <c r="N1226" s="84">
        <f>[1]!b_anal_modidura_cnbd(A1226,E1226,1)</f>
        <v>16.860099999999999</v>
      </c>
      <c r="O1226" s="85">
        <f>[1]!b_anal_yield_cnbd(A1226,D1226,1)</f>
        <v>4.2697000000000003</v>
      </c>
      <c r="P1226" s="86">
        <f>IF(U:U="国开1",0.09/N1226+J1226,IF(U:U="国开3",0.14/N1226+J1226,IF(U:U="国开5",0.24/N1226+J1226,IF(U:U="国开7",0.24/N1226+J1226,IF(U:U="国开10",0.29/N1226+J1226,IF(U:U="口行1",0.08/N1226+J1226,IF(U:U="口行2",0.08/N1226+J1226,IF(U:U="口行3",0.08/N1226+J1226,IF(U:U="口行5",0.13/N1226+J1226,IF(U:U="口行7",0.13/N1226+J1226,IF(U:U="口行10",0.18/N1226+J1226,IF(U:U="农发1",0.09/N1226+J1226,IF(U:U="农发2",0.09/N1226+J1226,IF(U:U="农发3",0.09/N1226+J1226,IF(U:U="农发5",0.14/N1226+J1226,IF(U:U="农发7",0.19/N1226+J1226,IF(U:U="农发10",0.19/N1226+J1226,IF(U:U="农发20",0.24/N1226+J1226,IF(U:U="国债1",0.05/N1226+J1226,IF(U:U="国债2",0.05/N1226+J1226,IF(U:U="国债3",0.05/N1226+J1226,IF(U:U="国开0",0,IF(U:U="农发0",0,IF(U:U="国债0",0,IF(U:U="口行0",0,0.1/N1226+J1226)))))))))))))))))))))))))</f>
        <v>4.0559311629231143</v>
      </c>
      <c r="Q1226" s="1"/>
      <c r="R1226" s="88">
        <f t="shared" si="39"/>
        <v>-21.376883707688599</v>
      </c>
      <c r="S1226" s="1"/>
      <c r="U1226" s="1" t="str">
        <f>IF(I:I="国家开发银行","国开",IF(I:I="中国进出口银行","口行",IF(I:I="中国农业发展银行","农发","国债")))&amp;IF(G:G&lt;1,"0",G1226)</f>
        <v>国债30</v>
      </c>
      <c r="W1226" s="1"/>
      <c r="X1226" s="1"/>
    </row>
    <row r="1227" spans="1:24" ht="15.75" hidden="1" x14ac:dyDescent="0.25">
      <c r="A1227" s="113" t="str">
        <f t="shared" si="38"/>
        <v>170411.IB</v>
      </c>
      <c r="B1227" s="29" t="s">
        <v>3893</v>
      </c>
      <c r="C1227" s="29" t="s">
        <v>3894</v>
      </c>
      <c r="D1227" s="33">
        <v>42996</v>
      </c>
      <c r="E1227" s="33">
        <v>42998</v>
      </c>
      <c r="F1227" s="30">
        <v>60</v>
      </c>
      <c r="G1227" s="30">
        <v>3</v>
      </c>
      <c r="H1227" s="29" t="s">
        <v>12</v>
      </c>
      <c r="I1227" s="29" t="s">
        <v>41</v>
      </c>
      <c r="J1227" s="30">
        <v>4.2386999999999997</v>
      </c>
      <c r="K1227" s="30"/>
      <c r="L1227" s="30"/>
      <c r="M1227" s="30"/>
      <c r="N1227" s="84">
        <f>[1]!b_anal_modidura_cnbd(A1227,E1227,1)</f>
        <v>2.6915</v>
      </c>
      <c r="O1227" s="85">
        <f>[1]!b_anal_yield_cnbd(A1227,D1227,1)</f>
        <v>4.2454000000000001</v>
      </c>
      <c r="P1227" s="86">
        <f>IF(U:U="国开1",0.09/N1227+J1227,IF(U:U="国开3",0.14/N1227+J1227,IF(U:U="国开5",0.24/N1227+J1227,IF(U:U="国开7",0.24/N1227+J1227,IF(U:U="国开10",0.29/N1227+J1227,IF(U:U="口行1",0.08/N1227+J1227,IF(U:U="口行2",0.08/N1227+J1227,IF(U:U="口行3",0.08/N1227+J1227,IF(U:U="口行5",0.13/N1227+J1227,IF(U:U="口行7",0.13/N1227+J1227,IF(U:U="口行10",0.18/N1227+J1227,IF(U:U="农发1",0.09/N1227+J1227,IF(U:U="农发2",0.09/N1227+J1227,IF(U:U="农发3",0.09/N1227+J1227,IF(U:U="农发5",0.14/N1227+J1227,IF(U:U="农发7",0.19/N1227+J1227,IF(U:U="农发10",0.19/N1227+J1227,IF(U:U="农发20",0.24/N1227+J1227,IF(U:U="国债1",0.05/N1227+J1227,IF(U:U="国债2",0.05/N1227+J1227,IF(U:U="国债3",0.05/N1227+J1227,IF(U:U="国开0",0,IF(U:U="农发0",0,IF(U:U="国债0",0,IF(U:U="口行0",0,0.1/N1227+J1227)))))))))))))))))))))))))</f>
        <v>4.2721386030094743</v>
      </c>
      <c r="Q1227" s="1"/>
      <c r="R1227" s="88">
        <f t="shared" si="39"/>
        <v>2.6738603009474282</v>
      </c>
      <c r="S1227" s="1"/>
      <c r="U1227" s="1" t="str">
        <f>IF(I:I="国家开发银行","国开",IF(I:I="中国进出口银行","口行",IF(I:I="中国农业发展银行","农发","国债")))&amp;IF(G:G&lt;1,"0",G1227)</f>
        <v>农发3</v>
      </c>
      <c r="W1227" s="1"/>
      <c r="X1227" s="1"/>
    </row>
    <row r="1228" spans="1:24" ht="15.75" hidden="1" x14ac:dyDescent="0.25">
      <c r="A1228" s="113" t="str">
        <f t="shared" si="38"/>
        <v>170412.IB</v>
      </c>
      <c r="B1228" s="29" t="s">
        <v>3895</v>
      </c>
      <c r="C1228" s="29" t="s">
        <v>3896</v>
      </c>
      <c r="D1228" s="33">
        <v>42996</v>
      </c>
      <c r="E1228" s="33">
        <v>42998</v>
      </c>
      <c r="F1228" s="30">
        <v>60</v>
      </c>
      <c r="G1228" s="30">
        <v>5</v>
      </c>
      <c r="H1228" s="29" t="s">
        <v>12</v>
      </c>
      <c r="I1228" s="29" t="s">
        <v>41</v>
      </c>
      <c r="J1228" s="30">
        <v>4.2965</v>
      </c>
      <c r="K1228" s="30"/>
      <c r="L1228" s="30"/>
      <c r="M1228" s="30"/>
      <c r="N1228" s="84">
        <f>[1]!b_anal_modidura_cnbd(A1228,E1228,1)</f>
        <v>4.3464</v>
      </c>
      <c r="O1228" s="85">
        <f>[1]!b_anal_yield_cnbd(A1228,D1228,1)</f>
        <v>4.3099999999999996</v>
      </c>
      <c r="P1228" s="86">
        <f>IF(U:U="国开1",0.09/N1228+J1228,IF(U:U="国开3",0.14/N1228+J1228,IF(U:U="国开5",0.24/N1228+J1228,IF(U:U="国开7",0.24/N1228+J1228,IF(U:U="国开10",0.29/N1228+J1228,IF(U:U="口行1",0.08/N1228+J1228,IF(U:U="口行2",0.08/N1228+J1228,IF(U:U="口行3",0.08/N1228+J1228,IF(U:U="口行5",0.13/N1228+J1228,IF(U:U="口行7",0.13/N1228+J1228,IF(U:U="口行10",0.18/N1228+J1228,IF(U:U="农发1",0.09/N1228+J1228,IF(U:U="农发2",0.09/N1228+J1228,IF(U:U="农发3",0.09/N1228+J1228,IF(U:U="农发5",0.14/N1228+J1228,IF(U:U="农发7",0.19/N1228+J1228,IF(U:U="农发10",0.19/N1228+J1228,IF(U:U="农发20",0.24/N1228+J1228,IF(U:U="国债1",0.05/N1228+J1228,IF(U:U="国债2",0.05/N1228+J1228,IF(U:U="国债3",0.05/N1228+J1228,IF(U:U="国开0",0,IF(U:U="农发0",0,IF(U:U="国债0",0,IF(U:U="口行0",0,0.1/N1228+J1228)))))))))))))))))))))))))</f>
        <v>4.3287105650653412</v>
      </c>
      <c r="Q1228" s="1"/>
      <c r="R1228" s="88">
        <f t="shared" si="39"/>
        <v>1.8710565065341633</v>
      </c>
      <c r="S1228" s="1"/>
      <c r="U1228" s="1" t="str">
        <f>IF(I:I="国家开发银行","国开",IF(I:I="中国进出口银行","口行",IF(I:I="中国农业发展银行","农发","国债")))&amp;IF(G:G&lt;1,"0",G1228)</f>
        <v>农发5</v>
      </c>
      <c r="W1228" s="1"/>
      <c r="X1228" s="1"/>
    </row>
    <row r="1229" spans="1:24" ht="15.75" hidden="1" x14ac:dyDescent="0.25">
      <c r="A1229" s="113" t="str">
        <f t="shared" si="38"/>
        <v>170215.IB</v>
      </c>
      <c r="B1229" s="29" t="s">
        <v>3897</v>
      </c>
      <c r="C1229" s="29" t="s">
        <v>3898</v>
      </c>
      <c r="D1229" s="33">
        <v>42997</v>
      </c>
      <c r="E1229" s="33">
        <v>42999</v>
      </c>
      <c r="F1229" s="30">
        <v>150</v>
      </c>
      <c r="G1229" s="30">
        <v>10</v>
      </c>
      <c r="H1229" s="29" t="s">
        <v>12</v>
      </c>
      <c r="I1229" s="29" t="s">
        <v>15</v>
      </c>
      <c r="J1229" s="30">
        <v>4.1898</v>
      </c>
      <c r="K1229" s="30"/>
      <c r="L1229" s="30"/>
      <c r="M1229" s="30"/>
      <c r="N1229" s="84">
        <f>[1]!b_anal_modidura_cnbd(A1229,E1229,1)</f>
        <v>7.9428000000000001</v>
      </c>
      <c r="O1229" s="85">
        <f>[1]!b_anal_yield_cnbd(A1229,D1229,1)</f>
        <v>4.2125000000000004</v>
      </c>
      <c r="P1229" s="86">
        <f>IF(U:U="国开1",0.09/N1229+J1229,IF(U:U="国开3",0.14/N1229+J1229,IF(U:U="国开5",0.24/N1229+J1229,IF(U:U="国开7",0.24/N1229+J1229,IF(U:U="国开10",0.29/N1229+J1229,IF(U:U="口行1",0.08/N1229+J1229,IF(U:U="口行2",0.08/N1229+J1229,IF(U:U="口行3",0.08/N1229+J1229,IF(U:U="口行5",0.13/N1229+J1229,IF(U:U="口行7",0.13/N1229+J1229,IF(U:U="口行10",0.18/N1229+J1229,IF(U:U="农发1",0.09/N1229+J1229,IF(U:U="农发2",0.09/N1229+J1229,IF(U:U="农发3",0.09/N1229+J1229,IF(U:U="农发5",0.14/N1229+J1229,IF(U:U="农发7",0.19/N1229+J1229,IF(U:U="农发10",0.19/N1229+J1229,IF(U:U="农发20",0.24/N1229+J1229,IF(U:U="国债1",0.05/N1229+J1229,IF(U:U="国债2",0.05/N1229+J1229,IF(U:U="国债3",0.05/N1229+J1229,IF(U:U="国开0",0,IF(U:U="农发0",0,IF(U:U="国债0",0,IF(U:U="口行0",0,0.1/N1229+J1229)))))))))))))))))))))))))</f>
        <v>4.2263110540363602</v>
      </c>
      <c r="Q1229" s="1"/>
      <c r="R1229" s="88">
        <f t="shared" si="39"/>
        <v>1.3811054036359849</v>
      </c>
      <c r="S1229" s="1"/>
      <c r="U1229" s="1" t="str">
        <f>IF(I:I="国家开发银行","国开",IF(I:I="中国进出口银行","口行",IF(I:I="中国农业发展银行","农发","国债")))&amp;IF(G:G&lt;1,"0",G1229)</f>
        <v>国开10</v>
      </c>
      <c r="W1229" s="1"/>
      <c r="X1229" s="1"/>
    </row>
    <row r="1230" spans="1:24" ht="15.75" hidden="1" x14ac:dyDescent="0.25">
      <c r="A1230" s="113" t="str">
        <f t="shared" si="38"/>
        <v>170206.IB</v>
      </c>
      <c r="B1230" s="29" t="s">
        <v>3899</v>
      </c>
      <c r="C1230" s="29" t="s">
        <v>3900</v>
      </c>
      <c r="D1230" s="33">
        <v>42997</v>
      </c>
      <c r="E1230" s="33">
        <v>42999</v>
      </c>
      <c r="F1230" s="30">
        <v>60</v>
      </c>
      <c r="G1230" s="30">
        <v>5</v>
      </c>
      <c r="H1230" s="29" t="s">
        <v>12</v>
      </c>
      <c r="I1230" s="29" t="s">
        <v>15</v>
      </c>
      <c r="J1230" s="30">
        <v>4.2035</v>
      </c>
      <c r="K1230" s="30"/>
      <c r="L1230" s="30"/>
      <c r="M1230" s="30"/>
      <c r="N1230" s="84">
        <f>[1]!b_anal_modidura_cnbd(A1230,E1230,1)</f>
        <v>4.0233999999999996</v>
      </c>
      <c r="O1230" s="85">
        <f>[1]!b_anal_yield_cnbd(A1230,D1230,1)</f>
        <v>4.26</v>
      </c>
      <c r="P1230" s="86">
        <f>IF(U:U="国开1",0.09/N1230+J1230,IF(U:U="国开3",0.14/N1230+J1230,IF(U:U="国开5",0.24/N1230+J1230,IF(U:U="国开7",0.24/N1230+J1230,IF(U:U="国开10",0.29/N1230+J1230,IF(U:U="口行1",0.08/N1230+J1230,IF(U:U="口行2",0.08/N1230+J1230,IF(U:U="口行3",0.08/N1230+J1230,IF(U:U="口行5",0.13/N1230+J1230,IF(U:U="口行7",0.13/N1230+J1230,IF(U:U="口行10",0.18/N1230+J1230,IF(U:U="农发1",0.09/N1230+J1230,IF(U:U="农发2",0.09/N1230+J1230,IF(U:U="农发3",0.09/N1230+J1230,IF(U:U="农发5",0.14/N1230+J1230,IF(U:U="农发7",0.19/N1230+J1230,IF(U:U="农发10",0.19/N1230+J1230,IF(U:U="农发20",0.24/N1230+J1230,IF(U:U="国债1",0.05/N1230+J1230,IF(U:U="国债2",0.05/N1230+J1230,IF(U:U="国债3",0.05/N1230+J1230,IF(U:U="国开0",0,IF(U:U="农发0",0,IF(U:U="国债0",0,IF(U:U="口行0",0,0.1/N1230+J1230)))))))))))))))))))))))))</f>
        <v>4.2631510414077649</v>
      </c>
      <c r="Q1230" s="1"/>
      <c r="R1230" s="88">
        <f t="shared" si="39"/>
        <v>0.31510414077651205</v>
      </c>
      <c r="S1230" s="1"/>
      <c r="U1230" s="1" t="str">
        <f>IF(I:I="国家开发银行","国开",IF(I:I="中国进出口银行","口行",IF(I:I="中国农业发展银行","农发","国债")))&amp;IF(G:G&lt;1,"0",G1230)</f>
        <v>国开5</v>
      </c>
      <c r="W1230" s="1"/>
      <c r="X1230" s="1"/>
    </row>
    <row r="1231" spans="1:24" ht="15.75" hidden="1" x14ac:dyDescent="0.25">
      <c r="A1231" s="113" t="str">
        <f t="shared" si="38"/>
        <v>170415.IB</v>
      </c>
      <c r="B1231" s="29" t="s">
        <v>3901</v>
      </c>
      <c r="C1231" s="29" t="s">
        <v>3902</v>
      </c>
      <c r="D1231" s="33">
        <v>42998</v>
      </c>
      <c r="E1231" s="33">
        <v>43000</v>
      </c>
      <c r="F1231" s="30">
        <v>70</v>
      </c>
      <c r="G1231" s="30">
        <v>10</v>
      </c>
      <c r="H1231" s="29" t="s">
        <v>12</v>
      </c>
      <c r="I1231" s="29" t="s">
        <v>41</v>
      </c>
      <c r="J1231" s="30">
        <v>4.3215000000000003</v>
      </c>
      <c r="K1231" s="30"/>
      <c r="L1231" s="30"/>
      <c r="M1231" s="30"/>
      <c r="N1231" s="84">
        <f>[1]!b_anal_modidura_cnbd(A1231,E1231,1)</f>
        <v>7.9264999999999999</v>
      </c>
      <c r="O1231" s="85">
        <f>[1]!b_anal_yield_cnbd(A1231,D1231,1)</f>
        <v>4.3375000000000004</v>
      </c>
      <c r="P1231" s="86">
        <f>IF(U:U="国开1",0.09/N1231+J1231,IF(U:U="国开3",0.14/N1231+J1231,IF(U:U="国开5",0.24/N1231+J1231,IF(U:U="国开7",0.24/N1231+J1231,IF(U:U="国开10",0.29/N1231+J1231,IF(U:U="口行1",0.08/N1231+J1231,IF(U:U="口行2",0.08/N1231+J1231,IF(U:U="口行3",0.08/N1231+J1231,IF(U:U="口行5",0.13/N1231+J1231,IF(U:U="口行7",0.13/N1231+J1231,IF(U:U="口行10",0.18/N1231+J1231,IF(U:U="农发1",0.09/N1231+J1231,IF(U:U="农发2",0.09/N1231+J1231,IF(U:U="农发3",0.09/N1231+J1231,IF(U:U="农发5",0.14/N1231+J1231,IF(U:U="农发7",0.19/N1231+J1231,IF(U:U="农发10",0.19/N1231+J1231,IF(U:U="农发20",0.24/N1231+J1231,IF(U:U="国债1",0.05/N1231+J1231,IF(U:U="国债2",0.05/N1231+J1231,IF(U:U="国债3",0.05/N1231+J1231,IF(U:U="国开0",0,IF(U:U="农发0",0,IF(U:U="国债0",0,IF(U:U="口行0",0,0.1/N1231+J1231)))))))))))))))))))))))))</f>
        <v>4.3454702264555607</v>
      </c>
      <c r="Q1231" s="1"/>
      <c r="R1231" s="88">
        <f t="shared" si="39"/>
        <v>0.79702264555603364</v>
      </c>
      <c r="S1231" s="1"/>
      <c r="U1231" s="1" t="str">
        <f>IF(I:I="国家开发银行","国开",IF(I:I="中国进出口银行","口行",IF(I:I="中国农业发展银行","农发","国债")))&amp;IF(G:G&lt;1,"0",G1231)</f>
        <v>农发10</v>
      </c>
      <c r="W1231" s="1"/>
      <c r="X1231" s="1"/>
    </row>
    <row r="1232" spans="1:24" ht="15.75" hidden="1" x14ac:dyDescent="0.25">
      <c r="A1232" s="113" t="str">
        <f t="shared" si="38"/>
        <v>170016.IB</v>
      </c>
      <c r="B1232" s="29" t="s">
        <v>3903</v>
      </c>
      <c r="C1232" s="29" t="s">
        <v>3904</v>
      </c>
      <c r="D1232" s="33">
        <v>42998</v>
      </c>
      <c r="E1232" s="33">
        <v>42999</v>
      </c>
      <c r="F1232" s="30">
        <v>400</v>
      </c>
      <c r="G1232" s="30">
        <v>3</v>
      </c>
      <c r="H1232" s="29" t="s">
        <v>12</v>
      </c>
      <c r="I1232" s="29" t="s">
        <v>31</v>
      </c>
      <c r="J1232" s="114">
        <f>[1]!b_info_couponrate(A1232)</f>
        <v>3.46</v>
      </c>
      <c r="K1232" s="30"/>
      <c r="L1232" s="30"/>
      <c r="M1232" s="30"/>
      <c r="N1232" s="84">
        <f>[1]!b_anal_modidura_cnbd(A1232,E1232,1)</f>
        <v>2.6520999999999999</v>
      </c>
      <c r="O1232" s="85">
        <f>[1]!b_anal_yield_cnbd(A1232,D1232,1)</f>
        <v>3.5712000000000002</v>
      </c>
      <c r="P1232" s="86">
        <f>IF(U:U="国开1",0.09/N1232+J1232,IF(U:U="国开3",0.14/N1232+J1232,IF(U:U="国开5",0.24/N1232+J1232,IF(U:U="国开7",0.24/N1232+J1232,IF(U:U="国开10",0.29/N1232+J1232,IF(U:U="口行1",0.08/N1232+J1232,IF(U:U="口行2",0.08/N1232+J1232,IF(U:U="口行3",0.08/N1232+J1232,IF(U:U="口行5",0.13/N1232+J1232,IF(U:U="口行7",0.13/N1232+J1232,IF(U:U="口行10",0.18/N1232+J1232,IF(U:U="农发1",0.09/N1232+J1232,IF(U:U="农发2",0.09/N1232+J1232,IF(U:U="农发3",0.09/N1232+J1232,IF(U:U="农发5",0.14/N1232+J1232,IF(U:U="农发7",0.19/N1232+J1232,IF(U:U="农发10",0.19/N1232+J1232,IF(U:U="农发20",0.24/N1232+J1232,IF(U:U="国债1",0.05/N1232+J1232,IF(U:U="国债2",0.05/N1232+J1232,IF(U:U="国债3",0.05/N1232+J1232,IF(U:U="国开0",0,IF(U:U="农发0",0,IF(U:U="国债0",0,IF(U:U="口行0",0,0.1/N1232+J1232)))))))))))))))))))))))))</f>
        <v>3.478852984427435</v>
      </c>
      <c r="Q1232" s="1"/>
      <c r="R1232" s="88">
        <f t="shared" si="39"/>
        <v>-9.2347015572565194</v>
      </c>
      <c r="S1232" s="1"/>
      <c r="U1232" s="1" t="str">
        <f>IF(I:I="国家开发银行","国开",IF(I:I="中国进出口银行","口行",IF(I:I="中国农业发展银行","农发","国债")))&amp;IF(G:G&lt;1,"0",G1232)</f>
        <v>国债3</v>
      </c>
      <c r="W1232" s="1"/>
      <c r="X1232" s="1"/>
    </row>
    <row r="1233" spans="1:24" ht="15.75" hidden="1" x14ac:dyDescent="0.25">
      <c r="A1233" s="113" t="str">
        <f t="shared" si="38"/>
        <v>170404.IB</v>
      </c>
      <c r="B1233" s="29" t="s">
        <v>3905</v>
      </c>
      <c r="C1233" s="29" t="s">
        <v>3906</v>
      </c>
      <c r="D1233" s="33">
        <v>42998</v>
      </c>
      <c r="E1233" s="33">
        <v>43000</v>
      </c>
      <c r="F1233" s="30">
        <v>30</v>
      </c>
      <c r="G1233" s="30">
        <v>7</v>
      </c>
      <c r="H1233" s="29" t="s">
        <v>12</v>
      </c>
      <c r="I1233" s="29" t="s">
        <v>41</v>
      </c>
      <c r="J1233" s="30">
        <v>4.3446999999999996</v>
      </c>
      <c r="K1233" s="30"/>
      <c r="L1233" s="30"/>
      <c r="M1233" s="30"/>
      <c r="N1233" s="84">
        <f>[1]!b_anal_modidura_cnbd(A1233,E1233,1)</f>
        <v>5.3143000000000002</v>
      </c>
      <c r="O1233" s="85">
        <f>[1]!b_anal_yield_cnbd(A1233,D1233,1)</f>
        <v>4.3700999999999999</v>
      </c>
      <c r="P1233" s="86">
        <f>IF(U:U="国开1",0.09/N1233+J1233,IF(U:U="国开3",0.14/N1233+J1233,IF(U:U="国开5",0.24/N1233+J1233,IF(U:U="国开7",0.24/N1233+J1233,IF(U:U="国开10",0.29/N1233+J1233,IF(U:U="口行1",0.08/N1233+J1233,IF(U:U="口行2",0.08/N1233+J1233,IF(U:U="口行3",0.08/N1233+J1233,IF(U:U="口行5",0.13/N1233+J1233,IF(U:U="口行7",0.13/N1233+J1233,IF(U:U="口行10",0.18/N1233+J1233,IF(U:U="农发1",0.09/N1233+J1233,IF(U:U="农发2",0.09/N1233+J1233,IF(U:U="农发3",0.09/N1233+J1233,IF(U:U="农发5",0.14/N1233+J1233,IF(U:U="农发7",0.19/N1233+J1233,IF(U:U="农发10",0.19/N1233+J1233,IF(U:U="农发20",0.24/N1233+J1233,IF(U:U="国债1",0.05/N1233+J1233,IF(U:U="国债2",0.05/N1233+J1233,IF(U:U="国债3",0.05/N1233+J1233,IF(U:U="国开0",0,IF(U:U="农发0",0,IF(U:U="国债0",0,IF(U:U="口行0",0,0.1/N1233+J1233)))))))))))))))))))))))))</f>
        <v>4.380452592062924</v>
      </c>
      <c r="Q1233" s="1"/>
      <c r="R1233" s="88">
        <f t="shared" si="39"/>
        <v>1.035259206292416</v>
      </c>
      <c r="S1233" s="1"/>
      <c r="U1233" s="1" t="str">
        <f>IF(I:I="国家开发银行","国开",IF(I:I="中国进出口银行","口行",IF(I:I="中国农业发展银行","农发","国债")))&amp;IF(G:G&lt;1,"0",G1233)</f>
        <v>农发7</v>
      </c>
      <c r="W1233" s="1"/>
      <c r="X1233" s="1"/>
    </row>
    <row r="1234" spans="1:24" ht="15.75" hidden="1" x14ac:dyDescent="0.25">
      <c r="A1234" s="113" t="str">
        <f t="shared" si="38"/>
        <v>170303.IB</v>
      </c>
      <c r="B1234" s="29" t="s">
        <v>3907</v>
      </c>
      <c r="C1234" s="29" t="s">
        <v>3908</v>
      </c>
      <c r="D1234" s="33">
        <v>42999</v>
      </c>
      <c r="E1234" s="33">
        <v>43003</v>
      </c>
      <c r="F1234" s="30">
        <v>40</v>
      </c>
      <c r="G1234" s="30">
        <v>10</v>
      </c>
      <c r="H1234" s="29" t="s">
        <v>12</v>
      </c>
      <c r="I1234" s="29" t="s">
        <v>22</v>
      </c>
      <c r="J1234" s="30">
        <v>4.3663999999999996</v>
      </c>
      <c r="K1234" s="30">
        <v>2.39</v>
      </c>
      <c r="L1234" s="30"/>
      <c r="M1234" s="30">
        <v>1.05</v>
      </c>
      <c r="N1234" s="84">
        <f>[1]!b_anal_modidura_cnbd(A1234,E1234,1)</f>
        <v>7.5336999999999996</v>
      </c>
      <c r="O1234" s="85">
        <f>[1]!b_anal_yield_cnbd(A1234,D1234,1)</f>
        <v>4.3849</v>
      </c>
      <c r="P1234" s="86">
        <f>IF(U:U="国开1",0.09/N1234+J1234,IF(U:U="国开3",0.14/N1234+J1234,IF(U:U="国开5",0.24/N1234+J1234,IF(U:U="国开7",0.24/N1234+J1234,IF(U:U="国开10",0.29/N1234+J1234,IF(U:U="口行1",0.08/N1234+J1234,IF(U:U="口行2",0.08/N1234+J1234,IF(U:U="口行3",0.08/N1234+J1234,IF(U:U="口行5",0.13/N1234+J1234,IF(U:U="口行7",0.13/N1234+J1234,IF(U:U="口行10",0.18/N1234+J1234,IF(U:U="农发1",0.09/N1234+J1234,IF(U:U="农发2",0.09/N1234+J1234,IF(U:U="农发3",0.09/N1234+J1234,IF(U:U="农发5",0.14/N1234+J1234,IF(U:U="农发7",0.19/N1234+J1234,IF(U:U="农发10",0.19/N1234+J1234,IF(U:U="农发20",0.24/N1234+J1234,IF(U:U="国债1",0.05/N1234+J1234,IF(U:U="国债2",0.05/N1234+J1234,IF(U:U="国债3",0.05/N1234+J1234,IF(U:U="国开0",0,IF(U:U="农发0",0,IF(U:U="国债0",0,IF(U:U="口行0",0,0.1/N1234+J1234)))))))))))))))))))))))))</f>
        <v>4.3902926423935114</v>
      </c>
      <c r="Q1234" s="1"/>
      <c r="R1234" s="88">
        <f t="shared" si="39"/>
        <v>0.53926423935113377</v>
      </c>
      <c r="S1234" s="1"/>
      <c r="U1234" s="1" t="str">
        <f>IF(I:I="国家开发银行","国开",IF(I:I="中国进出口银行","口行",IF(I:I="中国农业发展银行","农发","国债")))&amp;IF(G:G&lt;1,"0",G1234)</f>
        <v>口行10</v>
      </c>
      <c r="W1234" s="1"/>
      <c r="X1234" s="1"/>
    </row>
    <row r="1235" spans="1:24" ht="15.75" hidden="1" x14ac:dyDescent="0.25">
      <c r="A1235" s="113" t="str">
        <f t="shared" si="38"/>
        <v>170208.IB</v>
      </c>
      <c r="B1235" s="29" t="s">
        <v>3909</v>
      </c>
      <c r="C1235" s="29" t="s">
        <v>3910</v>
      </c>
      <c r="D1235" s="33">
        <v>42999</v>
      </c>
      <c r="E1235" s="33">
        <v>43003</v>
      </c>
      <c r="F1235" s="30">
        <v>30</v>
      </c>
      <c r="G1235" s="30">
        <v>7</v>
      </c>
      <c r="H1235" s="29" t="s">
        <v>12</v>
      </c>
      <c r="I1235" s="29" t="s">
        <v>15</v>
      </c>
      <c r="J1235" s="30">
        <v>4.3486000000000002</v>
      </c>
      <c r="K1235" s="30">
        <v>4.03</v>
      </c>
      <c r="L1235" s="30"/>
      <c r="M1235" s="30">
        <v>1.49</v>
      </c>
      <c r="N1235" s="84">
        <f>[1]!b_anal_modidura_cnbd(A1235,E1235,1)</f>
        <v>5.8387000000000002</v>
      </c>
      <c r="O1235" s="85">
        <f>[1]!b_anal_yield_cnbd(A1235,D1235,1)</f>
        <v>4.37</v>
      </c>
      <c r="P1235" s="86">
        <f>IF(U:U="国开1",0.09/N1235+J1235,IF(U:U="国开3",0.14/N1235+J1235,IF(U:U="国开5",0.24/N1235+J1235,IF(U:U="国开7",0.24/N1235+J1235,IF(U:U="国开10",0.29/N1235+J1235,IF(U:U="口行1",0.08/N1235+J1235,IF(U:U="口行2",0.08/N1235+J1235,IF(U:U="口行3",0.08/N1235+J1235,IF(U:U="口行5",0.13/N1235+J1235,IF(U:U="口行7",0.13/N1235+J1235,IF(U:U="口行10",0.18/N1235+J1235,IF(U:U="农发1",0.09/N1235+J1235,IF(U:U="农发2",0.09/N1235+J1235,IF(U:U="农发3",0.09/N1235+J1235,IF(U:U="农发5",0.14/N1235+J1235,IF(U:U="农发7",0.19/N1235+J1235,IF(U:U="农发10",0.19/N1235+J1235,IF(U:U="农发20",0.24/N1235+J1235,IF(U:U="国债1",0.05/N1235+J1235,IF(U:U="国债2",0.05/N1235+J1235,IF(U:U="国债3",0.05/N1235+J1235,IF(U:U="国开0",0,IF(U:U="农发0",0,IF(U:U="国债0",0,IF(U:U="口行0",0,0.1/N1235+J1235)))))))))))))))))))))))))</f>
        <v>4.389705040505592</v>
      </c>
      <c r="Q1235" s="1"/>
      <c r="R1235" s="88">
        <f t="shared" si="39"/>
        <v>1.9705040505591853</v>
      </c>
      <c r="S1235" s="1"/>
      <c r="U1235" s="1" t="str">
        <f>IF(I:I="国家开发银行","国开",IF(I:I="中国进出口银行","口行",IF(I:I="中国农业发展银行","农发","国债")))&amp;IF(G:G&lt;1,"0",G1235)</f>
        <v>国开7</v>
      </c>
      <c r="W1235" s="1"/>
      <c r="X1235" s="1"/>
    </row>
    <row r="1236" spans="1:24" ht="15.75" hidden="1" x14ac:dyDescent="0.25">
      <c r="A1236" s="113" t="str">
        <f t="shared" si="38"/>
        <v>170309.IB</v>
      </c>
      <c r="B1236" s="29" t="s">
        <v>3911</v>
      </c>
      <c r="C1236" s="29" t="s">
        <v>3912</v>
      </c>
      <c r="D1236" s="33">
        <v>42999</v>
      </c>
      <c r="E1236" s="33">
        <v>43003</v>
      </c>
      <c r="F1236" s="30">
        <v>50</v>
      </c>
      <c r="G1236" s="30">
        <v>5</v>
      </c>
      <c r="H1236" s="29" t="s">
        <v>12</v>
      </c>
      <c r="I1236" s="29" t="s">
        <v>22</v>
      </c>
      <c r="J1236" s="30">
        <v>4.3322000000000003</v>
      </c>
      <c r="K1236" s="30">
        <v>2.21</v>
      </c>
      <c r="L1236" s="30"/>
      <c r="M1236" s="30">
        <v>2.92</v>
      </c>
      <c r="N1236" s="84">
        <f>[1]!b_anal_modidura_cnbd(A1236,E1236,1)</f>
        <v>4.2244999999999999</v>
      </c>
      <c r="O1236" s="85">
        <f>[1]!b_anal_yield_cnbd(A1236,D1236,1)</f>
        <v>4.3536000000000001</v>
      </c>
      <c r="P1236" s="86">
        <f>IF(U:U="国开1",0.09/N1236+J1236,IF(U:U="国开3",0.14/N1236+J1236,IF(U:U="国开5",0.24/N1236+J1236,IF(U:U="国开7",0.24/N1236+J1236,IF(U:U="国开10",0.29/N1236+J1236,IF(U:U="口行1",0.08/N1236+J1236,IF(U:U="口行2",0.08/N1236+J1236,IF(U:U="口行3",0.08/N1236+J1236,IF(U:U="口行5",0.13/N1236+J1236,IF(U:U="口行7",0.13/N1236+J1236,IF(U:U="口行10",0.18/N1236+J1236,IF(U:U="农发1",0.09/N1236+J1236,IF(U:U="农发2",0.09/N1236+J1236,IF(U:U="农发3",0.09/N1236+J1236,IF(U:U="农发5",0.14/N1236+J1236,IF(U:U="农发7",0.19/N1236+J1236,IF(U:U="农发10",0.19/N1236+J1236,IF(U:U="农发20",0.24/N1236+J1236,IF(U:U="国债1",0.05/N1236+J1236,IF(U:U="国债2",0.05/N1236+J1236,IF(U:U="国债3",0.05/N1236+J1236,IF(U:U="国开0",0,IF(U:U="农发0",0,IF(U:U="国债0",0,IF(U:U="口行0",0,0.1/N1236+J1236)))))))))))))))))))))))))</f>
        <v>4.3629728725292933</v>
      </c>
      <c r="Q1236" s="1"/>
      <c r="R1236" s="88">
        <f t="shared" si="39"/>
        <v>0.93728725292931969</v>
      </c>
      <c r="S1236" s="1"/>
      <c r="U1236" s="1" t="str">
        <f>IF(I:I="国家开发银行","国开",IF(I:I="中国进出口银行","口行",IF(I:I="中国农业发展银行","农发","国债")))&amp;IF(G:G&lt;1,"0",G1236)</f>
        <v>口行5</v>
      </c>
      <c r="W1236" s="1"/>
      <c r="X1236" s="1"/>
    </row>
    <row r="1237" spans="1:24" ht="15.75" hidden="1" x14ac:dyDescent="0.25">
      <c r="A1237" s="113" t="str">
        <f t="shared" si="38"/>
        <v>170310.IB</v>
      </c>
      <c r="B1237" s="29" t="s">
        <v>3913</v>
      </c>
      <c r="C1237" s="29" t="s">
        <v>3914</v>
      </c>
      <c r="D1237" s="33">
        <v>42999</v>
      </c>
      <c r="E1237" s="33">
        <v>43003</v>
      </c>
      <c r="F1237" s="30">
        <v>40</v>
      </c>
      <c r="G1237" s="30">
        <v>3</v>
      </c>
      <c r="H1237" s="29" t="s">
        <v>12</v>
      </c>
      <c r="I1237" s="29" t="s">
        <v>22</v>
      </c>
      <c r="J1237" s="30">
        <v>4.2801</v>
      </c>
      <c r="K1237" s="30">
        <v>2.2599999999999998</v>
      </c>
      <c r="L1237" s="30"/>
      <c r="M1237" s="30">
        <v>1.05</v>
      </c>
      <c r="N1237" s="84">
        <f>[1]!b_anal_modidura_cnbd(A1237,E1237,1)</f>
        <v>2.6383000000000001</v>
      </c>
      <c r="O1237" s="85">
        <f>[1]!b_anal_yield_cnbd(A1237,D1237,1)</f>
        <v>4.2801</v>
      </c>
      <c r="P1237" s="86">
        <f>IF(U:U="国开1",0.09/N1237+J1237,IF(U:U="国开3",0.14/N1237+J1237,IF(U:U="国开5",0.24/N1237+J1237,IF(U:U="国开7",0.24/N1237+J1237,IF(U:U="国开10",0.29/N1237+J1237,IF(U:U="口行1",0.08/N1237+J1237,IF(U:U="口行2",0.08/N1237+J1237,IF(U:U="口行3",0.08/N1237+J1237,IF(U:U="口行5",0.13/N1237+J1237,IF(U:U="口行7",0.13/N1237+J1237,IF(U:U="口行10",0.18/N1237+J1237,IF(U:U="农发1",0.09/N1237+J1237,IF(U:U="农发2",0.09/N1237+J1237,IF(U:U="农发3",0.09/N1237+J1237,IF(U:U="农发5",0.14/N1237+J1237,IF(U:U="农发7",0.19/N1237+J1237,IF(U:U="农发10",0.19/N1237+J1237,IF(U:U="农发20",0.24/N1237+J1237,IF(U:U="国债1",0.05/N1237+J1237,IF(U:U="国债2",0.05/N1237+J1237,IF(U:U="国债3",0.05/N1237+J1237,IF(U:U="国开0",0,IF(U:U="农发0",0,IF(U:U="国债0",0,IF(U:U="口行0",0,0.1/N1237+J1237)))))))))))))))))))))))))</f>
        <v>4.3104225561914866</v>
      </c>
      <c r="Q1237" s="1"/>
      <c r="R1237" s="88">
        <f t="shared" si="39"/>
        <v>3.0322556191486605</v>
      </c>
      <c r="S1237" s="1"/>
      <c r="U1237" s="1" t="str">
        <f>IF(I:I="国家开发银行","国开",IF(I:I="中国进出口银行","口行",IF(I:I="中国农业发展银行","农发","国债")))&amp;IF(G:G&lt;1,"0",G1237)</f>
        <v>口行3</v>
      </c>
      <c r="W1237" s="1"/>
      <c r="X1237" s="1"/>
    </row>
    <row r="1238" spans="1:24" ht="15.75" hidden="1" x14ac:dyDescent="0.25">
      <c r="A1238" s="113" t="str">
        <f t="shared" si="38"/>
        <v>170209.IB</v>
      </c>
      <c r="B1238" s="29" t="s">
        <v>3915</v>
      </c>
      <c r="C1238" s="29" t="s">
        <v>3916</v>
      </c>
      <c r="D1238" s="33">
        <v>42999</v>
      </c>
      <c r="E1238" s="33">
        <v>43003</v>
      </c>
      <c r="F1238" s="30">
        <v>50</v>
      </c>
      <c r="G1238" s="30">
        <v>3</v>
      </c>
      <c r="H1238" s="29" t="s">
        <v>12</v>
      </c>
      <c r="I1238" s="29" t="s">
        <v>15</v>
      </c>
      <c r="J1238" s="30">
        <v>4.1970000000000001</v>
      </c>
      <c r="K1238" s="30">
        <v>3.75</v>
      </c>
      <c r="L1238" s="30"/>
      <c r="M1238" s="30">
        <v>9.9700000000000006</v>
      </c>
      <c r="N1238" s="84">
        <f>[1]!b_anal_modidura_cnbd(A1238,E1238,1)</f>
        <v>2.7284000000000002</v>
      </c>
      <c r="O1238" s="85">
        <f>[1]!b_anal_yield_cnbd(A1238,D1238,1)</f>
        <v>4.2516999999999996</v>
      </c>
      <c r="P1238" s="86">
        <f>IF(U:U="国开1",0.09/N1238+J1238,IF(U:U="国开3",0.14/N1238+J1238,IF(U:U="国开5",0.24/N1238+J1238,IF(U:U="国开7",0.24/N1238+J1238,IF(U:U="国开10",0.29/N1238+J1238,IF(U:U="口行1",0.08/N1238+J1238,IF(U:U="口行2",0.08/N1238+J1238,IF(U:U="口行3",0.08/N1238+J1238,IF(U:U="口行5",0.13/N1238+J1238,IF(U:U="口行7",0.13/N1238+J1238,IF(U:U="口行10",0.18/N1238+J1238,IF(U:U="农发1",0.09/N1238+J1238,IF(U:U="农发2",0.09/N1238+J1238,IF(U:U="农发3",0.09/N1238+J1238,IF(U:U="农发5",0.14/N1238+J1238,IF(U:U="农发7",0.19/N1238+J1238,IF(U:U="农发10",0.19/N1238+J1238,IF(U:U="农发20",0.24/N1238+J1238,IF(U:U="国债1",0.05/N1238+J1238,IF(U:U="国债2",0.05/N1238+J1238,IF(U:U="国债3",0.05/N1238+J1238,IF(U:U="国开0",0,IF(U:U="农发0",0,IF(U:U="国债0",0,IF(U:U="口行0",0,0.1/N1238+J1238)))))))))))))))))))))))))</f>
        <v>4.2483121243219468</v>
      </c>
      <c r="Q1238" s="1"/>
      <c r="R1238" s="88">
        <f t="shared" si="39"/>
        <v>-0.33878756780527652</v>
      </c>
      <c r="S1238" s="1"/>
      <c r="U1238" s="1" t="str">
        <f>IF(I:I="国家开发银行","国开",IF(I:I="中国进出口银行","口行",IF(I:I="中国农业发展银行","农发","国债")))&amp;IF(G:G&lt;1,"0",G1238)</f>
        <v>国开3</v>
      </c>
      <c r="W1238" s="1"/>
      <c r="X1238" s="1"/>
    </row>
    <row r="1239" spans="1:24" ht="15.75" hidden="1" x14ac:dyDescent="0.25">
      <c r="A1239" s="113" t="str">
        <f t="shared" si="38"/>
        <v>170412.IB</v>
      </c>
      <c r="B1239" s="29" t="s">
        <v>3917</v>
      </c>
      <c r="C1239" s="29" t="s">
        <v>3918</v>
      </c>
      <c r="D1239" s="33">
        <v>43003</v>
      </c>
      <c r="E1239" s="33">
        <v>43005</v>
      </c>
      <c r="F1239" s="30">
        <v>32.299999999999997</v>
      </c>
      <c r="G1239" s="30">
        <v>5</v>
      </c>
      <c r="H1239" s="29" t="s">
        <v>12</v>
      </c>
      <c r="I1239" s="29" t="s">
        <v>41</v>
      </c>
      <c r="J1239" s="30">
        <v>4.2759</v>
      </c>
      <c r="K1239" s="30">
        <v>6.05</v>
      </c>
      <c r="L1239" s="30"/>
      <c r="M1239" s="30">
        <v>1.44</v>
      </c>
      <c r="N1239" s="84">
        <f>[1]!b_anal_modidura_cnbd(A1239,E1239,1)</f>
        <v>4.3281000000000001</v>
      </c>
      <c r="O1239" s="85">
        <f>[1]!b_anal_yield_cnbd(A1239,D1239,1)</f>
        <v>4.3056999999999999</v>
      </c>
      <c r="P1239" s="86">
        <f>IF(U:U="国开1",0.09/N1239+J1239,IF(U:U="国开3",0.14/N1239+J1239,IF(U:U="国开5",0.24/N1239+J1239,IF(U:U="国开7",0.24/N1239+J1239,IF(U:U="国开10",0.29/N1239+J1239,IF(U:U="口行1",0.08/N1239+J1239,IF(U:U="口行2",0.08/N1239+J1239,IF(U:U="口行3",0.08/N1239+J1239,IF(U:U="口行5",0.13/N1239+J1239,IF(U:U="口行7",0.13/N1239+J1239,IF(U:U="口行10",0.18/N1239+J1239,IF(U:U="农发1",0.09/N1239+J1239,IF(U:U="农发2",0.09/N1239+J1239,IF(U:U="农发3",0.09/N1239+J1239,IF(U:U="农发5",0.14/N1239+J1239,IF(U:U="农发7",0.19/N1239+J1239,IF(U:U="农发10",0.19/N1239+J1239,IF(U:U="农发20",0.24/N1239+J1239,IF(U:U="国债1",0.05/N1239+J1239,IF(U:U="国债2",0.05/N1239+J1239,IF(U:U="国债3",0.05/N1239+J1239,IF(U:U="国开0",0,IF(U:U="农发0",0,IF(U:U="国债0",0,IF(U:U="口行0",0,0.1/N1239+J1239)))))))))))))))))))))))))</f>
        <v>4.3082467572375869</v>
      </c>
      <c r="Q1239" s="1"/>
      <c r="R1239" s="88">
        <f t="shared" si="39"/>
        <v>0.25467572375870162</v>
      </c>
      <c r="S1239" s="1"/>
      <c r="U1239" s="1" t="str">
        <f>IF(I:I="国家开发银行","国开",IF(I:I="中国进出口银行","口行",IF(I:I="中国农业发展银行","农发","国债")))&amp;IF(G:G&lt;1,"0",G1239)</f>
        <v>农发5</v>
      </c>
      <c r="W1239" s="1"/>
      <c r="X1239" s="1"/>
    </row>
    <row r="1240" spans="1:24" ht="15.75" hidden="1" x14ac:dyDescent="0.25">
      <c r="A1240" s="113" t="str">
        <f t="shared" si="38"/>
        <v>170415.IB</v>
      </c>
      <c r="B1240" s="29" t="s">
        <v>3919</v>
      </c>
      <c r="C1240" s="29" t="s">
        <v>3920</v>
      </c>
      <c r="D1240" s="33">
        <v>43003</v>
      </c>
      <c r="E1240" s="33">
        <v>43005</v>
      </c>
      <c r="F1240" s="30">
        <v>50</v>
      </c>
      <c r="G1240" s="30">
        <v>10</v>
      </c>
      <c r="H1240" s="29" t="s">
        <v>12</v>
      </c>
      <c r="I1240" s="29" t="s">
        <v>41</v>
      </c>
      <c r="J1240" s="30">
        <v>4.2912999999999997</v>
      </c>
      <c r="K1240" s="30">
        <v>6.94</v>
      </c>
      <c r="L1240" s="30"/>
      <c r="M1240" s="30">
        <v>4.97</v>
      </c>
      <c r="N1240" s="84">
        <f>[1]!b_anal_modidura_cnbd(A1240,E1240,1)</f>
        <v>7.9145000000000003</v>
      </c>
      <c r="O1240" s="85">
        <f>[1]!b_anal_yield_cnbd(A1240,D1240,1)</f>
        <v>4.3174999999999999</v>
      </c>
      <c r="P1240" s="86">
        <f>IF(U:U="国开1",0.09/N1240+J1240,IF(U:U="国开3",0.14/N1240+J1240,IF(U:U="国开5",0.24/N1240+J1240,IF(U:U="国开7",0.24/N1240+J1240,IF(U:U="国开10",0.29/N1240+J1240,IF(U:U="口行1",0.08/N1240+J1240,IF(U:U="口行2",0.08/N1240+J1240,IF(U:U="口行3",0.08/N1240+J1240,IF(U:U="口行5",0.13/N1240+J1240,IF(U:U="口行7",0.13/N1240+J1240,IF(U:U="口行10",0.18/N1240+J1240,IF(U:U="农发1",0.09/N1240+J1240,IF(U:U="农发2",0.09/N1240+J1240,IF(U:U="农发3",0.09/N1240+J1240,IF(U:U="农发5",0.14/N1240+J1240,IF(U:U="农发7",0.19/N1240+J1240,IF(U:U="农发10",0.19/N1240+J1240,IF(U:U="农发20",0.24/N1240+J1240,IF(U:U="国债1",0.05/N1240+J1240,IF(U:U="国债2",0.05/N1240+J1240,IF(U:U="国债3",0.05/N1240+J1240,IF(U:U="国开0",0,IF(U:U="农发0",0,IF(U:U="国债0",0,IF(U:U="口行0",0,0.1/N1240+J1240)))))))))))))))))))))))))</f>
        <v>4.3153065702192173</v>
      </c>
      <c r="Q1240" s="1"/>
      <c r="R1240" s="88">
        <f t="shared" si="39"/>
        <v>-0.21934297807826297</v>
      </c>
      <c r="S1240" s="1"/>
      <c r="U1240" s="1" t="str">
        <f>IF(I:I="国家开发银行","国开",IF(I:I="中国进出口银行","口行",IF(I:I="中国农业发展银行","农发","国债")))&amp;IF(G:G&lt;1,"0",G1240)</f>
        <v>农发10</v>
      </c>
      <c r="W1240" s="1"/>
      <c r="X1240" s="1"/>
    </row>
    <row r="1241" spans="1:24" ht="15.75" hidden="1" x14ac:dyDescent="0.25">
      <c r="A1241" s="113" t="str">
        <f t="shared" si="38"/>
        <v>170411.IB</v>
      </c>
      <c r="B1241" s="29" t="s">
        <v>3921</v>
      </c>
      <c r="C1241" s="29" t="s">
        <v>3922</v>
      </c>
      <c r="D1241" s="33">
        <v>43003</v>
      </c>
      <c r="E1241" s="33">
        <v>43005</v>
      </c>
      <c r="F1241" s="30">
        <v>41.4</v>
      </c>
      <c r="G1241" s="30">
        <v>3</v>
      </c>
      <c r="H1241" s="29" t="s">
        <v>12</v>
      </c>
      <c r="I1241" s="29" t="s">
        <v>41</v>
      </c>
      <c r="J1241" s="30">
        <v>4.2199</v>
      </c>
      <c r="K1241" s="30">
        <v>4.28</v>
      </c>
      <c r="L1241" s="30"/>
      <c r="M1241" s="30">
        <v>1.08</v>
      </c>
      <c r="N1241" s="84">
        <f>[1]!b_anal_modidura_cnbd(A1241,E1241,1)</f>
        <v>2.6722000000000001</v>
      </c>
      <c r="O1241" s="85">
        <f>[1]!b_anal_yield_cnbd(A1241,D1241,1)</f>
        <v>4.2530000000000001</v>
      </c>
      <c r="P1241" s="86">
        <f>IF(U:U="国开1",0.09/N1241+J1241,IF(U:U="国开3",0.14/N1241+J1241,IF(U:U="国开5",0.24/N1241+J1241,IF(U:U="国开7",0.24/N1241+J1241,IF(U:U="国开10",0.29/N1241+J1241,IF(U:U="口行1",0.08/N1241+J1241,IF(U:U="口行2",0.08/N1241+J1241,IF(U:U="口行3",0.08/N1241+J1241,IF(U:U="口行5",0.13/N1241+J1241,IF(U:U="口行7",0.13/N1241+J1241,IF(U:U="口行10",0.18/N1241+J1241,IF(U:U="农发1",0.09/N1241+J1241,IF(U:U="农发2",0.09/N1241+J1241,IF(U:U="农发3",0.09/N1241+J1241,IF(U:U="农发5",0.14/N1241+J1241,IF(U:U="农发7",0.19/N1241+J1241,IF(U:U="农发10",0.19/N1241+J1241,IF(U:U="农发20",0.24/N1241+J1241,IF(U:U="国债1",0.05/N1241+J1241,IF(U:U="国债2",0.05/N1241+J1241,IF(U:U="国债3",0.05/N1241+J1241,IF(U:U="国开0",0,IF(U:U="农发0",0,IF(U:U="国债0",0,IF(U:U="口行0",0,0.1/N1241+J1241)))))))))))))))))))))))))</f>
        <v>4.25358011376394</v>
      </c>
      <c r="Q1241" s="1"/>
      <c r="R1241" s="88">
        <f t="shared" si="39"/>
        <v>5.8011376393984904E-2</v>
      </c>
      <c r="S1241" s="1"/>
      <c r="U1241" s="1" t="str">
        <f>IF(I:I="国家开发银行","国开",IF(I:I="中国进出口银行","口行",IF(I:I="中国农业发展银行","农发","国债")))&amp;IF(G:G&lt;1,"0",G1241)</f>
        <v>农发3</v>
      </c>
      <c r="W1241" s="1"/>
      <c r="X1241" s="1"/>
    </row>
    <row r="1242" spans="1:24" ht="15.75" hidden="1" x14ac:dyDescent="0.25">
      <c r="A1242" s="113" t="str">
        <f t="shared" si="38"/>
        <v>170206.IB</v>
      </c>
      <c r="B1242" s="29" t="s">
        <v>3923</v>
      </c>
      <c r="C1242" s="29" t="s">
        <v>3924</v>
      </c>
      <c r="D1242" s="33">
        <v>43004</v>
      </c>
      <c r="E1242" s="33">
        <v>43017</v>
      </c>
      <c r="F1242" s="30">
        <v>70</v>
      </c>
      <c r="G1242" s="30">
        <v>5</v>
      </c>
      <c r="H1242" s="29" t="s">
        <v>12</v>
      </c>
      <c r="I1242" s="29" t="s">
        <v>15</v>
      </c>
      <c r="J1242" s="30">
        <v>4.1749999999999998</v>
      </c>
      <c r="K1242" s="30"/>
      <c r="L1242" s="30"/>
      <c r="M1242" s="30"/>
      <c r="N1242" s="84">
        <f>[1]!b_anal_modidura_cnbd(A1242,E1242,1)</f>
        <v>3.9765999999999999</v>
      </c>
      <c r="O1242" s="85">
        <f>[1]!b_anal_yield_cnbd(A1242,D1242,1)</f>
        <v>4.2499000000000002</v>
      </c>
      <c r="P1242" s="86">
        <f>IF(U:U="国开1",0.09/N1242+J1242,IF(U:U="国开3",0.14/N1242+J1242,IF(U:U="国开5",0.24/N1242+J1242,IF(U:U="国开7",0.24/N1242+J1242,IF(U:U="国开10",0.29/N1242+J1242,IF(U:U="口行1",0.08/N1242+J1242,IF(U:U="口行2",0.08/N1242+J1242,IF(U:U="口行3",0.08/N1242+J1242,IF(U:U="口行5",0.13/N1242+J1242,IF(U:U="口行7",0.13/N1242+J1242,IF(U:U="口行10",0.18/N1242+J1242,IF(U:U="农发1",0.09/N1242+J1242,IF(U:U="农发2",0.09/N1242+J1242,IF(U:U="农发3",0.09/N1242+J1242,IF(U:U="农发5",0.14/N1242+J1242,IF(U:U="农发7",0.19/N1242+J1242,IF(U:U="农发10",0.19/N1242+J1242,IF(U:U="农发20",0.24/N1242+J1242,IF(U:U="国债1",0.05/N1242+J1242,IF(U:U="国债2",0.05/N1242+J1242,IF(U:U="国债3",0.05/N1242+J1242,IF(U:U="国开0",0,IF(U:U="农发0",0,IF(U:U="国债0",0,IF(U:U="口行0",0,0.1/N1242+J1242)))))))))))))))))))))))))</f>
        <v>4.2353530654327818</v>
      </c>
      <c r="Q1242" s="1"/>
      <c r="R1242" s="88">
        <f t="shared" si="39"/>
        <v>-1.454693456721845</v>
      </c>
      <c r="S1242" s="1"/>
      <c r="U1242" s="1" t="str">
        <f>IF(I:I="国家开发银行","国开",IF(I:I="中国进出口银行","口行",IF(I:I="中国农业发展银行","农发","国债")))&amp;IF(G:G&lt;1,"0",G1242)</f>
        <v>国开5</v>
      </c>
      <c r="W1242" s="1"/>
      <c r="X1242" s="1"/>
    </row>
    <row r="1243" spans="1:24" ht="15.75" hidden="1" x14ac:dyDescent="0.25">
      <c r="A1243" s="113" t="str">
        <f t="shared" si="38"/>
        <v>170215.IB</v>
      </c>
      <c r="B1243" s="29" t="s">
        <v>3925</v>
      </c>
      <c r="C1243" s="29" t="s">
        <v>3926</v>
      </c>
      <c r="D1243" s="33">
        <v>43004</v>
      </c>
      <c r="E1243" s="33">
        <v>43017</v>
      </c>
      <c r="F1243" s="30">
        <v>150</v>
      </c>
      <c r="G1243" s="30">
        <v>10</v>
      </c>
      <c r="H1243" s="29" t="s">
        <v>12</v>
      </c>
      <c r="I1243" s="29" t="s">
        <v>15</v>
      </c>
      <c r="J1243" s="30">
        <v>4.1553000000000004</v>
      </c>
      <c r="K1243" s="30"/>
      <c r="L1243" s="30"/>
      <c r="M1243" s="30"/>
      <c r="N1243" s="84">
        <f>[1]!b_anal_modidura_cnbd(A1243,E1243,1)</f>
        <v>7.8968999999999996</v>
      </c>
      <c r="O1243" s="85">
        <f>[1]!b_anal_yield_cnbd(A1243,D1243,1)</f>
        <v>4.2074999999999996</v>
      </c>
      <c r="P1243" s="86">
        <f>IF(U:U="国开1",0.09/N1243+J1243,IF(U:U="国开3",0.14/N1243+J1243,IF(U:U="国开5",0.24/N1243+J1243,IF(U:U="国开7",0.24/N1243+J1243,IF(U:U="国开10",0.29/N1243+J1243,IF(U:U="口行1",0.08/N1243+J1243,IF(U:U="口行2",0.08/N1243+J1243,IF(U:U="口行3",0.08/N1243+J1243,IF(U:U="口行5",0.13/N1243+J1243,IF(U:U="口行7",0.13/N1243+J1243,IF(U:U="口行10",0.18/N1243+J1243,IF(U:U="农发1",0.09/N1243+J1243,IF(U:U="农发2",0.09/N1243+J1243,IF(U:U="农发3",0.09/N1243+J1243,IF(U:U="农发5",0.14/N1243+J1243,IF(U:U="农发7",0.19/N1243+J1243,IF(U:U="农发10",0.19/N1243+J1243,IF(U:U="农发20",0.24/N1243+J1243,IF(U:U="国债1",0.05/N1243+J1243,IF(U:U="国债2",0.05/N1243+J1243,IF(U:U="国债3",0.05/N1243+J1243,IF(U:U="国开0",0,IF(U:U="农发0",0,IF(U:U="国债0",0,IF(U:U="口行0",0,0.1/N1243+J1243)))))))))))))))))))))))))</f>
        <v>4.1920232711570371</v>
      </c>
      <c r="Q1243" s="1"/>
      <c r="R1243" s="88">
        <f t="shared" si="39"/>
        <v>-1.5476728842962473</v>
      </c>
      <c r="S1243" s="1"/>
      <c r="U1243" s="1" t="str">
        <f>IF(I:I="国家开发银行","国开",IF(I:I="中国进出口银行","口行",IF(I:I="中国农业发展银行","农发","国债")))&amp;IF(G:G&lt;1,"0",G1243)</f>
        <v>国开10</v>
      </c>
      <c r="W1243" s="1"/>
      <c r="X1243" s="1"/>
    </row>
    <row r="1244" spans="1:24" ht="15.75" hidden="1" x14ac:dyDescent="0.25">
      <c r="A1244" s="113" t="str">
        <f t="shared" si="38"/>
        <v>170209.IB</v>
      </c>
      <c r="B1244" s="29" t="s">
        <v>3927</v>
      </c>
      <c r="C1244" s="29" t="s">
        <v>3928</v>
      </c>
      <c r="D1244" s="33">
        <v>43006</v>
      </c>
      <c r="E1244" s="33">
        <v>43017</v>
      </c>
      <c r="F1244" s="30">
        <v>60</v>
      </c>
      <c r="G1244" s="30">
        <v>3</v>
      </c>
      <c r="H1244" s="29" t="s">
        <v>12</v>
      </c>
      <c r="I1244" s="29" t="s">
        <v>15</v>
      </c>
      <c r="J1244" s="30">
        <v>4.1776</v>
      </c>
      <c r="K1244" s="30"/>
      <c r="L1244" s="30"/>
      <c r="M1244" s="30"/>
      <c r="N1244" s="84">
        <f>[1]!b_anal_modidura_cnbd(A1244,E1244,1)</f>
        <v>2.6905999999999999</v>
      </c>
      <c r="O1244" s="85">
        <f>[1]!b_anal_yield_cnbd(A1244,D1244,1)</f>
        <v>4.2492000000000001</v>
      </c>
      <c r="P1244" s="86">
        <f>IF(U:U="国开1",0.09/N1244+J1244,IF(U:U="国开3",0.14/N1244+J1244,IF(U:U="国开5",0.24/N1244+J1244,IF(U:U="国开7",0.24/N1244+J1244,IF(U:U="国开10",0.29/N1244+J1244,IF(U:U="口行1",0.08/N1244+J1244,IF(U:U="口行2",0.08/N1244+J1244,IF(U:U="口行3",0.08/N1244+J1244,IF(U:U="口行5",0.13/N1244+J1244,IF(U:U="口行7",0.13/N1244+J1244,IF(U:U="口行10",0.18/N1244+J1244,IF(U:U="农发1",0.09/N1244+J1244,IF(U:U="农发2",0.09/N1244+J1244,IF(U:U="农发3",0.09/N1244+J1244,IF(U:U="农发5",0.14/N1244+J1244,IF(U:U="农发7",0.19/N1244+J1244,IF(U:U="农发10",0.19/N1244+J1244,IF(U:U="农发20",0.24/N1244+J1244,IF(U:U="国债1",0.05/N1244+J1244,IF(U:U="国债2",0.05/N1244+J1244,IF(U:U="国债3",0.05/N1244+J1244,IF(U:U="国开0",0,IF(U:U="农发0",0,IF(U:U="国债0",0,IF(U:U="口行0",0,0.1/N1244+J1244)))))))))))))))))))))))))</f>
        <v>4.2296330037909762</v>
      </c>
      <c r="Q1244" s="1"/>
      <c r="R1244" s="88">
        <f t="shared" si="39"/>
        <v>-1.9566996209023912</v>
      </c>
      <c r="S1244" s="1"/>
      <c r="U1244" s="1" t="str">
        <f>IF(I:I="国家开发银行","国开",IF(I:I="中国进出口银行","口行",IF(I:I="中国农业发展银行","农发","国债")))&amp;IF(G:G&lt;1,"0",G1244)</f>
        <v>国开3</v>
      </c>
      <c r="W1244" s="1"/>
      <c r="X1244" s="1"/>
    </row>
    <row r="1245" spans="1:24" ht="15.75" hidden="1" x14ac:dyDescent="0.25">
      <c r="A1245" s="113" t="str">
        <f t="shared" si="38"/>
        <v>170208.IB</v>
      </c>
      <c r="B1245" s="29" t="s">
        <v>3929</v>
      </c>
      <c r="C1245" s="29" t="s">
        <v>3930</v>
      </c>
      <c r="D1245" s="33">
        <v>43006</v>
      </c>
      <c r="E1245" s="33">
        <v>43017</v>
      </c>
      <c r="F1245" s="30">
        <v>30</v>
      </c>
      <c r="G1245" s="30">
        <v>7</v>
      </c>
      <c r="H1245" s="29" t="s">
        <v>12</v>
      </c>
      <c r="I1245" s="29" t="s">
        <v>15</v>
      </c>
      <c r="J1245" s="30">
        <v>4.2942999999999998</v>
      </c>
      <c r="K1245" s="30"/>
      <c r="L1245" s="30"/>
      <c r="M1245" s="30"/>
      <c r="N1245" s="84">
        <f>[1]!b_anal_modidura_cnbd(A1245,E1245,1)</f>
        <v>5.8011999999999997</v>
      </c>
      <c r="O1245" s="85">
        <f>[1]!b_anal_yield_cnbd(A1245,D1245,1)</f>
        <v>4.3606999999999996</v>
      </c>
      <c r="P1245" s="86">
        <f>IF(U:U="国开1",0.09/N1245+J1245,IF(U:U="国开3",0.14/N1245+J1245,IF(U:U="国开5",0.24/N1245+J1245,IF(U:U="国开7",0.24/N1245+J1245,IF(U:U="国开10",0.29/N1245+J1245,IF(U:U="口行1",0.08/N1245+J1245,IF(U:U="口行2",0.08/N1245+J1245,IF(U:U="口行3",0.08/N1245+J1245,IF(U:U="口行5",0.13/N1245+J1245,IF(U:U="口行7",0.13/N1245+J1245,IF(U:U="口行10",0.18/N1245+J1245,IF(U:U="农发1",0.09/N1245+J1245,IF(U:U="农发2",0.09/N1245+J1245,IF(U:U="农发3",0.09/N1245+J1245,IF(U:U="农发5",0.14/N1245+J1245,IF(U:U="农发7",0.19/N1245+J1245,IF(U:U="农发10",0.19/N1245+J1245,IF(U:U="农发20",0.24/N1245+J1245,IF(U:U="国债1",0.05/N1245+J1245,IF(U:U="国债2",0.05/N1245+J1245,IF(U:U="国债3",0.05/N1245+J1245,IF(U:U="国开0",0,IF(U:U="农发0",0,IF(U:U="国债0",0,IF(U:U="口行0",0,0.1/N1245+J1245)))))))))))))))))))))))))</f>
        <v>4.3356707508791281</v>
      </c>
      <c r="Q1245" s="1"/>
      <c r="R1245" s="88">
        <f t="shared" si="39"/>
        <v>-2.5029249120871455</v>
      </c>
      <c r="S1245" s="1"/>
      <c r="U1245" s="1" t="str">
        <f>IF(I:I="国家开发银行","国开",IF(I:I="中国进出口银行","口行",IF(I:I="中国农业发展银行","农发","国债")))&amp;IF(G:G&lt;1,"0",G1245)</f>
        <v>国开7</v>
      </c>
      <c r="W1245" s="1"/>
      <c r="X1245" s="1"/>
    </row>
    <row r="1246" spans="1:24" ht="15.75" hidden="1" x14ac:dyDescent="0.25">
      <c r="A1246" s="113" t="str">
        <f t="shared" si="38"/>
        <v>170303.IB</v>
      </c>
      <c r="B1246" s="29" t="s">
        <v>3931</v>
      </c>
      <c r="C1246" s="29" t="s">
        <v>3932</v>
      </c>
      <c r="D1246" s="33">
        <v>43006</v>
      </c>
      <c r="E1246" s="33">
        <v>43017</v>
      </c>
      <c r="F1246" s="30">
        <v>30</v>
      </c>
      <c r="G1246" s="30">
        <v>10</v>
      </c>
      <c r="H1246" s="29" t="s">
        <v>12</v>
      </c>
      <c r="I1246" s="29" t="s">
        <v>22</v>
      </c>
      <c r="J1246" s="30">
        <v>4.3337000000000003</v>
      </c>
      <c r="K1246" s="30"/>
      <c r="L1246" s="30"/>
      <c r="M1246" s="30"/>
      <c r="N1246" s="84">
        <f>[1]!b_anal_modidura_cnbd(A1246,E1246,1)</f>
        <v>7.4911000000000003</v>
      </c>
      <c r="O1246" s="85">
        <f>[1]!b_anal_yield_cnbd(A1246,D1246,1)</f>
        <v>4.3648999999999996</v>
      </c>
      <c r="P1246" s="86">
        <f>IF(U:U="国开1",0.09/N1246+J1246,IF(U:U="国开3",0.14/N1246+J1246,IF(U:U="国开5",0.24/N1246+J1246,IF(U:U="国开7",0.24/N1246+J1246,IF(U:U="国开10",0.29/N1246+J1246,IF(U:U="口行1",0.08/N1246+J1246,IF(U:U="口行2",0.08/N1246+J1246,IF(U:U="口行3",0.08/N1246+J1246,IF(U:U="口行5",0.13/N1246+J1246,IF(U:U="口行7",0.13/N1246+J1246,IF(U:U="口行10",0.18/N1246+J1246,IF(U:U="农发1",0.09/N1246+J1246,IF(U:U="农发2",0.09/N1246+J1246,IF(U:U="农发3",0.09/N1246+J1246,IF(U:U="农发5",0.14/N1246+J1246,IF(U:U="农发7",0.19/N1246+J1246,IF(U:U="农发10",0.19/N1246+J1246,IF(U:U="农发20",0.24/N1246+J1246,IF(U:U="国债1",0.05/N1246+J1246,IF(U:U="国债2",0.05/N1246+J1246,IF(U:U="国债3",0.05/N1246+J1246,IF(U:U="国开0",0,IF(U:U="农发0",0,IF(U:U="国债0",0,IF(U:U="口行0",0,0.1/N1246+J1246)))))))))))))))))))))))))</f>
        <v>4.3577285138364195</v>
      </c>
      <c r="Q1246" s="1"/>
      <c r="R1246" s="88">
        <f t="shared" si="39"/>
        <v>-0.71714861635800986</v>
      </c>
      <c r="S1246" s="1"/>
      <c r="U1246" s="1" t="str">
        <f>IF(I:I="国家开发银行","国开",IF(I:I="中国进出口银行","口行",IF(I:I="中国农业发展银行","农发","国债")))&amp;IF(G:G&lt;1,"0",G1246)</f>
        <v>口行10</v>
      </c>
      <c r="W1246" s="1"/>
      <c r="X1246" s="1"/>
    </row>
    <row r="1247" spans="1:24" ht="15.75" hidden="1" x14ac:dyDescent="0.25">
      <c r="A1247" s="113" t="str">
        <f t="shared" si="38"/>
        <v>170309.IB</v>
      </c>
      <c r="B1247" s="29" t="s">
        <v>3933</v>
      </c>
      <c r="C1247" s="29" t="s">
        <v>3934</v>
      </c>
      <c r="D1247" s="33">
        <v>43006</v>
      </c>
      <c r="E1247" s="33">
        <v>43017</v>
      </c>
      <c r="F1247" s="30">
        <v>50</v>
      </c>
      <c r="G1247" s="30">
        <v>5</v>
      </c>
      <c r="H1247" s="29" t="s">
        <v>12</v>
      </c>
      <c r="I1247" s="29" t="s">
        <v>22</v>
      </c>
      <c r="J1247" s="30">
        <v>4.3018000000000001</v>
      </c>
      <c r="K1247" s="30"/>
      <c r="L1247" s="30"/>
      <c r="M1247" s="30"/>
      <c r="N1247" s="84">
        <f>[1]!b_anal_modidura_cnbd(A1247,E1247,1)</f>
        <v>4.1871999999999998</v>
      </c>
      <c r="O1247" s="85">
        <f>[1]!b_anal_yield_cnbd(A1247,D1247,1)</f>
        <v>4.3323999999999998</v>
      </c>
      <c r="P1247" s="86">
        <f>IF(U:U="国开1",0.09/N1247+J1247,IF(U:U="国开3",0.14/N1247+J1247,IF(U:U="国开5",0.24/N1247+J1247,IF(U:U="国开7",0.24/N1247+J1247,IF(U:U="国开10",0.29/N1247+J1247,IF(U:U="口行1",0.08/N1247+J1247,IF(U:U="口行2",0.08/N1247+J1247,IF(U:U="口行3",0.08/N1247+J1247,IF(U:U="口行5",0.13/N1247+J1247,IF(U:U="口行7",0.13/N1247+J1247,IF(U:U="口行10",0.18/N1247+J1247,IF(U:U="农发1",0.09/N1247+J1247,IF(U:U="农发2",0.09/N1247+J1247,IF(U:U="农发3",0.09/N1247+J1247,IF(U:U="农发5",0.14/N1247+J1247,IF(U:U="农发7",0.19/N1247+J1247,IF(U:U="农发10",0.19/N1247+J1247,IF(U:U="农发20",0.24/N1247+J1247,IF(U:U="国债1",0.05/N1247+J1247,IF(U:U="国债2",0.05/N1247+J1247,IF(U:U="国债3",0.05/N1247+J1247,IF(U:U="国开0",0,IF(U:U="农发0",0,IF(U:U="国债0",0,IF(U:U="口行0",0,0.1/N1247+J1247)))))))))))))))))))))))))</f>
        <v>4.3328470003821167</v>
      </c>
      <c r="Q1247" s="1"/>
      <c r="R1247" s="88">
        <f t="shared" si="39"/>
        <v>4.4700038211686888E-2</v>
      </c>
      <c r="S1247" s="1"/>
      <c r="U1247" s="1" t="str">
        <f>IF(I:I="国家开发银行","国开",IF(I:I="中国进出口银行","口行",IF(I:I="中国农业发展银行","农发","国债")))&amp;IF(G:G&lt;1,"0",G1247)</f>
        <v>口行5</v>
      </c>
      <c r="W1247" s="1"/>
      <c r="X1247" s="1"/>
    </row>
    <row r="1248" spans="1:24" ht="15.75" hidden="1" x14ac:dyDescent="0.25">
      <c r="A1248" s="113" t="str">
        <f t="shared" si="38"/>
        <v>170310.IB</v>
      </c>
      <c r="B1248" s="29" t="s">
        <v>3935</v>
      </c>
      <c r="C1248" s="29" t="s">
        <v>3936</v>
      </c>
      <c r="D1248" s="33">
        <v>43006</v>
      </c>
      <c r="E1248" s="33">
        <v>43017</v>
      </c>
      <c r="F1248" s="30">
        <v>30</v>
      </c>
      <c r="G1248" s="30">
        <v>3</v>
      </c>
      <c r="H1248" s="29" t="s">
        <v>12</v>
      </c>
      <c r="I1248" s="29" t="s">
        <v>22</v>
      </c>
      <c r="J1248" s="30">
        <v>4.2343000000000002</v>
      </c>
      <c r="K1248" s="30"/>
      <c r="L1248" s="30"/>
      <c r="M1248" s="30"/>
      <c r="N1248" s="84">
        <f>[1]!b_anal_modidura_cnbd(A1248,E1248,1)</f>
        <v>2.6011000000000002</v>
      </c>
      <c r="O1248" s="85">
        <f>[1]!b_anal_yield_cnbd(A1248,D1248,1)</f>
        <v>4.2788000000000004</v>
      </c>
      <c r="P1248" s="86">
        <f>IF(U:U="国开1",0.09/N1248+J1248,IF(U:U="国开3",0.14/N1248+J1248,IF(U:U="国开5",0.24/N1248+J1248,IF(U:U="国开7",0.24/N1248+J1248,IF(U:U="国开10",0.29/N1248+J1248,IF(U:U="口行1",0.08/N1248+J1248,IF(U:U="口行2",0.08/N1248+J1248,IF(U:U="口行3",0.08/N1248+J1248,IF(U:U="口行5",0.13/N1248+J1248,IF(U:U="口行7",0.13/N1248+J1248,IF(U:U="口行10",0.18/N1248+J1248,IF(U:U="农发1",0.09/N1248+J1248,IF(U:U="农发2",0.09/N1248+J1248,IF(U:U="农发3",0.09/N1248+J1248,IF(U:U="农发5",0.14/N1248+J1248,IF(U:U="农发7",0.19/N1248+J1248,IF(U:U="农发10",0.19/N1248+J1248,IF(U:U="农发20",0.24/N1248+J1248,IF(U:U="国债1",0.05/N1248+J1248,IF(U:U="国债2",0.05/N1248+J1248,IF(U:U="国债3",0.05/N1248+J1248,IF(U:U="国开0",0,IF(U:U="农发0",0,IF(U:U="国债0",0,IF(U:U="口行0",0,0.1/N1248+J1248)))))))))))))))))))))))))</f>
        <v>4.2650562185229326</v>
      </c>
      <c r="Q1248" s="1"/>
      <c r="R1248" s="88">
        <f t="shared" si="39"/>
        <v>-1.3743781477067785</v>
      </c>
      <c r="S1248" s="1"/>
      <c r="U1248" s="1" t="str">
        <f>IF(I:I="国家开发银行","国开",IF(I:I="中国进出口银行","口行",IF(I:I="中国农业发展银行","农发","国债")))&amp;IF(G:G&lt;1,"0",G1248)</f>
        <v>口行3</v>
      </c>
      <c r="W1248" s="1"/>
      <c r="X1248" s="1"/>
    </row>
    <row r="1249" spans="1:24" ht="15.75" hidden="1" x14ac:dyDescent="0.25">
      <c r="A1249" s="113" t="str">
        <f t="shared" si="38"/>
        <v>170411.IB</v>
      </c>
      <c r="B1249" s="29" t="s">
        <v>3937</v>
      </c>
      <c r="C1249" s="29" t="s">
        <v>3938</v>
      </c>
      <c r="D1249" s="33">
        <v>43017</v>
      </c>
      <c r="E1249" s="33">
        <v>43019</v>
      </c>
      <c r="F1249" s="30">
        <v>60</v>
      </c>
      <c r="G1249" s="30">
        <v>3</v>
      </c>
      <c r="H1249" s="29" t="s">
        <v>12</v>
      </c>
      <c r="I1249" s="29" t="s">
        <v>41</v>
      </c>
      <c r="J1249" s="30">
        <v>4.2686999999999999</v>
      </c>
      <c r="K1249" s="30"/>
      <c r="L1249" s="30"/>
      <c r="M1249" s="30"/>
      <c r="N1249" s="84">
        <f>[1]!b_anal_modidura_cnbd(A1249,E1249,1)</f>
        <v>2.6353</v>
      </c>
      <c r="O1249" s="85">
        <f>[1]!b_anal_yield_cnbd(A1249,D1249,1)</f>
        <v>4.2640000000000002</v>
      </c>
      <c r="P1249" s="86">
        <f>IF(U:U="国开1",0.09/N1249+J1249,IF(U:U="国开3",0.14/N1249+J1249,IF(U:U="国开5",0.24/N1249+J1249,IF(U:U="国开7",0.24/N1249+J1249,IF(U:U="国开10",0.29/N1249+J1249,IF(U:U="口行1",0.08/N1249+J1249,IF(U:U="口行2",0.08/N1249+J1249,IF(U:U="口行3",0.08/N1249+J1249,IF(U:U="口行5",0.13/N1249+J1249,IF(U:U="口行7",0.13/N1249+J1249,IF(U:U="口行10",0.18/N1249+J1249,IF(U:U="农发1",0.09/N1249+J1249,IF(U:U="农发2",0.09/N1249+J1249,IF(U:U="农发3",0.09/N1249+J1249,IF(U:U="农发5",0.14/N1249+J1249,IF(U:U="农发7",0.19/N1249+J1249,IF(U:U="农发10",0.19/N1249+J1249,IF(U:U="农发20",0.24/N1249+J1249,IF(U:U="国债1",0.05/N1249+J1249,IF(U:U="国债2",0.05/N1249+J1249,IF(U:U="国债3",0.05/N1249+J1249,IF(U:U="国开0",0,IF(U:U="农发0",0,IF(U:U="国债0",0,IF(U:U="口行0",0,0.1/N1249+J1249)))))))))))))))))))))))))</f>
        <v>4.3028517094827912</v>
      </c>
      <c r="Q1249" s="1"/>
      <c r="R1249" s="88">
        <f t="shared" si="39"/>
        <v>3.885170948279093</v>
      </c>
      <c r="S1249" s="1"/>
      <c r="U1249" s="1" t="str">
        <f>IF(I:I="国家开发银行","国开",IF(I:I="中国进出口银行","口行",IF(I:I="中国农业发展银行","农发","国债")))&amp;IF(G:G&lt;1,"0",G1249)</f>
        <v>农发3</v>
      </c>
      <c r="W1249" s="1"/>
      <c r="X1249" s="1"/>
    </row>
    <row r="1250" spans="1:24" ht="15.75" hidden="1" x14ac:dyDescent="0.25">
      <c r="A1250" s="113" t="str">
        <f t="shared" si="38"/>
        <v>170412.IB</v>
      </c>
      <c r="B1250" s="29" t="s">
        <v>3939</v>
      </c>
      <c r="C1250" s="29" t="s">
        <v>3940</v>
      </c>
      <c r="D1250" s="33">
        <v>43017</v>
      </c>
      <c r="E1250" s="33">
        <v>43019</v>
      </c>
      <c r="F1250" s="30">
        <v>60</v>
      </c>
      <c r="G1250" s="30">
        <v>5</v>
      </c>
      <c r="H1250" s="29" t="s">
        <v>12</v>
      </c>
      <c r="I1250" s="29" t="s">
        <v>41</v>
      </c>
      <c r="J1250" s="30">
        <v>4.3273000000000001</v>
      </c>
      <c r="K1250" s="30"/>
      <c r="L1250" s="30"/>
      <c r="M1250" s="30"/>
      <c r="N1250" s="84">
        <f>[1]!b_anal_modidura_cnbd(A1250,E1250,1)</f>
        <v>4.2897999999999996</v>
      </c>
      <c r="O1250" s="85">
        <f>[1]!b_anal_yield_cnbd(A1250,D1250,1)</f>
        <v>4.3190999999999997</v>
      </c>
      <c r="P1250" s="86">
        <f>IF(U:U="国开1",0.09/N1250+J1250,IF(U:U="国开3",0.14/N1250+J1250,IF(U:U="国开5",0.24/N1250+J1250,IF(U:U="国开7",0.24/N1250+J1250,IF(U:U="国开10",0.29/N1250+J1250,IF(U:U="口行1",0.08/N1250+J1250,IF(U:U="口行2",0.08/N1250+J1250,IF(U:U="口行3",0.08/N1250+J1250,IF(U:U="口行5",0.13/N1250+J1250,IF(U:U="口行7",0.13/N1250+J1250,IF(U:U="口行10",0.18/N1250+J1250,IF(U:U="农发1",0.09/N1250+J1250,IF(U:U="农发2",0.09/N1250+J1250,IF(U:U="农发3",0.09/N1250+J1250,IF(U:U="农发5",0.14/N1250+J1250,IF(U:U="农发7",0.19/N1250+J1250,IF(U:U="农发10",0.19/N1250+J1250,IF(U:U="农发20",0.24/N1250+J1250,IF(U:U="国债1",0.05/N1250+J1250,IF(U:U="国债2",0.05/N1250+J1250,IF(U:U="国债3",0.05/N1250+J1250,IF(U:U="国开0",0,IF(U:U="农发0",0,IF(U:U="国债0",0,IF(U:U="口行0",0,0.1/N1250+J1250)))))))))))))))))))))))))</f>
        <v>4.3599355541050864</v>
      </c>
      <c r="Q1250" s="1"/>
      <c r="R1250" s="88">
        <f t="shared" si="39"/>
        <v>4.0835554105086658</v>
      </c>
      <c r="S1250" s="1"/>
      <c r="U1250" s="1" t="str">
        <f>IF(I:I="国家开发银行","国开",IF(I:I="中国进出口银行","口行",IF(I:I="中国农业发展银行","农发","国债")))&amp;IF(G:G&lt;1,"0",G1250)</f>
        <v>农发5</v>
      </c>
      <c r="W1250" s="1"/>
      <c r="X1250" s="1"/>
    </row>
    <row r="1251" spans="1:24" ht="15.75" hidden="1" x14ac:dyDescent="0.25">
      <c r="A1251" s="113" t="str">
        <f t="shared" si="38"/>
        <v>170206.IB</v>
      </c>
      <c r="B1251" s="29" t="s">
        <v>3941</v>
      </c>
      <c r="C1251" s="29" t="s">
        <v>3942</v>
      </c>
      <c r="D1251" s="33">
        <v>43018</v>
      </c>
      <c r="E1251" s="33">
        <v>43020</v>
      </c>
      <c r="F1251" s="30">
        <v>50</v>
      </c>
      <c r="G1251" s="30">
        <v>5</v>
      </c>
      <c r="H1251" s="29" t="s">
        <v>12</v>
      </c>
      <c r="I1251" s="29" t="s">
        <v>15</v>
      </c>
      <c r="J1251" s="30">
        <v>4.2233000000000001</v>
      </c>
      <c r="K1251" s="30"/>
      <c r="L1251" s="30"/>
      <c r="M1251" s="30"/>
      <c r="N1251" s="84">
        <f>[1]!b_anal_modidura_cnbd(A1251,E1251,1)</f>
        <v>3.9670000000000001</v>
      </c>
      <c r="O1251" s="85">
        <f>[1]!b_anal_yield_cnbd(A1251,D1251,1)</f>
        <v>4.2774000000000001</v>
      </c>
      <c r="P1251" s="86">
        <f>IF(U:U="国开1",0.09/N1251+J1251,IF(U:U="国开3",0.14/N1251+J1251,IF(U:U="国开5",0.24/N1251+J1251,IF(U:U="国开7",0.24/N1251+J1251,IF(U:U="国开10",0.29/N1251+J1251,IF(U:U="口行1",0.08/N1251+J1251,IF(U:U="口行2",0.08/N1251+J1251,IF(U:U="口行3",0.08/N1251+J1251,IF(U:U="口行5",0.13/N1251+J1251,IF(U:U="口行7",0.13/N1251+J1251,IF(U:U="口行10",0.18/N1251+J1251,IF(U:U="农发1",0.09/N1251+J1251,IF(U:U="农发2",0.09/N1251+J1251,IF(U:U="农发3",0.09/N1251+J1251,IF(U:U="农发5",0.14/N1251+J1251,IF(U:U="农发7",0.19/N1251+J1251,IF(U:U="农发10",0.19/N1251+J1251,IF(U:U="农发20",0.24/N1251+J1251,IF(U:U="国债1",0.05/N1251+J1251,IF(U:U="国债2",0.05/N1251+J1251,IF(U:U="国债3",0.05/N1251+J1251,IF(U:U="国开0",0,IF(U:U="农发0",0,IF(U:U="国债0",0,IF(U:U="口行0",0,0.1/N1251+J1251)))))))))))))))))))))))))</f>
        <v>4.2837991177212</v>
      </c>
      <c r="Q1251" s="1"/>
      <c r="R1251" s="88">
        <f t="shared" si="39"/>
        <v>0.63991177211999428</v>
      </c>
      <c r="S1251" s="1"/>
      <c r="U1251" s="1" t="str">
        <f>IF(I:I="国家开发银行","国开",IF(I:I="中国进出口银行","口行",IF(I:I="中国农业发展银行","农发","国债")))&amp;IF(G:G&lt;1,"0",G1251)</f>
        <v>国开5</v>
      </c>
      <c r="W1251" s="1"/>
      <c r="X1251" s="1"/>
    </row>
    <row r="1252" spans="1:24" ht="15.75" hidden="1" x14ac:dyDescent="0.25">
      <c r="A1252" s="113" t="str">
        <f t="shared" si="38"/>
        <v>170209.IB</v>
      </c>
      <c r="B1252" s="29" t="s">
        <v>3943</v>
      </c>
      <c r="C1252" s="29" t="s">
        <v>3944</v>
      </c>
      <c r="D1252" s="33">
        <v>43018</v>
      </c>
      <c r="E1252" s="33">
        <v>43020</v>
      </c>
      <c r="F1252" s="30">
        <v>40</v>
      </c>
      <c r="G1252" s="30">
        <v>3</v>
      </c>
      <c r="H1252" s="29" t="s">
        <v>12</v>
      </c>
      <c r="I1252" s="29" t="s">
        <v>15</v>
      </c>
      <c r="J1252" s="30">
        <v>4.2237</v>
      </c>
      <c r="K1252" s="30"/>
      <c r="L1252" s="30"/>
      <c r="M1252" s="30"/>
      <c r="N1252" s="84">
        <f>[1]!b_anal_modidura_cnbd(A1252,E1252,1)</f>
        <v>2.6821999999999999</v>
      </c>
      <c r="O1252" s="85">
        <f>[1]!b_anal_yield_cnbd(A1252,D1252,1)</f>
        <v>4.2748999999999997</v>
      </c>
      <c r="P1252" s="86">
        <f>IF(U:U="国开1",0.09/N1252+J1252,IF(U:U="国开3",0.14/N1252+J1252,IF(U:U="国开5",0.24/N1252+J1252,IF(U:U="国开7",0.24/N1252+J1252,IF(U:U="国开10",0.29/N1252+J1252,IF(U:U="口行1",0.08/N1252+J1252,IF(U:U="口行2",0.08/N1252+J1252,IF(U:U="口行3",0.08/N1252+J1252,IF(U:U="口行5",0.13/N1252+J1252,IF(U:U="口行7",0.13/N1252+J1252,IF(U:U="口行10",0.18/N1252+J1252,IF(U:U="农发1",0.09/N1252+J1252,IF(U:U="农发2",0.09/N1252+J1252,IF(U:U="农发3",0.09/N1252+J1252,IF(U:U="农发5",0.14/N1252+J1252,IF(U:U="农发7",0.19/N1252+J1252,IF(U:U="农发10",0.19/N1252+J1252,IF(U:U="农发20",0.24/N1252+J1252,IF(U:U="国债1",0.05/N1252+J1252,IF(U:U="国债2",0.05/N1252+J1252,IF(U:U="国债3",0.05/N1252+J1252,IF(U:U="国开0",0,IF(U:U="农发0",0,IF(U:U="国债0",0,IF(U:U="口行0",0,0.1/N1252+J1252)))))))))))))))))))))))))</f>
        <v>4.2758959585414962</v>
      </c>
      <c r="Q1252" s="1"/>
      <c r="R1252" s="88">
        <f t="shared" si="39"/>
        <v>9.9595854149647778E-2</v>
      </c>
      <c r="S1252" s="1"/>
      <c r="U1252" s="1" t="str">
        <f>IF(I:I="国家开发银行","国开",IF(I:I="中国进出口银行","口行",IF(I:I="中国农业发展银行","农发","国债")))&amp;IF(G:G&lt;1,"0",G1252)</f>
        <v>国开3</v>
      </c>
      <c r="W1252" s="1"/>
      <c r="X1252" s="1"/>
    </row>
    <row r="1253" spans="1:24" ht="15.75" hidden="1" x14ac:dyDescent="0.25">
      <c r="A1253" s="113" t="str">
        <f t="shared" si="38"/>
        <v>170208.IB</v>
      </c>
      <c r="B1253" s="29" t="s">
        <v>3945</v>
      </c>
      <c r="C1253" s="29" t="s">
        <v>3946</v>
      </c>
      <c r="D1253" s="33">
        <v>43018</v>
      </c>
      <c r="E1253" s="33">
        <v>43020</v>
      </c>
      <c r="F1253" s="30">
        <v>30</v>
      </c>
      <c r="G1253" s="30">
        <v>7</v>
      </c>
      <c r="H1253" s="29" t="s">
        <v>12</v>
      </c>
      <c r="I1253" s="29" t="s">
        <v>15</v>
      </c>
      <c r="J1253" s="30">
        <v>4.3209</v>
      </c>
      <c r="K1253" s="30"/>
      <c r="L1253" s="30"/>
      <c r="M1253" s="30"/>
      <c r="N1253" s="84">
        <f>[1]!b_anal_modidura_cnbd(A1253,E1253,1)</f>
        <v>5.7923</v>
      </c>
      <c r="O1253" s="85">
        <f>[1]!b_anal_yield_cnbd(A1253,D1253,1)</f>
        <v>4.3498999999999999</v>
      </c>
      <c r="P1253" s="86">
        <f>IF(U:U="国开1",0.09/N1253+J1253,IF(U:U="国开3",0.14/N1253+J1253,IF(U:U="国开5",0.24/N1253+J1253,IF(U:U="国开7",0.24/N1253+J1253,IF(U:U="国开10",0.29/N1253+J1253,IF(U:U="口行1",0.08/N1253+J1253,IF(U:U="口行2",0.08/N1253+J1253,IF(U:U="口行3",0.08/N1253+J1253,IF(U:U="口行5",0.13/N1253+J1253,IF(U:U="口行7",0.13/N1253+J1253,IF(U:U="口行10",0.18/N1253+J1253,IF(U:U="农发1",0.09/N1253+J1253,IF(U:U="农发2",0.09/N1253+J1253,IF(U:U="农发3",0.09/N1253+J1253,IF(U:U="农发5",0.14/N1253+J1253,IF(U:U="农发7",0.19/N1253+J1253,IF(U:U="农发10",0.19/N1253+J1253,IF(U:U="农发20",0.24/N1253+J1253,IF(U:U="国债1",0.05/N1253+J1253,IF(U:U="国债2",0.05/N1253+J1253,IF(U:U="国债3",0.05/N1253+J1253,IF(U:U="国开0",0,IF(U:U="农发0",0,IF(U:U="国债0",0,IF(U:U="口行0",0,0.1/N1253+J1253)))))))))))))))))))))))))</f>
        <v>4.3623343179738621</v>
      </c>
      <c r="Q1253" s="1"/>
      <c r="R1253" s="88">
        <f t="shared" si="39"/>
        <v>1.2434317973862186</v>
      </c>
      <c r="S1253" s="1"/>
      <c r="U1253" s="1" t="str">
        <f>IF(I:I="国家开发银行","国开",IF(I:I="中国进出口银行","口行",IF(I:I="中国农业发展银行","农发","国债")))&amp;IF(G:G&lt;1,"0",G1253)</f>
        <v>国开7</v>
      </c>
      <c r="W1253" s="1"/>
      <c r="X1253" s="1"/>
    </row>
    <row r="1254" spans="1:24" ht="15.75" hidden="1" x14ac:dyDescent="0.25">
      <c r="A1254" s="113" t="str">
        <f t="shared" si="38"/>
        <v>170215.IB</v>
      </c>
      <c r="B1254" s="29" t="s">
        <v>3947</v>
      </c>
      <c r="C1254" s="29" t="s">
        <v>3948</v>
      </c>
      <c r="D1254" s="33">
        <v>43018</v>
      </c>
      <c r="E1254" s="33">
        <v>43020</v>
      </c>
      <c r="F1254" s="30">
        <v>150</v>
      </c>
      <c r="G1254" s="30">
        <v>10</v>
      </c>
      <c r="H1254" s="29" t="s">
        <v>12</v>
      </c>
      <c r="I1254" s="29" t="s">
        <v>15</v>
      </c>
      <c r="J1254" s="30">
        <v>4.1896000000000004</v>
      </c>
      <c r="K1254" s="30"/>
      <c r="L1254" s="30"/>
      <c r="M1254" s="30"/>
      <c r="N1254" s="84">
        <f>[1]!b_anal_modidura_cnbd(A1254,E1254,1)</f>
        <v>7.8837999999999999</v>
      </c>
      <c r="O1254" s="85">
        <f>[1]!b_anal_yield_cnbd(A1254,D1254,1)</f>
        <v>4.2240000000000002</v>
      </c>
      <c r="P1254" s="86">
        <f>IF(U:U="国开1",0.09/N1254+J1254,IF(U:U="国开3",0.14/N1254+J1254,IF(U:U="国开5",0.24/N1254+J1254,IF(U:U="国开7",0.24/N1254+J1254,IF(U:U="国开10",0.29/N1254+J1254,IF(U:U="口行1",0.08/N1254+J1254,IF(U:U="口行2",0.08/N1254+J1254,IF(U:U="口行3",0.08/N1254+J1254,IF(U:U="口行5",0.13/N1254+J1254,IF(U:U="口行7",0.13/N1254+J1254,IF(U:U="口行10",0.18/N1254+J1254,IF(U:U="农发1",0.09/N1254+J1254,IF(U:U="农发2",0.09/N1254+J1254,IF(U:U="农发3",0.09/N1254+J1254,IF(U:U="农发5",0.14/N1254+J1254,IF(U:U="农发7",0.19/N1254+J1254,IF(U:U="农发10",0.19/N1254+J1254,IF(U:U="农发20",0.24/N1254+J1254,IF(U:U="国债1",0.05/N1254+J1254,IF(U:U="国债2",0.05/N1254+J1254,IF(U:U="国债3",0.05/N1254+J1254,IF(U:U="国开0",0,IF(U:U="农发0",0,IF(U:U="国债0",0,IF(U:U="口行0",0,0.1/N1254+J1254)))))))))))))))))))))))))</f>
        <v>4.2263842918389614</v>
      </c>
      <c r="Q1254" s="1"/>
      <c r="R1254" s="88">
        <f t="shared" si="39"/>
        <v>0.23842918389611611</v>
      </c>
      <c r="S1254" s="1"/>
      <c r="U1254" s="1" t="str">
        <f>IF(I:I="国家开发银行","国开",IF(I:I="中国进出口银行","口行",IF(I:I="中国农业发展银行","农发","国债")))&amp;IF(G:G&lt;1,"0",G1254)</f>
        <v>国开10</v>
      </c>
      <c r="W1254" s="1"/>
      <c r="X1254" s="1"/>
    </row>
    <row r="1255" spans="1:24" ht="15.75" hidden="1" x14ac:dyDescent="0.25">
      <c r="A1255" s="113" t="str">
        <f t="shared" si="38"/>
        <v>170018.IB</v>
      </c>
      <c r="B1255" s="29" t="s">
        <v>3949</v>
      </c>
      <c r="C1255" s="29" t="s">
        <v>3950</v>
      </c>
      <c r="D1255" s="33">
        <v>43019</v>
      </c>
      <c r="E1255" s="33">
        <v>43020</v>
      </c>
      <c r="F1255" s="30">
        <v>361</v>
      </c>
      <c r="G1255" s="30">
        <v>10</v>
      </c>
      <c r="H1255" s="29" t="s">
        <v>12</v>
      </c>
      <c r="I1255" s="29" t="s">
        <v>31</v>
      </c>
      <c r="J1255" s="114">
        <f>[1]!b_info_couponrate(A1255)</f>
        <v>3.59</v>
      </c>
      <c r="K1255" s="30"/>
      <c r="L1255" s="30"/>
      <c r="M1255" s="30"/>
      <c r="N1255" s="84">
        <f>[1]!b_anal_modidura_cnbd(A1255,E1255,1)</f>
        <v>8.1431000000000004</v>
      </c>
      <c r="O1255" s="85">
        <f>[1]!b_anal_yield_cnbd(A1255,D1255,1)</f>
        <v>3.6524999999999999</v>
      </c>
      <c r="P1255" s="86">
        <f>IF(U:U="国开1",0.09/N1255+J1255,IF(U:U="国开3",0.14/N1255+J1255,IF(U:U="国开5",0.24/N1255+J1255,IF(U:U="国开7",0.24/N1255+J1255,IF(U:U="国开10",0.29/N1255+J1255,IF(U:U="口行1",0.08/N1255+J1255,IF(U:U="口行2",0.08/N1255+J1255,IF(U:U="口行3",0.08/N1255+J1255,IF(U:U="口行5",0.13/N1255+J1255,IF(U:U="口行7",0.13/N1255+J1255,IF(U:U="口行10",0.18/N1255+J1255,IF(U:U="农发1",0.09/N1255+J1255,IF(U:U="农发2",0.09/N1255+J1255,IF(U:U="农发3",0.09/N1255+J1255,IF(U:U="农发5",0.14/N1255+J1255,IF(U:U="农发7",0.19/N1255+J1255,IF(U:U="农发10",0.19/N1255+J1255,IF(U:U="农发20",0.24/N1255+J1255,IF(U:U="国债1",0.05/N1255+J1255,IF(U:U="国债2",0.05/N1255+J1255,IF(U:U="国债3",0.05/N1255+J1255,IF(U:U="国开0",0,IF(U:U="农发0",0,IF(U:U="国债0",0,IF(U:U="口行0",0,0.1/N1255+J1255)))))))))))))))))))))))))</f>
        <v>3.6022803354987656</v>
      </c>
      <c r="Q1255" s="1"/>
      <c r="R1255" s="88">
        <f t="shared" si="39"/>
        <v>-5.0219664501234274</v>
      </c>
      <c r="S1255" s="1"/>
      <c r="U1255" s="1" t="str">
        <f>IF(I:I="国家开发银行","国开",IF(I:I="中国进出口银行","口行",IF(I:I="中国农业发展银行","农发","国债")))&amp;IF(G:G&lt;1,"0",G1255)</f>
        <v>国债10</v>
      </c>
      <c r="W1255" s="1"/>
      <c r="X1255" s="1"/>
    </row>
    <row r="1256" spans="1:24" ht="15.75" hidden="1" x14ac:dyDescent="0.25">
      <c r="A1256" s="113" t="str">
        <f t="shared" si="38"/>
        <v>170415.IB</v>
      </c>
      <c r="B1256" s="29" t="s">
        <v>3951</v>
      </c>
      <c r="C1256" s="29" t="s">
        <v>3952</v>
      </c>
      <c r="D1256" s="33">
        <v>43019</v>
      </c>
      <c r="E1256" s="33">
        <v>43021</v>
      </c>
      <c r="F1256" s="30">
        <v>70</v>
      </c>
      <c r="G1256" s="30">
        <v>10</v>
      </c>
      <c r="H1256" s="29" t="s">
        <v>12</v>
      </c>
      <c r="I1256" s="29" t="s">
        <v>41</v>
      </c>
      <c r="J1256" s="30">
        <v>4.3436000000000003</v>
      </c>
      <c r="K1256" s="30"/>
      <c r="L1256" s="30"/>
      <c r="M1256" s="30"/>
      <c r="N1256" s="84">
        <f>[1]!b_anal_modidura_cnbd(A1256,E1256,1)</f>
        <v>7.8638000000000003</v>
      </c>
      <c r="O1256" s="85">
        <f>[1]!b_anal_yield_cnbd(A1256,D1256,1)</f>
        <v>4.3650000000000002</v>
      </c>
      <c r="P1256" s="86">
        <f>IF(U:U="国开1",0.09/N1256+J1256,IF(U:U="国开3",0.14/N1256+J1256,IF(U:U="国开5",0.24/N1256+J1256,IF(U:U="国开7",0.24/N1256+J1256,IF(U:U="国开10",0.29/N1256+J1256,IF(U:U="口行1",0.08/N1256+J1256,IF(U:U="口行2",0.08/N1256+J1256,IF(U:U="口行3",0.08/N1256+J1256,IF(U:U="口行5",0.13/N1256+J1256,IF(U:U="口行7",0.13/N1256+J1256,IF(U:U="口行10",0.18/N1256+J1256,IF(U:U="农发1",0.09/N1256+J1256,IF(U:U="农发2",0.09/N1256+J1256,IF(U:U="农发3",0.09/N1256+J1256,IF(U:U="农发5",0.14/N1256+J1256,IF(U:U="农发7",0.19/N1256+J1256,IF(U:U="农发10",0.19/N1256+J1256,IF(U:U="农发20",0.24/N1256+J1256,IF(U:U="国债1",0.05/N1256+J1256,IF(U:U="国债2",0.05/N1256+J1256,IF(U:U="国债3",0.05/N1256+J1256,IF(U:U="国开0",0,IF(U:U="农发0",0,IF(U:U="国债0",0,IF(U:U="口行0",0,0.1/N1256+J1256)))))))))))))))))))))))))</f>
        <v>4.3677613469315091</v>
      </c>
      <c r="Q1256" s="1"/>
      <c r="R1256" s="88">
        <f t="shared" si="39"/>
        <v>0.27613469315088679</v>
      </c>
      <c r="S1256" s="1"/>
      <c r="U1256" s="1" t="str">
        <f>IF(I:I="国家开发银行","国开",IF(I:I="中国进出口银行","口行",IF(I:I="中国农业发展银行","农发","国债")))&amp;IF(G:G&lt;1,"0",G1256)</f>
        <v>农发10</v>
      </c>
      <c r="W1256" s="1"/>
      <c r="X1256" s="1"/>
    </row>
    <row r="1257" spans="1:24" ht="15.75" hidden="1" x14ac:dyDescent="0.25">
      <c r="A1257" s="113" t="str">
        <f t="shared" si="38"/>
        <v>170404.IB</v>
      </c>
      <c r="B1257" s="29" t="s">
        <v>3953</v>
      </c>
      <c r="C1257" s="29" t="s">
        <v>3954</v>
      </c>
      <c r="D1257" s="33">
        <v>43019</v>
      </c>
      <c r="E1257" s="33">
        <v>43021</v>
      </c>
      <c r="F1257" s="30">
        <v>30</v>
      </c>
      <c r="G1257" s="30">
        <v>7</v>
      </c>
      <c r="H1257" s="29" t="s">
        <v>12</v>
      </c>
      <c r="I1257" s="29" t="s">
        <v>41</v>
      </c>
      <c r="J1257" s="30">
        <v>4.3589000000000002</v>
      </c>
      <c r="K1257" s="30"/>
      <c r="L1257" s="30"/>
      <c r="M1257" s="30"/>
      <c r="N1257" s="84">
        <f>[1]!b_anal_modidura_cnbd(A1257,E1257,1)</f>
        <v>5.2580999999999998</v>
      </c>
      <c r="O1257" s="85">
        <f>[1]!b_anal_yield_cnbd(A1257,D1257,1)</f>
        <v>4.3791000000000002</v>
      </c>
      <c r="P1257" s="86">
        <f>IF(U:U="国开1",0.09/N1257+J1257,IF(U:U="国开3",0.14/N1257+J1257,IF(U:U="国开5",0.24/N1257+J1257,IF(U:U="国开7",0.24/N1257+J1257,IF(U:U="国开10",0.29/N1257+J1257,IF(U:U="口行1",0.08/N1257+J1257,IF(U:U="口行2",0.08/N1257+J1257,IF(U:U="口行3",0.08/N1257+J1257,IF(U:U="口行5",0.13/N1257+J1257,IF(U:U="口行7",0.13/N1257+J1257,IF(U:U="口行10",0.18/N1257+J1257,IF(U:U="农发1",0.09/N1257+J1257,IF(U:U="农发2",0.09/N1257+J1257,IF(U:U="农发3",0.09/N1257+J1257,IF(U:U="农发5",0.14/N1257+J1257,IF(U:U="农发7",0.19/N1257+J1257,IF(U:U="农发10",0.19/N1257+J1257,IF(U:U="农发20",0.24/N1257+J1257,IF(U:U="国债1",0.05/N1257+J1257,IF(U:U="国债2",0.05/N1257+J1257,IF(U:U="国债3",0.05/N1257+J1257,IF(U:U="国开0",0,IF(U:U="农发0",0,IF(U:U="国债0",0,IF(U:U="口行0",0,0.1/N1257+J1257)))))))))))))))))))))))))</f>
        <v>4.3950347254711781</v>
      </c>
      <c r="Q1257" s="1"/>
      <c r="R1257" s="88">
        <f t="shared" si="39"/>
        <v>1.5934725471177913</v>
      </c>
      <c r="S1257" s="1"/>
      <c r="U1257" s="1" t="str">
        <f>IF(I:I="国家开发银行","国开",IF(I:I="中国进出口银行","口行",IF(I:I="中国农业发展银行","农发","国债")))&amp;IF(G:G&lt;1,"0",G1257)</f>
        <v>农发7</v>
      </c>
      <c r="W1257" s="1"/>
      <c r="X1257" s="1"/>
    </row>
    <row r="1258" spans="1:24" ht="15.75" hidden="1" x14ac:dyDescent="0.25">
      <c r="A1258" s="113" t="str">
        <f t="shared" si="38"/>
        <v>170309.IB</v>
      </c>
      <c r="B1258" s="29" t="s">
        <v>3955</v>
      </c>
      <c r="C1258" s="29" t="s">
        <v>3956</v>
      </c>
      <c r="D1258" s="33">
        <v>43020</v>
      </c>
      <c r="E1258" s="33">
        <v>43024</v>
      </c>
      <c r="F1258" s="30">
        <v>40</v>
      </c>
      <c r="G1258" s="30">
        <v>5</v>
      </c>
      <c r="H1258" s="29" t="s">
        <v>12</v>
      </c>
      <c r="I1258" s="29" t="s">
        <v>22</v>
      </c>
      <c r="J1258" s="30">
        <v>4.3235999999999999</v>
      </c>
      <c r="K1258" s="30"/>
      <c r="L1258" s="30"/>
      <c r="M1258" s="30"/>
      <c r="N1258" s="84">
        <f>[1]!b_anal_modidura_cnbd(A1258,E1258,1)</f>
        <v>4.1654</v>
      </c>
      <c r="O1258" s="85">
        <f>[1]!b_anal_yield_cnbd(A1258,D1258,1)</f>
        <v>4.3598999999999997</v>
      </c>
      <c r="P1258" s="86">
        <f>IF(U:U="国开1",0.09/N1258+J1258,IF(U:U="国开3",0.14/N1258+J1258,IF(U:U="国开5",0.24/N1258+J1258,IF(U:U="国开7",0.24/N1258+J1258,IF(U:U="国开10",0.29/N1258+J1258,IF(U:U="口行1",0.08/N1258+J1258,IF(U:U="口行2",0.08/N1258+J1258,IF(U:U="口行3",0.08/N1258+J1258,IF(U:U="口行5",0.13/N1258+J1258,IF(U:U="口行7",0.13/N1258+J1258,IF(U:U="口行10",0.18/N1258+J1258,IF(U:U="农发1",0.09/N1258+J1258,IF(U:U="农发2",0.09/N1258+J1258,IF(U:U="农发3",0.09/N1258+J1258,IF(U:U="农发5",0.14/N1258+J1258,IF(U:U="农发7",0.19/N1258+J1258,IF(U:U="农发10",0.19/N1258+J1258,IF(U:U="农发20",0.24/N1258+J1258,IF(U:U="国债1",0.05/N1258+J1258,IF(U:U="国债2",0.05/N1258+J1258,IF(U:U="国债3",0.05/N1258+J1258,IF(U:U="国开0",0,IF(U:U="农发0",0,IF(U:U="国债0",0,IF(U:U="口行0",0,0.1/N1258+J1258)))))))))))))))))))))))))</f>
        <v>4.354809487684256</v>
      </c>
      <c r="Q1258" s="1"/>
      <c r="R1258" s="88">
        <f t="shared" si="39"/>
        <v>-0.50905123157436449</v>
      </c>
      <c r="S1258" s="1"/>
      <c r="U1258" s="1" t="str">
        <f>IF(I:I="国家开发银行","国开",IF(I:I="中国进出口银行","口行",IF(I:I="中国农业发展银行","农发","国债")))&amp;IF(G:G&lt;1,"0",G1258)</f>
        <v>口行5</v>
      </c>
      <c r="W1258" s="1"/>
      <c r="X1258" s="1"/>
    </row>
    <row r="1259" spans="1:24" ht="15.75" hidden="1" x14ac:dyDescent="0.25">
      <c r="A1259" s="113" t="str">
        <f t="shared" si="38"/>
        <v>170310.IB</v>
      </c>
      <c r="B1259" s="29" t="s">
        <v>3957</v>
      </c>
      <c r="C1259" s="29" t="s">
        <v>3958</v>
      </c>
      <c r="D1259" s="33">
        <v>43020</v>
      </c>
      <c r="E1259" s="33">
        <v>43024</v>
      </c>
      <c r="F1259" s="30">
        <v>30</v>
      </c>
      <c r="G1259" s="30">
        <v>3</v>
      </c>
      <c r="H1259" s="29" t="s">
        <v>12</v>
      </c>
      <c r="I1259" s="29" t="s">
        <v>22</v>
      </c>
      <c r="J1259" s="30">
        <v>4.2457000000000003</v>
      </c>
      <c r="K1259" s="30"/>
      <c r="L1259" s="30"/>
      <c r="M1259" s="30"/>
      <c r="N1259" s="84">
        <f>[1]!b_anal_modidura_cnbd(A1259,E1259,1)</f>
        <v>2.5811000000000002</v>
      </c>
      <c r="O1259" s="85">
        <f>[1]!b_anal_yield_cnbd(A1259,D1259,1)</f>
        <v>4.2911000000000001</v>
      </c>
      <c r="P1259" s="86">
        <f>IF(U:U="国开1",0.09/N1259+J1259,IF(U:U="国开3",0.14/N1259+J1259,IF(U:U="国开5",0.24/N1259+J1259,IF(U:U="国开7",0.24/N1259+J1259,IF(U:U="国开10",0.29/N1259+J1259,IF(U:U="口行1",0.08/N1259+J1259,IF(U:U="口行2",0.08/N1259+J1259,IF(U:U="口行3",0.08/N1259+J1259,IF(U:U="口行5",0.13/N1259+J1259,IF(U:U="口行7",0.13/N1259+J1259,IF(U:U="口行10",0.18/N1259+J1259,IF(U:U="农发1",0.09/N1259+J1259,IF(U:U="农发2",0.09/N1259+J1259,IF(U:U="农发3",0.09/N1259+J1259,IF(U:U="农发5",0.14/N1259+J1259,IF(U:U="农发7",0.19/N1259+J1259,IF(U:U="农发10",0.19/N1259+J1259,IF(U:U="农发20",0.24/N1259+J1259,IF(U:U="国债1",0.05/N1259+J1259,IF(U:U="国债2",0.05/N1259+J1259,IF(U:U="国债3",0.05/N1259+J1259,IF(U:U="国开0",0,IF(U:U="农发0",0,IF(U:U="国债0",0,IF(U:U="口行0",0,0.1/N1259+J1259)))))))))))))))))))))))))</f>
        <v>4.2766945372128164</v>
      </c>
      <c r="Q1259" s="1"/>
      <c r="R1259" s="88">
        <f t="shared" si="39"/>
        <v>-1.4405462787183687</v>
      </c>
      <c r="S1259" s="1"/>
      <c r="U1259" s="1" t="str">
        <f>IF(I:I="国家开发银行","国开",IF(I:I="中国进出口银行","口行",IF(I:I="中国农业发展银行","农发","国债")))&amp;IF(G:G&lt;1,"0",G1259)</f>
        <v>口行3</v>
      </c>
      <c r="W1259" s="1"/>
      <c r="X1259" s="1"/>
    </row>
    <row r="1260" spans="1:24" ht="15.75" hidden="1" x14ac:dyDescent="0.25">
      <c r="A1260" s="113" t="str">
        <f t="shared" si="38"/>
        <v>170303.IB</v>
      </c>
      <c r="B1260" s="29" t="s">
        <v>3959</v>
      </c>
      <c r="C1260" s="29" t="s">
        <v>3960</v>
      </c>
      <c r="D1260" s="33">
        <v>43020</v>
      </c>
      <c r="E1260" s="33">
        <v>43024</v>
      </c>
      <c r="F1260" s="30">
        <v>30</v>
      </c>
      <c r="G1260" s="30">
        <v>10</v>
      </c>
      <c r="H1260" s="29" t="s">
        <v>12</v>
      </c>
      <c r="I1260" s="29" t="s">
        <v>22</v>
      </c>
      <c r="J1260" s="30">
        <v>4.3886000000000003</v>
      </c>
      <c r="K1260" s="30"/>
      <c r="L1260" s="30"/>
      <c r="M1260" s="30"/>
      <c r="N1260" s="84">
        <f>[1]!b_anal_modidura_cnbd(A1260,E1260,1)</f>
        <v>7.4637000000000002</v>
      </c>
      <c r="O1260" s="85">
        <f>[1]!b_anal_yield_cnbd(A1260,D1260,1)</f>
        <v>4.4074</v>
      </c>
      <c r="P1260" s="86">
        <f>IF(U:U="国开1",0.09/N1260+J1260,IF(U:U="国开3",0.14/N1260+J1260,IF(U:U="国开5",0.24/N1260+J1260,IF(U:U="国开7",0.24/N1260+J1260,IF(U:U="国开10",0.29/N1260+J1260,IF(U:U="口行1",0.08/N1260+J1260,IF(U:U="口行2",0.08/N1260+J1260,IF(U:U="口行3",0.08/N1260+J1260,IF(U:U="口行5",0.13/N1260+J1260,IF(U:U="口行7",0.13/N1260+J1260,IF(U:U="口行10",0.18/N1260+J1260,IF(U:U="农发1",0.09/N1260+J1260,IF(U:U="农发2",0.09/N1260+J1260,IF(U:U="农发3",0.09/N1260+J1260,IF(U:U="农发5",0.14/N1260+J1260,IF(U:U="农发7",0.19/N1260+J1260,IF(U:U="农发10",0.19/N1260+J1260,IF(U:U="农发20",0.24/N1260+J1260,IF(U:U="国债1",0.05/N1260+J1260,IF(U:U="国债2",0.05/N1260+J1260,IF(U:U="国债3",0.05/N1260+J1260,IF(U:U="国开0",0,IF(U:U="农发0",0,IF(U:U="国债0",0,IF(U:U="口行0",0,0.1/N1260+J1260)))))))))))))))))))))))))</f>
        <v>4.4127167249487522</v>
      </c>
      <c r="Q1260" s="1"/>
      <c r="R1260" s="88">
        <f t="shared" si="39"/>
        <v>0.53167249487522383</v>
      </c>
      <c r="S1260" s="1"/>
      <c r="U1260" s="1" t="str">
        <f>IF(I:I="国家开发银行","国开",IF(I:I="中国进出口银行","口行",IF(I:I="中国农业发展银行","农发","国债")))&amp;IF(G:G&lt;1,"0",G1260)</f>
        <v>口行10</v>
      </c>
      <c r="W1260" s="1"/>
      <c r="X1260" s="1"/>
    </row>
    <row r="1261" spans="1:24" ht="15.75" hidden="1" x14ac:dyDescent="0.25">
      <c r="A1261" s="113" t="str">
        <f t="shared" si="38"/>
        <v>160412.IB</v>
      </c>
      <c r="B1261" s="29" t="s">
        <v>3961</v>
      </c>
      <c r="C1261" s="29" t="s">
        <v>3962</v>
      </c>
      <c r="D1261" s="33">
        <v>43024</v>
      </c>
      <c r="E1261" s="33">
        <v>43026</v>
      </c>
      <c r="F1261" s="30">
        <v>40</v>
      </c>
      <c r="G1261" s="30">
        <v>3</v>
      </c>
      <c r="H1261" s="29" t="s">
        <v>12</v>
      </c>
      <c r="I1261" s="29" t="s">
        <v>41</v>
      </c>
      <c r="J1261" s="30">
        <v>4.1555</v>
      </c>
      <c r="K1261" s="30"/>
      <c r="L1261" s="30"/>
      <c r="M1261" s="30"/>
      <c r="N1261" s="84">
        <f>[1]!b_anal_modidura_cnbd(A1261,E1261,1)</f>
        <v>1.3821000000000001</v>
      </c>
      <c r="O1261" s="85">
        <f>[1]!b_anal_yield_cnbd(A1261,D1261,1)</f>
        <v>4.1546000000000003</v>
      </c>
      <c r="P1261" s="86">
        <f>IF(U:U="国开1",0.09/N1261+J1261,IF(U:U="国开3",0.14/N1261+J1261,IF(U:U="国开5",0.24/N1261+J1261,IF(U:U="国开7",0.24/N1261+J1261,IF(U:U="国开10",0.29/N1261+J1261,IF(U:U="口行1",0.08/N1261+J1261,IF(U:U="口行2",0.08/N1261+J1261,IF(U:U="口行3",0.08/N1261+J1261,IF(U:U="口行5",0.13/N1261+J1261,IF(U:U="口行7",0.13/N1261+J1261,IF(U:U="口行10",0.18/N1261+J1261,IF(U:U="农发1",0.09/N1261+J1261,IF(U:U="农发2",0.09/N1261+J1261,IF(U:U="农发3",0.09/N1261+J1261,IF(U:U="农发5",0.14/N1261+J1261,IF(U:U="农发7",0.19/N1261+J1261,IF(U:U="农发10",0.19/N1261+J1261,IF(U:U="农发20",0.24/N1261+J1261,IF(U:U="国债1",0.05/N1261+J1261,IF(U:U="国债2",0.05/N1261+J1261,IF(U:U="国债3",0.05/N1261+J1261,IF(U:U="国开0",0,IF(U:U="农发0",0,IF(U:U="国债0",0,IF(U:U="口行0",0,0.1/N1261+J1261)))))))))))))))))))))))))</f>
        <v>4.2206182982418063</v>
      </c>
      <c r="Q1261" s="1"/>
      <c r="R1261" s="88">
        <f t="shared" si="39"/>
        <v>6.601829824180605</v>
      </c>
      <c r="S1261" s="1"/>
      <c r="U1261" s="1" t="str">
        <f>IF(I:I="国家开发银行","国开",IF(I:I="中国进出口银行","口行",IF(I:I="中国农业发展银行","农发","国债")))&amp;IF(G:G&lt;1,"0",G1261)</f>
        <v>农发3</v>
      </c>
      <c r="W1261" s="1"/>
      <c r="X1261" s="1"/>
    </row>
    <row r="1262" spans="1:24" ht="15.75" hidden="1" x14ac:dyDescent="0.25">
      <c r="A1262" s="113" t="str">
        <f t="shared" si="38"/>
        <v>160413.IB</v>
      </c>
      <c r="B1262" s="29" t="s">
        <v>3963</v>
      </c>
      <c r="C1262" s="29" t="s">
        <v>3964</v>
      </c>
      <c r="D1262" s="33">
        <v>43024</v>
      </c>
      <c r="E1262" s="33">
        <v>43026</v>
      </c>
      <c r="F1262" s="30">
        <v>50</v>
      </c>
      <c r="G1262" s="30">
        <v>5</v>
      </c>
      <c r="H1262" s="29" t="s">
        <v>12</v>
      </c>
      <c r="I1262" s="29" t="s">
        <v>41</v>
      </c>
      <c r="J1262" s="30">
        <v>4.3468</v>
      </c>
      <c r="K1262" s="30"/>
      <c r="L1262" s="30"/>
      <c r="M1262" s="30"/>
      <c r="N1262" s="84">
        <f>[1]!b_anal_modidura_cnbd(A1262,E1262,1)</f>
        <v>3.1533000000000002</v>
      </c>
      <c r="O1262" s="85">
        <f>[1]!b_anal_yield_cnbd(A1262,D1262,1)</f>
        <v>4.3510999999999997</v>
      </c>
      <c r="P1262" s="86">
        <f>IF(U:U="国开1",0.09/N1262+J1262,IF(U:U="国开3",0.14/N1262+J1262,IF(U:U="国开5",0.24/N1262+J1262,IF(U:U="国开7",0.24/N1262+J1262,IF(U:U="国开10",0.29/N1262+J1262,IF(U:U="口行1",0.08/N1262+J1262,IF(U:U="口行2",0.08/N1262+J1262,IF(U:U="口行3",0.08/N1262+J1262,IF(U:U="口行5",0.13/N1262+J1262,IF(U:U="口行7",0.13/N1262+J1262,IF(U:U="口行10",0.18/N1262+J1262,IF(U:U="农发1",0.09/N1262+J1262,IF(U:U="农发2",0.09/N1262+J1262,IF(U:U="农发3",0.09/N1262+J1262,IF(U:U="农发5",0.14/N1262+J1262,IF(U:U="农发7",0.19/N1262+J1262,IF(U:U="农发10",0.19/N1262+J1262,IF(U:U="农发20",0.24/N1262+J1262,IF(U:U="国债1",0.05/N1262+J1262,IF(U:U="国债2",0.05/N1262+J1262,IF(U:U="国债3",0.05/N1262+J1262,IF(U:U="国开0",0,IF(U:U="农发0",0,IF(U:U="国债0",0,IF(U:U="口行0",0,0.1/N1262+J1262)))))))))))))))))))))))))</f>
        <v>4.3911979323248662</v>
      </c>
      <c r="Q1262" s="1"/>
      <c r="R1262" s="88">
        <f t="shared" si="39"/>
        <v>4.009793232486647</v>
      </c>
      <c r="S1262" s="1"/>
      <c r="U1262" s="1" t="str">
        <f>IF(I:I="国家开发银行","国开",IF(I:I="中国进出口银行","口行",IF(I:I="中国农业发展银行","农发","国债")))&amp;IF(G:G&lt;1,"0",G1262)</f>
        <v>农发5</v>
      </c>
      <c r="W1262" s="1"/>
      <c r="X1262" s="1"/>
    </row>
    <row r="1263" spans="1:24" ht="15.75" hidden="1" x14ac:dyDescent="0.25">
      <c r="A1263" s="113" t="str">
        <f t="shared" si="38"/>
        <v>170215.IB</v>
      </c>
      <c r="B1263" s="29" t="s">
        <v>3965</v>
      </c>
      <c r="C1263" s="29" t="s">
        <v>3966</v>
      </c>
      <c r="D1263" s="33">
        <v>43025</v>
      </c>
      <c r="E1263" s="33">
        <v>43027</v>
      </c>
      <c r="F1263" s="30">
        <v>150</v>
      </c>
      <c r="G1263" s="30">
        <v>10</v>
      </c>
      <c r="H1263" s="29" t="s">
        <v>12</v>
      </c>
      <c r="I1263" s="29" t="s">
        <v>15</v>
      </c>
      <c r="J1263" s="30">
        <v>4.2702</v>
      </c>
      <c r="K1263" s="30"/>
      <c r="L1263" s="30"/>
      <c r="M1263" s="30"/>
      <c r="N1263" s="84">
        <f>[1]!b_anal_modidura_cnbd(A1263,E1263,1)</f>
        <v>7.8604000000000003</v>
      </c>
      <c r="O1263" s="85">
        <f>[1]!b_anal_yield_cnbd(A1263,D1263,1)</f>
        <v>4.3312999999999997</v>
      </c>
      <c r="P1263" s="86">
        <f>IF(U:U="国开1",0.09/N1263+J1263,IF(U:U="国开3",0.14/N1263+J1263,IF(U:U="国开5",0.24/N1263+J1263,IF(U:U="国开7",0.24/N1263+J1263,IF(U:U="国开10",0.29/N1263+J1263,IF(U:U="口行1",0.08/N1263+J1263,IF(U:U="口行2",0.08/N1263+J1263,IF(U:U="口行3",0.08/N1263+J1263,IF(U:U="口行5",0.13/N1263+J1263,IF(U:U="口行7",0.13/N1263+J1263,IF(U:U="口行10",0.18/N1263+J1263,IF(U:U="农发1",0.09/N1263+J1263,IF(U:U="农发2",0.09/N1263+J1263,IF(U:U="农发3",0.09/N1263+J1263,IF(U:U="农发5",0.14/N1263+J1263,IF(U:U="农发7",0.19/N1263+J1263,IF(U:U="农发10",0.19/N1263+J1263,IF(U:U="农发20",0.24/N1263+J1263,IF(U:U="国债1",0.05/N1263+J1263,IF(U:U="国债2",0.05/N1263+J1263,IF(U:U="国债3",0.05/N1263+J1263,IF(U:U="国开0",0,IF(U:U="农发0",0,IF(U:U="国债0",0,IF(U:U="口行0",0,0.1/N1263+J1263)))))))))))))))))))))))))</f>
        <v>4.307093796753346</v>
      </c>
      <c r="Q1263" s="1"/>
      <c r="R1263" s="88">
        <f t="shared" si="39"/>
        <v>-2.4206203246653679</v>
      </c>
      <c r="S1263" s="1"/>
      <c r="U1263" s="1" t="str">
        <f>IF(I:I="国家开发银行","国开",IF(I:I="中国进出口银行","口行",IF(I:I="中国农业发展银行","农发","国债")))&amp;IF(G:G&lt;1,"0",G1263)</f>
        <v>国开10</v>
      </c>
      <c r="W1263" s="1"/>
      <c r="X1263" s="1"/>
    </row>
    <row r="1264" spans="1:24" ht="15.75" hidden="1" x14ac:dyDescent="0.25">
      <c r="A1264" s="113" t="str">
        <f t="shared" si="38"/>
        <v>170209.IB</v>
      </c>
      <c r="B1264" s="29" t="s">
        <v>3967</v>
      </c>
      <c r="C1264" s="29" t="s">
        <v>3968</v>
      </c>
      <c r="D1264" s="33">
        <v>43025</v>
      </c>
      <c r="E1264" s="33">
        <v>43027</v>
      </c>
      <c r="F1264" s="30">
        <v>60</v>
      </c>
      <c r="G1264" s="30">
        <v>3</v>
      </c>
      <c r="H1264" s="29" t="s">
        <v>12</v>
      </c>
      <c r="I1264" s="29" t="s">
        <v>15</v>
      </c>
      <c r="J1264" s="30">
        <v>4.2422000000000004</v>
      </c>
      <c r="K1264" s="30"/>
      <c r="L1264" s="30"/>
      <c r="M1264" s="30"/>
      <c r="N1264" s="84">
        <f>[1]!b_anal_modidura_cnbd(A1264,E1264,1)</f>
        <v>2.6638999999999999</v>
      </c>
      <c r="O1264" s="85">
        <f>[1]!b_anal_yield_cnbd(A1264,D1264,1)</f>
        <v>4.3224</v>
      </c>
      <c r="P1264" s="86">
        <f>IF(U:U="国开1",0.09/N1264+J1264,IF(U:U="国开3",0.14/N1264+J1264,IF(U:U="国开5",0.24/N1264+J1264,IF(U:U="国开7",0.24/N1264+J1264,IF(U:U="国开10",0.29/N1264+J1264,IF(U:U="口行1",0.08/N1264+J1264,IF(U:U="口行2",0.08/N1264+J1264,IF(U:U="口行3",0.08/N1264+J1264,IF(U:U="口行5",0.13/N1264+J1264,IF(U:U="口行7",0.13/N1264+J1264,IF(U:U="口行10",0.18/N1264+J1264,IF(U:U="农发1",0.09/N1264+J1264,IF(U:U="农发2",0.09/N1264+J1264,IF(U:U="农发3",0.09/N1264+J1264,IF(U:U="农发5",0.14/N1264+J1264,IF(U:U="农发7",0.19/N1264+J1264,IF(U:U="农发10",0.19/N1264+J1264,IF(U:U="农发20",0.24/N1264+J1264,IF(U:U="国债1",0.05/N1264+J1264,IF(U:U="国债2",0.05/N1264+J1264,IF(U:U="国债3",0.05/N1264+J1264,IF(U:U="国开0",0,IF(U:U="农发0",0,IF(U:U="国债0",0,IF(U:U="口行0",0,0.1/N1264+J1264)))))))))))))))))))))))))</f>
        <v>4.2947545253200197</v>
      </c>
      <c r="Q1264" s="1"/>
      <c r="R1264" s="88">
        <f t="shared" si="39"/>
        <v>-2.7645474679980353</v>
      </c>
      <c r="S1264" s="1"/>
      <c r="U1264" s="1" t="str">
        <f>IF(I:I="国家开发银行","国开",IF(I:I="中国进出口银行","口行",IF(I:I="中国农业发展银行","农发","国债")))&amp;IF(G:G&lt;1,"0",G1264)</f>
        <v>国开3</v>
      </c>
      <c r="W1264" s="1"/>
      <c r="X1264" s="1"/>
    </row>
    <row r="1265" spans="1:24" ht="15.75" hidden="1" x14ac:dyDescent="0.25">
      <c r="A1265" s="113" t="str">
        <f t="shared" si="38"/>
        <v>170404.IB</v>
      </c>
      <c r="B1265" s="29" t="s">
        <v>3969</v>
      </c>
      <c r="C1265" s="29" t="s">
        <v>3970</v>
      </c>
      <c r="D1265" s="33">
        <v>43026</v>
      </c>
      <c r="E1265" s="33">
        <v>43028</v>
      </c>
      <c r="F1265" s="30">
        <v>30</v>
      </c>
      <c r="G1265" s="30">
        <v>7</v>
      </c>
      <c r="H1265" s="29" t="s">
        <v>12</v>
      </c>
      <c r="I1265" s="29" t="s">
        <v>41</v>
      </c>
      <c r="J1265" s="30">
        <v>4.4184000000000001</v>
      </c>
      <c r="K1265" s="30"/>
      <c r="L1265" s="30"/>
      <c r="M1265" s="30"/>
      <c r="N1265" s="84">
        <f>[1]!b_anal_modidura_cnbd(A1265,E1265,1)</f>
        <v>5.2354000000000003</v>
      </c>
      <c r="O1265" s="85">
        <f>[1]!b_anal_yield_cnbd(A1265,D1265,1)</f>
        <v>4.4465000000000003</v>
      </c>
      <c r="P1265" s="86">
        <f>IF(U:U="国开1",0.09/N1265+J1265,IF(U:U="国开3",0.14/N1265+J1265,IF(U:U="国开5",0.24/N1265+J1265,IF(U:U="国开7",0.24/N1265+J1265,IF(U:U="国开10",0.29/N1265+J1265,IF(U:U="口行1",0.08/N1265+J1265,IF(U:U="口行2",0.08/N1265+J1265,IF(U:U="口行3",0.08/N1265+J1265,IF(U:U="口行5",0.13/N1265+J1265,IF(U:U="口行7",0.13/N1265+J1265,IF(U:U="口行10",0.18/N1265+J1265,IF(U:U="农发1",0.09/N1265+J1265,IF(U:U="农发2",0.09/N1265+J1265,IF(U:U="农发3",0.09/N1265+J1265,IF(U:U="农发5",0.14/N1265+J1265,IF(U:U="农发7",0.19/N1265+J1265,IF(U:U="农发10",0.19/N1265+J1265,IF(U:U="农发20",0.24/N1265+J1265,IF(U:U="国债1",0.05/N1265+J1265,IF(U:U="国债2",0.05/N1265+J1265,IF(U:U="国债3",0.05/N1265+J1265,IF(U:U="国开0",0,IF(U:U="农发0",0,IF(U:U="国债0",0,IF(U:U="口行0",0,0.1/N1265+J1265)))))))))))))))))))))))))</f>
        <v>4.4546914008480725</v>
      </c>
      <c r="Q1265" s="1"/>
      <c r="R1265" s="88">
        <f t="shared" si="39"/>
        <v>0.81914008480721279</v>
      </c>
      <c r="S1265" s="1"/>
      <c r="U1265" s="1" t="str">
        <f>IF(I:I="国家开发银行","国开",IF(I:I="中国进出口银行","口行",IF(I:I="中国农业发展银行","农发","国债")))&amp;IF(G:G&lt;1,"0",G1265)</f>
        <v>农发7</v>
      </c>
      <c r="W1265" s="1"/>
      <c r="X1265" s="1"/>
    </row>
    <row r="1266" spans="1:24" ht="15.75" hidden="1" x14ac:dyDescent="0.25">
      <c r="A1266" s="113" t="str">
        <f t="shared" si="38"/>
        <v>170415.IB</v>
      </c>
      <c r="B1266" s="29" t="s">
        <v>3971</v>
      </c>
      <c r="C1266" s="29" t="s">
        <v>3972</v>
      </c>
      <c r="D1266" s="33">
        <v>43026</v>
      </c>
      <c r="E1266" s="33">
        <v>43028</v>
      </c>
      <c r="F1266" s="30">
        <v>70</v>
      </c>
      <c r="G1266" s="30">
        <v>10</v>
      </c>
      <c r="H1266" s="29" t="s">
        <v>12</v>
      </c>
      <c r="I1266" s="29" t="s">
        <v>41</v>
      </c>
      <c r="J1266" s="30">
        <v>4.4555999999999996</v>
      </c>
      <c r="K1266" s="30"/>
      <c r="L1266" s="30"/>
      <c r="M1266" s="30"/>
      <c r="N1266" s="84">
        <f>[1]!b_anal_modidura_cnbd(A1266,E1266,1)</f>
        <v>7.8349000000000002</v>
      </c>
      <c r="O1266" s="85">
        <f>[1]!b_anal_yield_cnbd(A1266,D1266,1)</f>
        <v>4.47</v>
      </c>
      <c r="P1266" s="86">
        <f>IF(U:U="国开1",0.09/N1266+J1266,IF(U:U="国开3",0.14/N1266+J1266,IF(U:U="国开5",0.24/N1266+J1266,IF(U:U="国开7",0.24/N1266+J1266,IF(U:U="国开10",0.29/N1266+J1266,IF(U:U="口行1",0.08/N1266+J1266,IF(U:U="口行2",0.08/N1266+J1266,IF(U:U="口行3",0.08/N1266+J1266,IF(U:U="口行5",0.13/N1266+J1266,IF(U:U="口行7",0.13/N1266+J1266,IF(U:U="口行10",0.18/N1266+J1266,IF(U:U="农发1",0.09/N1266+J1266,IF(U:U="农发2",0.09/N1266+J1266,IF(U:U="农发3",0.09/N1266+J1266,IF(U:U="农发5",0.14/N1266+J1266,IF(U:U="农发7",0.19/N1266+J1266,IF(U:U="农发10",0.19/N1266+J1266,IF(U:U="农发20",0.24/N1266+J1266,IF(U:U="国债1",0.05/N1266+J1266,IF(U:U="国债2",0.05/N1266+J1266,IF(U:U="国债3",0.05/N1266+J1266,IF(U:U="国开0",0,IF(U:U="农发0",0,IF(U:U="国债0",0,IF(U:U="口行0",0,0.1/N1266+J1266)))))))))))))))))))))))))</f>
        <v>4.4798504690551244</v>
      </c>
      <c r="Q1266" s="1"/>
      <c r="R1266" s="88">
        <f t="shared" si="39"/>
        <v>0.98504690551246554</v>
      </c>
      <c r="S1266" s="1"/>
      <c r="U1266" s="1" t="str">
        <f>IF(I:I="国家开发银行","国开",IF(I:I="中国进出口银行","口行",IF(I:I="中国农业发展银行","农发","国债")))&amp;IF(G:G&lt;1,"0",G1266)</f>
        <v>农发10</v>
      </c>
      <c r="W1266" s="1"/>
      <c r="X1266" s="1"/>
    </row>
    <row r="1267" spans="1:24" ht="15.75" hidden="1" x14ac:dyDescent="0.25">
      <c r="A1267" s="113" t="str">
        <f t="shared" si="38"/>
        <v>170208.IB</v>
      </c>
      <c r="B1267" s="29" t="s">
        <v>3973</v>
      </c>
      <c r="C1267" s="29" t="s">
        <v>3974</v>
      </c>
      <c r="D1267" s="33">
        <v>43027</v>
      </c>
      <c r="E1267" s="33">
        <v>43031</v>
      </c>
      <c r="F1267" s="30">
        <v>50</v>
      </c>
      <c r="G1267" s="30">
        <v>7</v>
      </c>
      <c r="H1267" s="29" t="s">
        <v>12</v>
      </c>
      <c r="I1267" s="29" t="s">
        <v>15</v>
      </c>
      <c r="J1267" s="30">
        <v>4.4156000000000004</v>
      </c>
      <c r="K1267" s="30"/>
      <c r="L1267" s="30"/>
      <c r="M1267" s="30"/>
      <c r="N1267" s="84">
        <f>[1]!b_anal_modidura_cnbd(A1267,E1267,1)</f>
        <v>5.7576999999999998</v>
      </c>
      <c r="O1267" s="85">
        <f>[1]!b_anal_yield_cnbd(A1267,D1267,1)</f>
        <v>4.43</v>
      </c>
      <c r="P1267" s="86">
        <f>IF(U:U="国开1",0.09/N1267+J1267,IF(U:U="国开3",0.14/N1267+J1267,IF(U:U="国开5",0.24/N1267+J1267,IF(U:U="国开7",0.24/N1267+J1267,IF(U:U="国开10",0.29/N1267+J1267,IF(U:U="口行1",0.08/N1267+J1267,IF(U:U="口行2",0.08/N1267+J1267,IF(U:U="口行3",0.08/N1267+J1267,IF(U:U="口行5",0.13/N1267+J1267,IF(U:U="口行7",0.13/N1267+J1267,IF(U:U="口行10",0.18/N1267+J1267,IF(U:U="农发1",0.09/N1267+J1267,IF(U:U="农发2",0.09/N1267+J1267,IF(U:U="农发3",0.09/N1267+J1267,IF(U:U="农发5",0.14/N1267+J1267,IF(U:U="农发7",0.19/N1267+J1267,IF(U:U="农发10",0.19/N1267+J1267,IF(U:U="农发20",0.24/N1267+J1267,IF(U:U="国债1",0.05/N1267+J1267,IF(U:U="国债2",0.05/N1267+J1267,IF(U:U="国债3",0.05/N1267+J1267,IF(U:U="国开0",0,IF(U:U="农发0",0,IF(U:U="国债0",0,IF(U:U="口行0",0,0.1/N1267+J1267)))))))))))))))))))))))))</f>
        <v>4.4572833110443408</v>
      </c>
      <c r="Q1267" s="1"/>
      <c r="R1267" s="88">
        <f t="shared" si="39"/>
        <v>2.7283311044341119</v>
      </c>
      <c r="S1267" s="1"/>
      <c r="U1267" s="1" t="str">
        <f>IF(I:I="国家开发银行","国开",IF(I:I="中国进出口银行","口行",IF(I:I="中国农业发展银行","农发","国债")))&amp;IF(G:G&lt;1,"0",G1267)</f>
        <v>国开7</v>
      </c>
      <c r="W1267" s="1"/>
      <c r="X1267" s="1"/>
    </row>
    <row r="1268" spans="1:24" ht="15.75" hidden="1" x14ac:dyDescent="0.25">
      <c r="A1268" s="113" t="str">
        <f t="shared" si="38"/>
        <v>170206.IB</v>
      </c>
      <c r="B1268" s="29" t="s">
        <v>3975</v>
      </c>
      <c r="C1268" s="29" t="s">
        <v>3976</v>
      </c>
      <c r="D1268" s="33">
        <v>43027</v>
      </c>
      <c r="E1268" s="33">
        <v>43031</v>
      </c>
      <c r="F1268" s="30">
        <v>70</v>
      </c>
      <c r="G1268" s="30">
        <v>5</v>
      </c>
      <c r="H1268" s="29" t="s">
        <v>12</v>
      </c>
      <c r="I1268" s="29" t="s">
        <v>15</v>
      </c>
      <c r="J1268" s="30">
        <v>4.2750000000000004</v>
      </c>
      <c r="K1268" s="30"/>
      <c r="L1268" s="30"/>
      <c r="M1268" s="30"/>
      <c r="N1268" s="84">
        <f>[1]!b_anal_modidura_cnbd(A1268,E1268,1)</f>
        <v>3.9359000000000002</v>
      </c>
      <c r="O1268" s="85">
        <f>[1]!b_anal_yield_cnbd(A1268,D1268,1)</f>
        <v>4.3452000000000002</v>
      </c>
      <c r="P1268" s="86">
        <f>IF(U:U="国开1",0.09/N1268+J1268,IF(U:U="国开3",0.14/N1268+J1268,IF(U:U="国开5",0.24/N1268+J1268,IF(U:U="国开7",0.24/N1268+J1268,IF(U:U="国开10",0.29/N1268+J1268,IF(U:U="口行1",0.08/N1268+J1268,IF(U:U="口行2",0.08/N1268+J1268,IF(U:U="口行3",0.08/N1268+J1268,IF(U:U="口行5",0.13/N1268+J1268,IF(U:U="口行7",0.13/N1268+J1268,IF(U:U="口行10",0.18/N1268+J1268,IF(U:U="农发1",0.09/N1268+J1268,IF(U:U="农发2",0.09/N1268+J1268,IF(U:U="农发3",0.09/N1268+J1268,IF(U:U="农发5",0.14/N1268+J1268,IF(U:U="农发7",0.19/N1268+J1268,IF(U:U="农发10",0.19/N1268+J1268,IF(U:U="农发20",0.24/N1268+J1268,IF(U:U="国债1",0.05/N1268+J1268,IF(U:U="国债2",0.05/N1268+J1268,IF(U:U="国债3",0.05/N1268+J1268,IF(U:U="国开0",0,IF(U:U="农发0",0,IF(U:U="国债0",0,IF(U:U="口行0",0,0.1/N1268+J1268)))))))))))))))))))))))))</f>
        <v>4.3359771589725353</v>
      </c>
      <c r="Q1268" s="1"/>
      <c r="R1268" s="88">
        <f t="shared" si="39"/>
        <v>-0.92228410274648454</v>
      </c>
      <c r="S1268" s="1"/>
      <c r="U1268" s="1" t="str">
        <f>IF(I:I="国家开发银行","国开",IF(I:I="中国进出口银行","口行",IF(I:I="中国农业发展银行","农发","国债")))&amp;IF(G:G&lt;1,"0",G1268)</f>
        <v>国开5</v>
      </c>
      <c r="W1268" s="1"/>
      <c r="X1268" s="1"/>
    </row>
    <row r="1269" spans="1:24" ht="15.75" hidden="1" x14ac:dyDescent="0.25">
      <c r="A1269" s="113" t="str">
        <f t="shared" si="38"/>
        <v>170309.IB</v>
      </c>
      <c r="B1269" s="29" t="s">
        <v>3977</v>
      </c>
      <c r="C1269" s="29" t="s">
        <v>3978</v>
      </c>
      <c r="D1269" s="33">
        <v>43027</v>
      </c>
      <c r="E1269" s="33">
        <v>43031</v>
      </c>
      <c r="F1269" s="30">
        <v>40</v>
      </c>
      <c r="G1269" s="30">
        <v>5</v>
      </c>
      <c r="H1269" s="29" t="s">
        <v>12</v>
      </c>
      <c r="I1269" s="29" t="s">
        <v>22</v>
      </c>
      <c r="J1269" s="30">
        <v>4.3430999999999997</v>
      </c>
      <c r="K1269" s="30"/>
      <c r="L1269" s="30"/>
      <c r="M1269" s="30"/>
      <c r="N1269" s="84">
        <f>[1]!b_anal_modidura_cnbd(A1269,E1269,1)</f>
        <v>4.1470000000000002</v>
      </c>
      <c r="O1269" s="85">
        <f>[1]!b_anal_yield_cnbd(A1269,D1269,1)</f>
        <v>4.3998999999999997</v>
      </c>
      <c r="P1269" s="86">
        <f>IF(U:U="国开1",0.09/N1269+J1269,IF(U:U="国开3",0.14/N1269+J1269,IF(U:U="国开5",0.24/N1269+J1269,IF(U:U="国开7",0.24/N1269+J1269,IF(U:U="国开10",0.29/N1269+J1269,IF(U:U="口行1",0.08/N1269+J1269,IF(U:U="口行2",0.08/N1269+J1269,IF(U:U="口行3",0.08/N1269+J1269,IF(U:U="口行5",0.13/N1269+J1269,IF(U:U="口行7",0.13/N1269+J1269,IF(U:U="口行10",0.18/N1269+J1269,IF(U:U="农发1",0.09/N1269+J1269,IF(U:U="农发2",0.09/N1269+J1269,IF(U:U="农发3",0.09/N1269+J1269,IF(U:U="农发5",0.14/N1269+J1269,IF(U:U="农发7",0.19/N1269+J1269,IF(U:U="农发10",0.19/N1269+J1269,IF(U:U="农发20",0.24/N1269+J1269,IF(U:U="国债1",0.05/N1269+J1269,IF(U:U="国债2",0.05/N1269+J1269,IF(U:U="国债3",0.05/N1269+J1269,IF(U:U="国开0",0,IF(U:U="农发0",0,IF(U:U="国债0",0,IF(U:U="口行0",0,0.1/N1269+J1269)))))))))))))))))))))))))</f>
        <v>4.3744479623824448</v>
      </c>
      <c r="Q1269" s="1"/>
      <c r="R1269" s="88">
        <f t="shared" si="39"/>
        <v>-2.5452037617554879</v>
      </c>
      <c r="S1269" s="1"/>
      <c r="U1269" s="1" t="str">
        <f>IF(I:I="国家开发银行","国开",IF(I:I="中国进出口银行","口行",IF(I:I="中国农业发展银行","农发","国债")))&amp;IF(G:G&lt;1,"0",G1269)</f>
        <v>口行5</v>
      </c>
      <c r="W1269" s="1"/>
      <c r="X1269" s="1"/>
    </row>
    <row r="1270" spans="1:24" ht="15.75" hidden="1" x14ac:dyDescent="0.25">
      <c r="A1270" s="113" t="str">
        <f t="shared" si="38"/>
        <v>170310.IB</v>
      </c>
      <c r="B1270" s="29" t="s">
        <v>3979</v>
      </c>
      <c r="C1270" s="29" t="s">
        <v>3980</v>
      </c>
      <c r="D1270" s="33">
        <v>43027</v>
      </c>
      <c r="E1270" s="33">
        <v>43031</v>
      </c>
      <c r="F1270" s="30">
        <v>30</v>
      </c>
      <c r="G1270" s="30">
        <v>3</v>
      </c>
      <c r="H1270" s="29" t="s">
        <v>12</v>
      </c>
      <c r="I1270" s="29" t="s">
        <v>22</v>
      </c>
      <c r="J1270" s="30">
        <v>4.2767999999999997</v>
      </c>
      <c r="K1270" s="30"/>
      <c r="L1270" s="30"/>
      <c r="M1270" s="30"/>
      <c r="N1270" s="84">
        <f>[1]!b_anal_modidura_cnbd(A1270,E1270,1)</f>
        <v>2.5628000000000002</v>
      </c>
      <c r="O1270" s="85">
        <f>[1]!b_anal_yield_cnbd(A1270,D1270,1)</f>
        <v>4.3202999999999996</v>
      </c>
      <c r="P1270" s="86">
        <f>IF(U:U="国开1",0.09/N1270+J1270,IF(U:U="国开3",0.14/N1270+J1270,IF(U:U="国开5",0.24/N1270+J1270,IF(U:U="国开7",0.24/N1270+J1270,IF(U:U="国开10",0.29/N1270+J1270,IF(U:U="口行1",0.08/N1270+J1270,IF(U:U="口行2",0.08/N1270+J1270,IF(U:U="口行3",0.08/N1270+J1270,IF(U:U="口行5",0.13/N1270+J1270,IF(U:U="口行7",0.13/N1270+J1270,IF(U:U="口行10",0.18/N1270+J1270,IF(U:U="农发1",0.09/N1270+J1270,IF(U:U="农发2",0.09/N1270+J1270,IF(U:U="农发3",0.09/N1270+J1270,IF(U:U="农发5",0.14/N1270+J1270,IF(U:U="农发7",0.19/N1270+J1270,IF(U:U="农发10",0.19/N1270+J1270,IF(U:U="农发20",0.24/N1270+J1270,IF(U:U="国债1",0.05/N1270+J1270,IF(U:U="国债2",0.05/N1270+J1270,IF(U:U="国债3",0.05/N1270+J1270,IF(U:U="国开0",0,IF(U:U="农发0",0,IF(U:U="国债0",0,IF(U:U="口行0",0,0.1/N1270+J1270)))))))))))))))))))))))))</f>
        <v>4.3080158576556888</v>
      </c>
      <c r="Q1270" s="1"/>
      <c r="R1270" s="88">
        <f t="shared" si="39"/>
        <v>-1.2284142344310744</v>
      </c>
      <c r="S1270" s="1"/>
      <c r="U1270" s="1" t="str">
        <f>IF(I:I="国家开发银行","国开",IF(I:I="中国进出口银行","口行",IF(I:I="中国农业发展银行","农发","国债")))&amp;IF(G:G&lt;1,"0",G1270)</f>
        <v>口行3</v>
      </c>
      <c r="W1270" s="1"/>
      <c r="X1270" s="1"/>
    </row>
    <row r="1271" spans="1:24" ht="15.75" hidden="1" x14ac:dyDescent="0.25">
      <c r="A1271" s="113" t="str">
        <f t="shared" si="38"/>
        <v>170303.IB</v>
      </c>
      <c r="B1271" s="29" t="s">
        <v>3981</v>
      </c>
      <c r="C1271" s="29" t="s">
        <v>3982</v>
      </c>
      <c r="D1271" s="33">
        <v>43027</v>
      </c>
      <c r="E1271" s="33">
        <v>43031</v>
      </c>
      <c r="F1271" s="30">
        <v>30</v>
      </c>
      <c r="G1271" s="30">
        <v>10</v>
      </c>
      <c r="H1271" s="29" t="s">
        <v>12</v>
      </c>
      <c r="I1271" s="29" t="s">
        <v>22</v>
      </c>
      <c r="J1271" s="30">
        <v>4.4318</v>
      </c>
      <c r="K1271" s="30"/>
      <c r="L1271" s="30"/>
      <c r="M1271" s="30"/>
      <c r="N1271" s="84">
        <f>[1]!b_anal_modidura_cnbd(A1271,E1271,1)</f>
        <v>7.4420999999999999</v>
      </c>
      <c r="O1271" s="85">
        <f>[1]!b_anal_yield_cnbd(A1271,D1271,1)</f>
        <v>4.4549000000000003</v>
      </c>
      <c r="P1271" s="86">
        <f>IF(U:U="国开1",0.09/N1271+J1271,IF(U:U="国开3",0.14/N1271+J1271,IF(U:U="国开5",0.24/N1271+J1271,IF(U:U="国开7",0.24/N1271+J1271,IF(U:U="国开10",0.29/N1271+J1271,IF(U:U="口行1",0.08/N1271+J1271,IF(U:U="口行2",0.08/N1271+J1271,IF(U:U="口行3",0.08/N1271+J1271,IF(U:U="口行5",0.13/N1271+J1271,IF(U:U="口行7",0.13/N1271+J1271,IF(U:U="口行10",0.18/N1271+J1271,IF(U:U="农发1",0.09/N1271+J1271,IF(U:U="农发2",0.09/N1271+J1271,IF(U:U="农发3",0.09/N1271+J1271,IF(U:U="农发5",0.14/N1271+J1271,IF(U:U="农发7",0.19/N1271+J1271,IF(U:U="农发10",0.19/N1271+J1271,IF(U:U="农发20",0.24/N1271+J1271,IF(U:U="国债1",0.05/N1271+J1271,IF(U:U="国债2",0.05/N1271+J1271,IF(U:U="国债3",0.05/N1271+J1271,IF(U:U="国开0",0,IF(U:U="农发0",0,IF(U:U="国债0",0,IF(U:U="口行0",0,0.1/N1271+J1271)))))))))))))))))))))))))</f>
        <v>4.4559867214899018</v>
      </c>
      <c r="Q1271" s="1"/>
      <c r="R1271" s="88">
        <f t="shared" si="39"/>
        <v>0.1086721489901521</v>
      </c>
      <c r="S1271" s="1"/>
      <c r="U1271" s="1" t="str">
        <f>IF(I:I="国家开发银行","国开",IF(I:I="中国进出口银行","口行",IF(I:I="中国农业发展银行","农发","国债")))&amp;IF(G:G&lt;1,"0",G1271)</f>
        <v>口行10</v>
      </c>
      <c r="W1271" s="1"/>
      <c r="X1271" s="1"/>
    </row>
    <row r="1272" spans="1:24" ht="15.75" hidden="1" x14ac:dyDescent="0.25">
      <c r="A1272" s="113" t="str">
        <f t="shared" si="38"/>
        <v>170411.IB</v>
      </c>
      <c r="B1272" s="29" t="s">
        <v>3983</v>
      </c>
      <c r="C1272" s="29" t="s">
        <v>3984</v>
      </c>
      <c r="D1272" s="33">
        <v>43031</v>
      </c>
      <c r="E1272" s="33">
        <v>43033</v>
      </c>
      <c r="F1272" s="30">
        <v>50</v>
      </c>
      <c r="G1272" s="30">
        <v>3</v>
      </c>
      <c r="H1272" s="29" t="s">
        <v>12</v>
      </c>
      <c r="I1272" s="29" t="s">
        <v>41</v>
      </c>
      <c r="J1272" s="30">
        <v>4.2995999999999999</v>
      </c>
      <c r="K1272" s="30"/>
      <c r="L1272" s="30"/>
      <c r="M1272" s="30"/>
      <c r="N1272" s="84">
        <f>[1]!b_anal_modidura_cnbd(A1272,E1272,1)</f>
        <v>2.597</v>
      </c>
      <c r="O1272" s="85">
        <f>[1]!b_anal_yield_cnbd(A1272,D1272,1)</f>
        <v>4.3247999999999998</v>
      </c>
      <c r="P1272" s="86">
        <f>IF(U:U="国开1",0.09/N1272+J1272,IF(U:U="国开3",0.14/N1272+J1272,IF(U:U="国开5",0.24/N1272+J1272,IF(U:U="国开7",0.24/N1272+J1272,IF(U:U="国开10",0.29/N1272+J1272,IF(U:U="口行1",0.08/N1272+J1272,IF(U:U="口行2",0.08/N1272+J1272,IF(U:U="口行3",0.08/N1272+J1272,IF(U:U="口行5",0.13/N1272+J1272,IF(U:U="口行7",0.13/N1272+J1272,IF(U:U="口行10",0.18/N1272+J1272,IF(U:U="农发1",0.09/N1272+J1272,IF(U:U="农发2",0.09/N1272+J1272,IF(U:U="农发3",0.09/N1272+J1272,IF(U:U="农发5",0.14/N1272+J1272,IF(U:U="农发7",0.19/N1272+J1272,IF(U:U="农发10",0.19/N1272+J1272,IF(U:U="农发20",0.24/N1272+J1272,IF(U:U="国债1",0.05/N1272+J1272,IF(U:U="国债2",0.05/N1272+J1272,IF(U:U="国债3",0.05/N1272+J1272,IF(U:U="国开0",0,IF(U:U="农发0",0,IF(U:U="国债0",0,IF(U:U="口行0",0,0.1/N1272+J1272)))))))))))))))))))))))))</f>
        <v>4.3342553715825956</v>
      </c>
      <c r="Q1272" s="1"/>
      <c r="R1272" s="88">
        <f t="shared" si="39"/>
        <v>0.94553715825957951</v>
      </c>
      <c r="S1272" s="1"/>
      <c r="U1272" s="1" t="str">
        <f>IF(I:I="国家开发银行","国开",IF(I:I="中国进出口银行","口行",IF(I:I="中国农业发展银行","农发","国债")))&amp;IF(G:G&lt;1,"0",G1272)</f>
        <v>农发3</v>
      </c>
      <c r="W1272" s="1"/>
      <c r="X1272" s="1"/>
    </row>
    <row r="1273" spans="1:24" ht="15.75" hidden="1" x14ac:dyDescent="0.25">
      <c r="A1273" s="113" t="str">
        <f t="shared" si="38"/>
        <v>170412.IB</v>
      </c>
      <c r="B1273" s="29" t="s">
        <v>3985</v>
      </c>
      <c r="C1273" s="29" t="s">
        <v>3986</v>
      </c>
      <c r="D1273" s="33">
        <v>43031</v>
      </c>
      <c r="E1273" s="33">
        <v>43033</v>
      </c>
      <c r="F1273" s="30">
        <v>50</v>
      </c>
      <c r="G1273" s="30">
        <v>5</v>
      </c>
      <c r="H1273" s="29" t="s">
        <v>12</v>
      </c>
      <c r="I1273" s="29" t="s">
        <v>41</v>
      </c>
      <c r="J1273" s="30">
        <v>4.3749000000000002</v>
      </c>
      <c r="K1273" s="30"/>
      <c r="L1273" s="30"/>
      <c r="M1273" s="30"/>
      <c r="N1273" s="84">
        <f>[1]!b_anal_modidura_cnbd(A1273,E1273,1)</f>
        <v>4.2492000000000001</v>
      </c>
      <c r="O1273" s="85">
        <f>[1]!b_anal_yield_cnbd(A1273,D1273,1)</f>
        <v>4.4040999999999997</v>
      </c>
      <c r="P1273" s="86">
        <f>IF(U:U="国开1",0.09/N1273+J1273,IF(U:U="国开3",0.14/N1273+J1273,IF(U:U="国开5",0.24/N1273+J1273,IF(U:U="国开7",0.24/N1273+J1273,IF(U:U="国开10",0.29/N1273+J1273,IF(U:U="口行1",0.08/N1273+J1273,IF(U:U="口行2",0.08/N1273+J1273,IF(U:U="口行3",0.08/N1273+J1273,IF(U:U="口行5",0.13/N1273+J1273,IF(U:U="口行7",0.13/N1273+J1273,IF(U:U="口行10",0.18/N1273+J1273,IF(U:U="农发1",0.09/N1273+J1273,IF(U:U="农发2",0.09/N1273+J1273,IF(U:U="农发3",0.09/N1273+J1273,IF(U:U="农发5",0.14/N1273+J1273,IF(U:U="农发7",0.19/N1273+J1273,IF(U:U="农发10",0.19/N1273+J1273,IF(U:U="农发20",0.24/N1273+J1273,IF(U:U="国债1",0.05/N1273+J1273,IF(U:U="国债2",0.05/N1273+J1273,IF(U:U="国债3",0.05/N1273+J1273,IF(U:U="国开0",0,IF(U:U="农发0",0,IF(U:U="国债0",0,IF(U:U="口行0",0,0.1/N1273+J1273)))))))))))))))))))))))))</f>
        <v>4.4078473783300387</v>
      </c>
      <c r="Q1273" s="1"/>
      <c r="R1273" s="88">
        <f t="shared" si="39"/>
        <v>0.37473783300390195</v>
      </c>
      <c r="S1273" s="1"/>
      <c r="U1273" s="1" t="str">
        <f>IF(I:I="国家开发银行","国开",IF(I:I="中国进出口银行","口行",IF(I:I="中国农业发展银行","农发","国债")))&amp;IF(G:G&lt;1,"0",G1273)</f>
        <v>农发5</v>
      </c>
      <c r="W1273" s="1"/>
      <c r="X1273" s="1"/>
    </row>
    <row r="1274" spans="1:24" ht="15.75" hidden="1" x14ac:dyDescent="0.25">
      <c r="A1274" s="113" t="str">
        <f t="shared" si="38"/>
        <v>170208.IB</v>
      </c>
      <c r="B1274" s="29" t="s">
        <v>3987</v>
      </c>
      <c r="C1274" s="29" t="s">
        <v>3988</v>
      </c>
      <c r="D1274" s="33">
        <v>43032</v>
      </c>
      <c r="E1274" s="33">
        <v>43034</v>
      </c>
      <c r="F1274" s="30">
        <v>30</v>
      </c>
      <c r="G1274" s="30">
        <v>7</v>
      </c>
      <c r="H1274" s="29" t="s">
        <v>12</v>
      </c>
      <c r="I1274" s="29" t="s">
        <v>15</v>
      </c>
      <c r="J1274" s="30">
        <v>4.4009999999999998</v>
      </c>
      <c r="K1274" s="30"/>
      <c r="L1274" s="30"/>
      <c r="M1274" s="30"/>
      <c r="N1274" s="84">
        <f>[1]!b_anal_modidura_cnbd(A1274,E1274,1)</f>
        <v>5.7496</v>
      </c>
      <c r="O1274" s="85">
        <f>[1]!b_anal_yield_cnbd(A1274,D1274,1)</f>
        <v>4.4550000000000001</v>
      </c>
      <c r="P1274" s="86">
        <f>IF(U:U="国开1",0.09/N1274+J1274,IF(U:U="国开3",0.14/N1274+J1274,IF(U:U="国开5",0.24/N1274+J1274,IF(U:U="国开7",0.24/N1274+J1274,IF(U:U="国开10",0.29/N1274+J1274,IF(U:U="口行1",0.08/N1274+J1274,IF(U:U="口行2",0.08/N1274+J1274,IF(U:U="口行3",0.08/N1274+J1274,IF(U:U="口行5",0.13/N1274+J1274,IF(U:U="口行7",0.13/N1274+J1274,IF(U:U="口行10",0.18/N1274+J1274,IF(U:U="农发1",0.09/N1274+J1274,IF(U:U="农发2",0.09/N1274+J1274,IF(U:U="农发3",0.09/N1274+J1274,IF(U:U="农发5",0.14/N1274+J1274,IF(U:U="农发7",0.19/N1274+J1274,IF(U:U="农发10",0.19/N1274+J1274,IF(U:U="农发20",0.24/N1274+J1274,IF(U:U="国债1",0.05/N1274+J1274,IF(U:U="国债2",0.05/N1274+J1274,IF(U:U="国债3",0.05/N1274+J1274,IF(U:U="国开0",0,IF(U:U="农发0",0,IF(U:U="国债0",0,IF(U:U="口行0",0,0.1/N1274+J1274)))))))))))))))))))))))))</f>
        <v>4.442742034228468</v>
      </c>
      <c r="Q1274" s="1"/>
      <c r="R1274" s="88">
        <f t="shared" si="39"/>
        <v>-1.2257965771532042</v>
      </c>
      <c r="S1274" s="1"/>
      <c r="U1274" s="1" t="str">
        <f>IF(I:I="国家开发银行","国开",IF(I:I="中国进出口银行","口行",IF(I:I="中国农业发展银行","农发","国债")))&amp;IF(G:G&lt;1,"0",G1274)</f>
        <v>国开7</v>
      </c>
      <c r="W1274" s="1"/>
      <c r="X1274" s="1"/>
    </row>
    <row r="1275" spans="1:24" ht="15.75" hidden="1" x14ac:dyDescent="0.25">
      <c r="A1275" s="113" t="str">
        <f t="shared" si="38"/>
        <v>170215.IB</v>
      </c>
      <c r="B1275" s="29" t="s">
        <v>3989</v>
      </c>
      <c r="C1275" s="29" t="s">
        <v>3990</v>
      </c>
      <c r="D1275" s="33">
        <v>43032</v>
      </c>
      <c r="E1275" s="33">
        <v>43034</v>
      </c>
      <c r="F1275" s="30">
        <v>150</v>
      </c>
      <c r="G1275" s="30">
        <v>10</v>
      </c>
      <c r="H1275" s="29" t="s">
        <v>12</v>
      </c>
      <c r="I1275" s="29" t="s">
        <v>15</v>
      </c>
      <c r="J1275" s="30">
        <v>4.2702999999999998</v>
      </c>
      <c r="K1275" s="30"/>
      <c r="L1275" s="30"/>
      <c r="M1275" s="30"/>
      <c r="N1275" s="84">
        <f>[1]!b_anal_modidura_cnbd(A1275,E1275,1)</f>
        <v>7.8308</v>
      </c>
      <c r="O1275" s="85">
        <f>[1]!b_anal_yield_cnbd(A1275,D1275,1)</f>
        <v>4.3150000000000004</v>
      </c>
      <c r="P1275" s="86">
        <f>IF(U:U="国开1",0.09/N1275+J1275,IF(U:U="国开3",0.14/N1275+J1275,IF(U:U="国开5",0.24/N1275+J1275,IF(U:U="国开7",0.24/N1275+J1275,IF(U:U="国开10",0.29/N1275+J1275,IF(U:U="口行1",0.08/N1275+J1275,IF(U:U="口行2",0.08/N1275+J1275,IF(U:U="口行3",0.08/N1275+J1275,IF(U:U="口行5",0.13/N1275+J1275,IF(U:U="口行7",0.13/N1275+J1275,IF(U:U="口行10",0.18/N1275+J1275,IF(U:U="农发1",0.09/N1275+J1275,IF(U:U="农发2",0.09/N1275+J1275,IF(U:U="农发3",0.09/N1275+J1275,IF(U:U="农发5",0.14/N1275+J1275,IF(U:U="农发7",0.19/N1275+J1275,IF(U:U="农发10",0.19/N1275+J1275,IF(U:U="农发20",0.24/N1275+J1275,IF(U:U="国债1",0.05/N1275+J1275,IF(U:U="国债2",0.05/N1275+J1275,IF(U:U="国债3",0.05/N1275+J1275,IF(U:U="国开0",0,IF(U:U="农发0",0,IF(U:U="国债0",0,IF(U:U="口行0",0,0.1/N1275+J1275)))))))))))))))))))))))))</f>
        <v>4.3073332533074522</v>
      </c>
      <c r="Q1275" s="1"/>
      <c r="R1275" s="88">
        <f t="shared" si="39"/>
        <v>-0.76667466925481875</v>
      </c>
      <c r="S1275" s="1"/>
      <c r="U1275" s="1" t="str">
        <f>IF(I:I="国家开发银行","国开",IF(I:I="中国进出口银行","口行",IF(I:I="中国农业发展银行","农发","国债")))&amp;IF(G:G&lt;1,"0",G1275)</f>
        <v>国开10</v>
      </c>
      <c r="W1275" s="1"/>
      <c r="X1275" s="1"/>
    </row>
    <row r="1276" spans="1:24" ht="15.75" hidden="1" x14ac:dyDescent="0.25">
      <c r="A1276" s="113" t="str">
        <f t="shared" si="38"/>
        <v>170209.IB</v>
      </c>
      <c r="B1276" s="29" t="s">
        <v>3991</v>
      </c>
      <c r="C1276" s="29" t="s">
        <v>3992</v>
      </c>
      <c r="D1276" s="33">
        <v>43032</v>
      </c>
      <c r="E1276" s="33">
        <v>43034</v>
      </c>
      <c r="F1276" s="30">
        <v>50</v>
      </c>
      <c r="G1276" s="30">
        <v>3</v>
      </c>
      <c r="H1276" s="29" t="s">
        <v>12</v>
      </c>
      <c r="I1276" s="29" t="s">
        <v>15</v>
      </c>
      <c r="J1276" s="30">
        <v>4.2270000000000003</v>
      </c>
      <c r="K1276" s="30"/>
      <c r="L1276" s="30"/>
      <c r="M1276" s="30"/>
      <c r="N1276" s="84">
        <f>[1]!b_anal_modidura_cnbd(A1276,E1276,1)</f>
        <v>2.6440999999999999</v>
      </c>
      <c r="O1276" s="85">
        <f>[1]!b_anal_yield_cnbd(A1276,D1276,1)</f>
        <v>4.2949000000000002</v>
      </c>
      <c r="P1276" s="86">
        <f>IF(U:U="国开1",0.09/N1276+J1276,IF(U:U="国开3",0.14/N1276+J1276,IF(U:U="国开5",0.24/N1276+J1276,IF(U:U="国开7",0.24/N1276+J1276,IF(U:U="国开10",0.29/N1276+J1276,IF(U:U="口行1",0.08/N1276+J1276,IF(U:U="口行2",0.08/N1276+J1276,IF(U:U="口行3",0.08/N1276+J1276,IF(U:U="口行5",0.13/N1276+J1276,IF(U:U="口行7",0.13/N1276+J1276,IF(U:U="口行10",0.18/N1276+J1276,IF(U:U="农发1",0.09/N1276+J1276,IF(U:U="农发2",0.09/N1276+J1276,IF(U:U="农发3",0.09/N1276+J1276,IF(U:U="农发5",0.14/N1276+J1276,IF(U:U="农发7",0.19/N1276+J1276,IF(U:U="农发10",0.19/N1276+J1276,IF(U:U="农发20",0.24/N1276+J1276,IF(U:U="国债1",0.05/N1276+J1276,IF(U:U="国债2",0.05/N1276+J1276,IF(U:U="国债3",0.05/N1276+J1276,IF(U:U="国开0",0,IF(U:U="农发0",0,IF(U:U="国债0",0,IF(U:U="口行0",0,0.1/N1276+J1276)))))))))))))))))))))))))</f>
        <v>4.2799480730683408</v>
      </c>
      <c r="Q1276" s="1"/>
      <c r="R1276" s="88">
        <f t="shared" si="39"/>
        <v>-1.4951926931659365</v>
      </c>
      <c r="S1276" s="1"/>
      <c r="U1276" s="1" t="str">
        <f>IF(I:I="国家开发银行","国开",IF(I:I="中国进出口银行","口行",IF(I:I="中国农业发展银行","农发","国债")))&amp;IF(G:G&lt;1,"0",G1276)</f>
        <v>国开3</v>
      </c>
      <c r="W1276" s="1"/>
      <c r="X1276" s="1"/>
    </row>
    <row r="1277" spans="1:24" ht="15.75" hidden="1" x14ac:dyDescent="0.25">
      <c r="A1277" s="113" t="str">
        <f t="shared" si="38"/>
        <v>170206.IB</v>
      </c>
      <c r="B1277" s="29" t="s">
        <v>3993</v>
      </c>
      <c r="C1277" s="29" t="s">
        <v>3994</v>
      </c>
      <c r="D1277" s="33">
        <v>43032</v>
      </c>
      <c r="E1277" s="33">
        <v>43034</v>
      </c>
      <c r="F1277" s="30">
        <v>60</v>
      </c>
      <c r="G1277" s="30">
        <v>5</v>
      </c>
      <c r="H1277" s="29" t="s">
        <v>12</v>
      </c>
      <c r="I1277" s="29" t="s">
        <v>15</v>
      </c>
      <c r="J1277" s="30">
        <v>4.2838000000000003</v>
      </c>
      <c r="K1277" s="30"/>
      <c r="L1277" s="30"/>
      <c r="M1277" s="30"/>
      <c r="N1277" s="84">
        <f>[1]!b_anal_modidura_cnbd(A1277,E1277,1)</f>
        <v>3.9247000000000001</v>
      </c>
      <c r="O1277" s="85">
        <f>[1]!b_anal_yield_cnbd(A1277,D1277,1)</f>
        <v>4.3578000000000001</v>
      </c>
      <c r="P1277" s="86">
        <f>IF(U:U="国开1",0.09/N1277+J1277,IF(U:U="国开3",0.14/N1277+J1277,IF(U:U="国开5",0.24/N1277+J1277,IF(U:U="国开7",0.24/N1277+J1277,IF(U:U="国开10",0.29/N1277+J1277,IF(U:U="口行1",0.08/N1277+J1277,IF(U:U="口行2",0.08/N1277+J1277,IF(U:U="口行3",0.08/N1277+J1277,IF(U:U="口行5",0.13/N1277+J1277,IF(U:U="口行7",0.13/N1277+J1277,IF(U:U="口行10",0.18/N1277+J1277,IF(U:U="农发1",0.09/N1277+J1277,IF(U:U="农发2",0.09/N1277+J1277,IF(U:U="农发3",0.09/N1277+J1277,IF(U:U="农发5",0.14/N1277+J1277,IF(U:U="农发7",0.19/N1277+J1277,IF(U:U="农发10",0.19/N1277+J1277,IF(U:U="农发20",0.24/N1277+J1277,IF(U:U="国债1",0.05/N1277+J1277,IF(U:U="国债2",0.05/N1277+J1277,IF(U:U="国债3",0.05/N1277+J1277,IF(U:U="国开0",0,IF(U:U="农发0",0,IF(U:U="国债0",0,IF(U:U="口行0",0,0.1/N1277+J1277)))))))))))))))))))))))))</f>
        <v>4.3449511707901243</v>
      </c>
      <c r="Q1277" s="1"/>
      <c r="R1277" s="88">
        <f t="shared" si="39"/>
        <v>-1.2848829209875845</v>
      </c>
      <c r="S1277" s="1"/>
      <c r="U1277" s="1" t="str">
        <f>IF(I:I="国家开发银行","国开",IF(I:I="中国进出口银行","口行",IF(I:I="中国农业发展银行","农发","国债")))&amp;IF(G:G&lt;1,"0",G1277)</f>
        <v>国开5</v>
      </c>
      <c r="W1277" s="1"/>
      <c r="X1277" s="1"/>
    </row>
    <row r="1278" spans="1:24" ht="15.75" hidden="1" x14ac:dyDescent="0.25">
      <c r="A1278" s="113" t="str">
        <f t="shared" si="38"/>
        <v>170415.IB</v>
      </c>
      <c r="B1278" s="29" t="s">
        <v>3995</v>
      </c>
      <c r="C1278" s="29" t="s">
        <v>3996</v>
      </c>
      <c r="D1278" s="33">
        <v>43033</v>
      </c>
      <c r="E1278" s="33">
        <v>43035</v>
      </c>
      <c r="F1278" s="30">
        <v>80</v>
      </c>
      <c r="G1278" s="30">
        <v>10</v>
      </c>
      <c r="H1278" s="29" t="s">
        <v>12</v>
      </c>
      <c r="I1278" s="29" t="s">
        <v>41</v>
      </c>
      <c r="J1278" s="30">
        <v>4.5072999999999999</v>
      </c>
      <c r="K1278" s="30"/>
      <c r="L1278" s="30"/>
      <c r="M1278" s="30"/>
      <c r="N1278" s="84">
        <f>[1]!b_anal_modidura_cnbd(A1278,E1278,1)</f>
        <v>7.8015999999999996</v>
      </c>
      <c r="O1278" s="85">
        <f>[1]!b_anal_yield_cnbd(A1278,D1278,1)</f>
        <v>4.5149999999999997</v>
      </c>
      <c r="P1278" s="86">
        <f>IF(U:U="国开1",0.09/N1278+J1278,IF(U:U="国开3",0.14/N1278+J1278,IF(U:U="国开5",0.24/N1278+J1278,IF(U:U="国开7",0.24/N1278+J1278,IF(U:U="国开10",0.29/N1278+J1278,IF(U:U="口行1",0.08/N1278+J1278,IF(U:U="口行2",0.08/N1278+J1278,IF(U:U="口行3",0.08/N1278+J1278,IF(U:U="口行5",0.13/N1278+J1278,IF(U:U="口行7",0.13/N1278+J1278,IF(U:U="口行10",0.18/N1278+J1278,IF(U:U="农发1",0.09/N1278+J1278,IF(U:U="农发2",0.09/N1278+J1278,IF(U:U="农发3",0.09/N1278+J1278,IF(U:U="农发5",0.14/N1278+J1278,IF(U:U="农发7",0.19/N1278+J1278,IF(U:U="农发10",0.19/N1278+J1278,IF(U:U="农发20",0.24/N1278+J1278,IF(U:U="国债1",0.05/N1278+J1278,IF(U:U="国债2",0.05/N1278+J1278,IF(U:U="国债3",0.05/N1278+J1278,IF(U:U="国开0",0,IF(U:U="农发0",0,IF(U:U="国债0",0,IF(U:U="口行0",0,0.1/N1278+J1278)))))))))))))))))))))))))</f>
        <v>4.5316539786710415</v>
      </c>
      <c r="Q1278" s="1"/>
      <c r="R1278" s="88">
        <f t="shared" si="39"/>
        <v>1.6653978671041791</v>
      </c>
      <c r="S1278" s="1"/>
      <c r="U1278" s="1" t="str">
        <f>IF(I:I="国家开发银行","国开",IF(I:I="中国进出口银行","口行",IF(I:I="中国农业发展银行","农发","国债")))&amp;IF(G:G&lt;1,"0",G1278)</f>
        <v>农发10</v>
      </c>
      <c r="W1278" s="1"/>
      <c r="X1278" s="1"/>
    </row>
    <row r="1279" spans="1:24" ht="15.75" hidden="1" x14ac:dyDescent="0.25">
      <c r="A1279" s="113" t="str">
        <f t="shared" si="38"/>
        <v>170020.IB</v>
      </c>
      <c r="B1279" s="29" t="s">
        <v>3997</v>
      </c>
      <c r="C1279" s="29" t="s">
        <v>3998</v>
      </c>
      <c r="D1279" s="33">
        <v>43033</v>
      </c>
      <c r="E1279" s="33">
        <v>43034</v>
      </c>
      <c r="F1279" s="30">
        <v>360.7</v>
      </c>
      <c r="G1279" s="30">
        <v>7</v>
      </c>
      <c r="H1279" s="29" t="s">
        <v>12</v>
      </c>
      <c r="I1279" s="29" t="s">
        <v>31</v>
      </c>
      <c r="J1279" s="114">
        <f>[1]!b_info_couponrate(A1279)</f>
        <v>3.69</v>
      </c>
      <c r="K1279" s="30"/>
      <c r="L1279" s="30"/>
      <c r="M1279" s="30"/>
      <c r="N1279" s="84">
        <f>[1]!b_anal_modidura_cnbd(A1279,E1279,1)</f>
        <v>5.9691000000000001</v>
      </c>
      <c r="O1279" s="85">
        <f>[1]!b_anal_yield_cnbd(A1279,D1279,1)</f>
        <v>3.8197000000000001</v>
      </c>
      <c r="P1279" s="86">
        <f>IF(U:U="国开1",0.09/N1279+J1279,IF(U:U="国开3",0.14/N1279+J1279,IF(U:U="国开5",0.24/N1279+J1279,IF(U:U="国开7",0.24/N1279+J1279,IF(U:U="国开10",0.29/N1279+J1279,IF(U:U="口行1",0.08/N1279+J1279,IF(U:U="口行2",0.08/N1279+J1279,IF(U:U="口行3",0.08/N1279+J1279,IF(U:U="口行5",0.13/N1279+J1279,IF(U:U="口行7",0.13/N1279+J1279,IF(U:U="口行10",0.18/N1279+J1279,IF(U:U="农发1",0.09/N1279+J1279,IF(U:U="农发2",0.09/N1279+J1279,IF(U:U="农发3",0.09/N1279+J1279,IF(U:U="农发5",0.14/N1279+J1279,IF(U:U="农发7",0.19/N1279+J1279,IF(U:U="农发10",0.19/N1279+J1279,IF(U:U="农发20",0.24/N1279+J1279,IF(U:U="国债1",0.05/N1279+J1279,IF(U:U="国债2",0.05/N1279+J1279,IF(U:U="国债3",0.05/N1279+J1279,IF(U:U="国开0",0,IF(U:U="农发0",0,IF(U:U="国债0",0,IF(U:U="口行0",0,0.1/N1279+J1279)))))))))))))))))))))))))</f>
        <v>3.706752944329966</v>
      </c>
      <c r="Q1279" s="1"/>
      <c r="R1279" s="88">
        <f t="shared" si="39"/>
        <v>-11.294705567003405</v>
      </c>
      <c r="S1279" s="1"/>
      <c r="U1279" s="1" t="str">
        <f>IF(I:I="国家开发银行","国开",IF(I:I="中国进出口银行","口行",IF(I:I="中国农业发展银行","农发","国债")))&amp;IF(G:G&lt;1,"0",G1279)</f>
        <v>国债7</v>
      </c>
      <c r="W1279" s="1"/>
      <c r="X1279" s="1"/>
    </row>
    <row r="1280" spans="1:24" ht="15.75" hidden="1" x14ac:dyDescent="0.25">
      <c r="A1280" s="113" t="str">
        <f t="shared" si="38"/>
        <v>170404.IB</v>
      </c>
      <c r="B1280" s="29" t="s">
        <v>3999</v>
      </c>
      <c r="C1280" s="29" t="s">
        <v>4000</v>
      </c>
      <c r="D1280" s="33">
        <v>43033</v>
      </c>
      <c r="E1280" s="33">
        <v>43035</v>
      </c>
      <c r="F1280" s="30">
        <v>30</v>
      </c>
      <c r="G1280" s="30">
        <v>7</v>
      </c>
      <c r="H1280" s="29" t="s">
        <v>12</v>
      </c>
      <c r="I1280" s="29" t="s">
        <v>41</v>
      </c>
      <c r="J1280" s="30">
        <v>4.4650999999999996</v>
      </c>
      <c r="K1280" s="30"/>
      <c r="L1280" s="30"/>
      <c r="M1280" s="30"/>
      <c r="N1280" s="84">
        <f>[1]!b_anal_modidura_cnbd(A1280,E1280,1)</f>
        <v>5.2126999999999999</v>
      </c>
      <c r="O1280" s="85">
        <f>[1]!b_anal_yield_cnbd(A1280,D1280,1)</f>
        <v>4.4922000000000004</v>
      </c>
      <c r="P1280" s="86">
        <f>IF(U:U="国开1",0.09/N1280+J1280,IF(U:U="国开3",0.14/N1280+J1280,IF(U:U="国开5",0.24/N1280+J1280,IF(U:U="国开7",0.24/N1280+J1280,IF(U:U="国开10",0.29/N1280+J1280,IF(U:U="口行1",0.08/N1280+J1280,IF(U:U="口行2",0.08/N1280+J1280,IF(U:U="口行3",0.08/N1280+J1280,IF(U:U="口行5",0.13/N1280+J1280,IF(U:U="口行7",0.13/N1280+J1280,IF(U:U="口行10",0.18/N1280+J1280,IF(U:U="农发1",0.09/N1280+J1280,IF(U:U="农发2",0.09/N1280+J1280,IF(U:U="农发3",0.09/N1280+J1280,IF(U:U="农发5",0.14/N1280+J1280,IF(U:U="农发7",0.19/N1280+J1280,IF(U:U="农发10",0.19/N1280+J1280,IF(U:U="农发20",0.24/N1280+J1280,IF(U:U="国债1",0.05/N1280+J1280,IF(U:U="国债2",0.05/N1280+J1280,IF(U:U="国债3",0.05/N1280+J1280,IF(U:U="国开0",0,IF(U:U="农发0",0,IF(U:U="国债0",0,IF(U:U="口行0",0,0.1/N1280+J1280)))))))))))))))))))))))))</f>
        <v>4.5015494407888426</v>
      </c>
      <c r="Q1280" s="1"/>
      <c r="R1280" s="88">
        <f t="shared" si="39"/>
        <v>0.93494407888421449</v>
      </c>
      <c r="S1280" s="1"/>
      <c r="U1280" s="1" t="str">
        <f>IF(I:I="国家开发银行","国开",IF(I:I="中国进出口银行","口行",IF(I:I="中国农业发展银行","农发","国债")))&amp;IF(G:G&lt;1,"0",G1280)</f>
        <v>农发7</v>
      </c>
      <c r="W1280" s="1"/>
      <c r="X1280" s="1"/>
    </row>
    <row r="1281" spans="1:24" ht="15.75" hidden="1" x14ac:dyDescent="0.25">
      <c r="A1281" s="113" t="str">
        <f t="shared" si="38"/>
        <v>170310.IB</v>
      </c>
      <c r="B1281" s="29" t="s">
        <v>4001</v>
      </c>
      <c r="C1281" s="29" t="s">
        <v>4002</v>
      </c>
      <c r="D1281" s="33">
        <v>43034</v>
      </c>
      <c r="E1281" s="33">
        <v>43038</v>
      </c>
      <c r="F1281" s="30">
        <v>30</v>
      </c>
      <c r="G1281" s="30">
        <v>3</v>
      </c>
      <c r="H1281" s="29" t="s">
        <v>12</v>
      </c>
      <c r="I1281" s="29" t="s">
        <v>22</v>
      </c>
      <c r="J1281" s="30">
        <v>4.3083999999999998</v>
      </c>
      <c r="K1281" s="30"/>
      <c r="L1281" s="30"/>
      <c r="M1281" s="30"/>
      <c r="N1281" s="84">
        <f>[1]!b_anal_modidura_cnbd(A1281,E1281,1)</f>
        <v>2.5413000000000001</v>
      </c>
      <c r="O1281" s="85">
        <f>[1]!b_anal_yield_cnbd(A1281,D1281,1)</f>
        <v>4.3563999999999998</v>
      </c>
      <c r="P1281" s="86">
        <f>IF(U:U="国开1",0.09/N1281+J1281,IF(U:U="国开3",0.14/N1281+J1281,IF(U:U="国开5",0.24/N1281+J1281,IF(U:U="国开7",0.24/N1281+J1281,IF(U:U="国开10",0.29/N1281+J1281,IF(U:U="口行1",0.08/N1281+J1281,IF(U:U="口行2",0.08/N1281+J1281,IF(U:U="口行3",0.08/N1281+J1281,IF(U:U="口行5",0.13/N1281+J1281,IF(U:U="口行7",0.13/N1281+J1281,IF(U:U="口行10",0.18/N1281+J1281,IF(U:U="农发1",0.09/N1281+J1281,IF(U:U="农发2",0.09/N1281+J1281,IF(U:U="农发3",0.09/N1281+J1281,IF(U:U="农发5",0.14/N1281+J1281,IF(U:U="农发7",0.19/N1281+J1281,IF(U:U="农发10",0.19/N1281+J1281,IF(U:U="农发20",0.24/N1281+J1281,IF(U:U="国债1",0.05/N1281+J1281,IF(U:U="国债2",0.05/N1281+J1281,IF(U:U="国债3",0.05/N1281+J1281,IF(U:U="国开0",0,IF(U:U="农发0",0,IF(U:U="国债0",0,IF(U:U="口行0",0,0.1/N1281+J1281)))))))))))))))))))))))))</f>
        <v>4.3398799512060755</v>
      </c>
      <c r="Q1281" s="1"/>
      <c r="R1281" s="88">
        <f t="shared" si="39"/>
        <v>-1.6520048793924325</v>
      </c>
      <c r="S1281" s="1"/>
      <c r="U1281" s="1" t="str">
        <f>IF(I:I="国家开发银行","国开",IF(I:I="中国进出口银行","口行",IF(I:I="中国农业发展银行","农发","国债")))&amp;IF(G:G&lt;1,"0",G1281)</f>
        <v>口行3</v>
      </c>
      <c r="W1281" s="1"/>
      <c r="X1281" s="1"/>
    </row>
    <row r="1282" spans="1:24" ht="15.75" hidden="1" x14ac:dyDescent="0.25">
      <c r="A1282" s="113" t="str">
        <f t="shared" ref="A1282:A1345" si="40">LEFT(B1282,IFERROR(FIND("X",B1282,7),FIND("Z",B1282,7))-1)&amp;".IB"</f>
        <v>170303.IB</v>
      </c>
      <c r="B1282" s="29" t="s">
        <v>4003</v>
      </c>
      <c r="C1282" s="29" t="s">
        <v>4004</v>
      </c>
      <c r="D1282" s="33">
        <v>43034</v>
      </c>
      <c r="E1282" s="33">
        <v>43038</v>
      </c>
      <c r="F1282" s="30">
        <v>30</v>
      </c>
      <c r="G1282" s="30">
        <v>10</v>
      </c>
      <c r="H1282" s="29" t="s">
        <v>12</v>
      </c>
      <c r="I1282" s="29" t="s">
        <v>22</v>
      </c>
      <c r="J1282" s="30">
        <v>4.5186000000000002</v>
      </c>
      <c r="K1282" s="30"/>
      <c r="L1282" s="30"/>
      <c r="M1282" s="30"/>
      <c r="N1282" s="84">
        <f>[1]!b_anal_modidura_cnbd(A1282,E1282,1)</f>
        <v>7.4035000000000002</v>
      </c>
      <c r="O1282" s="85">
        <f>[1]!b_anal_yield_cnbd(A1282,D1282,1)</f>
        <v>4.5321999999999996</v>
      </c>
      <c r="P1282" s="86">
        <f>IF(U:U="国开1",0.09/N1282+J1282,IF(U:U="国开3",0.14/N1282+J1282,IF(U:U="国开5",0.24/N1282+J1282,IF(U:U="国开7",0.24/N1282+J1282,IF(U:U="国开10",0.29/N1282+J1282,IF(U:U="口行1",0.08/N1282+J1282,IF(U:U="口行2",0.08/N1282+J1282,IF(U:U="口行3",0.08/N1282+J1282,IF(U:U="口行5",0.13/N1282+J1282,IF(U:U="口行7",0.13/N1282+J1282,IF(U:U="口行10",0.18/N1282+J1282,IF(U:U="农发1",0.09/N1282+J1282,IF(U:U="农发2",0.09/N1282+J1282,IF(U:U="农发3",0.09/N1282+J1282,IF(U:U="农发5",0.14/N1282+J1282,IF(U:U="农发7",0.19/N1282+J1282,IF(U:U="农发10",0.19/N1282+J1282,IF(U:U="农发20",0.24/N1282+J1282,IF(U:U="国债1",0.05/N1282+J1282,IF(U:U="国债2",0.05/N1282+J1282,IF(U:U="国债3",0.05/N1282+J1282,IF(U:U="国开0",0,IF(U:U="农发0",0,IF(U:U="国债0",0,IF(U:U="口行0",0,0.1/N1282+J1282)))))))))))))))))))))))))</f>
        <v>4.542912825015196</v>
      </c>
      <c r="Q1282" s="1"/>
      <c r="R1282" s="88">
        <f t="shared" ref="R1282:R1345" si="41">(P1282-O1282)*100</f>
        <v>1.0712825015196437</v>
      </c>
      <c r="S1282" s="1"/>
      <c r="U1282" s="1" t="str">
        <f>IF(I:I="国家开发银行","国开",IF(I:I="中国进出口银行","口行",IF(I:I="中国农业发展银行","农发","国债")))&amp;IF(G:G&lt;1,"0",G1282)</f>
        <v>口行10</v>
      </c>
      <c r="W1282" s="1"/>
      <c r="X1282" s="1"/>
    </row>
    <row r="1283" spans="1:24" ht="15.75" hidden="1" x14ac:dyDescent="0.25">
      <c r="A1283" s="113" t="str">
        <f t="shared" si="40"/>
        <v>170309.IB</v>
      </c>
      <c r="B1283" s="29" t="s">
        <v>4005</v>
      </c>
      <c r="C1283" s="29" t="s">
        <v>4006</v>
      </c>
      <c r="D1283" s="33">
        <v>43034</v>
      </c>
      <c r="E1283" s="33">
        <v>43038</v>
      </c>
      <c r="F1283" s="30">
        <v>40</v>
      </c>
      <c r="G1283" s="30">
        <v>5</v>
      </c>
      <c r="H1283" s="29" t="s">
        <v>12</v>
      </c>
      <c r="I1283" s="29" t="s">
        <v>22</v>
      </c>
      <c r="J1283" s="30">
        <v>4.4208999999999996</v>
      </c>
      <c r="K1283" s="30"/>
      <c r="L1283" s="30"/>
      <c r="M1283" s="30"/>
      <c r="N1283" s="84">
        <f>[1]!b_anal_modidura_cnbd(A1283,E1283,1)</f>
        <v>4.1218000000000004</v>
      </c>
      <c r="O1283" s="85">
        <f>[1]!b_anal_yield_cnbd(A1283,D1283,1)</f>
        <v>4.4497999999999998</v>
      </c>
      <c r="P1283" s="86">
        <f>IF(U:U="国开1",0.09/N1283+J1283,IF(U:U="国开3",0.14/N1283+J1283,IF(U:U="国开5",0.24/N1283+J1283,IF(U:U="国开7",0.24/N1283+J1283,IF(U:U="国开10",0.29/N1283+J1283,IF(U:U="口行1",0.08/N1283+J1283,IF(U:U="口行2",0.08/N1283+J1283,IF(U:U="口行3",0.08/N1283+J1283,IF(U:U="口行5",0.13/N1283+J1283,IF(U:U="口行7",0.13/N1283+J1283,IF(U:U="口行10",0.18/N1283+J1283,IF(U:U="农发1",0.09/N1283+J1283,IF(U:U="农发2",0.09/N1283+J1283,IF(U:U="农发3",0.09/N1283+J1283,IF(U:U="农发5",0.14/N1283+J1283,IF(U:U="农发7",0.19/N1283+J1283,IF(U:U="农发10",0.19/N1283+J1283,IF(U:U="农发20",0.24/N1283+J1283,IF(U:U="国债1",0.05/N1283+J1283,IF(U:U="国债2",0.05/N1283+J1283,IF(U:U="国债3",0.05/N1283+J1283,IF(U:U="国开0",0,IF(U:U="农发0",0,IF(U:U="国债0",0,IF(U:U="口行0",0,0.1/N1283+J1283)))))))))))))))))))))))))</f>
        <v>4.4524396186132265</v>
      </c>
      <c r="Q1283" s="1"/>
      <c r="R1283" s="88">
        <f t="shared" si="41"/>
        <v>0.26396186132267019</v>
      </c>
      <c r="S1283" s="1"/>
      <c r="U1283" s="1" t="str">
        <f>IF(I:I="国家开发银行","国开",IF(I:I="中国进出口银行","口行",IF(I:I="中国农业发展银行","农发","国债")))&amp;IF(G:G&lt;1,"0",G1283)</f>
        <v>口行5</v>
      </c>
      <c r="W1283" s="1"/>
      <c r="X1283" s="1"/>
    </row>
    <row r="1284" spans="1:24" ht="15.75" hidden="1" x14ac:dyDescent="0.25">
      <c r="A1284" s="113" t="str">
        <f t="shared" si="40"/>
        <v>170412.IB</v>
      </c>
      <c r="B1284" s="29" t="s">
        <v>4007</v>
      </c>
      <c r="C1284" s="29" t="s">
        <v>4008</v>
      </c>
      <c r="D1284" s="33">
        <v>43038</v>
      </c>
      <c r="E1284" s="33">
        <v>43040</v>
      </c>
      <c r="F1284" s="30">
        <v>50</v>
      </c>
      <c r="G1284" s="30">
        <v>5</v>
      </c>
      <c r="H1284" s="29" t="s">
        <v>12</v>
      </c>
      <c r="I1284" s="29" t="s">
        <v>41</v>
      </c>
      <c r="J1284" s="30">
        <v>4.5533000000000001</v>
      </c>
      <c r="K1284" s="30"/>
      <c r="L1284" s="30"/>
      <c r="M1284" s="30"/>
      <c r="N1284" s="84">
        <f>[1]!b_anal_modidura_cnbd(A1284,E1284,1)</f>
        <v>4.2275999999999998</v>
      </c>
      <c r="O1284" s="85">
        <f>[1]!b_anal_yield_cnbd(A1284,D1284,1)</f>
        <v>4.5598000000000001</v>
      </c>
      <c r="P1284" s="86">
        <f>IF(U:U="国开1",0.09/N1284+J1284,IF(U:U="国开3",0.14/N1284+J1284,IF(U:U="国开5",0.24/N1284+J1284,IF(U:U="国开7",0.24/N1284+J1284,IF(U:U="国开10",0.29/N1284+J1284,IF(U:U="口行1",0.08/N1284+J1284,IF(U:U="口行2",0.08/N1284+J1284,IF(U:U="口行3",0.08/N1284+J1284,IF(U:U="口行5",0.13/N1284+J1284,IF(U:U="口行7",0.13/N1284+J1284,IF(U:U="口行10",0.18/N1284+J1284,IF(U:U="农发1",0.09/N1284+J1284,IF(U:U="农发2",0.09/N1284+J1284,IF(U:U="农发3",0.09/N1284+J1284,IF(U:U="农发5",0.14/N1284+J1284,IF(U:U="农发7",0.19/N1284+J1284,IF(U:U="农发10",0.19/N1284+J1284,IF(U:U="农发20",0.24/N1284+J1284,IF(U:U="国债1",0.05/N1284+J1284,IF(U:U="国债2",0.05/N1284+J1284,IF(U:U="国债3",0.05/N1284+J1284,IF(U:U="国开0",0,IF(U:U="农发0",0,IF(U:U="国债0",0,IF(U:U="口行0",0,0.1/N1284+J1284)))))))))))))))))))))))))</f>
        <v>4.5864157157725423</v>
      </c>
      <c r="Q1284" s="1"/>
      <c r="R1284" s="88">
        <f t="shared" si="41"/>
        <v>2.6615715772542181</v>
      </c>
      <c r="S1284" s="1"/>
      <c r="U1284" s="1" t="str">
        <f>IF(I:I="国家开发银行","国开",IF(I:I="中国进出口银行","口行",IF(I:I="中国农业发展银行","农发","国债")))&amp;IF(G:G&lt;1,"0",G1284)</f>
        <v>农发5</v>
      </c>
      <c r="W1284" s="1"/>
      <c r="X1284" s="1"/>
    </row>
    <row r="1285" spans="1:24" ht="15.75" hidden="1" x14ac:dyDescent="0.25">
      <c r="A1285" s="113" t="str">
        <f t="shared" si="40"/>
        <v>170411.IB</v>
      </c>
      <c r="B1285" s="29" t="s">
        <v>4009</v>
      </c>
      <c r="C1285" s="29" t="s">
        <v>4010</v>
      </c>
      <c r="D1285" s="33">
        <v>43038</v>
      </c>
      <c r="E1285" s="33">
        <v>43040</v>
      </c>
      <c r="F1285" s="30">
        <v>50</v>
      </c>
      <c r="G1285" s="30">
        <v>3</v>
      </c>
      <c r="H1285" s="29" t="s">
        <v>12</v>
      </c>
      <c r="I1285" s="29" t="s">
        <v>41</v>
      </c>
      <c r="J1285" s="30">
        <v>4.4550000000000001</v>
      </c>
      <c r="K1285" s="30"/>
      <c r="L1285" s="30"/>
      <c r="M1285" s="30"/>
      <c r="N1285" s="84">
        <f>[1]!b_anal_modidura_cnbd(A1285,E1285,1)</f>
        <v>2.5754000000000001</v>
      </c>
      <c r="O1285" s="85">
        <f>[1]!b_anal_yield_cnbd(A1285,D1285,1)</f>
        <v>4.4375999999999998</v>
      </c>
      <c r="P1285" s="86">
        <f>IF(U:U="国开1",0.09/N1285+J1285,IF(U:U="国开3",0.14/N1285+J1285,IF(U:U="国开5",0.24/N1285+J1285,IF(U:U="国开7",0.24/N1285+J1285,IF(U:U="国开10",0.29/N1285+J1285,IF(U:U="口行1",0.08/N1285+J1285,IF(U:U="口行2",0.08/N1285+J1285,IF(U:U="口行3",0.08/N1285+J1285,IF(U:U="口行5",0.13/N1285+J1285,IF(U:U="口行7",0.13/N1285+J1285,IF(U:U="口行10",0.18/N1285+J1285,IF(U:U="农发1",0.09/N1285+J1285,IF(U:U="农发2",0.09/N1285+J1285,IF(U:U="农发3",0.09/N1285+J1285,IF(U:U="农发5",0.14/N1285+J1285,IF(U:U="农发7",0.19/N1285+J1285,IF(U:U="农发10",0.19/N1285+J1285,IF(U:U="农发20",0.24/N1285+J1285,IF(U:U="国债1",0.05/N1285+J1285,IF(U:U="国债2",0.05/N1285+J1285,IF(U:U="国债3",0.05/N1285+J1285,IF(U:U="国开0",0,IF(U:U="农发0",0,IF(U:U="国债0",0,IF(U:U="口行0",0,0.1/N1285+J1285)))))))))))))))))))))))))</f>
        <v>4.4899460278015066</v>
      </c>
      <c r="Q1285" s="1"/>
      <c r="R1285" s="88">
        <f t="shared" si="41"/>
        <v>5.2346027801506878</v>
      </c>
      <c r="S1285" s="1"/>
      <c r="U1285" s="1" t="str">
        <f>IF(I:I="国家开发银行","国开",IF(I:I="中国进出口银行","口行",IF(I:I="中国农业发展银行","农发","国债")))&amp;IF(G:G&lt;1,"0",G1285)</f>
        <v>农发3</v>
      </c>
      <c r="W1285" s="1"/>
      <c r="X1285" s="1"/>
    </row>
    <row r="1286" spans="1:24" ht="15.75" hidden="1" x14ac:dyDescent="0.25">
      <c r="A1286" s="113" t="str">
        <f t="shared" si="40"/>
        <v>1700003.IB</v>
      </c>
      <c r="B1286" s="29" t="s">
        <v>4011</v>
      </c>
      <c r="C1286" s="29" t="s">
        <v>4012</v>
      </c>
      <c r="D1286" s="33">
        <v>43038</v>
      </c>
      <c r="E1286" s="33">
        <v>43039</v>
      </c>
      <c r="F1286" s="30">
        <v>340</v>
      </c>
      <c r="G1286" s="30">
        <v>5</v>
      </c>
      <c r="H1286" s="29" t="s">
        <v>12</v>
      </c>
      <c r="I1286" s="29" t="s">
        <v>31</v>
      </c>
      <c r="J1286" s="114">
        <f>[1]!b_info_couponrate(A1286)</f>
        <v>3.59</v>
      </c>
      <c r="K1286" s="30"/>
      <c r="L1286" s="30"/>
      <c r="M1286" s="30"/>
      <c r="N1286" s="84">
        <f>[1]!b_anal_modidura_cnbd(A1286,E1286,1)</f>
        <v>4.3761000000000001</v>
      </c>
      <c r="O1286" s="85">
        <f>[1]!b_anal_yield_cnbd(A1286,D1286,1)</f>
        <v>3.9047000000000001</v>
      </c>
      <c r="P1286" s="86">
        <f>IF(U:U="国开1",0.09/N1286+J1286,IF(U:U="国开3",0.14/N1286+J1286,IF(U:U="国开5",0.24/N1286+J1286,IF(U:U="国开7",0.24/N1286+J1286,IF(U:U="国开10",0.29/N1286+J1286,IF(U:U="口行1",0.08/N1286+J1286,IF(U:U="口行2",0.08/N1286+J1286,IF(U:U="口行3",0.08/N1286+J1286,IF(U:U="口行5",0.13/N1286+J1286,IF(U:U="口行7",0.13/N1286+J1286,IF(U:U="口行10",0.18/N1286+J1286,IF(U:U="农发1",0.09/N1286+J1286,IF(U:U="农发2",0.09/N1286+J1286,IF(U:U="农发3",0.09/N1286+J1286,IF(U:U="农发5",0.14/N1286+J1286,IF(U:U="农发7",0.19/N1286+J1286,IF(U:U="农发10",0.19/N1286+J1286,IF(U:U="农发20",0.24/N1286+J1286,IF(U:U="国债1",0.05/N1286+J1286,IF(U:U="国债2",0.05/N1286+J1286,IF(U:U="国债3",0.05/N1286+J1286,IF(U:U="国开0",0,IF(U:U="农发0",0,IF(U:U="国债0",0,IF(U:U="口行0",0,0.1/N1286+J1286)))))))))))))))))))))))))</f>
        <v>3.6128513973629488</v>
      </c>
      <c r="Q1286" s="1"/>
      <c r="R1286" s="88">
        <f t="shared" si="41"/>
        <v>-29.184860263705126</v>
      </c>
      <c r="S1286" s="1"/>
      <c r="U1286" s="1" t="str">
        <f>IF(I:I="国家开发银行","国开",IF(I:I="中国进出口银行","口行",IF(I:I="中国农业发展银行","农发","国债")))&amp;IF(G:G&lt;1,"0",G1286)</f>
        <v>国债5</v>
      </c>
      <c r="W1286" s="1"/>
      <c r="X1286" s="1"/>
    </row>
    <row r="1287" spans="1:24" ht="15.75" hidden="1" x14ac:dyDescent="0.25">
      <c r="A1287" s="113" t="str">
        <f t="shared" si="40"/>
        <v>170215.IB</v>
      </c>
      <c r="B1287" s="29" t="s">
        <v>4013</v>
      </c>
      <c r="C1287" s="29" t="s">
        <v>4014</v>
      </c>
      <c r="D1287" s="33">
        <v>43039</v>
      </c>
      <c r="E1287" s="33">
        <v>43041</v>
      </c>
      <c r="F1287" s="30">
        <v>110</v>
      </c>
      <c r="G1287" s="30">
        <v>10</v>
      </c>
      <c r="H1287" s="29" t="s">
        <v>12</v>
      </c>
      <c r="I1287" s="29" t="s">
        <v>15</v>
      </c>
      <c r="J1287" s="30">
        <v>4.4550000000000001</v>
      </c>
      <c r="K1287" s="30"/>
      <c r="L1287" s="30"/>
      <c r="M1287" s="30"/>
      <c r="N1287" s="84">
        <f>[1]!b_anal_modidura_cnbd(A1287,E1287,1)</f>
        <v>7.7931999999999997</v>
      </c>
      <c r="O1287" s="85">
        <f>[1]!b_anal_yield_cnbd(A1287,D1287,1)</f>
        <v>4.4950000000000001</v>
      </c>
      <c r="P1287" s="86">
        <f>IF(U:U="国开1",0.09/N1287+J1287,IF(U:U="国开3",0.14/N1287+J1287,IF(U:U="国开5",0.24/N1287+J1287,IF(U:U="国开7",0.24/N1287+J1287,IF(U:U="国开10",0.29/N1287+J1287,IF(U:U="口行1",0.08/N1287+J1287,IF(U:U="口行2",0.08/N1287+J1287,IF(U:U="口行3",0.08/N1287+J1287,IF(U:U="口行5",0.13/N1287+J1287,IF(U:U="口行7",0.13/N1287+J1287,IF(U:U="口行10",0.18/N1287+J1287,IF(U:U="农发1",0.09/N1287+J1287,IF(U:U="农发2",0.09/N1287+J1287,IF(U:U="农发3",0.09/N1287+J1287,IF(U:U="农发5",0.14/N1287+J1287,IF(U:U="农发7",0.19/N1287+J1287,IF(U:U="农发10",0.19/N1287+J1287,IF(U:U="农发20",0.24/N1287+J1287,IF(U:U="国债1",0.05/N1287+J1287,IF(U:U="国债2",0.05/N1287+J1287,IF(U:U="国债3",0.05/N1287+J1287,IF(U:U="国开0",0,IF(U:U="农发0",0,IF(U:U="国债0",0,IF(U:U="口行0",0,0.1/N1287+J1287)))))))))))))))))))))))))</f>
        <v>4.4922119283477908</v>
      </c>
      <c r="Q1287" s="1"/>
      <c r="R1287" s="88">
        <f t="shared" si="41"/>
        <v>-0.27880716522092897</v>
      </c>
      <c r="S1287" s="1"/>
      <c r="U1287" s="1" t="str">
        <f>IF(I:I="国家开发银行","国开",IF(I:I="中国进出口银行","口行",IF(I:I="中国农业发展银行","农发","国债")))&amp;IF(G:G&lt;1,"0",G1287)</f>
        <v>国开10</v>
      </c>
      <c r="W1287" s="1"/>
      <c r="X1287" s="1"/>
    </row>
    <row r="1288" spans="1:24" ht="15.75" hidden="1" x14ac:dyDescent="0.25">
      <c r="A1288" s="113" t="str">
        <f t="shared" si="40"/>
        <v>170206.IB</v>
      </c>
      <c r="B1288" s="29" t="s">
        <v>4015</v>
      </c>
      <c r="C1288" s="29" t="s">
        <v>4016</v>
      </c>
      <c r="D1288" s="33">
        <v>43039</v>
      </c>
      <c r="E1288" s="33">
        <v>43041</v>
      </c>
      <c r="F1288" s="30">
        <v>50</v>
      </c>
      <c r="G1288" s="30">
        <v>5</v>
      </c>
      <c r="H1288" s="29" t="s">
        <v>12</v>
      </c>
      <c r="I1288" s="29" t="s">
        <v>15</v>
      </c>
      <c r="J1288" s="30">
        <v>4.4160000000000004</v>
      </c>
      <c r="K1288" s="30"/>
      <c r="L1288" s="30"/>
      <c r="M1288" s="30"/>
      <c r="N1288" s="84">
        <f>[1]!b_anal_modidura_cnbd(A1288,E1288,1)</f>
        <v>3.9024000000000001</v>
      </c>
      <c r="O1288" s="85">
        <f>[1]!b_anal_yield_cnbd(A1288,D1288,1)</f>
        <v>4.5122</v>
      </c>
      <c r="P1288" s="86">
        <f>IF(U:U="国开1",0.09/N1288+J1288,IF(U:U="国开3",0.14/N1288+J1288,IF(U:U="国开5",0.24/N1288+J1288,IF(U:U="国开7",0.24/N1288+J1288,IF(U:U="国开10",0.29/N1288+J1288,IF(U:U="口行1",0.08/N1288+J1288,IF(U:U="口行2",0.08/N1288+J1288,IF(U:U="口行3",0.08/N1288+J1288,IF(U:U="口行5",0.13/N1288+J1288,IF(U:U="口行7",0.13/N1288+J1288,IF(U:U="口行10",0.18/N1288+J1288,IF(U:U="农发1",0.09/N1288+J1288,IF(U:U="农发2",0.09/N1288+J1288,IF(U:U="农发3",0.09/N1288+J1288,IF(U:U="农发5",0.14/N1288+J1288,IF(U:U="农发7",0.19/N1288+J1288,IF(U:U="农发10",0.19/N1288+J1288,IF(U:U="农发20",0.24/N1288+J1288,IF(U:U="国债1",0.05/N1288+J1288,IF(U:U="国债2",0.05/N1288+J1288,IF(U:U="国债3",0.05/N1288+J1288,IF(U:U="国开0",0,IF(U:U="农发0",0,IF(U:U="国债0",0,IF(U:U="口行0",0,0.1/N1288+J1288)))))))))))))))))))))))))</f>
        <v>4.47750061500615</v>
      </c>
      <c r="Q1288" s="1"/>
      <c r="R1288" s="88">
        <f t="shared" si="41"/>
        <v>-3.4699384993849947</v>
      </c>
      <c r="S1288" s="1"/>
      <c r="U1288" s="1" t="str">
        <f>IF(I:I="国家开发银行","国开",IF(I:I="中国进出口银行","口行",IF(I:I="中国农业发展银行","农发","国债")))&amp;IF(G:G&lt;1,"0",G1288)</f>
        <v>国开5</v>
      </c>
      <c r="W1288" s="1"/>
      <c r="X1288" s="1"/>
    </row>
    <row r="1289" spans="1:24" ht="15.75" hidden="1" x14ac:dyDescent="0.25">
      <c r="A1289" s="113" t="str">
        <f t="shared" si="40"/>
        <v>170415.IB</v>
      </c>
      <c r="B1289" s="29" t="s">
        <v>4017</v>
      </c>
      <c r="C1289" s="29" t="s">
        <v>4018</v>
      </c>
      <c r="D1289" s="33">
        <v>43040</v>
      </c>
      <c r="E1289" s="33">
        <v>43042</v>
      </c>
      <c r="F1289" s="30">
        <v>70</v>
      </c>
      <c r="G1289" s="30">
        <v>10</v>
      </c>
      <c r="H1289" s="29" t="s">
        <v>12</v>
      </c>
      <c r="I1289" s="29" t="s">
        <v>41</v>
      </c>
      <c r="J1289" s="30">
        <v>4.5673000000000004</v>
      </c>
      <c r="K1289" s="30"/>
      <c r="L1289" s="30"/>
      <c r="M1289" s="30"/>
      <c r="N1289" s="84">
        <f>[1]!b_anal_modidura_cnbd(A1289,E1289,1)</f>
        <v>7.7735000000000003</v>
      </c>
      <c r="O1289" s="85">
        <f>[1]!b_anal_yield_cnbd(A1289,D1289,1)</f>
        <v>4.5964999999999998</v>
      </c>
      <c r="P1289" s="86">
        <f>IF(U:U="国开1",0.09/N1289+J1289,IF(U:U="国开3",0.14/N1289+J1289,IF(U:U="国开5",0.24/N1289+J1289,IF(U:U="国开7",0.24/N1289+J1289,IF(U:U="国开10",0.29/N1289+J1289,IF(U:U="口行1",0.08/N1289+J1289,IF(U:U="口行2",0.08/N1289+J1289,IF(U:U="口行3",0.08/N1289+J1289,IF(U:U="口行5",0.13/N1289+J1289,IF(U:U="口行7",0.13/N1289+J1289,IF(U:U="口行10",0.18/N1289+J1289,IF(U:U="农发1",0.09/N1289+J1289,IF(U:U="农发2",0.09/N1289+J1289,IF(U:U="农发3",0.09/N1289+J1289,IF(U:U="农发5",0.14/N1289+J1289,IF(U:U="农发7",0.19/N1289+J1289,IF(U:U="农发10",0.19/N1289+J1289,IF(U:U="农发20",0.24/N1289+J1289,IF(U:U="国债1",0.05/N1289+J1289,IF(U:U="国债2",0.05/N1289+J1289,IF(U:U="国债3",0.05/N1289+J1289,IF(U:U="国开0",0,IF(U:U="农发0",0,IF(U:U="国债0",0,IF(U:U="口行0",0,0.1/N1289+J1289)))))))))))))))))))))))))</f>
        <v>4.5917420145365666</v>
      </c>
      <c r="Q1289" s="1"/>
      <c r="R1289" s="88">
        <f t="shared" si="41"/>
        <v>-0.47579854634332008</v>
      </c>
      <c r="S1289" s="1"/>
      <c r="U1289" s="1" t="str">
        <f>IF(I:I="国家开发银行","国开",IF(I:I="中国进出口银行","口行",IF(I:I="中国农业发展银行","农发","国债")))&amp;IF(G:G&lt;1,"0",G1289)</f>
        <v>农发10</v>
      </c>
      <c r="W1289" s="1"/>
      <c r="X1289" s="1"/>
    </row>
    <row r="1290" spans="1:24" ht="15.75" hidden="1" x14ac:dyDescent="0.25">
      <c r="A1290" s="113" t="str">
        <f t="shared" si="40"/>
        <v>170404.IB</v>
      </c>
      <c r="B1290" s="29" t="s">
        <v>4019</v>
      </c>
      <c r="C1290" s="29" t="s">
        <v>4020</v>
      </c>
      <c r="D1290" s="33">
        <v>43040</v>
      </c>
      <c r="E1290" s="33">
        <v>43042</v>
      </c>
      <c r="F1290" s="30">
        <v>30</v>
      </c>
      <c r="G1290" s="30">
        <v>7</v>
      </c>
      <c r="H1290" s="29" t="s">
        <v>12</v>
      </c>
      <c r="I1290" s="29" t="s">
        <v>41</v>
      </c>
      <c r="J1290" s="30">
        <v>4.516</v>
      </c>
      <c r="K1290" s="30"/>
      <c r="L1290" s="30"/>
      <c r="M1290" s="30"/>
      <c r="N1290" s="84">
        <f>[1]!b_anal_modidura_cnbd(A1290,E1290,1)</f>
        <v>5.1882999999999999</v>
      </c>
      <c r="O1290" s="85">
        <f>[1]!b_anal_yield_cnbd(A1290,D1290,1)</f>
        <v>4.5726000000000004</v>
      </c>
      <c r="P1290" s="86">
        <f>IF(U:U="国开1",0.09/N1290+J1290,IF(U:U="国开3",0.14/N1290+J1290,IF(U:U="国开5",0.24/N1290+J1290,IF(U:U="国开7",0.24/N1290+J1290,IF(U:U="国开10",0.29/N1290+J1290,IF(U:U="口行1",0.08/N1290+J1290,IF(U:U="口行2",0.08/N1290+J1290,IF(U:U="口行3",0.08/N1290+J1290,IF(U:U="口行5",0.13/N1290+J1290,IF(U:U="口行7",0.13/N1290+J1290,IF(U:U="口行10",0.18/N1290+J1290,IF(U:U="农发1",0.09/N1290+J1290,IF(U:U="农发2",0.09/N1290+J1290,IF(U:U="农发3",0.09/N1290+J1290,IF(U:U="农发5",0.14/N1290+J1290,IF(U:U="农发7",0.19/N1290+J1290,IF(U:U="农发10",0.19/N1290+J1290,IF(U:U="农发20",0.24/N1290+J1290,IF(U:U="国债1",0.05/N1290+J1290,IF(U:U="国债2",0.05/N1290+J1290,IF(U:U="国债3",0.05/N1290+J1290,IF(U:U="国开0",0,IF(U:U="农发0",0,IF(U:U="国债0",0,IF(U:U="口行0",0,0.1/N1290+J1290)))))))))))))))))))))))))</f>
        <v>4.5526208584700187</v>
      </c>
      <c r="Q1290" s="1"/>
      <c r="R1290" s="88">
        <f t="shared" si="41"/>
        <v>-1.9979141529981703</v>
      </c>
      <c r="S1290" s="1"/>
      <c r="U1290" s="1" t="str">
        <f>IF(I:I="国家开发银行","国开",IF(I:I="中国进出口银行","口行",IF(I:I="中国农业发展银行","农发","国债")))&amp;IF(G:G&lt;1,"0",G1290)</f>
        <v>农发7</v>
      </c>
      <c r="W1290" s="1"/>
      <c r="X1290" s="1"/>
    </row>
    <row r="1291" spans="1:24" ht="15.75" hidden="1" x14ac:dyDescent="0.25">
      <c r="A1291" s="113" t="str">
        <f t="shared" si="40"/>
        <v>170309.IB</v>
      </c>
      <c r="B1291" s="29" t="s">
        <v>4021</v>
      </c>
      <c r="C1291" s="29" t="s">
        <v>4022</v>
      </c>
      <c r="D1291" s="33">
        <v>43041</v>
      </c>
      <c r="E1291" s="33">
        <v>43045</v>
      </c>
      <c r="F1291" s="30">
        <v>30</v>
      </c>
      <c r="G1291" s="30">
        <v>5</v>
      </c>
      <c r="H1291" s="29" t="s">
        <v>12</v>
      </c>
      <c r="I1291" s="29" t="s">
        <v>22</v>
      </c>
      <c r="J1291" s="30">
        <v>4.4410999999999996</v>
      </c>
      <c r="K1291" s="30"/>
      <c r="L1291" s="30"/>
      <c r="M1291" s="30"/>
      <c r="N1291" s="84">
        <f>[1]!b_anal_modidura_cnbd(A1291,E1291,1)</f>
        <v>4.1052999999999997</v>
      </c>
      <c r="O1291" s="85">
        <f>[1]!b_anal_yield_cnbd(A1291,D1291,1)</f>
        <v>4.4947999999999997</v>
      </c>
      <c r="P1291" s="86">
        <f>IF(U:U="国开1",0.09/N1291+J1291,IF(U:U="国开3",0.14/N1291+J1291,IF(U:U="国开5",0.24/N1291+J1291,IF(U:U="国开7",0.24/N1291+J1291,IF(U:U="国开10",0.29/N1291+J1291,IF(U:U="口行1",0.08/N1291+J1291,IF(U:U="口行2",0.08/N1291+J1291,IF(U:U="口行3",0.08/N1291+J1291,IF(U:U="口行5",0.13/N1291+J1291,IF(U:U="口行7",0.13/N1291+J1291,IF(U:U="口行10",0.18/N1291+J1291,IF(U:U="农发1",0.09/N1291+J1291,IF(U:U="农发2",0.09/N1291+J1291,IF(U:U="农发3",0.09/N1291+J1291,IF(U:U="农发5",0.14/N1291+J1291,IF(U:U="农发7",0.19/N1291+J1291,IF(U:U="农发10",0.19/N1291+J1291,IF(U:U="农发20",0.24/N1291+J1291,IF(U:U="国债1",0.05/N1291+J1291,IF(U:U="国债2",0.05/N1291+J1291,IF(U:U="国债3",0.05/N1291+J1291,IF(U:U="国开0",0,IF(U:U="农发0",0,IF(U:U="国债0",0,IF(U:U="口行0",0,0.1/N1291+J1291)))))))))))))))))))))))))</f>
        <v>4.4727663824811827</v>
      </c>
      <c r="Q1291" s="1"/>
      <c r="R1291" s="88">
        <f t="shared" si="41"/>
        <v>-2.2033617518816939</v>
      </c>
      <c r="S1291" s="1"/>
      <c r="U1291" s="1" t="str">
        <f>IF(I:I="国家开发银行","国开",IF(I:I="中国进出口银行","口行",IF(I:I="中国农业发展银行","农发","国债")))&amp;IF(G:G&lt;1,"0",G1291)</f>
        <v>口行5</v>
      </c>
      <c r="W1291" s="1"/>
      <c r="X1291" s="1"/>
    </row>
    <row r="1292" spans="1:24" ht="15.75" hidden="1" x14ac:dyDescent="0.25">
      <c r="A1292" s="113" t="str">
        <f t="shared" si="40"/>
        <v>170209.IB</v>
      </c>
      <c r="B1292" s="29" t="s">
        <v>4023</v>
      </c>
      <c r="C1292" s="29" t="s">
        <v>4024</v>
      </c>
      <c r="D1292" s="33">
        <v>43041</v>
      </c>
      <c r="E1292" s="33">
        <v>43045</v>
      </c>
      <c r="F1292" s="30">
        <v>70</v>
      </c>
      <c r="G1292" s="30">
        <v>3</v>
      </c>
      <c r="H1292" s="29" t="s">
        <v>12</v>
      </c>
      <c r="I1292" s="29" t="s">
        <v>15</v>
      </c>
      <c r="J1292" s="30">
        <v>4.3893000000000004</v>
      </c>
      <c r="K1292" s="30"/>
      <c r="L1292" s="30"/>
      <c r="M1292" s="30"/>
      <c r="N1292" s="84">
        <f>[1]!b_anal_modidura_cnbd(A1292,E1292,1)</f>
        <v>2.6120000000000001</v>
      </c>
      <c r="O1292" s="85">
        <f>[1]!b_anal_yield_cnbd(A1292,D1292,1)</f>
        <v>4.4473000000000003</v>
      </c>
      <c r="P1292" s="86">
        <f>IF(U:U="国开1",0.09/N1292+J1292,IF(U:U="国开3",0.14/N1292+J1292,IF(U:U="国开5",0.24/N1292+J1292,IF(U:U="国开7",0.24/N1292+J1292,IF(U:U="国开10",0.29/N1292+J1292,IF(U:U="口行1",0.08/N1292+J1292,IF(U:U="口行2",0.08/N1292+J1292,IF(U:U="口行3",0.08/N1292+J1292,IF(U:U="口行5",0.13/N1292+J1292,IF(U:U="口行7",0.13/N1292+J1292,IF(U:U="口行10",0.18/N1292+J1292,IF(U:U="农发1",0.09/N1292+J1292,IF(U:U="农发2",0.09/N1292+J1292,IF(U:U="农发3",0.09/N1292+J1292,IF(U:U="农发5",0.14/N1292+J1292,IF(U:U="农发7",0.19/N1292+J1292,IF(U:U="农发10",0.19/N1292+J1292,IF(U:U="农发20",0.24/N1292+J1292,IF(U:U="国债1",0.05/N1292+J1292,IF(U:U="国债2",0.05/N1292+J1292,IF(U:U="国债3",0.05/N1292+J1292,IF(U:U="国开0",0,IF(U:U="农发0",0,IF(U:U="国债0",0,IF(U:U="口行0",0,0.1/N1292+J1292)))))))))))))))))))))))))</f>
        <v>4.4428987748851458</v>
      </c>
      <c r="Q1292" s="1"/>
      <c r="R1292" s="88">
        <f t="shared" si="41"/>
        <v>-0.44012251148544124</v>
      </c>
      <c r="S1292" s="1"/>
      <c r="U1292" s="1" t="str">
        <f>IF(I:I="国家开发银行","国开",IF(I:I="中国进出口银行","口行",IF(I:I="中国农业发展银行","农发","国债")))&amp;IF(G:G&lt;1,"0",G1292)</f>
        <v>国开3</v>
      </c>
      <c r="W1292" s="1"/>
      <c r="X1292" s="1"/>
    </row>
    <row r="1293" spans="1:24" ht="15.75" hidden="1" x14ac:dyDescent="0.25">
      <c r="A1293" s="113" t="str">
        <f t="shared" si="40"/>
        <v>170310.IB</v>
      </c>
      <c r="B1293" s="29" t="s">
        <v>4025</v>
      </c>
      <c r="C1293" s="29" t="s">
        <v>4026</v>
      </c>
      <c r="D1293" s="33">
        <v>43041</v>
      </c>
      <c r="E1293" s="33">
        <v>43045</v>
      </c>
      <c r="F1293" s="30">
        <v>30</v>
      </c>
      <c r="G1293" s="30">
        <v>3</v>
      </c>
      <c r="H1293" s="29" t="s">
        <v>12</v>
      </c>
      <c r="I1293" s="29" t="s">
        <v>22</v>
      </c>
      <c r="J1293" s="30">
        <v>4.3997000000000002</v>
      </c>
      <c r="K1293" s="30"/>
      <c r="L1293" s="30"/>
      <c r="M1293" s="30"/>
      <c r="N1293" s="84">
        <f>[1]!b_anal_modidura_cnbd(A1293,E1293,1)</f>
        <v>2.5226999999999999</v>
      </c>
      <c r="O1293" s="85">
        <f>[1]!b_anal_yield_cnbd(A1293,D1293,1)</f>
        <v>4.4482999999999997</v>
      </c>
      <c r="P1293" s="86">
        <f>IF(U:U="国开1",0.09/N1293+J1293,IF(U:U="国开3",0.14/N1293+J1293,IF(U:U="国开5",0.24/N1293+J1293,IF(U:U="国开7",0.24/N1293+J1293,IF(U:U="国开10",0.29/N1293+J1293,IF(U:U="口行1",0.08/N1293+J1293,IF(U:U="口行2",0.08/N1293+J1293,IF(U:U="口行3",0.08/N1293+J1293,IF(U:U="口行5",0.13/N1293+J1293,IF(U:U="口行7",0.13/N1293+J1293,IF(U:U="口行10",0.18/N1293+J1293,IF(U:U="农发1",0.09/N1293+J1293,IF(U:U="农发2",0.09/N1293+J1293,IF(U:U="农发3",0.09/N1293+J1293,IF(U:U="农发5",0.14/N1293+J1293,IF(U:U="农发7",0.19/N1293+J1293,IF(U:U="农发10",0.19/N1293+J1293,IF(U:U="农发20",0.24/N1293+J1293,IF(U:U="国债1",0.05/N1293+J1293,IF(U:U="国债2",0.05/N1293+J1293,IF(U:U="国债3",0.05/N1293+J1293,IF(U:U="国开0",0,IF(U:U="农发0",0,IF(U:U="国债0",0,IF(U:U="口行0",0,0.1/N1293+J1293)))))))))))))))))))))))))</f>
        <v>4.431412054544734</v>
      </c>
      <c r="Q1293" s="1"/>
      <c r="R1293" s="88">
        <f t="shared" si="41"/>
        <v>-1.6887945455265729</v>
      </c>
      <c r="S1293" s="1"/>
      <c r="U1293" s="1" t="str">
        <f>IF(I:I="国家开发银行","国开",IF(I:I="中国进出口银行","口行",IF(I:I="中国农业发展银行","农发","国债")))&amp;IF(G:G&lt;1,"0",G1293)</f>
        <v>口行3</v>
      </c>
      <c r="W1293" s="1"/>
      <c r="X1293" s="1"/>
    </row>
    <row r="1294" spans="1:24" ht="15.75" hidden="1" x14ac:dyDescent="0.25">
      <c r="A1294" s="113" t="str">
        <f t="shared" si="40"/>
        <v>170303.IB</v>
      </c>
      <c r="B1294" s="29" t="s">
        <v>4027</v>
      </c>
      <c r="C1294" s="29" t="s">
        <v>4028</v>
      </c>
      <c r="D1294" s="33">
        <v>43041</v>
      </c>
      <c r="E1294" s="33">
        <v>43045</v>
      </c>
      <c r="F1294" s="30">
        <v>30</v>
      </c>
      <c r="G1294" s="30">
        <v>10</v>
      </c>
      <c r="H1294" s="29" t="s">
        <v>12</v>
      </c>
      <c r="I1294" s="29" t="s">
        <v>22</v>
      </c>
      <c r="J1294" s="30">
        <v>4.5873999999999997</v>
      </c>
      <c r="K1294" s="30"/>
      <c r="L1294" s="30"/>
      <c r="M1294" s="30"/>
      <c r="N1294" s="84">
        <f>[1]!b_anal_modidura_cnbd(A1294,E1294,1)</f>
        <v>7.3822999999999999</v>
      </c>
      <c r="O1294" s="85">
        <f>[1]!b_anal_yield_cnbd(A1294,D1294,1)</f>
        <v>4.6100000000000003</v>
      </c>
      <c r="P1294" s="86">
        <f>IF(U:U="国开1",0.09/N1294+J1294,IF(U:U="国开3",0.14/N1294+J1294,IF(U:U="国开5",0.24/N1294+J1294,IF(U:U="国开7",0.24/N1294+J1294,IF(U:U="国开10",0.29/N1294+J1294,IF(U:U="口行1",0.08/N1294+J1294,IF(U:U="口行2",0.08/N1294+J1294,IF(U:U="口行3",0.08/N1294+J1294,IF(U:U="口行5",0.13/N1294+J1294,IF(U:U="口行7",0.13/N1294+J1294,IF(U:U="口行10",0.18/N1294+J1294,IF(U:U="农发1",0.09/N1294+J1294,IF(U:U="农发2",0.09/N1294+J1294,IF(U:U="农发3",0.09/N1294+J1294,IF(U:U="农发5",0.14/N1294+J1294,IF(U:U="农发7",0.19/N1294+J1294,IF(U:U="农发10",0.19/N1294+J1294,IF(U:U="农发20",0.24/N1294+J1294,IF(U:U="国债1",0.05/N1294+J1294,IF(U:U="国债2",0.05/N1294+J1294,IF(U:U="国债3",0.05/N1294+J1294,IF(U:U="国开0",0,IF(U:U="农发0",0,IF(U:U="国债0",0,IF(U:U="口行0",0,0.1/N1294+J1294)))))))))))))))))))))))))</f>
        <v>4.6117826449751433</v>
      </c>
      <c r="Q1294" s="1"/>
      <c r="R1294" s="88">
        <f t="shared" si="41"/>
        <v>0.17826449751430218</v>
      </c>
      <c r="S1294" s="1"/>
      <c r="U1294" s="1" t="str">
        <f>IF(I:I="国家开发银行","国开",IF(I:I="中国进出口银行","口行",IF(I:I="中国农业发展银行","农发","国债")))&amp;IF(G:G&lt;1,"0",G1294)</f>
        <v>口行10</v>
      </c>
      <c r="W1294" s="1"/>
      <c r="X1294" s="1"/>
    </row>
    <row r="1295" spans="1:24" ht="15.75" hidden="1" x14ac:dyDescent="0.25">
      <c r="A1295" s="113" t="str">
        <f t="shared" si="40"/>
        <v>170208.IB</v>
      </c>
      <c r="B1295" s="29" t="s">
        <v>4029</v>
      </c>
      <c r="C1295" s="29" t="s">
        <v>4030</v>
      </c>
      <c r="D1295" s="33">
        <v>43041</v>
      </c>
      <c r="E1295" s="33">
        <v>43045</v>
      </c>
      <c r="F1295" s="30">
        <v>40</v>
      </c>
      <c r="G1295" s="30">
        <v>7</v>
      </c>
      <c r="H1295" s="29" t="s">
        <v>12</v>
      </c>
      <c r="I1295" s="29" t="s">
        <v>15</v>
      </c>
      <c r="J1295" s="30">
        <v>4.5286999999999997</v>
      </c>
      <c r="K1295" s="30"/>
      <c r="L1295" s="30"/>
      <c r="M1295" s="30"/>
      <c r="N1295" s="84">
        <f>[1]!b_anal_modidura_cnbd(A1295,E1295,1)</f>
        <v>5.7117000000000004</v>
      </c>
      <c r="O1295" s="85">
        <f>[1]!b_anal_yield_cnbd(A1295,D1295,1)</f>
        <v>4.5559000000000003</v>
      </c>
      <c r="P1295" s="86">
        <f>IF(U:U="国开1",0.09/N1295+J1295,IF(U:U="国开3",0.14/N1295+J1295,IF(U:U="国开5",0.24/N1295+J1295,IF(U:U="国开7",0.24/N1295+J1295,IF(U:U="国开10",0.29/N1295+J1295,IF(U:U="口行1",0.08/N1295+J1295,IF(U:U="口行2",0.08/N1295+J1295,IF(U:U="口行3",0.08/N1295+J1295,IF(U:U="口行5",0.13/N1295+J1295,IF(U:U="口行7",0.13/N1295+J1295,IF(U:U="口行10",0.18/N1295+J1295,IF(U:U="农发1",0.09/N1295+J1295,IF(U:U="农发2",0.09/N1295+J1295,IF(U:U="农发3",0.09/N1295+J1295,IF(U:U="农发5",0.14/N1295+J1295,IF(U:U="农发7",0.19/N1295+J1295,IF(U:U="农发10",0.19/N1295+J1295,IF(U:U="农发20",0.24/N1295+J1295,IF(U:U="国债1",0.05/N1295+J1295,IF(U:U="国债2",0.05/N1295+J1295,IF(U:U="国债3",0.05/N1295+J1295,IF(U:U="国开0",0,IF(U:U="农发0",0,IF(U:U="国债0",0,IF(U:U="口行0",0,0.1/N1295+J1295)))))))))))))))))))))))))</f>
        <v>4.5707190136036555</v>
      </c>
      <c r="Q1295" s="1"/>
      <c r="R1295" s="88">
        <f t="shared" si="41"/>
        <v>1.4819013603655229</v>
      </c>
      <c r="S1295" s="1"/>
      <c r="U1295" s="1" t="str">
        <f>IF(I:I="国家开发银行","国开",IF(I:I="中国进出口银行","口行",IF(I:I="中国农业发展银行","农发","国债")))&amp;IF(G:G&lt;1,"0",G1295)</f>
        <v>国开7</v>
      </c>
      <c r="W1295" s="1"/>
      <c r="X1295" s="1"/>
    </row>
    <row r="1296" spans="1:24" ht="15.75" hidden="1" x14ac:dyDescent="0.25">
      <c r="A1296" s="113" t="str">
        <f t="shared" si="40"/>
        <v>170411.IB</v>
      </c>
      <c r="B1296" s="29" t="s">
        <v>4031</v>
      </c>
      <c r="C1296" s="29" t="s">
        <v>4032</v>
      </c>
      <c r="D1296" s="33">
        <v>43045</v>
      </c>
      <c r="E1296" s="33">
        <v>43047</v>
      </c>
      <c r="F1296" s="30">
        <v>50</v>
      </c>
      <c r="G1296" s="30">
        <v>3</v>
      </c>
      <c r="H1296" s="29" t="s">
        <v>12</v>
      </c>
      <c r="I1296" s="29" t="s">
        <v>41</v>
      </c>
      <c r="J1296" s="30">
        <v>4.4367999999999999</v>
      </c>
      <c r="K1296" s="30"/>
      <c r="L1296" s="30"/>
      <c r="M1296" s="30"/>
      <c r="N1296" s="84">
        <f>[1]!b_anal_modidura_cnbd(A1296,E1296,1)</f>
        <v>2.5562999999999998</v>
      </c>
      <c r="O1296" s="85">
        <f>[1]!b_anal_yield_cnbd(A1296,D1296,1)</f>
        <v>4.4771000000000001</v>
      </c>
      <c r="P1296" s="86">
        <f>IF(U:U="国开1",0.09/N1296+J1296,IF(U:U="国开3",0.14/N1296+J1296,IF(U:U="国开5",0.24/N1296+J1296,IF(U:U="国开7",0.24/N1296+J1296,IF(U:U="国开10",0.29/N1296+J1296,IF(U:U="口行1",0.08/N1296+J1296,IF(U:U="口行2",0.08/N1296+J1296,IF(U:U="口行3",0.08/N1296+J1296,IF(U:U="口行5",0.13/N1296+J1296,IF(U:U="口行7",0.13/N1296+J1296,IF(U:U="口行10",0.18/N1296+J1296,IF(U:U="农发1",0.09/N1296+J1296,IF(U:U="农发2",0.09/N1296+J1296,IF(U:U="农发3",0.09/N1296+J1296,IF(U:U="农发5",0.14/N1296+J1296,IF(U:U="农发7",0.19/N1296+J1296,IF(U:U="农发10",0.19/N1296+J1296,IF(U:U="农发20",0.24/N1296+J1296,IF(U:U="国债1",0.05/N1296+J1296,IF(U:U="国债2",0.05/N1296+J1296,IF(U:U="国债3",0.05/N1296+J1296,IF(U:U="国开0",0,IF(U:U="农发0",0,IF(U:U="国债0",0,IF(U:U="口行0",0,0.1/N1296+J1296)))))))))))))))))))))))))</f>
        <v>4.4720071353127562</v>
      </c>
      <c r="Q1296" s="1"/>
      <c r="R1296" s="88">
        <f t="shared" si="41"/>
        <v>-0.50928646872439032</v>
      </c>
      <c r="S1296" s="1"/>
      <c r="U1296" s="1" t="str">
        <f>IF(I:I="国家开发银行","国开",IF(I:I="中国进出口银行","口行",IF(I:I="中国农业发展银行","农发","国债")))&amp;IF(G:G&lt;1,"0",G1296)</f>
        <v>农发3</v>
      </c>
      <c r="W1296" s="1"/>
      <c r="X1296" s="1"/>
    </row>
    <row r="1297" spans="1:24" ht="15.75" hidden="1" x14ac:dyDescent="0.25">
      <c r="A1297" s="113" t="str">
        <f t="shared" si="40"/>
        <v>170412.IB</v>
      </c>
      <c r="B1297" s="29" t="s">
        <v>4033</v>
      </c>
      <c r="C1297" s="29" t="s">
        <v>4034</v>
      </c>
      <c r="D1297" s="33">
        <v>43045</v>
      </c>
      <c r="E1297" s="33">
        <v>43047</v>
      </c>
      <c r="F1297" s="30">
        <v>40</v>
      </c>
      <c r="G1297" s="30">
        <v>5</v>
      </c>
      <c r="H1297" s="29" t="s">
        <v>12</v>
      </c>
      <c r="I1297" s="29" t="s">
        <v>41</v>
      </c>
      <c r="J1297" s="30">
        <v>4.4851999999999999</v>
      </c>
      <c r="K1297" s="30"/>
      <c r="L1297" s="30"/>
      <c r="M1297" s="30"/>
      <c r="N1297" s="84">
        <f>[1]!b_anal_modidura_cnbd(A1297,E1297,1)</f>
        <v>4.2061999999999999</v>
      </c>
      <c r="O1297" s="85">
        <f>[1]!b_anal_yield_cnbd(A1297,D1297,1)</f>
        <v>4.5134999999999996</v>
      </c>
      <c r="P1297" s="86">
        <f>IF(U:U="国开1",0.09/N1297+J1297,IF(U:U="国开3",0.14/N1297+J1297,IF(U:U="国开5",0.24/N1297+J1297,IF(U:U="国开7",0.24/N1297+J1297,IF(U:U="国开10",0.29/N1297+J1297,IF(U:U="口行1",0.08/N1297+J1297,IF(U:U="口行2",0.08/N1297+J1297,IF(U:U="口行3",0.08/N1297+J1297,IF(U:U="口行5",0.13/N1297+J1297,IF(U:U="口行7",0.13/N1297+J1297,IF(U:U="口行10",0.18/N1297+J1297,IF(U:U="农发1",0.09/N1297+J1297,IF(U:U="农发2",0.09/N1297+J1297,IF(U:U="农发3",0.09/N1297+J1297,IF(U:U="农发5",0.14/N1297+J1297,IF(U:U="农发7",0.19/N1297+J1297,IF(U:U="农发10",0.19/N1297+J1297,IF(U:U="农发20",0.24/N1297+J1297,IF(U:U="国债1",0.05/N1297+J1297,IF(U:U="国债2",0.05/N1297+J1297,IF(U:U="国债3",0.05/N1297+J1297,IF(U:U="国开0",0,IF(U:U="农发0",0,IF(U:U="国债0",0,IF(U:U="口行0",0,0.1/N1297+J1297)))))))))))))))))))))))))</f>
        <v>4.5184841995150018</v>
      </c>
      <c r="Q1297" s="1"/>
      <c r="R1297" s="88">
        <f t="shared" si="41"/>
        <v>0.49841995150021745</v>
      </c>
      <c r="S1297" s="1"/>
      <c r="U1297" s="1" t="str">
        <f>IF(I:I="国家开发银行","国开",IF(I:I="中国进出口银行","口行",IF(I:I="中国农业发展银行","农发","国债")))&amp;IF(G:G&lt;1,"0",G1297)</f>
        <v>农发5</v>
      </c>
      <c r="W1297" s="1"/>
      <c r="X1297" s="1"/>
    </row>
    <row r="1298" spans="1:24" ht="15.75" hidden="1" x14ac:dyDescent="0.25">
      <c r="A1298" s="113" t="str">
        <f t="shared" si="40"/>
        <v>170209.IB</v>
      </c>
      <c r="B1298" s="29" t="s">
        <v>4035</v>
      </c>
      <c r="C1298" s="29" t="s">
        <v>4036</v>
      </c>
      <c r="D1298" s="33">
        <v>43046</v>
      </c>
      <c r="E1298" s="33">
        <v>43048</v>
      </c>
      <c r="F1298" s="30">
        <v>50</v>
      </c>
      <c r="G1298" s="30">
        <v>3</v>
      </c>
      <c r="H1298" s="29" t="s">
        <v>12</v>
      </c>
      <c r="I1298" s="29" t="s">
        <v>15</v>
      </c>
      <c r="J1298" s="30">
        <v>4.3798000000000004</v>
      </c>
      <c r="K1298" s="30">
        <v>2.85</v>
      </c>
      <c r="L1298" s="30"/>
      <c r="M1298" s="30">
        <v>1.3</v>
      </c>
      <c r="N1298" s="84">
        <f>[1]!b_anal_modidura_cnbd(A1298,E1298,1)</f>
        <v>2.6032000000000002</v>
      </c>
      <c r="O1298" s="85">
        <f>[1]!b_anal_yield_cnbd(A1298,D1298,1)</f>
        <v>4.4747000000000003</v>
      </c>
      <c r="P1298" s="86">
        <f>IF(U:U="国开1",0.09/N1298+J1298,IF(U:U="国开3",0.14/N1298+J1298,IF(U:U="国开5",0.24/N1298+J1298,IF(U:U="国开7",0.24/N1298+J1298,IF(U:U="国开10",0.29/N1298+J1298,IF(U:U="口行1",0.08/N1298+J1298,IF(U:U="口行2",0.08/N1298+J1298,IF(U:U="口行3",0.08/N1298+J1298,IF(U:U="口行5",0.13/N1298+J1298,IF(U:U="口行7",0.13/N1298+J1298,IF(U:U="口行10",0.18/N1298+J1298,IF(U:U="农发1",0.09/N1298+J1298,IF(U:U="农发2",0.09/N1298+J1298,IF(U:U="农发3",0.09/N1298+J1298,IF(U:U="农发5",0.14/N1298+J1298,IF(U:U="农发7",0.19/N1298+J1298,IF(U:U="农发10",0.19/N1298+J1298,IF(U:U="农发20",0.24/N1298+J1298,IF(U:U="国债1",0.05/N1298+J1298,IF(U:U="国债2",0.05/N1298+J1298,IF(U:U="国债3",0.05/N1298+J1298,IF(U:U="国开0",0,IF(U:U="农发0",0,IF(U:U="国债0",0,IF(U:U="口行0",0,0.1/N1298+J1298)))))))))))))))))))))))))</f>
        <v>4.4335799631223116</v>
      </c>
      <c r="Q1298" s="1"/>
      <c r="R1298" s="88">
        <f t="shared" si="41"/>
        <v>-4.1120036877688726</v>
      </c>
      <c r="S1298" s="1"/>
      <c r="U1298" s="1" t="str">
        <f>IF(I:I="国家开发银行","国开",IF(I:I="中国进出口银行","口行",IF(I:I="中国农业发展银行","农发","国债")))&amp;IF(G:G&lt;1,"0",G1298)</f>
        <v>国开3</v>
      </c>
      <c r="W1298" s="1"/>
      <c r="X1298" s="1"/>
    </row>
    <row r="1299" spans="1:24" ht="15.75" hidden="1" x14ac:dyDescent="0.25">
      <c r="A1299" s="113" t="str">
        <f t="shared" si="40"/>
        <v>170215.IB</v>
      </c>
      <c r="B1299" s="29" t="s">
        <v>4037</v>
      </c>
      <c r="C1299" s="29" t="s">
        <v>4038</v>
      </c>
      <c r="D1299" s="33">
        <v>43046</v>
      </c>
      <c r="E1299" s="33">
        <v>43048</v>
      </c>
      <c r="F1299" s="30">
        <v>120</v>
      </c>
      <c r="G1299" s="30">
        <v>10</v>
      </c>
      <c r="H1299" s="29" t="s">
        <v>12</v>
      </c>
      <c r="I1299" s="29" t="s">
        <v>15</v>
      </c>
      <c r="J1299" s="30">
        <v>4.4657999999999998</v>
      </c>
      <c r="K1299" s="30">
        <v>6.75</v>
      </c>
      <c r="L1299" s="30"/>
      <c r="M1299" s="30">
        <v>1.06</v>
      </c>
      <c r="N1299" s="84">
        <f>[1]!b_anal_modidura_cnbd(A1299,E1299,1)</f>
        <v>7.7641</v>
      </c>
      <c r="O1299" s="85">
        <f>[1]!b_anal_yield_cnbd(A1299,D1299,1)</f>
        <v>4.5475000000000003</v>
      </c>
      <c r="P1299" s="86">
        <f>IF(U:U="国开1",0.09/N1299+J1299,IF(U:U="国开3",0.14/N1299+J1299,IF(U:U="国开5",0.24/N1299+J1299,IF(U:U="国开7",0.24/N1299+J1299,IF(U:U="国开10",0.29/N1299+J1299,IF(U:U="口行1",0.08/N1299+J1299,IF(U:U="口行2",0.08/N1299+J1299,IF(U:U="口行3",0.08/N1299+J1299,IF(U:U="口行5",0.13/N1299+J1299,IF(U:U="口行7",0.13/N1299+J1299,IF(U:U="口行10",0.18/N1299+J1299,IF(U:U="农发1",0.09/N1299+J1299,IF(U:U="农发2",0.09/N1299+J1299,IF(U:U="农发3",0.09/N1299+J1299,IF(U:U="农发5",0.14/N1299+J1299,IF(U:U="农发7",0.19/N1299+J1299,IF(U:U="农发10",0.19/N1299+J1299,IF(U:U="农发20",0.24/N1299+J1299,IF(U:U="国债1",0.05/N1299+J1299,IF(U:U="国债2",0.05/N1299+J1299,IF(U:U="国债3",0.05/N1299+J1299,IF(U:U="国开0",0,IF(U:U="农发0",0,IF(U:U="国债0",0,IF(U:U="口行0",0,0.1/N1299+J1299)))))))))))))))))))))))))</f>
        <v>4.5031513993894974</v>
      </c>
      <c r="Q1299" s="1"/>
      <c r="R1299" s="88">
        <f t="shared" si="41"/>
        <v>-4.4348600610502942</v>
      </c>
      <c r="S1299" s="1"/>
      <c r="U1299" s="1" t="str">
        <f>IF(I:I="国家开发银行","国开",IF(I:I="中国进出口银行","口行",IF(I:I="中国农业发展银行","农发","国债")))&amp;IF(G:G&lt;1,"0",G1299)</f>
        <v>国开10</v>
      </c>
      <c r="W1299" s="1"/>
      <c r="X1299" s="1"/>
    </row>
    <row r="1300" spans="1:24" ht="15.75" hidden="1" x14ac:dyDescent="0.25">
      <c r="A1300" s="113" t="str">
        <f t="shared" si="40"/>
        <v>170208.IB</v>
      </c>
      <c r="B1300" s="29" t="s">
        <v>4039</v>
      </c>
      <c r="C1300" s="29" t="s">
        <v>4040</v>
      </c>
      <c r="D1300" s="33">
        <v>43046</v>
      </c>
      <c r="E1300" s="33">
        <v>43048</v>
      </c>
      <c r="F1300" s="30">
        <v>30</v>
      </c>
      <c r="G1300" s="30">
        <v>7</v>
      </c>
      <c r="H1300" s="29" t="s">
        <v>12</v>
      </c>
      <c r="I1300" s="29" t="s">
        <v>15</v>
      </c>
      <c r="J1300" s="30">
        <v>4.5244999999999997</v>
      </c>
      <c r="K1300" s="30">
        <v>2.61</v>
      </c>
      <c r="L1300" s="30"/>
      <c r="M1300" s="30">
        <v>1.76</v>
      </c>
      <c r="N1300" s="84">
        <f>[1]!b_anal_modidura_cnbd(A1300,E1300,1)</f>
        <v>5.7008999999999999</v>
      </c>
      <c r="O1300" s="85">
        <f>[1]!b_anal_yield_cnbd(A1300,D1300,1)</f>
        <v>4.5799000000000003</v>
      </c>
      <c r="P1300" s="86">
        <f>IF(U:U="国开1",0.09/N1300+J1300,IF(U:U="国开3",0.14/N1300+J1300,IF(U:U="国开5",0.24/N1300+J1300,IF(U:U="国开7",0.24/N1300+J1300,IF(U:U="国开10",0.29/N1300+J1300,IF(U:U="口行1",0.08/N1300+J1300,IF(U:U="口行2",0.08/N1300+J1300,IF(U:U="口行3",0.08/N1300+J1300,IF(U:U="口行5",0.13/N1300+J1300,IF(U:U="口行7",0.13/N1300+J1300,IF(U:U="口行10",0.18/N1300+J1300,IF(U:U="农发1",0.09/N1300+J1300,IF(U:U="农发2",0.09/N1300+J1300,IF(U:U="农发3",0.09/N1300+J1300,IF(U:U="农发5",0.14/N1300+J1300,IF(U:U="农发7",0.19/N1300+J1300,IF(U:U="农发10",0.19/N1300+J1300,IF(U:U="农发20",0.24/N1300+J1300,IF(U:U="国债1",0.05/N1300+J1300,IF(U:U="国债2",0.05/N1300+J1300,IF(U:U="国债3",0.05/N1300+J1300,IF(U:U="国开0",0,IF(U:U="农发0",0,IF(U:U="国债0",0,IF(U:U="口行0",0,0.1/N1300+J1300)))))))))))))))))))))))))</f>
        <v>4.5665986160079983</v>
      </c>
      <c r="Q1300" s="1"/>
      <c r="R1300" s="88">
        <f t="shared" si="41"/>
        <v>-1.3301383992001981</v>
      </c>
      <c r="S1300" s="1"/>
      <c r="U1300" s="1" t="str">
        <f>IF(I:I="国家开发银行","国开",IF(I:I="中国进出口银行","口行",IF(I:I="中国农业发展银行","农发","国债")))&amp;IF(G:G&lt;1,"0",G1300)</f>
        <v>国开7</v>
      </c>
      <c r="W1300" s="1"/>
      <c r="X1300" s="1"/>
    </row>
    <row r="1301" spans="1:24" ht="15.75" hidden="1" x14ac:dyDescent="0.25">
      <c r="A1301" s="113" t="str">
        <f t="shared" si="40"/>
        <v>170415.IB</v>
      </c>
      <c r="B1301" s="29" t="s">
        <v>4041</v>
      </c>
      <c r="C1301" s="29" t="s">
        <v>4042</v>
      </c>
      <c r="D1301" s="33">
        <v>43047</v>
      </c>
      <c r="E1301" s="33">
        <v>43049</v>
      </c>
      <c r="F1301" s="30">
        <v>50</v>
      </c>
      <c r="G1301" s="30">
        <v>10</v>
      </c>
      <c r="H1301" s="29" t="s">
        <v>12</v>
      </c>
      <c r="I1301" s="29" t="s">
        <v>41</v>
      </c>
      <c r="J1301" s="30">
        <v>4.6551</v>
      </c>
      <c r="K1301" s="30">
        <v>3.39</v>
      </c>
      <c r="L1301" s="30"/>
      <c r="M1301" s="30"/>
      <c r="N1301" s="84">
        <f>[1]!b_anal_modidura_cnbd(A1301,E1301,1)</f>
        <v>7.7431999999999999</v>
      </c>
      <c r="O1301" s="85">
        <f>[1]!b_anal_yield_cnbd(A1301,D1301,1)</f>
        <v>4.6661999999999999</v>
      </c>
      <c r="P1301" s="86">
        <f>IF(U:U="国开1",0.09/N1301+J1301,IF(U:U="国开3",0.14/N1301+J1301,IF(U:U="国开5",0.24/N1301+J1301,IF(U:U="国开7",0.24/N1301+J1301,IF(U:U="国开10",0.29/N1301+J1301,IF(U:U="口行1",0.08/N1301+J1301,IF(U:U="口行2",0.08/N1301+J1301,IF(U:U="口行3",0.08/N1301+J1301,IF(U:U="口行5",0.13/N1301+J1301,IF(U:U="口行7",0.13/N1301+J1301,IF(U:U="口行10",0.18/N1301+J1301,IF(U:U="农发1",0.09/N1301+J1301,IF(U:U="农发2",0.09/N1301+J1301,IF(U:U="农发3",0.09/N1301+J1301,IF(U:U="农发5",0.14/N1301+J1301,IF(U:U="农发7",0.19/N1301+J1301,IF(U:U="农发10",0.19/N1301+J1301,IF(U:U="农发20",0.24/N1301+J1301,IF(U:U="国债1",0.05/N1301+J1301,IF(U:U="国债2",0.05/N1301+J1301,IF(U:U="国债3",0.05/N1301+J1301,IF(U:U="国开0",0,IF(U:U="农发0",0,IF(U:U="国债0",0,IF(U:U="口行0",0,0.1/N1301+J1301)))))))))))))))))))))))))</f>
        <v>4.6796376588490549</v>
      </c>
      <c r="Q1301" s="1"/>
      <c r="R1301" s="88">
        <f t="shared" si="41"/>
        <v>1.3437658849055012</v>
      </c>
      <c r="S1301" s="1"/>
      <c r="U1301" s="1" t="str">
        <f>IF(I:I="国家开发银行","国开",IF(I:I="中国进出口银行","口行",IF(I:I="中国农业发展银行","农发","国债")))&amp;IF(G:G&lt;1,"0",G1301)</f>
        <v>农发10</v>
      </c>
      <c r="W1301" s="1"/>
      <c r="X1301" s="1"/>
    </row>
    <row r="1302" spans="1:24" ht="15.75" hidden="1" x14ac:dyDescent="0.25">
      <c r="A1302" s="113" t="str">
        <f t="shared" si="40"/>
        <v>170021.IB</v>
      </c>
      <c r="B1302" s="29" t="s">
        <v>4043</v>
      </c>
      <c r="C1302" s="29" t="s">
        <v>4044</v>
      </c>
      <c r="D1302" s="33">
        <v>43047</v>
      </c>
      <c r="E1302" s="33">
        <v>43048</v>
      </c>
      <c r="F1302" s="30">
        <v>328.8</v>
      </c>
      <c r="G1302" s="30">
        <v>5</v>
      </c>
      <c r="H1302" s="29" t="s">
        <v>12</v>
      </c>
      <c r="I1302" s="29" t="s">
        <v>31</v>
      </c>
      <c r="J1302" s="114">
        <f>[1]!b_info_couponrate(A1302)</f>
        <v>3.73</v>
      </c>
      <c r="K1302" s="30"/>
      <c r="L1302" s="30"/>
      <c r="M1302" s="30"/>
      <c r="N1302" s="84">
        <f>[1]!b_anal_modidura_cnbd(A1302,E1302,1)</f>
        <v>4.4222000000000001</v>
      </c>
      <c r="O1302" s="85">
        <f>[1]!b_anal_yield_cnbd(A1302,D1302,1)</f>
        <v>3.8849999999999998</v>
      </c>
      <c r="P1302" s="86">
        <f>IF(U:U="国开1",0.09/N1302+J1302,IF(U:U="国开3",0.14/N1302+J1302,IF(U:U="国开5",0.24/N1302+J1302,IF(U:U="国开7",0.24/N1302+J1302,IF(U:U="国开10",0.29/N1302+J1302,IF(U:U="口行1",0.08/N1302+J1302,IF(U:U="口行2",0.08/N1302+J1302,IF(U:U="口行3",0.08/N1302+J1302,IF(U:U="口行5",0.13/N1302+J1302,IF(U:U="口行7",0.13/N1302+J1302,IF(U:U="口行10",0.18/N1302+J1302,IF(U:U="农发1",0.09/N1302+J1302,IF(U:U="农发2",0.09/N1302+J1302,IF(U:U="农发3",0.09/N1302+J1302,IF(U:U="农发5",0.14/N1302+J1302,IF(U:U="农发7",0.19/N1302+J1302,IF(U:U="农发10",0.19/N1302+J1302,IF(U:U="农发20",0.24/N1302+J1302,IF(U:U="国债1",0.05/N1302+J1302,IF(U:U="国债2",0.05/N1302+J1302,IF(U:U="国债3",0.05/N1302+J1302,IF(U:U="国开0",0,IF(U:U="农发0",0,IF(U:U="国债0",0,IF(U:U="口行0",0,0.1/N1302+J1302)))))))))))))))))))))))))</f>
        <v>3.7526131789606985</v>
      </c>
      <c r="Q1302" s="1"/>
      <c r="R1302" s="88">
        <f t="shared" si="41"/>
        <v>-13.238682103930133</v>
      </c>
      <c r="S1302" s="1"/>
      <c r="U1302" s="1" t="str">
        <f>IF(I:I="国家开发银行","国开",IF(I:I="中国进出口银行","口行",IF(I:I="中国农业发展银行","农发","国债")))&amp;IF(G:G&lt;1,"0",G1302)</f>
        <v>国债5</v>
      </c>
      <c r="W1302" s="1"/>
      <c r="X1302" s="1"/>
    </row>
    <row r="1303" spans="1:24" ht="15.75" hidden="1" x14ac:dyDescent="0.25">
      <c r="A1303" s="113" t="str">
        <f t="shared" si="40"/>
        <v>170404.IB</v>
      </c>
      <c r="B1303" s="29" t="s">
        <v>4045</v>
      </c>
      <c r="C1303" s="29" t="s">
        <v>4046</v>
      </c>
      <c r="D1303" s="33">
        <v>43047</v>
      </c>
      <c r="E1303" s="33">
        <v>43049</v>
      </c>
      <c r="F1303" s="30">
        <v>30</v>
      </c>
      <c r="G1303" s="30">
        <v>7</v>
      </c>
      <c r="H1303" s="29" t="s">
        <v>12</v>
      </c>
      <c r="I1303" s="29" t="s">
        <v>41</v>
      </c>
      <c r="J1303" s="30">
        <v>4.5964999999999998</v>
      </c>
      <c r="K1303" s="30">
        <v>3.45</v>
      </c>
      <c r="L1303" s="30"/>
      <c r="M1303" s="30"/>
      <c r="N1303" s="84">
        <f>[1]!b_anal_modidura_cnbd(A1303,E1303,1)</f>
        <v>5.1677999999999997</v>
      </c>
      <c r="O1303" s="85">
        <f>[1]!b_anal_yield_cnbd(A1303,D1303,1)</f>
        <v>4.6167999999999996</v>
      </c>
      <c r="P1303" s="86">
        <f>IF(U:U="国开1",0.09/N1303+J1303,IF(U:U="国开3",0.14/N1303+J1303,IF(U:U="国开5",0.24/N1303+J1303,IF(U:U="国开7",0.24/N1303+J1303,IF(U:U="国开10",0.29/N1303+J1303,IF(U:U="口行1",0.08/N1303+J1303,IF(U:U="口行2",0.08/N1303+J1303,IF(U:U="口行3",0.08/N1303+J1303,IF(U:U="口行5",0.13/N1303+J1303,IF(U:U="口行7",0.13/N1303+J1303,IF(U:U="口行10",0.18/N1303+J1303,IF(U:U="农发1",0.09/N1303+J1303,IF(U:U="农发2",0.09/N1303+J1303,IF(U:U="农发3",0.09/N1303+J1303,IF(U:U="农发5",0.14/N1303+J1303,IF(U:U="农发7",0.19/N1303+J1303,IF(U:U="农发10",0.19/N1303+J1303,IF(U:U="农发20",0.24/N1303+J1303,IF(U:U="国债1",0.05/N1303+J1303,IF(U:U="国债2",0.05/N1303+J1303,IF(U:U="国债3",0.05/N1303+J1303,IF(U:U="国开0",0,IF(U:U="农发0",0,IF(U:U="国债0",0,IF(U:U="口行0",0,0.1/N1303+J1303)))))))))))))))))))))))))</f>
        <v>4.6332661287201518</v>
      </c>
      <c r="Q1303" s="1"/>
      <c r="R1303" s="88">
        <f t="shared" si="41"/>
        <v>1.6466128720152184</v>
      </c>
      <c r="S1303" s="1"/>
      <c r="U1303" s="1" t="str">
        <f>IF(I:I="国家开发银行","国开",IF(I:I="中国进出口银行","口行",IF(I:I="中国农业发展银行","农发","国债")))&amp;IF(G:G&lt;1,"0",G1303)</f>
        <v>农发7</v>
      </c>
      <c r="W1303" s="1"/>
      <c r="X1303" s="1"/>
    </row>
    <row r="1304" spans="1:24" ht="15.75" hidden="1" x14ac:dyDescent="0.25">
      <c r="A1304" s="113" t="str">
        <f t="shared" si="40"/>
        <v>170309.IB</v>
      </c>
      <c r="B1304" s="29" t="s">
        <v>4047</v>
      </c>
      <c r="C1304" s="29" t="s">
        <v>4048</v>
      </c>
      <c r="D1304" s="33">
        <v>43048</v>
      </c>
      <c r="E1304" s="33">
        <v>43052</v>
      </c>
      <c r="F1304" s="30">
        <v>30</v>
      </c>
      <c r="G1304" s="30">
        <v>5</v>
      </c>
      <c r="H1304" s="29" t="s">
        <v>12</v>
      </c>
      <c r="I1304" s="29" t="s">
        <v>22</v>
      </c>
      <c r="J1304" s="30">
        <v>4.5105000000000004</v>
      </c>
      <c r="K1304" s="30">
        <v>3.74</v>
      </c>
      <c r="L1304" s="30"/>
      <c r="M1304" s="30"/>
      <c r="N1304" s="84">
        <f>[1]!b_anal_modidura_cnbd(A1304,E1304,1)</f>
        <v>4.0815999999999999</v>
      </c>
      <c r="O1304" s="85">
        <f>[1]!b_anal_yield_cnbd(A1304,D1304,1)</f>
        <v>4.5494000000000003</v>
      </c>
      <c r="P1304" s="86">
        <f>IF(U:U="国开1",0.09/N1304+J1304,IF(U:U="国开3",0.14/N1304+J1304,IF(U:U="国开5",0.24/N1304+J1304,IF(U:U="国开7",0.24/N1304+J1304,IF(U:U="国开10",0.29/N1304+J1304,IF(U:U="口行1",0.08/N1304+J1304,IF(U:U="口行2",0.08/N1304+J1304,IF(U:U="口行3",0.08/N1304+J1304,IF(U:U="口行5",0.13/N1304+J1304,IF(U:U="口行7",0.13/N1304+J1304,IF(U:U="口行10",0.18/N1304+J1304,IF(U:U="农发1",0.09/N1304+J1304,IF(U:U="农发2",0.09/N1304+J1304,IF(U:U="农发3",0.09/N1304+J1304,IF(U:U="农发5",0.14/N1304+J1304,IF(U:U="农发7",0.19/N1304+J1304,IF(U:U="农发10",0.19/N1304+J1304,IF(U:U="农发20",0.24/N1304+J1304,IF(U:U="国债1",0.05/N1304+J1304,IF(U:U="国债2",0.05/N1304+J1304,IF(U:U="国债3",0.05/N1304+J1304,IF(U:U="国开0",0,IF(U:U="农发0",0,IF(U:U="国债0",0,IF(U:U="口行0",0,0.1/N1304+J1304)))))))))))))))))))))))))</f>
        <v>4.5423502548020389</v>
      </c>
      <c r="Q1304" s="1"/>
      <c r="R1304" s="88">
        <f t="shared" si="41"/>
        <v>-0.70497451979614212</v>
      </c>
      <c r="S1304" s="1"/>
      <c r="U1304" s="1" t="str">
        <f>IF(I:I="国家开发银行","国开",IF(I:I="中国进出口银行","口行",IF(I:I="中国农业发展银行","农发","国债")))&amp;IF(G:G&lt;1,"0",G1304)</f>
        <v>口行5</v>
      </c>
      <c r="W1304" s="1"/>
      <c r="X1304" s="1"/>
    </row>
    <row r="1305" spans="1:24" ht="15.75" hidden="1" x14ac:dyDescent="0.25">
      <c r="A1305" s="113" t="str">
        <f t="shared" si="40"/>
        <v>170310.IB</v>
      </c>
      <c r="B1305" s="29" t="s">
        <v>4049</v>
      </c>
      <c r="C1305" s="29" t="s">
        <v>4050</v>
      </c>
      <c r="D1305" s="33">
        <v>43048</v>
      </c>
      <c r="E1305" s="33">
        <v>43052</v>
      </c>
      <c r="F1305" s="30">
        <v>30</v>
      </c>
      <c r="G1305" s="30">
        <v>3</v>
      </c>
      <c r="H1305" s="29" t="s">
        <v>12</v>
      </c>
      <c r="I1305" s="29" t="s">
        <v>22</v>
      </c>
      <c r="J1305" s="30">
        <v>4.4686000000000003</v>
      </c>
      <c r="K1305" s="30">
        <v>3.61</v>
      </c>
      <c r="L1305" s="30"/>
      <c r="M1305" s="30"/>
      <c r="N1305" s="84">
        <f>[1]!b_anal_modidura_cnbd(A1305,E1305,1)</f>
        <v>2.5009000000000001</v>
      </c>
      <c r="O1305" s="85">
        <f>[1]!b_anal_yield_cnbd(A1305,D1305,1)</f>
        <v>4.5072999999999999</v>
      </c>
      <c r="P1305" s="86">
        <f>IF(U:U="国开1",0.09/N1305+J1305,IF(U:U="国开3",0.14/N1305+J1305,IF(U:U="国开5",0.24/N1305+J1305,IF(U:U="国开7",0.24/N1305+J1305,IF(U:U="国开10",0.29/N1305+J1305,IF(U:U="口行1",0.08/N1305+J1305,IF(U:U="口行2",0.08/N1305+J1305,IF(U:U="口行3",0.08/N1305+J1305,IF(U:U="口行5",0.13/N1305+J1305,IF(U:U="口行7",0.13/N1305+J1305,IF(U:U="口行10",0.18/N1305+J1305,IF(U:U="农发1",0.09/N1305+J1305,IF(U:U="农发2",0.09/N1305+J1305,IF(U:U="农发3",0.09/N1305+J1305,IF(U:U="农发5",0.14/N1305+J1305,IF(U:U="农发7",0.19/N1305+J1305,IF(U:U="农发10",0.19/N1305+J1305,IF(U:U="农发20",0.24/N1305+J1305,IF(U:U="国债1",0.05/N1305+J1305,IF(U:U="国债2",0.05/N1305+J1305,IF(U:U="国债3",0.05/N1305+J1305,IF(U:U="国开0",0,IF(U:U="农发0",0,IF(U:U="国债0",0,IF(U:U="口行0",0,0.1/N1305+J1305)))))))))))))))))))))))))</f>
        <v>4.500588484145708</v>
      </c>
      <c r="Q1305" s="1"/>
      <c r="R1305" s="88">
        <f t="shared" si="41"/>
        <v>-0.67115158542918607</v>
      </c>
      <c r="S1305" s="1"/>
      <c r="U1305" s="1" t="str">
        <f>IF(I:I="国家开发银行","国开",IF(I:I="中国进出口银行","口行",IF(I:I="中国农业发展银行","农发","国债")))&amp;IF(G:G&lt;1,"0",G1305)</f>
        <v>口行3</v>
      </c>
      <c r="W1305" s="1"/>
      <c r="X1305" s="1"/>
    </row>
    <row r="1306" spans="1:24" ht="15.75" hidden="1" x14ac:dyDescent="0.25">
      <c r="A1306" s="113" t="str">
        <f t="shared" si="40"/>
        <v>170412.IB</v>
      </c>
      <c r="B1306" s="29" t="s">
        <v>4051</v>
      </c>
      <c r="C1306" s="29" t="s">
        <v>4052</v>
      </c>
      <c r="D1306" s="33">
        <v>43052</v>
      </c>
      <c r="E1306" s="33">
        <v>43054</v>
      </c>
      <c r="F1306" s="30">
        <v>40</v>
      </c>
      <c r="G1306" s="30">
        <v>5</v>
      </c>
      <c r="H1306" s="29" t="s">
        <v>12</v>
      </c>
      <c r="I1306" s="29" t="s">
        <v>41</v>
      </c>
      <c r="J1306" s="30">
        <v>4.5917000000000003</v>
      </c>
      <c r="K1306" s="30"/>
      <c r="L1306" s="30"/>
      <c r="M1306" s="30"/>
      <c r="N1306" s="84">
        <f>[1]!b_anal_modidura_cnbd(A1306,E1306,1)</f>
        <v>4.1826999999999996</v>
      </c>
      <c r="O1306" s="85">
        <f>[1]!b_anal_yield_cnbd(A1306,D1306,1)</f>
        <v>4.6254</v>
      </c>
      <c r="P1306" s="86">
        <f>IF(U:U="国开1",0.09/N1306+J1306,IF(U:U="国开3",0.14/N1306+J1306,IF(U:U="国开5",0.24/N1306+J1306,IF(U:U="国开7",0.24/N1306+J1306,IF(U:U="国开10",0.29/N1306+J1306,IF(U:U="口行1",0.08/N1306+J1306,IF(U:U="口行2",0.08/N1306+J1306,IF(U:U="口行3",0.08/N1306+J1306,IF(U:U="口行5",0.13/N1306+J1306,IF(U:U="口行7",0.13/N1306+J1306,IF(U:U="口行10",0.18/N1306+J1306,IF(U:U="农发1",0.09/N1306+J1306,IF(U:U="农发2",0.09/N1306+J1306,IF(U:U="农发3",0.09/N1306+J1306,IF(U:U="农发5",0.14/N1306+J1306,IF(U:U="农发7",0.19/N1306+J1306,IF(U:U="农发10",0.19/N1306+J1306,IF(U:U="农发20",0.24/N1306+J1306,IF(U:U="国债1",0.05/N1306+J1306,IF(U:U="国债2",0.05/N1306+J1306,IF(U:U="国债3",0.05/N1306+J1306,IF(U:U="国开0",0,IF(U:U="农发0",0,IF(U:U="国债0",0,IF(U:U="口行0",0,0.1/N1306+J1306)))))))))))))))))))))))))</f>
        <v>4.6251712028115817</v>
      </c>
      <c r="Q1306" s="1"/>
      <c r="R1306" s="88">
        <f t="shared" si="41"/>
        <v>-2.2879718841828378E-2</v>
      </c>
      <c r="S1306" s="1"/>
      <c r="U1306" s="1" t="str">
        <f>IF(I:I="国家开发银行","国开",IF(I:I="中国进出口银行","口行",IF(I:I="中国农业发展银行","农发","国债")))&amp;IF(G:G&lt;1,"0",G1306)</f>
        <v>农发5</v>
      </c>
      <c r="W1306" s="1"/>
      <c r="X1306" s="1"/>
    </row>
    <row r="1307" spans="1:24" ht="15.75" hidden="1" x14ac:dyDescent="0.25">
      <c r="A1307" s="113" t="str">
        <f t="shared" si="40"/>
        <v>170411.IB</v>
      </c>
      <c r="B1307" s="29" t="s">
        <v>4053</v>
      </c>
      <c r="C1307" s="29" t="s">
        <v>4054</v>
      </c>
      <c r="D1307" s="33">
        <v>43052</v>
      </c>
      <c r="E1307" s="33">
        <v>43054</v>
      </c>
      <c r="F1307" s="30">
        <v>50</v>
      </c>
      <c r="G1307" s="30">
        <v>3</v>
      </c>
      <c r="H1307" s="29" t="s">
        <v>12</v>
      </c>
      <c r="I1307" s="29" t="s">
        <v>41</v>
      </c>
      <c r="J1307" s="30">
        <v>4.5445000000000002</v>
      </c>
      <c r="K1307" s="30"/>
      <c r="L1307" s="30"/>
      <c r="M1307" s="30"/>
      <c r="N1307" s="84">
        <f>[1]!b_anal_modidura_cnbd(A1307,E1307,1)</f>
        <v>2.5352999999999999</v>
      </c>
      <c r="O1307" s="85">
        <f>[1]!b_anal_yield_cnbd(A1307,D1307,1)</f>
        <v>4.5796999999999999</v>
      </c>
      <c r="P1307" s="86">
        <f>IF(U:U="国开1",0.09/N1307+J1307,IF(U:U="国开3",0.14/N1307+J1307,IF(U:U="国开5",0.24/N1307+J1307,IF(U:U="国开7",0.24/N1307+J1307,IF(U:U="国开10",0.29/N1307+J1307,IF(U:U="口行1",0.08/N1307+J1307,IF(U:U="口行2",0.08/N1307+J1307,IF(U:U="口行3",0.08/N1307+J1307,IF(U:U="口行5",0.13/N1307+J1307,IF(U:U="口行7",0.13/N1307+J1307,IF(U:U="口行10",0.18/N1307+J1307,IF(U:U="农发1",0.09/N1307+J1307,IF(U:U="农发2",0.09/N1307+J1307,IF(U:U="农发3",0.09/N1307+J1307,IF(U:U="农发5",0.14/N1307+J1307,IF(U:U="农发7",0.19/N1307+J1307,IF(U:U="农发10",0.19/N1307+J1307,IF(U:U="农发20",0.24/N1307+J1307,IF(U:U="国债1",0.05/N1307+J1307,IF(U:U="国债2",0.05/N1307+J1307,IF(U:U="国债3",0.05/N1307+J1307,IF(U:U="国开0",0,IF(U:U="农发0",0,IF(U:U="国债0",0,IF(U:U="口行0",0,0.1/N1307+J1307)))))))))))))))))))))))))</f>
        <v>4.5799987575434864</v>
      </c>
      <c r="Q1307" s="1"/>
      <c r="R1307" s="88">
        <f t="shared" si="41"/>
        <v>2.987575434865164E-2</v>
      </c>
      <c r="S1307" s="1"/>
      <c r="U1307" s="1" t="str">
        <f>IF(I:I="国家开发银行","国开",IF(I:I="中国进出口银行","口行",IF(I:I="中国农业发展银行","农发","国债")))&amp;IF(G:G&lt;1,"0",G1307)</f>
        <v>农发3</v>
      </c>
      <c r="W1307" s="1"/>
      <c r="X1307" s="1"/>
    </row>
    <row r="1308" spans="1:24" ht="15.75" hidden="1" x14ac:dyDescent="0.25">
      <c r="A1308" s="113" t="str">
        <f t="shared" si="40"/>
        <v>170212.IB</v>
      </c>
      <c r="B1308" s="29" t="s">
        <v>4055</v>
      </c>
      <c r="C1308" s="29" t="s">
        <v>4056</v>
      </c>
      <c r="D1308" s="33">
        <v>43053</v>
      </c>
      <c r="E1308" s="33">
        <v>43054</v>
      </c>
      <c r="F1308" s="30">
        <v>40</v>
      </c>
      <c r="G1308" s="30">
        <v>5</v>
      </c>
      <c r="H1308" s="29" t="s">
        <v>12</v>
      </c>
      <c r="I1308" s="29" t="s">
        <v>15</v>
      </c>
      <c r="J1308" s="30">
        <v>4.6121999999999996</v>
      </c>
      <c r="K1308" s="30">
        <v>3.1</v>
      </c>
      <c r="L1308" s="30"/>
      <c r="M1308" s="30"/>
      <c r="N1308" s="84">
        <f>[1]!b_anal_modidura_cnbd(A1308,E1308,1)</f>
        <v>4.3707000000000003</v>
      </c>
      <c r="O1308" s="85">
        <f>[1]!b_anal_yield_cnbd(A1308,D1308,1)</f>
        <v>4.6647999999999996</v>
      </c>
      <c r="P1308" s="86">
        <f>IF(U:U="国开1",0.09/N1308+J1308,IF(U:U="国开3",0.14/N1308+J1308,IF(U:U="国开5",0.24/N1308+J1308,IF(U:U="国开7",0.24/N1308+J1308,IF(U:U="国开10",0.29/N1308+J1308,IF(U:U="口行1",0.08/N1308+J1308,IF(U:U="口行2",0.08/N1308+J1308,IF(U:U="口行3",0.08/N1308+J1308,IF(U:U="口行5",0.13/N1308+J1308,IF(U:U="口行7",0.13/N1308+J1308,IF(U:U="口行10",0.18/N1308+J1308,IF(U:U="农发1",0.09/N1308+J1308,IF(U:U="农发2",0.09/N1308+J1308,IF(U:U="农发3",0.09/N1308+J1308,IF(U:U="农发5",0.14/N1308+J1308,IF(U:U="农发7",0.19/N1308+J1308,IF(U:U="农发10",0.19/N1308+J1308,IF(U:U="农发20",0.24/N1308+J1308,IF(U:U="国债1",0.05/N1308+J1308,IF(U:U="国债2",0.05/N1308+J1308,IF(U:U="国债3",0.05/N1308+J1308,IF(U:U="国开0",0,IF(U:U="农发0",0,IF(U:U="国债0",0,IF(U:U="口行0",0,0.1/N1308+J1308)))))))))))))))))))))))))</f>
        <v>4.6671111126364195</v>
      </c>
      <c r="Q1308" s="1"/>
      <c r="R1308" s="88">
        <f t="shared" si="41"/>
        <v>0.23111126364199208</v>
      </c>
      <c r="S1308" s="1"/>
      <c r="U1308" s="1" t="str">
        <f>IF(I:I="国家开发银行","国开",IF(I:I="中国进出口银行","口行",IF(I:I="中国农业发展银行","农发","国债")))&amp;IF(G:G&lt;1,"0",G1308)</f>
        <v>国开5</v>
      </c>
      <c r="W1308" s="1"/>
      <c r="X1308" s="1"/>
    </row>
    <row r="1309" spans="1:24" ht="15.75" hidden="1" x14ac:dyDescent="0.25">
      <c r="A1309" s="113" t="str">
        <f t="shared" si="40"/>
        <v>170215.IB</v>
      </c>
      <c r="B1309" s="29" t="s">
        <v>4057</v>
      </c>
      <c r="C1309" s="29" t="s">
        <v>4058</v>
      </c>
      <c r="D1309" s="33">
        <v>43053</v>
      </c>
      <c r="E1309" s="33">
        <v>43054</v>
      </c>
      <c r="F1309" s="30">
        <v>50</v>
      </c>
      <c r="G1309" s="30">
        <v>10</v>
      </c>
      <c r="H1309" s="29" t="s">
        <v>12</v>
      </c>
      <c r="I1309" s="29" t="s">
        <v>15</v>
      </c>
      <c r="J1309" s="30">
        <v>4.7062999999999997</v>
      </c>
      <c r="K1309" s="30">
        <v>3.82</v>
      </c>
      <c r="L1309" s="30"/>
      <c r="M1309" s="30"/>
      <c r="N1309" s="84">
        <f>[1]!b_anal_modidura_cnbd(A1309,E1309,1)</f>
        <v>7.7253999999999996</v>
      </c>
      <c r="O1309" s="85">
        <f>[1]!b_anal_yield_cnbd(A1309,D1309,1)</f>
        <v>4.7199</v>
      </c>
      <c r="P1309" s="86">
        <f>IF(U:U="国开1",0.09/N1309+J1309,IF(U:U="国开3",0.14/N1309+J1309,IF(U:U="国开5",0.24/N1309+J1309,IF(U:U="国开7",0.24/N1309+J1309,IF(U:U="国开10",0.29/N1309+J1309,IF(U:U="口行1",0.08/N1309+J1309,IF(U:U="口行2",0.08/N1309+J1309,IF(U:U="口行3",0.08/N1309+J1309,IF(U:U="口行5",0.13/N1309+J1309,IF(U:U="口行7",0.13/N1309+J1309,IF(U:U="口行10",0.18/N1309+J1309,IF(U:U="农发1",0.09/N1309+J1309,IF(U:U="农发2",0.09/N1309+J1309,IF(U:U="农发3",0.09/N1309+J1309,IF(U:U="农发5",0.14/N1309+J1309,IF(U:U="农发7",0.19/N1309+J1309,IF(U:U="农发10",0.19/N1309+J1309,IF(U:U="农发20",0.24/N1309+J1309,IF(U:U="国债1",0.05/N1309+J1309,IF(U:U="国债2",0.05/N1309+J1309,IF(U:U="国债3",0.05/N1309+J1309,IF(U:U="国开0",0,IF(U:U="农发0",0,IF(U:U="国债0",0,IF(U:U="口行0",0,0.1/N1309+J1309)))))))))))))))))))))))))</f>
        <v>4.7438385093328499</v>
      </c>
      <c r="Q1309" s="1"/>
      <c r="R1309" s="88">
        <f t="shared" si="41"/>
        <v>2.3938509332849911</v>
      </c>
      <c r="S1309" s="1"/>
      <c r="U1309" s="1" t="str">
        <f>IF(I:I="国家开发银行","国开",IF(I:I="中国进出口银行","口行",IF(I:I="中国农业发展银行","农发","国债")))&amp;IF(G:G&lt;1,"0",G1309)</f>
        <v>国开10</v>
      </c>
      <c r="W1309" s="1"/>
      <c r="X1309" s="1"/>
    </row>
    <row r="1310" spans="1:24" ht="15.75" hidden="1" x14ac:dyDescent="0.25">
      <c r="A1310" s="113" t="str">
        <f t="shared" si="40"/>
        <v>170208.IB</v>
      </c>
      <c r="B1310" s="29" t="s">
        <v>4059</v>
      </c>
      <c r="C1310" s="29" t="s">
        <v>4060</v>
      </c>
      <c r="D1310" s="33">
        <v>43053</v>
      </c>
      <c r="E1310" s="33">
        <v>43054</v>
      </c>
      <c r="F1310" s="30">
        <v>40</v>
      </c>
      <c r="G1310" s="30">
        <v>7</v>
      </c>
      <c r="H1310" s="29" t="s">
        <v>12</v>
      </c>
      <c r="I1310" s="29" t="s">
        <v>15</v>
      </c>
      <c r="J1310" s="30">
        <v>4.7504999999999997</v>
      </c>
      <c r="K1310" s="30">
        <v>2.75</v>
      </c>
      <c r="L1310" s="30"/>
      <c r="M1310" s="30"/>
      <c r="N1310" s="84">
        <f>[1]!b_anal_modidura_cnbd(A1310,E1310,1)</f>
        <v>5.6775000000000002</v>
      </c>
      <c r="O1310" s="85">
        <f>[1]!b_anal_yield_cnbd(A1310,D1310,1)</f>
        <v>4.6999000000000004</v>
      </c>
      <c r="P1310" s="86">
        <f>IF(U:U="国开1",0.09/N1310+J1310,IF(U:U="国开3",0.14/N1310+J1310,IF(U:U="国开5",0.24/N1310+J1310,IF(U:U="国开7",0.24/N1310+J1310,IF(U:U="国开10",0.29/N1310+J1310,IF(U:U="口行1",0.08/N1310+J1310,IF(U:U="口行2",0.08/N1310+J1310,IF(U:U="口行3",0.08/N1310+J1310,IF(U:U="口行5",0.13/N1310+J1310,IF(U:U="口行7",0.13/N1310+J1310,IF(U:U="口行10",0.18/N1310+J1310,IF(U:U="农发1",0.09/N1310+J1310,IF(U:U="农发2",0.09/N1310+J1310,IF(U:U="农发3",0.09/N1310+J1310,IF(U:U="农发5",0.14/N1310+J1310,IF(U:U="农发7",0.19/N1310+J1310,IF(U:U="农发10",0.19/N1310+J1310,IF(U:U="农发20",0.24/N1310+J1310,IF(U:U="国债1",0.05/N1310+J1310,IF(U:U="国债2",0.05/N1310+J1310,IF(U:U="国债3",0.05/N1310+J1310,IF(U:U="国开0",0,IF(U:U="农发0",0,IF(U:U="国债0",0,IF(U:U="口行0",0,0.1/N1310+J1310)))))))))))))))))))))))))</f>
        <v>4.7927721268163799</v>
      </c>
      <c r="Q1310" s="1"/>
      <c r="R1310" s="88">
        <f t="shared" si="41"/>
        <v>9.2872126816379463</v>
      </c>
      <c r="S1310" s="1"/>
      <c r="U1310" s="1" t="str">
        <f>IF(I:I="国家开发银行","国开",IF(I:I="中国进出口银行","口行",IF(I:I="中国农业发展银行","农发","国债")))&amp;IF(G:G&lt;1,"0",G1310)</f>
        <v>国开7</v>
      </c>
      <c r="W1310" s="1"/>
      <c r="X1310" s="1"/>
    </row>
    <row r="1311" spans="1:24" ht="15.75" hidden="1" x14ac:dyDescent="0.25">
      <c r="A1311" s="113" t="str">
        <f t="shared" si="40"/>
        <v>170209.IB</v>
      </c>
      <c r="B1311" s="29" t="s">
        <v>4061</v>
      </c>
      <c r="C1311" s="29" t="s">
        <v>4062</v>
      </c>
      <c r="D1311" s="33">
        <v>43053</v>
      </c>
      <c r="E1311" s="33">
        <v>43056</v>
      </c>
      <c r="F1311" s="30">
        <v>64.38</v>
      </c>
      <c r="G1311" s="30">
        <v>3</v>
      </c>
      <c r="H1311" s="29" t="s">
        <v>12</v>
      </c>
      <c r="I1311" s="29" t="s">
        <v>15</v>
      </c>
      <c r="J1311" s="30">
        <v>4.5208000000000004</v>
      </c>
      <c r="K1311" s="30">
        <v>2.64</v>
      </c>
      <c r="L1311" s="30"/>
      <c r="M1311" s="30"/>
      <c r="N1311" s="84">
        <f>[1]!b_anal_modidura_cnbd(A1311,E1311,1)</f>
        <v>2.5796000000000001</v>
      </c>
      <c r="O1311" s="85">
        <f>[1]!b_anal_yield_cnbd(A1311,D1311,1)</f>
        <v>4.6196000000000002</v>
      </c>
      <c r="P1311" s="86">
        <f>IF(U:U="国开1",0.09/N1311+J1311,IF(U:U="国开3",0.14/N1311+J1311,IF(U:U="国开5",0.24/N1311+J1311,IF(U:U="国开7",0.24/N1311+J1311,IF(U:U="国开10",0.29/N1311+J1311,IF(U:U="口行1",0.08/N1311+J1311,IF(U:U="口行2",0.08/N1311+J1311,IF(U:U="口行3",0.08/N1311+J1311,IF(U:U="口行5",0.13/N1311+J1311,IF(U:U="口行7",0.13/N1311+J1311,IF(U:U="口行10",0.18/N1311+J1311,IF(U:U="农发1",0.09/N1311+J1311,IF(U:U="农发2",0.09/N1311+J1311,IF(U:U="农发3",0.09/N1311+J1311,IF(U:U="农发5",0.14/N1311+J1311,IF(U:U="农发7",0.19/N1311+J1311,IF(U:U="农发10",0.19/N1311+J1311,IF(U:U="农发20",0.24/N1311+J1311,IF(U:U="国债1",0.05/N1311+J1311,IF(U:U="国债2",0.05/N1311+J1311,IF(U:U="国债3",0.05/N1311+J1311,IF(U:U="国开0",0,IF(U:U="农发0",0,IF(U:U="国债0",0,IF(U:U="口行0",0,0.1/N1311+J1311)))))))))))))))))))))))))</f>
        <v>4.5750719801519617</v>
      </c>
      <c r="Q1311" s="1"/>
      <c r="R1311" s="88">
        <f t="shared" si="41"/>
        <v>-4.4528019848038447</v>
      </c>
      <c r="S1311" s="1"/>
      <c r="U1311" s="1" t="str">
        <f>IF(I:I="国家开发银行","国开",IF(I:I="中国进出口银行","口行",IF(I:I="中国农业发展银行","农发","国债")))&amp;IF(G:G&lt;1,"0",G1311)</f>
        <v>国开3</v>
      </c>
      <c r="W1311" s="1"/>
      <c r="X1311" s="1"/>
    </row>
    <row r="1312" spans="1:24" ht="15.75" hidden="1" x14ac:dyDescent="0.25">
      <c r="A1312" s="113" t="str">
        <f t="shared" si="40"/>
        <v>170404.IB</v>
      </c>
      <c r="B1312" s="29" t="s">
        <v>4063</v>
      </c>
      <c r="C1312" s="29" t="s">
        <v>4064</v>
      </c>
      <c r="D1312" s="33">
        <v>43054</v>
      </c>
      <c r="E1312" s="33">
        <v>43056</v>
      </c>
      <c r="F1312" s="30">
        <v>30</v>
      </c>
      <c r="G1312" s="30">
        <v>7</v>
      </c>
      <c r="H1312" s="29" t="s">
        <v>12</v>
      </c>
      <c r="I1312" s="29" t="s">
        <v>41</v>
      </c>
      <c r="J1312" s="30">
        <v>4.7964000000000002</v>
      </c>
      <c r="K1312" s="30">
        <v>3.85</v>
      </c>
      <c r="L1312" s="30"/>
      <c r="M1312" s="30"/>
      <c r="N1312" s="84">
        <f>[1]!b_anal_modidura_cnbd(A1312,E1312,1)</f>
        <v>5.1364999999999998</v>
      </c>
      <c r="O1312" s="85">
        <f>[1]!b_anal_yield_cnbd(A1312,D1312,1)</f>
        <v>4.7423999999999999</v>
      </c>
      <c r="P1312" s="86">
        <f>IF(U:U="国开1",0.09/N1312+J1312,IF(U:U="国开3",0.14/N1312+J1312,IF(U:U="国开5",0.24/N1312+J1312,IF(U:U="国开7",0.24/N1312+J1312,IF(U:U="国开10",0.29/N1312+J1312,IF(U:U="口行1",0.08/N1312+J1312,IF(U:U="口行2",0.08/N1312+J1312,IF(U:U="口行3",0.08/N1312+J1312,IF(U:U="口行5",0.13/N1312+J1312,IF(U:U="口行7",0.13/N1312+J1312,IF(U:U="口行10",0.18/N1312+J1312,IF(U:U="农发1",0.09/N1312+J1312,IF(U:U="农发2",0.09/N1312+J1312,IF(U:U="农发3",0.09/N1312+J1312,IF(U:U="农发5",0.14/N1312+J1312,IF(U:U="农发7",0.19/N1312+J1312,IF(U:U="农发10",0.19/N1312+J1312,IF(U:U="农发20",0.24/N1312+J1312,IF(U:U="国债1",0.05/N1312+J1312,IF(U:U="国债2",0.05/N1312+J1312,IF(U:U="国债3",0.05/N1312+J1312,IF(U:U="国开0",0,IF(U:U="农发0",0,IF(U:U="国债0",0,IF(U:U="口行0",0,0.1/N1312+J1312)))))))))))))))))))))))))</f>
        <v>4.8333901684026088</v>
      </c>
      <c r="Q1312" s="1"/>
      <c r="R1312" s="88">
        <f t="shared" si="41"/>
        <v>9.0990168402608873</v>
      </c>
      <c r="S1312" s="1"/>
      <c r="U1312" s="1" t="str">
        <f>IF(I:I="国家开发银行","国开",IF(I:I="中国进出口银行","口行",IF(I:I="中国农业发展银行","农发","国债")))&amp;IF(G:G&lt;1,"0",G1312)</f>
        <v>农发7</v>
      </c>
      <c r="W1312" s="1"/>
      <c r="X1312" s="1"/>
    </row>
    <row r="1313" spans="1:24" ht="15.75" hidden="1" x14ac:dyDescent="0.25">
      <c r="A1313" s="113" t="str">
        <f t="shared" si="40"/>
        <v>170415.IB</v>
      </c>
      <c r="B1313" s="29" t="s">
        <v>4065</v>
      </c>
      <c r="C1313" s="29" t="s">
        <v>4066</v>
      </c>
      <c r="D1313" s="33">
        <v>43054</v>
      </c>
      <c r="E1313" s="33">
        <v>43056</v>
      </c>
      <c r="F1313" s="30">
        <v>50</v>
      </c>
      <c r="G1313" s="30">
        <v>10</v>
      </c>
      <c r="H1313" s="29" t="s">
        <v>12</v>
      </c>
      <c r="I1313" s="29" t="s">
        <v>41</v>
      </c>
      <c r="J1313" s="30">
        <v>4.7969999999999997</v>
      </c>
      <c r="K1313" s="30">
        <v>3.62</v>
      </c>
      <c r="L1313" s="30"/>
      <c r="M1313" s="30"/>
      <c r="N1313" s="84">
        <f>[1]!b_anal_modidura_cnbd(A1313,E1313,1)</f>
        <v>7.7110000000000003</v>
      </c>
      <c r="O1313" s="85">
        <f>[1]!b_anal_yield_cnbd(A1313,D1313,1)</f>
        <v>4.8198999999999996</v>
      </c>
      <c r="P1313" s="86">
        <f>IF(U:U="国开1",0.09/N1313+J1313,IF(U:U="国开3",0.14/N1313+J1313,IF(U:U="国开5",0.24/N1313+J1313,IF(U:U="国开7",0.24/N1313+J1313,IF(U:U="国开10",0.29/N1313+J1313,IF(U:U="口行1",0.08/N1313+J1313,IF(U:U="口行2",0.08/N1313+J1313,IF(U:U="口行3",0.08/N1313+J1313,IF(U:U="口行5",0.13/N1313+J1313,IF(U:U="口行7",0.13/N1313+J1313,IF(U:U="口行10",0.18/N1313+J1313,IF(U:U="农发1",0.09/N1313+J1313,IF(U:U="农发2",0.09/N1313+J1313,IF(U:U="农发3",0.09/N1313+J1313,IF(U:U="农发5",0.14/N1313+J1313,IF(U:U="农发7",0.19/N1313+J1313,IF(U:U="农发10",0.19/N1313+J1313,IF(U:U="农发20",0.24/N1313+J1313,IF(U:U="国债1",0.05/N1313+J1313,IF(U:U="国债2",0.05/N1313+J1313,IF(U:U="国债3",0.05/N1313+J1313,IF(U:U="国开0",0,IF(U:U="农发0",0,IF(U:U="国债0",0,IF(U:U="口行0",0,0.1/N1313+J1313)))))))))))))))))))))))))</f>
        <v>4.8216401244974705</v>
      </c>
      <c r="Q1313" s="1"/>
      <c r="R1313" s="88">
        <f t="shared" si="41"/>
        <v>0.17401244974708518</v>
      </c>
      <c r="S1313" s="1"/>
      <c r="U1313" s="1" t="str">
        <f>IF(I:I="国家开发银行","国开",IF(I:I="中国进出口银行","口行",IF(I:I="中国农业发展银行","农发","国债")))&amp;IF(G:G&lt;1,"0",G1313)</f>
        <v>农发10</v>
      </c>
      <c r="W1313" s="1"/>
      <c r="X1313" s="1"/>
    </row>
    <row r="1314" spans="1:24" ht="15.75" hidden="1" x14ac:dyDescent="0.25">
      <c r="A1314" s="113" t="str">
        <f t="shared" si="40"/>
        <v>170411.IB</v>
      </c>
      <c r="B1314" s="29" t="s">
        <v>4067</v>
      </c>
      <c r="C1314" s="29" t="s">
        <v>4068</v>
      </c>
      <c r="D1314" s="33">
        <v>43059</v>
      </c>
      <c r="E1314" s="33">
        <v>43061</v>
      </c>
      <c r="F1314" s="30">
        <v>50</v>
      </c>
      <c r="G1314" s="30">
        <v>3</v>
      </c>
      <c r="H1314" s="29" t="s">
        <v>12</v>
      </c>
      <c r="I1314" s="29" t="s">
        <v>41</v>
      </c>
      <c r="J1314" s="30">
        <v>4.5625</v>
      </c>
      <c r="K1314" s="30"/>
      <c r="L1314" s="30"/>
      <c r="M1314" s="30"/>
      <c r="N1314" s="84">
        <f>[1]!b_anal_modidura_cnbd(A1314,E1314,1)</f>
        <v>2.5154000000000001</v>
      </c>
      <c r="O1314" s="85">
        <f>[1]!b_anal_yield_cnbd(A1314,D1314,1)</f>
        <v>4.6079999999999997</v>
      </c>
      <c r="P1314" s="86">
        <f>IF(U:U="国开1",0.09/N1314+J1314,IF(U:U="国开3",0.14/N1314+J1314,IF(U:U="国开5",0.24/N1314+J1314,IF(U:U="国开7",0.24/N1314+J1314,IF(U:U="国开10",0.29/N1314+J1314,IF(U:U="口行1",0.08/N1314+J1314,IF(U:U="口行2",0.08/N1314+J1314,IF(U:U="口行3",0.08/N1314+J1314,IF(U:U="口行5",0.13/N1314+J1314,IF(U:U="口行7",0.13/N1314+J1314,IF(U:U="口行10",0.18/N1314+J1314,IF(U:U="农发1",0.09/N1314+J1314,IF(U:U="农发2",0.09/N1314+J1314,IF(U:U="农发3",0.09/N1314+J1314,IF(U:U="农发5",0.14/N1314+J1314,IF(U:U="农发7",0.19/N1314+J1314,IF(U:U="农发10",0.19/N1314+J1314,IF(U:U="农发20",0.24/N1314+J1314,IF(U:U="国债1",0.05/N1314+J1314,IF(U:U="国债2",0.05/N1314+J1314,IF(U:U="国债3",0.05/N1314+J1314,IF(U:U="国开0",0,IF(U:U="农发0",0,IF(U:U="国债0",0,IF(U:U="口行0",0,0.1/N1314+J1314)))))))))))))))))))))))))</f>
        <v>4.5982795976783013</v>
      </c>
      <c r="Q1314" s="1"/>
      <c r="R1314" s="88">
        <f t="shared" si="41"/>
        <v>-0.97204023216983515</v>
      </c>
      <c r="S1314" s="1"/>
      <c r="U1314" s="1" t="str">
        <f>IF(I:I="国家开发银行","国开",IF(I:I="中国进出口银行","口行",IF(I:I="中国农业发展银行","农发","国债")))&amp;IF(G:G&lt;1,"0",G1314)</f>
        <v>农发3</v>
      </c>
      <c r="W1314" s="1"/>
      <c r="X1314" s="1"/>
    </row>
    <row r="1315" spans="1:24" ht="15.75" hidden="1" x14ac:dyDescent="0.25">
      <c r="A1315" s="113" t="str">
        <f t="shared" si="40"/>
        <v>170412.IB</v>
      </c>
      <c r="B1315" s="29" t="s">
        <v>4069</v>
      </c>
      <c r="C1315" s="29" t="s">
        <v>4070</v>
      </c>
      <c r="D1315" s="33">
        <v>43059</v>
      </c>
      <c r="E1315" s="33">
        <v>43061</v>
      </c>
      <c r="F1315" s="30">
        <v>40</v>
      </c>
      <c r="G1315" s="30">
        <v>5</v>
      </c>
      <c r="H1315" s="29" t="s">
        <v>12</v>
      </c>
      <c r="I1315" s="29" t="s">
        <v>41</v>
      </c>
      <c r="J1315" s="30">
        <v>4.6703999999999999</v>
      </c>
      <c r="K1315" s="30"/>
      <c r="L1315" s="30"/>
      <c r="M1315" s="30"/>
      <c r="N1315" s="84">
        <f>[1]!b_anal_modidura_cnbd(A1315,E1315,1)</f>
        <v>4.1597</v>
      </c>
      <c r="O1315" s="85">
        <f>[1]!b_anal_yield_cnbd(A1315,D1315,1)</f>
        <v>4.6496000000000004</v>
      </c>
      <c r="P1315" s="86">
        <f>IF(U:U="国开1",0.09/N1315+J1315,IF(U:U="国开3",0.14/N1315+J1315,IF(U:U="国开5",0.24/N1315+J1315,IF(U:U="国开7",0.24/N1315+J1315,IF(U:U="国开10",0.29/N1315+J1315,IF(U:U="口行1",0.08/N1315+J1315,IF(U:U="口行2",0.08/N1315+J1315,IF(U:U="口行3",0.08/N1315+J1315,IF(U:U="口行5",0.13/N1315+J1315,IF(U:U="口行7",0.13/N1315+J1315,IF(U:U="口行10",0.18/N1315+J1315,IF(U:U="农发1",0.09/N1315+J1315,IF(U:U="农发2",0.09/N1315+J1315,IF(U:U="农发3",0.09/N1315+J1315,IF(U:U="农发5",0.14/N1315+J1315,IF(U:U="农发7",0.19/N1315+J1315,IF(U:U="农发10",0.19/N1315+J1315,IF(U:U="农发20",0.24/N1315+J1315,IF(U:U="国债1",0.05/N1315+J1315,IF(U:U="国债2",0.05/N1315+J1315,IF(U:U="国债3",0.05/N1315+J1315,IF(U:U="国开0",0,IF(U:U="农发0",0,IF(U:U="国债0",0,IF(U:U="口行0",0,0.1/N1315+J1315)))))))))))))))))))))))))</f>
        <v>4.7040562732889386</v>
      </c>
      <c r="Q1315" s="1"/>
      <c r="R1315" s="88">
        <f t="shared" si="41"/>
        <v>5.4456273288938206</v>
      </c>
      <c r="S1315" s="1"/>
      <c r="U1315" s="1" t="str">
        <f>IF(I:I="国家开发银行","国开",IF(I:I="中国进出口银行","口行",IF(I:I="中国农业发展银行","农发","国债")))&amp;IF(G:G&lt;1,"0",G1315)</f>
        <v>农发5</v>
      </c>
      <c r="W1315" s="1"/>
      <c r="X1315" s="1"/>
    </row>
    <row r="1316" spans="1:24" ht="15.75" hidden="1" x14ac:dyDescent="0.25">
      <c r="A1316" s="113" t="str">
        <f t="shared" si="40"/>
        <v>1702003.IB</v>
      </c>
      <c r="B1316" s="29" t="s">
        <v>4071</v>
      </c>
      <c r="C1316" s="29" t="s">
        <v>4072</v>
      </c>
      <c r="D1316" s="33">
        <v>43060</v>
      </c>
      <c r="E1316" s="33">
        <v>43063</v>
      </c>
      <c r="F1316" s="30">
        <v>50</v>
      </c>
      <c r="G1316" s="30">
        <v>3</v>
      </c>
      <c r="H1316" s="29" t="s">
        <v>12</v>
      </c>
      <c r="I1316" s="29" t="s">
        <v>15</v>
      </c>
      <c r="J1316" s="30">
        <v>4.5071000000000003</v>
      </c>
      <c r="K1316" s="30">
        <v>3.23</v>
      </c>
      <c r="L1316" s="30"/>
      <c r="M1316" s="30">
        <v>3.25</v>
      </c>
      <c r="N1316" s="84">
        <f>[1]!b_anal_modidura_cnbd(A1316,E1316,1)</f>
        <v>2.5680000000000001</v>
      </c>
      <c r="O1316" s="85">
        <f>[1]!b_anal_yield_cnbd(A1316,D1316,1)</f>
        <v>4.6147</v>
      </c>
      <c r="P1316" s="86">
        <f>IF(U:U="国开1",0.09/N1316+J1316,IF(U:U="国开3",0.14/N1316+J1316,IF(U:U="国开5",0.24/N1316+J1316,IF(U:U="国开7",0.24/N1316+J1316,IF(U:U="国开10",0.29/N1316+J1316,IF(U:U="口行1",0.08/N1316+J1316,IF(U:U="口行2",0.08/N1316+J1316,IF(U:U="口行3",0.08/N1316+J1316,IF(U:U="口行5",0.13/N1316+J1316,IF(U:U="口行7",0.13/N1316+J1316,IF(U:U="口行10",0.18/N1316+J1316,IF(U:U="农发1",0.09/N1316+J1316,IF(U:U="农发2",0.09/N1316+J1316,IF(U:U="农发3",0.09/N1316+J1316,IF(U:U="农发5",0.14/N1316+J1316,IF(U:U="农发7",0.19/N1316+J1316,IF(U:U="农发10",0.19/N1316+J1316,IF(U:U="农发20",0.24/N1316+J1316,IF(U:U="国债1",0.05/N1316+J1316,IF(U:U="国债2",0.05/N1316+J1316,IF(U:U="国债3",0.05/N1316+J1316,IF(U:U="国开0",0,IF(U:U="农发0",0,IF(U:U="国债0",0,IF(U:U="口行0",0,0.1/N1316+J1316)))))))))))))))))))))))))</f>
        <v>4.5616171339563865</v>
      </c>
      <c r="Q1316" s="1"/>
      <c r="R1316" s="88">
        <f t="shared" si="41"/>
        <v>-5.3082866043613564</v>
      </c>
      <c r="S1316" s="1"/>
      <c r="U1316" s="1" t="str">
        <f>IF(I:I="国家开发银行","国开",IF(I:I="中国进出口银行","口行",IF(I:I="中国农业发展银行","农发","国债")))&amp;IF(G:G&lt;1,"0",G1316)</f>
        <v>国开3</v>
      </c>
      <c r="W1316" s="1"/>
      <c r="X1316" s="1"/>
    </row>
    <row r="1317" spans="1:24" ht="15.75" hidden="1" x14ac:dyDescent="0.25">
      <c r="A1317" s="113" t="str">
        <f t="shared" si="40"/>
        <v>170212.IB</v>
      </c>
      <c r="B1317" s="29" t="s">
        <v>4073</v>
      </c>
      <c r="C1317" s="29" t="s">
        <v>4074</v>
      </c>
      <c r="D1317" s="33">
        <v>43060</v>
      </c>
      <c r="E1317" s="33">
        <v>43062</v>
      </c>
      <c r="F1317" s="30">
        <v>30</v>
      </c>
      <c r="G1317" s="30">
        <v>5</v>
      </c>
      <c r="H1317" s="29" t="s">
        <v>12</v>
      </c>
      <c r="I1317" s="29" t="s">
        <v>15</v>
      </c>
      <c r="J1317" s="30">
        <v>4.5979000000000001</v>
      </c>
      <c r="K1317" s="30">
        <v>6.44</v>
      </c>
      <c r="L1317" s="30"/>
      <c r="M1317" s="30">
        <v>3.8</v>
      </c>
      <c r="N1317" s="84">
        <f>[1]!b_anal_modidura_cnbd(A1317,E1317,1)</f>
        <v>4.3437000000000001</v>
      </c>
      <c r="O1317" s="85">
        <f>[1]!b_anal_yield_cnbd(A1317,D1317,1)</f>
        <v>4.6600999999999999</v>
      </c>
      <c r="P1317" s="86">
        <f>IF(U:U="国开1",0.09/N1317+J1317,IF(U:U="国开3",0.14/N1317+J1317,IF(U:U="国开5",0.24/N1317+J1317,IF(U:U="国开7",0.24/N1317+J1317,IF(U:U="国开10",0.29/N1317+J1317,IF(U:U="口行1",0.08/N1317+J1317,IF(U:U="口行2",0.08/N1317+J1317,IF(U:U="口行3",0.08/N1317+J1317,IF(U:U="口行5",0.13/N1317+J1317,IF(U:U="口行7",0.13/N1317+J1317,IF(U:U="口行10",0.18/N1317+J1317,IF(U:U="农发1",0.09/N1317+J1317,IF(U:U="农发2",0.09/N1317+J1317,IF(U:U="农发3",0.09/N1317+J1317,IF(U:U="农发5",0.14/N1317+J1317,IF(U:U="农发7",0.19/N1317+J1317,IF(U:U="农发10",0.19/N1317+J1317,IF(U:U="农发20",0.24/N1317+J1317,IF(U:U="国债1",0.05/N1317+J1317,IF(U:U="国债2",0.05/N1317+J1317,IF(U:U="国债3",0.05/N1317+J1317,IF(U:U="国开0",0,IF(U:U="农发0",0,IF(U:U="国债0",0,IF(U:U="口行0",0,0.1/N1317+J1317)))))))))))))))))))))))))</f>
        <v>4.6531524345603978</v>
      </c>
      <c r="Q1317" s="1"/>
      <c r="R1317" s="88">
        <f t="shared" si="41"/>
        <v>-0.69475654396020659</v>
      </c>
      <c r="S1317" s="1"/>
      <c r="U1317" s="1" t="str">
        <f>IF(I:I="国家开发银行","国开",IF(I:I="中国进出口银行","口行",IF(I:I="中国农业发展银行","农发","国债")))&amp;IF(G:G&lt;1,"0",G1317)</f>
        <v>国开5</v>
      </c>
      <c r="W1317" s="1"/>
      <c r="X1317" s="1"/>
    </row>
    <row r="1318" spans="1:24" ht="15.75" hidden="1" x14ac:dyDescent="0.25">
      <c r="A1318" s="113" t="str">
        <f t="shared" si="40"/>
        <v>170208.IB</v>
      </c>
      <c r="B1318" s="29" t="s">
        <v>4075</v>
      </c>
      <c r="C1318" s="29" t="s">
        <v>4076</v>
      </c>
      <c r="D1318" s="33">
        <v>43060</v>
      </c>
      <c r="E1318" s="33">
        <v>43062</v>
      </c>
      <c r="F1318" s="30">
        <v>30</v>
      </c>
      <c r="G1318" s="30">
        <v>7</v>
      </c>
      <c r="H1318" s="29" t="s">
        <v>12</v>
      </c>
      <c r="I1318" s="29" t="s">
        <v>15</v>
      </c>
      <c r="J1318" s="30">
        <v>4.7469999999999999</v>
      </c>
      <c r="K1318" s="30">
        <v>4.25</v>
      </c>
      <c r="L1318" s="30"/>
      <c r="M1318" s="30">
        <v>6.89</v>
      </c>
      <c r="N1318" s="84">
        <f>[1]!b_anal_modidura_cnbd(A1318,E1318,1)</f>
        <v>5.6420000000000003</v>
      </c>
      <c r="O1318" s="85">
        <f>[1]!b_anal_yield_cnbd(A1318,D1318,1)</f>
        <v>4.7599</v>
      </c>
      <c r="P1318" s="86">
        <f>IF(U:U="国开1",0.09/N1318+J1318,IF(U:U="国开3",0.14/N1318+J1318,IF(U:U="国开5",0.24/N1318+J1318,IF(U:U="国开7",0.24/N1318+J1318,IF(U:U="国开10",0.29/N1318+J1318,IF(U:U="口行1",0.08/N1318+J1318,IF(U:U="口行2",0.08/N1318+J1318,IF(U:U="口行3",0.08/N1318+J1318,IF(U:U="口行5",0.13/N1318+J1318,IF(U:U="口行7",0.13/N1318+J1318,IF(U:U="口行10",0.18/N1318+J1318,IF(U:U="农发1",0.09/N1318+J1318,IF(U:U="农发2",0.09/N1318+J1318,IF(U:U="农发3",0.09/N1318+J1318,IF(U:U="农发5",0.14/N1318+J1318,IF(U:U="农发7",0.19/N1318+J1318,IF(U:U="农发10",0.19/N1318+J1318,IF(U:U="农发20",0.24/N1318+J1318,IF(U:U="国债1",0.05/N1318+J1318,IF(U:U="国债2",0.05/N1318+J1318,IF(U:U="国债3",0.05/N1318+J1318,IF(U:U="国开0",0,IF(U:U="农发0",0,IF(U:U="国债0",0,IF(U:U="口行0",0,0.1/N1318+J1318)))))))))))))))))))))))))</f>
        <v>4.789538107054236</v>
      </c>
      <c r="Q1318" s="1"/>
      <c r="R1318" s="88">
        <f t="shared" si="41"/>
        <v>2.9638107054235974</v>
      </c>
      <c r="S1318" s="1"/>
      <c r="U1318" s="1" t="str">
        <f>IF(I:I="国家开发银行","国开",IF(I:I="中国进出口银行","口行",IF(I:I="中国农业发展银行","农发","国债")))&amp;IF(G:G&lt;1,"0",G1318)</f>
        <v>国开7</v>
      </c>
      <c r="W1318" s="1"/>
      <c r="X1318" s="1"/>
    </row>
    <row r="1319" spans="1:24" ht="15.75" hidden="1" x14ac:dyDescent="0.25">
      <c r="A1319" s="113" t="str">
        <f t="shared" si="40"/>
        <v>170215.IB</v>
      </c>
      <c r="B1319" s="29" t="s">
        <v>4077</v>
      </c>
      <c r="C1319" s="29" t="s">
        <v>4078</v>
      </c>
      <c r="D1319" s="33">
        <v>43060</v>
      </c>
      <c r="E1319" s="33">
        <v>43062</v>
      </c>
      <c r="F1319" s="30">
        <v>50</v>
      </c>
      <c r="G1319" s="30">
        <v>10</v>
      </c>
      <c r="H1319" s="29" t="s">
        <v>12</v>
      </c>
      <c r="I1319" s="29" t="s">
        <v>15</v>
      </c>
      <c r="J1319" s="30">
        <v>4.7301000000000002</v>
      </c>
      <c r="K1319" s="30">
        <v>5.95</v>
      </c>
      <c r="L1319" s="30"/>
      <c r="M1319" s="30">
        <v>2.91</v>
      </c>
      <c r="N1319" s="84">
        <f>[1]!b_anal_modidura_cnbd(A1319,E1319,1)</f>
        <v>7.6741000000000001</v>
      </c>
      <c r="O1319" s="85">
        <f>[1]!b_anal_yield_cnbd(A1319,D1319,1)</f>
        <v>4.79</v>
      </c>
      <c r="P1319" s="86">
        <f>IF(U:U="国开1",0.09/N1319+J1319,IF(U:U="国开3",0.14/N1319+J1319,IF(U:U="国开5",0.24/N1319+J1319,IF(U:U="国开7",0.24/N1319+J1319,IF(U:U="国开10",0.29/N1319+J1319,IF(U:U="口行1",0.08/N1319+J1319,IF(U:U="口行2",0.08/N1319+J1319,IF(U:U="口行3",0.08/N1319+J1319,IF(U:U="口行5",0.13/N1319+J1319,IF(U:U="口行7",0.13/N1319+J1319,IF(U:U="口行10",0.18/N1319+J1319,IF(U:U="农发1",0.09/N1319+J1319,IF(U:U="农发2",0.09/N1319+J1319,IF(U:U="农发3",0.09/N1319+J1319,IF(U:U="农发5",0.14/N1319+J1319,IF(U:U="农发7",0.19/N1319+J1319,IF(U:U="农发10",0.19/N1319+J1319,IF(U:U="农发20",0.24/N1319+J1319,IF(U:U="国债1",0.05/N1319+J1319,IF(U:U="国债2",0.05/N1319+J1319,IF(U:U="国债3",0.05/N1319+J1319,IF(U:U="国开0",0,IF(U:U="农发0",0,IF(U:U="国债0",0,IF(U:U="口行0",0,0.1/N1319+J1319)))))))))))))))))))))))))</f>
        <v>4.7678894476225224</v>
      </c>
      <c r="Q1319" s="1"/>
      <c r="R1319" s="88">
        <f t="shared" si="41"/>
        <v>-2.211055237747761</v>
      </c>
      <c r="S1319" s="1"/>
      <c r="U1319" s="1" t="str">
        <f>IF(I:I="国家开发银行","国开",IF(I:I="中国进出口银行","口行",IF(I:I="中国农业发展银行","农发","国债")))&amp;IF(G:G&lt;1,"0",G1319)</f>
        <v>国开10</v>
      </c>
      <c r="W1319" s="1"/>
      <c r="X1319" s="1"/>
    </row>
    <row r="1320" spans="1:24" ht="15.75" hidden="1" x14ac:dyDescent="0.25">
      <c r="A1320" s="113" t="str">
        <f t="shared" si="40"/>
        <v>170404.IB</v>
      </c>
      <c r="B1320" s="29" t="s">
        <v>4079</v>
      </c>
      <c r="C1320" s="29" t="s">
        <v>4080</v>
      </c>
      <c r="D1320" s="33">
        <v>43061</v>
      </c>
      <c r="E1320" s="33">
        <v>43063</v>
      </c>
      <c r="F1320" s="30">
        <v>30</v>
      </c>
      <c r="G1320" s="30">
        <v>7</v>
      </c>
      <c r="H1320" s="29" t="s">
        <v>12</v>
      </c>
      <c r="I1320" s="29" t="s">
        <v>41</v>
      </c>
      <c r="J1320" s="30">
        <v>4.9679000000000002</v>
      </c>
      <c r="K1320" s="30">
        <v>4.24</v>
      </c>
      <c r="L1320" s="30"/>
      <c r="M1320" s="30"/>
      <c r="N1320" s="84">
        <f>[1]!b_anal_modidura_cnbd(A1320,E1320,1)</f>
        <v>5.1070000000000002</v>
      </c>
      <c r="O1320" s="85">
        <f>[1]!b_anal_yield_cnbd(A1320,D1320,1)</f>
        <v>4.9268000000000001</v>
      </c>
      <c r="P1320" s="86">
        <f>IF(U:U="国开1",0.09/N1320+J1320,IF(U:U="国开3",0.14/N1320+J1320,IF(U:U="国开5",0.24/N1320+J1320,IF(U:U="国开7",0.24/N1320+J1320,IF(U:U="国开10",0.29/N1320+J1320,IF(U:U="口行1",0.08/N1320+J1320,IF(U:U="口行2",0.08/N1320+J1320,IF(U:U="口行3",0.08/N1320+J1320,IF(U:U="口行5",0.13/N1320+J1320,IF(U:U="口行7",0.13/N1320+J1320,IF(U:U="口行10",0.18/N1320+J1320,IF(U:U="农发1",0.09/N1320+J1320,IF(U:U="农发2",0.09/N1320+J1320,IF(U:U="农发3",0.09/N1320+J1320,IF(U:U="农发5",0.14/N1320+J1320,IF(U:U="农发7",0.19/N1320+J1320,IF(U:U="农发10",0.19/N1320+J1320,IF(U:U="农发20",0.24/N1320+J1320,IF(U:U="国债1",0.05/N1320+J1320,IF(U:U="国债2",0.05/N1320+J1320,IF(U:U="国债3",0.05/N1320+J1320,IF(U:U="国开0",0,IF(U:U="农发0",0,IF(U:U="国债0",0,IF(U:U="口行0",0,0.1/N1320+J1320)))))))))))))))))))))))))</f>
        <v>5.0051038378695907</v>
      </c>
      <c r="Q1320" s="1"/>
      <c r="R1320" s="88">
        <f t="shared" si="41"/>
        <v>7.8303837869590609</v>
      </c>
      <c r="S1320" s="1"/>
      <c r="U1320" s="1" t="str">
        <f>IF(I:I="国家开发银行","国开",IF(I:I="中国进出口银行","口行",IF(I:I="中国农业发展银行","农发","国债")))&amp;IF(G:G&lt;1,"0",G1320)</f>
        <v>农发7</v>
      </c>
      <c r="W1320" s="1"/>
      <c r="X1320" s="1"/>
    </row>
    <row r="1321" spans="1:24" ht="15.75" hidden="1" x14ac:dyDescent="0.25">
      <c r="A1321" s="113" t="str">
        <f t="shared" si="40"/>
        <v>170415.IB</v>
      </c>
      <c r="B1321" s="29" t="s">
        <v>4081</v>
      </c>
      <c r="C1321" s="29" t="s">
        <v>4082</v>
      </c>
      <c r="D1321" s="33">
        <v>43061</v>
      </c>
      <c r="E1321" s="33">
        <v>43063</v>
      </c>
      <c r="F1321" s="30">
        <v>50</v>
      </c>
      <c r="G1321" s="30">
        <v>10</v>
      </c>
      <c r="H1321" s="29" t="s">
        <v>12</v>
      </c>
      <c r="I1321" s="29" t="s">
        <v>41</v>
      </c>
      <c r="J1321" s="30">
        <v>4.9804000000000004</v>
      </c>
      <c r="K1321" s="30">
        <v>3.73</v>
      </c>
      <c r="L1321" s="30"/>
      <c r="M1321" s="30"/>
      <c r="N1321" s="84">
        <f>[1]!b_anal_modidura_cnbd(A1321,E1321,1)</f>
        <v>7.6692999999999998</v>
      </c>
      <c r="O1321" s="85">
        <f>[1]!b_anal_yield_cnbd(A1321,D1321,1)</f>
        <v>4.9999000000000002</v>
      </c>
      <c r="P1321" s="86">
        <f>IF(U:U="国开1",0.09/N1321+J1321,IF(U:U="国开3",0.14/N1321+J1321,IF(U:U="国开5",0.24/N1321+J1321,IF(U:U="国开7",0.24/N1321+J1321,IF(U:U="国开10",0.29/N1321+J1321,IF(U:U="口行1",0.08/N1321+J1321,IF(U:U="口行2",0.08/N1321+J1321,IF(U:U="口行3",0.08/N1321+J1321,IF(U:U="口行5",0.13/N1321+J1321,IF(U:U="口行7",0.13/N1321+J1321,IF(U:U="口行10",0.18/N1321+J1321,IF(U:U="农发1",0.09/N1321+J1321,IF(U:U="农发2",0.09/N1321+J1321,IF(U:U="农发3",0.09/N1321+J1321,IF(U:U="农发5",0.14/N1321+J1321,IF(U:U="农发7",0.19/N1321+J1321,IF(U:U="农发10",0.19/N1321+J1321,IF(U:U="农发20",0.24/N1321+J1321,IF(U:U="国债1",0.05/N1321+J1321,IF(U:U="国债2",0.05/N1321+J1321,IF(U:U="国债3",0.05/N1321+J1321,IF(U:U="国开0",0,IF(U:U="农发0",0,IF(U:U="国债0",0,IF(U:U="口行0",0,0.1/N1321+J1321)))))))))))))))))))))))))</f>
        <v>5.0051740993311</v>
      </c>
      <c r="Q1321" s="1"/>
      <c r="R1321" s="88">
        <f t="shared" si="41"/>
        <v>0.52740993310997908</v>
      </c>
      <c r="S1321" s="1"/>
      <c r="U1321" s="1" t="str">
        <f>IF(I:I="国家开发银行","国开",IF(I:I="中国进出口银行","口行",IF(I:I="中国农业发展银行","农发","国债")))&amp;IF(G:G&lt;1,"0",G1321)</f>
        <v>农发10</v>
      </c>
      <c r="W1321" s="1"/>
      <c r="X1321" s="1"/>
    </row>
    <row r="1322" spans="1:24" ht="15.75" hidden="1" x14ac:dyDescent="0.25">
      <c r="A1322" s="113" t="str">
        <f t="shared" si="40"/>
        <v>170023.IB</v>
      </c>
      <c r="B1322" s="29" t="s">
        <v>4083</v>
      </c>
      <c r="C1322" s="29" t="s">
        <v>4084</v>
      </c>
      <c r="D1322" s="33">
        <v>43061</v>
      </c>
      <c r="E1322" s="33">
        <v>43062</v>
      </c>
      <c r="F1322" s="30">
        <v>321.2</v>
      </c>
      <c r="G1322" s="30">
        <v>3</v>
      </c>
      <c r="H1322" s="29" t="s">
        <v>12</v>
      </c>
      <c r="I1322" s="29" t="s">
        <v>31</v>
      </c>
      <c r="J1322" s="30">
        <v>3.7364999999999999</v>
      </c>
      <c r="K1322" s="30">
        <v>2.41</v>
      </c>
      <c r="L1322" s="30">
        <v>3.7734000000000001</v>
      </c>
      <c r="M1322" s="30">
        <v>1.57</v>
      </c>
      <c r="N1322" s="84">
        <f>[1]!b_anal_modidura_cnbd(A1322,E1322,1)</f>
        <v>2.7174</v>
      </c>
      <c r="O1322" s="85">
        <f>[1]!b_anal_yield_cnbd(A1322,D1322,1)</f>
        <v>3.7799</v>
      </c>
      <c r="P1322" s="86">
        <f>IF(U:U="国开1",0.09/N1322+J1322,IF(U:U="国开3",0.14/N1322+J1322,IF(U:U="国开5",0.24/N1322+J1322,IF(U:U="国开7",0.24/N1322+J1322,IF(U:U="国开10",0.29/N1322+J1322,IF(U:U="口行1",0.08/N1322+J1322,IF(U:U="口行2",0.08/N1322+J1322,IF(U:U="口行3",0.08/N1322+J1322,IF(U:U="口行5",0.13/N1322+J1322,IF(U:U="口行7",0.13/N1322+J1322,IF(U:U="口行10",0.18/N1322+J1322,IF(U:U="农发1",0.09/N1322+J1322,IF(U:U="农发2",0.09/N1322+J1322,IF(U:U="农发3",0.09/N1322+J1322,IF(U:U="农发5",0.14/N1322+J1322,IF(U:U="农发7",0.19/N1322+J1322,IF(U:U="农发10",0.19/N1322+J1322,IF(U:U="农发20",0.24/N1322+J1322,IF(U:U="国债1",0.05/N1322+J1322,IF(U:U="国债2",0.05/N1322+J1322,IF(U:U="国债3",0.05/N1322+J1322,IF(U:U="国开0",0,IF(U:U="农发0",0,IF(U:U="国债0",0,IF(U:U="口行0",0,0.1/N1322+J1322)))))))))))))))))))))))))</f>
        <v>3.7548999411201884</v>
      </c>
      <c r="Q1322" s="1"/>
      <c r="R1322" s="88">
        <f t="shared" si="41"/>
        <v>-2.5000058879811604</v>
      </c>
      <c r="S1322" s="1"/>
      <c r="U1322" s="1" t="str">
        <f>IF(I:I="国家开发银行","国开",IF(I:I="中国进出口银行","口行",IF(I:I="中国农业发展银行","农发","国债")))&amp;IF(G:G&lt;1,"0",G1322)</f>
        <v>国债3</v>
      </c>
      <c r="W1322" s="1"/>
      <c r="X1322" s="1"/>
    </row>
    <row r="1323" spans="1:24" ht="15.75" hidden="1" x14ac:dyDescent="0.25">
      <c r="A1323" s="113" t="str">
        <f t="shared" si="40"/>
        <v>1700003.IB</v>
      </c>
      <c r="B1323" s="29" t="s">
        <v>4085</v>
      </c>
      <c r="C1323" s="29" t="s">
        <v>4086</v>
      </c>
      <c r="D1323" s="33">
        <v>43066</v>
      </c>
      <c r="E1323" s="33">
        <v>43067</v>
      </c>
      <c r="F1323" s="30">
        <v>264</v>
      </c>
      <c r="G1323" s="30">
        <v>5</v>
      </c>
      <c r="H1323" s="29" t="s">
        <v>12</v>
      </c>
      <c r="I1323" s="29" t="s">
        <v>31</v>
      </c>
      <c r="J1323" s="30">
        <v>3.8837000000000002</v>
      </c>
      <c r="K1323" s="30">
        <v>2.68</v>
      </c>
      <c r="L1323" s="30">
        <v>3.9262999999999999</v>
      </c>
      <c r="M1323" s="30">
        <v>4.21</v>
      </c>
      <c r="N1323" s="84">
        <f>[1]!b_anal_modidura_cnbd(A1323,E1323,1)</f>
        <v>4.3014000000000001</v>
      </c>
      <c r="O1323" s="85">
        <f>[1]!b_anal_yield_cnbd(A1323,D1323,1)</f>
        <v>3.9256000000000002</v>
      </c>
      <c r="P1323" s="86">
        <f>IF(U:U="国开1",0.09/N1323+J1323,IF(U:U="国开3",0.14/N1323+J1323,IF(U:U="国开5",0.24/N1323+J1323,IF(U:U="国开7",0.24/N1323+J1323,IF(U:U="国开10",0.29/N1323+J1323,IF(U:U="口行1",0.08/N1323+J1323,IF(U:U="口行2",0.08/N1323+J1323,IF(U:U="口行3",0.08/N1323+J1323,IF(U:U="口行5",0.13/N1323+J1323,IF(U:U="口行7",0.13/N1323+J1323,IF(U:U="口行10",0.18/N1323+J1323,IF(U:U="农发1",0.09/N1323+J1323,IF(U:U="农发2",0.09/N1323+J1323,IF(U:U="农发3",0.09/N1323+J1323,IF(U:U="农发5",0.14/N1323+J1323,IF(U:U="农发7",0.19/N1323+J1323,IF(U:U="农发10",0.19/N1323+J1323,IF(U:U="农发20",0.24/N1323+J1323,IF(U:U="国债1",0.05/N1323+J1323,IF(U:U="国债2",0.05/N1323+J1323,IF(U:U="国债3",0.05/N1323+J1323,IF(U:U="国开0",0,IF(U:U="农发0",0,IF(U:U="国债0",0,IF(U:U="口行0",0,0.1/N1323+J1323)))))))))))))))))))))))))</f>
        <v>3.9069482447575208</v>
      </c>
      <c r="Q1323" s="1"/>
      <c r="R1323" s="88">
        <f t="shared" si="41"/>
        <v>-1.8651755242479418</v>
      </c>
      <c r="S1323" s="1"/>
      <c r="U1323" s="1" t="str">
        <f>IF(I:I="国家开发银行","国开",IF(I:I="中国进出口银行","口行",IF(I:I="中国农业发展银行","农发","国债")))&amp;IF(G:G&lt;1,"0",G1323)</f>
        <v>国债5</v>
      </c>
      <c r="W1323" s="1"/>
      <c r="X1323" s="1"/>
    </row>
    <row r="1324" spans="1:24" ht="15.75" hidden="1" x14ac:dyDescent="0.25">
      <c r="A1324" s="113" t="str">
        <f t="shared" si="40"/>
        <v>170208.IB</v>
      </c>
      <c r="B1324" s="29" t="s">
        <v>4087</v>
      </c>
      <c r="C1324" s="29" t="s">
        <v>4088</v>
      </c>
      <c r="D1324" s="33">
        <v>43067</v>
      </c>
      <c r="E1324" s="33">
        <v>43070</v>
      </c>
      <c r="F1324" s="30">
        <v>30</v>
      </c>
      <c r="G1324" s="30">
        <v>7</v>
      </c>
      <c r="H1324" s="29" t="s">
        <v>12</v>
      </c>
      <c r="I1324" s="29" t="s">
        <v>15</v>
      </c>
      <c r="J1324" s="30">
        <v>4.8517999999999999</v>
      </c>
      <c r="K1324" s="30">
        <v>4.0599999999999996</v>
      </c>
      <c r="L1324" s="30"/>
      <c r="M1324" s="30">
        <v>1.1399999999999999</v>
      </c>
      <c r="N1324" s="84">
        <f>[1]!b_anal_modidura_cnbd(A1324,E1324,1)</f>
        <v>5.6224999999999996</v>
      </c>
      <c r="O1324" s="85">
        <f>[1]!b_anal_yield_cnbd(A1324,D1324,1)</f>
        <v>4.8798000000000004</v>
      </c>
      <c r="P1324" s="86">
        <f>IF(U:U="国开1",0.09/N1324+J1324,IF(U:U="国开3",0.14/N1324+J1324,IF(U:U="国开5",0.24/N1324+J1324,IF(U:U="国开7",0.24/N1324+J1324,IF(U:U="国开10",0.29/N1324+J1324,IF(U:U="口行1",0.08/N1324+J1324,IF(U:U="口行2",0.08/N1324+J1324,IF(U:U="口行3",0.08/N1324+J1324,IF(U:U="口行5",0.13/N1324+J1324,IF(U:U="口行7",0.13/N1324+J1324,IF(U:U="口行10",0.18/N1324+J1324,IF(U:U="农发1",0.09/N1324+J1324,IF(U:U="农发2",0.09/N1324+J1324,IF(U:U="农发3",0.09/N1324+J1324,IF(U:U="农发5",0.14/N1324+J1324,IF(U:U="农发7",0.19/N1324+J1324,IF(U:U="农发10",0.19/N1324+J1324,IF(U:U="农发20",0.24/N1324+J1324,IF(U:U="国债1",0.05/N1324+J1324,IF(U:U="国债2",0.05/N1324+J1324,IF(U:U="国债3",0.05/N1324+J1324,IF(U:U="国开0",0,IF(U:U="农发0",0,IF(U:U="国债0",0,IF(U:U="口行0",0,0.1/N1324+J1324)))))))))))))))))))))))))</f>
        <v>4.8944856380613606</v>
      </c>
      <c r="Q1324" s="1"/>
      <c r="R1324" s="88">
        <f t="shared" si="41"/>
        <v>1.4685638061360251</v>
      </c>
      <c r="S1324" s="1"/>
      <c r="U1324" s="1" t="str">
        <f>IF(I:I="国家开发银行","国开",IF(I:I="中国进出口银行","口行",IF(I:I="中国农业发展银行","农发","国债")))&amp;IF(G:G&lt;1,"0",G1324)</f>
        <v>国开7</v>
      </c>
      <c r="W1324" s="1"/>
      <c r="X1324" s="1"/>
    </row>
    <row r="1325" spans="1:24" ht="15.75" hidden="1" x14ac:dyDescent="0.25">
      <c r="A1325" s="113" t="str">
        <f t="shared" si="40"/>
        <v>170209.IB</v>
      </c>
      <c r="B1325" s="29" t="s">
        <v>4089</v>
      </c>
      <c r="C1325" s="29" t="s">
        <v>4090</v>
      </c>
      <c r="D1325" s="33">
        <v>43067</v>
      </c>
      <c r="E1325" s="33">
        <v>43070</v>
      </c>
      <c r="F1325" s="30">
        <v>40</v>
      </c>
      <c r="G1325" s="30">
        <v>3</v>
      </c>
      <c r="H1325" s="29" t="s">
        <v>12</v>
      </c>
      <c r="I1325" s="29" t="s">
        <v>15</v>
      </c>
      <c r="J1325" s="30">
        <v>4.6230000000000002</v>
      </c>
      <c r="K1325" s="30">
        <v>4.26</v>
      </c>
      <c r="L1325" s="30"/>
      <c r="M1325" s="30">
        <v>1.24</v>
      </c>
      <c r="N1325" s="84">
        <f>[1]!b_anal_modidura_cnbd(A1325,E1325,1)</f>
        <v>2.5402999999999998</v>
      </c>
      <c r="O1325" s="85">
        <f>[1]!b_anal_yield_cnbd(A1325,D1325,1)</f>
        <v>4.6996000000000002</v>
      </c>
      <c r="P1325" s="86">
        <f>IF(U:U="国开1",0.09/N1325+J1325,IF(U:U="国开3",0.14/N1325+J1325,IF(U:U="国开5",0.24/N1325+J1325,IF(U:U="国开7",0.24/N1325+J1325,IF(U:U="国开10",0.29/N1325+J1325,IF(U:U="口行1",0.08/N1325+J1325,IF(U:U="口行2",0.08/N1325+J1325,IF(U:U="口行3",0.08/N1325+J1325,IF(U:U="口行5",0.13/N1325+J1325,IF(U:U="口行7",0.13/N1325+J1325,IF(U:U="口行10",0.18/N1325+J1325,IF(U:U="农发1",0.09/N1325+J1325,IF(U:U="农发2",0.09/N1325+J1325,IF(U:U="农发3",0.09/N1325+J1325,IF(U:U="农发5",0.14/N1325+J1325,IF(U:U="农发7",0.19/N1325+J1325,IF(U:U="农发10",0.19/N1325+J1325,IF(U:U="农发20",0.24/N1325+J1325,IF(U:U="国债1",0.05/N1325+J1325,IF(U:U="国债2",0.05/N1325+J1325,IF(U:U="国债3",0.05/N1325+J1325,IF(U:U="国开0",0,IF(U:U="农发0",0,IF(U:U="国债0",0,IF(U:U="口行0",0,0.1/N1325+J1325)))))))))))))))))))))))))</f>
        <v>4.6781116009920094</v>
      </c>
      <c r="Q1325" s="1"/>
      <c r="R1325" s="88">
        <f t="shared" si="41"/>
        <v>-2.1488399007990822</v>
      </c>
      <c r="S1325" s="1"/>
      <c r="U1325" s="1" t="str">
        <f>IF(I:I="国家开发银行","国开",IF(I:I="中国进出口银行","口行",IF(I:I="中国农业发展银行","农发","国债")))&amp;IF(G:G&lt;1,"0",G1325)</f>
        <v>国开3</v>
      </c>
      <c r="W1325" s="1"/>
      <c r="X1325" s="1"/>
    </row>
    <row r="1326" spans="1:24" ht="15.75" hidden="1" x14ac:dyDescent="0.25">
      <c r="A1326" s="113" t="str">
        <f t="shared" si="40"/>
        <v>170212.IB</v>
      </c>
      <c r="B1326" s="29" t="s">
        <v>4091</v>
      </c>
      <c r="C1326" s="29" t="s">
        <v>4092</v>
      </c>
      <c r="D1326" s="33">
        <v>43067</v>
      </c>
      <c r="E1326" s="33">
        <v>43070</v>
      </c>
      <c r="F1326" s="30">
        <v>40</v>
      </c>
      <c r="G1326" s="30">
        <v>5</v>
      </c>
      <c r="H1326" s="29" t="s">
        <v>12</v>
      </c>
      <c r="I1326" s="29" t="s">
        <v>15</v>
      </c>
      <c r="J1326" s="30">
        <v>4.7138</v>
      </c>
      <c r="K1326" s="30">
        <v>3.19</v>
      </c>
      <c r="L1326" s="30"/>
      <c r="M1326" s="30">
        <v>1.33</v>
      </c>
      <c r="N1326" s="84">
        <f>[1]!b_anal_modidura_cnbd(A1326,E1326,1)</f>
        <v>4.3253000000000004</v>
      </c>
      <c r="O1326" s="85">
        <f>[1]!b_anal_yield_cnbd(A1326,D1326,1)</f>
        <v>4.7398999999999996</v>
      </c>
      <c r="P1326" s="86">
        <f>IF(U:U="国开1",0.09/N1326+J1326,IF(U:U="国开3",0.14/N1326+J1326,IF(U:U="国开5",0.24/N1326+J1326,IF(U:U="国开7",0.24/N1326+J1326,IF(U:U="国开10",0.29/N1326+J1326,IF(U:U="口行1",0.08/N1326+J1326,IF(U:U="口行2",0.08/N1326+J1326,IF(U:U="口行3",0.08/N1326+J1326,IF(U:U="口行5",0.13/N1326+J1326,IF(U:U="口行7",0.13/N1326+J1326,IF(U:U="口行10",0.18/N1326+J1326,IF(U:U="农发1",0.09/N1326+J1326,IF(U:U="农发2",0.09/N1326+J1326,IF(U:U="农发3",0.09/N1326+J1326,IF(U:U="农发5",0.14/N1326+J1326,IF(U:U="农发7",0.19/N1326+J1326,IF(U:U="农发10",0.19/N1326+J1326,IF(U:U="农发20",0.24/N1326+J1326,IF(U:U="国债1",0.05/N1326+J1326,IF(U:U="国债2",0.05/N1326+J1326,IF(U:U="国债3",0.05/N1326+J1326,IF(U:U="国开0",0,IF(U:U="农发0",0,IF(U:U="国债0",0,IF(U:U="口行0",0,0.1/N1326+J1326)))))))))))))))))))))))))</f>
        <v>4.769287480637181</v>
      </c>
      <c r="Q1326" s="1"/>
      <c r="R1326" s="88">
        <f t="shared" si="41"/>
        <v>2.938748063718144</v>
      </c>
      <c r="S1326" s="1"/>
      <c r="U1326" s="1" t="str">
        <f>IF(I:I="国家开发银行","国开",IF(I:I="中国进出口银行","口行",IF(I:I="中国农业发展银行","农发","国债")))&amp;IF(G:G&lt;1,"0",G1326)</f>
        <v>国开5</v>
      </c>
      <c r="W1326" s="1"/>
      <c r="X1326" s="1"/>
    </row>
    <row r="1327" spans="1:24" ht="15.75" hidden="1" x14ac:dyDescent="0.25">
      <c r="A1327" s="113" t="str">
        <f t="shared" si="40"/>
        <v>170411.IB</v>
      </c>
      <c r="B1327" s="29" t="s">
        <v>4093</v>
      </c>
      <c r="C1327" s="29" t="s">
        <v>4094</v>
      </c>
      <c r="D1327" s="33">
        <v>43068</v>
      </c>
      <c r="E1327" s="33">
        <v>43070</v>
      </c>
      <c r="F1327" s="30">
        <v>50</v>
      </c>
      <c r="G1327" s="30">
        <v>3</v>
      </c>
      <c r="H1327" s="29" t="s">
        <v>12</v>
      </c>
      <c r="I1327" s="29" t="s">
        <v>41</v>
      </c>
      <c r="J1327" s="30">
        <v>4.6729000000000003</v>
      </c>
      <c r="K1327" s="30">
        <v>3.46</v>
      </c>
      <c r="L1327" s="30"/>
      <c r="M1327" s="30">
        <v>1.82</v>
      </c>
      <c r="N1327" s="84">
        <f>[1]!b_anal_modidura_cnbd(A1327,E1327,1)</f>
        <v>2.4908000000000001</v>
      </c>
      <c r="O1327" s="85">
        <f>[1]!b_anal_yield_cnbd(A1327,D1327,1)</f>
        <v>4.7114000000000003</v>
      </c>
      <c r="P1327" s="86">
        <f>IF(U:U="国开1",0.09/N1327+J1327,IF(U:U="国开3",0.14/N1327+J1327,IF(U:U="国开5",0.24/N1327+J1327,IF(U:U="国开7",0.24/N1327+J1327,IF(U:U="国开10",0.29/N1327+J1327,IF(U:U="口行1",0.08/N1327+J1327,IF(U:U="口行2",0.08/N1327+J1327,IF(U:U="口行3",0.08/N1327+J1327,IF(U:U="口行5",0.13/N1327+J1327,IF(U:U="口行7",0.13/N1327+J1327,IF(U:U="口行10",0.18/N1327+J1327,IF(U:U="农发1",0.09/N1327+J1327,IF(U:U="农发2",0.09/N1327+J1327,IF(U:U="农发3",0.09/N1327+J1327,IF(U:U="农发5",0.14/N1327+J1327,IF(U:U="农发7",0.19/N1327+J1327,IF(U:U="农发10",0.19/N1327+J1327,IF(U:U="农发20",0.24/N1327+J1327,IF(U:U="国债1",0.05/N1327+J1327,IF(U:U="国债2",0.05/N1327+J1327,IF(U:U="国债3",0.05/N1327+J1327,IF(U:U="国开0",0,IF(U:U="农发0",0,IF(U:U="国债0",0,IF(U:U="口行0",0,0.1/N1327+J1327)))))))))))))))))))))))))</f>
        <v>4.709032969327124</v>
      </c>
      <c r="Q1327" s="1"/>
      <c r="R1327" s="88">
        <f t="shared" si="41"/>
        <v>-0.23670306728762469</v>
      </c>
      <c r="S1327" s="1"/>
      <c r="U1327" s="1" t="str">
        <f>IF(I:I="国家开发银行","国开",IF(I:I="中国进出口银行","口行",IF(I:I="中国农业发展银行","农发","国债")))&amp;IF(G:G&lt;1,"0",G1327)</f>
        <v>农发3</v>
      </c>
      <c r="W1327" s="1"/>
      <c r="X1327" s="1"/>
    </row>
    <row r="1328" spans="1:24" ht="15.75" hidden="1" x14ac:dyDescent="0.25">
      <c r="A1328" s="113" t="str">
        <f t="shared" si="40"/>
        <v>170412.IB</v>
      </c>
      <c r="B1328" s="29" t="s">
        <v>4095</v>
      </c>
      <c r="C1328" s="29" t="s">
        <v>4096</v>
      </c>
      <c r="D1328" s="33">
        <v>43068</v>
      </c>
      <c r="E1328" s="33">
        <v>43070</v>
      </c>
      <c r="F1328" s="30">
        <v>30</v>
      </c>
      <c r="G1328" s="30">
        <v>5</v>
      </c>
      <c r="H1328" s="29" t="s">
        <v>12</v>
      </c>
      <c r="I1328" s="29" t="s">
        <v>41</v>
      </c>
      <c r="J1328" s="30">
        <v>4.7573999999999996</v>
      </c>
      <c r="K1328" s="30">
        <v>5.21</v>
      </c>
      <c r="L1328" s="30"/>
      <c r="M1328" s="30">
        <v>8</v>
      </c>
      <c r="N1328" s="84">
        <f>[1]!b_anal_modidura_cnbd(A1328,E1328,1)</f>
        <v>4.1342999999999996</v>
      </c>
      <c r="O1328" s="85">
        <f>[1]!b_anal_yield_cnbd(A1328,D1328,1)</f>
        <v>4.8009000000000004</v>
      </c>
      <c r="P1328" s="86">
        <f>IF(U:U="国开1",0.09/N1328+J1328,IF(U:U="国开3",0.14/N1328+J1328,IF(U:U="国开5",0.24/N1328+J1328,IF(U:U="国开7",0.24/N1328+J1328,IF(U:U="国开10",0.29/N1328+J1328,IF(U:U="口行1",0.08/N1328+J1328,IF(U:U="口行2",0.08/N1328+J1328,IF(U:U="口行3",0.08/N1328+J1328,IF(U:U="口行5",0.13/N1328+J1328,IF(U:U="口行7",0.13/N1328+J1328,IF(U:U="口行10",0.18/N1328+J1328,IF(U:U="农发1",0.09/N1328+J1328,IF(U:U="农发2",0.09/N1328+J1328,IF(U:U="农发3",0.09/N1328+J1328,IF(U:U="农发5",0.14/N1328+J1328,IF(U:U="农发7",0.19/N1328+J1328,IF(U:U="农发10",0.19/N1328+J1328,IF(U:U="农发20",0.24/N1328+J1328,IF(U:U="国债1",0.05/N1328+J1328,IF(U:U="国债2",0.05/N1328+J1328,IF(U:U="国债3",0.05/N1328+J1328,IF(U:U="国开0",0,IF(U:U="农发0",0,IF(U:U="国债0",0,IF(U:U="口行0",0,0.1/N1328+J1328)))))))))))))))))))))))))</f>
        <v>4.7912630481580916</v>
      </c>
      <c r="Q1328" s="1"/>
      <c r="R1328" s="88">
        <f t="shared" si="41"/>
        <v>-0.96369518419088251</v>
      </c>
      <c r="S1328" s="1"/>
      <c r="U1328" s="1" t="str">
        <f>IF(I:I="国家开发银行","国开",IF(I:I="中国进出口银行","口行",IF(I:I="中国农业发展银行","农发","国债")))&amp;IF(G:G&lt;1,"0",G1328)</f>
        <v>农发5</v>
      </c>
      <c r="W1328" s="1"/>
      <c r="X1328" s="1"/>
    </row>
    <row r="1329" spans="1:24" ht="15.75" hidden="1" x14ac:dyDescent="0.25">
      <c r="A1329" s="113" t="str">
        <f t="shared" si="40"/>
        <v>170309.IB</v>
      </c>
      <c r="B1329" s="29" t="s">
        <v>4097</v>
      </c>
      <c r="C1329" s="29" t="s">
        <v>4098</v>
      </c>
      <c r="D1329" s="33">
        <v>43069</v>
      </c>
      <c r="E1329" s="33">
        <v>43073</v>
      </c>
      <c r="F1329" s="30">
        <v>30</v>
      </c>
      <c r="G1329" s="30">
        <v>5</v>
      </c>
      <c r="H1329" s="29" t="s">
        <v>12</v>
      </c>
      <c r="I1329" s="29" t="s">
        <v>22</v>
      </c>
      <c r="J1329" s="30">
        <v>4.7534999999999998</v>
      </c>
      <c r="K1329" s="30">
        <v>2.72</v>
      </c>
      <c r="L1329" s="30"/>
      <c r="M1329" s="30">
        <v>1.2</v>
      </c>
      <c r="N1329" s="84">
        <f>[1]!b_anal_modidura_cnbd(A1329,E1329,1)</f>
        <v>4.0186999999999999</v>
      </c>
      <c r="O1329" s="85">
        <f>[1]!b_anal_yield_cnbd(A1329,D1329,1)</f>
        <v>4.7992999999999997</v>
      </c>
      <c r="P1329" s="86">
        <f>IF(U:U="国开1",0.09/N1329+J1329,IF(U:U="国开3",0.14/N1329+J1329,IF(U:U="国开5",0.24/N1329+J1329,IF(U:U="国开7",0.24/N1329+J1329,IF(U:U="国开10",0.29/N1329+J1329,IF(U:U="口行1",0.08/N1329+J1329,IF(U:U="口行2",0.08/N1329+J1329,IF(U:U="口行3",0.08/N1329+J1329,IF(U:U="口行5",0.13/N1329+J1329,IF(U:U="口行7",0.13/N1329+J1329,IF(U:U="口行10",0.18/N1329+J1329,IF(U:U="农发1",0.09/N1329+J1329,IF(U:U="农发2",0.09/N1329+J1329,IF(U:U="农发3",0.09/N1329+J1329,IF(U:U="农发5",0.14/N1329+J1329,IF(U:U="农发7",0.19/N1329+J1329,IF(U:U="农发10",0.19/N1329+J1329,IF(U:U="农发20",0.24/N1329+J1329,IF(U:U="国债1",0.05/N1329+J1329,IF(U:U="国债2",0.05/N1329+J1329,IF(U:U="国债3",0.05/N1329+J1329,IF(U:U="国开0",0,IF(U:U="农发0",0,IF(U:U="国债0",0,IF(U:U="口行0",0,0.1/N1329+J1329)))))))))))))))))))))))))</f>
        <v>4.7858487695025751</v>
      </c>
      <c r="Q1329" s="1"/>
      <c r="R1329" s="88">
        <f t="shared" si="41"/>
        <v>-1.3451230497424582</v>
      </c>
      <c r="S1329" s="1"/>
      <c r="U1329" s="1" t="str">
        <f>IF(I:I="国家开发银行","国开",IF(I:I="中国进出口银行","口行",IF(I:I="中国农业发展银行","农发","国债")))&amp;IF(G:G&lt;1,"0",G1329)</f>
        <v>口行5</v>
      </c>
      <c r="W1329" s="1"/>
      <c r="X1329" s="1"/>
    </row>
    <row r="1330" spans="1:24" ht="15.75" hidden="1" x14ac:dyDescent="0.25">
      <c r="A1330" s="113" t="str">
        <f t="shared" si="40"/>
        <v>170310.IB</v>
      </c>
      <c r="B1330" s="29" t="s">
        <v>4099</v>
      </c>
      <c r="C1330" s="29" t="s">
        <v>4100</v>
      </c>
      <c r="D1330" s="33">
        <v>43069</v>
      </c>
      <c r="E1330" s="33">
        <v>43073</v>
      </c>
      <c r="F1330" s="30">
        <v>35</v>
      </c>
      <c r="G1330" s="30">
        <v>3</v>
      </c>
      <c r="H1330" s="29" t="s">
        <v>12</v>
      </c>
      <c r="I1330" s="29" t="s">
        <v>22</v>
      </c>
      <c r="J1330" s="30">
        <v>4.6820000000000004</v>
      </c>
      <c r="K1330" s="30">
        <v>2.62</v>
      </c>
      <c r="L1330" s="30"/>
      <c r="M1330" s="30">
        <v>1.04</v>
      </c>
      <c r="N1330" s="84">
        <f>[1]!b_anal_modidura_cnbd(A1330,E1330,1)</f>
        <v>2.4428999999999998</v>
      </c>
      <c r="O1330" s="85">
        <f>[1]!b_anal_yield_cnbd(A1330,D1330,1)</f>
        <v>4.7237</v>
      </c>
      <c r="P1330" s="86">
        <f>IF(U:U="国开1",0.09/N1330+J1330,IF(U:U="国开3",0.14/N1330+J1330,IF(U:U="国开5",0.24/N1330+J1330,IF(U:U="国开7",0.24/N1330+J1330,IF(U:U="国开10",0.29/N1330+J1330,IF(U:U="口行1",0.08/N1330+J1330,IF(U:U="口行2",0.08/N1330+J1330,IF(U:U="口行3",0.08/N1330+J1330,IF(U:U="口行5",0.13/N1330+J1330,IF(U:U="口行7",0.13/N1330+J1330,IF(U:U="口行10",0.18/N1330+J1330,IF(U:U="农发1",0.09/N1330+J1330,IF(U:U="农发2",0.09/N1330+J1330,IF(U:U="农发3",0.09/N1330+J1330,IF(U:U="农发5",0.14/N1330+J1330,IF(U:U="农发7",0.19/N1330+J1330,IF(U:U="农发10",0.19/N1330+J1330,IF(U:U="农发20",0.24/N1330+J1330,IF(U:U="国债1",0.05/N1330+J1330,IF(U:U="国债2",0.05/N1330+J1330,IF(U:U="国债3",0.05/N1330+J1330,IF(U:U="国开0",0,IF(U:U="农发0",0,IF(U:U="国债0",0,IF(U:U="口行0",0,0.1/N1330+J1330)))))))))))))))))))))))))</f>
        <v>4.7147479634860208</v>
      </c>
      <c r="Q1330" s="1"/>
      <c r="R1330" s="88">
        <f t="shared" si="41"/>
        <v>-0.89520365139792446</v>
      </c>
      <c r="S1330" s="1"/>
      <c r="U1330" s="1" t="str">
        <f>IF(I:I="国家开发银行","国开",IF(I:I="中国进出口银行","口行",IF(I:I="中国农业发展银行","农发","国债")))&amp;IF(G:G&lt;1,"0",G1330)</f>
        <v>口行3</v>
      </c>
      <c r="W1330" s="1"/>
      <c r="X1330" s="1"/>
    </row>
    <row r="1331" spans="1:24" ht="15.75" hidden="1" x14ac:dyDescent="0.25">
      <c r="A1331" s="113" t="str">
        <f t="shared" si="40"/>
        <v>170411.IB</v>
      </c>
      <c r="B1331" s="29" t="s">
        <v>4101</v>
      </c>
      <c r="C1331" s="29" t="s">
        <v>4102</v>
      </c>
      <c r="D1331" s="33">
        <v>43075</v>
      </c>
      <c r="E1331" s="33">
        <v>43077</v>
      </c>
      <c r="F1331" s="30">
        <v>30</v>
      </c>
      <c r="G1331" s="30">
        <v>3</v>
      </c>
      <c r="H1331" s="29" t="s">
        <v>12</v>
      </c>
      <c r="I1331" s="29" t="s">
        <v>41</v>
      </c>
      <c r="J1331" s="30">
        <v>4.6334</v>
      </c>
      <c r="K1331" s="30">
        <v>4.53</v>
      </c>
      <c r="L1331" s="30"/>
      <c r="M1331" s="30">
        <v>2.2999999999999998</v>
      </c>
      <c r="N1331" s="84">
        <f>[1]!b_anal_modidura_cnbd(A1331,E1331,1)</f>
        <v>2.4731000000000001</v>
      </c>
      <c r="O1331" s="85">
        <f>[1]!b_anal_yield_cnbd(A1331,D1331,1)</f>
        <v>4.6882999999999999</v>
      </c>
      <c r="P1331" s="86">
        <f>IF(U:U="国开1",0.09/N1331+J1331,IF(U:U="国开3",0.14/N1331+J1331,IF(U:U="国开5",0.24/N1331+J1331,IF(U:U="国开7",0.24/N1331+J1331,IF(U:U="国开10",0.29/N1331+J1331,IF(U:U="口行1",0.08/N1331+J1331,IF(U:U="口行2",0.08/N1331+J1331,IF(U:U="口行3",0.08/N1331+J1331,IF(U:U="口行5",0.13/N1331+J1331,IF(U:U="口行7",0.13/N1331+J1331,IF(U:U="口行10",0.18/N1331+J1331,IF(U:U="农发1",0.09/N1331+J1331,IF(U:U="农发2",0.09/N1331+J1331,IF(U:U="农发3",0.09/N1331+J1331,IF(U:U="农发5",0.14/N1331+J1331,IF(U:U="农发7",0.19/N1331+J1331,IF(U:U="农发10",0.19/N1331+J1331,IF(U:U="农发20",0.24/N1331+J1331,IF(U:U="国债1",0.05/N1331+J1331,IF(U:U="国债2",0.05/N1331+J1331,IF(U:U="国债3",0.05/N1331+J1331,IF(U:U="国开0",0,IF(U:U="农发0",0,IF(U:U="国债0",0,IF(U:U="口行0",0,0.1/N1331+J1331)))))))))))))))))))))))))</f>
        <v>4.6697915733290198</v>
      </c>
      <c r="Q1331" s="1"/>
      <c r="R1331" s="88">
        <f t="shared" si="41"/>
        <v>-1.8508426670980072</v>
      </c>
      <c r="S1331" s="1"/>
      <c r="U1331" s="1" t="str">
        <f>IF(I:I="国家开发银行","国开",IF(I:I="中国进出口银行","口行",IF(I:I="中国农业发展银行","农发","国债")))&amp;IF(G:G&lt;1,"0",G1331)</f>
        <v>农发3</v>
      </c>
      <c r="W1331" s="1"/>
      <c r="X1331" s="1"/>
    </row>
    <row r="1332" spans="1:24" ht="15.75" hidden="1" x14ac:dyDescent="0.25">
      <c r="A1332" s="113" t="str">
        <f t="shared" si="40"/>
        <v>150406.IB</v>
      </c>
      <c r="B1332" s="29" t="s">
        <v>4103</v>
      </c>
      <c r="C1332" s="29" t="s">
        <v>4104</v>
      </c>
      <c r="D1332" s="33">
        <v>43075</v>
      </c>
      <c r="E1332" s="33">
        <v>43077</v>
      </c>
      <c r="F1332" s="30">
        <v>80</v>
      </c>
      <c r="G1332" s="30">
        <v>3</v>
      </c>
      <c r="H1332" s="29" t="s">
        <v>12</v>
      </c>
      <c r="I1332" s="29" t="s">
        <v>41</v>
      </c>
      <c r="J1332" s="30">
        <v>3.7997999999999998</v>
      </c>
      <c r="K1332" s="30">
        <v>2.38</v>
      </c>
      <c r="L1332" s="30"/>
      <c r="M1332" s="30">
        <v>11.67</v>
      </c>
      <c r="N1332" s="84">
        <f>[1]!b_anal_modidura_cnbd(A1332,E1332,1)</f>
        <v>0.2495</v>
      </c>
      <c r="O1332" s="85">
        <f>[1]!b_anal_yield_cnbd(A1332,D1332,1)</f>
        <v>4.1387999999999998</v>
      </c>
      <c r="P1332" s="86">
        <f>IF(U:U="国开1",0.09/N1332+J1332,IF(U:U="国开3",0.14/N1332+J1332,IF(U:U="国开5",0.24/N1332+J1332,IF(U:U="国开7",0.24/N1332+J1332,IF(U:U="国开10",0.29/N1332+J1332,IF(U:U="口行1",0.08/N1332+J1332,IF(U:U="口行2",0.08/N1332+J1332,IF(U:U="口行3",0.08/N1332+J1332,IF(U:U="口行5",0.13/N1332+J1332,IF(U:U="口行7",0.13/N1332+J1332,IF(U:U="口行10",0.18/N1332+J1332,IF(U:U="农发1",0.09/N1332+J1332,IF(U:U="农发2",0.09/N1332+J1332,IF(U:U="农发3",0.09/N1332+J1332,IF(U:U="农发5",0.14/N1332+J1332,IF(U:U="农发7",0.19/N1332+J1332,IF(U:U="农发10",0.19/N1332+J1332,IF(U:U="农发20",0.24/N1332+J1332,IF(U:U="国债1",0.05/N1332+J1332,IF(U:U="国债2",0.05/N1332+J1332,IF(U:U="国债3",0.05/N1332+J1332,IF(U:U="国开0",0,IF(U:U="农发0",0,IF(U:U="国债0",0,IF(U:U="口行0",0,0.1/N1332+J1332)))))))))))))))))))))))))</f>
        <v>4.1605214428857717</v>
      </c>
      <c r="Q1332" s="1"/>
      <c r="R1332" s="88">
        <f t="shared" si="41"/>
        <v>2.1721442885771935</v>
      </c>
      <c r="S1332" s="1"/>
      <c r="U1332" s="1" t="str">
        <f>IF(I:I="国家开发银行","国开",IF(I:I="中国进出口银行","口行",IF(I:I="中国农业发展银行","农发","国债")))&amp;IF(G:G&lt;1,"0",G1332)</f>
        <v>农发3</v>
      </c>
      <c r="W1332" s="1"/>
      <c r="X1332" s="1"/>
    </row>
    <row r="1333" spans="1:24" ht="15.75" hidden="1" x14ac:dyDescent="0.25">
      <c r="A1333" s="113" t="str">
        <f t="shared" si="40"/>
        <v>170025.IB</v>
      </c>
      <c r="B1333" s="29" t="s">
        <v>4105</v>
      </c>
      <c r="C1333" s="29" t="s">
        <v>4106</v>
      </c>
      <c r="D1333" s="33">
        <v>43075</v>
      </c>
      <c r="E1333" s="33">
        <v>43076</v>
      </c>
      <c r="F1333" s="30">
        <v>260.7</v>
      </c>
      <c r="G1333" s="30">
        <v>10</v>
      </c>
      <c r="H1333" s="29" t="s">
        <v>12</v>
      </c>
      <c r="I1333" s="29" t="s">
        <v>31</v>
      </c>
      <c r="J1333" s="30">
        <v>3.8395999999999999</v>
      </c>
      <c r="K1333" s="30">
        <v>2.82</v>
      </c>
      <c r="L1333" s="30">
        <v>3.8759000000000001</v>
      </c>
      <c r="M1333" s="30">
        <v>4.33</v>
      </c>
      <c r="N1333" s="84">
        <f>[1]!b_anal_modidura_cnbd(A1333,E1333,1)</f>
        <v>8.1437000000000008</v>
      </c>
      <c r="O1333" s="85">
        <f>[1]!b_anal_yield_cnbd(A1333,D1333,1)</f>
        <v>3.8752</v>
      </c>
      <c r="P1333" s="86">
        <f>IF(U:U="国开1",0.09/N1333+J1333,IF(U:U="国开3",0.14/N1333+J1333,IF(U:U="国开5",0.24/N1333+J1333,IF(U:U="国开7",0.24/N1333+J1333,IF(U:U="国开10",0.29/N1333+J1333,IF(U:U="口行1",0.08/N1333+J1333,IF(U:U="口行2",0.08/N1333+J1333,IF(U:U="口行3",0.08/N1333+J1333,IF(U:U="口行5",0.13/N1333+J1333,IF(U:U="口行7",0.13/N1333+J1333,IF(U:U="口行10",0.18/N1333+J1333,IF(U:U="农发1",0.09/N1333+J1333,IF(U:U="农发2",0.09/N1333+J1333,IF(U:U="农发3",0.09/N1333+J1333,IF(U:U="农发5",0.14/N1333+J1333,IF(U:U="农发7",0.19/N1333+J1333,IF(U:U="农发10",0.19/N1333+J1333,IF(U:U="农发20",0.24/N1333+J1333,IF(U:U="国债1",0.05/N1333+J1333,IF(U:U="国债2",0.05/N1333+J1333,IF(U:U="国债3",0.05/N1333+J1333,IF(U:U="国开0",0,IF(U:U="农发0",0,IF(U:U="国债0",0,IF(U:U="口行0",0,0.1/N1333+J1333)))))))))))))))))))))))))</f>
        <v>3.8518794307255915</v>
      </c>
      <c r="Q1333" s="1"/>
      <c r="R1333" s="88">
        <f t="shared" si="41"/>
        <v>-2.3320569274408509</v>
      </c>
      <c r="S1333" s="1"/>
      <c r="U1333" s="1" t="str">
        <f>IF(I:I="国家开发银行","国开",IF(I:I="中国进出口银行","口行",IF(I:I="中国农业发展银行","农发","国债")))&amp;IF(G:G&lt;1,"0",G1333)</f>
        <v>国债10</v>
      </c>
      <c r="W1333" s="1"/>
      <c r="X1333" s="1"/>
    </row>
    <row r="1334" spans="1:24" ht="15.75" hidden="1" x14ac:dyDescent="0.25">
      <c r="A1334" s="113" t="str">
        <f t="shared" si="40"/>
        <v>170412.IB</v>
      </c>
      <c r="B1334" s="29" t="s">
        <v>4107</v>
      </c>
      <c r="C1334" s="29" t="s">
        <v>4108</v>
      </c>
      <c r="D1334" s="33">
        <v>43075</v>
      </c>
      <c r="E1334" s="33">
        <v>43077</v>
      </c>
      <c r="F1334" s="30">
        <v>20</v>
      </c>
      <c r="G1334" s="30">
        <v>5</v>
      </c>
      <c r="H1334" s="29" t="s">
        <v>12</v>
      </c>
      <c r="I1334" s="29" t="s">
        <v>41</v>
      </c>
      <c r="J1334" s="30">
        <v>4.7127999999999997</v>
      </c>
      <c r="K1334" s="30">
        <v>7.75</v>
      </c>
      <c r="L1334" s="30"/>
      <c r="M1334" s="30">
        <v>1.9</v>
      </c>
      <c r="N1334" s="84">
        <f>[1]!b_anal_modidura_cnbd(A1334,E1334,1)</f>
        <v>4.1165000000000003</v>
      </c>
      <c r="O1334" s="85">
        <f>[1]!b_anal_yield_cnbd(A1334,D1334,1)</f>
        <v>4.7699999999999996</v>
      </c>
      <c r="P1334" s="86">
        <f>IF(U:U="国开1",0.09/N1334+J1334,IF(U:U="国开3",0.14/N1334+J1334,IF(U:U="国开5",0.24/N1334+J1334,IF(U:U="国开7",0.24/N1334+J1334,IF(U:U="国开10",0.29/N1334+J1334,IF(U:U="口行1",0.08/N1334+J1334,IF(U:U="口行2",0.08/N1334+J1334,IF(U:U="口行3",0.08/N1334+J1334,IF(U:U="口行5",0.13/N1334+J1334,IF(U:U="口行7",0.13/N1334+J1334,IF(U:U="口行10",0.18/N1334+J1334,IF(U:U="农发1",0.09/N1334+J1334,IF(U:U="农发2",0.09/N1334+J1334,IF(U:U="农发3",0.09/N1334+J1334,IF(U:U="农发5",0.14/N1334+J1334,IF(U:U="农发7",0.19/N1334+J1334,IF(U:U="农发10",0.19/N1334+J1334,IF(U:U="农发20",0.24/N1334+J1334,IF(U:U="国债1",0.05/N1334+J1334,IF(U:U="国债2",0.05/N1334+J1334,IF(U:U="国债3",0.05/N1334+J1334,IF(U:U="国开0",0,IF(U:U="农发0",0,IF(U:U="国债0",0,IF(U:U="口行0",0,0.1/N1334+J1334)))))))))))))))))))))))))</f>
        <v>4.746809474067776</v>
      </c>
      <c r="Q1334" s="1"/>
      <c r="R1334" s="88">
        <f t="shared" si="41"/>
        <v>-2.3190525932223593</v>
      </c>
      <c r="S1334" s="1"/>
      <c r="U1334" s="1" t="str">
        <f>IF(I:I="国家开发银行","国开",IF(I:I="中国进出口银行","口行",IF(I:I="中国农业发展银行","农发","国债")))&amp;IF(G:G&lt;1,"0",G1334)</f>
        <v>农发5</v>
      </c>
      <c r="W1334" s="1"/>
      <c r="X1334" s="1"/>
    </row>
    <row r="1335" spans="1:24" ht="15.75" hidden="1" x14ac:dyDescent="0.25">
      <c r="A1335" s="113" t="str">
        <f t="shared" si="40"/>
        <v>170309.IB</v>
      </c>
      <c r="B1335" s="29" t="s">
        <v>4109</v>
      </c>
      <c r="C1335" s="29" t="s">
        <v>4110</v>
      </c>
      <c r="D1335" s="33">
        <v>43076</v>
      </c>
      <c r="E1335" s="33">
        <v>43080</v>
      </c>
      <c r="F1335" s="30">
        <v>30</v>
      </c>
      <c r="G1335" s="30">
        <v>5</v>
      </c>
      <c r="H1335" s="29" t="s">
        <v>12</v>
      </c>
      <c r="I1335" s="29" t="s">
        <v>22</v>
      </c>
      <c r="J1335" s="30">
        <v>4.7152000000000003</v>
      </c>
      <c r="K1335" s="30">
        <v>2.93</v>
      </c>
      <c r="L1335" s="30"/>
      <c r="M1335" s="30">
        <v>1.07</v>
      </c>
      <c r="N1335" s="84">
        <f>[1]!b_anal_modidura_cnbd(A1335,E1335,1)</f>
        <v>4.0000999999999998</v>
      </c>
      <c r="O1335" s="85">
        <f>[1]!b_anal_yield_cnbd(A1335,D1335,1)</f>
        <v>4.7569999999999997</v>
      </c>
      <c r="P1335" s="86">
        <f>IF(U:U="国开1",0.09/N1335+J1335,IF(U:U="国开3",0.14/N1335+J1335,IF(U:U="国开5",0.24/N1335+J1335,IF(U:U="国开7",0.24/N1335+J1335,IF(U:U="国开10",0.29/N1335+J1335,IF(U:U="口行1",0.08/N1335+J1335,IF(U:U="口行2",0.08/N1335+J1335,IF(U:U="口行3",0.08/N1335+J1335,IF(U:U="口行5",0.13/N1335+J1335,IF(U:U="口行7",0.13/N1335+J1335,IF(U:U="口行10",0.18/N1335+J1335,IF(U:U="农发1",0.09/N1335+J1335,IF(U:U="农发2",0.09/N1335+J1335,IF(U:U="农发3",0.09/N1335+J1335,IF(U:U="农发5",0.14/N1335+J1335,IF(U:U="农发7",0.19/N1335+J1335,IF(U:U="农发10",0.19/N1335+J1335,IF(U:U="农发20",0.24/N1335+J1335,IF(U:U="国债1",0.05/N1335+J1335,IF(U:U="国债2",0.05/N1335+J1335,IF(U:U="国债3",0.05/N1335+J1335,IF(U:U="国开0",0,IF(U:U="农发0",0,IF(U:U="国债0",0,IF(U:U="口行0",0,0.1/N1335+J1335)))))))))))))))))))))))))</f>
        <v>4.7476991875203121</v>
      </c>
      <c r="Q1335" s="1"/>
      <c r="R1335" s="88">
        <f t="shared" si="41"/>
        <v>-0.93008124796876146</v>
      </c>
      <c r="S1335" s="1"/>
      <c r="U1335" s="1" t="str">
        <f>IF(I:I="国家开发银行","国开",IF(I:I="中国进出口银行","口行",IF(I:I="中国农业发展银行","农发","国债")))&amp;IF(G:G&lt;1,"0",G1335)</f>
        <v>口行5</v>
      </c>
      <c r="W1335" s="1"/>
      <c r="X1335" s="1"/>
    </row>
    <row r="1336" spans="1:24" ht="15.75" hidden="1" x14ac:dyDescent="0.25">
      <c r="A1336" s="113" t="str">
        <f t="shared" si="40"/>
        <v>170208.IB</v>
      </c>
      <c r="B1336" s="29" t="s">
        <v>4111</v>
      </c>
      <c r="C1336" s="29" t="s">
        <v>4112</v>
      </c>
      <c r="D1336" s="33">
        <v>43076</v>
      </c>
      <c r="E1336" s="33">
        <v>43080</v>
      </c>
      <c r="F1336" s="30">
        <v>30</v>
      </c>
      <c r="G1336" s="30">
        <v>7</v>
      </c>
      <c r="H1336" s="29" t="s">
        <v>12</v>
      </c>
      <c r="I1336" s="29" t="s">
        <v>15</v>
      </c>
      <c r="J1336" s="30">
        <v>4.7986000000000004</v>
      </c>
      <c r="K1336" s="30">
        <v>3.64</v>
      </c>
      <c r="L1336" s="30"/>
      <c r="M1336" s="30">
        <v>1.41</v>
      </c>
      <c r="N1336" s="84">
        <f>[1]!b_anal_modidura_cnbd(A1336,E1336,1)</f>
        <v>5.5971000000000002</v>
      </c>
      <c r="O1336" s="85">
        <f>[1]!b_anal_yield_cnbd(A1336,D1336,1)</f>
        <v>4.8449</v>
      </c>
      <c r="P1336" s="86">
        <f>IF(U:U="国开1",0.09/N1336+J1336,IF(U:U="国开3",0.14/N1336+J1336,IF(U:U="国开5",0.24/N1336+J1336,IF(U:U="国开7",0.24/N1336+J1336,IF(U:U="国开10",0.29/N1336+J1336,IF(U:U="口行1",0.08/N1336+J1336,IF(U:U="口行2",0.08/N1336+J1336,IF(U:U="口行3",0.08/N1336+J1336,IF(U:U="口行5",0.13/N1336+J1336,IF(U:U="口行7",0.13/N1336+J1336,IF(U:U="口行10",0.18/N1336+J1336,IF(U:U="农发1",0.09/N1336+J1336,IF(U:U="农发2",0.09/N1336+J1336,IF(U:U="农发3",0.09/N1336+J1336,IF(U:U="农发5",0.14/N1336+J1336,IF(U:U="农发7",0.19/N1336+J1336,IF(U:U="农发10",0.19/N1336+J1336,IF(U:U="农发20",0.24/N1336+J1336,IF(U:U="国债1",0.05/N1336+J1336,IF(U:U="国债2",0.05/N1336+J1336,IF(U:U="国债3",0.05/N1336+J1336,IF(U:U="国开0",0,IF(U:U="农发0",0,IF(U:U="国债0",0,IF(U:U="口行0",0,0.1/N1336+J1336)))))))))))))))))))))))))</f>
        <v>4.8414793482339071</v>
      </c>
      <c r="Q1336" s="1"/>
      <c r="R1336" s="88">
        <f t="shared" si="41"/>
        <v>-0.34206517660928526</v>
      </c>
      <c r="S1336" s="1"/>
      <c r="U1336" s="1" t="str">
        <f>IF(I:I="国家开发银行","国开",IF(I:I="中国进出口银行","口行",IF(I:I="中国农业发展银行","农发","国债")))&amp;IF(G:G&lt;1,"0",G1336)</f>
        <v>国开7</v>
      </c>
      <c r="W1336" s="1"/>
      <c r="X1336" s="1"/>
    </row>
    <row r="1337" spans="1:24" ht="15.75" hidden="1" x14ac:dyDescent="0.25">
      <c r="A1337" s="113" t="str">
        <f t="shared" si="40"/>
        <v>170209.IB</v>
      </c>
      <c r="B1337" s="29" t="s">
        <v>4113</v>
      </c>
      <c r="C1337" s="29" t="s">
        <v>4114</v>
      </c>
      <c r="D1337" s="33">
        <v>43076</v>
      </c>
      <c r="E1337" s="33">
        <v>43080</v>
      </c>
      <c r="F1337" s="30">
        <v>40</v>
      </c>
      <c r="G1337" s="30">
        <v>3</v>
      </c>
      <c r="H1337" s="29" t="s">
        <v>12</v>
      </c>
      <c r="I1337" s="29" t="s">
        <v>15</v>
      </c>
      <c r="J1337" s="30">
        <v>4.6005000000000003</v>
      </c>
      <c r="K1337" s="30">
        <v>2.78</v>
      </c>
      <c r="L1337" s="30"/>
      <c r="M1337" s="30">
        <v>1.27</v>
      </c>
      <c r="N1337" s="84">
        <f>[1]!b_anal_modidura_cnbd(A1337,E1337,1)</f>
        <v>2.5141</v>
      </c>
      <c r="O1337" s="85">
        <f>[1]!b_anal_yield_cnbd(A1337,D1337,1)</f>
        <v>4.6645000000000003</v>
      </c>
      <c r="P1337" s="86">
        <f>IF(U:U="国开1",0.09/N1337+J1337,IF(U:U="国开3",0.14/N1337+J1337,IF(U:U="国开5",0.24/N1337+J1337,IF(U:U="国开7",0.24/N1337+J1337,IF(U:U="国开10",0.29/N1337+J1337,IF(U:U="口行1",0.08/N1337+J1337,IF(U:U="口行2",0.08/N1337+J1337,IF(U:U="口行3",0.08/N1337+J1337,IF(U:U="口行5",0.13/N1337+J1337,IF(U:U="口行7",0.13/N1337+J1337,IF(U:U="口行10",0.18/N1337+J1337,IF(U:U="农发1",0.09/N1337+J1337,IF(U:U="农发2",0.09/N1337+J1337,IF(U:U="农发3",0.09/N1337+J1337,IF(U:U="农发5",0.14/N1337+J1337,IF(U:U="农发7",0.19/N1337+J1337,IF(U:U="农发10",0.19/N1337+J1337,IF(U:U="农发20",0.24/N1337+J1337,IF(U:U="国债1",0.05/N1337+J1337,IF(U:U="国债2",0.05/N1337+J1337,IF(U:U="国债3",0.05/N1337+J1337,IF(U:U="国开0",0,IF(U:U="农发0",0,IF(U:U="国债0",0,IF(U:U="口行0",0,0.1/N1337+J1337)))))))))))))))))))))))))</f>
        <v>4.6561859313472018</v>
      </c>
      <c r="Q1337" s="1"/>
      <c r="R1337" s="88">
        <f t="shared" si="41"/>
        <v>-0.83140686527984897</v>
      </c>
      <c r="S1337" s="1"/>
      <c r="U1337" s="1" t="str">
        <f>IF(I:I="国家开发银行","国开",IF(I:I="中国进出口银行","口行",IF(I:I="中国农业发展银行","农发","国债")))&amp;IF(G:G&lt;1,"0",G1337)</f>
        <v>国开3</v>
      </c>
      <c r="W1337" s="1"/>
      <c r="X1337" s="1"/>
    </row>
    <row r="1338" spans="1:24" ht="15.75" hidden="1" x14ac:dyDescent="0.25">
      <c r="A1338" s="113" t="str">
        <f t="shared" si="40"/>
        <v>170212.IB</v>
      </c>
      <c r="B1338" s="29" t="s">
        <v>4115</v>
      </c>
      <c r="C1338" s="29" t="s">
        <v>4116</v>
      </c>
      <c r="D1338" s="33">
        <v>43076</v>
      </c>
      <c r="E1338" s="33">
        <v>43080</v>
      </c>
      <c r="F1338" s="30">
        <v>40</v>
      </c>
      <c r="G1338" s="30">
        <v>5</v>
      </c>
      <c r="H1338" s="29" t="s">
        <v>12</v>
      </c>
      <c r="I1338" s="29" t="s">
        <v>15</v>
      </c>
      <c r="J1338" s="30">
        <v>4.6775000000000002</v>
      </c>
      <c r="K1338" s="30">
        <v>3.12</v>
      </c>
      <c r="L1338" s="30"/>
      <c r="M1338" s="30">
        <v>1.33</v>
      </c>
      <c r="N1338" s="84">
        <f>[1]!b_anal_modidura_cnbd(A1338,E1338,1)</f>
        <v>4.2971000000000004</v>
      </c>
      <c r="O1338" s="85">
        <f>[1]!b_anal_yield_cnbd(A1338,D1338,1)</f>
        <v>4.7321</v>
      </c>
      <c r="P1338" s="86">
        <f>IF(U:U="国开1",0.09/N1338+J1338,IF(U:U="国开3",0.14/N1338+J1338,IF(U:U="国开5",0.24/N1338+J1338,IF(U:U="国开7",0.24/N1338+J1338,IF(U:U="国开10",0.29/N1338+J1338,IF(U:U="口行1",0.08/N1338+J1338,IF(U:U="口行2",0.08/N1338+J1338,IF(U:U="口行3",0.08/N1338+J1338,IF(U:U="口行5",0.13/N1338+J1338,IF(U:U="口行7",0.13/N1338+J1338,IF(U:U="口行10",0.18/N1338+J1338,IF(U:U="农发1",0.09/N1338+J1338,IF(U:U="农发2",0.09/N1338+J1338,IF(U:U="农发3",0.09/N1338+J1338,IF(U:U="农发5",0.14/N1338+J1338,IF(U:U="农发7",0.19/N1338+J1338,IF(U:U="农发10",0.19/N1338+J1338,IF(U:U="农发20",0.24/N1338+J1338,IF(U:U="国债1",0.05/N1338+J1338,IF(U:U="国债2",0.05/N1338+J1338,IF(U:U="国债3",0.05/N1338+J1338,IF(U:U="国开0",0,IF(U:U="农发0",0,IF(U:U="国债0",0,IF(U:U="口行0",0,0.1/N1338+J1338)))))))))))))))))))))))))</f>
        <v>4.7333516208605806</v>
      </c>
      <c r="Q1338" s="1"/>
      <c r="R1338" s="88">
        <f t="shared" si="41"/>
        <v>0.12516208605806156</v>
      </c>
      <c r="S1338" s="1"/>
      <c r="U1338" s="1" t="str">
        <f>IF(I:I="国家开发银行","国开",IF(I:I="中国进出口银行","口行",IF(I:I="中国农业发展银行","农发","国债")))&amp;IF(G:G&lt;1,"0",G1338)</f>
        <v>国开5</v>
      </c>
      <c r="W1338" s="1"/>
      <c r="X1338" s="1"/>
    </row>
    <row r="1339" spans="1:24" ht="15.75" hidden="1" x14ac:dyDescent="0.25">
      <c r="A1339" s="113" t="str">
        <f t="shared" si="40"/>
        <v>170310.IB</v>
      </c>
      <c r="B1339" s="29" t="s">
        <v>4117</v>
      </c>
      <c r="C1339" s="29" t="s">
        <v>4118</v>
      </c>
      <c r="D1339" s="33">
        <v>43076</v>
      </c>
      <c r="E1339" s="33">
        <v>43080</v>
      </c>
      <c r="F1339" s="30">
        <v>30</v>
      </c>
      <c r="G1339" s="30">
        <v>3</v>
      </c>
      <c r="H1339" s="29" t="s">
        <v>12</v>
      </c>
      <c r="I1339" s="29" t="s">
        <v>22</v>
      </c>
      <c r="J1339" s="30">
        <v>4.6355000000000004</v>
      </c>
      <c r="K1339" s="30">
        <v>3.46</v>
      </c>
      <c r="L1339" s="30"/>
      <c r="M1339" s="30">
        <v>4.1500000000000004</v>
      </c>
      <c r="N1339" s="84">
        <f>[1]!b_anal_modidura_cnbd(A1339,E1339,1)</f>
        <v>2.4245000000000001</v>
      </c>
      <c r="O1339" s="85">
        <f>[1]!b_anal_yield_cnbd(A1339,D1339,1)</f>
        <v>4.6897000000000002</v>
      </c>
      <c r="P1339" s="86">
        <f>IF(U:U="国开1",0.09/N1339+J1339,IF(U:U="国开3",0.14/N1339+J1339,IF(U:U="国开5",0.24/N1339+J1339,IF(U:U="国开7",0.24/N1339+J1339,IF(U:U="国开10",0.29/N1339+J1339,IF(U:U="口行1",0.08/N1339+J1339,IF(U:U="口行2",0.08/N1339+J1339,IF(U:U="口行3",0.08/N1339+J1339,IF(U:U="口行5",0.13/N1339+J1339,IF(U:U="口行7",0.13/N1339+J1339,IF(U:U="口行10",0.18/N1339+J1339,IF(U:U="农发1",0.09/N1339+J1339,IF(U:U="农发2",0.09/N1339+J1339,IF(U:U="农发3",0.09/N1339+J1339,IF(U:U="农发5",0.14/N1339+J1339,IF(U:U="农发7",0.19/N1339+J1339,IF(U:U="农发10",0.19/N1339+J1339,IF(U:U="农发20",0.24/N1339+J1339,IF(U:U="国债1",0.05/N1339+J1339,IF(U:U="国债2",0.05/N1339+J1339,IF(U:U="国债3",0.05/N1339+J1339,IF(U:U="国开0",0,IF(U:U="农发0",0,IF(U:U="国债0",0,IF(U:U="口行0",0,0.1/N1339+J1339)))))))))))))))))))))))))</f>
        <v>4.6684964941224996</v>
      </c>
      <c r="Q1339" s="1"/>
      <c r="R1339" s="88">
        <f t="shared" si="41"/>
        <v>-2.1203505877500639</v>
      </c>
      <c r="S1339" s="1"/>
      <c r="U1339" s="1" t="str">
        <f>IF(I:I="国家开发银行","国开",IF(I:I="中国进出口银行","口行",IF(I:I="中国农业发展银行","农发","国债")))&amp;IF(G:G&lt;1,"0",G1339)</f>
        <v>口行3</v>
      </c>
      <c r="W1339" s="1"/>
      <c r="X1339" s="1"/>
    </row>
    <row r="1340" spans="1:24" ht="15.75" hidden="1" x14ac:dyDescent="0.25">
      <c r="A1340" s="113" t="str">
        <f t="shared" si="40"/>
        <v>170021.IB</v>
      </c>
      <c r="B1340" s="29" t="s">
        <v>4119</v>
      </c>
      <c r="C1340" s="29" t="s">
        <v>4120</v>
      </c>
      <c r="D1340" s="33">
        <v>43082</v>
      </c>
      <c r="E1340" s="33">
        <v>43083</v>
      </c>
      <c r="F1340" s="30">
        <v>261.5</v>
      </c>
      <c r="G1340" s="30">
        <v>5</v>
      </c>
      <c r="H1340" s="29" t="s">
        <v>12</v>
      </c>
      <c r="I1340" s="29" t="s">
        <v>31</v>
      </c>
      <c r="J1340" s="30">
        <v>3.8605</v>
      </c>
      <c r="K1340" s="30">
        <v>3.34</v>
      </c>
      <c r="L1340" s="30">
        <v>3.8873000000000002</v>
      </c>
      <c r="M1340" s="30">
        <v>1.19</v>
      </c>
      <c r="N1340" s="84">
        <f>[1]!b_anal_modidura_cnbd(A1340,E1340,1)</f>
        <v>4.3303000000000003</v>
      </c>
      <c r="O1340" s="85">
        <f>[1]!b_anal_yield_cnbd(A1340,D1340,1)</f>
        <v>3.895</v>
      </c>
      <c r="P1340" s="86">
        <f>IF(U:U="国开1",0.09/N1340+J1340,IF(U:U="国开3",0.14/N1340+J1340,IF(U:U="国开5",0.24/N1340+J1340,IF(U:U="国开7",0.24/N1340+J1340,IF(U:U="国开10",0.29/N1340+J1340,IF(U:U="口行1",0.08/N1340+J1340,IF(U:U="口行2",0.08/N1340+J1340,IF(U:U="口行3",0.08/N1340+J1340,IF(U:U="口行5",0.13/N1340+J1340,IF(U:U="口行7",0.13/N1340+J1340,IF(U:U="口行10",0.18/N1340+J1340,IF(U:U="农发1",0.09/N1340+J1340,IF(U:U="农发2",0.09/N1340+J1340,IF(U:U="农发3",0.09/N1340+J1340,IF(U:U="农发5",0.14/N1340+J1340,IF(U:U="农发7",0.19/N1340+J1340,IF(U:U="农发10",0.19/N1340+J1340,IF(U:U="农发20",0.24/N1340+J1340,IF(U:U="国债1",0.05/N1340+J1340,IF(U:U="国债2",0.05/N1340+J1340,IF(U:U="国债3",0.05/N1340+J1340,IF(U:U="国开0",0,IF(U:U="农发0",0,IF(U:U="国债0",0,IF(U:U="口行0",0,0.1/N1340+J1340)))))))))))))))))))))))))</f>
        <v>3.88359308823869</v>
      </c>
      <c r="Q1340" s="1"/>
      <c r="R1340" s="88">
        <f t="shared" si="41"/>
        <v>-1.1406911761310035</v>
      </c>
      <c r="S1340" s="1"/>
      <c r="U1340" s="1" t="str">
        <f>IF(I:I="国家开发银行","国开",IF(I:I="中国进出口银行","口行",IF(I:I="中国农业发展银行","农发","国债")))&amp;IF(G:G&lt;1,"0",G1340)</f>
        <v>国债5</v>
      </c>
      <c r="W1340" s="1"/>
      <c r="X1340" s="1"/>
    </row>
    <row r="1341" spans="1:24" ht="15.75" hidden="1" x14ac:dyDescent="0.25">
      <c r="A1341" s="113" t="str">
        <f t="shared" si="40"/>
        <v>170208.IB</v>
      </c>
      <c r="B1341" s="29" t="s">
        <v>4121</v>
      </c>
      <c r="C1341" s="29" t="s">
        <v>4122</v>
      </c>
      <c r="D1341" s="33">
        <v>43083</v>
      </c>
      <c r="E1341" s="33">
        <v>43087</v>
      </c>
      <c r="F1341" s="30">
        <v>40</v>
      </c>
      <c r="G1341" s="30">
        <v>7</v>
      </c>
      <c r="H1341" s="29" t="s">
        <v>12</v>
      </c>
      <c r="I1341" s="29" t="s">
        <v>15</v>
      </c>
      <c r="J1341" s="30">
        <v>4.9132999999999996</v>
      </c>
      <c r="K1341" s="30">
        <v>1.82</v>
      </c>
      <c r="L1341" s="30"/>
      <c r="M1341" s="30">
        <v>16</v>
      </c>
      <c r="N1341" s="84">
        <f>[1]!b_anal_modidura_cnbd(A1341,E1341,1)</f>
        <v>5.5753000000000004</v>
      </c>
      <c r="O1341" s="85">
        <f>[1]!b_anal_yield_cnbd(A1341,D1341,1)</f>
        <v>4.9088000000000003</v>
      </c>
      <c r="P1341" s="86">
        <f>IF(U:U="国开1",0.09/N1341+J1341,IF(U:U="国开3",0.14/N1341+J1341,IF(U:U="国开5",0.24/N1341+J1341,IF(U:U="国开7",0.24/N1341+J1341,IF(U:U="国开10",0.29/N1341+J1341,IF(U:U="口行1",0.08/N1341+J1341,IF(U:U="口行2",0.08/N1341+J1341,IF(U:U="口行3",0.08/N1341+J1341,IF(U:U="口行5",0.13/N1341+J1341,IF(U:U="口行7",0.13/N1341+J1341,IF(U:U="口行10",0.18/N1341+J1341,IF(U:U="农发1",0.09/N1341+J1341,IF(U:U="农发2",0.09/N1341+J1341,IF(U:U="农发3",0.09/N1341+J1341,IF(U:U="农发5",0.14/N1341+J1341,IF(U:U="农发7",0.19/N1341+J1341,IF(U:U="农发10",0.19/N1341+J1341,IF(U:U="农发20",0.24/N1341+J1341,IF(U:U="国债1",0.05/N1341+J1341,IF(U:U="国债2",0.05/N1341+J1341,IF(U:U="国债3",0.05/N1341+J1341,IF(U:U="国开0",0,IF(U:U="农发0",0,IF(U:U="国债0",0,IF(U:U="口行0",0,0.1/N1341+J1341)))))))))))))))))))))))))</f>
        <v>4.9563470109231789</v>
      </c>
      <c r="Q1341" s="1"/>
      <c r="R1341" s="88">
        <f t="shared" si="41"/>
        <v>4.754701092317859</v>
      </c>
      <c r="S1341" s="1"/>
      <c r="U1341" s="1" t="str">
        <f>IF(I:I="国家开发银行","国开",IF(I:I="中国进出口银行","口行",IF(I:I="中国农业发展银行","农发","国债")))&amp;IF(G:G&lt;1,"0",G1341)</f>
        <v>国开7</v>
      </c>
      <c r="W1341" s="1"/>
      <c r="X1341" s="1"/>
    </row>
    <row r="1342" spans="1:24" ht="15.75" hidden="1" x14ac:dyDescent="0.25">
      <c r="A1342" s="113" t="str">
        <f t="shared" si="40"/>
        <v>170209.IB</v>
      </c>
      <c r="B1342" s="29" t="s">
        <v>4123</v>
      </c>
      <c r="C1342" s="29" t="s">
        <v>4124</v>
      </c>
      <c r="D1342" s="33">
        <v>43083</v>
      </c>
      <c r="E1342" s="33">
        <v>43087</v>
      </c>
      <c r="F1342" s="30">
        <v>50</v>
      </c>
      <c r="G1342" s="30">
        <v>3</v>
      </c>
      <c r="H1342" s="29" t="s">
        <v>12</v>
      </c>
      <c r="I1342" s="29" t="s">
        <v>15</v>
      </c>
      <c r="J1342" s="30">
        <v>4.6711</v>
      </c>
      <c r="K1342" s="30">
        <v>2.34</v>
      </c>
      <c r="L1342" s="30"/>
      <c r="M1342" s="30">
        <v>3.79</v>
      </c>
      <c r="N1342" s="84">
        <f>[1]!b_anal_modidura_cnbd(A1342,E1342,1)</f>
        <v>2.4948999999999999</v>
      </c>
      <c r="O1342" s="85">
        <f>[1]!b_anal_yield_cnbd(A1342,D1342,1)</f>
        <v>4.7320000000000002</v>
      </c>
      <c r="P1342" s="86">
        <f>IF(U:U="国开1",0.09/N1342+J1342,IF(U:U="国开3",0.14/N1342+J1342,IF(U:U="国开5",0.24/N1342+J1342,IF(U:U="国开7",0.24/N1342+J1342,IF(U:U="国开10",0.29/N1342+J1342,IF(U:U="口行1",0.08/N1342+J1342,IF(U:U="口行2",0.08/N1342+J1342,IF(U:U="口行3",0.08/N1342+J1342,IF(U:U="口行5",0.13/N1342+J1342,IF(U:U="口行7",0.13/N1342+J1342,IF(U:U="口行10",0.18/N1342+J1342,IF(U:U="农发1",0.09/N1342+J1342,IF(U:U="农发2",0.09/N1342+J1342,IF(U:U="农发3",0.09/N1342+J1342,IF(U:U="农发5",0.14/N1342+J1342,IF(U:U="农发7",0.19/N1342+J1342,IF(U:U="农发10",0.19/N1342+J1342,IF(U:U="农发20",0.24/N1342+J1342,IF(U:U="国债1",0.05/N1342+J1342,IF(U:U="国债2",0.05/N1342+J1342,IF(U:U="国债3",0.05/N1342+J1342,IF(U:U="国开0",0,IF(U:U="农发0",0,IF(U:U="国债0",0,IF(U:U="口行0",0,0.1/N1342+J1342)))))))))))))))))))))))))</f>
        <v>4.7272144735259927</v>
      </c>
      <c r="Q1342" s="1"/>
      <c r="R1342" s="88">
        <f t="shared" si="41"/>
        <v>-0.47855264740075398</v>
      </c>
      <c r="S1342" s="1"/>
      <c r="U1342" s="1" t="str">
        <f>IF(I:I="国家开发银行","国开",IF(I:I="中国进出口银行","口行",IF(I:I="中国农业发展银行","农发","国债")))&amp;IF(G:G&lt;1,"0",G1342)</f>
        <v>国开3</v>
      </c>
      <c r="W1342" s="1"/>
      <c r="X1342" s="1"/>
    </row>
    <row r="1343" spans="1:24" ht="15.75" hidden="1" x14ac:dyDescent="0.25">
      <c r="A1343" s="113" t="str">
        <f t="shared" si="40"/>
        <v>170212.IB</v>
      </c>
      <c r="B1343" s="29" t="s">
        <v>4125</v>
      </c>
      <c r="C1343" s="29" t="s">
        <v>4126</v>
      </c>
      <c r="D1343" s="33">
        <v>43083</v>
      </c>
      <c r="E1343" s="33">
        <v>43087</v>
      </c>
      <c r="F1343" s="30">
        <v>50</v>
      </c>
      <c r="G1343" s="30">
        <v>5</v>
      </c>
      <c r="H1343" s="29" t="s">
        <v>12</v>
      </c>
      <c r="I1343" s="29" t="s">
        <v>15</v>
      </c>
      <c r="J1343" s="30">
        <v>4.7450000000000001</v>
      </c>
      <c r="K1343" s="30">
        <v>2.38</v>
      </c>
      <c r="L1343" s="30"/>
      <c r="M1343" s="30">
        <v>24.4</v>
      </c>
      <c r="N1343" s="84">
        <f>[1]!b_anal_modidura_cnbd(A1343,E1343,1)</f>
        <v>4.2788000000000004</v>
      </c>
      <c r="O1343" s="85">
        <f>[1]!b_anal_yield_cnbd(A1343,D1343,1)</f>
        <v>4.7899000000000003</v>
      </c>
      <c r="P1343" s="86">
        <f>IF(U:U="国开1",0.09/N1343+J1343,IF(U:U="国开3",0.14/N1343+J1343,IF(U:U="国开5",0.24/N1343+J1343,IF(U:U="国开7",0.24/N1343+J1343,IF(U:U="国开10",0.29/N1343+J1343,IF(U:U="口行1",0.08/N1343+J1343,IF(U:U="口行2",0.08/N1343+J1343,IF(U:U="口行3",0.08/N1343+J1343,IF(U:U="口行5",0.13/N1343+J1343,IF(U:U="口行7",0.13/N1343+J1343,IF(U:U="口行10",0.18/N1343+J1343,IF(U:U="农发1",0.09/N1343+J1343,IF(U:U="农发2",0.09/N1343+J1343,IF(U:U="农发3",0.09/N1343+J1343,IF(U:U="农发5",0.14/N1343+J1343,IF(U:U="农发7",0.19/N1343+J1343,IF(U:U="农发10",0.19/N1343+J1343,IF(U:U="农发20",0.24/N1343+J1343,IF(U:U="国债1",0.05/N1343+J1343,IF(U:U="国债2",0.05/N1343+J1343,IF(U:U="国债3",0.05/N1343+J1343,IF(U:U="国开0",0,IF(U:U="农发0",0,IF(U:U="国债0",0,IF(U:U="口行0",0,0.1/N1343+J1343)))))))))))))))))))))))))</f>
        <v>4.8010904926614941</v>
      </c>
      <c r="Q1343" s="1"/>
      <c r="R1343" s="88">
        <f t="shared" si="41"/>
        <v>1.1190492661493856</v>
      </c>
      <c r="S1343" s="1"/>
      <c r="U1343" s="1" t="str">
        <f>IF(I:I="国家开发银行","国开",IF(I:I="中国进出口银行","口行",IF(I:I="中国农业发展银行","农发","国债")))&amp;IF(G:G&lt;1,"0",G1343)</f>
        <v>国开5</v>
      </c>
      <c r="W1343" s="1"/>
      <c r="X1343" s="1"/>
    </row>
    <row r="1344" spans="1:24" ht="15.75" hidden="1" x14ac:dyDescent="0.25">
      <c r="A1344" s="113" t="str">
        <f t="shared" si="40"/>
        <v>170310.IB</v>
      </c>
      <c r="B1344" s="29" t="s">
        <v>4127</v>
      </c>
      <c r="C1344" s="29" t="s">
        <v>4128</v>
      </c>
      <c r="D1344" s="33">
        <v>43083</v>
      </c>
      <c r="E1344" s="33">
        <v>43087</v>
      </c>
      <c r="F1344" s="30">
        <v>30</v>
      </c>
      <c r="G1344" s="30">
        <v>3</v>
      </c>
      <c r="H1344" s="29" t="s">
        <v>12</v>
      </c>
      <c r="I1344" s="29" t="s">
        <v>22</v>
      </c>
      <c r="J1344" s="30">
        <v>4.7049000000000003</v>
      </c>
      <c r="K1344" s="30">
        <v>2.86</v>
      </c>
      <c r="L1344" s="30"/>
      <c r="M1344" s="30">
        <v>2.58</v>
      </c>
      <c r="N1344" s="84">
        <f>[1]!b_anal_modidura_cnbd(A1344,E1344,1)</f>
        <v>2.4058000000000002</v>
      </c>
      <c r="O1344" s="85">
        <f>[1]!b_anal_yield_cnbd(A1344,D1344,1)</f>
        <v>4.7457000000000003</v>
      </c>
      <c r="P1344" s="86">
        <f>IF(U:U="国开1",0.09/N1344+J1344,IF(U:U="国开3",0.14/N1344+J1344,IF(U:U="国开5",0.24/N1344+J1344,IF(U:U="国开7",0.24/N1344+J1344,IF(U:U="国开10",0.29/N1344+J1344,IF(U:U="口行1",0.08/N1344+J1344,IF(U:U="口行2",0.08/N1344+J1344,IF(U:U="口行3",0.08/N1344+J1344,IF(U:U="口行5",0.13/N1344+J1344,IF(U:U="口行7",0.13/N1344+J1344,IF(U:U="口行10",0.18/N1344+J1344,IF(U:U="农发1",0.09/N1344+J1344,IF(U:U="农发2",0.09/N1344+J1344,IF(U:U="农发3",0.09/N1344+J1344,IF(U:U="农发5",0.14/N1344+J1344,IF(U:U="农发7",0.19/N1344+J1344,IF(U:U="农发10",0.19/N1344+J1344,IF(U:U="农发20",0.24/N1344+J1344,IF(U:U="国债1",0.05/N1344+J1344,IF(U:U="国债2",0.05/N1344+J1344,IF(U:U="国债3",0.05/N1344+J1344,IF(U:U="国开0",0,IF(U:U="农发0",0,IF(U:U="国债0",0,IF(U:U="口行0",0,0.1/N1344+J1344)))))))))))))))))))))))))</f>
        <v>4.7381529719843716</v>
      </c>
      <c r="Q1344" s="1"/>
      <c r="R1344" s="88">
        <f t="shared" si="41"/>
        <v>-0.75470280156286762</v>
      </c>
      <c r="S1344" s="1"/>
      <c r="U1344" s="1" t="str">
        <f>IF(I:I="国家开发银行","国开",IF(I:I="中国进出口银行","口行",IF(I:I="中国农业发展银行","农发","国债")))&amp;IF(G:G&lt;1,"0",G1344)</f>
        <v>口行3</v>
      </c>
      <c r="W1344" s="1"/>
      <c r="X1344" s="1"/>
    </row>
    <row r="1345" spans="1:24" ht="15.75" hidden="1" x14ac:dyDescent="0.25">
      <c r="A1345" s="113" t="str">
        <f t="shared" si="40"/>
        <v>170309.IB</v>
      </c>
      <c r="B1345" s="29" t="s">
        <v>4129</v>
      </c>
      <c r="C1345" s="29" t="s">
        <v>4130</v>
      </c>
      <c r="D1345" s="33">
        <v>43083</v>
      </c>
      <c r="E1345" s="33">
        <v>43087</v>
      </c>
      <c r="F1345" s="30">
        <v>30</v>
      </c>
      <c r="G1345" s="30">
        <v>5</v>
      </c>
      <c r="H1345" s="29" t="s">
        <v>12</v>
      </c>
      <c r="I1345" s="29" t="s">
        <v>22</v>
      </c>
      <c r="J1345" s="30">
        <v>4.7981999999999996</v>
      </c>
      <c r="K1345" s="30">
        <v>2</v>
      </c>
      <c r="L1345" s="30"/>
      <c r="M1345" s="30">
        <v>3.33</v>
      </c>
      <c r="N1345" s="84">
        <f>[1]!b_anal_modidura_cnbd(A1345,E1345,1)</f>
        <v>3.9819</v>
      </c>
      <c r="O1345" s="85">
        <f>[1]!b_anal_yield_cnbd(A1345,D1345,1)</f>
        <v>4.8136000000000001</v>
      </c>
      <c r="P1345" s="86">
        <f>IF(U:U="国开1",0.09/N1345+J1345,IF(U:U="国开3",0.14/N1345+J1345,IF(U:U="国开5",0.24/N1345+J1345,IF(U:U="国开7",0.24/N1345+J1345,IF(U:U="国开10",0.29/N1345+J1345,IF(U:U="口行1",0.08/N1345+J1345,IF(U:U="口行2",0.08/N1345+J1345,IF(U:U="口行3",0.08/N1345+J1345,IF(U:U="口行5",0.13/N1345+J1345,IF(U:U="口行7",0.13/N1345+J1345,IF(U:U="口行10",0.18/N1345+J1345,IF(U:U="农发1",0.09/N1345+J1345,IF(U:U="农发2",0.09/N1345+J1345,IF(U:U="农发3",0.09/N1345+J1345,IF(U:U="农发5",0.14/N1345+J1345,IF(U:U="农发7",0.19/N1345+J1345,IF(U:U="农发10",0.19/N1345+J1345,IF(U:U="农发20",0.24/N1345+J1345,IF(U:U="国债1",0.05/N1345+J1345,IF(U:U="国债2",0.05/N1345+J1345,IF(U:U="国债3",0.05/N1345+J1345,IF(U:U="国开0",0,IF(U:U="农发0",0,IF(U:U="国债0",0,IF(U:U="口行0",0,0.1/N1345+J1345)))))))))))))))))))))))))</f>
        <v>4.830847730982696</v>
      </c>
      <c r="Q1345" s="1"/>
      <c r="R1345" s="88">
        <f t="shared" si="41"/>
        <v>1.7247730982695941</v>
      </c>
      <c r="S1345" s="1"/>
      <c r="U1345" s="1" t="str">
        <f>IF(I:I="国家开发银行","国开",IF(I:I="中国进出口银行","口行",IF(I:I="中国农业发展银行","农发","国债")))&amp;IF(G:G&lt;1,"0",G1345)</f>
        <v>口行5</v>
      </c>
      <c r="W1345" s="1"/>
      <c r="X1345" s="1"/>
    </row>
    <row r="1346" spans="1:24" ht="15.75" hidden="1" x14ac:dyDescent="0.25">
      <c r="A1346" s="113" t="str">
        <f t="shared" ref="A1346:A1409" si="42">LEFT(B1346,IFERROR(FIND("X",B1346,7),FIND("Z",B1346,7))-1)&amp;".IB"</f>
        <v>170022.IB</v>
      </c>
      <c r="B1346" s="29" t="s">
        <v>4131</v>
      </c>
      <c r="C1346" s="29" t="s">
        <v>4132</v>
      </c>
      <c r="D1346" s="33">
        <v>43084</v>
      </c>
      <c r="E1346" s="33">
        <v>43087</v>
      </c>
      <c r="F1346" s="30">
        <v>287.10000000000002</v>
      </c>
      <c r="G1346" s="30">
        <v>30</v>
      </c>
      <c r="H1346" s="29" t="s">
        <v>12</v>
      </c>
      <c r="I1346" s="29" t="s">
        <v>31</v>
      </c>
      <c r="J1346" s="30">
        <v>4.3555000000000001</v>
      </c>
      <c r="K1346" s="30">
        <v>2.09</v>
      </c>
      <c r="L1346" s="30"/>
      <c r="M1346" s="30">
        <v>16.190000000000001</v>
      </c>
      <c r="N1346" s="84">
        <f>[1]!b_anal_modidura_cnbd(A1346,E1346,1)</f>
        <v>16.5672</v>
      </c>
      <c r="O1346" s="85">
        <f>[1]!b_anal_yield_cnbd(A1346,D1346,1)</f>
        <v>4.3600000000000003</v>
      </c>
      <c r="P1346" s="86">
        <f>IF(U:U="国开1",0.09/N1346+J1346,IF(U:U="国开3",0.14/N1346+J1346,IF(U:U="国开5",0.24/N1346+J1346,IF(U:U="国开7",0.24/N1346+J1346,IF(U:U="国开10",0.29/N1346+J1346,IF(U:U="口行1",0.08/N1346+J1346,IF(U:U="口行2",0.08/N1346+J1346,IF(U:U="口行3",0.08/N1346+J1346,IF(U:U="口行5",0.13/N1346+J1346,IF(U:U="口行7",0.13/N1346+J1346,IF(U:U="口行10",0.18/N1346+J1346,IF(U:U="农发1",0.09/N1346+J1346,IF(U:U="农发2",0.09/N1346+J1346,IF(U:U="农发3",0.09/N1346+J1346,IF(U:U="农发5",0.14/N1346+J1346,IF(U:U="农发7",0.19/N1346+J1346,IF(U:U="农发10",0.19/N1346+J1346,IF(U:U="农发20",0.24/N1346+J1346,IF(U:U="国债1",0.05/N1346+J1346,IF(U:U="国债2",0.05/N1346+J1346,IF(U:U="国债3",0.05/N1346+J1346,IF(U:U="国开0",0,IF(U:U="农发0",0,IF(U:U="国债0",0,IF(U:U="口行0",0,0.1/N1346+J1346)))))))))))))))))))))))))</f>
        <v>4.3615360229851756</v>
      </c>
      <c r="Q1346" s="1"/>
      <c r="R1346" s="88">
        <f t="shared" ref="R1346:R1409" si="43">(P1346-O1346)*100</f>
        <v>0.15360229851753004</v>
      </c>
      <c r="S1346" s="1"/>
      <c r="U1346" s="1" t="str">
        <f>IF(I:I="国家开发银行","国开",IF(I:I="中国进出口银行","口行",IF(I:I="中国农业发展银行","农发","国债")))&amp;IF(G:G&lt;1,"0",G1346)</f>
        <v>国债30</v>
      </c>
      <c r="W1346" s="1"/>
      <c r="X1346" s="1"/>
    </row>
    <row r="1347" spans="1:24" ht="15.75" hidden="1" x14ac:dyDescent="0.25">
      <c r="A1347" s="113" t="str">
        <f t="shared" si="42"/>
        <v>170023.IB</v>
      </c>
      <c r="B1347" s="29" t="s">
        <v>4133</v>
      </c>
      <c r="C1347" s="29" t="s">
        <v>4134</v>
      </c>
      <c r="D1347" s="33">
        <v>43089</v>
      </c>
      <c r="E1347" s="33">
        <v>43090</v>
      </c>
      <c r="F1347" s="30">
        <v>260</v>
      </c>
      <c r="G1347" s="30">
        <v>3</v>
      </c>
      <c r="H1347" s="29" t="s">
        <v>12</v>
      </c>
      <c r="I1347" s="29" t="s">
        <v>31</v>
      </c>
      <c r="J1347" s="30">
        <v>3.7347999999999999</v>
      </c>
      <c r="K1347" s="30">
        <v>1.62</v>
      </c>
      <c r="L1347" s="30">
        <v>3.8165</v>
      </c>
      <c r="M1347" s="30">
        <v>9.58</v>
      </c>
      <c r="N1347" s="84">
        <f>[1]!b_anal_modidura_cnbd(A1347,E1347,1)</f>
        <v>2.6429999999999998</v>
      </c>
      <c r="O1347" s="85">
        <f>[1]!b_anal_yield_cnbd(A1347,D1347,1)</f>
        <v>3.7909000000000002</v>
      </c>
      <c r="P1347" s="86">
        <f>IF(U:U="国开1",0.09/N1347+J1347,IF(U:U="国开3",0.14/N1347+J1347,IF(U:U="国开5",0.24/N1347+J1347,IF(U:U="国开7",0.24/N1347+J1347,IF(U:U="国开10",0.29/N1347+J1347,IF(U:U="口行1",0.08/N1347+J1347,IF(U:U="口行2",0.08/N1347+J1347,IF(U:U="口行3",0.08/N1347+J1347,IF(U:U="口行5",0.13/N1347+J1347,IF(U:U="口行7",0.13/N1347+J1347,IF(U:U="口行10",0.18/N1347+J1347,IF(U:U="农发1",0.09/N1347+J1347,IF(U:U="农发2",0.09/N1347+J1347,IF(U:U="农发3",0.09/N1347+J1347,IF(U:U="农发5",0.14/N1347+J1347,IF(U:U="农发7",0.19/N1347+J1347,IF(U:U="农发10",0.19/N1347+J1347,IF(U:U="农发20",0.24/N1347+J1347,IF(U:U="国债1",0.05/N1347+J1347,IF(U:U="国债2",0.05/N1347+J1347,IF(U:U="国债3",0.05/N1347+J1347,IF(U:U="国开0",0,IF(U:U="农发0",0,IF(U:U="国债0",0,IF(U:U="口行0",0,0.1/N1347+J1347)))))))))))))))))))))))))</f>
        <v>3.753717896329928</v>
      </c>
      <c r="Q1347" s="1"/>
      <c r="R1347" s="88">
        <f t="shared" si="43"/>
        <v>-3.7182103670072131</v>
      </c>
      <c r="S1347" s="1"/>
      <c r="U1347" s="1" t="str">
        <f>IF(I:I="国家开发银行","国开",IF(I:I="中国进出口银行","口行",IF(I:I="中国农业发展银行","农发","国债")))&amp;IF(G:G&lt;1,"0",G1347)</f>
        <v>国债3</v>
      </c>
      <c r="W1347" s="1"/>
      <c r="X1347" s="1"/>
    </row>
    <row r="1348" spans="1:24" ht="15.75" hidden="1" x14ac:dyDescent="0.25">
      <c r="A1348" s="113" t="str">
        <f t="shared" si="42"/>
        <v>170310.IB</v>
      </c>
      <c r="B1348" s="29" t="s">
        <v>4135</v>
      </c>
      <c r="C1348" s="29" t="s">
        <v>4136</v>
      </c>
      <c r="D1348" s="33">
        <v>43090</v>
      </c>
      <c r="E1348" s="33">
        <v>43103</v>
      </c>
      <c r="F1348" s="30">
        <v>30</v>
      </c>
      <c r="G1348" s="30">
        <v>3</v>
      </c>
      <c r="H1348" s="29" t="s">
        <v>12</v>
      </c>
      <c r="I1348" s="29" t="s">
        <v>22</v>
      </c>
      <c r="J1348" s="30">
        <v>4.7138999999999998</v>
      </c>
      <c r="K1348" s="30">
        <v>2.42</v>
      </c>
      <c r="L1348" s="30"/>
      <c r="M1348" s="30">
        <v>1</v>
      </c>
      <c r="N1348" s="84">
        <f>[1]!b_anal_modidura_cnbd(A1348,E1348,1)</f>
        <v>2.3639000000000001</v>
      </c>
      <c r="O1348" s="85">
        <f>[1]!b_anal_yield_cnbd(A1348,D1348,1)</f>
        <v>4.7686999999999999</v>
      </c>
      <c r="P1348" s="86">
        <f>IF(U:U="国开1",0.09/N1348+J1348,IF(U:U="国开3",0.14/N1348+J1348,IF(U:U="国开5",0.24/N1348+J1348,IF(U:U="国开7",0.24/N1348+J1348,IF(U:U="国开10",0.29/N1348+J1348,IF(U:U="口行1",0.08/N1348+J1348,IF(U:U="口行2",0.08/N1348+J1348,IF(U:U="口行3",0.08/N1348+J1348,IF(U:U="口行5",0.13/N1348+J1348,IF(U:U="口行7",0.13/N1348+J1348,IF(U:U="口行10",0.18/N1348+J1348,IF(U:U="农发1",0.09/N1348+J1348,IF(U:U="农发2",0.09/N1348+J1348,IF(U:U="农发3",0.09/N1348+J1348,IF(U:U="农发5",0.14/N1348+J1348,IF(U:U="农发7",0.19/N1348+J1348,IF(U:U="农发10",0.19/N1348+J1348,IF(U:U="农发20",0.24/N1348+J1348,IF(U:U="国债1",0.05/N1348+J1348,IF(U:U="国债2",0.05/N1348+J1348,IF(U:U="国债3",0.05/N1348+J1348,IF(U:U="国开0",0,IF(U:U="农发0",0,IF(U:U="国债0",0,IF(U:U="口行0",0,0.1/N1348+J1348)))))))))))))))))))))))))</f>
        <v>4.7477423791192521</v>
      </c>
      <c r="Q1348" s="1"/>
      <c r="R1348" s="88">
        <f t="shared" si="43"/>
        <v>-2.0957620880747818</v>
      </c>
      <c r="S1348" s="1"/>
      <c r="U1348" s="1" t="str">
        <f>IF(I:I="国家开发银行","国开",IF(I:I="中国进出口银行","口行",IF(I:I="中国农业发展银行","农发","国债")))&amp;IF(G:G&lt;1,"0",G1348)</f>
        <v>口行3</v>
      </c>
      <c r="W1348" s="1"/>
      <c r="X1348" s="1"/>
    </row>
    <row r="1349" spans="1:24" ht="15.75" hidden="1" x14ac:dyDescent="0.25">
      <c r="A1349" s="113" t="str">
        <f t="shared" si="42"/>
        <v>170209.IB</v>
      </c>
      <c r="B1349" s="29" t="s">
        <v>4137</v>
      </c>
      <c r="C1349" s="29" t="s">
        <v>4138</v>
      </c>
      <c r="D1349" s="33">
        <v>43090</v>
      </c>
      <c r="E1349" s="33">
        <v>43094</v>
      </c>
      <c r="F1349" s="30">
        <v>40</v>
      </c>
      <c r="G1349" s="30">
        <v>3</v>
      </c>
      <c r="H1349" s="29" t="s">
        <v>12</v>
      </c>
      <c r="I1349" s="29" t="s">
        <v>15</v>
      </c>
      <c r="J1349" s="30">
        <v>4.6943000000000001</v>
      </c>
      <c r="K1349" s="30">
        <v>3.68</v>
      </c>
      <c r="L1349" s="30"/>
      <c r="M1349" s="30">
        <v>2.3199999999999998</v>
      </c>
      <c r="N1349" s="84">
        <f>[1]!b_anal_modidura_cnbd(A1349,E1349,1)</f>
        <v>2.4765000000000001</v>
      </c>
      <c r="O1349" s="85">
        <f>[1]!b_anal_yield_cnbd(A1349,D1349,1)</f>
        <v>4.7676999999999996</v>
      </c>
      <c r="P1349" s="86">
        <f>IF(U:U="国开1",0.09/N1349+J1349,IF(U:U="国开3",0.14/N1349+J1349,IF(U:U="国开5",0.24/N1349+J1349,IF(U:U="国开7",0.24/N1349+J1349,IF(U:U="国开10",0.29/N1349+J1349,IF(U:U="口行1",0.08/N1349+J1349,IF(U:U="口行2",0.08/N1349+J1349,IF(U:U="口行3",0.08/N1349+J1349,IF(U:U="口行5",0.13/N1349+J1349,IF(U:U="口行7",0.13/N1349+J1349,IF(U:U="口行10",0.18/N1349+J1349,IF(U:U="农发1",0.09/N1349+J1349,IF(U:U="农发2",0.09/N1349+J1349,IF(U:U="农发3",0.09/N1349+J1349,IF(U:U="农发5",0.14/N1349+J1349,IF(U:U="农发7",0.19/N1349+J1349,IF(U:U="农发10",0.19/N1349+J1349,IF(U:U="农发20",0.24/N1349+J1349,IF(U:U="国债1",0.05/N1349+J1349,IF(U:U="国债2",0.05/N1349+J1349,IF(U:U="国债3",0.05/N1349+J1349,IF(U:U="国开0",0,IF(U:U="农发0",0,IF(U:U="国债0",0,IF(U:U="口行0",0,0.1/N1349+J1349)))))))))))))))))))))))))</f>
        <v>4.7508313951140728</v>
      </c>
      <c r="Q1349" s="1"/>
      <c r="R1349" s="88">
        <f t="shared" si="43"/>
        <v>-1.6868604885926786</v>
      </c>
      <c r="S1349" s="1"/>
      <c r="U1349" s="1" t="str">
        <f>IF(I:I="国家开发银行","国开",IF(I:I="中国进出口银行","口行",IF(I:I="中国农业发展银行","农发","国债")))&amp;IF(G:G&lt;1,"0",G1349)</f>
        <v>国开3</v>
      </c>
      <c r="W1349" s="1"/>
      <c r="X1349" s="1"/>
    </row>
    <row r="1350" spans="1:24" ht="15.75" hidden="1" x14ac:dyDescent="0.25">
      <c r="A1350" s="113" t="str">
        <f t="shared" si="42"/>
        <v>170208.IB</v>
      </c>
      <c r="B1350" s="29" t="s">
        <v>4139</v>
      </c>
      <c r="C1350" s="29" t="s">
        <v>4140</v>
      </c>
      <c r="D1350" s="33">
        <v>43090</v>
      </c>
      <c r="E1350" s="33">
        <v>43094</v>
      </c>
      <c r="F1350" s="30">
        <v>40</v>
      </c>
      <c r="G1350" s="30">
        <v>7</v>
      </c>
      <c r="H1350" s="29" t="s">
        <v>12</v>
      </c>
      <c r="I1350" s="29" t="s">
        <v>15</v>
      </c>
      <c r="J1350" s="30">
        <v>4.9298999999999999</v>
      </c>
      <c r="K1350" s="30">
        <v>3.3</v>
      </c>
      <c r="L1350" s="30"/>
      <c r="M1350" s="30">
        <v>1.37</v>
      </c>
      <c r="N1350" s="84">
        <f>[1]!b_anal_modidura_cnbd(A1350,E1350,1)</f>
        <v>5.5537999999999998</v>
      </c>
      <c r="O1350" s="85">
        <f>[1]!b_anal_yield_cnbd(A1350,D1350,1)</f>
        <v>4.9561999999999999</v>
      </c>
      <c r="P1350" s="86">
        <f>IF(U:U="国开1",0.09/N1350+J1350,IF(U:U="国开3",0.14/N1350+J1350,IF(U:U="国开5",0.24/N1350+J1350,IF(U:U="国开7",0.24/N1350+J1350,IF(U:U="国开10",0.29/N1350+J1350,IF(U:U="口行1",0.08/N1350+J1350,IF(U:U="口行2",0.08/N1350+J1350,IF(U:U="口行3",0.08/N1350+J1350,IF(U:U="口行5",0.13/N1350+J1350,IF(U:U="口行7",0.13/N1350+J1350,IF(U:U="口行10",0.18/N1350+J1350,IF(U:U="农发1",0.09/N1350+J1350,IF(U:U="农发2",0.09/N1350+J1350,IF(U:U="农发3",0.09/N1350+J1350,IF(U:U="农发5",0.14/N1350+J1350,IF(U:U="农发7",0.19/N1350+J1350,IF(U:U="农发10",0.19/N1350+J1350,IF(U:U="农发20",0.24/N1350+J1350,IF(U:U="国债1",0.05/N1350+J1350,IF(U:U="国债2",0.05/N1350+J1350,IF(U:U="国债3",0.05/N1350+J1350,IF(U:U="国开0",0,IF(U:U="农发0",0,IF(U:U="国债0",0,IF(U:U="口行0",0,0.1/N1350+J1350)))))))))))))))))))))))))</f>
        <v>4.9731136555151432</v>
      </c>
      <c r="Q1350" s="1"/>
      <c r="R1350" s="88">
        <f t="shared" si="43"/>
        <v>1.6913655515143233</v>
      </c>
      <c r="S1350" s="1"/>
      <c r="U1350" s="1" t="str">
        <f>IF(I:I="国家开发银行","国开",IF(I:I="中国进出口银行","口行",IF(I:I="中国农业发展银行","农发","国债")))&amp;IF(G:G&lt;1,"0",G1350)</f>
        <v>国开7</v>
      </c>
      <c r="W1350" s="1"/>
      <c r="X1350" s="1"/>
    </row>
    <row r="1351" spans="1:24" ht="15.75" hidden="1" x14ac:dyDescent="0.25">
      <c r="A1351" s="113" t="str">
        <f t="shared" si="42"/>
        <v>170309.IB</v>
      </c>
      <c r="B1351" s="29" t="s">
        <v>4141</v>
      </c>
      <c r="C1351" s="29" t="s">
        <v>4142</v>
      </c>
      <c r="D1351" s="33">
        <v>43090</v>
      </c>
      <c r="E1351" s="33">
        <v>43103</v>
      </c>
      <c r="F1351" s="30">
        <v>30</v>
      </c>
      <c r="G1351" s="30">
        <v>5</v>
      </c>
      <c r="H1351" s="29" t="s">
        <v>12</v>
      </c>
      <c r="I1351" s="29" t="s">
        <v>22</v>
      </c>
      <c r="J1351" s="30">
        <v>4.7991000000000001</v>
      </c>
      <c r="K1351" s="30">
        <v>1.97</v>
      </c>
      <c r="L1351" s="30"/>
      <c r="M1351" s="30">
        <v>1.46</v>
      </c>
      <c r="N1351" s="84">
        <f>[1]!b_anal_modidura_cnbd(A1351,E1351,1)</f>
        <v>3.9373999999999998</v>
      </c>
      <c r="O1351" s="85">
        <f>[1]!b_anal_yield_cnbd(A1351,D1351,1)</f>
        <v>4.8220999999999998</v>
      </c>
      <c r="P1351" s="86">
        <f>IF(U:U="国开1",0.09/N1351+J1351,IF(U:U="国开3",0.14/N1351+J1351,IF(U:U="国开5",0.24/N1351+J1351,IF(U:U="国开7",0.24/N1351+J1351,IF(U:U="国开10",0.29/N1351+J1351,IF(U:U="口行1",0.08/N1351+J1351,IF(U:U="口行2",0.08/N1351+J1351,IF(U:U="口行3",0.08/N1351+J1351,IF(U:U="口行5",0.13/N1351+J1351,IF(U:U="口行7",0.13/N1351+J1351,IF(U:U="口行10",0.18/N1351+J1351,IF(U:U="农发1",0.09/N1351+J1351,IF(U:U="农发2",0.09/N1351+J1351,IF(U:U="农发3",0.09/N1351+J1351,IF(U:U="农发5",0.14/N1351+J1351,IF(U:U="农发7",0.19/N1351+J1351,IF(U:U="农发10",0.19/N1351+J1351,IF(U:U="农发20",0.24/N1351+J1351,IF(U:U="国债1",0.05/N1351+J1351,IF(U:U="国债2",0.05/N1351+J1351,IF(U:U="国债3",0.05/N1351+J1351,IF(U:U="国开0",0,IF(U:U="农发0",0,IF(U:U="国债0",0,IF(U:U="口行0",0,0.1/N1351+J1351)))))))))))))))))))))))))</f>
        <v>4.832116711535531</v>
      </c>
      <c r="Q1351" s="1"/>
      <c r="R1351" s="88">
        <f t="shared" si="43"/>
        <v>1.0016711535531186</v>
      </c>
      <c r="S1351" s="1"/>
      <c r="U1351" s="1" t="str">
        <f>IF(I:I="国家开发银行","国开",IF(I:I="中国进出口银行","口行",IF(I:I="中国农业发展银行","农发","国债")))&amp;IF(G:G&lt;1,"0",G1351)</f>
        <v>口行5</v>
      </c>
      <c r="W1351" s="1"/>
      <c r="X1351" s="1"/>
    </row>
    <row r="1352" spans="1:24" ht="15.75" hidden="1" x14ac:dyDescent="0.25">
      <c r="A1352" s="113" t="str">
        <f t="shared" si="42"/>
        <v>170212.IB</v>
      </c>
      <c r="B1352" s="29" t="s">
        <v>4143</v>
      </c>
      <c r="C1352" s="29" t="s">
        <v>4144</v>
      </c>
      <c r="D1352" s="33">
        <v>43090</v>
      </c>
      <c r="E1352" s="33">
        <v>43094</v>
      </c>
      <c r="F1352" s="30">
        <v>40</v>
      </c>
      <c r="G1352" s="30">
        <v>5</v>
      </c>
      <c r="H1352" s="29" t="s">
        <v>12</v>
      </c>
      <c r="I1352" s="29" t="s">
        <v>15</v>
      </c>
      <c r="J1352" s="30">
        <v>4.7374999999999998</v>
      </c>
      <c r="K1352" s="30">
        <v>3.93</v>
      </c>
      <c r="L1352" s="30"/>
      <c r="M1352" s="30">
        <v>3.28</v>
      </c>
      <c r="N1352" s="84">
        <f>[1]!b_anal_modidura_cnbd(A1352,E1352,1)</f>
        <v>4.2588999999999997</v>
      </c>
      <c r="O1352" s="85">
        <f>[1]!b_anal_yield_cnbd(A1352,D1352,1)</f>
        <v>4.7971000000000004</v>
      </c>
      <c r="P1352" s="86">
        <f>IF(U:U="国开1",0.09/N1352+J1352,IF(U:U="国开3",0.14/N1352+J1352,IF(U:U="国开5",0.24/N1352+J1352,IF(U:U="国开7",0.24/N1352+J1352,IF(U:U="国开10",0.29/N1352+J1352,IF(U:U="口行1",0.08/N1352+J1352,IF(U:U="口行2",0.08/N1352+J1352,IF(U:U="口行3",0.08/N1352+J1352,IF(U:U="口行5",0.13/N1352+J1352,IF(U:U="口行7",0.13/N1352+J1352,IF(U:U="口行10",0.18/N1352+J1352,IF(U:U="农发1",0.09/N1352+J1352,IF(U:U="农发2",0.09/N1352+J1352,IF(U:U="农发3",0.09/N1352+J1352,IF(U:U="农发5",0.14/N1352+J1352,IF(U:U="农发7",0.19/N1352+J1352,IF(U:U="农发10",0.19/N1352+J1352,IF(U:U="农发20",0.24/N1352+J1352,IF(U:U="国债1",0.05/N1352+J1352,IF(U:U="国债2",0.05/N1352+J1352,IF(U:U="国债3",0.05/N1352+J1352,IF(U:U="国开0",0,IF(U:U="农发0",0,IF(U:U="国债0",0,IF(U:U="口行0",0,0.1/N1352+J1352)))))))))))))))))))))))))</f>
        <v>4.7938525793045148</v>
      </c>
      <c r="Q1352" s="1"/>
      <c r="R1352" s="88">
        <f t="shared" si="43"/>
        <v>-0.32474206954855589</v>
      </c>
      <c r="S1352" s="1"/>
      <c r="U1352" s="1" t="str">
        <f>IF(I:I="国家开发银行","国开",IF(I:I="中国进出口银行","口行",IF(I:I="中国农业发展银行","农发","国债")))&amp;IF(G:G&lt;1,"0",G1352)</f>
        <v>国开5</v>
      </c>
      <c r="W1352" s="1"/>
      <c r="X1352" s="1"/>
    </row>
    <row r="1353" spans="1:24" ht="15.75" hidden="1" x14ac:dyDescent="0.25">
      <c r="A1353" s="113" t="str">
        <f t="shared" si="42"/>
        <v>160205.IB</v>
      </c>
      <c r="B1353" s="29" t="s">
        <v>4145</v>
      </c>
      <c r="C1353" s="29" t="s">
        <v>4146</v>
      </c>
      <c r="D1353" s="33">
        <v>43091</v>
      </c>
      <c r="E1353" s="33">
        <v>43108</v>
      </c>
      <c r="F1353" s="30">
        <v>400</v>
      </c>
      <c r="G1353" s="30">
        <v>20</v>
      </c>
      <c r="H1353" s="29" t="s">
        <v>12</v>
      </c>
      <c r="I1353" s="29" t="s">
        <v>15</v>
      </c>
      <c r="J1353" s="30">
        <v>5.14</v>
      </c>
      <c r="K1353" s="30">
        <v>1.32</v>
      </c>
      <c r="L1353" s="30"/>
      <c r="M1353" s="30">
        <v>1.1299999999999999</v>
      </c>
      <c r="N1353" s="84">
        <f>[1]!b_anal_modidura_cnbd(A1353,E1353,1)</f>
        <v>11.7681</v>
      </c>
      <c r="O1353" s="85">
        <f>[1]!b_anal_yield_cnbd(A1353,D1353,1)</f>
        <v>5.1494999999999997</v>
      </c>
      <c r="P1353" s="86">
        <f>IF(U:U="国开1",0.09/N1353+J1353,IF(U:U="国开3",0.14/N1353+J1353,IF(U:U="国开5",0.24/N1353+J1353,IF(U:U="国开7",0.24/N1353+J1353,IF(U:U="国开10",0.29/N1353+J1353,IF(U:U="口行1",0.08/N1353+J1353,IF(U:U="口行2",0.08/N1353+J1353,IF(U:U="口行3",0.08/N1353+J1353,IF(U:U="口行5",0.13/N1353+J1353,IF(U:U="口行7",0.13/N1353+J1353,IF(U:U="口行10",0.18/N1353+J1353,IF(U:U="农发1",0.09/N1353+J1353,IF(U:U="农发2",0.09/N1353+J1353,IF(U:U="农发3",0.09/N1353+J1353,IF(U:U="农发5",0.14/N1353+J1353,IF(U:U="农发7",0.19/N1353+J1353,IF(U:U="农发10",0.19/N1353+J1353,IF(U:U="农发20",0.24/N1353+J1353,IF(U:U="国债1",0.05/N1353+J1353,IF(U:U="国债2",0.05/N1353+J1353,IF(U:U="国债3",0.05/N1353+J1353,IF(U:U="国开0",0,IF(U:U="农发0",0,IF(U:U="国债0",0,IF(U:U="口行0",0,0.1/N1353+J1353)))))))))))))))))))))))))</f>
        <v>5.1484975484572697</v>
      </c>
      <c r="Q1353" s="1"/>
      <c r="R1353" s="88">
        <f t="shared" si="43"/>
        <v>-0.10024515427300429</v>
      </c>
      <c r="S1353" s="1"/>
      <c r="U1353" s="1" t="str">
        <f>IF(I:I="国家开发银行","国开",IF(I:I="中国进出口银行","口行",IF(I:I="中国农业发展银行","农发","国债")))&amp;IF(G:G&lt;1,"0",G1353)</f>
        <v>国开20</v>
      </c>
      <c r="W1353" s="1"/>
      <c r="X1353" s="1"/>
    </row>
    <row r="1354" spans="1:24" ht="15.75" hidden="1" x14ac:dyDescent="0.25">
      <c r="A1354" s="113" t="str">
        <f t="shared" si="42"/>
        <v>170208.IB</v>
      </c>
      <c r="B1354" s="29" t="s">
        <v>4147</v>
      </c>
      <c r="C1354" s="29" t="s">
        <v>4148</v>
      </c>
      <c r="D1354" s="33">
        <v>43102</v>
      </c>
      <c r="E1354" s="33">
        <v>43104</v>
      </c>
      <c r="F1354" s="30">
        <v>60</v>
      </c>
      <c r="G1354" s="30">
        <v>7</v>
      </c>
      <c r="H1354" s="29" t="s">
        <v>12</v>
      </c>
      <c r="I1354" s="29" t="s">
        <v>15</v>
      </c>
      <c r="J1354" s="30">
        <v>4.9425999999999997</v>
      </c>
      <c r="K1354" s="30">
        <v>2.5</v>
      </c>
      <c r="L1354" s="30"/>
      <c r="M1354" s="30">
        <v>1.85</v>
      </c>
      <c r="N1354" s="84">
        <f>[1]!b_anal_modidura_cnbd(A1354,E1354,1)</f>
        <v>5.5228000000000002</v>
      </c>
      <c r="O1354" s="85">
        <f>[1]!b_anal_yield_cnbd(A1354,D1354,1)</f>
        <v>4.9806999999999997</v>
      </c>
      <c r="P1354" s="86">
        <f>IF(U:U="国开1",0.09/N1354+J1354,IF(U:U="国开3",0.14/N1354+J1354,IF(U:U="国开5",0.24/N1354+J1354,IF(U:U="国开7",0.24/N1354+J1354,IF(U:U="国开10",0.29/N1354+J1354,IF(U:U="口行1",0.08/N1354+J1354,IF(U:U="口行2",0.08/N1354+J1354,IF(U:U="口行3",0.08/N1354+J1354,IF(U:U="口行5",0.13/N1354+J1354,IF(U:U="口行7",0.13/N1354+J1354,IF(U:U="口行10",0.18/N1354+J1354,IF(U:U="农发1",0.09/N1354+J1354,IF(U:U="农发2",0.09/N1354+J1354,IF(U:U="农发3",0.09/N1354+J1354,IF(U:U="农发5",0.14/N1354+J1354,IF(U:U="农发7",0.19/N1354+J1354,IF(U:U="农发10",0.19/N1354+J1354,IF(U:U="农发20",0.24/N1354+J1354,IF(U:U="国债1",0.05/N1354+J1354,IF(U:U="国债2",0.05/N1354+J1354,IF(U:U="国债3",0.05/N1354+J1354,IF(U:U="国开0",0,IF(U:U="农发0",0,IF(U:U="国债0",0,IF(U:U="口行0",0,0.1/N1354+J1354)))))))))))))))))))))))))</f>
        <v>4.9860562178605052</v>
      </c>
      <c r="Q1354" s="1"/>
      <c r="R1354" s="88">
        <f t="shared" si="43"/>
        <v>0.53562178605055522</v>
      </c>
      <c r="S1354" s="1"/>
      <c r="U1354" s="1" t="str">
        <f>IF(I:I="国家开发银行","国开",IF(I:I="中国进出口银行","口行",IF(I:I="中国农业发展银行","农发","国债")))&amp;IF(G:G&lt;1,"0",G1354)</f>
        <v>国开7</v>
      </c>
      <c r="W1354" s="1"/>
      <c r="X1354" s="1"/>
    </row>
    <row r="1355" spans="1:24" ht="15.75" hidden="1" x14ac:dyDescent="0.25">
      <c r="A1355" s="113" t="str">
        <f t="shared" si="42"/>
        <v>150406.IB</v>
      </c>
      <c r="B1355" s="29" t="s">
        <v>4149</v>
      </c>
      <c r="C1355" s="29" t="s">
        <v>4150</v>
      </c>
      <c r="D1355" s="33">
        <v>43103</v>
      </c>
      <c r="E1355" s="33">
        <v>43105</v>
      </c>
      <c r="F1355" s="30">
        <v>70</v>
      </c>
      <c r="G1355" s="30">
        <v>3</v>
      </c>
      <c r="H1355" s="29" t="s">
        <v>12</v>
      </c>
      <c r="I1355" s="29" t="s">
        <v>41</v>
      </c>
      <c r="J1355" s="30">
        <v>3.4815999999999998</v>
      </c>
      <c r="K1355" s="30"/>
      <c r="L1355" s="30"/>
      <c r="M1355" s="30"/>
      <c r="N1355" s="84">
        <f>[1]!b_anal_modidura_cnbd(A1355,E1355,1)</f>
        <v>0.17430000000000001</v>
      </c>
      <c r="O1355" s="85">
        <f>[1]!b_anal_yield_cnbd(A1355,D1355,1)</f>
        <v>3.9167000000000001</v>
      </c>
      <c r="P1355" s="86">
        <f>IF(U:U="国开1",0.09/N1355+J1355,IF(U:U="国开3",0.14/N1355+J1355,IF(U:U="国开5",0.24/N1355+J1355,IF(U:U="国开7",0.24/N1355+J1355,IF(U:U="国开10",0.29/N1355+J1355,IF(U:U="口行1",0.08/N1355+J1355,IF(U:U="口行2",0.08/N1355+J1355,IF(U:U="口行3",0.08/N1355+J1355,IF(U:U="口行5",0.13/N1355+J1355,IF(U:U="口行7",0.13/N1355+J1355,IF(U:U="口行10",0.18/N1355+J1355,IF(U:U="农发1",0.09/N1355+J1355,IF(U:U="农发2",0.09/N1355+J1355,IF(U:U="农发3",0.09/N1355+J1355,IF(U:U="农发5",0.14/N1355+J1355,IF(U:U="农发7",0.19/N1355+J1355,IF(U:U="农发10",0.19/N1355+J1355,IF(U:U="农发20",0.24/N1355+J1355,IF(U:U="国债1",0.05/N1355+J1355,IF(U:U="国债2",0.05/N1355+J1355,IF(U:U="国债3",0.05/N1355+J1355,IF(U:U="国开0",0,IF(U:U="农发0",0,IF(U:U="国债0",0,IF(U:U="口行0",0,0.1/N1355+J1355)))))))))))))))))))))))))</f>
        <v>3.9979511187607573</v>
      </c>
      <c r="Q1355" s="1"/>
      <c r="R1355" s="88">
        <f t="shared" si="43"/>
        <v>8.1251118760757191</v>
      </c>
      <c r="S1355" s="1"/>
      <c r="U1355" s="1" t="str">
        <f>IF(I:I="国家开发银行","国开",IF(I:I="中国进出口银行","口行",IF(I:I="中国农业发展银行","农发","国债")))&amp;IF(G:G&lt;1,"0",G1355)</f>
        <v>农发3</v>
      </c>
      <c r="W1355" s="1"/>
      <c r="X1355" s="1"/>
    </row>
    <row r="1356" spans="1:24" ht="15.75" hidden="1" x14ac:dyDescent="0.25">
      <c r="A1356" s="113" t="str">
        <f t="shared" si="42"/>
        <v>170412.IB</v>
      </c>
      <c r="B1356" s="29" t="s">
        <v>4151</v>
      </c>
      <c r="C1356" s="29" t="s">
        <v>4152</v>
      </c>
      <c r="D1356" s="33">
        <v>43103</v>
      </c>
      <c r="E1356" s="33">
        <v>43105</v>
      </c>
      <c r="F1356" s="30">
        <v>30</v>
      </c>
      <c r="G1356" s="30">
        <v>5</v>
      </c>
      <c r="H1356" s="29" t="s">
        <v>12</v>
      </c>
      <c r="I1356" s="29" t="s">
        <v>41</v>
      </c>
      <c r="J1356" s="30">
        <v>4.8239000000000001</v>
      </c>
      <c r="K1356" s="30"/>
      <c r="L1356" s="30"/>
      <c r="M1356" s="30"/>
      <c r="N1356" s="84">
        <f>[1]!b_anal_modidura_cnbd(A1356,E1356,1)</f>
        <v>4.0388000000000002</v>
      </c>
      <c r="O1356" s="85">
        <f>[1]!b_anal_yield_cnbd(A1356,D1356,1)</f>
        <v>4.8372000000000002</v>
      </c>
      <c r="P1356" s="86">
        <f>IF(U:U="国开1",0.09/N1356+J1356,IF(U:U="国开3",0.14/N1356+J1356,IF(U:U="国开5",0.24/N1356+J1356,IF(U:U="国开7",0.24/N1356+J1356,IF(U:U="国开10",0.29/N1356+J1356,IF(U:U="口行1",0.08/N1356+J1356,IF(U:U="口行2",0.08/N1356+J1356,IF(U:U="口行3",0.08/N1356+J1356,IF(U:U="口行5",0.13/N1356+J1356,IF(U:U="口行7",0.13/N1356+J1356,IF(U:U="口行10",0.18/N1356+J1356,IF(U:U="农发1",0.09/N1356+J1356,IF(U:U="农发2",0.09/N1356+J1356,IF(U:U="农发3",0.09/N1356+J1356,IF(U:U="农发5",0.14/N1356+J1356,IF(U:U="农发7",0.19/N1356+J1356,IF(U:U="农发10",0.19/N1356+J1356,IF(U:U="农发20",0.24/N1356+J1356,IF(U:U="国债1",0.05/N1356+J1356,IF(U:U="国债2",0.05/N1356+J1356,IF(U:U="国债3",0.05/N1356+J1356,IF(U:U="国开0",0,IF(U:U="农发0",0,IF(U:U="国债0",0,IF(U:U="口行0",0,0.1/N1356+J1356)))))))))))))))))))))))))</f>
        <v>4.858563761513321</v>
      </c>
      <c r="Q1356" s="1"/>
      <c r="R1356" s="88">
        <f t="shared" si="43"/>
        <v>2.1363761513320867</v>
      </c>
      <c r="S1356" s="1"/>
      <c r="U1356" s="1" t="str">
        <f>IF(I:I="国家开发银行","国开",IF(I:I="中国进出口银行","口行",IF(I:I="中国农业发展银行","农发","国债")))&amp;IF(G:G&lt;1,"0",G1356)</f>
        <v>农发5</v>
      </c>
      <c r="W1356" s="1"/>
      <c r="X1356" s="1"/>
    </row>
    <row r="1357" spans="1:24" ht="15.75" hidden="1" x14ac:dyDescent="0.25">
      <c r="A1357" s="113" t="str">
        <f t="shared" si="42"/>
        <v>170411.IB</v>
      </c>
      <c r="B1357" s="29" t="s">
        <v>4153</v>
      </c>
      <c r="C1357" s="29" t="s">
        <v>4154</v>
      </c>
      <c r="D1357" s="33">
        <v>43103</v>
      </c>
      <c r="E1357" s="33">
        <v>43105</v>
      </c>
      <c r="F1357" s="30">
        <v>32</v>
      </c>
      <c r="G1357" s="30">
        <v>3</v>
      </c>
      <c r="H1357" s="29" t="s">
        <v>12</v>
      </c>
      <c r="I1357" s="29" t="s">
        <v>41</v>
      </c>
      <c r="J1357" s="30">
        <v>4.7089999999999996</v>
      </c>
      <c r="K1357" s="30"/>
      <c r="L1357" s="30"/>
      <c r="M1357" s="30"/>
      <c r="N1357" s="84">
        <f>[1]!b_anal_modidura_cnbd(A1357,E1357,1)</f>
        <v>2.3988</v>
      </c>
      <c r="O1357" s="85">
        <f>[1]!b_anal_yield_cnbd(A1357,D1357,1)</f>
        <v>4.7385000000000002</v>
      </c>
      <c r="P1357" s="86">
        <f>IF(U:U="国开1",0.09/N1357+J1357,IF(U:U="国开3",0.14/N1357+J1357,IF(U:U="国开5",0.24/N1357+J1357,IF(U:U="国开7",0.24/N1357+J1357,IF(U:U="国开10",0.29/N1357+J1357,IF(U:U="口行1",0.08/N1357+J1357,IF(U:U="口行2",0.08/N1357+J1357,IF(U:U="口行3",0.08/N1357+J1357,IF(U:U="口行5",0.13/N1357+J1357,IF(U:U="口行7",0.13/N1357+J1357,IF(U:U="口行10",0.18/N1357+J1357,IF(U:U="农发1",0.09/N1357+J1357,IF(U:U="农发2",0.09/N1357+J1357,IF(U:U="农发3",0.09/N1357+J1357,IF(U:U="农发5",0.14/N1357+J1357,IF(U:U="农发7",0.19/N1357+J1357,IF(U:U="农发10",0.19/N1357+J1357,IF(U:U="农发20",0.24/N1357+J1357,IF(U:U="国债1",0.05/N1357+J1357,IF(U:U="国债2",0.05/N1357+J1357,IF(U:U="国债3",0.05/N1357+J1357,IF(U:U="国开0",0,IF(U:U="农发0",0,IF(U:U="国债0",0,IF(U:U="口行0",0,0.1/N1357+J1357)))))))))))))))))))))))))</f>
        <v>4.7465187593796898</v>
      </c>
      <c r="Q1357" s="1"/>
      <c r="R1357" s="88">
        <f t="shared" si="43"/>
        <v>0.8018759379689655</v>
      </c>
      <c r="S1357" s="1"/>
      <c r="U1357" s="1" t="str">
        <f>IF(I:I="国家开发银行","国开",IF(I:I="中国进出口银行","口行",IF(I:I="中国农业发展银行","农发","国债")))&amp;IF(G:G&lt;1,"0",G1357)</f>
        <v>农发3</v>
      </c>
      <c r="W1357" s="1"/>
      <c r="X1357" s="1"/>
    </row>
    <row r="1358" spans="1:24" ht="15.75" hidden="1" x14ac:dyDescent="0.25">
      <c r="A1358" s="113" t="str">
        <f t="shared" si="42"/>
        <v>170212.IB</v>
      </c>
      <c r="B1358" s="29" t="s">
        <v>4155</v>
      </c>
      <c r="C1358" s="29" t="s">
        <v>4156</v>
      </c>
      <c r="D1358" s="33">
        <v>43104</v>
      </c>
      <c r="E1358" s="33">
        <v>43108</v>
      </c>
      <c r="F1358" s="30">
        <v>70</v>
      </c>
      <c r="G1358" s="30">
        <v>5</v>
      </c>
      <c r="H1358" s="29" t="s">
        <v>12</v>
      </c>
      <c r="I1358" s="29" t="s">
        <v>15</v>
      </c>
      <c r="J1358" s="30">
        <v>4.8177000000000003</v>
      </c>
      <c r="K1358" s="30">
        <v>1.97</v>
      </c>
      <c r="L1358" s="30"/>
      <c r="M1358" s="30">
        <v>3.77</v>
      </c>
      <c r="N1358" s="84">
        <f>[1]!b_anal_modidura_cnbd(A1358,E1358,1)</f>
        <v>4.2192999999999996</v>
      </c>
      <c r="O1358" s="85">
        <f>[1]!b_anal_yield_cnbd(A1358,D1358,1)</f>
        <v>4.8597999999999999</v>
      </c>
      <c r="P1358" s="86">
        <f>IF(U:U="国开1",0.09/N1358+J1358,IF(U:U="国开3",0.14/N1358+J1358,IF(U:U="国开5",0.24/N1358+J1358,IF(U:U="国开7",0.24/N1358+J1358,IF(U:U="国开10",0.29/N1358+J1358,IF(U:U="口行1",0.08/N1358+J1358,IF(U:U="口行2",0.08/N1358+J1358,IF(U:U="口行3",0.08/N1358+J1358,IF(U:U="口行5",0.13/N1358+J1358,IF(U:U="口行7",0.13/N1358+J1358,IF(U:U="口行10",0.18/N1358+J1358,IF(U:U="农发1",0.09/N1358+J1358,IF(U:U="农发2",0.09/N1358+J1358,IF(U:U="农发3",0.09/N1358+J1358,IF(U:U="农发5",0.14/N1358+J1358,IF(U:U="农发7",0.19/N1358+J1358,IF(U:U="农发10",0.19/N1358+J1358,IF(U:U="农发20",0.24/N1358+J1358,IF(U:U="国债1",0.05/N1358+J1358,IF(U:U="国债2",0.05/N1358+J1358,IF(U:U="国债3",0.05/N1358+J1358,IF(U:U="国开0",0,IF(U:U="农发0",0,IF(U:U="国债0",0,IF(U:U="口行0",0,0.1/N1358+J1358)))))))))))))))))))))))))</f>
        <v>4.8745814732301573</v>
      </c>
      <c r="Q1358" s="1"/>
      <c r="R1358" s="88">
        <f t="shared" si="43"/>
        <v>1.4781473230157438</v>
      </c>
      <c r="S1358" s="1"/>
      <c r="U1358" s="1" t="str">
        <f>IF(I:I="国家开发银行","国开",IF(I:I="中国进出口银行","口行",IF(I:I="中国农业发展银行","农发","国债")))&amp;IF(G:G&lt;1,"0",G1358)</f>
        <v>国开5</v>
      </c>
      <c r="W1358" s="1"/>
      <c r="X1358" s="1"/>
    </row>
    <row r="1359" spans="1:24" ht="15.75" hidden="1" x14ac:dyDescent="0.25">
      <c r="A1359" s="113" t="str">
        <f t="shared" si="42"/>
        <v>170215.IB</v>
      </c>
      <c r="B1359" s="29" t="s">
        <v>4157</v>
      </c>
      <c r="C1359" s="29" t="s">
        <v>4158</v>
      </c>
      <c r="D1359" s="33">
        <v>43104</v>
      </c>
      <c r="E1359" s="33">
        <v>43108</v>
      </c>
      <c r="F1359" s="30">
        <v>90</v>
      </c>
      <c r="G1359" s="30">
        <v>10</v>
      </c>
      <c r="H1359" s="29" t="s">
        <v>12</v>
      </c>
      <c r="I1359" s="29" t="s">
        <v>15</v>
      </c>
      <c r="J1359" s="30">
        <v>4.9051999999999998</v>
      </c>
      <c r="K1359" s="30">
        <v>2.33</v>
      </c>
      <c r="L1359" s="30"/>
      <c r="M1359" s="30">
        <v>1.27</v>
      </c>
      <c r="N1359" s="84">
        <f>[1]!b_anal_modidura_cnbd(A1359,E1359,1)</f>
        <v>7.5533999999999999</v>
      </c>
      <c r="O1359" s="85">
        <f>[1]!b_anal_yield_cnbd(A1359,D1359,1)</f>
        <v>4.9398</v>
      </c>
      <c r="P1359" s="86">
        <f>IF(U:U="国开1",0.09/N1359+J1359,IF(U:U="国开3",0.14/N1359+J1359,IF(U:U="国开5",0.24/N1359+J1359,IF(U:U="国开7",0.24/N1359+J1359,IF(U:U="国开10",0.29/N1359+J1359,IF(U:U="口行1",0.08/N1359+J1359,IF(U:U="口行2",0.08/N1359+J1359,IF(U:U="口行3",0.08/N1359+J1359,IF(U:U="口行5",0.13/N1359+J1359,IF(U:U="口行7",0.13/N1359+J1359,IF(U:U="口行10",0.18/N1359+J1359,IF(U:U="农发1",0.09/N1359+J1359,IF(U:U="农发2",0.09/N1359+J1359,IF(U:U="农发3",0.09/N1359+J1359,IF(U:U="农发5",0.14/N1359+J1359,IF(U:U="农发7",0.19/N1359+J1359,IF(U:U="农发10",0.19/N1359+J1359,IF(U:U="农发20",0.24/N1359+J1359,IF(U:U="国债1",0.05/N1359+J1359,IF(U:U="国债2",0.05/N1359+J1359,IF(U:U="国债3",0.05/N1359+J1359,IF(U:U="国开0",0,IF(U:U="农发0",0,IF(U:U="国债0",0,IF(U:U="口行0",0,0.1/N1359+J1359)))))))))))))))))))))))))</f>
        <v>4.9435933063256279</v>
      </c>
      <c r="Q1359" s="1"/>
      <c r="R1359" s="88">
        <f t="shared" si="43"/>
        <v>0.37933063256279098</v>
      </c>
      <c r="S1359" s="1"/>
      <c r="U1359" s="1" t="str">
        <f>IF(I:I="国家开发银行","国开",IF(I:I="中国进出口银行","口行",IF(I:I="中国农业发展银行","农发","国债")))&amp;IF(G:G&lt;1,"0",G1359)</f>
        <v>国开10</v>
      </c>
      <c r="W1359" s="1"/>
      <c r="X1359" s="1"/>
    </row>
    <row r="1360" spans="1:24" ht="15.75" hidden="1" x14ac:dyDescent="0.25">
      <c r="A1360" s="113" t="str">
        <f t="shared" si="42"/>
        <v>170209.IB</v>
      </c>
      <c r="B1360" s="29" t="s">
        <v>4159</v>
      </c>
      <c r="C1360" s="29" t="s">
        <v>4160</v>
      </c>
      <c r="D1360" s="33">
        <v>43104</v>
      </c>
      <c r="E1360" s="33">
        <v>43108</v>
      </c>
      <c r="F1360" s="30">
        <v>60</v>
      </c>
      <c r="G1360" s="30">
        <v>3</v>
      </c>
      <c r="H1360" s="29" t="s">
        <v>12</v>
      </c>
      <c r="I1360" s="29" t="s">
        <v>15</v>
      </c>
      <c r="J1360" s="30">
        <v>4.6311999999999998</v>
      </c>
      <c r="K1360" s="30">
        <v>3.27</v>
      </c>
      <c r="L1360" s="30"/>
      <c r="M1360" s="30">
        <v>1.2</v>
      </c>
      <c r="N1360" s="84">
        <f>[1]!b_anal_modidura_cnbd(A1360,E1360,1)</f>
        <v>2.4409999999999998</v>
      </c>
      <c r="O1360" s="85">
        <f>[1]!b_anal_yield_cnbd(A1360,D1360,1)</f>
        <v>4.7095000000000002</v>
      </c>
      <c r="P1360" s="86">
        <f>IF(U:U="国开1",0.09/N1360+J1360,IF(U:U="国开3",0.14/N1360+J1360,IF(U:U="国开5",0.24/N1360+J1360,IF(U:U="国开7",0.24/N1360+J1360,IF(U:U="国开10",0.29/N1360+J1360,IF(U:U="口行1",0.08/N1360+J1360,IF(U:U="口行2",0.08/N1360+J1360,IF(U:U="口行3",0.08/N1360+J1360,IF(U:U="口行5",0.13/N1360+J1360,IF(U:U="口行7",0.13/N1360+J1360,IF(U:U="口行10",0.18/N1360+J1360,IF(U:U="农发1",0.09/N1360+J1360,IF(U:U="农发2",0.09/N1360+J1360,IF(U:U="农发3",0.09/N1360+J1360,IF(U:U="农发5",0.14/N1360+J1360,IF(U:U="农发7",0.19/N1360+J1360,IF(U:U="农发10",0.19/N1360+J1360,IF(U:U="农发20",0.24/N1360+J1360,IF(U:U="国债1",0.05/N1360+J1360,IF(U:U="国债2",0.05/N1360+J1360,IF(U:U="国债3",0.05/N1360+J1360,IF(U:U="国开0",0,IF(U:U="农发0",0,IF(U:U="国债0",0,IF(U:U="口行0",0,0.1/N1360+J1360)))))))))))))))))))))))))</f>
        <v>4.6885535436296601</v>
      </c>
      <c r="Q1360" s="1"/>
      <c r="R1360" s="88">
        <f t="shared" si="43"/>
        <v>-2.0946456370340094</v>
      </c>
      <c r="S1360" s="1"/>
      <c r="U1360" s="1" t="str">
        <f>IF(I:I="国家开发银行","国开",IF(I:I="中国进出口银行","口行",IF(I:I="中国农业发展银行","农发","国债")))&amp;IF(G:G&lt;1,"0",G1360)</f>
        <v>国开3</v>
      </c>
      <c r="W1360" s="1"/>
      <c r="X1360" s="1"/>
    </row>
    <row r="1361" spans="1:24" ht="15.75" hidden="1" x14ac:dyDescent="0.25">
      <c r="A1361" s="113" t="str">
        <f t="shared" si="42"/>
        <v>170309.IB</v>
      </c>
      <c r="B1361" s="29" t="s">
        <v>4161</v>
      </c>
      <c r="C1361" s="29" t="s">
        <v>4162</v>
      </c>
      <c r="D1361" s="33">
        <v>43105</v>
      </c>
      <c r="E1361" s="33">
        <v>43108</v>
      </c>
      <c r="F1361" s="30">
        <v>30</v>
      </c>
      <c r="G1361" s="30">
        <v>5</v>
      </c>
      <c r="H1361" s="29" t="s">
        <v>12</v>
      </c>
      <c r="I1361" s="29" t="s">
        <v>22</v>
      </c>
      <c r="J1361" s="30">
        <v>4.8566000000000003</v>
      </c>
      <c r="K1361" s="30">
        <v>2.79</v>
      </c>
      <c r="L1361" s="30"/>
      <c r="M1361" s="30">
        <v>2.31</v>
      </c>
      <c r="N1361" s="84">
        <f>[1]!b_anal_modidura_cnbd(A1361,E1361,1)</f>
        <v>3.9232</v>
      </c>
      <c r="O1361" s="85">
        <f>[1]!b_anal_yield_cnbd(A1361,D1361,1)</f>
        <v>4.8875999999999999</v>
      </c>
      <c r="P1361" s="86">
        <f>IF(U:U="国开1",0.09/N1361+J1361,IF(U:U="国开3",0.14/N1361+J1361,IF(U:U="国开5",0.24/N1361+J1361,IF(U:U="国开7",0.24/N1361+J1361,IF(U:U="国开10",0.29/N1361+J1361,IF(U:U="口行1",0.08/N1361+J1361,IF(U:U="口行2",0.08/N1361+J1361,IF(U:U="口行3",0.08/N1361+J1361,IF(U:U="口行5",0.13/N1361+J1361,IF(U:U="口行7",0.13/N1361+J1361,IF(U:U="口行10",0.18/N1361+J1361,IF(U:U="农发1",0.09/N1361+J1361,IF(U:U="农发2",0.09/N1361+J1361,IF(U:U="农发3",0.09/N1361+J1361,IF(U:U="农发5",0.14/N1361+J1361,IF(U:U="农发7",0.19/N1361+J1361,IF(U:U="农发10",0.19/N1361+J1361,IF(U:U="农发20",0.24/N1361+J1361,IF(U:U="国债1",0.05/N1361+J1361,IF(U:U="国债2",0.05/N1361+J1361,IF(U:U="国债3",0.05/N1361+J1361,IF(U:U="国开0",0,IF(U:U="农发0",0,IF(U:U="国债0",0,IF(U:U="口行0",0,0.1/N1361+J1361)))))))))))))))))))))))))</f>
        <v>4.8897362153344215</v>
      </c>
      <c r="Q1361" s="1"/>
      <c r="R1361" s="88">
        <f t="shared" si="43"/>
        <v>0.21362153344215429</v>
      </c>
      <c r="S1361" s="1"/>
      <c r="U1361" s="1" t="str">
        <f>IF(I:I="国家开发银行","国开",IF(I:I="中国进出口银行","口行",IF(I:I="中国农业发展银行","农发","国债")))&amp;IF(G:G&lt;1,"0",G1361)</f>
        <v>口行5</v>
      </c>
      <c r="W1361" s="1"/>
      <c r="X1361" s="1"/>
    </row>
    <row r="1362" spans="1:24" ht="15.75" hidden="1" x14ac:dyDescent="0.25">
      <c r="A1362" s="113" t="str">
        <f t="shared" si="42"/>
        <v>170310.IB</v>
      </c>
      <c r="B1362" s="29" t="s">
        <v>4163</v>
      </c>
      <c r="C1362" s="29" t="s">
        <v>4164</v>
      </c>
      <c r="D1362" s="33">
        <v>43105</v>
      </c>
      <c r="E1362" s="33">
        <v>43108</v>
      </c>
      <c r="F1362" s="30">
        <v>30</v>
      </c>
      <c r="G1362" s="30">
        <v>3</v>
      </c>
      <c r="H1362" s="29" t="s">
        <v>12</v>
      </c>
      <c r="I1362" s="29" t="s">
        <v>22</v>
      </c>
      <c r="J1362" s="30">
        <v>4.6898</v>
      </c>
      <c r="K1362" s="30">
        <v>2.66</v>
      </c>
      <c r="L1362" s="30"/>
      <c r="M1362" s="30">
        <v>2.8</v>
      </c>
      <c r="N1362" s="84">
        <f>[1]!b_anal_modidura_cnbd(A1362,E1362,1)</f>
        <v>2.3512</v>
      </c>
      <c r="O1362" s="85">
        <f>[1]!b_anal_yield_cnbd(A1362,D1362,1)</f>
        <v>4.7329999999999997</v>
      </c>
      <c r="P1362" s="86">
        <f>IF(U:U="国开1",0.09/N1362+J1362,IF(U:U="国开3",0.14/N1362+J1362,IF(U:U="国开5",0.24/N1362+J1362,IF(U:U="国开7",0.24/N1362+J1362,IF(U:U="国开10",0.29/N1362+J1362,IF(U:U="口行1",0.08/N1362+J1362,IF(U:U="口行2",0.08/N1362+J1362,IF(U:U="口行3",0.08/N1362+J1362,IF(U:U="口行5",0.13/N1362+J1362,IF(U:U="口行7",0.13/N1362+J1362,IF(U:U="口行10",0.18/N1362+J1362,IF(U:U="农发1",0.09/N1362+J1362,IF(U:U="农发2",0.09/N1362+J1362,IF(U:U="农发3",0.09/N1362+J1362,IF(U:U="农发5",0.14/N1362+J1362,IF(U:U="农发7",0.19/N1362+J1362,IF(U:U="农发10",0.19/N1362+J1362,IF(U:U="农发20",0.24/N1362+J1362,IF(U:U="国债1",0.05/N1362+J1362,IF(U:U="国债2",0.05/N1362+J1362,IF(U:U="国债3",0.05/N1362+J1362,IF(U:U="国开0",0,IF(U:U="农发0",0,IF(U:U="国债0",0,IF(U:U="口行0",0,0.1/N1362+J1362)))))))))))))))))))))))))</f>
        <v>4.7238251786321879</v>
      </c>
      <c r="Q1362" s="1"/>
      <c r="R1362" s="88">
        <f t="shared" si="43"/>
        <v>-0.91748213678117807</v>
      </c>
      <c r="S1362" s="1"/>
      <c r="U1362" s="1" t="str">
        <f>IF(I:I="国家开发银行","国开",IF(I:I="中国进出口银行","口行",IF(I:I="中国农业发展银行","农发","国债")))&amp;IF(G:G&lt;1,"0",G1362)</f>
        <v>口行3</v>
      </c>
      <c r="W1362" s="1"/>
      <c r="X1362" s="1"/>
    </row>
    <row r="1363" spans="1:24" ht="15.75" hidden="1" x14ac:dyDescent="0.25">
      <c r="A1363" s="113" t="str">
        <f t="shared" si="42"/>
        <v>170412.IB</v>
      </c>
      <c r="B1363" s="29" t="s">
        <v>4165</v>
      </c>
      <c r="C1363" s="29" t="s">
        <v>4166</v>
      </c>
      <c r="D1363" s="33">
        <v>43108</v>
      </c>
      <c r="E1363" s="33">
        <v>43110</v>
      </c>
      <c r="F1363" s="30">
        <v>50.5</v>
      </c>
      <c r="G1363" s="30">
        <v>5</v>
      </c>
      <c r="H1363" s="29" t="s">
        <v>12</v>
      </c>
      <c r="I1363" s="29" t="s">
        <v>41</v>
      </c>
      <c r="J1363" s="30">
        <v>4.8349000000000002</v>
      </c>
      <c r="K1363" s="30">
        <v>2.85</v>
      </c>
      <c r="L1363" s="30"/>
      <c r="M1363" s="30">
        <v>1.02</v>
      </c>
      <c r="N1363" s="84">
        <f>[1]!b_anal_modidura_cnbd(A1363,E1363,1)</f>
        <v>4.0243000000000002</v>
      </c>
      <c r="O1363" s="85">
        <f>[1]!b_anal_yield_cnbd(A1363,D1363,1)</f>
        <v>4.8695000000000004</v>
      </c>
      <c r="P1363" s="86">
        <f>IF(U:U="国开1",0.09/N1363+J1363,IF(U:U="国开3",0.14/N1363+J1363,IF(U:U="国开5",0.24/N1363+J1363,IF(U:U="国开7",0.24/N1363+J1363,IF(U:U="国开10",0.29/N1363+J1363,IF(U:U="口行1",0.08/N1363+J1363,IF(U:U="口行2",0.08/N1363+J1363,IF(U:U="口行3",0.08/N1363+J1363,IF(U:U="口行5",0.13/N1363+J1363,IF(U:U="口行7",0.13/N1363+J1363,IF(U:U="口行10",0.18/N1363+J1363,IF(U:U="农发1",0.09/N1363+J1363,IF(U:U="农发2",0.09/N1363+J1363,IF(U:U="农发3",0.09/N1363+J1363,IF(U:U="农发5",0.14/N1363+J1363,IF(U:U="农发7",0.19/N1363+J1363,IF(U:U="农发10",0.19/N1363+J1363,IF(U:U="农发20",0.24/N1363+J1363,IF(U:U="国债1",0.05/N1363+J1363,IF(U:U="国债2",0.05/N1363+J1363,IF(U:U="国债3",0.05/N1363+J1363,IF(U:U="国开0",0,IF(U:U="农发0",0,IF(U:U="国债0",0,IF(U:U="口行0",0,0.1/N1363+J1363)))))))))))))))))))))))))</f>
        <v>4.8696886588971999</v>
      </c>
      <c r="Q1363" s="1"/>
      <c r="R1363" s="88">
        <f t="shared" si="43"/>
        <v>1.8865889719954509E-2</v>
      </c>
      <c r="S1363" s="1"/>
      <c r="U1363" s="1" t="str">
        <f>IF(I:I="国家开发银行","国开",IF(I:I="中国进出口银行","口行",IF(I:I="中国农业发展银行","农发","国债")))&amp;IF(G:G&lt;1,"0",G1363)</f>
        <v>农发5</v>
      </c>
      <c r="W1363" s="1"/>
      <c r="X1363" s="1"/>
    </row>
    <row r="1364" spans="1:24" ht="15.75" hidden="1" x14ac:dyDescent="0.25">
      <c r="A1364" s="113" t="str">
        <f t="shared" si="42"/>
        <v>170411.IB</v>
      </c>
      <c r="B1364" s="29" t="s">
        <v>4167</v>
      </c>
      <c r="C1364" s="29" t="s">
        <v>4168</v>
      </c>
      <c r="D1364" s="33">
        <v>43108</v>
      </c>
      <c r="E1364" s="33">
        <v>43110</v>
      </c>
      <c r="F1364" s="30">
        <v>56.5</v>
      </c>
      <c r="G1364" s="30">
        <v>3</v>
      </c>
      <c r="H1364" s="29" t="s">
        <v>12</v>
      </c>
      <c r="I1364" s="29" t="s">
        <v>41</v>
      </c>
      <c r="J1364" s="30">
        <v>4.6835000000000004</v>
      </c>
      <c r="K1364" s="30">
        <v>3.23</v>
      </c>
      <c r="L1364" s="30"/>
      <c r="M1364" s="30">
        <v>2.3199999999999998</v>
      </c>
      <c r="N1364" s="84">
        <f>[1]!b_anal_modidura_cnbd(A1364,E1364,1)</f>
        <v>2.3853</v>
      </c>
      <c r="O1364" s="85">
        <f>[1]!b_anal_yield_cnbd(A1364,D1364,1)</f>
        <v>4.7144000000000004</v>
      </c>
      <c r="P1364" s="86">
        <f>IF(U:U="国开1",0.09/N1364+J1364,IF(U:U="国开3",0.14/N1364+J1364,IF(U:U="国开5",0.24/N1364+J1364,IF(U:U="国开7",0.24/N1364+J1364,IF(U:U="国开10",0.29/N1364+J1364,IF(U:U="口行1",0.08/N1364+J1364,IF(U:U="口行2",0.08/N1364+J1364,IF(U:U="口行3",0.08/N1364+J1364,IF(U:U="口行5",0.13/N1364+J1364,IF(U:U="口行7",0.13/N1364+J1364,IF(U:U="口行10",0.18/N1364+J1364,IF(U:U="农发1",0.09/N1364+J1364,IF(U:U="农发2",0.09/N1364+J1364,IF(U:U="农发3",0.09/N1364+J1364,IF(U:U="农发5",0.14/N1364+J1364,IF(U:U="农发7",0.19/N1364+J1364,IF(U:U="农发10",0.19/N1364+J1364,IF(U:U="农发20",0.24/N1364+J1364,IF(U:U="国债1",0.05/N1364+J1364,IF(U:U="国债2",0.05/N1364+J1364,IF(U:U="国债3",0.05/N1364+J1364,IF(U:U="国开0",0,IF(U:U="农发0",0,IF(U:U="国债0",0,IF(U:U="口行0",0,0.1/N1364+J1364)))))))))))))))))))))))))</f>
        <v>4.7212311030059118</v>
      </c>
      <c r="Q1364" s="1"/>
      <c r="R1364" s="88">
        <f t="shared" si="43"/>
        <v>0.68311030059113875</v>
      </c>
      <c r="S1364" s="1"/>
      <c r="U1364" s="1" t="str">
        <f>IF(I:I="国家开发银行","国开",IF(I:I="中国进出口银行","口行",IF(I:I="中国农业发展银行","农发","国债")))&amp;IF(G:G&lt;1,"0",G1364)</f>
        <v>农发3</v>
      </c>
      <c r="W1364" s="1"/>
      <c r="X1364" s="1"/>
    </row>
    <row r="1365" spans="1:24" ht="15.75" hidden="1" x14ac:dyDescent="0.25">
      <c r="A1365" s="113" t="str">
        <f t="shared" si="42"/>
        <v>170209.IB</v>
      </c>
      <c r="B1365" s="29" t="s">
        <v>4169</v>
      </c>
      <c r="C1365" s="29" t="s">
        <v>4170</v>
      </c>
      <c r="D1365" s="33">
        <v>43109</v>
      </c>
      <c r="E1365" s="33">
        <v>43112</v>
      </c>
      <c r="F1365" s="30">
        <v>78</v>
      </c>
      <c r="G1365" s="30">
        <v>3</v>
      </c>
      <c r="H1365" s="29" t="s">
        <v>12</v>
      </c>
      <c r="I1365" s="29" t="s">
        <v>15</v>
      </c>
      <c r="J1365" s="30">
        <v>4.6269</v>
      </c>
      <c r="K1365" s="30"/>
      <c r="L1365" s="30"/>
      <c r="M1365" s="30"/>
      <c r="N1365" s="84">
        <f>[1]!b_anal_modidura_cnbd(A1365,E1365,1)</f>
        <v>2.4285999999999999</v>
      </c>
      <c r="O1365" s="85">
        <f>[1]!b_anal_yield_cnbd(A1365,D1365,1)</f>
        <v>4.7069999999999999</v>
      </c>
      <c r="P1365" s="86">
        <f>IF(U:U="国开1",0.09/N1365+J1365,IF(U:U="国开3",0.14/N1365+J1365,IF(U:U="国开5",0.24/N1365+J1365,IF(U:U="国开7",0.24/N1365+J1365,IF(U:U="国开10",0.29/N1365+J1365,IF(U:U="口行1",0.08/N1365+J1365,IF(U:U="口行2",0.08/N1365+J1365,IF(U:U="口行3",0.08/N1365+J1365,IF(U:U="口行5",0.13/N1365+J1365,IF(U:U="口行7",0.13/N1365+J1365,IF(U:U="口行10",0.18/N1365+J1365,IF(U:U="农发1",0.09/N1365+J1365,IF(U:U="农发2",0.09/N1365+J1365,IF(U:U="农发3",0.09/N1365+J1365,IF(U:U="农发5",0.14/N1365+J1365,IF(U:U="农发7",0.19/N1365+J1365,IF(U:U="农发10",0.19/N1365+J1365,IF(U:U="农发20",0.24/N1365+J1365,IF(U:U="国债1",0.05/N1365+J1365,IF(U:U="国债2",0.05/N1365+J1365,IF(U:U="国债3",0.05/N1365+J1365,IF(U:U="国开0",0,IF(U:U="农发0",0,IF(U:U="国债0",0,IF(U:U="口行0",0,0.1/N1365+J1365)))))))))))))))))))))))))</f>
        <v>4.6845463806308159</v>
      </c>
      <c r="Q1365" s="1"/>
      <c r="R1365" s="88">
        <f t="shared" si="43"/>
        <v>-2.2453619369183997</v>
      </c>
      <c r="S1365" s="1"/>
      <c r="U1365" s="1" t="str">
        <f>IF(I:I="国家开发银行","国开",IF(I:I="中国进出口银行","口行",IF(I:I="中国农业发展银行","农发","国债")))&amp;IF(G:G&lt;1,"0",G1365)</f>
        <v>国开3</v>
      </c>
      <c r="W1365" s="1"/>
      <c r="X1365" s="1"/>
    </row>
    <row r="1366" spans="1:24" ht="15.75" hidden="1" x14ac:dyDescent="0.25">
      <c r="A1366" s="113" t="str">
        <f t="shared" si="42"/>
        <v>170415.IB</v>
      </c>
      <c r="B1366" s="29" t="s">
        <v>4171</v>
      </c>
      <c r="C1366" s="29" t="s">
        <v>4172</v>
      </c>
      <c r="D1366" s="33">
        <v>43110</v>
      </c>
      <c r="E1366" s="33">
        <v>43112</v>
      </c>
      <c r="F1366" s="30">
        <v>30</v>
      </c>
      <c r="G1366" s="30">
        <v>10</v>
      </c>
      <c r="H1366" s="29" t="s">
        <v>12</v>
      </c>
      <c r="I1366" s="29" t="s">
        <v>41</v>
      </c>
      <c r="J1366" s="30">
        <v>5.0477999999999996</v>
      </c>
      <c r="K1366" s="30">
        <v>3.71</v>
      </c>
      <c r="L1366" s="30"/>
      <c r="M1366" s="30">
        <v>1.44</v>
      </c>
      <c r="N1366" s="84">
        <f>[1]!b_anal_modidura_cnbd(A1366,E1366,1)</f>
        <v>7.5243000000000002</v>
      </c>
      <c r="O1366" s="85">
        <f>[1]!b_anal_yield_cnbd(A1366,D1366,1)</f>
        <v>5.0644999999999998</v>
      </c>
      <c r="P1366" s="86">
        <f>IF(U:U="国开1",0.09/N1366+J1366,IF(U:U="国开3",0.14/N1366+J1366,IF(U:U="国开5",0.24/N1366+J1366,IF(U:U="国开7",0.24/N1366+J1366,IF(U:U="国开10",0.29/N1366+J1366,IF(U:U="口行1",0.08/N1366+J1366,IF(U:U="口行2",0.08/N1366+J1366,IF(U:U="口行3",0.08/N1366+J1366,IF(U:U="口行5",0.13/N1366+J1366,IF(U:U="口行7",0.13/N1366+J1366,IF(U:U="口行10",0.18/N1366+J1366,IF(U:U="农发1",0.09/N1366+J1366,IF(U:U="农发2",0.09/N1366+J1366,IF(U:U="农发3",0.09/N1366+J1366,IF(U:U="农发5",0.14/N1366+J1366,IF(U:U="农发7",0.19/N1366+J1366,IF(U:U="农发10",0.19/N1366+J1366,IF(U:U="农发20",0.24/N1366+J1366,IF(U:U="国债1",0.05/N1366+J1366,IF(U:U="国债2",0.05/N1366+J1366,IF(U:U="国债3",0.05/N1366+J1366,IF(U:U="国开0",0,IF(U:U="农发0",0,IF(U:U="国债0",0,IF(U:U="口行0",0,0.1/N1366+J1366)))))))))))))))))))))))))</f>
        <v>5.0730515184136724</v>
      </c>
      <c r="Q1366" s="1"/>
      <c r="R1366" s="88">
        <f t="shared" si="43"/>
        <v>0.85515184136726319</v>
      </c>
      <c r="S1366" s="1"/>
      <c r="U1366" s="1" t="str">
        <f>IF(I:I="国家开发银行","国开",IF(I:I="中国进出口银行","口行",IF(I:I="中国农业发展银行","农发","国债")))&amp;IF(G:G&lt;1,"0",G1366)</f>
        <v>农发10</v>
      </c>
      <c r="W1366" s="1"/>
      <c r="X1366" s="1"/>
    </row>
    <row r="1367" spans="1:24" ht="15.75" hidden="1" x14ac:dyDescent="0.25">
      <c r="A1367" s="113" t="str">
        <f t="shared" si="42"/>
        <v>170025.IB</v>
      </c>
      <c r="B1367" s="29" t="s">
        <v>4173</v>
      </c>
      <c r="C1367" s="29" t="s">
        <v>4174</v>
      </c>
      <c r="D1367" s="33">
        <v>43110</v>
      </c>
      <c r="E1367" s="33">
        <v>43111</v>
      </c>
      <c r="F1367" s="30">
        <v>200</v>
      </c>
      <c r="G1367" s="30">
        <v>10</v>
      </c>
      <c r="H1367" s="29" t="s">
        <v>12</v>
      </c>
      <c r="I1367" s="29" t="s">
        <v>31</v>
      </c>
      <c r="J1367" s="30">
        <v>3.8498999999999999</v>
      </c>
      <c r="K1367" s="30">
        <v>2.82</v>
      </c>
      <c r="L1367" s="30">
        <v>3.8860000000000001</v>
      </c>
      <c r="M1367" s="30">
        <v>1.91</v>
      </c>
      <c r="N1367" s="84">
        <f>[1]!b_anal_modidura_cnbd(A1367,E1367,1)</f>
        <v>8.0420999999999996</v>
      </c>
      <c r="O1367" s="85">
        <f>[1]!b_anal_yield_cnbd(A1367,D1367,1)</f>
        <v>3.9175</v>
      </c>
      <c r="P1367" s="86">
        <f>IF(U:U="国开1",0.09/N1367+J1367,IF(U:U="国开3",0.14/N1367+J1367,IF(U:U="国开5",0.24/N1367+J1367,IF(U:U="国开7",0.24/N1367+J1367,IF(U:U="国开10",0.29/N1367+J1367,IF(U:U="口行1",0.08/N1367+J1367,IF(U:U="口行2",0.08/N1367+J1367,IF(U:U="口行3",0.08/N1367+J1367,IF(U:U="口行5",0.13/N1367+J1367,IF(U:U="口行7",0.13/N1367+J1367,IF(U:U="口行10",0.18/N1367+J1367,IF(U:U="农发1",0.09/N1367+J1367,IF(U:U="农发2",0.09/N1367+J1367,IF(U:U="农发3",0.09/N1367+J1367,IF(U:U="农发5",0.14/N1367+J1367,IF(U:U="农发7",0.19/N1367+J1367,IF(U:U="农发10",0.19/N1367+J1367,IF(U:U="农发20",0.24/N1367+J1367,IF(U:U="国债1",0.05/N1367+J1367,IF(U:U="国债2",0.05/N1367+J1367,IF(U:U="国债3",0.05/N1367+J1367,IF(U:U="国开0",0,IF(U:U="农发0",0,IF(U:U="国债0",0,IF(U:U="口行0",0,0.1/N1367+J1367)))))))))))))))))))))))))</f>
        <v>3.862334563111625</v>
      </c>
      <c r="Q1367" s="1"/>
      <c r="R1367" s="88">
        <f t="shared" si="43"/>
        <v>-5.5165436888374941</v>
      </c>
      <c r="S1367" s="1"/>
      <c r="U1367" s="1" t="str">
        <f>IF(I:I="国家开发银行","国开",IF(I:I="中国进出口银行","口行",IF(I:I="中国农业发展银行","农发","国债")))&amp;IF(G:G&lt;1,"0",G1367)</f>
        <v>国债10</v>
      </c>
      <c r="W1367" s="1"/>
      <c r="X1367" s="1"/>
    </row>
    <row r="1368" spans="1:24" ht="15.75" hidden="1" x14ac:dyDescent="0.25">
      <c r="A1368" s="113" t="str">
        <f t="shared" si="42"/>
        <v>170310.IB</v>
      </c>
      <c r="B1368" s="29" t="s">
        <v>4175</v>
      </c>
      <c r="C1368" s="29" t="s">
        <v>4176</v>
      </c>
      <c r="D1368" s="33">
        <v>43111</v>
      </c>
      <c r="E1368" s="33">
        <v>43115</v>
      </c>
      <c r="F1368" s="30">
        <v>40</v>
      </c>
      <c r="G1368" s="30">
        <v>3</v>
      </c>
      <c r="H1368" s="29" t="s">
        <v>12</v>
      </c>
      <c r="I1368" s="29" t="s">
        <v>22</v>
      </c>
      <c r="J1368" s="30">
        <v>4.8390000000000004</v>
      </c>
      <c r="K1368" s="30"/>
      <c r="L1368" s="30"/>
      <c r="M1368" s="30"/>
      <c r="N1368" s="84">
        <f>[1]!b_anal_modidura_cnbd(A1368,E1368,1)</f>
        <v>2.3296999999999999</v>
      </c>
      <c r="O1368" s="85">
        <f>[1]!b_anal_yield_cnbd(A1368,D1368,1)</f>
        <v>4.8133999999999997</v>
      </c>
      <c r="P1368" s="86">
        <f>IF(U:U="国开1",0.09/N1368+J1368,IF(U:U="国开3",0.14/N1368+J1368,IF(U:U="国开5",0.24/N1368+J1368,IF(U:U="国开7",0.24/N1368+J1368,IF(U:U="国开10",0.29/N1368+J1368,IF(U:U="口行1",0.08/N1368+J1368,IF(U:U="口行2",0.08/N1368+J1368,IF(U:U="口行3",0.08/N1368+J1368,IF(U:U="口行5",0.13/N1368+J1368,IF(U:U="口行7",0.13/N1368+J1368,IF(U:U="口行10",0.18/N1368+J1368,IF(U:U="农发1",0.09/N1368+J1368,IF(U:U="农发2",0.09/N1368+J1368,IF(U:U="农发3",0.09/N1368+J1368,IF(U:U="农发5",0.14/N1368+J1368,IF(U:U="农发7",0.19/N1368+J1368,IF(U:U="农发10",0.19/N1368+J1368,IF(U:U="农发20",0.24/N1368+J1368,IF(U:U="国债1",0.05/N1368+J1368,IF(U:U="国债2",0.05/N1368+J1368,IF(U:U="国债3",0.05/N1368+J1368,IF(U:U="国开0",0,IF(U:U="农发0",0,IF(U:U="国债0",0,IF(U:U="口行0",0,0.1/N1368+J1368)))))))))))))))))))))))))</f>
        <v>4.8733391853028287</v>
      </c>
      <c r="Q1368" s="1"/>
      <c r="R1368" s="88">
        <f t="shared" si="43"/>
        <v>5.9939185302829046</v>
      </c>
      <c r="S1368" s="1"/>
      <c r="U1368" s="1" t="str">
        <f>IF(I:I="国家开发银行","国开",IF(I:I="中国进出口银行","口行",IF(I:I="中国农业发展银行","农发","国债")))&amp;IF(G:G&lt;1,"0",G1368)</f>
        <v>口行3</v>
      </c>
      <c r="W1368" s="1"/>
      <c r="X1368" s="1"/>
    </row>
    <row r="1369" spans="1:24" ht="15.75" hidden="1" x14ac:dyDescent="0.25">
      <c r="A1369" s="113" t="str">
        <f t="shared" si="42"/>
        <v>170212.IB</v>
      </c>
      <c r="B1369" s="29" t="s">
        <v>4177</v>
      </c>
      <c r="C1369" s="29" t="s">
        <v>4178</v>
      </c>
      <c r="D1369" s="33">
        <v>43111</v>
      </c>
      <c r="E1369" s="33">
        <v>43115</v>
      </c>
      <c r="F1369" s="30">
        <v>80</v>
      </c>
      <c r="G1369" s="30">
        <v>5</v>
      </c>
      <c r="H1369" s="29" t="s">
        <v>12</v>
      </c>
      <c r="I1369" s="29" t="s">
        <v>15</v>
      </c>
      <c r="J1369" s="30">
        <v>4.9066000000000001</v>
      </c>
      <c r="K1369" s="30"/>
      <c r="L1369" s="30"/>
      <c r="M1369" s="30"/>
      <c r="N1369" s="84">
        <f>[1]!b_anal_modidura_cnbd(A1369,E1369,1)</f>
        <v>4.1938000000000004</v>
      </c>
      <c r="O1369" s="85">
        <f>[1]!b_anal_yield_cnbd(A1369,D1369,1)</f>
        <v>4.9698000000000002</v>
      </c>
      <c r="P1369" s="86">
        <f>IF(U:U="国开1",0.09/N1369+J1369,IF(U:U="国开3",0.14/N1369+J1369,IF(U:U="国开5",0.24/N1369+J1369,IF(U:U="国开7",0.24/N1369+J1369,IF(U:U="国开10",0.29/N1369+J1369,IF(U:U="口行1",0.08/N1369+J1369,IF(U:U="口行2",0.08/N1369+J1369,IF(U:U="口行3",0.08/N1369+J1369,IF(U:U="口行5",0.13/N1369+J1369,IF(U:U="口行7",0.13/N1369+J1369,IF(U:U="口行10",0.18/N1369+J1369,IF(U:U="农发1",0.09/N1369+J1369,IF(U:U="农发2",0.09/N1369+J1369,IF(U:U="农发3",0.09/N1369+J1369,IF(U:U="农发5",0.14/N1369+J1369,IF(U:U="农发7",0.19/N1369+J1369,IF(U:U="农发10",0.19/N1369+J1369,IF(U:U="农发20",0.24/N1369+J1369,IF(U:U="国债1",0.05/N1369+J1369,IF(U:U="国债2",0.05/N1369+J1369,IF(U:U="国债3",0.05/N1369+J1369,IF(U:U="国开0",0,IF(U:U="农发0",0,IF(U:U="国债0",0,IF(U:U="口行0",0,0.1/N1369+J1369)))))))))))))))))))))))))</f>
        <v>4.9638273355906337</v>
      </c>
      <c r="Q1369" s="1"/>
      <c r="R1369" s="88">
        <f t="shared" si="43"/>
        <v>-0.59726644093665016</v>
      </c>
      <c r="S1369" s="1"/>
      <c r="U1369" s="1" t="str">
        <f>IF(I:I="国家开发银行","国开",IF(I:I="中国进出口银行","口行",IF(I:I="中国农业发展银行","农发","国债")))&amp;IF(G:G&lt;1,"0",G1369)</f>
        <v>国开5</v>
      </c>
      <c r="W1369" s="1"/>
      <c r="X1369" s="1"/>
    </row>
    <row r="1370" spans="1:24" ht="15.75" hidden="1" x14ac:dyDescent="0.25">
      <c r="A1370" s="113" t="str">
        <f t="shared" si="42"/>
        <v>140303.IB</v>
      </c>
      <c r="B1370" s="29" t="s">
        <v>4179</v>
      </c>
      <c r="C1370" s="29" t="s">
        <v>4180</v>
      </c>
      <c r="D1370" s="33">
        <v>43111</v>
      </c>
      <c r="E1370" s="33">
        <v>43115</v>
      </c>
      <c r="F1370" s="30">
        <v>50</v>
      </c>
      <c r="G1370" s="30">
        <v>5</v>
      </c>
      <c r="H1370" s="29" t="s">
        <v>12</v>
      </c>
      <c r="I1370" s="29" t="s">
        <v>22</v>
      </c>
      <c r="J1370" s="30">
        <v>4.5011000000000001</v>
      </c>
      <c r="K1370" s="30"/>
      <c r="L1370" s="30"/>
      <c r="M1370" s="30"/>
      <c r="N1370" s="84">
        <f>[1]!b_anal_modidura_cnbd(A1370,E1370,1)</f>
        <v>0.94120000000000004</v>
      </c>
      <c r="O1370" s="85">
        <f>[1]!b_anal_yield_cnbd(A1370,D1370,1)</f>
        <v>4.5449000000000002</v>
      </c>
      <c r="P1370" s="86">
        <f>IF(U:U="国开1",0.09/N1370+J1370,IF(U:U="国开3",0.14/N1370+J1370,IF(U:U="国开5",0.24/N1370+J1370,IF(U:U="国开7",0.24/N1370+J1370,IF(U:U="国开10",0.29/N1370+J1370,IF(U:U="口行1",0.08/N1370+J1370,IF(U:U="口行2",0.08/N1370+J1370,IF(U:U="口行3",0.08/N1370+J1370,IF(U:U="口行5",0.13/N1370+J1370,IF(U:U="口行7",0.13/N1370+J1370,IF(U:U="口行10",0.18/N1370+J1370,IF(U:U="农发1",0.09/N1370+J1370,IF(U:U="农发2",0.09/N1370+J1370,IF(U:U="农发3",0.09/N1370+J1370,IF(U:U="农发5",0.14/N1370+J1370,IF(U:U="农发7",0.19/N1370+J1370,IF(U:U="农发10",0.19/N1370+J1370,IF(U:U="农发20",0.24/N1370+J1370,IF(U:U="国债1",0.05/N1370+J1370,IF(U:U="国债2",0.05/N1370+J1370,IF(U:U="国债3",0.05/N1370+J1370,IF(U:U="国开0",0,IF(U:U="农发0",0,IF(U:U="国债0",0,IF(U:U="口行0",0,0.1/N1370+J1370)))))))))))))))))))))))))</f>
        <v>4.639221546961326</v>
      </c>
      <c r="Q1370" s="1"/>
      <c r="R1370" s="88">
        <f t="shared" si="43"/>
        <v>9.4321546961325886</v>
      </c>
      <c r="S1370" s="1"/>
      <c r="U1370" s="1" t="str">
        <f>IF(I:I="国家开发银行","国开",IF(I:I="中国进出口银行","口行",IF(I:I="中国农业发展银行","农发","国债")))&amp;IF(G:G&lt;1,"0",G1370)</f>
        <v>口行5</v>
      </c>
      <c r="W1370" s="1"/>
      <c r="X1370" s="1"/>
    </row>
    <row r="1371" spans="1:24" ht="15.75" hidden="1" x14ac:dyDescent="0.25">
      <c r="A1371" s="113" t="str">
        <f t="shared" si="42"/>
        <v>170309.IB</v>
      </c>
      <c r="B1371" s="29" t="s">
        <v>4181</v>
      </c>
      <c r="C1371" s="29" t="s">
        <v>4182</v>
      </c>
      <c r="D1371" s="33">
        <v>43111</v>
      </c>
      <c r="E1371" s="33">
        <v>43115</v>
      </c>
      <c r="F1371" s="30">
        <v>30</v>
      </c>
      <c r="G1371" s="30">
        <v>5</v>
      </c>
      <c r="H1371" s="29" t="s">
        <v>12</v>
      </c>
      <c r="I1371" s="29" t="s">
        <v>22</v>
      </c>
      <c r="J1371" s="30">
        <v>4.8902000000000001</v>
      </c>
      <c r="K1371" s="30"/>
      <c r="L1371" s="30"/>
      <c r="M1371" s="30"/>
      <c r="N1371" s="84">
        <f>[1]!b_anal_modidura_cnbd(A1371,E1371,1)</f>
        <v>3.9</v>
      </c>
      <c r="O1371" s="85">
        <f>[1]!b_anal_yield_cnbd(A1371,D1371,1)</f>
        <v>4.9377000000000004</v>
      </c>
      <c r="P1371" s="86">
        <f>IF(U:U="国开1",0.09/N1371+J1371,IF(U:U="国开3",0.14/N1371+J1371,IF(U:U="国开5",0.24/N1371+J1371,IF(U:U="国开7",0.24/N1371+J1371,IF(U:U="国开10",0.29/N1371+J1371,IF(U:U="口行1",0.08/N1371+J1371,IF(U:U="口行2",0.08/N1371+J1371,IF(U:U="口行3",0.08/N1371+J1371,IF(U:U="口行5",0.13/N1371+J1371,IF(U:U="口行7",0.13/N1371+J1371,IF(U:U="口行10",0.18/N1371+J1371,IF(U:U="农发1",0.09/N1371+J1371,IF(U:U="农发2",0.09/N1371+J1371,IF(U:U="农发3",0.09/N1371+J1371,IF(U:U="农发5",0.14/N1371+J1371,IF(U:U="农发7",0.19/N1371+J1371,IF(U:U="农发10",0.19/N1371+J1371,IF(U:U="农发20",0.24/N1371+J1371,IF(U:U="国债1",0.05/N1371+J1371,IF(U:U="国债2",0.05/N1371+J1371,IF(U:U="国债3",0.05/N1371+J1371,IF(U:U="国开0",0,IF(U:U="农发0",0,IF(U:U="国债0",0,IF(U:U="口行0",0,0.1/N1371+J1371)))))))))))))))))))))))))</f>
        <v>4.9235333333333333</v>
      </c>
      <c r="Q1371" s="1"/>
      <c r="R1371" s="88">
        <f t="shared" si="43"/>
        <v>-1.4166666666667105</v>
      </c>
      <c r="S1371" s="1"/>
      <c r="U1371" s="1" t="str">
        <f>IF(I:I="国家开发银行","国开",IF(I:I="中国进出口银行","口行",IF(I:I="中国农业发展银行","农发","国债")))&amp;IF(G:G&lt;1,"0",G1371)</f>
        <v>口行5</v>
      </c>
      <c r="W1371" s="1"/>
      <c r="X1371" s="1"/>
    </row>
    <row r="1372" spans="1:24" ht="15.75" hidden="1" x14ac:dyDescent="0.25">
      <c r="A1372" s="113" t="str">
        <f t="shared" si="42"/>
        <v>170208.IB</v>
      </c>
      <c r="B1372" s="29" t="s">
        <v>4183</v>
      </c>
      <c r="C1372" s="29" t="s">
        <v>4184</v>
      </c>
      <c r="D1372" s="33">
        <v>43111</v>
      </c>
      <c r="E1372" s="33">
        <v>43115</v>
      </c>
      <c r="F1372" s="30">
        <v>50</v>
      </c>
      <c r="G1372" s="30">
        <v>7</v>
      </c>
      <c r="H1372" s="29" t="s">
        <v>12</v>
      </c>
      <c r="I1372" s="29" t="s">
        <v>15</v>
      </c>
      <c r="J1372" s="30">
        <v>5.0025000000000004</v>
      </c>
      <c r="K1372" s="30"/>
      <c r="L1372" s="30"/>
      <c r="M1372" s="30"/>
      <c r="N1372" s="84">
        <f>[1]!b_anal_modidura_cnbd(A1372,E1372,1)</f>
        <v>5.4878</v>
      </c>
      <c r="O1372" s="85">
        <f>[1]!b_anal_yield_cnbd(A1372,D1372,1)</f>
        <v>5.0647000000000002</v>
      </c>
      <c r="P1372" s="86">
        <f>IF(U:U="国开1",0.09/N1372+J1372,IF(U:U="国开3",0.14/N1372+J1372,IF(U:U="国开5",0.24/N1372+J1372,IF(U:U="国开7",0.24/N1372+J1372,IF(U:U="国开10",0.29/N1372+J1372,IF(U:U="口行1",0.08/N1372+J1372,IF(U:U="口行2",0.08/N1372+J1372,IF(U:U="口行3",0.08/N1372+J1372,IF(U:U="口行5",0.13/N1372+J1372,IF(U:U="口行7",0.13/N1372+J1372,IF(U:U="口行10",0.18/N1372+J1372,IF(U:U="农发1",0.09/N1372+J1372,IF(U:U="农发2",0.09/N1372+J1372,IF(U:U="农发3",0.09/N1372+J1372,IF(U:U="农发5",0.14/N1372+J1372,IF(U:U="农发7",0.19/N1372+J1372,IF(U:U="农发10",0.19/N1372+J1372,IF(U:U="农发20",0.24/N1372+J1372,IF(U:U="国债1",0.05/N1372+J1372,IF(U:U="国债2",0.05/N1372+J1372,IF(U:U="国债3",0.05/N1372+J1372,IF(U:U="国开0",0,IF(U:U="农发0",0,IF(U:U="国债0",0,IF(U:U="口行0",0,0.1/N1372+J1372)))))))))))))))))))))))))</f>
        <v>5.0462333722074426</v>
      </c>
      <c r="Q1372" s="1"/>
      <c r="R1372" s="88">
        <f t="shared" si="43"/>
        <v>-1.8466627792557588</v>
      </c>
      <c r="S1372" s="1"/>
      <c r="U1372" s="1" t="str">
        <f>IF(I:I="国家开发银行","国开",IF(I:I="中国进出口银行","口行",IF(I:I="中国农业发展银行","农发","国债")))&amp;IF(G:G&lt;1,"0",G1372)</f>
        <v>国开7</v>
      </c>
      <c r="W1372" s="1"/>
      <c r="X1372" s="1"/>
    </row>
    <row r="1373" spans="1:24" ht="15.75" hidden="1" x14ac:dyDescent="0.25">
      <c r="A1373" s="113" t="str">
        <f t="shared" si="42"/>
        <v>170411.IB</v>
      </c>
      <c r="B1373" s="29" t="s">
        <v>4185</v>
      </c>
      <c r="C1373" s="29" t="s">
        <v>4186</v>
      </c>
      <c r="D1373" s="33">
        <v>43115</v>
      </c>
      <c r="E1373" s="33">
        <v>43117</v>
      </c>
      <c r="F1373" s="30">
        <v>60</v>
      </c>
      <c r="G1373" s="30">
        <v>3</v>
      </c>
      <c r="H1373" s="29" t="s">
        <v>12</v>
      </c>
      <c r="I1373" s="29" t="s">
        <v>41</v>
      </c>
      <c r="J1373" s="30">
        <v>4.8262</v>
      </c>
      <c r="K1373" s="30">
        <v>2.39</v>
      </c>
      <c r="L1373" s="30"/>
      <c r="M1373" s="30">
        <v>2.16</v>
      </c>
      <c r="N1373" s="84">
        <f>[1]!b_anal_modidura_cnbd(A1373,E1373,1)</f>
        <v>2.3643999999999998</v>
      </c>
      <c r="O1373" s="85">
        <f>[1]!b_anal_yield_cnbd(A1373,D1373,1)</f>
        <v>4.8392999999999997</v>
      </c>
      <c r="P1373" s="86">
        <f>IF(U:U="国开1",0.09/N1373+J1373,IF(U:U="国开3",0.14/N1373+J1373,IF(U:U="国开5",0.24/N1373+J1373,IF(U:U="国开7",0.24/N1373+J1373,IF(U:U="国开10",0.29/N1373+J1373,IF(U:U="口行1",0.08/N1373+J1373,IF(U:U="口行2",0.08/N1373+J1373,IF(U:U="口行3",0.08/N1373+J1373,IF(U:U="口行5",0.13/N1373+J1373,IF(U:U="口行7",0.13/N1373+J1373,IF(U:U="口行10",0.18/N1373+J1373,IF(U:U="农发1",0.09/N1373+J1373,IF(U:U="农发2",0.09/N1373+J1373,IF(U:U="农发3",0.09/N1373+J1373,IF(U:U="农发5",0.14/N1373+J1373,IF(U:U="农发7",0.19/N1373+J1373,IF(U:U="农发10",0.19/N1373+J1373,IF(U:U="农发20",0.24/N1373+J1373,IF(U:U="国债1",0.05/N1373+J1373,IF(U:U="国债2",0.05/N1373+J1373,IF(U:U="国债3",0.05/N1373+J1373,IF(U:U="国开0",0,IF(U:U="农发0",0,IF(U:U="国债0",0,IF(U:U="口行0",0,0.1/N1373+J1373)))))))))))))))))))))))))</f>
        <v>4.8642646252749113</v>
      </c>
      <c r="Q1373" s="1"/>
      <c r="R1373" s="88">
        <f t="shared" si="43"/>
        <v>2.4964625274911612</v>
      </c>
      <c r="S1373" s="1"/>
      <c r="U1373" s="1" t="str">
        <f>IF(I:I="国家开发银行","国开",IF(I:I="中国进出口银行","口行",IF(I:I="中国农业发展银行","农发","国债")))&amp;IF(G:G&lt;1,"0",G1373)</f>
        <v>农发3</v>
      </c>
      <c r="W1373" s="1"/>
      <c r="X1373" s="1"/>
    </row>
    <row r="1374" spans="1:24" ht="15.75" hidden="1" x14ac:dyDescent="0.25">
      <c r="A1374" s="113" t="str">
        <f t="shared" si="42"/>
        <v>170412.IB</v>
      </c>
      <c r="B1374" s="29" t="s">
        <v>4187</v>
      </c>
      <c r="C1374" s="29" t="s">
        <v>4188</v>
      </c>
      <c r="D1374" s="33">
        <v>43115</v>
      </c>
      <c r="E1374" s="33">
        <v>43117</v>
      </c>
      <c r="F1374" s="30">
        <v>60</v>
      </c>
      <c r="G1374" s="30">
        <v>5</v>
      </c>
      <c r="H1374" s="29" t="s">
        <v>12</v>
      </c>
      <c r="I1374" s="29" t="s">
        <v>41</v>
      </c>
      <c r="J1374" s="30">
        <v>4.9598000000000004</v>
      </c>
      <c r="K1374" s="30">
        <v>2.56</v>
      </c>
      <c r="L1374" s="30"/>
      <c r="M1374" s="30">
        <v>2.5</v>
      </c>
      <c r="N1374" s="84">
        <f>[1]!b_anal_modidura_cnbd(A1374,E1374,1)</f>
        <v>4.0014000000000003</v>
      </c>
      <c r="O1374" s="85">
        <f>[1]!b_anal_yield_cnbd(A1374,D1374,1)</f>
        <v>4.9722999999999997</v>
      </c>
      <c r="P1374" s="86">
        <f>IF(U:U="国开1",0.09/N1374+J1374,IF(U:U="国开3",0.14/N1374+J1374,IF(U:U="国开5",0.24/N1374+J1374,IF(U:U="国开7",0.24/N1374+J1374,IF(U:U="国开10",0.29/N1374+J1374,IF(U:U="口行1",0.08/N1374+J1374,IF(U:U="口行2",0.08/N1374+J1374,IF(U:U="口行3",0.08/N1374+J1374,IF(U:U="口行5",0.13/N1374+J1374,IF(U:U="口行7",0.13/N1374+J1374,IF(U:U="口行10",0.18/N1374+J1374,IF(U:U="农发1",0.09/N1374+J1374,IF(U:U="农发2",0.09/N1374+J1374,IF(U:U="农发3",0.09/N1374+J1374,IF(U:U="农发5",0.14/N1374+J1374,IF(U:U="农发7",0.19/N1374+J1374,IF(U:U="农发10",0.19/N1374+J1374,IF(U:U="农发20",0.24/N1374+J1374,IF(U:U="国债1",0.05/N1374+J1374,IF(U:U="国债2",0.05/N1374+J1374,IF(U:U="国债3",0.05/N1374+J1374,IF(U:U="国开0",0,IF(U:U="农发0",0,IF(U:U="国债0",0,IF(U:U="口行0",0,0.1/N1374+J1374)))))))))))))))))))))))))</f>
        <v>4.9947877542860004</v>
      </c>
      <c r="Q1374" s="1"/>
      <c r="R1374" s="88">
        <f t="shared" si="43"/>
        <v>2.2487754286000694</v>
      </c>
      <c r="S1374" s="1"/>
      <c r="U1374" s="1" t="str">
        <f>IF(I:I="国家开发银行","国开",IF(I:I="中国进出口银行","口行",IF(I:I="中国农业发展银行","农发","国债")))&amp;IF(G:G&lt;1,"0",G1374)</f>
        <v>农发5</v>
      </c>
      <c r="W1374" s="1"/>
      <c r="X1374" s="1"/>
    </row>
    <row r="1375" spans="1:24" ht="15.75" hidden="1" x14ac:dyDescent="0.25">
      <c r="A1375" s="113" t="str">
        <f t="shared" si="42"/>
        <v>170209.IB</v>
      </c>
      <c r="B1375" s="29" t="s">
        <v>4189</v>
      </c>
      <c r="C1375" s="29" t="s">
        <v>4190</v>
      </c>
      <c r="D1375" s="33">
        <v>43116</v>
      </c>
      <c r="E1375" s="33">
        <v>43118</v>
      </c>
      <c r="F1375" s="30">
        <v>90</v>
      </c>
      <c r="G1375" s="30">
        <v>3</v>
      </c>
      <c r="H1375" s="29" t="s">
        <v>12</v>
      </c>
      <c r="I1375" s="29" t="s">
        <v>15</v>
      </c>
      <c r="J1375" s="30">
        <v>4.7571000000000003</v>
      </c>
      <c r="K1375" s="30"/>
      <c r="L1375" s="30"/>
      <c r="M1375" s="30"/>
      <c r="N1375" s="84">
        <f>[1]!b_anal_modidura_cnbd(A1375,E1375,1)</f>
        <v>2.4104999999999999</v>
      </c>
      <c r="O1375" s="85">
        <f>[1]!b_anal_yield_cnbd(A1375,D1375,1)</f>
        <v>4.8269000000000002</v>
      </c>
      <c r="P1375" s="86">
        <f>IF(U:U="国开1",0.09/N1375+J1375,IF(U:U="国开3",0.14/N1375+J1375,IF(U:U="国开5",0.24/N1375+J1375,IF(U:U="国开7",0.24/N1375+J1375,IF(U:U="国开10",0.29/N1375+J1375,IF(U:U="口行1",0.08/N1375+J1375,IF(U:U="口行2",0.08/N1375+J1375,IF(U:U="口行3",0.08/N1375+J1375,IF(U:U="口行5",0.13/N1375+J1375,IF(U:U="口行7",0.13/N1375+J1375,IF(U:U="口行10",0.18/N1375+J1375,IF(U:U="农发1",0.09/N1375+J1375,IF(U:U="农发2",0.09/N1375+J1375,IF(U:U="农发3",0.09/N1375+J1375,IF(U:U="农发5",0.14/N1375+J1375,IF(U:U="农发7",0.19/N1375+J1375,IF(U:U="农发10",0.19/N1375+J1375,IF(U:U="农发20",0.24/N1375+J1375,IF(U:U="国债1",0.05/N1375+J1375,IF(U:U="国债2",0.05/N1375+J1375,IF(U:U="国债3",0.05/N1375+J1375,IF(U:U="国开0",0,IF(U:U="农发0",0,IF(U:U="国债0",0,IF(U:U="口行0",0,0.1/N1375+J1375)))))))))))))))))))))))))</f>
        <v>4.8151792366728898</v>
      </c>
      <c r="Q1375" s="1"/>
      <c r="R1375" s="88">
        <f t="shared" si="43"/>
        <v>-1.1720763327110362</v>
      </c>
      <c r="S1375" s="1"/>
      <c r="U1375" s="1" t="str">
        <f>IF(I:I="国家开发银行","国开",IF(I:I="中国进出口银行","口行",IF(I:I="中国农业发展银行","农发","国债")))&amp;IF(G:G&lt;1,"0",G1375)</f>
        <v>国开3</v>
      </c>
      <c r="W1375" s="1"/>
      <c r="X1375" s="1"/>
    </row>
    <row r="1376" spans="1:24" ht="15.75" hidden="1" x14ac:dyDescent="0.25">
      <c r="A1376" s="113" t="str">
        <f t="shared" si="42"/>
        <v>170415.IB</v>
      </c>
      <c r="B1376" s="29" t="s">
        <v>4191</v>
      </c>
      <c r="C1376" s="29" t="s">
        <v>4192</v>
      </c>
      <c r="D1376" s="33">
        <v>43117</v>
      </c>
      <c r="E1376" s="33">
        <v>43119</v>
      </c>
      <c r="F1376" s="30">
        <v>30</v>
      </c>
      <c r="G1376" s="30">
        <v>10</v>
      </c>
      <c r="H1376" s="29" t="s">
        <v>12</v>
      </c>
      <c r="I1376" s="29" t="s">
        <v>41</v>
      </c>
      <c r="J1376" s="30">
        <v>5.1268000000000002</v>
      </c>
      <c r="K1376" s="30">
        <v>3.63</v>
      </c>
      <c r="L1376" s="30"/>
      <c r="M1376" s="30">
        <v>6.8</v>
      </c>
      <c r="N1376" s="84">
        <f>[1]!b_anal_modidura_cnbd(A1376,E1376,1)</f>
        <v>7.4897999999999998</v>
      </c>
      <c r="O1376" s="85">
        <f>[1]!b_anal_yield_cnbd(A1376,D1376,1)</f>
        <v>5.1313000000000004</v>
      </c>
      <c r="P1376" s="86">
        <f>IF(U:U="国开1",0.09/N1376+J1376,IF(U:U="国开3",0.14/N1376+J1376,IF(U:U="国开5",0.24/N1376+J1376,IF(U:U="国开7",0.24/N1376+J1376,IF(U:U="国开10",0.29/N1376+J1376,IF(U:U="口行1",0.08/N1376+J1376,IF(U:U="口行2",0.08/N1376+J1376,IF(U:U="口行3",0.08/N1376+J1376,IF(U:U="口行5",0.13/N1376+J1376,IF(U:U="口行7",0.13/N1376+J1376,IF(U:U="口行10",0.18/N1376+J1376,IF(U:U="农发1",0.09/N1376+J1376,IF(U:U="农发2",0.09/N1376+J1376,IF(U:U="农发3",0.09/N1376+J1376,IF(U:U="农发5",0.14/N1376+J1376,IF(U:U="农发7",0.19/N1376+J1376,IF(U:U="农发10",0.19/N1376+J1376,IF(U:U="农发20",0.24/N1376+J1376,IF(U:U="国债1",0.05/N1376+J1376,IF(U:U="国债2",0.05/N1376+J1376,IF(U:U="国债3",0.05/N1376+J1376,IF(U:U="国开0",0,IF(U:U="农发0",0,IF(U:U="国债0",0,IF(U:U="口行0",0,0.1/N1376+J1376)))))))))))))))))))))))))</f>
        <v>5.1521678335870122</v>
      </c>
      <c r="Q1376" s="1"/>
      <c r="R1376" s="88">
        <f t="shared" si="43"/>
        <v>2.086783358701183</v>
      </c>
      <c r="S1376" s="1"/>
      <c r="U1376" s="1" t="str">
        <f>IF(I:I="国家开发银行","国开",IF(I:I="中国进出口银行","口行",IF(I:I="中国农业发展银行","农发","国债")))&amp;IF(G:G&lt;1,"0",G1376)</f>
        <v>农发10</v>
      </c>
      <c r="W1376" s="1"/>
      <c r="X1376" s="1"/>
    </row>
    <row r="1377" spans="1:24" ht="15.75" hidden="1" x14ac:dyDescent="0.25">
      <c r="A1377" s="113" t="str">
        <f t="shared" si="42"/>
        <v>150406.IB</v>
      </c>
      <c r="B1377" s="29" t="s">
        <v>4193</v>
      </c>
      <c r="C1377" s="29" t="s">
        <v>4194</v>
      </c>
      <c r="D1377" s="33">
        <v>43117</v>
      </c>
      <c r="E1377" s="33">
        <v>43119</v>
      </c>
      <c r="F1377" s="30">
        <v>70</v>
      </c>
      <c r="G1377" s="30">
        <v>3</v>
      </c>
      <c r="H1377" s="29" t="s">
        <v>12</v>
      </c>
      <c r="I1377" s="29" t="s">
        <v>41</v>
      </c>
      <c r="J1377" s="30">
        <v>2.8976000000000002</v>
      </c>
      <c r="K1377" s="30">
        <v>4.2</v>
      </c>
      <c r="L1377" s="30"/>
      <c r="M1377" s="30">
        <v>7.8</v>
      </c>
      <c r="N1377" s="84">
        <f>[1]!b_anal_modidura_cnbd(A1377,E1377,1)</f>
        <v>0.1363</v>
      </c>
      <c r="O1377" s="85">
        <f>[1]!b_anal_yield_cnbd(A1377,D1377,1)</f>
        <v>3.6143000000000001</v>
      </c>
      <c r="P1377" s="86">
        <f>IF(U:U="国开1",0.09/N1377+J1377,IF(U:U="国开3",0.14/N1377+J1377,IF(U:U="国开5",0.24/N1377+J1377,IF(U:U="国开7",0.24/N1377+J1377,IF(U:U="国开10",0.29/N1377+J1377,IF(U:U="口行1",0.08/N1377+J1377,IF(U:U="口行2",0.08/N1377+J1377,IF(U:U="口行3",0.08/N1377+J1377,IF(U:U="口行5",0.13/N1377+J1377,IF(U:U="口行7",0.13/N1377+J1377,IF(U:U="口行10",0.18/N1377+J1377,IF(U:U="农发1",0.09/N1377+J1377,IF(U:U="农发2",0.09/N1377+J1377,IF(U:U="农发3",0.09/N1377+J1377,IF(U:U="农发5",0.14/N1377+J1377,IF(U:U="农发7",0.19/N1377+J1377,IF(U:U="农发10",0.19/N1377+J1377,IF(U:U="农发20",0.24/N1377+J1377,IF(U:U="国债1",0.05/N1377+J1377,IF(U:U="国债2",0.05/N1377+J1377,IF(U:U="国债3",0.05/N1377+J1377,IF(U:U="国开0",0,IF(U:U="农发0",0,IF(U:U="国债0",0,IF(U:U="口行0",0,0.1/N1377+J1377)))))))))))))))))))))))))</f>
        <v>3.5579081438004403</v>
      </c>
      <c r="Q1377" s="1"/>
      <c r="R1377" s="88">
        <f t="shared" si="43"/>
        <v>-5.6391856199559776</v>
      </c>
      <c r="S1377" s="1"/>
      <c r="U1377" s="1" t="str">
        <f>IF(I:I="国家开发银行","国开",IF(I:I="中国进出口银行","口行",IF(I:I="中国农业发展银行","农发","国债")))&amp;IF(G:G&lt;1,"0",G1377)</f>
        <v>农发3</v>
      </c>
      <c r="W1377" s="1"/>
      <c r="X1377" s="1"/>
    </row>
    <row r="1378" spans="1:24" ht="15.75" hidden="1" x14ac:dyDescent="0.25">
      <c r="A1378" s="113" t="str">
        <f t="shared" si="42"/>
        <v>180401.IB</v>
      </c>
      <c r="B1378" s="29" t="s">
        <v>4195</v>
      </c>
      <c r="C1378" s="29" t="s">
        <v>4196</v>
      </c>
      <c r="D1378" s="33">
        <v>43117</v>
      </c>
      <c r="E1378" s="33">
        <v>43119</v>
      </c>
      <c r="F1378" s="30">
        <v>30</v>
      </c>
      <c r="G1378" s="30">
        <v>7</v>
      </c>
      <c r="H1378" s="29" t="s">
        <v>12</v>
      </c>
      <c r="I1378" s="29" t="s">
        <v>41</v>
      </c>
      <c r="J1378" s="30">
        <v>5.0481999999999996</v>
      </c>
      <c r="K1378" s="30">
        <v>4.33</v>
      </c>
      <c r="L1378" s="30"/>
      <c r="M1378" s="30">
        <v>1.5</v>
      </c>
      <c r="N1378" s="84">
        <f>[1]!b_anal_modidura_cnbd(A1378,E1378,1)</f>
        <v>5.7610000000000001</v>
      </c>
      <c r="O1378" s="85">
        <f>[1]!b_anal_yield_cnbd(A1378,D1378,1)</f>
        <v>5.0835999999999997</v>
      </c>
      <c r="P1378" s="86">
        <f>IF(U:U="国开1",0.09/N1378+J1378,IF(U:U="国开3",0.14/N1378+J1378,IF(U:U="国开5",0.24/N1378+J1378,IF(U:U="国开7",0.24/N1378+J1378,IF(U:U="国开10",0.29/N1378+J1378,IF(U:U="口行1",0.08/N1378+J1378,IF(U:U="口行2",0.08/N1378+J1378,IF(U:U="口行3",0.08/N1378+J1378,IF(U:U="口行5",0.13/N1378+J1378,IF(U:U="口行7",0.13/N1378+J1378,IF(U:U="口行10",0.18/N1378+J1378,IF(U:U="农发1",0.09/N1378+J1378,IF(U:U="农发2",0.09/N1378+J1378,IF(U:U="农发3",0.09/N1378+J1378,IF(U:U="农发5",0.14/N1378+J1378,IF(U:U="农发7",0.19/N1378+J1378,IF(U:U="农发10",0.19/N1378+J1378,IF(U:U="农发20",0.24/N1378+J1378,IF(U:U="国债1",0.05/N1378+J1378,IF(U:U="国债2",0.05/N1378+J1378,IF(U:U="国债3",0.05/N1378+J1378,IF(U:U="国开0",0,IF(U:U="农发0",0,IF(U:U="国债0",0,IF(U:U="口行0",0,0.1/N1378+J1378)))))))))))))))))))))))))</f>
        <v>5.0811803853497652</v>
      </c>
      <c r="Q1378" s="1"/>
      <c r="R1378" s="88">
        <f t="shared" si="43"/>
        <v>-0.24196146502344362</v>
      </c>
      <c r="S1378" s="1"/>
      <c r="U1378" s="1" t="str">
        <f>IF(I:I="国家开发银行","国开",IF(I:I="中国进出口银行","口行",IF(I:I="中国农业发展银行","农发","国债")))&amp;IF(G:G&lt;1,"0",G1378)</f>
        <v>农发7</v>
      </c>
      <c r="W1378" s="1"/>
      <c r="X1378" s="1"/>
    </row>
    <row r="1379" spans="1:24" ht="15.75" hidden="1" x14ac:dyDescent="0.25">
      <c r="A1379" s="113" t="str">
        <f t="shared" si="42"/>
        <v>170208.IB</v>
      </c>
      <c r="B1379" s="29" t="s">
        <v>4197</v>
      </c>
      <c r="C1379" s="29" t="s">
        <v>4198</v>
      </c>
      <c r="D1379" s="33">
        <v>43118</v>
      </c>
      <c r="E1379" s="33">
        <v>43122</v>
      </c>
      <c r="F1379" s="30">
        <v>50</v>
      </c>
      <c r="G1379" s="30">
        <v>7</v>
      </c>
      <c r="H1379" s="29" t="s">
        <v>12</v>
      </c>
      <c r="I1379" s="29" t="s">
        <v>15</v>
      </c>
      <c r="J1379" s="30">
        <v>5.0869999999999997</v>
      </c>
      <c r="K1379" s="30">
        <v>2.23</v>
      </c>
      <c r="L1379" s="30"/>
      <c r="M1379" s="30">
        <v>1.18</v>
      </c>
      <c r="N1379" s="84">
        <f>[1]!b_anal_modidura_cnbd(A1379,E1379,1)</f>
        <v>5.4660000000000002</v>
      </c>
      <c r="O1379" s="85">
        <f>[1]!b_anal_yield_cnbd(A1379,D1379,1)</f>
        <v>5.1296999999999997</v>
      </c>
      <c r="P1379" s="86">
        <f>IF(U:U="国开1",0.09/N1379+J1379,IF(U:U="国开3",0.14/N1379+J1379,IF(U:U="国开5",0.24/N1379+J1379,IF(U:U="国开7",0.24/N1379+J1379,IF(U:U="国开10",0.29/N1379+J1379,IF(U:U="口行1",0.08/N1379+J1379,IF(U:U="口行2",0.08/N1379+J1379,IF(U:U="口行3",0.08/N1379+J1379,IF(U:U="口行5",0.13/N1379+J1379,IF(U:U="口行7",0.13/N1379+J1379,IF(U:U="口行10",0.18/N1379+J1379,IF(U:U="农发1",0.09/N1379+J1379,IF(U:U="农发2",0.09/N1379+J1379,IF(U:U="农发3",0.09/N1379+J1379,IF(U:U="农发5",0.14/N1379+J1379,IF(U:U="农发7",0.19/N1379+J1379,IF(U:U="农发10",0.19/N1379+J1379,IF(U:U="农发20",0.24/N1379+J1379,IF(U:U="国债1",0.05/N1379+J1379,IF(U:U="国债2",0.05/N1379+J1379,IF(U:U="国债3",0.05/N1379+J1379,IF(U:U="国开0",0,IF(U:U="农发0",0,IF(U:U="国债0",0,IF(U:U="口行0",0,0.1/N1379+J1379)))))))))))))))))))))))))</f>
        <v>5.1309077936333694</v>
      </c>
      <c r="Q1379" s="1"/>
      <c r="R1379" s="88">
        <f t="shared" si="43"/>
        <v>0.12077936333696471</v>
      </c>
      <c r="S1379" s="1"/>
      <c r="U1379" s="1" t="str">
        <f>IF(I:I="国家开发银行","国开",IF(I:I="中国进出口银行","口行",IF(I:I="中国农业发展银行","农发","国债")))&amp;IF(G:G&lt;1,"0",G1379)</f>
        <v>国开7</v>
      </c>
      <c r="W1379" s="1"/>
      <c r="X1379" s="1"/>
    </row>
    <row r="1380" spans="1:24" ht="15.75" hidden="1" x14ac:dyDescent="0.25">
      <c r="A1380" s="113" t="str">
        <f t="shared" si="42"/>
        <v>170212.IB</v>
      </c>
      <c r="B1380" s="29" t="s">
        <v>4199</v>
      </c>
      <c r="C1380" s="29" t="s">
        <v>4200</v>
      </c>
      <c r="D1380" s="33">
        <v>43118</v>
      </c>
      <c r="E1380" s="33">
        <v>43122</v>
      </c>
      <c r="F1380" s="30">
        <v>80</v>
      </c>
      <c r="G1380" s="30">
        <v>5</v>
      </c>
      <c r="H1380" s="29" t="s">
        <v>12</v>
      </c>
      <c r="I1380" s="29" t="s">
        <v>15</v>
      </c>
      <c r="J1380" s="30">
        <v>4.9867999999999997</v>
      </c>
      <c r="K1380" s="30">
        <v>2.78</v>
      </c>
      <c r="L1380" s="30"/>
      <c r="M1380" s="30">
        <v>7.21</v>
      </c>
      <c r="N1380" s="84">
        <f>[1]!b_anal_modidura_cnbd(A1380,E1380,1)</f>
        <v>4.1742999999999997</v>
      </c>
      <c r="O1380" s="85">
        <f>[1]!b_anal_yield_cnbd(A1380,D1380,1)</f>
        <v>5.0498000000000003</v>
      </c>
      <c r="P1380" s="86">
        <f>IF(U:U="国开1",0.09/N1380+J1380,IF(U:U="国开3",0.14/N1380+J1380,IF(U:U="国开5",0.24/N1380+J1380,IF(U:U="国开7",0.24/N1380+J1380,IF(U:U="国开10",0.29/N1380+J1380,IF(U:U="口行1",0.08/N1380+J1380,IF(U:U="口行2",0.08/N1380+J1380,IF(U:U="口行3",0.08/N1380+J1380,IF(U:U="口行5",0.13/N1380+J1380,IF(U:U="口行7",0.13/N1380+J1380,IF(U:U="口行10",0.18/N1380+J1380,IF(U:U="农发1",0.09/N1380+J1380,IF(U:U="农发2",0.09/N1380+J1380,IF(U:U="农发3",0.09/N1380+J1380,IF(U:U="农发5",0.14/N1380+J1380,IF(U:U="农发7",0.19/N1380+J1380,IF(U:U="农发10",0.19/N1380+J1380,IF(U:U="农发20",0.24/N1380+J1380,IF(U:U="国债1",0.05/N1380+J1380,IF(U:U="国债2",0.05/N1380+J1380,IF(U:U="国债3",0.05/N1380+J1380,IF(U:U="国开0",0,IF(U:U="农发0",0,IF(U:U="国债0",0,IF(U:U="口行0",0,0.1/N1380+J1380)))))))))))))))))))))))))</f>
        <v>5.04429466976499</v>
      </c>
      <c r="Q1380" s="1"/>
      <c r="R1380" s="88">
        <f t="shared" si="43"/>
        <v>-0.55053302350103195</v>
      </c>
      <c r="S1380" s="1"/>
      <c r="U1380" s="1" t="str">
        <f>IF(I:I="国家开发银行","国开",IF(I:I="中国进出口银行","口行",IF(I:I="中国农业发展银行","农发","国债")))&amp;IF(G:G&lt;1,"0",G1380)</f>
        <v>国开5</v>
      </c>
      <c r="W1380" s="1"/>
      <c r="X1380" s="1"/>
    </row>
    <row r="1381" spans="1:24" ht="15.75" hidden="1" x14ac:dyDescent="0.25">
      <c r="A1381" s="113" t="str">
        <f t="shared" si="42"/>
        <v>170309.IB</v>
      </c>
      <c r="B1381" s="29" t="s">
        <v>4201</v>
      </c>
      <c r="C1381" s="29" t="s">
        <v>4202</v>
      </c>
      <c r="D1381" s="33">
        <v>43118</v>
      </c>
      <c r="E1381" s="33">
        <v>43122</v>
      </c>
      <c r="F1381" s="30">
        <v>30</v>
      </c>
      <c r="G1381" s="30">
        <v>5</v>
      </c>
      <c r="H1381" s="29" t="s">
        <v>12</v>
      </c>
      <c r="I1381" s="29" t="s">
        <v>22</v>
      </c>
      <c r="J1381" s="30">
        <v>4.9970999999999997</v>
      </c>
      <c r="K1381" s="30">
        <v>3.1</v>
      </c>
      <c r="L1381" s="30"/>
      <c r="M1381" s="30">
        <v>1.1299999999999999</v>
      </c>
      <c r="N1381" s="84">
        <f>[1]!b_anal_modidura_cnbd(A1381,E1381,1)</f>
        <v>3.8803000000000001</v>
      </c>
      <c r="O1381" s="85">
        <f>[1]!b_anal_yield_cnbd(A1381,D1381,1)</f>
        <v>5.0220000000000002</v>
      </c>
      <c r="P1381" s="86">
        <f>IF(U:U="国开1",0.09/N1381+J1381,IF(U:U="国开3",0.14/N1381+J1381,IF(U:U="国开5",0.24/N1381+J1381,IF(U:U="国开7",0.24/N1381+J1381,IF(U:U="国开10",0.29/N1381+J1381,IF(U:U="口行1",0.08/N1381+J1381,IF(U:U="口行2",0.08/N1381+J1381,IF(U:U="口行3",0.08/N1381+J1381,IF(U:U="口行5",0.13/N1381+J1381,IF(U:U="口行7",0.13/N1381+J1381,IF(U:U="口行10",0.18/N1381+J1381,IF(U:U="农发1",0.09/N1381+J1381,IF(U:U="农发2",0.09/N1381+J1381,IF(U:U="农发3",0.09/N1381+J1381,IF(U:U="农发5",0.14/N1381+J1381,IF(U:U="农发7",0.19/N1381+J1381,IF(U:U="农发10",0.19/N1381+J1381,IF(U:U="农发20",0.24/N1381+J1381,IF(U:U="国债1",0.05/N1381+J1381,IF(U:U="国债2",0.05/N1381+J1381,IF(U:U="国债3",0.05/N1381+J1381,IF(U:U="国开0",0,IF(U:U="农发0",0,IF(U:U="国债0",0,IF(U:U="口行0",0,0.1/N1381+J1381)))))))))))))))))))))))))</f>
        <v>5.0306025642347239</v>
      </c>
      <c r="Q1381" s="1"/>
      <c r="R1381" s="88">
        <f t="shared" si="43"/>
        <v>0.86025642347236086</v>
      </c>
      <c r="S1381" s="1"/>
      <c r="U1381" s="1" t="str">
        <f>IF(I:I="国家开发银行","国开",IF(I:I="中国进出口银行","口行",IF(I:I="中国农业发展银行","农发","国债")))&amp;IF(G:G&lt;1,"0",G1381)</f>
        <v>口行5</v>
      </c>
      <c r="W1381" s="1"/>
      <c r="X1381" s="1"/>
    </row>
    <row r="1382" spans="1:24" ht="15.75" hidden="1" x14ac:dyDescent="0.25">
      <c r="A1382" s="113" t="str">
        <f t="shared" si="42"/>
        <v>170209.IB</v>
      </c>
      <c r="B1382" s="29" t="s">
        <v>4203</v>
      </c>
      <c r="C1382" s="29" t="s">
        <v>4204</v>
      </c>
      <c r="D1382" s="33">
        <v>43123</v>
      </c>
      <c r="E1382" s="33">
        <v>43129</v>
      </c>
      <c r="F1382" s="30">
        <v>82</v>
      </c>
      <c r="G1382" s="30">
        <v>3</v>
      </c>
      <c r="H1382" s="29" t="s">
        <v>12</v>
      </c>
      <c r="I1382" s="29" t="s">
        <v>15</v>
      </c>
      <c r="J1382" s="30">
        <v>4.7655000000000003</v>
      </c>
      <c r="K1382" s="30">
        <v>2.93</v>
      </c>
      <c r="L1382" s="30"/>
      <c r="M1382" s="30">
        <v>1.66</v>
      </c>
      <c r="N1382" s="84">
        <f>[1]!b_anal_modidura_cnbd(A1382,E1382,1)</f>
        <v>2.3835000000000002</v>
      </c>
      <c r="O1382" s="85">
        <f>[1]!b_anal_yield_cnbd(A1382,D1382,1)</f>
        <v>4.8292999999999999</v>
      </c>
      <c r="P1382" s="86">
        <f>IF(U:U="国开1",0.09/N1382+J1382,IF(U:U="国开3",0.14/N1382+J1382,IF(U:U="国开5",0.24/N1382+J1382,IF(U:U="国开7",0.24/N1382+J1382,IF(U:U="国开10",0.29/N1382+J1382,IF(U:U="口行1",0.08/N1382+J1382,IF(U:U="口行2",0.08/N1382+J1382,IF(U:U="口行3",0.08/N1382+J1382,IF(U:U="口行5",0.13/N1382+J1382,IF(U:U="口行7",0.13/N1382+J1382,IF(U:U="口行10",0.18/N1382+J1382,IF(U:U="农发1",0.09/N1382+J1382,IF(U:U="农发2",0.09/N1382+J1382,IF(U:U="农发3",0.09/N1382+J1382,IF(U:U="农发5",0.14/N1382+J1382,IF(U:U="农发7",0.19/N1382+J1382,IF(U:U="农发10",0.19/N1382+J1382,IF(U:U="农发20",0.24/N1382+J1382,IF(U:U="国债1",0.05/N1382+J1382,IF(U:U="国债2",0.05/N1382+J1382,IF(U:U="国债3",0.05/N1382+J1382,IF(U:U="国开0",0,IF(U:U="农发0",0,IF(U:U="国债0",0,IF(U:U="口行0",0,0.1/N1382+J1382)))))))))))))))))))))))))</f>
        <v>4.8242371512481643</v>
      </c>
      <c r="Q1382" s="1"/>
      <c r="R1382" s="88">
        <f t="shared" si="43"/>
        <v>-0.50628487518356025</v>
      </c>
      <c r="S1382" s="1"/>
      <c r="U1382" s="1" t="str">
        <f>IF(I:I="国家开发银行","国开",IF(I:I="中国进出口银行","口行",IF(I:I="中国农业发展银行","农发","国债")))&amp;IF(G:G&lt;1,"0",G1382)</f>
        <v>国开3</v>
      </c>
      <c r="W1382" s="1"/>
      <c r="X1382" s="1"/>
    </row>
    <row r="1383" spans="1:24" ht="15.75" hidden="1" x14ac:dyDescent="0.25">
      <c r="A1383" s="113" t="str">
        <f t="shared" si="42"/>
        <v>170415.IB</v>
      </c>
      <c r="B1383" s="29" t="s">
        <v>4205</v>
      </c>
      <c r="C1383" s="29" t="s">
        <v>4206</v>
      </c>
      <c r="D1383" s="33">
        <v>43124</v>
      </c>
      <c r="E1383" s="33">
        <v>43126</v>
      </c>
      <c r="F1383" s="30">
        <v>30</v>
      </c>
      <c r="G1383" s="30">
        <v>10</v>
      </c>
      <c r="H1383" s="29" t="s">
        <v>12</v>
      </c>
      <c r="I1383" s="29" t="s">
        <v>41</v>
      </c>
      <c r="J1383" s="30">
        <v>5.1173999999999999</v>
      </c>
      <c r="K1383" s="30">
        <v>4.93</v>
      </c>
      <c r="L1383" s="30"/>
      <c r="M1383" s="30">
        <v>1.23</v>
      </c>
      <c r="N1383" s="84">
        <f>[1]!b_anal_modidura_cnbd(A1383,E1383,1)</f>
        <v>7.4744999999999999</v>
      </c>
      <c r="O1383" s="85">
        <f>[1]!b_anal_yield_cnbd(A1383,D1383,1)</f>
        <v>5.1566000000000001</v>
      </c>
      <c r="P1383" s="86">
        <f>IF(U:U="国开1",0.09/N1383+J1383,IF(U:U="国开3",0.14/N1383+J1383,IF(U:U="国开5",0.24/N1383+J1383,IF(U:U="国开7",0.24/N1383+J1383,IF(U:U="国开10",0.29/N1383+J1383,IF(U:U="口行1",0.08/N1383+J1383,IF(U:U="口行2",0.08/N1383+J1383,IF(U:U="口行3",0.08/N1383+J1383,IF(U:U="口行5",0.13/N1383+J1383,IF(U:U="口行7",0.13/N1383+J1383,IF(U:U="口行10",0.18/N1383+J1383,IF(U:U="农发1",0.09/N1383+J1383,IF(U:U="农发2",0.09/N1383+J1383,IF(U:U="农发3",0.09/N1383+J1383,IF(U:U="农发5",0.14/N1383+J1383,IF(U:U="农发7",0.19/N1383+J1383,IF(U:U="农发10",0.19/N1383+J1383,IF(U:U="农发20",0.24/N1383+J1383,IF(U:U="国债1",0.05/N1383+J1383,IF(U:U="国债2",0.05/N1383+J1383,IF(U:U="国债3",0.05/N1383+J1383,IF(U:U="国开0",0,IF(U:U="农发0",0,IF(U:U="国债0",0,IF(U:U="口行0",0,0.1/N1383+J1383)))))))))))))))))))))))))</f>
        <v>5.1428197605190986</v>
      </c>
      <c r="Q1383" s="1"/>
      <c r="R1383" s="88">
        <f t="shared" si="43"/>
        <v>-1.3780239480901457</v>
      </c>
      <c r="S1383" s="1"/>
      <c r="U1383" s="1" t="str">
        <f>IF(I:I="国家开发银行","国开",IF(I:I="中国进出口银行","口行",IF(I:I="中国农业发展银行","农发","国债")))&amp;IF(G:G&lt;1,"0",G1383)</f>
        <v>农发10</v>
      </c>
      <c r="W1383" s="1"/>
      <c r="X1383" s="1"/>
    </row>
    <row r="1384" spans="1:24" ht="15.75" hidden="1" x14ac:dyDescent="0.25">
      <c r="A1384" s="113" t="str">
        <f t="shared" si="42"/>
        <v>180401.IB</v>
      </c>
      <c r="B1384" s="29" t="s">
        <v>4207</v>
      </c>
      <c r="C1384" s="29" t="s">
        <v>4208</v>
      </c>
      <c r="D1384" s="33">
        <v>43124</v>
      </c>
      <c r="E1384" s="33">
        <v>43126</v>
      </c>
      <c r="F1384" s="30">
        <v>34.799999999999997</v>
      </c>
      <c r="G1384" s="30">
        <v>7</v>
      </c>
      <c r="H1384" s="29" t="s">
        <v>12</v>
      </c>
      <c r="I1384" s="29" t="s">
        <v>41</v>
      </c>
      <c r="J1384" s="30">
        <v>5.0612000000000004</v>
      </c>
      <c r="K1384" s="30">
        <v>4.28</v>
      </c>
      <c r="L1384" s="30"/>
      <c r="M1384" s="30">
        <v>1.76</v>
      </c>
      <c r="N1384" s="84">
        <f>[1]!b_anal_modidura_cnbd(A1384,E1384,1)</f>
        <v>5.7443999999999997</v>
      </c>
      <c r="O1384" s="85">
        <f>[1]!b_anal_yield_cnbd(A1384,D1384,1)</f>
        <v>5.1050000000000004</v>
      </c>
      <c r="P1384" s="86">
        <f>IF(U:U="国开1",0.09/N1384+J1384,IF(U:U="国开3",0.14/N1384+J1384,IF(U:U="国开5",0.24/N1384+J1384,IF(U:U="国开7",0.24/N1384+J1384,IF(U:U="国开10",0.29/N1384+J1384,IF(U:U="口行1",0.08/N1384+J1384,IF(U:U="口行2",0.08/N1384+J1384,IF(U:U="口行3",0.08/N1384+J1384,IF(U:U="口行5",0.13/N1384+J1384,IF(U:U="口行7",0.13/N1384+J1384,IF(U:U="口行10",0.18/N1384+J1384,IF(U:U="农发1",0.09/N1384+J1384,IF(U:U="农发2",0.09/N1384+J1384,IF(U:U="农发3",0.09/N1384+J1384,IF(U:U="农发5",0.14/N1384+J1384,IF(U:U="农发7",0.19/N1384+J1384,IF(U:U="农发10",0.19/N1384+J1384,IF(U:U="农发20",0.24/N1384+J1384,IF(U:U="国债1",0.05/N1384+J1384,IF(U:U="国债2",0.05/N1384+J1384,IF(U:U="国债3",0.05/N1384+J1384,IF(U:U="国开0",0,IF(U:U="农发0",0,IF(U:U="国债0",0,IF(U:U="口行0",0,0.1/N1384+J1384)))))))))))))))))))))))))</f>
        <v>5.0942756911078622</v>
      </c>
      <c r="Q1384" s="1"/>
      <c r="R1384" s="88">
        <f t="shared" si="43"/>
        <v>-1.0724308892138268</v>
      </c>
      <c r="S1384" s="1"/>
      <c r="U1384" s="1" t="str">
        <f>IF(I:I="国家开发银行","国开",IF(I:I="中国进出口银行","口行",IF(I:I="中国农业发展银行","农发","国债")))&amp;IF(G:G&lt;1,"0",G1384)</f>
        <v>农发7</v>
      </c>
      <c r="W1384" s="1"/>
      <c r="X1384" s="1"/>
    </row>
    <row r="1385" spans="1:24" ht="15.75" hidden="1" x14ac:dyDescent="0.25">
      <c r="A1385" s="113" t="str">
        <f t="shared" si="42"/>
        <v>170027.IB</v>
      </c>
      <c r="B1385" s="29" t="s">
        <v>4209</v>
      </c>
      <c r="C1385" s="29" t="s">
        <v>4210</v>
      </c>
      <c r="D1385" s="33">
        <v>43124</v>
      </c>
      <c r="E1385" s="33">
        <v>43125</v>
      </c>
      <c r="F1385" s="30">
        <v>200</v>
      </c>
      <c r="G1385" s="30">
        <v>7</v>
      </c>
      <c r="H1385" s="29" t="s">
        <v>12</v>
      </c>
      <c r="I1385" s="29" t="s">
        <v>31</v>
      </c>
      <c r="J1385" s="30">
        <v>3.8592</v>
      </c>
      <c r="K1385" s="30">
        <v>2.5099999999999998</v>
      </c>
      <c r="L1385" s="30">
        <v>3.9129999999999998</v>
      </c>
      <c r="M1385" s="30">
        <v>3.19</v>
      </c>
      <c r="N1385" s="84">
        <f>[1]!b_anal_modidura_cnbd(A1385,E1385,1)</f>
        <v>5.9311999999999996</v>
      </c>
      <c r="O1385" s="85">
        <f>[1]!b_anal_yield_cnbd(A1385,D1385,1)</f>
        <v>3.92</v>
      </c>
      <c r="P1385" s="86">
        <f>IF(U:U="国开1",0.09/N1385+J1385,IF(U:U="国开3",0.14/N1385+J1385,IF(U:U="国开5",0.24/N1385+J1385,IF(U:U="国开7",0.24/N1385+J1385,IF(U:U="国开10",0.29/N1385+J1385,IF(U:U="口行1",0.08/N1385+J1385,IF(U:U="口行2",0.08/N1385+J1385,IF(U:U="口行3",0.08/N1385+J1385,IF(U:U="口行5",0.13/N1385+J1385,IF(U:U="口行7",0.13/N1385+J1385,IF(U:U="口行10",0.18/N1385+J1385,IF(U:U="农发1",0.09/N1385+J1385,IF(U:U="农发2",0.09/N1385+J1385,IF(U:U="农发3",0.09/N1385+J1385,IF(U:U="农发5",0.14/N1385+J1385,IF(U:U="农发7",0.19/N1385+J1385,IF(U:U="农发10",0.19/N1385+J1385,IF(U:U="农发20",0.24/N1385+J1385,IF(U:U="国债1",0.05/N1385+J1385,IF(U:U="国债2",0.05/N1385+J1385,IF(U:U="国债3",0.05/N1385+J1385,IF(U:U="国开0",0,IF(U:U="农发0",0,IF(U:U="国债0",0,IF(U:U="口行0",0,0.1/N1385+J1385)))))))))))))))))))))))))</f>
        <v>3.8760599946048018</v>
      </c>
      <c r="Q1385" s="1"/>
      <c r="R1385" s="88">
        <f t="shared" si="43"/>
        <v>-4.3940005395198156</v>
      </c>
      <c r="S1385" s="1"/>
      <c r="U1385" s="1" t="str">
        <f>IF(I:I="国家开发银行","国开",IF(I:I="中国进出口银行","口行",IF(I:I="中国农业发展银行","农发","国债")))&amp;IF(G:G&lt;1,"0",G1385)</f>
        <v>国债7</v>
      </c>
      <c r="W1385" s="1"/>
      <c r="X1385" s="1"/>
    </row>
    <row r="1386" spans="1:24" ht="15.75" hidden="1" x14ac:dyDescent="0.25">
      <c r="A1386" s="113" t="str">
        <f t="shared" si="42"/>
        <v>180302.IB</v>
      </c>
      <c r="B1386" s="29" t="s">
        <v>4211</v>
      </c>
      <c r="C1386" s="29" t="s">
        <v>4212</v>
      </c>
      <c r="D1386" s="33">
        <v>43125</v>
      </c>
      <c r="E1386" s="33">
        <v>43129</v>
      </c>
      <c r="F1386" s="30">
        <v>30</v>
      </c>
      <c r="G1386" s="30">
        <v>3</v>
      </c>
      <c r="H1386" s="29" t="s">
        <v>12</v>
      </c>
      <c r="I1386" s="29" t="s">
        <v>22</v>
      </c>
      <c r="J1386" s="30">
        <v>4.8007</v>
      </c>
      <c r="K1386" s="30">
        <v>3.42</v>
      </c>
      <c r="L1386" s="30"/>
      <c r="M1386" s="30">
        <v>1.0900000000000001</v>
      </c>
      <c r="N1386" s="84">
        <f>[1]!b_anal_modidura_cnbd(A1386,E1386,1)</f>
        <v>2.7132999999999998</v>
      </c>
      <c r="O1386" s="85">
        <f>[1]!b_anal_yield_cnbd(A1386,D1386,1)</f>
        <v>4.8818999999999999</v>
      </c>
      <c r="P1386" s="86">
        <f>IF(U:U="国开1",0.09/N1386+J1386,IF(U:U="国开3",0.14/N1386+J1386,IF(U:U="国开5",0.24/N1386+J1386,IF(U:U="国开7",0.24/N1386+J1386,IF(U:U="国开10",0.29/N1386+J1386,IF(U:U="口行1",0.08/N1386+J1386,IF(U:U="口行2",0.08/N1386+J1386,IF(U:U="口行3",0.08/N1386+J1386,IF(U:U="口行5",0.13/N1386+J1386,IF(U:U="口行7",0.13/N1386+J1386,IF(U:U="口行10",0.18/N1386+J1386,IF(U:U="农发1",0.09/N1386+J1386,IF(U:U="农发2",0.09/N1386+J1386,IF(U:U="农发3",0.09/N1386+J1386,IF(U:U="农发5",0.14/N1386+J1386,IF(U:U="农发7",0.19/N1386+J1386,IF(U:U="农发10",0.19/N1386+J1386,IF(U:U="农发20",0.24/N1386+J1386,IF(U:U="国债1",0.05/N1386+J1386,IF(U:U="国债2",0.05/N1386+J1386,IF(U:U="国债3",0.05/N1386+J1386,IF(U:U="国开0",0,IF(U:U="农发0",0,IF(U:U="国债0",0,IF(U:U="口行0",0,0.1/N1386+J1386)))))))))))))))))))))))))</f>
        <v>4.8301843917001435</v>
      </c>
      <c r="Q1386" s="1"/>
      <c r="R1386" s="88">
        <f t="shared" si="43"/>
        <v>-5.1715608299856441</v>
      </c>
      <c r="S1386" s="1"/>
      <c r="U1386" s="1" t="str">
        <f>IF(I:I="国家开发银行","国开",IF(I:I="中国进出口银行","口行",IF(I:I="中国农业发展银行","农发","国债")))&amp;IF(G:G&lt;1,"0",G1386)</f>
        <v>口行3</v>
      </c>
      <c r="W1386" s="1"/>
      <c r="X1386" s="1"/>
    </row>
    <row r="1387" spans="1:24" ht="15.75" hidden="1" x14ac:dyDescent="0.25">
      <c r="A1387" s="113" t="str">
        <f t="shared" si="42"/>
        <v>170212.IB</v>
      </c>
      <c r="B1387" s="29" t="s">
        <v>4213</v>
      </c>
      <c r="C1387" s="29" t="s">
        <v>4214</v>
      </c>
      <c r="D1387" s="33">
        <v>43125</v>
      </c>
      <c r="E1387" s="33">
        <v>43129</v>
      </c>
      <c r="F1387" s="30">
        <v>80</v>
      </c>
      <c r="G1387" s="30">
        <v>5</v>
      </c>
      <c r="H1387" s="29" t="s">
        <v>12</v>
      </c>
      <c r="I1387" s="29" t="s">
        <v>15</v>
      </c>
      <c r="J1387" s="30">
        <v>4.9215999999999998</v>
      </c>
      <c r="K1387" s="30"/>
      <c r="L1387" s="30"/>
      <c r="M1387" s="30"/>
      <c r="N1387" s="84">
        <f>[1]!b_anal_modidura_cnbd(A1387,E1387,1)</f>
        <v>4.1573000000000002</v>
      </c>
      <c r="O1387" s="85">
        <f>[1]!b_anal_yield_cnbd(A1387,D1387,1)</f>
        <v>4.9847999999999999</v>
      </c>
      <c r="P1387" s="86">
        <f>IF(U:U="国开1",0.09/N1387+J1387,IF(U:U="国开3",0.14/N1387+J1387,IF(U:U="国开5",0.24/N1387+J1387,IF(U:U="国开7",0.24/N1387+J1387,IF(U:U="国开10",0.29/N1387+J1387,IF(U:U="口行1",0.08/N1387+J1387,IF(U:U="口行2",0.08/N1387+J1387,IF(U:U="口行3",0.08/N1387+J1387,IF(U:U="口行5",0.13/N1387+J1387,IF(U:U="口行7",0.13/N1387+J1387,IF(U:U="口行10",0.18/N1387+J1387,IF(U:U="农发1",0.09/N1387+J1387,IF(U:U="农发2",0.09/N1387+J1387,IF(U:U="农发3",0.09/N1387+J1387,IF(U:U="农发5",0.14/N1387+J1387,IF(U:U="农发7",0.19/N1387+J1387,IF(U:U="农发10",0.19/N1387+J1387,IF(U:U="农发20",0.24/N1387+J1387,IF(U:U="国债1",0.05/N1387+J1387,IF(U:U="国债2",0.05/N1387+J1387,IF(U:U="国债3",0.05/N1387+J1387,IF(U:U="国开0",0,IF(U:U="农发0",0,IF(U:U="国债0",0,IF(U:U="口行0",0,0.1/N1387+J1387)))))))))))))))))))))))))</f>
        <v>4.9793297765376563</v>
      </c>
      <c r="Q1387" s="1"/>
      <c r="R1387" s="88">
        <f t="shared" si="43"/>
        <v>-0.54702234623436041</v>
      </c>
      <c r="S1387" s="1"/>
      <c r="U1387" s="1" t="str">
        <f>IF(I:I="国家开发银行","国开",IF(I:I="中国进出口银行","口行",IF(I:I="中国农业发展银行","农发","国债")))&amp;IF(G:G&lt;1,"0",G1387)</f>
        <v>国开5</v>
      </c>
      <c r="W1387" s="1"/>
      <c r="X1387" s="1"/>
    </row>
    <row r="1388" spans="1:24" ht="15.75" hidden="1" x14ac:dyDescent="0.25">
      <c r="A1388" s="113" t="str">
        <f t="shared" si="42"/>
        <v>170208.IB</v>
      </c>
      <c r="B1388" s="29" t="s">
        <v>4215</v>
      </c>
      <c r="C1388" s="29" t="s">
        <v>4216</v>
      </c>
      <c r="D1388" s="33">
        <v>43125</v>
      </c>
      <c r="E1388" s="33">
        <v>43129</v>
      </c>
      <c r="F1388" s="30">
        <v>50</v>
      </c>
      <c r="G1388" s="30">
        <v>7</v>
      </c>
      <c r="H1388" s="29" t="s">
        <v>12</v>
      </c>
      <c r="I1388" s="29" t="s">
        <v>15</v>
      </c>
      <c r="J1388" s="30">
        <v>5.0255999999999998</v>
      </c>
      <c r="K1388" s="30"/>
      <c r="L1388" s="30"/>
      <c r="M1388" s="30"/>
      <c r="N1388" s="84">
        <f>[1]!b_anal_modidura_cnbd(A1388,E1388,1)</f>
        <v>5.4512</v>
      </c>
      <c r="O1388" s="85">
        <f>[1]!b_anal_yield_cnbd(A1388,D1388,1)</f>
        <v>5.0829000000000004</v>
      </c>
      <c r="P1388" s="86">
        <f>IF(U:U="国开1",0.09/N1388+J1388,IF(U:U="国开3",0.14/N1388+J1388,IF(U:U="国开5",0.24/N1388+J1388,IF(U:U="国开7",0.24/N1388+J1388,IF(U:U="国开10",0.29/N1388+J1388,IF(U:U="口行1",0.08/N1388+J1388,IF(U:U="口行2",0.08/N1388+J1388,IF(U:U="口行3",0.08/N1388+J1388,IF(U:U="口行5",0.13/N1388+J1388,IF(U:U="口行7",0.13/N1388+J1388,IF(U:U="口行10",0.18/N1388+J1388,IF(U:U="农发1",0.09/N1388+J1388,IF(U:U="农发2",0.09/N1388+J1388,IF(U:U="农发3",0.09/N1388+J1388,IF(U:U="农发5",0.14/N1388+J1388,IF(U:U="农发7",0.19/N1388+J1388,IF(U:U="农发10",0.19/N1388+J1388,IF(U:U="农发20",0.24/N1388+J1388,IF(U:U="国债1",0.05/N1388+J1388,IF(U:U="国债2",0.05/N1388+J1388,IF(U:U="国债3",0.05/N1388+J1388,IF(U:U="国开0",0,IF(U:U="农发0",0,IF(U:U="国债0",0,IF(U:U="口行0",0,0.1/N1388+J1388)))))))))))))))))))))))))</f>
        <v>5.0696270032286463</v>
      </c>
      <c r="Q1388" s="1"/>
      <c r="R1388" s="88">
        <f t="shared" si="43"/>
        <v>-1.3272996771354073</v>
      </c>
      <c r="S1388" s="1"/>
      <c r="U1388" s="1" t="str">
        <f>IF(I:I="国家开发银行","国开",IF(I:I="中国进出口银行","口行",IF(I:I="中国农业发展银行","农发","国债")))&amp;IF(G:G&lt;1,"0",G1388)</f>
        <v>国开7</v>
      </c>
      <c r="W1388" s="1"/>
      <c r="X1388" s="1"/>
    </row>
    <row r="1389" spans="1:24" ht="15.75" hidden="1" x14ac:dyDescent="0.25">
      <c r="A1389" s="113" t="str">
        <f t="shared" si="42"/>
        <v>180402.IB</v>
      </c>
      <c r="B1389" s="29" t="s">
        <v>4217</v>
      </c>
      <c r="C1389" s="29" t="s">
        <v>4218</v>
      </c>
      <c r="D1389" s="33">
        <v>43129</v>
      </c>
      <c r="E1389" s="33">
        <v>43132</v>
      </c>
      <c r="F1389" s="30">
        <v>62.3</v>
      </c>
      <c r="G1389" s="30">
        <v>3</v>
      </c>
      <c r="H1389" s="29" t="s">
        <v>12</v>
      </c>
      <c r="I1389" s="29" t="s">
        <v>41</v>
      </c>
      <c r="J1389" s="30">
        <v>4.7953999999999999</v>
      </c>
      <c r="K1389" s="30">
        <v>2.76</v>
      </c>
      <c r="L1389" s="30"/>
      <c r="M1389" s="30">
        <v>1.29</v>
      </c>
      <c r="N1389" s="84">
        <f>[1]!b_anal_modidura_cnbd(A1389,E1389,1)</f>
        <v>2.7130999999999998</v>
      </c>
      <c r="O1389" s="85">
        <f>[1]!b_anal_yield_cnbd(A1389,D1389,1)</f>
        <v>4.8384</v>
      </c>
      <c r="P1389" s="86">
        <f>IF(U:U="国开1",0.09/N1389+J1389,IF(U:U="国开3",0.14/N1389+J1389,IF(U:U="国开5",0.24/N1389+J1389,IF(U:U="国开7",0.24/N1389+J1389,IF(U:U="国开10",0.29/N1389+J1389,IF(U:U="口行1",0.08/N1389+J1389,IF(U:U="口行2",0.08/N1389+J1389,IF(U:U="口行3",0.08/N1389+J1389,IF(U:U="口行5",0.13/N1389+J1389,IF(U:U="口行7",0.13/N1389+J1389,IF(U:U="口行10",0.18/N1389+J1389,IF(U:U="农发1",0.09/N1389+J1389,IF(U:U="农发2",0.09/N1389+J1389,IF(U:U="农发3",0.09/N1389+J1389,IF(U:U="农发5",0.14/N1389+J1389,IF(U:U="农发7",0.19/N1389+J1389,IF(U:U="农发10",0.19/N1389+J1389,IF(U:U="农发20",0.24/N1389+J1389,IF(U:U="国债1",0.05/N1389+J1389,IF(U:U="国债2",0.05/N1389+J1389,IF(U:U="国债3",0.05/N1389+J1389,IF(U:U="国开0",0,IF(U:U="农发0",0,IF(U:U="国债0",0,IF(U:U="口行0",0,0.1/N1389+J1389)))))))))))))))))))))))))</f>
        <v>4.8285723858317056</v>
      </c>
      <c r="Q1389" s="1"/>
      <c r="R1389" s="88">
        <f t="shared" si="43"/>
        <v>-0.9827614168294474</v>
      </c>
      <c r="S1389" s="1"/>
      <c r="U1389" s="1" t="str">
        <f>IF(I:I="国家开发银行","国开",IF(I:I="中国进出口银行","口行",IF(I:I="中国农业发展银行","农发","国债")))&amp;IF(G:G&lt;1,"0",G1389)</f>
        <v>农发3</v>
      </c>
      <c r="W1389" s="1"/>
      <c r="X1389" s="1"/>
    </row>
    <row r="1390" spans="1:24" ht="15.75" hidden="1" x14ac:dyDescent="0.25">
      <c r="A1390" s="113" t="str">
        <f t="shared" si="42"/>
        <v>180403.IB</v>
      </c>
      <c r="B1390" s="29" t="s">
        <v>4219</v>
      </c>
      <c r="C1390" s="29" t="s">
        <v>4220</v>
      </c>
      <c r="D1390" s="33">
        <v>43129</v>
      </c>
      <c r="E1390" s="33">
        <v>43132</v>
      </c>
      <c r="F1390" s="30">
        <v>60</v>
      </c>
      <c r="G1390" s="30">
        <v>5</v>
      </c>
      <c r="H1390" s="29" t="s">
        <v>12</v>
      </c>
      <c r="I1390" s="29" t="s">
        <v>41</v>
      </c>
      <c r="J1390" s="30">
        <v>4.9683999999999999</v>
      </c>
      <c r="K1390" s="30">
        <v>2.5</v>
      </c>
      <c r="L1390" s="30"/>
      <c r="M1390" s="30">
        <v>4</v>
      </c>
      <c r="N1390" s="84">
        <f>[1]!b_anal_modidura_cnbd(A1390,E1390,1)</f>
        <v>4.3106</v>
      </c>
      <c r="O1390" s="85">
        <f>[1]!b_anal_yield_cnbd(A1390,D1390,1)</f>
        <v>5.0034000000000001</v>
      </c>
      <c r="P1390" s="86">
        <f>IF(U:U="国开1",0.09/N1390+J1390,IF(U:U="国开3",0.14/N1390+J1390,IF(U:U="国开5",0.24/N1390+J1390,IF(U:U="国开7",0.24/N1390+J1390,IF(U:U="国开10",0.29/N1390+J1390,IF(U:U="口行1",0.08/N1390+J1390,IF(U:U="口行2",0.08/N1390+J1390,IF(U:U="口行3",0.08/N1390+J1390,IF(U:U="口行5",0.13/N1390+J1390,IF(U:U="口行7",0.13/N1390+J1390,IF(U:U="口行10",0.18/N1390+J1390,IF(U:U="农发1",0.09/N1390+J1390,IF(U:U="农发2",0.09/N1390+J1390,IF(U:U="农发3",0.09/N1390+J1390,IF(U:U="农发5",0.14/N1390+J1390,IF(U:U="农发7",0.19/N1390+J1390,IF(U:U="农发10",0.19/N1390+J1390,IF(U:U="农发20",0.24/N1390+J1390,IF(U:U="国债1",0.05/N1390+J1390,IF(U:U="国债2",0.05/N1390+J1390,IF(U:U="国债3",0.05/N1390+J1390,IF(U:U="国开0",0,IF(U:U="农发0",0,IF(U:U="国债0",0,IF(U:U="口行0",0,0.1/N1390+J1390)))))))))))))))))))))))))</f>
        <v>5.0008780772978243</v>
      </c>
      <c r="Q1390" s="1"/>
      <c r="R1390" s="88">
        <f t="shared" si="43"/>
        <v>-0.25219227021757717</v>
      </c>
      <c r="S1390" s="1"/>
      <c r="U1390" s="1" t="str">
        <f>IF(I:I="国家开发银行","国开",IF(I:I="中国进出口银行","口行",IF(I:I="中国农业发展银行","农发","国债")))&amp;IF(G:G&lt;1,"0",G1390)</f>
        <v>农发5</v>
      </c>
      <c r="W1390" s="1"/>
      <c r="X1390" s="1"/>
    </row>
    <row r="1391" spans="1:24" ht="15.75" hidden="1" x14ac:dyDescent="0.25">
      <c r="A1391" s="113" t="str">
        <f t="shared" si="42"/>
        <v>170209.IB</v>
      </c>
      <c r="B1391" s="29" t="s">
        <v>4221</v>
      </c>
      <c r="C1391" s="29" t="s">
        <v>4222</v>
      </c>
      <c r="D1391" s="33">
        <v>43130</v>
      </c>
      <c r="E1391" s="33">
        <v>43138</v>
      </c>
      <c r="F1391" s="30">
        <v>80</v>
      </c>
      <c r="G1391" s="30">
        <v>3</v>
      </c>
      <c r="H1391" s="29" t="s">
        <v>12</v>
      </c>
      <c r="I1391" s="29" t="s">
        <v>15</v>
      </c>
      <c r="J1391" s="30">
        <v>4.6872999999999996</v>
      </c>
      <c r="K1391" s="30">
        <v>3.81</v>
      </c>
      <c r="L1391" s="30"/>
      <c r="M1391" s="30">
        <v>2.4300000000000002</v>
      </c>
      <c r="N1391" s="84">
        <f>[1]!b_anal_modidura_cnbd(A1391,E1391,1)</f>
        <v>2.3618999999999999</v>
      </c>
      <c r="O1391" s="85">
        <f>[1]!b_anal_yield_cnbd(A1391,D1391,1)</f>
        <v>4.7693000000000003</v>
      </c>
      <c r="P1391" s="86">
        <f>IF(U:U="国开1",0.09/N1391+J1391,IF(U:U="国开3",0.14/N1391+J1391,IF(U:U="国开5",0.24/N1391+J1391,IF(U:U="国开7",0.24/N1391+J1391,IF(U:U="国开10",0.29/N1391+J1391,IF(U:U="口行1",0.08/N1391+J1391,IF(U:U="口行2",0.08/N1391+J1391,IF(U:U="口行3",0.08/N1391+J1391,IF(U:U="口行5",0.13/N1391+J1391,IF(U:U="口行7",0.13/N1391+J1391,IF(U:U="口行10",0.18/N1391+J1391,IF(U:U="农发1",0.09/N1391+J1391,IF(U:U="农发2",0.09/N1391+J1391,IF(U:U="农发3",0.09/N1391+J1391,IF(U:U="农发5",0.14/N1391+J1391,IF(U:U="农发7",0.19/N1391+J1391,IF(U:U="农发10",0.19/N1391+J1391,IF(U:U="农发20",0.24/N1391+J1391,IF(U:U="国债1",0.05/N1391+J1391,IF(U:U="国债2",0.05/N1391+J1391,IF(U:U="国债3",0.05/N1391+J1391,IF(U:U="国开0",0,IF(U:U="农发0",0,IF(U:U="国债0",0,IF(U:U="口行0",0,0.1/N1391+J1391)))))))))))))))))))))))))</f>
        <v>4.74657431305305</v>
      </c>
      <c r="Q1391" s="1"/>
      <c r="R1391" s="88">
        <f t="shared" si="43"/>
        <v>-2.2725686946950319</v>
      </c>
      <c r="S1391" s="1"/>
      <c r="U1391" s="1" t="str">
        <f>IF(I:I="国家开发银行","国开",IF(I:I="中国进出口银行","口行",IF(I:I="中国农业发展银行","农发","国债")))&amp;IF(G:G&lt;1,"0",G1391)</f>
        <v>国开3</v>
      </c>
      <c r="W1391" s="1"/>
      <c r="X1391" s="1"/>
    </row>
    <row r="1392" spans="1:24" ht="15.75" hidden="1" x14ac:dyDescent="0.25">
      <c r="A1392" s="113" t="str">
        <f t="shared" si="42"/>
        <v>180401.IB</v>
      </c>
      <c r="B1392" s="29" t="s">
        <v>4223</v>
      </c>
      <c r="C1392" s="29" t="s">
        <v>4224</v>
      </c>
      <c r="D1392" s="33">
        <v>43131</v>
      </c>
      <c r="E1392" s="33">
        <v>43133</v>
      </c>
      <c r="F1392" s="30">
        <v>43.5</v>
      </c>
      <c r="G1392" s="30">
        <v>7</v>
      </c>
      <c r="H1392" s="29" t="s">
        <v>12</v>
      </c>
      <c r="I1392" s="29" t="s">
        <v>41</v>
      </c>
      <c r="J1392" s="30">
        <v>5.0496999999999996</v>
      </c>
      <c r="K1392" s="30">
        <v>3.35</v>
      </c>
      <c r="L1392" s="30"/>
      <c r="M1392" s="30">
        <v>61</v>
      </c>
      <c r="N1392" s="84">
        <f>[1]!b_anal_modidura_cnbd(A1392,E1392,1)</f>
        <v>5.7271000000000001</v>
      </c>
      <c r="O1392" s="85">
        <f>[1]!b_anal_yield_cnbd(A1392,D1392,1)</f>
        <v>5.0910000000000002</v>
      </c>
      <c r="P1392" s="86">
        <f>IF(U:U="国开1",0.09/N1392+J1392,IF(U:U="国开3",0.14/N1392+J1392,IF(U:U="国开5",0.24/N1392+J1392,IF(U:U="国开7",0.24/N1392+J1392,IF(U:U="国开10",0.29/N1392+J1392,IF(U:U="口行1",0.08/N1392+J1392,IF(U:U="口行2",0.08/N1392+J1392,IF(U:U="口行3",0.08/N1392+J1392,IF(U:U="口行5",0.13/N1392+J1392,IF(U:U="口行7",0.13/N1392+J1392,IF(U:U="口行10",0.18/N1392+J1392,IF(U:U="农发1",0.09/N1392+J1392,IF(U:U="农发2",0.09/N1392+J1392,IF(U:U="农发3",0.09/N1392+J1392,IF(U:U="农发5",0.14/N1392+J1392,IF(U:U="农发7",0.19/N1392+J1392,IF(U:U="农发10",0.19/N1392+J1392,IF(U:U="农发20",0.24/N1392+J1392,IF(U:U="国债1",0.05/N1392+J1392,IF(U:U="国债2",0.05/N1392+J1392,IF(U:U="国债3",0.05/N1392+J1392,IF(U:U="国开0",0,IF(U:U="农发0",0,IF(U:U="国债0",0,IF(U:U="口行0",0,0.1/N1392+J1392)))))))))))))))))))))))))</f>
        <v>5.0828756037086826</v>
      </c>
      <c r="Q1392" s="1"/>
      <c r="R1392" s="88">
        <f t="shared" si="43"/>
        <v>-0.81243962913175594</v>
      </c>
      <c r="S1392" s="1"/>
      <c r="U1392" s="1" t="str">
        <f>IF(I:I="国家开发银行","国开",IF(I:I="中国进出口银行","口行",IF(I:I="中国农业发展银行","农发","国债")))&amp;IF(G:G&lt;1,"0",G1392)</f>
        <v>农发7</v>
      </c>
      <c r="W1392" s="1"/>
      <c r="X1392" s="1"/>
    </row>
    <row r="1393" spans="1:24" ht="15.75" hidden="1" x14ac:dyDescent="0.25">
      <c r="A1393" s="113" t="str">
        <f t="shared" si="42"/>
        <v>170415.IB</v>
      </c>
      <c r="B1393" s="29" t="s">
        <v>4225</v>
      </c>
      <c r="C1393" s="29" t="s">
        <v>4226</v>
      </c>
      <c r="D1393" s="33">
        <v>43131</v>
      </c>
      <c r="E1393" s="33">
        <v>43133</v>
      </c>
      <c r="F1393" s="30">
        <v>30</v>
      </c>
      <c r="G1393" s="30">
        <v>10</v>
      </c>
      <c r="H1393" s="29" t="s">
        <v>12</v>
      </c>
      <c r="I1393" s="29" t="s">
        <v>41</v>
      </c>
      <c r="J1393" s="30">
        <v>5.1078999999999999</v>
      </c>
      <c r="K1393" s="30">
        <v>5.75</v>
      </c>
      <c r="L1393" s="30"/>
      <c r="M1393" s="30">
        <v>1.08</v>
      </c>
      <c r="N1393" s="84">
        <f>[1]!b_anal_modidura_cnbd(A1393,E1393,1)</f>
        <v>7.4606000000000003</v>
      </c>
      <c r="O1393" s="85">
        <f>[1]!b_anal_yield_cnbd(A1393,D1393,1)</f>
        <v>5.1597999999999997</v>
      </c>
      <c r="P1393" s="86">
        <f>IF(U:U="国开1",0.09/N1393+J1393,IF(U:U="国开3",0.14/N1393+J1393,IF(U:U="国开5",0.24/N1393+J1393,IF(U:U="国开7",0.24/N1393+J1393,IF(U:U="国开10",0.29/N1393+J1393,IF(U:U="口行1",0.08/N1393+J1393,IF(U:U="口行2",0.08/N1393+J1393,IF(U:U="口行3",0.08/N1393+J1393,IF(U:U="口行5",0.13/N1393+J1393,IF(U:U="口行7",0.13/N1393+J1393,IF(U:U="口行10",0.18/N1393+J1393,IF(U:U="农发1",0.09/N1393+J1393,IF(U:U="农发2",0.09/N1393+J1393,IF(U:U="农发3",0.09/N1393+J1393,IF(U:U="农发5",0.14/N1393+J1393,IF(U:U="农发7",0.19/N1393+J1393,IF(U:U="农发10",0.19/N1393+J1393,IF(U:U="农发20",0.24/N1393+J1393,IF(U:U="国债1",0.05/N1393+J1393,IF(U:U="国债2",0.05/N1393+J1393,IF(U:U="国债3",0.05/N1393+J1393,IF(U:U="国开0",0,IF(U:U="农发0",0,IF(U:U="国债0",0,IF(U:U="口行0",0,0.1/N1393+J1393)))))))))))))))))))))))))</f>
        <v>5.1333671206069216</v>
      </c>
      <c r="Q1393" s="1"/>
      <c r="R1393" s="88">
        <f t="shared" si="43"/>
        <v>-2.6432879393078146</v>
      </c>
      <c r="S1393" s="1"/>
      <c r="U1393" s="1" t="str">
        <f>IF(I:I="国家开发银行","国开",IF(I:I="中国进出口银行","口行",IF(I:I="中国农业发展银行","农发","国债")))&amp;IF(G:G&lt;1,"0",G1393)</f>
        <v>农发10</v>
      </c>
      <c r="W1393" s="1"/>
      <c r="X1393" s="1"/>
    </row>
    <row r="1394" spans="1:24" ht="15.75" hidden="1" x14ac:dyDescent="0.25">
      <c r="A1394" s="113" t="str">
        <f t="shared" si="42"/>
        <v>170208.IB</v>
      </c>
      <c r="B1394" s="29" t="s">
        <v>4227</v>
      </c>
      <c r="C1394" s="29" t="s">
        <v>4228</v>
      </c>
      <c r="D1394" s="33">
        <v>43132</v>
      </c>
      <c r="E1394" s="33">
        <v>43136</v>
      </c>
      <c r="F1394" s="30">
        <v>50</v>
      </c>
      <c r="G1394" s="30">
        <v>7</v>
      </c>
      <c r="H1394" s="29" t="s">
        <v>12</v>
      </c>
      <c r="I1394" s="29" t="s">
        <v>15</v>
      </c>
      <c r="J1394" s="30">
        <v>4.9866000000000001</v>
      </c>
      <c r="K1394" s="30">
        <v>3.44</v>
      </c>
      <c r="L1394" s="30"/>
      <c r="M1394" s="30">
        <v>1.62</v>
      </c>
      <c r="N1394" s="84">
        <f>[1]!b_anal_modidura_cnbd(A1394,E1394,1)</f>
        <v>5.4341999999999997</v>
      </c>
      <c r="O1394" s="85">
        <f>[1]!b_anal_yield_cnbd(A1394,D1394,1)</f>
        <v>5.0597000000000003</v>
      </c>
      <c r="P1394" s="86">
        <f>IF(U:U="国开1",0.09/N1394+J1394,IF(U:U="国开3",0.14/N1394+J1394,IF(U:U="国开5",0.24/N1394+J1394,IF(U:U="国开7",0.24/N1394+J1394,IF(U:U="国开10",0.29/N1394+J1394,IF(U:U="口行1",0.08/N1394+J1394,IF(U:U="口行2",0.08/N1394+J1394,IF(U:U="口行3",0.08/N1394+J1394,IF(U:U="口行5",0.13/N1394+J1394,IF(U:U="口行7",0.13/N1394+J1394,IF(U:U="口行10",0.18/N1394+J1394,IF(U:U="农发1",0.09/N1394+J1394,IF(U:U="农发2",0.09/N1394+J1394,IF(U:U="农发3",0.09/N1394+J1394,IF(U:U="农发5",0.14/N1394+J1394,IF(U:U="农发7",0.19/N1394+J1394,IF(U:U="农发10",0.19/N1394+J1394,IF(U:U="农发20",0.24/N1394+J1394,IF(U:U="国债1",0.05/N1394+J1394,IF(U:U="国债2",0.05/N1394+J1394,IF(U:U="国债3",0.05/N1394+J1394,IF(U:U="国开0",0,IF(U:U="农发0",0,IF(U:U="国债0",0,IF(U:U="口行0",0,0.1/N1394+J1394)))))))))))))))))))))))))</f>
        <v>5.0307647344595345</v>
      </c>
      <c r="Q1394" s="1"/>
      <c r="R1394" s="88">
        <f t="shared" si="43"/>
        <v>-2.8935265540465771</v>
      </c>
      <c r="S1394" s="1"/>
      <c r="U1394" s="1" t="str">
        <f>IF(I:I="国家开发银行","国开",IF(I:I="中国进出口银行","口行",IF(I:I="中国农业发展银行","农发","国债")))&amp;IF(G:G&lt;1,"0",G1394)</f>
        <v>国开7</v>
      </c>
      <c r="W1394" s="1"/>
      <c r="X1394" s="1"/>
    </row>
    <row r="1395" spans="1:24" ht="15.75" hidden="1" x14ac:dyDescent="0.25">
      <c r="A1395" s="113" t="str">
        <f t="shared" si="42"/>
        <v>180302.IB</v>
      </c>
      <c r="B1395" s="29" t="s">
        <v>4229</v>
      </c>
      <c r="C1395" s="29" t="s">
        <v>4230</v>
      </c>
      <c r="D1395" s="33">
        <v>43132</v>
      </c>
      <c r="E1395" s="33">
        <v>43136</v>
      </c>
      <c r="F1395" s="30">
        <v>48.5</v>
      </c>
      <c r="G1395" s="30">
        <v>3</v>
      </c>
      <c r="H1395" s="29" t="s">
        <v>12</v>
      </c>
      <c r="I1395" s="29" t="s">
        <v>22</v>
      </c>
      <c r="J1395" s="30">
        <v>4.7343000000000002</v>
      </c>
      <c r="K1395" s="30">
        <v>3.71</v>
      </c>
      <c r="L1395" s="30"/>
      <c r="M1395" s="30">
        <v>1.86</v>
      </c>
      <c r="N1395" s="84">
        <f>[1]!b_anal_modidura_cnbd(A1395,E1395,1)</f>
        <v>2.6970000000000001</v>
      </c>
      <c r="O1395" s="85">
        <f>[1]!b_anal_yield_cnbd(A1395,D1395,1)</f>
        <v>4.7701000000000002</v>
      </c>
      <c r="P1395" s="86">
        <f>IF(U:U="国开1",0.09/N1395+J1395,IF(U:U="国开3",0.14/N1395+J1395,IF(U:U="国开5",0.24/N1395+J1395,IF(U:U="国开7",0.24/N1395+J1395,IF(U:U="国开10",0.29/N1395+J1395,IF(U:U="口行1",0.08/N1395+J1395,IF(U:U="口行2",0.08/N1395+J1395,IF(U:U="口行3",0.08/N1395+J1395,IF(U:U="口行5",0.13/N1395+J1395,IF(U:U="口行7",0.13/N1395+J1395,IF(U:U="口行10",0.18/N1395+J1395,IF(U:U="农发1",0.09/N1395+J1395,IF(U:U="农发2",0.09/N1395+J1395,IF(U:U="农发3",0.09/N1395+J1395,IF(U:U="农发5",0.14/N1395+J1395,IF(U:U="农发7",0.19/N1395+J1395,IF(U:U="农发10",0.19/N1395+J1395,IF(U:U="农发20",0.24/N1395+J1395,IF(U:U="国债1",0.05/N1395+J1395,IF(U:U="国债2",0.05/N1395+J1395,IF(U:U="国债3",0.05/N1395+J1395,IF(U:U="国开0",0,IF(U:U="农发0",0,IF(U:U="国债0",0,IF(U:U="口行0",0,0.1/N1395+J1395)))))))))))))))))))))))))</f>
        <v>4.7639625880608083</v>
      </c>
      <c r="Q1395" s="1"/>
      <c r="R1395" s="88">
        <f t="shared" si="43"/>
        <v>-0.6137411939191928</v>
      </c>
      <c r="S1395" s="1"/>
      <c r="U1395" s="1" t="str">
        <f>IF(I:I="国家开发银行","国开",IF(I:I="中国进出口银行","口行",IF(I:I="中国农业发展银行","农发","国债")))&amp;IF(G:G&lt;1,"0",G1395)</f>
        <v>口行3</v>
      </c>
      <c r="W1395" s="1"/>
      <c r="X1395" s="1"/>
    </row>
    <row r="1396" spans="1:24" ht="15.75" hidden="1" x14ac:dyDescent="0.25">
      <c r="A1396" s="113" t="str">
        <f t="shared" si="42"/>
        <v>180303.IB</v>
      </c>
      <c r="B1396" s="29" t="s">
        <v>4231</v>
      </c>
      <c r="C1396" s="29" t="s">
        <v>4232</v>
      </c>
      <c r="D1396" s="33">
        <v>43132</v>
      </c>
      <c r="E1396" s="33">
        <v>43136</v>
      </c>
      <c r="F1396" s="30">
        <v>49.5</v>
      </c>
      <c r="G1396" s="30">
        <v>5</v>
      </c>
      <c r="H1396" s="29" t="s">
        <v>12</v>
      </c>
      <c r="I1396" s="29" t="s">
        <v>22</v>
      </c>
      <c r="J1396" s="30">
        <v>4.9105999999999996</v>
      </c>
      <c r="K1396" s="30">
        <v>3.91</v>
      </c>
      <c r="L1396" s="30"/>
      <c r="M1396" s="30">
        <v>2.5</v>
      </c>
      <c r="N1396" s="84">
        <f>[1]!b_anal_modidura_cnbd(A1396,E1396,1)</f>
        <v>4.3158000000000003</v>
      </c>
      <c r="O1396" s="85">
        <f>[1]!b_anal_yield_cnbd(A1396,D1396,1)</f>
        <v>4.9800000000000004</v>
      </c>
      <c r="P1396" s="86">
        <f>IF(U:U="国开1",0.09/N1396+J1396,IF(U:U="国开3",0.14/N1396+J1396,IF(U:U="国开5",0.24/N1396+J1396,IF(U:U="国开7",0.24/N1396+J1396,IF(U:U="国开10",0.29/N1396+J1396,IF(U:U="口行1",0.08/N1396+J1396,IF(U:U="口行2",0.08/N1396+J1396,IF(U:U="口行3",0.08/N1396+J1396,IF(U:U="口行5",0.13/N1396+J1396,IF(U:U="口行7",0.13/N1396+J1396,IF(U:U="口行10",0.18/N1396+J1396,IF(U:U="农发1",0.09/N1396+J1396,IF(U:U="农发2",0.09/N1396+J1396,IF(U:U="农发3",0.09/N1396+J1396,IF(U:U="农发5",0.14/N1396+J1396,IF(U:U="农发7",0.19/N1396+J1396,IF(U:U="农发10",0.19/N1396+J1396,IF(U:U="农发20",0.24/N1396+J1396,IF(U:U="国债1",0.05/N1396+J1396,IF(U:U="国债2",0.05/N1396+J1396,IF(U:U="国债3",0.05/N1396+J1396,IF(U:U="国开0",0,IF(U:U="农发0",0,IF(U:U="国债0",0,IF(U:U="口行0",0,0.1/N1396+J1396)))))))))))))))))))))))))</f>
        <v>4.9407218777515176</v>
      </c>
      <c r="Q1396" s="1"/>
      <c r="R1396" s="88">
        <f t="shared" si="43"/>
        <v>-3.9278122248482816</v>
      </c>
      <c r="S1396" s="1"/>
      <c r="U1396" s="1" t="str">
        <f>IF(I:I="国家开发银行","国开",IF(I:I="中国进出口银行","口行",IF(I:I="中国农业发展银行","农发","国债")))&amp;IF(G:G&lt;1,"0",G1396)</f>
        <v>口行5</v>
      </c>
      <c r="W1396" s="1"/>
      <c r="X1396" s="1"/>
    </row>
    <row r="1397" spans="1:24" ht="15.75" hidden="1" x14ac:dyDescent="0.25">
      <c r="A1397" s="113" t="str">
        <f t="shared" si="42"/>
        <v>170212.IB</v>
      </c>
      <c r="B1397" s="29" t="s">
        <v>4233</v>
      </c>
      <c r="C1397" s="29" t="s">
        <v>4234</v>
      </c>
      <c r="D1397" s="33">
        <v>43132</v>
      </c>
      <c r="E1397" s="33">
        <v>43136</v>
      </c>
      <c r="F1397" s="30">
        <v>80</v>
      </c>
      <c r="G1397" s="30">
        <v>5</v>
      </c>
      <c r="H1397" s="29" t="s">
        <v>12</v>
      </c>
      <c r="I1397" s="29" t="s">
        <v>15</v>
      </c>
      <c r="J1397" s="30">
        <v>4.8464999999999998</v>
      </c>
      <c r="K1397" s="30">
        <v>2.86</v>
      </c>
      <c r="L1397" s="30"/>
      <c r="M1397" s="30">
        <v>4.92</v>
      </c>
      <c r="N1397" s="84">
        <f>[1]!b_anal_modidura_cnbd(A1397,E1397,1)</f>
        <v>4.1420000000000003</v>
      </c>
      <c r="O1397" s="85">
        <f>[1]!b_anal_yield_cnbd(A1397,D1397,1)</f>
        <v>4.9248000000000003</v>
      </c>
      <c r="P1397" s="86">
        <f>IF(U:U="国开1",0.09/N1397+J1397,IF(U:U="国开3",0.14/N1397+J1397,IF(U:U="国开5",0.24/N1397+J1397,IF(U:U="国开7",0.24/N1397+J1397,IF(U:U="国开10",0.29/N1397+J1397,IF(U:U="口行1",0.08/N1397+J1397,IF(U:U="口行2",0.08/N1397+J1397,IF(U:U="口行3",0.08/N1397+J1397,IF(U:U="口行5",0.13/N1397+J1397,IF(U:U="口行7",0.13/N1397+J1397,IF(U:U="口行10",0.18/N1397+J1397,IF(U:U="农发1",0.09/N1397+J1397,IF(U:U="农发2",0.09/N1397+J1397,IF(U:U="农发3",0.09/N1397+J1397,IF(U:U="农发5",0.14/N1397+J1397,IF(U:U="农发7",0.19/N1397+J1397,IF(U:U="农发10",0.19/N1397+J1397,IF(U:U="农发20",0.24/N1397+J1397,IF(U:U="国债1",0.05/N1397+J1397,IF(U:U="国债2",0.05/N1397+J1397,IF(U:U="国债3",0.05/N1397+J1397,IF(U:U="国开0",0,IF(U:U="农发0",0,IF(U:U="国债0",0,IF(U:U="口行0",0,0.1/N1397+J1397)))))))))))))))))))))))))</f>
        <v>4.9044430226943501</v>
      </c>
      <c r="Q1397" s="1"/>
      <c r="R1397" s="88">
        <f t="shared" si="43"/>
        <v>-2.0356977305650226</v>
      </c>
      <c r="S1397" s="1"/>
      <c r="U1397" s="1" t="str">
        <f>IF(I:I="国家开发银行","国开",IF(I:I="中国进出口银行","口行",IF(I:I="中国农业发展银行","农发","国债")))&amp;IF(G:G&lt;1,"0",G1397)</f>
        <v>国开5</v>
      </c>
      <c r="W1397" s="1"/>
      <c r="X1397" s="1"/>
    </row>
    <row r="1398" spans="1:24" ht="15.75" hidden="1" x14ac:dyDescent="0.25">
      <c r="A1398" s="113" t="str">
        <f t="shared" si="42"/>
        <v>180403.IB</v>
      </c>
      <c r="B1398" s="29" t="s">
        <v>4235</v>
      </c>
      <c r="C1398" s="29" t="s">
        <v>4236</v>
      </c>
      <c r="D1398" s="33">
        <v>43136</v>
      </c>
      <c r="E1398" s="33">
        <v>43138</v>
      </c>
      <c r="F1398" s="30">
        <v>66</v>
      </c>
      <c r="G1398" s="30">
        <v>5</v>
      </c>
      <c r="H1398" s="29" t="s">
        <v>12</v>
      </c>
      <c r="I1398" s="29" t="s">
        <v>41</v>
      </c>
      <c r="J1398" s="30">
        <v>4.8872999999999998</v>
      </c>
      <c r="K1398" s="30">
        <v>2.78</v>
      </c>
      <c r="L1398" s="30"/>
      <c r="M1398" s="30">
        <v>4.8</v>
      </c>
      <c r="N1398" s="84">
        <f>[1]!b_anal_modidura_cnbd(A1398,E1398,1)</f>
        <v>4.2976999999999999</v>
      </c>
      <c r="O1398" s="85">
        <f>[1]!b_anal_yield_cnbd(A1398,D1398,1)</f>
        <v>4.9436</v>
      </c>
      <c r="P1398" s="86">
        <f>IF(U:U="国开1",0.09/N1398+J1398,IF(U:U="国开3",0.14/N1398+J1398,IF(U:U="国开5",0.24/N1398+J1398,IF(U:U="国开7",0.24/N1398+J1398,IF(U:U="国开10",0.29/N1398+J1398,IF(U:U="口行1",0.08/N1398+J1398,IF(U:U="口行2",0.08/N1398+J1398,IF(U:U="口行3",0.08/N1398+J1398,IF(U:U="口行5",0.13/N1398+J1398,IF(U:U="口行7",0.13/N1398+J1398,IF(U:U="口行10",0.18/N1398+J1398,IF(U:U="农发1",0.09/N1398+J1398,IF(U:U="农发2",0.09/N1398+J1398,IF(U:U="农发3",0.09/N1398+J1398,IF(U:U="农发5",0.14/N1398+J1398,IF(U:U="农发7",0.19/N1398+J1398,IF(U:U="农发10",0.19/N1398+J1398,IF(U:U="农发20",0.24/N1398+J1398,IF(U:U="国债1",0.05/N1398+J1398,IF(U:U="国债2",0.05/N1398+J1398,IF(U:U="国债3",0.05/N1398+J1398,IF(U:U="国开0",0,IF(U:U="农发0",0,IF(U:U="国债0",0,IF(U:U="口行0",0,0.1/N1398+J1398)))))))))))))))))))))))))</f>
        <v>4.9198755636735925</v>
      </c>
      <c r="Q1398" s="1"/>
      <c r="R1398" s="88">
        <f t="shared" si="43"/>
        <v>-2.3724436326407528</v>
      </c>
      <c r="S1398" s="1"/>
      <c r="U1398" s="1" t="str">
        <f>IF(I:I="国家开发银行","国开",IF(I:I="中国进出口银行","口行",IF(I:I="中国农业发展银行","农发","国债")))&amp;IF(G:G&lt;1,"0",G1398)</f>
        <v>农发5</v>
      </c>
      <c r="W1398" s="1"/>
      <c r="X1398" s="1"/>
    </row>
    <row r="1399" spans="1:24" ht="15.75" hidden="1" x14ac:dyDescent="0.25">
      <c r="A1399" s="113" t="str">
        <f t="shared" si="42"/>
        <v>180402.IB</v>
      </c>
      <c r="B1399" s="29" t="s">
        <v>4237</v>
      </c>
      <c r="C1399" s="29" t="s">
        <v>4238</v>
      </c>
      <c r="D1399" s="33">
        <v>43136</v>
      </c>
      <c r="E1399" s="33">
        <v>43138</v>
      </c>
      <c r="F1399" s="30">
        <v>61</v>
      </c>
      <c r="G1399" s="30">
        <v>3</v>
      </c>
      <c r="H1399" s="29" t="s">
        <v>12</v>
      </c>
      <c r="I1399" s="29" t="s">
        <v>41</v>
      </c>
      <c r="J1399" s="30">
        <v>4.7057000000000002</v>
      </c>
      <c r="K1399" s="30">
        <v>3.36</v>
      </c>
      <c r="L1399" s="30"/>
      <c r="M1399" s="30">
        <v>1</v>
      </c>
      <c r="N1399" s="84">
        <f>[1]!b_anal_modidura_cnbd(A1399,E1399,1)</f>
        <v>2.6977000000000002</v>
      </c>
      <c r="O1399" s="85">
        <f>[1]!b_anal_yield_cnbd(A1399,D1399,1)</f>
        <v>4.7602000000000002</v>
      </c>
      <c r="P1399" s="86">
        <f>IF(U:U="国开1",0.09/N1399+J1399,IF(U:U="国开3",0.14/N1399+J1399,IF(U:U="国开5",0.24/N1399+J1399,IF(U:U="国开7",0.24/N1399+J1399,IF(U:U="国开10",0.29/N1399+J1399,IF(U:U="口行1",0.08/N1399+J1399,IF(U:U="口行2",0.08/N1399+J1399,IF(U:U="口行3",0.08/N1399+J1399,IF(U:U="口行5",0.13/N1399+J1399,IF(U:U="口行7",0.13/N1399+J1399,IF(U:U="口行10",0.18/N1399+J1399,IF(U:U="农发1",0.09/N1399+J1399,IF(U:U="农发2",0.09/N1399+J1399,IF(U:U="农发3",0.09/N1399+J1399,IF(U:U="农发5",0.14/N1399+J1399,IF(U:U="农发7",0.19/N1399+J1399,IF(U:U="农发10",0.19/N1399+J1399,IF(U:U="农发20",0.24/N1399+J1399,IF(U:U="国债1",0.05/N1399+J1399,IF(U:U="国债2",0.05/N1399+J1399,IF(U:U="国债3",0.05/N1399+J1399,IF(U:U="国开0",0,IF(U:U="农发0",0,IF(U:U="国债0",0,IF(U:U="口行0",0,0.1/N1399+J1399)))))))))))))))))))))))))</f>
        <v>4.7390617526040701</v>
      </c>
      <c r="Q1399" s="1"/>
      <c r="R1399" s="88">
        <f t="shared" si="43"/>
        <v>-2.1138247395930065</v>
      </c>
      <c r="S1399" s="1"/>
      <c r="U1399" s="1" t="str">
        <f>IF(I:I="国家开发银行","国开",IF(I:I="中国进出口银行","口行",IF(I:I="中国农业发展银行","农发","国债")))&amp;IF(G:G&lt;1,"0",G1399)</f>
        <v>农发3</v>
      </c>
      <c r="W1399" s="1"/>
      <c r="X1399" s="1"/>
    </row>
    <row r="1400" spans="1:24" ht="15.75" hidden="1" x14ac:dyDescent="0.25">
      <c r="A1400" s="113" t="str">
        <f t="shared" si="42"/>
        <v>170212.IB</v>
      </c>
      <c r="B1400" s="29" t="s">
        <v>4239</v>
      </c>
      <c r="C1400" s="29" t="s">
        <v>4240</v>
      </c>
      <c r="D1400" s="33">
        <v>43137</v>
      </c>
      <c r="E1400" s="33">
        <v>43139</v>
      </c>
      <c r="F1400" s="30">
        <v>80</v>
      </c>
      <c r="G1400" s="30">
        <v>5</v>
      </c>
      <c r="H1400" s="29" t="s">
        <v>12</v>
      </c>
      <c r="I1400" s="29" t="s">
        <v>15</v>
      </c>
      <c r="J1400" s="30">
        <v>4.8072999999999997</v>
      </c>
      <c r="K1400" s="30">
        <v>3.85</v>
      </c>
      <c r="L1400" s="30"/>
      <c r="M1400" s="30">
        <v>16</v>
      </c>
      <c r="N1400" s="84">
        <f>[1]!b_anal_modidura_cnbd(A1400,E1400,1)</f>
        <v>4.1371000000000002</v>
      </c>
      <c r="O1400" s="85">
        <f>[1]!b_anal_yield_cnbd(A1400,D1400,1)</f>
        <v>4.8898000000000001</v>
      </c>
      <c r="P1400" s="86">
        <f>IF(U:U="国开1",0.09/N1400+J1400,IF(U:U="国开3",0.14/N1400+J1400,IF(U:U="国开5",0.24/N1400+J1400,IF(U:U="国开7",0.24/N1400+J1400,IF(U:U="国开10",0.29/N1400+J1400,IF(U:U="口行1",0.08/N1400+J1400,IF(U:U="口行2",0.08/N1400+J1400,IF(U:U="口行3",0.08/N1400+J1400,IF(U:U="口行5",0.13/N1400+J1400,IF(U:U="口行7",0.13/N1400+J1400,IF(U:U="口行10",0.18/N1400+J1400,IF(U:U="农发1",0.09/N1400+J1400,IF(U:U="农发2",0.09/N1400+J1400,IF(U:U="农发3",0.09/N1400+J1400,IF(U:U="农发5",0.14/N1400+J1400,IF(U:U="农发7",0.19/N1400+J1400,IF(U:U="农发10",0.19/N1400+J1400,IF(U:U="农发20",0.24/N1400+J1400,IF(U:U="国债1",0.05/N1400+J1400,IF(U:U="国债2",0.05/N1400+J1400,IF(U:U="国债3",0.05/N1400+J1400,IF(U:U="国开0",0,IF(U:U="农发0",0,IF(U:U="国债0",0,IF(U:U="口行0",0,0.1/N1400+J1400)))))))))))))))))))))))))</f>
        <v>4.8653116506731768</v>
      </c>
      <c r="Q1400" s="1"/>
      <c r="R1400" s="88">
        <f t="shared" si="43"/>
        <v>-2.4488349326823311</v>
      </c>
      <c r="S1400" s="1"/>
      <c r="U1400" s="1" t="str">
        <f>IF(I:I="国家开发银行","国开",IF(I:I="中国进出口银行","口行",IF(I:I="中国农业发展银行","农发","国债")))&amp;IF(G:G&lt;1,"0",G1400)</f>
        <v>国开5</v>
      </c>
      <c r="W1400" s="1"/>
      <c r="X1400" s="1"/>
    </row>
    <row r="1401" spans="1:24" ht="15.75" hidden="1" x14ac:dyDescent="0.25">
      <c r="A1401" s="113" t="str">
        <f t="shared" si="42"/>
        <v>170208.IB</v>
      </c>
      <c r="B1401" s="29" t="s">
        <v>4241</v>
      </c>
      <c r="C1401" s="29" t="s">
        <v>4242</v>
      </c>
      <c r="D1401" s="33">
        <v>43137</v>
      </c>
      <c r="E1401" s="33">
        <v>43139</v>
      </c>
      <c r="F1401" s="30">
        <v>50</v>
      </c>
      <c r="G1401" s="30">
        <v>7</v>
      </c>
      <c r="H1401" s="29" t="s">
        <v>12</v>
      </c>
      <c r="I1401" s="29" t="s">
        <v>15</v>
      </c>
      <c r="J1401" s="30">
        <v>4.9154999999999998</v>
      </c>
      <c r="K1401" s="30">
        <v>4.3</v>
      </c>
      <c r="L1401" s="30"/>
      <c r="M1401" s="30">
        <v>1.17</v>
      </c>
      <c r="N1401" s="84">
        <f>[1]!b_anal_modidura_cnbd(A1401,E1401,1)</f>
        <v>5.4314999999999998</v>
      </c>
      <c r="O1401" s="85">
        <f>[1]!b_anal_yield_cnbd(A1401,D1401,1)</f>
        <v>4.9997999999999996</v>
      </c>
      <c r="P1401" s="86">
        <f>IF(U:U="国开1",0.09/N1401+J1401,IF(U:U="国开3",0.14/N1401+J1401,IF(U:U="国开5",0.24/N1401+J1401,IF(U:U="国开7",0.24/N1401+J1401,IF(U:U="国开10",0.29/N1401+J1401,IF(U:U="口行1",0.08/N1401+J1401,IF(U:U="口行2",0.08/N1401+J1401,IF(U:U="口行3",0.08/N1401+J1401,IF(U:U="口行5",0.13/N1401+J1401,IF(U:U="口行7",0.13/N1401+J1401,IF(U:U="口行10",0.18/N1401+J1401,IF(U:U="农发1",0.09/N1401+J1401,IF(U:U="农发2",0.09/N1401+J1401,IF(U:U="农发3",0.09/N1401+J1401,IF(U:U="农发5",0.14/N1401+J1401,IF(U:U="农发7",0.19/N1401+J1401,IF(U:U="农发10",0.19/N1401+J1401,IF(U:U="农发20",0.24/N1401+J1401,IF(U:U="国债1",0.05/N1401+J1401,IF(U:U="国债2",0.05/N1401+J1401,IF(U:U="国债3",0.05/N1401+J1401,IF(U:U="国开0",0,IF(U:U="农发0",0,IF(U:U="国债0",0,IF(U:U="口行0",0,0.1/N1401+J1401)))))))))))))))))))))))))</f>
        <v>4.9596866887600104</v>
      </c>
      <c r="Q1401" s="1"/>
      <c r="R1401" s="88">
        <f t="shared" si="43"/>
        <v>-4.011331123998918</v>
      </c>
      <c r="S1401" s="1"/>
      <c r="U1401" s="1" t="str">
        <f>IF(I:I="国家开发银行","国开",IF(I:I="中国进出口银行","口行",IF(I:I="中国农业发展银行","农发","国债")))&amp;IF(G:G&lt;1,"0",G1401)</f>
        <v>国开7</v>
      </c>
      <c r="W1401" s="1"/>
      <c r="X1401" s="1"/>
    </row>
    <row r="1402" spans="1:24" ht="15.75" hidden="1" x14ac:dyDescent="0.25">
      <c r="A1402" s="113" t="str">
        <f t="shared" si="42"/>
        <v>180401.IB</v>
      </c>
      <c r="B1402" s="29" t="s">
        <v>4243</v>
      </c>
      <c r="C1402" s="29" t="s">
        <v>4244</v>
      </c>
      <c r="D1402" s="33">
        <v>43138</v>
      </c>
      <c r="E1402" s="33">
        <v>43140</v>
      </c>
      <c r="F1402" s="30">
        <v>36.6</v>
      </c>
      <c r="G1402" s="30">
        <v>7</v>
      </c>
      <c r="H1402" s="29" t="s">
        <v>12</v>
      </c>
      <c r="I1402" s="29" t="s">
        <v>41</v>
      </c>
      <c r="J1402" s="30">
        <v>4.9493</v>
      </c>
      <c r="K1402" s="30">
        <v>5.0999999999999996</v>
      </c>
      <c r="L1402" s="30"/>
      <c r="M1402" s="30">
        <v>3.17</v>
      </c>
      <c r="N1402" s="84">
        <f>[1]!b_anal_modidura_cnbd(A1402,E1402,1)</f>
        <v>5.7169999999999996</v>
      </c>
      <c r="O1402" s="85">
        <f>[1]!b_anal_yield_cnbd(A1402,D1402,1)</f>
        <v>5.0193000000000003</v>
      </c>
      <c r="P1402" s="86">
        <f>IF(U:U="国开1",0.09/N1402+J1402,IF(U:U="国开3",0.14/N1402+J1402,IF(U:U="国开5",0.24/N1402+J1402,IF(U:U="国开7",0.24/N1402+J1402,IF(U:U="国开10",0.29/N1402+J1402,IF(U:U="口行1",0.08/N1402+J1402,IF(U:U="口行2",0.08/N1402+J1402,IF(U:U="口行3",0.08/N1402+J1402,IF(U:U="口行5",0.13/N1402+J1402,IF(U:U="口行7",0.13/N1402+J1402,IF(U:U="口行10",0.18/N1402+J1402,IF(U:U="农发1",0.09/N1402+J1402,IF(U:U="农发2",0.09/N1402+J1402,IF(U:U="农发3",0.09/N1402+J1402,IF(U:U="农发5",0.14/N1402+J1402,IF(U:U="农发7",0.19/N1402+J1402,IF(U:U="农发10",0.19/N1402+J1402,IF(U:U="农发20",0.24/N1402+J1402,IF(U:U="国债1",0.05/N1402+J1402,IF(U:U="国债2",0.05/N1402+J1402,IF(U:U="国债3",0.05/N1402+J1402,IF(U:U="国开0",0,IF(U:U="农发0",0,IF(U:U="国债0",0,IF(U:U="口行0",0,0.1/N1402+J1402)))))))))))))))))))))))))</f>
        <v>4.9825342137484698</v>
      </c>
      <c r="Q1402" s="1"/>
      <c r="R1402" s="88">
        <f t="shared" si="43"/>
        <v>-3.6765786251530486</v>
      </c>
      <c r="S1402" s="1"/>
      <c r="U1402" s="1" t="str">
        <f>IF(I:I="国家开发银行","国开",IF(I:I="中国进出口银行","口行",IF(I:I="中国农业发展银行","农发","国债")))&amp;IF(G:G&lt;1,"0",G1402)</f>
        <v>农发7</v>
      </c>
      <c r="W1402" s="1"/>
      <c r="X1402" s="1"/>
    </row>
    <row r="1403" spans="1:24" ht="15.75" hidden="1" x14ac:dyDescent="0.25">
      <c r="A1403" s="113" t="str">
        <f t="shared" si="42"/>
        <v>180002.IB</v>
      </c>
      <c r="B1403" s="29" t="s">
        <v>4245</v>
      </c>
      <c r="C1403" s="29" t="s">
        <v>4246</v>
      </c>
      <c r="D1403" s="33">
        <v>43138</v>
      </c>
      <c r="E1403" s="33">
        <v>43139</v>
      </c>
      <c r="F1403" s="30">
        <v>200</v>
      </c>
      <c r="G1403" s="30">
        <v>3</v>
      </c>
      <c r="H1403" s="29" t="s">
        <v>12</v>
      </c>
      <c r="I1403" s="29" t="s">
        <v>31</v>
      </c>
      <c r="J1403" s="30">
        <v>3.5203000000000002</v>
      </c>
      <c r="K1403" s="30"/>
      <c r="L1403" s="30">
        <v>3.5203000000000002</v>
      </c>
      <c r="M1403" s="30">
        <v>2.42</v>
      </c>
      <c r="N1403" s="84">
        <f>[1]!b_anal_modidura_cnbd(A1403,E1403,1)</f>
        <v>2.7599</v>
      </c>
      <c r="O1403" s="85">
        <f>[1]!b_anal_yield_cnbd(A1403,D1403,1)</f>
        <v>3.6101000000000001</v>
      </c>
      <c r="P1403" s="86">
        <f>IF(U:U="国开1",0.09/N1403+J1403,IF(U:U="国开3",0.14/N1403+J1403,IF(U:U="国开5",0.24/N1403+J1403,IF(U:U="国开7",0.24/N1403+J1403,IF(U:U="国开10",0.29/N1403+J1403,IF(U:U="口行1",0.08/N1403+J1403,IF(U:U="口行2",0.08/N1403+J1403,IF(U:U="口行3",0.08/N1403+J1403,IF(U:U="口行5",0.13/N1403+J1403,IF(U:U="口行7",0.13/N1403+J1403,IF(U:U="口行10",0.18/N1403+J1403,IF(U:U="农发1",0.09/N1403+J1403,IF(U:U="农发2",0.09/N1403+J1403,IF(U:U="农发3",0.09/N1403+J1403,IF(U:U="农发5",0.14/N1403+J1403,IF(U:U="农发7",0.19/N1403+J1403,IF(U:U="农发10",0.19/N1403+J1403,IF(U:U="农发20",0.24/N1403+J1403,IF(U:U="国债1",0.05/N1403+J1403,IF(U:U="国债2",0.05/N1403+J1403,IF(U:U="国债3",0.05/N1403+J1403,IF(U:U="国开0",0,IF(U:U="农发0",0,IF(U:U="国债0",0,IF(U:U="口行0",0,0.1/N1403+J1403)))))))))))))))))))))))))</f>
        <v>3.5384165984274794</v>
      </c>
      <c r="Q1403" s="1"/>
      <c r="R1403" s="88">
        <f t="shared" si="43"/>
        <v>-7.1683401572520733</v>
      </c>
      <c r="S1403" s="1"/>
      <c r="U1403" s="1" t="str">
        <f>IF(I:I="国家开发银行","国开",IF(I:I="中国进出口银行","口行",IF(I:I="中国农业发展银行","农发","国债")))&amp;IF(G:G&lt;1,"0",G1403)</f>
        <v>国债3</v>
      </c>
      <c r="W1403" s="1"/>
      <c r="X1403" s="1"/>
    </row>
    <row r="1404" spans="1:24" ht="15.75" hidden="1" x14ac:dyDescent="0.25">
      <c r="A1404" s="113" t="str">
        <f t="shared" si="42"/>
        <v>170415.IB</v>
      </c>
      <c r="B1404" s="29" t="s">
        <v>4247</v>
      </c>
      <c r="C1404" s="29" t="s">
        <v>4248</v>
      </c>
      <c r="D1404" s="33">
        <v>43138</v>
      </c>
      <c r="E1404" s="33">
        <v>43140</v>
      </c>
      <c r="F1404" s="30">
        <v>50.8</v>
      </c>
      <c r="G1404" s="30">
        <v>10</v>
      </c>
      <c r="H1404" s="29" t="s">
        <v>12</v>
      </c>
      <c r="I1404" s="29" t="s">
        <v>41</v>
      </c>
      <c r="J1404" s="30">
        <v>5.0263999999999998</v>
      </c>
      <c r="K1404" s="30">
        <v>3.54</v>
      </c>
      <c r="L1404" s="30"/>
      <c r="M1404" s="30">
        <v>4.74</v>
      </c>
      <c r="N1404" s="84">
        <f>[1]!b_anal_modidura_cnbd(A1404,E1404,1)</f>
        <v>7.4537000000000004</v>
      </c>
      <c r="O1404" s="85">
        <f>[1]!b_anal_yield_cnbd(A1404,D1404,1)</f>
        <v>5.0598000000000001</v>
      </c>
      <c r="P1404" s="86">
        <f>IF(U:U="国开1",0.09/N1404+J1404,IF(U:U="国开3",0.14/N1404+J1404,IF(U:U="国开5",0.24/N1404+J1404,IF(U:U="国开7",0.24/N1404+J1404,IF(U:U="国开10",0.29/N1404+J1404,IF(U:U="口行1",0.08/N1404+J1404,IF(U:U="口行2",0.08/N1404+J1404,IF(U:U="口行3",0.08/N1404+J1404,IF(U:U="口行5",0.13/N1404+J1404,IF(U:U="口行7",0.13/N1404+J1404,IF(U:U="口行10",0.18/N1404+J1404,IF(U:U="农发1",0.09/N1404+J1404,IF(U:U="农发2",0.09/N1404+J1404,IF(U:U="农发3",0.09/N1404+J1404,IF(U:U="农发5",0.14/N1404+J1404,IF(U:U="农发7",0.19/N1404+J1404,IF(U:U="农发10",0.19/N1404+J1404,IF(U:U="农发20",0.24/N1404+J1404,IF(U:U="国债1",0.05/N1404+J1404,IF(U:U="国债2",0.05/N1404+J1404,IF(U:U="国债3",0.05/N1404+J1404,IF(U:U="国开0",0,IF(U:U="农发0",0,IF(U:U="国债0",0,IF(U:U="口行0",0,0.1/N1404+J1404)))))))))))))))))))))))))</f>
        <v>5.0518906958959979</v>
      </c>
      <c r="Q1404" s="1"/>
      <c r="R1404" s="88">
        <f t="shared" si="43"/>
        <v>-0.79093041040021461</v>
      </c>
      <c r="S1404" s="1"/>
      <c r="U1404" s="1" t="str">
        <f>IF(I:I="国家开发银行","国开",IF(I:I="中国进出口银行","口行",IF(I:I="中国农业发展银行","农发","国债")))&amp;IF(G:G&lt;1,"0",G1404)</f>
        <v>农发10</v>
      </c>
      <c r="W1404" s="1"/>
      <c r="X1404" s="1"/>
    </row>
    <row r="1405" spans="1:24" ht="15.75" hidden="1" x14ac:dyDescent="0.25">
      <c r="A1405" s="113" t="str">
        <f t="shared" si="42"/>
        <v>170027.IB</v>
      </c>
      <c r="B1405" s="29" t="s">
        <v>4249</v>
      </c>
      <c r="C1405" s="29" t="s">
        <v>4250</v>
      </c>
      <c r="D1405" s="33">
        <v>43138</v>
      </c>
      <c r="E1405" s="33">
        <v>43139</v>
      </c>
      <c r="F1405" s="30">
        <v>200</v>
      </c>
      <c r="G1405" s="30">
        <v>7</v>
      </c>
      <c r="H1405" s="29" t="s">
        <v>12</v>
      </c>
      <c r="I1405" s="29" t="s">
        <v>31</v>
      </c>
      <c r="J1405" s="30">
        <v>3.8062</v>
      </c>
      <c r="K1405" s="30"/>
      <c r="L1405" s="30">
        <v>3.8671000000000002</v>
      </c>
      <c r="M1405" s="30">
        <v>2.99</v>
      </c>
      <c r="N1405" s="84">
        <f>[1]!b_anal_modidura_cnbd(A1405,E1405,1)</f>
        <v>5.8978999999999999</v>
      </c>
      <c r="O1405" s="85">
        <f>[1]!b_anal_yield_cnbd(A1405,D1405,1)</f>
        <v>3.87</v>
      </c>
      <c r="P1405" s="86">
        <f>IF(U:U="国开1",0.09/N1405+J1405,IF(U:U="国开3",0.14/N1405+J1405,IF(U:U="国开5",0.24/N1405+J1405,IF(U:U="国开7",0.24/N1405+J1405,IF(U:U="国开10",0.29/N1405+J1405,IF(U:U="口行1",0.08/N1405+J1405,IF(U:U="口行2",0.08/N1405+J1405,IF(U:U="口行3",0.08/N1405+J1405,IF(U:U="口行5",0.13/N1405+J1405,IF(U:U="口行7",0.13/N1405+J1405,IF(U:U="口行10",0.18/N1405+J1405,IF(U:U="农发1",0.09/N1405+J1405,IF(U:U="农发2",0.09/N1405+J1405,IF(U:U="农发3",0.09/N1405+J1405,IF(U:U="农发5",0.14/N1405+J1405,IF(U:U="农发7",0.19/N1405+J1405,IF(U:U="农发10",0.19/N1405+J1405,IF(U:U="农发20",0.24/N1405+J1405,IF(U:U="国债1",0.05/N1405+J1405,IF(U:U="国债2",0.05/N1405+J1405,IF(U:U="国债3",0.05/N1405+J1405,IF(U:U="国开0",0,IF(U:U="农发0",0,IF(U:U="国债0",0,IF(U:U="口行0",0,0.1/N1405+J1405)))))))))))))))))))))))))</f>
        <v>3.823155187439597</v>
      </c>
      <c r="Q1405" s="1"/>
      <c r="R1405" s="88">
        <f t="shared" si="43"/>
        <v>-4.6844812560403071</v>
      </c>
      <c r="S1405" s="1"/>
      <c r="U1405" s="1" t="str">
        <f>IF(I:I="国家开发银行","国开",IF(I:I="中国进出口银行","口行",IF(I:I="中国农业发展银行","农发","国债")))&amp;IF(G:G&lt;1,"0",G1405)</f>
        <v>国债7</v>
      </c>
      <c r="W1405" s="1"/>
      <c r="X1405" s="1"/>
    </row>
    <row r="1406" spans="1:24" ht="15.75" hidden="1" x14ac:dyDescent="0.25">
      <c r="A1406" s="113" t="str">
        <f t="shared" si="42"/>
        <v>170209.IB</v>
      </c>
      <c r="B1406" s="29" t="s">
        <v>4251</v>
      </c>
      <c r="C1406" s="29" t="s">
        <v>4252</v>
      </c>
      <c r="D1406" s="33">
        <v>43139</v>
      </c>
      <c r="E1406" s="33">
        <v>43143</v>
      </c>
      <c r="F1406" s="30">
        <v>80</v>
      </c>
      <c r="G1406" s="30">
        <v>3</v>
      </c>
      <c r="H1406" s="29" t="s">
        <v>12</v>
      </c>
      <c r="I1406" s="29" t="s">
        <v>15</v>
      </c>
      <c r="J1406" s="30">
        <v>4.6250999999999998</v>
      </c>
      <c r="K1406" s="30">
        <v>2.94</v>
      </c>
      <c r="L1406" s="30"/>
      <c r="M1406" s="30">
        <v>1.3</v>
      </c>
      <c r="N1406" s="84">
        <f>[1]!b_anal_modidura_cnbd(A1406,E1406,1)</f>
        <v>2.3492999999999999</v>
      </c>
      <c r="O1406" s="85">
        <f>[1]!b_anal_yield_cnbd(A1406,D1406,1)</f>
        <v>4.71</v>
      </c>
      <c r="P1406" s="86">
        <f>IF(U:U="国开1",0.09/N1406+J1406,IF(U:U="国开3",0.14/N1406+J1406,IF(U:U="国开5",0.24/N1406+J1406,IF(U:U="国开7",0.24/N1406+J1406,IF(U:U="国开10",0.29/N1406+J1406,IF(U:U="口行1",0.08/N1406+J1406,IF(U:U="口行2",0.08/N1406+J1406,IF(U:U="口行3",0.08/N1406+J1406,IF(U:U="口行5",0.13/N1406+J1406,IF(U:U="口行7",0.13/N1406+J1406,IF(U:U="口行10",0.18/N1406+J1406,IF(U:U="农发1",0.09/N1406+J1406,IF(U:U="农发2",0.09/N1406+J1406,IF(U:U="农发3",0.09/N1406+J1406,IF(U:U="农发5",0.14/N1406+J1406,IF(U:U="农发7",0.19/N1406+J1406,IF(U:U="农发10",0.19/N1406+J1406,IF(U:U="农发20",0.24/N1406+J1406,IF(U:U="国债1",0.05/N1406+J1406,IF(U:U="国债2",0.05/N1406+J1406,IF(U:U="国债3",0.05/N1406+J1406,IF(U:U="国开0",0,IF(U:U="农发0",0,IF(U:U="国债0",0,IF(U:U="口行0",0,0.1/N1406+J1406)))))))))))))))))))))))))</f>
        <v>4.6846922189588387</v>
      </c>
      <c r="Q1406" s="1"/>
      <c r="R1406" s="88">
        <f t="shared" si="43"/>
        <v>-2.530778104116127</v>
      </c>
      <c r="S1406" s="1"/>
      <c r="U1406" s="1" t="str">
        <f>IF(I:I="国家开发银行","国开",IF(I:I="中国进出口银行","口行",IF(I:I="中国农业发展银行","农发","国债")))&amp;IF(G:G&lt;1,"0",G1406)</f>
        <v>国开3</v>
      </c>
      <c r="W1406" s="1"/>
      <c r="X1406" s="1"/>
    </row>
    <row r="1407" spans="1:24" ht="15.75" hidden="1" x14ac:dyDescent="0.25">
      <c r="A1407" s="113" t="str">
        <f t="shared" si="42"/>
        <v>180302.IB</v>
      </c>
      <c r="B1407" s="29" t="s">
        <v>4253</v>
      </c>
      <c r="C1407" s="29" t="s">
        <v>4254</v>
      </c>
      <c r="D1407" s="33">
        <v>43139</v>
      </c>
      <c r="E1407" s="33">
        <v>43154</v>
      </c>
      <c r="F1407" s="30">
        <v>42.1</v>
      </c>
      <c r="G1407" s="30">
        <v>3</v>
      </c>
      <c r="H1407" s="29" t="s">
        <v>12</v>
      </c>
      <c r="I1407" s="29" t="s">
        <v>22</v>
      </c>
      <c r="J1407" s="30">
        <v>4.6630000000000003</v>
      </c>
      <c r="K1407" s="30">
        <v>3.03</v>
      </c>
      <c r="L1407" s="30"/>
      <c r="M1407" s="30">
        <v>2.5</v>
      </c>
      <c r="N1407" s="84">
        <f>[1]!b_anal_modidura_cnbd(A1407,E1407,1)</f>
        <v>2.6503000000000001</v>
      </c>
      <c r="O1407" s="85">
        <f>[1]!b_anal_yield_cnbd(A1407,D1407,1)</f>
        <v>4.7397999999999998</v>
      </c>
      <c r="P1407" s="86">
        <f>IF(U:U="国开1",0.09/N1407+J1407,IF(U:U="国开3",0.14/N1407+J1407,IF(U:U="国开5",0.24/N1407+J1407,IF(U:U="国开7",0.24/N1407+J1407,IF(U:U="国开10",0.29/N1407+J1407,IF(U:U="口行1",0.08/N1407+J1407,IF(U:U="口行2",0.08/N1407+J1407,IF(U:U="口行3",0.08/N1407+J1407,IF(U:U="口行5",0.13/N1407+J1407,IF(U:U="口行7",0.13/N1407+J1407,IF(U:U="口行10",0.18/N1407+J1407,IF(U:U="农发1",0.09/N1407+J1407,IF(U:U="农发2",0.09/N1407+J1407,IF(U:U="农发3",0.09/N1407+J1407,IF(U:U="农发5",0.14/N1407+J1407,IF(U:U="农发7",0.19/N1407+J1407,IF(U:U="农发10",0.19/N1407+J1407,IF(U:U="农发20",0.24/N1407+J1407,IF(U:U="国债1",0.05/N1407+J1407,IF(U:U="国债2",0.05/N1407+J1407,IF(U:U="国债3",0.05/N1407+J1407,IF(U:U="国开0",0,IF(U:U="农发0",0,IF(U:U="国债0",0,IF(U:U="口行0",0,0.1/N1407+J1407)))))))))))))))))))))))))</f>
        <v>4.6931852620458061</v>
      </c>
      <c r="Q1407" s="1"/>
      <c r="R1407" s="88">
        <f t="shared" si="43"/>
        <v>-4.6614737954193686</v>
      </c>
      <c r="S1407" s="1"/>
      <c r="U1407" s="1" t="str">
        <f>IF(I:I="国家开发银行","国开",IF(I:I="中国进出口银行","口行",IF(I:I="中国农业发展银行","农发","国债")))&amp;IF(G:G&lt;1,"0",G1407)</f>
        <v>口行3</v>
      </c>
      <c r="W1407" s="1"/>
      <c r="X1407" s="1"/>
    </row>
    <row r="1408" spans="1:24" ht="15.75" hidden="1" x14ac:dyDescent="0.25">
      <c r="A1408" s="113" t="str">
        <f t="shared" si="42"/>
        <v>180303.IB</v>
      </c>
      <c r="B1408" s="29" t="s">
        <v>4255</v>
      </c>
      <c r="C1408" s="29" t="s">
        <v>4256</v>
      </c>
      <c r="D1408" s="33">
        <v>43139</v>
      </c>
      <c r="E1408" s="33">
        <v>43154</v>
      </c>
      <c r="F1408" s="30">
        <v>40.700000000000003</v>
      </c>
      <c r="G1408" s="30">
        <v>5</v>
      </c>
      <c r="H1408" s="29" t="s">
        <v>12</v>
      </c>
      <c r="I1408" s="29" t="s">
        <v>22</v>
      </c>
      <c r="J1408" s="30">
        <v>4.8171999999999997</v>
      </c>
      <c r="K1408" s="30">
        <v>2.79</v>
      </c>
      <c r="L1408" s="30"/>
      <c r="M1408" s="30">
        <v>3.89</v>
      </c>
      <c r="N1408" s="84">
        <f>[1]!b_anal_modidura_cnbd(A1408,E1408,1)</f>
        <v>4.2721999999999998</v>
      </c>
      <c r="O1408" s="85">
        <f>[1]!b_anal_yield_cnbd(A1408,D1408,1)</f>
        <v>4.8800999999999997</v>
      </c>
      <c r="P1408" s="86">
        <f>IF(U:U="国开1",0.09/N1408+J1408,IF(U:U="国开3",0.14/N1408+J1408,IF(U:U="国开5",0.24/N1408+J1408,IF(U:U="国开7",0.24/N1408+J1408,IF(U:U="国开10",0.29/N1408+J1408,IF(U:U="口行1",0.08/N1408+J1408,IF(U:U="口行2",0.08/N1408+J1408,IF(U:U="口行3",0.08/N1408+J1408,IF(U:U="口行5",0.13/N1408+J1408,IF(U:U="口行7",0.13/N1408+J1408,IF(U:U="口行10",0.18/N1408+J1408,IF(U:U="农发1",0.09/N1408+J1408,IF(U:U="农发2",0.09/N1408+J1408,IF(U:U="农发3",0.09/N1408+J1408,IF(U:U="农发5",0.14/N1408+J1408,IF(U:U="农发7",0.19/N1408+J1408,IF(U:U="农发10",0.19/N1408+J1408,IF(U:U="农发20",0.24/N1408+J1408,IF(U:U="国债1",0.05/N1408+J1408,IF(U:U="国债2",0.05/N1408+J1408,IF(U:U="国债3",0.05/N1408+J1408,IF(U:U="国开0",0,IF(U:U="农发0",0,IF(U:U="国债0",0,IF(U:U="口行0",0,0.1/N1408+J1408)))))))))))))))))))))))))</f>
        <v>4.8476292870183979</v>
      </c>
      <c r="Q1408" s="1"/>
      <c r="R1408" s="88">
        <f t="shared" si="43"/>
        <v>-3.2470712981601757</v>
      </c>
      <c r="S1408" s="1"/>
      <c r="U1408" s="1" t="str">
        <f>IF(I:I="国家开发银行","国开",IF(I:I="中国进出口银行","口行",IF(I:I="中国农业发展银行","农发","国债")))&amp;IF(G:G&lt;1,"0",G1408)</f>
        <v>口行5</v>
      </c>
      <c r="W1408" s="1"/>
      <c r="X1408" s="1"/>
    </row>
    <row r="1409" spans="1:24" ht="15.75" hidden="1" x14ac:dyDescent="0.25">
      <c r="A1409" s="113" t="str">
        <f t="shared" si="42"/>
        <v>170022.IB</v>
      </c>
      <c r="B1409" s="29" t="s">
        <v>4257</v>
      </c>
      <c r="C1409" s="29" t="s">
        <v>4258</v>
      </c>
      <c r="D1409" s="33">
        <v>43140</v>
      </c>
      <c r="E1409" s="33">
        <v>43143</v>
      </c>
      <c r="F1409" s="30">
        <v>200</v>
      </c>
      <c r="G1409" s="30">
        <v>30</v>
      </c>
      <c r="H1409" s="29" t="s">
        <v>12</v>
      </c>
      <c r="I1409" s="29" t="s">
        <v>31</v>
      </c>
      <c r="J1409" s="30">
        <v>4.3010999999999999</v>
      </c>
      <c r="K1409" s="30">
        <v>2.5</v>
      </c>
      <c r="L1409" s="30"/>
      <c r="M1409" s="30">
        <v>1.1100000000000001</v>
      </c>
      <c r="N1409" s="84">
        <f>[1]!b_anal_modidura_cnbd(A1409,E1409,1)</f>
        <v>16.4695</v>
      </c>
      <c r="O1409" s="85">
        <f>[1]!b_anal_yield_cnbd(A1409,D1409,1)</f>
        <v>4.3090999999999999</v>
      </c>
      <c r="P1409" s="86">
        <f>IF(U:U="国开1",0.09/N1409+J1409,IF(U:U="国开3",0.14/N1409+J1409,IF(U:U="国开5",0.24/N1409+J1409,IF(U:U="国开7",0.24/N1409+J1409,IF(U:U="国开10",0.29/N1409+J1409,IF(U:U="口行1",0.08/N1409+J1409,IF(U:U="口行2",0.08/N1409+J1409,IF(U:U="口行3",0.08/N1409+J1409,IF(U:U="口行5",0.13/N1409+J1409,IF(U:U="口行7",0.13/N1409+J1409,IF(U:U="口行10",0.18/N1409+J1409,IF(U:U="农发1",0.09/N1409+J1409,IF(U:U="农发2",0.09/N1409+J1409,IF(U:U="农发3",0.09/N1409+J1409,IF(U:U="农发5",0.14/N1409+J1409,IF(U:U="农发7",0.19/N1409+J1409,IF(U:U="农发10",0.19/N1409+J1409,IF(U:U="农发20",0.24/N1409+J1409,IF(U:U="国债1",0.05/N1409+J1409,IF(U:U="国债2",0.05/N1409+J1409,IF(U:U="国债3",0.05/N1409+J1409,IF(U:U="国开0",0,IF(U:U="农发0",0,IF(U:U="国债0",0,IF(U:U="口行0",0,0.1/N1409+J1409)))))))))))))))))))))))))</f>
        <v>4.3071718297458936</v>
      </c>
      <c r="Q1409" s="1"/>
      <c r="R1409" s="88">
        <f t="shared" si="43"/>
        <v>-0.19281702541062984</v>
      </c>
      <c r="S1409" s="1"/>
      <c r="U1409" s="1" t="str">
        <f>IF(I:I="国家开发银行","国开",IF(I:I="中国进出口银行","口行",IF(I:I="中国农业发展银行","农发","国债")))&amp;IF(G:G&lt;1,"0",G1409)</f>
        <v>国债30</v>
      </c>
      <c r="W1409" s="1"/>
      <c r="X1409" s="1"/>
    </row>
    <row r="1410" spans="1:24" ht="15.75" hidden="1" x14ac:dyDescent="0.25">
      <c r="A1410" s="113" t="str">
        <f t="shared" ref="A1410:A1473" si="44">LEFT(B1410,IFERROR(FIND("X",B1410,7),FIND("Z",B1410,7))-1)&amp;".IB"</f>
        <v>170212.IB</v>
      </c>
      <c r="B1410" s="29" t="s">
        <v>4259</v>
      </c>
      <c r="C1410" s="29" t="s">
        <v>4260</v>
      </c>
      <c r="D1410" s="33">
        <v>43143</v>
      </c>
      <c r="E1410" s="33">
        <v>43157</v>
      </c>
      <c r="F1410" s="30">
        <v>80</v>
      </c>
      <c r="G1410" s="30">
        <v>5</v>
      </c>
      <c r="H1410" s="29" t="s">
        <v>12</v>
      </c>
      <c r="I1410" s="29" t="s">
        <v>15</v>
      </c>
      <c r="J1410" s="30">
        <v>4.7561</v>
      </c>
      <c r="K1410" s="30">
        <v>2.93</v>
      </c>
      <c r="L1410" s="30"/>
      <c r="M1410" s="30">
        <v>2.94</v>
      </c>
      <c r="N1410" s="84">
        <f>[1]!b_anal_modidura_cnbd(A1410,E1410,1)</f>
        <v>4.0946999999999996</v>
      </c>
      <c r="O1410" s="85">
        <f>[1]!b_anal_yield_cnbd(A1410,D1410,1)</f>
        <v>4.8297999999999996</v>
      </c>
      <c r="P1410" s="86">
        <f>IF(U:U="国开1",0.09/N1410+J1410,IF(U:U="国开3",0.14/N1410+J1410,IF(U:U="国开5",0.24/N1410+J1410,IF(U:U="国开7",0.24/N1410+J1410,IF(U:U="国开10",0.29/N1410+J1410,IF(U:U="口行1",0.08/N1410+J1410,IF(U:U="口行2",0.08/N1410+J1410,IF(U:U="口行3",0.08/N1410+J1410,IF(U:U="口行5",0.13/N1410+J1410,IF(U:U="口行7",0.13/N1410+J1410,IF(U:U="口行10",0.18/N1410+J1410,IF(U:U="农发1",0.09/N1410+J1410,IF(U:U="农发2",0.09/N1410+J1410,IF(U:U="农发3",0.09/N1410+J1410,IF(U:U="农发5",0.14/N1410+J1410,IF(U:U="农发7",0.19/N1410+J1410,IF(U:U="农发10",0.19/N1410+J1410,IF(U:U="农发20",0.24/N1410+J1410,IF(U:U="国债1",0.05/N1410+J1410,IF(U:U="国债2",0.05/N1410+J1410,IF(U:U="国债3",0.05/N1410+J1410,IF(U:U="国开0",0,IF(U:U="农发0",0,IF(U:U="国债0",0,IF(U:U="口行0",0,0.1/N1410+J1410)))))))))))))))))))))))))</f>
        <v>4.8147123525533004</v>
      </c>
      <c r="Q1410" s="1"/>
      <c r="R1410" s="88">
        <f t="shared" ref="R1410:R1473" si="45">(P1410-O1410)*100</f>
        <v>-1.5087647446699215</v>
      </c>
      <c r="S1410" s="1"/>
      <c r="U1410" s="1" t="str">
        <f>IF(I:I="国家开发银行","国开",IF(I:I="中国进出口银行","口行",IF(I:I="中国农业发展银行","农发","国债")))&amp;IF(G:G&lt;1,"0",G1410)</f>
        <v>国开5</v>
      </c>
      <c r="W1410" s="1"/>
      <c r="X1410" s="1"/>
    </row>
    <row r="1411" spans="1:24" ht="15.75" hidden="1" x14ac:dyDescent="0.25">
      <c r="A1411" s="113" t="str">
        <f t="shared" si="44"/>
        <v>180205.IB</v>
      </c>
      <c r="B1411" s="29" t="s">
        <v>4261</v>
      </c>
      <c r="C1411" s="29" t="s">
        <v>4262</v>
      </c>
      <c r="D1411" s="33">
        <v>43143</v>
      </c>
      <c r="E1411" s="33">
        <v>43157</v>
      </c>
      <c r="F1411" s="30">
        <v>50</v>
      </c>
      <c r="G1411" s="30">
        <v>10</v>
      </c>
      <c r="H1411" s="29" t="s">
        <v>12</v>
      </c>
      <c r="I1411" s="29" t="s">
        <v>15</v>
      </c>
      <c r="J1411" s="30">
        <v>4.8673999999999999</v>
      </c>
      <c r="K1411" s="30">
        <v>4.28</v>
      </c>
      <c r="L1411" s="30"/>
      <c r="M1411" s="30">
        <v>3.33</v>
      </c>
      <c r="N1411" s="84">
        <f>[1]!b_anal_modidura_cnbd(A1411,E1411,1)</f>
        <v>7.7286000000000001</v>
      </c>
      <c r="O1411" s="85">
        <f>[1]!b_anal_yield_cnbd(A1411,D1411,1)</f>
        <v>4.9000000000000004</v>
      </c>
      <c r="P1411" s="86">
        <f>IF(U:U="国开1",0.09/N1411+J1411,IF(U:U="国开3",0.14/N1411+J1411,IF(U:U="国开5",0.24/N1411+J1411,IF(U:U="国开7",0.24/N1411+J1411,IF(U:U="国开10",0.29/N1411+J1411,IF(U:U="口行1",0.08/N1411+J1411,IF(U:U="口行2",0.08/N1411+J1411,IF(U:U="口行3",0.08/N1411+J1411,IF(U:U="口行5",0.13/N1411+J1411,IF(U:U="口行7",0.13/N1411+J1411,IF(U:U="口行10",0.18/N1411+J1411,IF(U:U="农发1",0.09/N1411+J1411,IF(U:U="农发2",0.09/N1411+J1411,IF(U:U="农发3",0.09/N1411+J1411,IF(U:U="农发5",0.14/N1411+J1411,IF(U:U="农发7",0.19/N1411+J1411,IF(U:U="农发10",0.19/N1411+J1411,IF(U:U="农发20",0.24/N1411+J1411,IF(U:U="国债1",0.05/N1411+J1411,IF(U:U="国债2",0.05/N1411+J1411,IF(U:U="国债3",0.05/N1411+J1411,IF(U:U="国开0",0,IF(U:U="农发0",0,IF(U:U="国债0",0,IF(U:U="口行0",0,0.1/N1411+J1411)))))))))))))))))))))))))</f>
        <v>4.9049229666433769</v>
      </c>
      <c r="Q1411" s="1"/>
      <c r="R1411" s="88">
        <f t="shared" si="45"/>
        <v>0.49229666433765473</v>
      </c>
      <c r="S1411" s="1"/>
      <c r="U1411" s="1" t="str">
        <f>IF(I:I="国家开发银行","国开",IF(I:I="中国进出口银行","口行",IF(I:I="中国农业发展银行","农发","国债")))&amp;IF(G:G&lt;1,"0",G1411)</f>
        <v>国开10</v>
      </c>
      <c r="W1411" s="1"/>
      <c r="X1411" s="1"/>
    </row>
    <row r="1412" spans="1:24" ht="15.75" hidden="1" x14ac:dyDescent="0.25">
      <c r="A1412" s="113" t="str">
        <f t="shared" si="44"/>
        <v>170209.IB</v>
      </c>
      <c r="B1412" s="29" t="s">
        <v>4263</v>
      </c>
      <c r="C1412" s="29" t="s">
        <v>4264</v>
      </c>
      <c r="D1412" s="33">
        <v>43143</v>
      </c>
      <c r="E1412" s="33">
        <v>43157</v>
      </c>
      <c r="F1412" s="30">
        <v>70</v>
      </c>
      <c r="G1412" s="30">
        <v>3</v>
      </c>
      <c r="H1412" s="29" t="s">
        <v>12</v>
      </c>
      <c r="I1412" s="29" t="s">
        <v>15</v>
      </c>
      <c r="J1412" s="30">
        <v>4.6485000000000003</v>
      </c>
      <c r="K1412" s="30">
        <v>2.87</v>
      </c>
      <c r="L1412" s="30"/>
      <c r="M1412" s="30">
        <v>7.65</v>
      </c>
      <c r="N1412" s="84">
        <f>[1]!b_anal_modidura_cnbd(A1412,E1412,1)</f>
        <v>2.3132000000000001</v>
      </c>
      <c r="O1412" s="85">
        <f>[1]!b_anal_yield_cnbd(A1412,D1412,1)</f>
        <v>4.6894999999999998</v>
      </c>
      <c r="P1412" s="86">
        <f>IF(U:U="国开1",0.09/N1412+J1412,IF(U:U="国开3",0.14/N1412+J1412,IF(U:U="国开5",0.24/N1412+J1412,IF(U:U="国开7",0.24/N1412+J1412,IF(U:U="国开10",0.29/N1412+J1412,IF(U:U="口行1",0.08/N1412+J1412,IF(U:U="口行2",0.08/N1412+J1412,IF(U:U="口行3",0.08/N1412+J1412,IF(U:U="口行5",0.13/N1412+J1412,IF(U:U="口行7",0.13/N1412+J1412,IF(U:U="口行10",0.18/N1412+J1412,IF(U:U="农发1",0.09/N1412+J1412,IF(U:U="农发2",0.09/N1412+J1412,IF(U:U="农发3",0.09/N1412+J1412,IF(U:U="农发5",0.14/N1412+J1412,IF(U:U="农发7",0.19/N1412+J1412,IF(U:U="农发10",0.19/N1412+J1412,IF(U:U="农发20",0.24/N1412+J1412,IF(U:U="国债1",0.05/N1412+J1412,IF(U:U="国债2",0.05/N1412+J1412,IF(U:U="国债3",0.05/N1412+J1412,IF(U:U="国开0",0,IF(U:U="农发0",0,IF(U:U="国债0",0,IF(U:U="口行0",0,0.1/N1412+J1412)))))))))))))))))))))))))</f>
        <v>4.7090222203008825</v>
      </c>
      <c r="Q1412" s="1"/>
      <c r="R1412" s="88">
        <f t="shared" si="45"/>
        <v>1.9522220300882687</v>
      </c>
      <c r="S1412" s="1"/>
      <c r="U1412" s="1" t="str">
        <f>IF(I:I="国家开发银行","国开",IF(I:I="中国进出口银行","口行",IF(I:I="中国农业发展银行","农发","国债")))&amp;IF(G:G&lt;1,"0",G1412)</f>
        <v>国开3</v>
      </c>
      <c r="W1412" s="1"/>
      <c r="X1412" s="1"/>
    </row>
    <row r="1413" spans="1:24" ht="15.75" hidden="1" x14ac:dyDescent="0.25">
      <c r="A1413" s="113" t="str">
        <f t="shared" si="44"/>
        <v>180401.IB</v>
      </c>
      <c r="B1413" s="29" t="s">
        <v>4265</v>
      </c>
      <c r="C1413" s="29" t="s">
        <v>4266</v>
      </c>
      <c r="D1413" s="33">
        <v>43157</v>
      </c>
      <c r="E1413" s="33">
        <v>43160</v>
      </c>
      <c r="F1413" s="30">
        <v>40</v>
      </c>
      <c r="G1413" s="30">
        <v>7</v>
      </c>
      <c r="H1413" s="29" t="s">
        <v>12</v>
      </c>
      <c r="I1413" s="29" t="s">
        <v>41</v>
      </c>
      <c r="J1413" s="30">
        <v>4.8997999999999999</v>
      </c>
      <c r="K1413" s="30">
        <v>3.91</v>
      </c>
      <c r="L1413" s="30"/>
      <c r="M1413" s="30">
        <v>5</v>
      </c>
      <c r="N1413" s="84">
        <f>[1]!b_anal_modidura_cnbd(A1413,E1413,1)</f>
        <v>5.6698000000000004</v>
      </c>
      <c r="O1413" s="85">
        <f>[1]!b_anal_yield_cnbd(A1413,D1413,1)</f>
        <v>4.9762000000000004</v>
      </c>
      <c r="P1413" s="86">
        <f>IF(U:U="国开1",0.09/N1413+J1413,IF(U:U="国开3",0.14/N1413+J1413,IF(U:U="国开5",0.24/N1413+J1413,IF(U:U="国开7",0.24/N1413+J1413,IF(U:U="国开10",0.29/N1413+J1413,IF(U:U="口行1",0.08/N1413+J1413,IF(U:U="口行2",0.08/N1413+J1413,IF(U:U="口行3",0.08/N1413+J1413,IF(U:U="口行5",0.13/N1413+J1413,IF(U:U="口行7",0.13/N1413+J1413,IF(U:U="口行10",0.18/N1413+J1413,IF(U:U="农发1",0.09/N1413+J1413,IF(U:U="农发2",0.09/N1413+J1413,IF(U:U="农发3",0.09/N1413+J1413,IF(U:U="农发5",0.14/N1413+J1413,IF(U:U="农发7",0.19/N1413+J1413,IF(U:U="农发10",0.19/N1413+J1413,IF(U:U="农发20",0.24/N1413+J1413,IF(U:U="国债1",0.05/N1413+J1413,IF(U:U="国债2",0.05/N1413+J1413,IF(U:U="国债3",0.05/N1413+J1413,IF(U:U="国开0",0,IF(U:U="农发0",0,IF(U:U="国债0",0,IF(U:U="口行0",0,0.1/N1413+J1413)))))))))))))))))))))))))</f>
        <v>4.933310882218068</v>
      </c>
      <c r="Q1413" s="1"/>
      <c r="R1413" s="88">
        <f t="shared" si="45"/>
        <v>-4.2889117781932384</v>
      </c>
      <c r="S1413" s="1"/>
      <c r="U1413" s="1" t="str">
        <f>IF(I:I="国家开发银行","国开",IF(I:I="中国进出口银行","口行",IF(I:I="中国农业发展银行","农发","国债")))&amp;IF(G:G&lt;1,"0",G1413)</f>
        <v>农发7</v>
      </c>
      <c r="W1413" s="1"/>
      <c r="X1413" s="1"/>
    </row>
    <row r="1414" spans="1:24" ht="15.75" hidden="1" x14ac:dyDescent="0.25">
      <c r="A1414" s="113" t="str">
        <f t="shared" si="44"/>
        <v>180403.IB</v>
      </c>
      <c r="B1414" s="29" t="s">
        <v>4267</v>
      </c>
      <c r="C1414" s="29" t="s">
        <v>4268</v>
      </c>
      <c r="D1414" s="33">
        <v>43157</v>
      </c>
      <c r="E1414" s="33">
        <v>43160</v>
      </c>
      <c r="F1414" s="30">
        <v>64.2</v>
      </c>
      <c r="G1414" s="30">
        <v>5</v>
      </c>
      <c r="H1414" s="29" t="s">
        <v>12</v>
      </c>
      <c r="I1414" s="29" t="s">
        <v>41</v>
      </c>
      <c r="J1414" s="30">
        <v>4.7523</v>
      </c>
      <c r="K1414" s="30">
        <v>2.64</v>
      </c>
      <c r="L1414" s="30"/>
      <c r="M1414" s="30">
        <v>2.2000000000000002</v>
      </c>
      <c r="N1414" s="84">
        <f>[1]!b_anal_modidura_cnbd(A1414,E1414,1)</f>
        <v>4.2480000000000002</v>
      </c>
      <c r="O1414" s="85">
        <f>[1]!b_anal_yield_cnbd(A1414,D1414,1)</f>
        <v>4.8289</v>
      </c>
      <c r="P1414" s="86">
        <f>IF(U:U="国开1",0.09/N1414+J1414,IF(U:U="国开3",0.14/N1414+J1414,IF(U:U="国开5",0.24/N1414+J1414,IF(U:U="国开7",0.24/N1414+J1414,IF(U:U="国开10",0.29/N1414+J1414,IF(U:U="口行1",0.08/N1414+J1414,IF(U:U="口行2",0.08/N1414+J1414,IF(U:U="口行3",0.08/N1414+J1414,IF(U:U="口行5",0.13/N1414+J1414,IF(U:U="口行7",0.13/N1414+J1414,IF(U:U="口行10",0.18/N1414+J1414,IF(U:U="农发1",0.09/N1414+J1414,IF(U:U="农发2",0.09/N1414+J1414,IF(U:U="农发3",0.09/N1414+J1414,IF(U:U="农发5",0.14/N1414+J1414,IF(U:U="农发7",0.19/N1414+J1414,IF(U:U="农发10",0.19/N1414+J1414,IF(U:U="农发20",0.24/N1414+J1414,IF(U:U="国债1",0.05/N1414+J1414,IF(U:U="国债2",0.05/N1414+J1414,IF(U:U="国债3",0.05/N1414+J1414,IF(U:U="国开0",0,IF(U:U="农发0",0,IF(U:U="国债0",0,IF(U:U="口行0",0,0.1/N1414+J1414)))))))))))))))))))))))))</f>
        <v>4.7852566854990579</v>
      </c>
      <c r="Q1414" s="1"/>
      <c r="R1414" s="88">
        <f t="shared" si="45"/>
        <v>-4.3643314500942054</v>
      </c>
      <c r="S1414" s="1"/>
      <c r="U1414" s="1" t="str">
        <f>IF(I:I="国家开发银行","国开",IF(I:I="中国进出口银行","口行",IF(I:I="中国农业发展银行","农发","国债")))&amp;IF(G:G&lt;1,"0",G1414)</f>
        <v>农发5</v>
      </c>
      <c r="W1414" s="1"/>
      <c r="X1414" s="1"/>
    </row>
    <row r="1415" spans="1:24" ht="15.75" hidden="1" x14ac:dyDescent="0.25">
      <c r="A1415" s="113" t="str">
        <f t="shared" si="44"/>
        <v>170415.IB</v>
      </c>
      <c r="B1415" s="29" t="s">
        <v>4269</v>
      </c>
      <c r="C1415" s="29" t="s">
        <v>4270</v>
      </c>
      <c r="D1415" s="33">
        <v>43157</v>
      </c>
      <c r="E1415" s="33">
        <v>43160</v>
      </c>
      <c r="F1415" s="30">
        <v>60</v>
      </c>
      <c r="G1415" s="30">
        <v>10</v>
      </c>
      <c r="H1415" s="29" t="s">
        <v>12</v>
      </c>
      <c r="I1415" s="29" t="s">
        <v>41</v>
      </c>
      <c r="J1415" s="30">
        <v>4.9574999999999996</v>
      </c>
      <c r="K1415" s="30">
        <v>3.52</v>
      </c>
      <c r="L1415" s="30"/>
      <c r="M1415" s="30">
        <v>2.02</v>
      </c>
      <c r="N1415" s="84">
        <f>[1]!b_anal_modidura_cnbd(A1415,E1415,1)</f>
        <v>7.4153000000000002</v>
      </c>
      <c r="O1415" s="85">
        <f>[1]!b_anal_yield_cnbd(A1415,D1415,1)</f>
        <v>5.0086000000000004</v>
      </c>
      <c r="P1415" s="86">
        <f>IF(U:U="国开1",0.09/N1415+J1415,IF(U:U="国开3",0.14/N1415+J1415,IF(U:U="国开5",0.24/N1415+J1415,IF(U:U="国开7",0.24/N1415+J1415,IF(U:U="国开10",0.29/N1415+J1415,IF(U:U="口行1",0.08/N1415+J1415,IF(U:U="口行2",0.08/N1415+J1415,IF(U:U="口行3",0.08/N1415+J1415,IF(U:U="口行5",0.13/N1415+J1415,IF(U:U="口行7",0.13/N1415+J1415,IF(U:U="口行10",0.18/N1415+J1415,IF(U:U="农发1",0.09/N1415+J1415,IF(U:U="农发2",0.09/N1415+J1415,IF(U:U="农发3",0.09/N1415+J1415,IF(U:U="农发5",0.14/N1415+J1415,IF(U:U="农发7",0.19/N1415+J1415,IF(U:U="农发10",0.19/N1415+J1415,IF(U:U="农发20",0.24/N1415+J1415,IF(U:U="国债1",0.05/N1415+J1415,IF(U:U="国债2",0.05/N1415+J1415,IF(U:U="国债3",0.05/N1415+J1415,IF(U:U="国开0",0,IF(U:U="农发0",0,IF(U:U="国债0",0,IF(U:U="口行0",0,0.1/N1415+J1415)))))))))))))))))))))))))</f>
        <v>4.9831226990142001</v>
      </c>
      <c r="Q1415" s="1"/>
      <c r="R1415" s="88">
        <f t="shared" si="45"/>
        <v>-2.5477300985800255</v>
      </c>
      <c r="S1415" s="1"/>
      <c r="U1415" s="1" t="str">
        <f>IF(I:I="国家开发银行","国开",IF(I:I="中国进出口银行","口行",IF(I:I="中国农业发展银行","农发","国债")))&amp;IF(G:G&lt;1,"0",G1415)</f>
        <v>农发10</v>
      </c>
      <c r="W1415" s="1"/>
      <c r="X1415" s="1"/>
    </row>
    <row r="1416" spans="1:24" ht="15.75" hidden="1" x14ac:dyDescent="0.25">
      <c r="A1416" s="113" t="str">
        <f t="shared" si="44"/>
        <v>180402.IB</v>
      </c>
      <c r="B1416" s="29" t="s">
        <v>4271</v>
      </c>
      <c r="C1416" s="29" t="s">
        <v>4272</v>
      </c>
      <c r="D1416" s="33">
        <v>43157</v>
      </c>
      <c r="E1416" s="33">
        <v>43160</v>
      </c>
      <c r="F1416" s="30">
        <v>68.7</v>
      </c>
      <c r="G1416" s="30">
        <v>3</v>
      </c>
      <c r="H1416" s="29" t="s">
        <v>12</v>
      </c>
      <c r="I1416" s="29" t="s">
        <v>41</v>
      </c>
      <c r="J1416" s="30">
        <v>4.649</v>
      </c>
      <c r="K1416" s="30">
        <v>3.07</v>
      </c>
      <c r="L1416" s="30"/>
      <c r="M1416" s="30">
        <v>2.62</v>
      </c>
      <c r="N1416" s="84">
        <f>[1]!b_anal_modidura_cnbd(A1416,E1416,1)</f>
        <v>2.6423999999999999</v>
      </c>
      <c r="O1416" s="85">
        <f>[1]!b_anal_yield_cnbd(A1416,D1416,1)</f>
        <v>4.7149999999999999</v>
      </c>
      <c r="P1416" s="86">
        <f>IF(U:U="国开1",0.09/N1416+J1416,IF(U:U="国开3",0.14/N1416+J1416,IF(U:U="国开5",0.24/N1416+J1416,IF(U:U="国开7",0.24/N1416+J1416,IF(U:U="国开10",0.29/N1416+J1416,IF(U:U="口行1",0.08/N1416+J1416,IF(U:U="口行2",0.08/N1416+J1416,IF(U:U="口行3",0.08/N1416+J1416,IF(U:U="口行5",0.13/N1416+J1416,IF(U:U="口行7",0.13/N1416+J1416,IF(U:U="口行10",0.18/N1416+J1416,IF(U:U="农发1",0.09/N1416+J1416,IF(U:U="农发2",0.09/N1416+J1416,IF(U:U="农发3",0.09/N1416+J1416,IF(U:U="农发5",0.14/N1416+J1416,IF(U:U="农发7",0.19/N1416+J1416,IF(U:U="农发10",0.19/N1416+J1416,IF(U:U="农发20",0.24/N1416+J1416,IF(U:U="国债1",0.05/N1416+J1416,IF(U:U="国债2",0.05/N1416+J1416,IF(U:U="国债3",0.05/N1416+J1416,IF(U:U="国开0",0,IF(U:U="农发0",0,IF(U:U="国债0",0,IF(U:U="口行0",0,0.1/N1416+J1416)))))))))))))))))))))))))</f>
        <v>4.6830599455040876</v>
      </c>
      <c r="Q1416" s="1"/>
      <c r="R1416" s="88">
        <f t="shared" si="45"/>
        <v>-3.1940054495912307</v>
      </c>
      <c r="S1416" s="1"/>
      <c r="U1416" s="1" t="str">
        <f>IF(I:I="国家开发银行","国开",IF(I:I="中国进出口银行","口行",IF(I:I="中国农业发展银行","农发","国债")))&amp;IF(G:G&lt;1,"0",G1416)</f>
        <v>农发3</v>
      </c>
      <c r="W1416" s="1"/>
      <c r="X1416" s="1"/>
    </row>
    <row r="1417" spans="1:24" ht="15.75" hidden="1" x14ac:dyDescent="0.25">
      <c r="A1417" s="113" t="str">
        <f t="shared" si="44"/>
        <v>180205.IB</v>
      </c>
      <c r="B1417" s="29" t="s">
        <v>4273</v>
      </c>
      <c r="C1417" s="29" t="s">
        <v>4274</v>
      </c>
      <c r="D1417" s="33">
        <v>43158</v>
      </c>
      <c r="E1417" s="33">
        <v>43160</v>
      </c>
      <c r="F1417" s="30">
        <v>50</v>
      </c>
      <c r="G1417" s="30">
        <v>10</v>
      </c>
      <c r="H1417" s="29" t="s">
        <v>12</v>
      </c>
      <c r="I1417" s="29" t="s">
        <v>15</v>
      </c>
      <c r="J1417" s="30">
        <v>4.7900999999999998</v>
      </c>
      <c r="K1417" s="30">
        <v>4.91</v>
      </c>
      <c r="L1417" s="30"/>
      <c r="M1417" s="30">
        <v>2.1800000000000002</v>
      </c>
      <c r="N1417" s="84">
        <f>[1]!b_anal_modidura_cnbd(A1417,E1417,1)</f>
        <v>7.7253999999999996</v>
      </c>
      <c r="O1417" s="85">
        <f>[1]!b_anal_yield_cnbd(A1417,D1417,1)</f>
        <v>4.8150000000000004</v>
      </c>
      <c r="P1417" s="86">
        <f>IF(U:U="国开1",0.09/N1417+J1417,IF(U:U="国开3",0.14/N1417+J1417,IF(U:U="国开5",0.24/N1417+J1417,IF(U:U="国开7",0.24/N1417+J1417,IF(U:U="国开10",0.29/N1417+J1417,IF(U:U="口行1",0.08/N1417+J1417,IF(U:U="口行2",0.08/N1417+J1417,IF(U:U="口行3",0.08/N1417+J1417,IF(U:U="口行5",0.13/N1417+J1417,IF(U:U="口行7",0.13/N1417+J1417,IF(U:U="口行10",0.18/N1417+J1417,IF(U:U="农发1",0.09/N1417+J1417,IF(U:U="农发2",0.09/N1417+J1417,IF(U:U="农发3",0.09/N1417+J1417,IF(U:U="农发5",0.14/N1417+J1417,IF(U:U="农发7",0.19/N1417+J1417,IF(U:U="农发10",0.19/N1417+J1417,IF(U:U="农发20",0.24/N1417+J1417,IF(U:U="国债1",0.05/N1417+J1417,IF(U:U="国债2",0.05/N1417+J1417,IF(U:U="国债3",0.05/N1417+J1417,IF(U:U="国开0",0,IF(U:U="农发0",0,IF(U:U="国债0",0,IF(U:U="口行0",0,0.1/N1417+J1417)))))))))))))))))))))))))</f>
        <v>4.82763850933285</v>
      </c>
      <c r="Q1417" s="1"/>
      <c r="R1417" s="88">
        <f t="shared" si="45"/>
        <v>1.2638509332849601</v>
      </c>
      <c r="S1417" s="1"/>
      <c r="U1417" s="1" t="str">
        <f>IF(I:I="国家开发银行","国开",IF(I:I="中国进出口银行","口行",IF(I:I="中国农业发展银行","农发","国债")))&amp;IF(G:G&lt;1,"0",G1417)</f>
        <v>国开10</v>
      </c>
      <c r="W1417" s="1"/>
      <c r="X1417" s="1"/>
    </row>
    <row r="1418" spans="1:24" ht="15.75" hidden="1" x14ac:dyDescent="0.25">
      <c r="A1418" s="113" t="str">
        <f t="shared" si="44"/>
        <v>170209.IB</v>
      </c>
      <c r="B1418" s="29" t="s">
        <v>4275</v>
      </c>
      <c r="C1418" s="29" t="s">
        <v>4276</v>
      </c>
      <c r="D1418" s="33">
        <v>43158</v>
      </c>
      <c r="E1418" s="33">
        <v>43160</v>
      </c>
      <c r="F1418" s="30">
        <v>80</v>
      </c>
      <c r="G1418" s="30">
        <v>3</v>
      </c>
      <c r="H1418" s="29" t="s">
        <v>12</v>
      </c>
      <c r="I1418" s="29" t="s">
        <v>15</v>
      </c>
      <c r="J1418" s="30">
        <v>4.5486000000000004</v>
      </c>
      <c r="K1418" s="30">
        <v>4.07</v>
      </c>
      <c r="L1418" s="30"/>
      <c r="M1418" s="30">
        <v>1.4</v>
      </c>
      <c r="N1418" s="84">
        <f>[1]!b_anal_modidura_cnbd(A1418,E1418,1)</f>
        <v>2.3058999999999998</v>
      </c>
      <c r="O1418" s="85">
        <f>[1]!b_anal_yield_cnbd(A1418,D1418,1)</f>
        <v>4.6195000000000004</v>
      </c>
      <c r="P1418" s="86">
        <f>IF(U:U="国开1",0.09/N1418+J1418,IF(U:U="国开3",0.14/N1418+J1418,IF(U:U="国开5",0.24/N1418+J1418,IF(U:U="国开7",0.24/N1418+J1418,IF(U:U="国开10",0.29/N1418+J1418,IF(U:U="口行1",0.08/N1418+J1418,IF(U:U="口行2",0.08/N1418+J1418,IF(U:U="口行3",0.08/N1418+J1418,IF(U:U="口行5",0.13/N1418+J1418,IF(U:U="口行7",0.13/N1418+J1418,IF(U:U="口行10",0.18/N1418+J1418,IF(U:U="农发1",0.09/N1418+J1418,IF(U:U="农发2",0.09/N1418+J1418,IF(U:U="农发3",0.09/N1418+J1418,IF(U:U="农发5",0.14/N1418+J1418,IF(U:U="农发7",0.19/N1418+J1418,IF(U:U="农发10",0.19/N1418+J1418,IF(U:U="农发20",0.24/N1418+J1418,IF(U:U="国债1",0.05/N1418+J1418,IF(U:U="国债2",0.05/N1418+J1418,IF(U:U="国债3",0.05/N1418+J1418,IF(U:U="国开0",0,IF(U:U="农发0",0,IF(U:U="国债0",0,IF(U:U="口行0",0,0.1/N1418+J1418)))))))))))))))))))))))))</f>
        <v>4.6093138210676967</v>
      </c>
      <c r="Q1418" s="1"/>
      <c r="R1418" s="88">
        <f t="shared" si="45"/>
        <v>-1.0186178932303669</v>
      </c>
      <c r="S1418" s="1"/>
      <c r="U1418" s="1" t="str">
        <f>IF(I:I="国家开发银行","国开",IF(I:I="中国进出口银行","口行",IF(I:I="中国农业发展银行","农发","国债")))&amp;IF(G:G&lt;1,"0",G1418)</f>
        <v>国开3</v>
      </c>
      <c r="W1418" s="1"/>
      <c r="X1418" s="1"/>
    </row>
    <row r="1419" spans="1:24" ht="15.75" hidden="1" x14ac:dyDescent="0.25">
      <c r="A1419" s="113" t="str">
        <f t="shared" si="44"/>
        <v>180001.IB</v>
      </c>
      <c r="B1419" s="29" t="s">
        <v>4277</v>
      </c>
      <c r="C1419" s="29" t="s">
        <v>4278</v>
      </c>
      <c r="D1419" s="33">
        <v>43159</v>
      </c>
      <c r="E1419" s="33">
        <v>43160</v>
      </c>
      <c r="F1419" s="30">
        <v>200</v>
      </c>
      <c r="G1419" s="30">
        <v>5</v>
      </c>
      <c r="H1419" s="29" t="s">
        <v>12</v>
      </c>
      <c r="I1419" s="29" t="s">
        <v>31</v>
      </c>
      <c r="J1419" s="30">
        <v>3.6566000000000001</v>
      </c>
      <c r="K1419" s="30">
        <v>3.13</v>
      </c>
      <c r="L1419" s="30">
        <v>3.6852</v>
      </c>
      <c r="M1419" s="30">
        <v>2.97</v>
      </c>
      <c r="N1419" s="84">
        <f>[1]!b_anal_modidura_cnbd(A1419,E1419,1)</f>
        <v>4.3708999999999998</v>
      </c>
      <c r="O1419" s="85">
        <f>[1]!b_anal_yield_cnbd(A1419,D1419,1)</f>
        <v>3.6901000000000002</v>
      </c>
      <c r="P1419" s="86">
        <f>IF(U:U="国开1",0.09/N1419+J1419,IF(U:U="国开3",0.14/N1419+J1419,IF(U:U="国开5",0.24/N1419+J1419,IF(U:U="国开7",0.24/N1419+J1419,IF(U:U="国开10",0.29/N1419+J1419,IF(U:U="口行1",0.08/N1419+J1419,IF(U:U="口行2",0.08/N1419+J1419,IF(U:U="口行3",0.08/N1419+J1419,IF(U:U="口行5",0.13/N1419+J1419,IF(U:U="口行7",0.13/N1419+J1419,IF(U:U="口行10",0.18/N1419+J1419,IF(U:U="农发1",0.09/N1419+J1419,IF(U:U="农发2",0.09/N1419+J1419,IF(U:U="农发3",0.09/N1419+J1419,IF(U:U="农发5",0.14/N1419+J1419,IF(U:U="农发7",0.19/N1419+J1419,IF(U:U="农发10",0.19/N1419+J1419,IF(U:U="农发20",0.24/N1419+J1419,IF(U:U="国债1",0.05/N1419+J1419,IF(U:U="国债2",0.05/N1419+J1419,IF(U:U="国债3",0.05/N1419+J1419,IF(U:U="国开0",0,IF(U:U="农发0",0,IF(U:U="国债0",0,IF(U:U="口行0",0,0.1/N1419+J1419)))))))))))))))))))))))))</f>
        <v>3.6794785833581187</v>
      </c>
      <c r="Q1419" s="1"/>
      <c r="R1419" s="88">
        <f t="shared" si="45"/>
        <v>-1.0621416641881432</v>
      </c>
      <c r="S1419" s="1"/>
      <c r="U1419" s="1" t="str">
        <f>IF(I:I="国家开发银行","国开",IF(I:I="中国进出口银行","口行",IF(I:I="中国农业发展银行","农发","国债")))&amp;IF(G:G&lt;1,"0",G1419)</f>
        <v>国债5</v>
      </c>
      <c r="W1419" s="1"/>
      <c r="X1419" s="1"/>
    </row>
    <row r="1420" spans="1:24" ht="15.75" hidden="1" x14ac:dyDescent="0.25">
      <c r="A1420" s="113" t="str">
        <f t="shared" si="44"/>
        <v>180302.IB</v>
      </c>
      <c r="B1420" s="29" t="s">
        <v>4279</v>
      </c>
      <c r="C1420" s="29" t="s">
        <v>4280</v>
      </c>
      <c r="D1420" s="33">
        <v>43160</v>
      </c>
      <c r="E1420" s="33">
        <v>43165</v>
      </c>
      <c r="F1420" s="30">
        <v>47</v>
      </c>
      <c r="G1420" s="30">
        <v>3</v>
      </c>
      <c r="H1420" s="29" t="s">
        <v>12</v>
      </c>
      <c r="I1420" s="29" t="s">
        <v>22</v>
      </c>
      <c r="J1420" s="30">
        <v>4.6021000000000001</v>
      </c>
      <c r="K1420" s="30">
        <v>2.2200000000000002</v>
      </c>
      <c r="L1420" s="30"/>
      <c r="M1420" s="30">
        <v>6.83</v>
      </c>
      <c r="N1420" s="84">
        <f>[1]!b_anal_modidura_cnbd(A1420,E1420,1)</f>
        <v>2.6231</v>
      </c>
      <c r="O1420" s="85">
        <f>[1]!b_anal_yield_cnbd(A1420,D1420,1)</f>
        <v>4.6603000000000003</v>
      </c>
      <c r="P1420" s="86">
        <f>IF(U:U="国开1",0.09/N1420+J1420,IF(U:U="国开3",0.14/N1420+J1420,IF(U:U="国开5",0.24/N1420+J1420,IF(U:U="国开7",0.24/N1420+J1420,IF(U:U="国开10",0.29/N1420+J1420,IF(U:U="口行1",0.08/N1420+J1420,IF(U:U="口行2",0.08/N1420+J1420,IF(U:U="口行3",0.08/N1420+J1420,IF(U:U="口行5",0.13/N1420+J1420,IF(U:U="口行7",0.13/N1420+J1420,IF(U:U="口行10",0.18/N1420+J1420,IF(U:U="农发1",0.09/N1420+J1420,IF(U:U="农发2",0.09/N1420+J1420,IF(U:U="农发3",0.09/N1420+J1420,IF(U:U="农发5",0.14/N1420+J1420,IF(U:U="农发7",0.19/N1420+J1420,IF(U:U="农发10",0.19/N1420+J1420,IF(U:U="农发20",0.24/N1420+J1420,IF(U:U="国债1",0.05/N1420+J1420,IF(U:U="国债2",0.05/N1420+J1420,IF(U:U="国债3",0.05/N1420+J1420,IF(U:U="国开0",0,IF(U:U="农发0",0,IF(U:U="国债0",0,IF(U:U="口行0",0,0.1/N1420+J1420)))))))))))))))))))))))))</f>
        <v>4.632598265411155</v>
      </c>
      <c r="Q1420" s="1"/>
      <c r="R1420" s="88">
        <f t="shared" si="45"/>
        <v>-2.7701734588845284</v>
      </c>
      <c r="S1420" s="1"/>
      <c r="U1420" s="1" t="str">
        <f>IF(I:I="国家开发银行","国开",IF(I:I="中国进出口银行","口行",IF(I:I="中国农业发展银行","农发","国债")))&amp;IF(G:G&lt;1,"0",G1420)</f>
        <v>口行3</v>
      </c>
      <c r="W1420" s="1"/>
      <c r="X1420" s="1"/>
    </row>
    <row r="1421" spans="1:24" ht="15.75" hidden="1" x14ac:dyDescent="0.25">
      <c r="A1421" s="113" t="str">
        <f t="shared" si="44"/>
        <v>180303.IB</v>
      </c>
      <c r="B1421" s="29" t="s">
        <v>4281</v>
      </c>
      <c r="C1421" s="29" t="s">
        <v>4282</v>
      </c>
      <c r="D1421" s="33">
        <v>43160</v>
      </c>
      <c r="E1421" s="33">
        <v>43165</v>
      </c>
      <c r="F1421" s="30">
        <v>52.5</v>
      </c>
      <c r="G1421" s="30">
        <v>5</v>
      </c>
      <c r="H1421" s="29" t="s">
        <v>12</v>
      </c>
      <c r="I1421" s="29" t="s">
        <v>22</v>
      </c>
      <c r="J1421" s="30">
        <v>4.7111000000000001</v>
      </c>
      <c r="K1421" s="30">
        <v>2.36</v>
      </c>
      <c r="L1421" s="30"/>
      <c r="M1421" s="30">
        <v>1.04</v>
      </c>
      <c r="N1421" s="84">
        <f>[1]!b_anal_modidura_cnbd(A1421,E1421,1)</f>
        <v>4.2473999999999998</v>
      </c>
      <c r="O1421" s="85">
        <f>[1]!b_anal_yield_cnbd(A1421,D1421,1)</f>
        <v>4.7920999999999996</v>
      </c>
      <c r="P1421" s="86">
        <f>IF(U:U="国开1",0.09/N1421+J1421,IF(U:U="国开3",0.14/N1421+J1421,IF(U:U="国开5",0.24/N1421+J1421,IF(U:U="国开7",0.24/N1421+J1421,IF(U:U="国开10",0.29/N1421+J1421,IF(U:U="口行1",0.08/N1421+J1421,IF(U:U="口行2",0.08/N1421+J1421,IF(U:U="口行3",0.08/N1421+J1421,IF(U:U="口行5",0.13/N1421+J1421,IF(U:U="口行7",0.13/N1421+J1421,IF(U:U="口行10",0.18/N1421+J1421,IF(U:U="农发1",0.09/N1421+J1421,IF(U:U="农发2",0.09/N1421+J1421,IF(U:U="农发3",0.09/N1421+J1421,IF(U:U="农发5",0.14/N1421+J1421,IF(U:U="农发7",0.19/N1421+J1421,IF(U:U="农发10",0.19/N1421+J1421,IF(U:U="农发20",0.24/N1421+J1421,IF(U:U="国债1",0.05/N1421+J1421,IF(U:U="国债2",0.05/N1421+J1421,IF(U:U="国债3",0.05/N1421+J1421,IF(U:U="国开0",0,IF(U:U="农发0",0,IF(U:U="国债0",0,IF(U:U="口行0",0,0.1/N1421+J1421)))))))))))))))))))))))))</f>
        <v>4.7417069595517258</v>
      </c>
      <c r="Q1421" s="1"/>
      <c r="R1421" s="88">
        <f t="shared" si="45"/>
        <v>-5.0393040448273752</v>
      </c>
      <c r="S1421" s="1"/>
      <c r="U1421" s="1" t="str">
        <f>IF(I:I="国家开发银行","国开",IF(I:I="中国进出口银行","口行",IF(I:I="中国农业发展银行","农发","国债")))&amp;IF(G:G&lt;1,"0",G1421)</f>
        <v>口行5</v>
      </c>
      <c r="W1421" s="1"/>
      <c r="X1421" s="1"/>
    </row>
    <row r="1422" spans="1:24" ht="15.75" hidden="1" x14ac:dyDescent="0.25">
      <c r="A1422" s="113" t="str">
        <f t="shared" si="44"/>
        <v>170212.IB</v>
      </c>
      <c r="B1422" s="29" t="s">
        <v>4283</v>
      </c>
      <c r="C1422" s="29" t="s">
        <v>4284</v>
      </c>
      <c r="D1422" s="33">
        <v>43160</v>
      </c>
      <c r="E1422" s="33">
        <v>43164</v>
      </c>
      <c r="F1422" s="30">
        <v>80</v>
      </c>
      <c r="G1422" s="30">
        <v>5</v>
      </c>
      <c r="H1422" s="29" t="s">
        <v>12</v>
      </c>
      <c r="I1422" s="29" t="s">
        <v>15</v>
      </c>
      <c r="J1422" s="30">
        <v>4.6703999999999999</v>
      </c>
      <c r="K1422" s="30">
        <v>3.16</v>
      </c>
      <c r="L1422" s="30"/>
      <c r="M1422" s="30">
        <v>1.43</v>
      </c>
      <c r="N1422" s="84">
        <f>[1]!b_anal_modidura_cnbd(A1422,E1422,1)</f>
        <v>4.0749000000000004</v>
      </c>
      <c r="O1422" s="85">
        <f>[1]!b_anal_yield_cnbd(A1422,D1422,1)</f>
        <v>4.7648999999999999</v>
      </c>
      <c r="P1422" s="86">
        <f>IF(U:U="国开1",0.09/N1422+J1422,IF(U:U="国开3",0.14/N1422+J1422,IF(U:U="国开5",0.24/N1422+J1422,IF(U:U="国开7",0.24/N1422+J1422,IF(U:U="国开10",0.29/N1422+J1422,IF(U:U="口行1",0.08/N1422+J1422,IF(U:U="口行2",0.08/N1422+J1422,IF(U:U="口行3",0.08/N1422+J1422,IF(U:U="口行5",0.13/N1422+J1422,IF(U:U="口行7",0.13/N1422+J1422,IF(U:U="口行10",0.18/N1422+J1422,IF(U:U="农发1",0.09/N1422+J1422,IF(U:U="农发2",0.09/N1422+J1422,IF(U:U="农发3",0.09/N1422+J1422,IF(U:U="农发5",0.14/N1422+J1422,IF(U:U="农发7",0.19/N1422+J1422,IF(U:U="农发10",0.19/N1422+J1422,IF(U:U="农发20",0.24/N1422+J1422,IF(U:U="国债1",0.05/N1422+J1422,IF(U:U="国债2",0.05/N1422+J1422,IF(U:U="国债3",0.05/N1422+J1422,IF(U:U="国开0",0,IF(U:U="农发0",0,IF(U:U="国债0",0,IF(U:U="口行0",0,0.1/N1422+J1422)))))))))))))))))))))))))</f>
        <v>4.7292971508503276</v>
      </c>
      <c r="Q1422" s="1"/>
      <c r="R1422" s="88">
        <f t="shared" si="45"/>
        <v>-3.5602849149672267</v>
      </c>
      <c r="S1422" s="1"/>
      <c r="U1422" s="1" t="str">
        <f>IF(I:I="国家开发银行","国开",IF(I:I="中国进出口银行","口行",IF(I:I="中国农业发展银行","农发","国债")))&amp;IF(G:G&lt;1,"0",G1422)</f>
        <v>国开5</v>
      </c>
      <c r="W1422" s="1"/>
      <c r="X1422" s="1"/>
    </row>
    <row r="1423" spans="1:24" ht="15.75" hidden="1" x14ac:dyDescent="0.25">
      <c r="A1423" s="113" t="str">
        <f t="shared" si="44"/>
        <v>170208.IB</v>
      </c>
      <c r="B1423" s="29" t="s">
        <v>4285</v>
      </c>
      <c r="C1423" s="29" t="s">
        <v>4286</v>
      </c>
      <c r="D1423" s="33">
        <v>43160</v>
      </c>
      <c r="E1423" s="33">
        <v>43164</v>
      </c>
      <c r="F1423" s="30">
        <v>50</v>
      </c>
      <c r="G1423" s="30">
        <v>7</v>
      </c>
      <c r="H1423" s="29" t="s">
        <v>12</v>
      </c>
      <c r="I1423" s="29" t="s">
        <v>15</v>
      </c>
      <c r="J1423" s="30">
        <v>4.8525</v>
      </c>
      <c r="K1423" s="30">
        <v>3.98</v>
      </c>
      <c r="L1423" s="30"/>
      <c r="M1423" s="30">
        <v>2.0499999999999998</v>
      </c>
      <c r="N1423" s="84">
        <f>[1]!b_anal_modidura_cnbd(A1423,E1423,1)</f>
        <v>5.3693999999999997</v>
      </c>
      <c r="O1423" s="85">
        <f>[1]!b_anal_yield_cnbd(A1423,D1423,1)</f>
        <v>4.9211</v>
      </c>
      <c r="P1423" s="86">
        <f>IF(U:U="国开1",0.09/N1423+J1423,IF(U:U="国开3",0.14/N1423+J1423,IF(U:U="国开5",0.24/N1423+J1423,IF(U:U="国开7",0.24/N1423+J1423,IF(U:U="国开10",0.29/N1423+J1423,IF(U:U="口行1",0.08/N1423+J1423,IF(U:U="口行2",0.08/N1423+J1423,IF(U:U="口行3",0.08/N1423+J1423,IF(U:U="口行5",0.13/N1423+J1423,IF(U:U="口行7",0.13/N1423+J1423,IF(U:U="口行10",0.18/N1423+J1423,IF(U:U="农发1",0.09/N1423+J1423,IF(U:U="农发2",0.09/N1423+J1423,IF(U:U="农发3",0.09/N1423+J1423,IF(U:U="农发5",0.14/N1423+J1423,IF(U:U="农发7",0.19/N1423+J1423,IF(U:U="农发10",0.19/N1423+J1423,IF(U:U="农发20",0.24/N1423+J1423,IF(U:U="国债1",0.05/N1423+J1423,IF(U:U="国债2",0.05/N1423+J1423,IF(U:U="国债3",0.05/N1423+J1423,IF(U:U="国开0",0,IF(U:U="农发0",0,IF(U:U="国债0",0,IF(U:U="口行0",0,0.1/N1423+J1423)))))))))))))))))))))))))</f>
        <v>4.8971977315901221</v>
      </c>
      <c r="Q1423" s="1"/>
      <c r="R1423" s="88">
        <f t="shared" si="45"/>
        <v>-2.3902268409877969</v>
      </c>
      <c r="S1423" s="1"/>
      <c r="U1423" s="1" t="str">
        <f>IF(I:I="国家开发银行","国开",IF(I:I="中国进出口银行","口行",IF(I:I="中国农业发展银行","农发","国债")))&amp;IF(G:G&lt;1,"0",G1423)</f>
        <v>国开7</v>
      </c>
      <c r="W1423" s="1"/>
      <c r="X1423" s="1"/>
    </row>
    <row r="1424" spans="1:24" ht="15.75" hidden="1" x14ac:dyDescent="0.25">
      <c r="A1424" s="113" t="str">
        <f t="shared" si="44"/>
        <v>180402.IB</v>
      </c>
      <c r="B1424" s="29" t="s">
        <v>4287</v>
      </c>
      <c r="C1424" s="29" t="s">
        <v>4288</v>
      </c>
      <c r="D1424" s="33">
        <v>43164</v>
      </c>
      <c r="E1424" s="33">
        <v>43166</v>
      </c>
      <c r="F1424" s="30">
        <v>67.3</v>
      </c>
      <c r="G1424" s="30">
        <v>3</v>
      </c>
      <c r="H1424" s="29" t="s">
        <v>12</v>
      </c>
      <c r="I1424" s="29" t="s">
        <v>41</v>
      </c>
      <c r="J1424" s="30">
        <v>4.6492000000000004</v>
      </c>
      <c r="K1424" s="30">
        <v>2.63</v>
      </c>
      <c r="L1424" s="30"/>
      <c r="M1424" s="30">
        <v>1.22</v>
      </c>
      <c r="N1424" s="84">
        <f>[1]!b_anal_modidura_cnbd(A1424,E1424,1)</f>
        <v>2.6261999999999999</v>
      </c>
      <c r="O1424" s="85">
        <f>[1]!b_anal_yield_cnbd(A1424,D1424,1)</f>
        <v>4.7027999999999999</v>
      </c>
      <c r="P1424" s="86">
        <f>IF(U:U="国开1",0.09/N1424+J1424,IF(U:U="国开3",0.14/N1424+J1424,IF(U:U="国开5",0.24/N1424+J1424,IF(U:U="国开7",0.24/N1424+J1424,IF(U:U="国开10",0.29/N1424+J1424,IF(U:U="口行1",0.08/N1424+J1424,IF(U:U="口行2",0.08/N1424+J1424,IF(U:U="口行3",0.08/N1424+J1424,IF(U:U="口行5",0.13/N1424+J1424,IF(U:U="口行7",0.13/N1424+J1424,IF(U:U="口行10",0.18/N1424+J1424,IF(U:U="农发1",0.09/N1424+J1424,IF(U:U="农发2",0.09/N1424+J1424,IF(U:U="农发3",0.09/N1424+J1424,IF(U:U="农发5",0.14/N1424+J1424,IF(U:U="农发7",0.19/N1424+J1424,IF(U:U="农发10",0.19/N1424+J1424,IF(U:U="农发20",0.24/N1424+J1424,IF(U:U="国债1",0.05/N1424+J1424,IF(U:U="国债2",0.05/N1424+J1424,IF(U:U="国债3",0.05/N1424+J1424,IF(U:U="国开0",0,IF(U:U="农发0",0,IF(U:U="国债0",0,IF(U:U="口行0",0,0.1/N1424+J1424)))))))))))))))))))))))))</f>
        <v>4.6834700479780675</v>
      </c>
      <c r="Q1424" s="1"/>
      <c r="R1424" s="88">
        <f t="shared" si="45"/>
        <v>-1.9329952021932328</v>
      </c>
      <c r="S1424" s="1"/>
      <c r="U1424" s="1" t="str">
        <f>IF(I:I="国家开发银行","国开",IF(I:I="中国进出口银行","口行",IF(I:I="中国农业发展银行","农发","国债")))&amp;IF(G:G&lt;1,"0",G1424)</f>
        <v>农发3</v>
      </c>
      <c r="W1424" s="1"/>
      <c r="X1424" s="1"/>
    </row>
    <row r="1425" spans="1:24" ht="15.75" hidden="1" x14ac:dyDescent="0.25">
      <c r="A1425" s="113" t="str">
        <f t="shared" si="44"/>
        <v>180403.IB</v>
      </c>
      <c r="B1425" s="29" t="s">
        <v>4289</v>
      </c>
      <c r="C1425" s="29" t="s">
        <v>4290</v>
      </c>
      <c r="D1425" s="33">
        <v>43164</v>
      </c>
      <c r="E1425" s="33">
        <v>43166</v>
      </c>
      <c r="F1425" s="30">
        <v>68</v>
      </c>
      <c r="G1425" s="30">
        <v>5</v>
      </c>
      <c r="H1425" s="29" t="s">
        <v>12</v>
      </c>
      <c r="I1425" s="29" t="s">
        <v>41</v>
      </c>
      <c r="J1425" s="30">
        <v>4.7378</v>
      </c>
      <c r="K1425" s="30">
        <v>2.5299999999999998</v>
      </c>
      <c r="L1425" s="30"/>
      <c r="M1425" s="30">
        <v>1.24</v>
      </c>
      <c r="N1425" s="84">
        <f>[1]!b_anal_modidura_cnbd(A1425,E1425,1)</f>
        <v>4.2313000000000001</v>
      </c>
      <c r="O1425" s="85">
        <f>[1]!b_anal_yield_cnbd(A1425,D1425,1)</f>
        <v>4.7797000000000001</v>
      </c>
      <c r="P1425" s="86">
        <f>IF(U:U="国开1",0.09/N1425+J1425,IF(U:U="国开3",0.14/N1425+J1425,IF(U:U="国开5",0.24/N1425+J1425,IF(U:U="国开7",0.24/N1425+J1425,IF(U:U="国开10",0.29/N1425+J1425,IF(U:U="口行1",0.08/N1425+J1425,IF(U:U="口行2",0.08/N1425+J1425,IF(U:U="口行3",0.08/N1425+J1425,IF(U:U="口行5",0.13/N1425+J1425,IF(U:U="口行7",0.13/N1425+J1425,IF(U:U="口行10",0.18/N1425+J1425,IF(U:U="农发1",0.09/N1425+J1425,IF(U:U="农发2",0.09/N1425+J1425,IF(U:U="农发3",0.09/N1425+J1425,IF(U:U="农发5",0.14/N1425+J1425,IF(U:U="农发7",0.19/N1425+J1425,IF(U:U="农发10",0.19/N1425+J1425,IF(U:U="农发20",0.24/N1425+J1425,IF(U:U="国债1",0.05/N1425+J1425,IF(U:U="国债2",0.05/N1425+J1425,IF(U:U="国债3",0.05/N1425+J1425,IF(U:U="国开0",0,IF(U:U="农发0",0,IF(U:U="国债0",0,IF(U:U="口行0",0,0.1/N1425+J1425)))))))))))))))))))))))))</f>
        <v>4.7708867582066974</v>
      </c>
      <c r="Q1425" s="1"/>
      <c r="R1425" s="88">
        <f t="shared" si="45"/>
        <v>-0.8813241793302673</v>
      </c>
      <c r="S1425" s="1"/>
      <c r="U1425" s="1" t="str">
        <f>IF(I:I="国家开发银行","国开",IF(I:I="中国进出口银行","口行",IF(I:I="中国农业发展银行","农发","国债")))&amp;IF(G:G&lt;1,"0",G1425)</f>
        <v>农发5</v>
      </c>
      <c r="W1425" s="1"/>
      <c r="X1425" s="1"/>
    </row>
    <row r="1426" spans="1:24" ht="15.75" hidden="1" x14ac:dyDescent="0.25">
      <c r="A1426" s="113" t="str">
        <f t="shared" si="44"/>
        <v>180002.IB</v>
      </c>
      <c r="B1426" s="29" t="s">
        <v>4291</v>
      </c>
      <c r="C1426" s="29" t="s">
        <v>4292</v>
      </c>
      <c r="D1426" s="33">
        <v>43166</v>
      </c>
      <c r="E1426" s="33">
        <v>43167</v>
      </c>
      <c r="F1426" s="30">
        <v>200</v>
      </c>
      <c r="G1426" s="30">
        <v>3</v>
      </c>
      <c r="H1426" s="29" t="s">
        <v>12</v>
      </c>
      <c r="I1426" s="29" t="s">
        <v>31</v>
      </c>
      <c r="J1426" s="30">
        <v>3.4685000000000001</v>
      </c>
      <c r="K1426" s="30">
        <v>2.44</v>
      </c>
      <c r="L1426" s="30">
        <v>3.5057</v>
      </c>
      <c r="M1426" s="30">
        <v>3.52</v>
      </c>
      <c r="N1426" s="84">
        <f>[1]!b_anal_modidura_cnbd(A1426,E1426,1)</f>
        <v>2.6884999999999999</v>
      </c>
      <c r="O1426" s="85">
        <f>[1]!b_anal_yield_cnbd(A1426,D1426,1)</f>
        <v>3.53</v>
      </c>
      <c r="P1426" s="86">
        <f>IF(U:U="国开1",0.09/N1426+J1426,IF(U:U="国开3",0.14/N1426+J1426,IF(U:U="国开5",0.24/N1426+J1426,IF(U:U="国开7",0.24/N1426+J1426,IF(U:U="国开10",0.29/N1426+J1426,IF(U:U="口行1",0.08/N1426+J1426,IF(U:U="口行2",0.08/N1426+J1426,IF(U:U="口行3",0.08/N1426+J1426,IF(U:U="口行5",0.13/N1426+J1426,IF(U:U="口行7",0.13/N1426+J1426,IF(U:U="口行10",0.18/N1426+J1426,IF(U:U="农发1",0.09/N1426+J1426,IF(U:U="农发2",0.09/N1426+J1426,IF(U:U="农发3",0.09/N1426+J1426,IF(U:U="农发5",0.14/N1426+J1426,IF(U:U="农发7",0.19/N1426+J1426,IF(U:U="农发10",0.19/N1426+J1426,IF(U:U="农发20",0.24/N1426+J1426,IF(U:U="国债1",0.05/N1426+J1426,IF(U:U="国债2",0.05/N1426+J1426,IF(U:U="国债3",0.05/N1426+J1426,IF(U:U="国开0",0,IF(U:U="农发0",0,IF(U:U="国债0",0,IF(U:U="口行0",0,0.1/N1426+J1426)))))))))))))))))))))))))</f>
        <v>3.4870977310768088</v>
      </c>
      <c r="Q1426" s="1"/>
      <c r="R1426" s="88">
        <f t="shared" si="45"/>
        <v>-4.2902268923191045</v>
      </c>
      <c r="S1426" s="1"/>
      <c r="U1426" s="1" t="str">
        <f>IF(I:I="国家开发银行","国开",IF(I:I="中国进出口银行","口行",IF(I:I="中国农业发展银行","农发","国债")))&amp;IF(G:G&lt;1,"0",G1426)</f>
        <v>国债3</v>
      </c>
      <c r="W1426" s="1"/>
      <c r="X1426" s="1"/>
    </row>
    <row r="1427" spans="1:24" ht="15.75" hidden="1" x14ac:dyDescent="0.25">
      <c r="A1427" s="113" t="str">
        <f t="shared" si="44"/>
        <v>170415.IB</v>
      </c>
      <c r="B1427" s="29" t="s">
        <v>4293</v>
      </c>
      <c r="C1427" s="29" t="s">
        <v>4294</v>
      </c>
      <c r="D1427" s="33">
        <v>43166</v>
      </c>
      <c r="E1427" s="33">
        <v>43168</v>
      </c>
      <c r="F1427" s="30">
        <v>60</v>
      </c>
      <c r="G1427" s="30">
        <v>10</v>
      </c>
      <c r="H1427" s="29" t="s">
        <v>12</v>
      </c>
      <c r="I1427" s="29" t="s">
        <v>41</v>
      </c>
      <c r="J1427" s="30">
        <v>4.8947000000000003</v>
      </c>
      <c r="K1427" s="30">
        <v>4</v>
      </c>
      <c r="L1427" s="30"/>
      <c r="M1427" s="30">
        <v>17</v>
      </c>
      <c r="N1427" s="84">
        <f>[1]!b_anal_modidura_cnbd(A1427,E1427,1)</f>
        <v>7.3994999999999997</v>
      </c>
      <c r="O1427" s="85">
        <f>[1]!b_anal_yield_cnbd(A1427,D1427,1)</f>
        <v>4.9398999999999997</v>
      </c>
      <c r="P1427" s="86">
        <f>IF(U:U="国开1",0.09/N1427+J1427,IF(U:U="国开3",0.14/N1427+J1427,IF(U:U="国开5",0.24/N1427+J1427,IF(U:U="国开7",0.24/N1427+J1427,IF(U:U="国开10",0.29/N1427+J1427,IF(U:U="口行1",0.08/N1427+J1427,IF(U:U="口行2",0.08/N1427+J1427,IF(U:U="口行3",0.08/N1427+J1427,IF(U:U="口行5",0.13/N1427+J1427,IF(U:U="口行7",0.13/N1427+J1427,IF(U:U="口行10",0.18/N1427+J1427,IF(U:U="农发1",0.09/N1427+J1427,IF(U:U="农发2",0.09/N1427+J1427,IF(U:U="农发3",0.09/N1427+J1427,IF(U:U="农发5",0.14/N1427+J1427,IF(U:U="农发7",0.19/N1427+J1427,IF(U:U="农发10",0.19/N1427+J1427,IF(U:U="农发20",0.24/N1427+J1427,IF(U:U="国债1",0.05/N1427+J1427,IF(U:U="国债2",0.05/N1427+J1427,IF(U:U="国债3",0.05/N1427+J1427,IF(U:U="国开0",0,IF(U:U="农发0",0,IF(U:U="国债0",0,IF(U:U="口行0",0,0.1/N1427+J1427)))))))))))))))))))))))))</f>
        <v>4.9203774106358544</v>
      </c>
      <c r="Q1427" s="1"/>
      <c r="R1427" s="88">
        <f t="shared" si="45"/>
        <v>-1.9522589364145304</v>
      </c>
      <c r="S1427" s="1"/>
      <c r="U1427" s="1" t="str">
        <f>IF(I:I="国家开发银行","国开",IF(I:I="中国进出口银行","口行",IF(I:I="中国农业发展银行","农发","国债")))&amp;IF(G:G&lt;1,"0",G1427)</f>
        <v>农发10</v>
      </c>
      <c r="W1427" s="1"/>
      <c r="X1427" s="1"/>
    </row>
    <row r="1428" spans="1:24" ht="15.75" hidden="1" x14ac:dyDescent="0.25">
      <c r="A1428" s="113" t="str">
        <f t="shared" si="44"/>
        <v>180401.IB</v>
      </c>
      <c r="B1428" s="29" t="s">
        <v>4295</v>
      </c>
      <c r="C1428" s="29" t="s">
        <v>4296</v>
      </c>
      <c r="D1428" s="33">
        <v>43166</v>
      </c>
      <c r="E1428" s="33">
        <v>43168</v>
      </c>
      <c r="F1428" s="30">
        <v>40</v>
      </c>
      <c r="G1428" s="30">
        <v>7</v>
      </c>
      <c r="H1428" s="29" t="s">
        <v>12</v>
      </c>
      <c r="I1428" s="29" t="s">
        <v>41</v>
      </c>
      <c r="J1428" s="30">
        <v>4.8589000000000002</v>
      </c>
      <c r="K1428" s="30">
        <v>4.5</v>
      </c>
      <c r="L1428" s="30"/>
      <c r="M1428" s="30">
        <v>2</v>
      </c>
      <c r="N1428" s="84">
        <f>[1]!b_anal_modidura_cnbd(A1428,E1428,1)</f>
        <v>5.6501000000000001</v>
      </c>
      <c r="O1428" s="85">
        <f>[1]!b_anal_yield_cnbd(A1428,D1428,1)</f>
        <v>4.9283000000000001</v>
      </c>
      <c r="P1428" s="86">
        <f>IF(U:U="国开1",0.09/N1428+J1428,IF(U:U="国开3",0.14/N1428+J1428,IF(U:U="国开5",0.24/N1428+J1428,IF(U:U="国开7",0.24/N1428+J1428,IF(U:U="国开10",0.29/N1428+J1428,IF(U:U="口行1",0.08/N1428+J1428,IF(U:U="口行2",0.08/N1428+J1428,IF(U:U="口行3",0.08/N1428+J1428,IF(U:U="口行5",0.13/N1428+J1428,IF(U:U="口行7",0.13/N1428+J1428,IF(U:U="口行10",0.18/N1428+J1428,IF(U:U="农发1",0.09/N1428+J1428,IF(U:U="农发2",0.09/N1428+J1428,IF(U:U="农发3",0.09/N1428+J1428,IF(U:U="农发5",0.14/N1428+J1428,IF(U:U="农发7",0.19/N1428+J1428,IF(U:U="农发10",0.19/N1428+J1428,IF(U:U="农发20",0.24/N1428+J1428,IF(U:U="国债1",0.05/N1428+J1428,IF(U:U="国债2",0.05/N1428+J1428,IF(U:U="国债3",0.05/N1428+J1428,IF(U:U="国开0",0,IF(U:U="农发0",0,IF(U:U="国债0",0,IF(U:U="口行0",0,0.1/N1428+J1428)))))))))))))))))))))))))</f>
        <v>4.8925277234031261</v>
      </c>
      <c r="Q1428" s="1"/>
      <c r="R1428" s="88">
        <f t="shared" si="45"/>
        <v>-3.5772276596873986</v>
      </c>
      <c r="S1428" s="1"/>
      <c r="U1428" s="1" t="str">
        <f>IF(I:I="国家开发银行","国开",IF(I:I="中国进出口银行","口行",IF(I:I="中国农业发展银行","农发","国债")))&amp;IF(G:G&lt;1,"0",G1428)</f>
        <v>农发7</v>
      </c>
      <c r="W1428" s="1"/>
      <c r="X1428" s="1"/>
    </row>
    <row r="1429" spans="1:24" ht="15.75" hidden="1" x14ac:dyDescent="0.25">
      <c r="A1429" s="113" t="str">
        <f t="shared" si="44"/>
        <v>170208.IB</v>
      </c>
      <c r="B1429" s="29" t="s">
        <v>4297</v>
      </c>
      <c r="C1429" s="29" t="s">
        <v>4298</v>
      </c>
      <c r="D1429" s="33">
        <v>43167</v>
      </c>
      <c r="E1429" s="33">
        <v>43171</v>
      </c>
      <c r="F1429" s="30">
        <v>50</v>
      </c>
      <c r="G1429" s="30">
        <v>7</v>
      </c>
      <c r="H1429" s="29" t="s">
        <v>12</v>
      </c>
      <c r="I1429" s="29" t="s">
        <v>15</v>
      </c>
      <c r="J1429" s="30">
        <v>4.8357000000000001</v>
      </c>
      <c r="K1429" s="30">
        <v>3.45</v>
      </c>
      <c r="L1429" s="30"/>
      <c r="M1429" s="30">
        <v>10.3</v>
      </c>
      <c r="N1429" s="84">
        <f>[1]!b_anal_modidura_cnbd(A1429,E1429,1)</f>
        <v>5.3559000000000001</v>
      </c>
      <c r="O1429" s="85">
        <f>[1]!b_anal_yield_cnbd(A1429,D1429,1)</f>
        <v>4.883</v>
      </c>
      <c r="P1429" s="86">
        <f>IF(U:U="国开1",0.09/N1429+J1429,IF(U:U="国开3",0.14/N1429+J1429,IF(U:U="国开5",0.24/N1429+J1429,IF(U:U="国开7",0.24/N1429+J1429,IF(U:U="国开10",0.29/N1429+J1429,IF(U:U="口行1",0.08/N1429+J1429,IF(U:U="口行2",0.08/N1429+J1429,IF(U:U="口行3",0.08/N1429+J1429,IF(U:U="口行5",0.13/N1429+J1429,IF(U:U="口行7",0.13/N1429+J1429,IF(U:U="口行10",0.18/N1429+J1429,IF(U:U="农发1",0.09/N1429+J1429,IF(U:U="农发2",0.09/N1429+J1429,IF(U:U="农发3",0.09/N1429+J1429,IF(U:U="农发5",0.14/N1429+J1429,IF(U:U="农发7",0.19/N1429+J1429,IF(U:U="农发10",0.19/N1429+J1429,IF(U:U="农发20",0.24/N1429+J1429,IF(U:U="国债1",0.05/N1429+J1429,IF(U:U="国债2",0.05/N1429+J1429,IF(U:U="国债3",0.05/N1429+J1429,IF(U:U="国开0",0,IF(U:U="农发0",0,IF(U:U="国债0",0,IF(U:U="口行0",0,0.1/N1429+J1429)))))))))))))))))))))))))</f>
        <v>4.880510396011875</v>
      </c>
      <c r="Q1429" s="1"/>
      <c r="R1429" s="88">
        <f t="shared" si="45"/>
        <v>-0.24896039881250331</v>
      </c>
      <c r="S1429" s="1"/>
      <c r="U1429" s="1" t="str">
        <f>IF(I:I="国家开发银行","国开",IF(I:I="中国进出口银行","口行",IF(I:I="中国农业发展银行","农发","国债")))&amp;IF(G:G&lt;1,"0",G1429)</f>
        <v>国开7</v>
      </c>
      <c r="W1429" s="1"/>
      <c r="X1429" s="1"/>
    </row>
    <row r="1430" spans="1:24" ht="15.75" hidden="1" x14ac:dyDescent="0.25">
      <c r="A1430" s="113" t="str">
        <f t="shared" si="44"/>
        <v>180303.IB</v>
      </c>
      <c r="B1430" s="29" t="s">
        <v>4299</v>
      </c>
      <c r="C1430" s="29" t="s">
        <v>4300</v>
      </c>
      <c r="D1430" s="33">
        <v>43167</v>
      </c>
      <c r="E1430" s="33">
        <v>43171</v>
      </c>
      <c r="F1430" s="30">
        <v>50</v>
      </c>
      <c r="G1430" s="30">
        <v>5</v>
      </c>
      <c r="H1430" s="29" t="s">
        <v>12</v>
      </c>
      <c r="I1430" s="29" t="s">
        <v>22</v>
      </c>
      <c r="J1430" s="30">
        <v>4.7196999999999996</v>
      </c>
      <c r="K1430" s="30">
        <v>3.08</v>
      </c>
      <c r="L1430" s="30"/>
      <c r="M1430" s="30">
        <v>7.08</v>
      </c>
      <c r="N1430" s="84">
        <f>[1]!b_anal_modidura_cnbd(A1430,E1430,1)</f>
        <v>4.2343000000000002</v>
      </c>
      <c r="O1430" s="85">
        <f>[1]!b_anal_yield_cnbd(A1430,D1430,1)</f>
        <v>4.7873000000000001</v>
      </c>
      <c r="P1430" s="86">
        <f>IF(U:U="国开1",0.09/N1430+J1430,IF(U:U="国开3",0.14/N1430+J1430,IF(U:U="国开5",0.24/N1430+J1430,IF(U:U="国开7",0.24/N1430+J1430,IF(U:U="国开10",0.29/N1430+J1430,IF(U:U="口行1",0.08/N1430+J1430,IF(U:U="口行2",0.08/N1430+J1430,IF(U:U="口行3",0.08/N1430+J1430,IF(U:U="口行5",0.13/N1430+J1430,IF(U:U="口行7",0.13/N1430+J1430,IF(U:U="口行10",0.18/N1430+J1430,IF(U:U="农发1",0.09/N1430+J1430,IF(U:U="农发2",0.09/N1430+J1430,IF(U:U="农发3",0.09/N1430+J1430,IF(U:U="农发5",0.14/N1430+J1430,IF(U:U="农发7",0.19/N1430+J1430,IF(U:U="农发10",0.19/N1430+J1430,IF(U:U="农发20",0.24/N1430+J1430,IF(U:U="国债1",0.05/N1430+J1430,IF(U:U="国债2",0.05/N1430+J1430,IF(U:U="国债3",0.05/N1430+J1430,IF(U:U="国开0",0,IF(U:U="农发0",0,IF(U:U="国债0",0,IF(U:U="口行0",0,0.1/N1430+J1430)))))))))))))))))))))))))</f>
        <v>4.7504016508041467</v>
      </c>
      <c r="Q1430" s="1"/>
      <c r="R1430" s="88">
        <f t="shared" si="45"/>
        <v>-3.6898349195853442</v>
      </c>
      <c r="S1430" s="1"/>
      <c r="U1430" s="1" t="str">
        <f>IF(I:I="国家开发银行","国开",IF(I:I="中国进出口银行","口行",IF(I:I="中国农业发展银行","农发","国债")))&amp;IF(G:G&lt;1,"0",G1430)</f>
        <v>口行5</v>
      </c>
      <c r="W1430" s="1"/>
      <c r="X1430" s="1"/>
    </row>
    <row r="1431" spans="1:24" ht="15.75" hidden="1" x14ac:dyDescent="0.25">
      <c r="A1431" s="113" t="str">
        <f t="shared" si="44"/>
        <v>180302.IB</v>
      </c>
      <c r="B1431" s="29" t="s">
        <v>4301</v>
      </c>
      <c r="C1431" s="29" t="s">
        <v>4302</v>
      </c>
      <c r="D1431" s="33">
        <v>43167</v>
      </c>
      <c r="E1431" s="33">
        <v>43171</v>
      </c>
      <c r="F1431" s="30">
        <v>52.1</v>
      </c>
      <c r="G1431" s="30">
        <v>3</v>
      </c>
      <c r="H1431" s="29" t="s">
        <v>12</v>
      </c>
      <c r="I1431" s="29" t="s">
        <v>22</v>
      </c>
      <c r="J1431" s="30">
        <v>4.6417999999999999</v>
      </c>
      <c r="K1431" s="30">
        <v>2.6</v>
      </c>
      <c r="L1431" s="30"/>
      <c r="M1431" s="30">
        <v>2.65</v>
      </c>
      <c r="N1431" s="84">
        <f>[1]!b_anal_modidura_cnbd(A1431,E1431,1)</f>
        <v>2.6078000000000001</v>
      </c>
      <c r="O1431" s="85">
        <f>[1]!b_anal_yield_cnbd(A1431,D1431,1)</f>
        <v>4.681</v>
      </c>
      <c r="P1431" s="86">
        <f>IF(U:U="国开1",0.09/N1431+J1431,IF(U:U="国开3",0.14/N1431+J1431,IF(U:U="国开5",0.24/N1431+J1431,IF(U:U="国开7",0.24/N1431+J1431,IF(U:U="国开10",0.29/N1431+J1431,IF(U:U="口行1",0.08/N1431+J1431,IF(U:U="口行2",0.08/N1431+J1431,IF(U:U="口行3",0.08/N1431+J1431,IF(U:U="口行5",0.13/N1431+J1431,IF(U:U="口行7",0.13/N1431+J1431,IF(U:U="口行10",0.18/N1431+J1431,IF(U:U="农发1",0.09/N1431+J1431,IF(U:U="农发2",0.09/N1431+J1431,IF(U:U="农发3",0.09/N1431+J1431,IF(U:U="农发5",0.14/N1431+J1431,IF(U:U="农发7",0.19/N1431+J1431,IF(U:U="农发10",0.19/N1431+J1431,IF(U:U="农发20",0.24/N1431+J1431,IF(U:U="国债1",0.05/N1431+J1431,IF(U:U="国债2",0.05/N1431+J1431,IF(U:U="国债3",0.05/N1431+J1431,IF(U:U="国开0",0,IF(U:U="农发0",0,IF(U:U="国债0",0,IF(U:U="口行0",0,0.1/N1431+J1431)))))))))))))))))))))))))</f>
        <v>4.6724771991717153</v>
      </c>
      <c r="Q1431" s="1"/>
      <c r="R1431" s="88">
        <f t="shared" si="45"/>
        <v>-0.85228008282847156</v>
      </c>
      <c r="S1431" s="1"/>
      <c r="U1431" s="1" t="str">
        <f>IF(I:I="国家开发银行","国开",IF(I:I="中国进出口银行","口行",IF(I:I="中国农业发展银行","农发","国债")))&amp;IF(G:G&lt;1,"0",G1431)</f>
        <v>口行3</v>
      </c>
      <c r="W1431" s="1"/>
      <c r="X1431" s="1"/>
    </row>
    <row r="1432" spans="1:24" ht="15.75" hidden="1" x14ac:dyDescent="0.25">
      <c r="A1432" s="113" t="str">
        <f t="shared" si="44"/>
        <v>180205.IB</v>
      </c>
      <c r="B1432" s="29" t="s">
        <v>4303</v>
      </c>
      <c r="C1432" s="29" t="s">
        <v>4304</v>
      </c>
      <c r="D1432" s="33">
        <v>43167</v>
      </c>
      <c r="E1432" s="33">
        <v>43171</v>
      </c>
      <c r="F1432" s="30">
        <v>70</v>
      </c>
      <c r="G1432" s="30">
        <v>10</v>
      </c>
      <c r="H1432" s="29" t="s">
        <v>12</v>
      </c>
      <c r="I1432" s="29" t="s">
        <v>15</v>
      </c>
      <c r="J1432" s="30">
        <v>4.7468000000000004</v>
      </c>
      <c r="K1432" s="30">
        <v>3.24</v>
      </c>
      <c r="L1432" s="30"/>
      <c r="M1432" s="30">
        <v>1.1599999999999999</v>
      </c>
      <c r="N1432" s="84">
        <f>[1]!b_anal_modidura_cnbd(A1432,E1432,1)</f>
        <v>7.6981000000000002</v>
      </c>
      <c r="O1432" s="85">
        <f>[1]!b_anal_yield_cnbd(A1432,D1432,1)</f>
        <v>4.7900999999999998</v>
      </c>
      <c r="P1432" s="86">
        <f>IF(U:U="国开1",0.09/N1432+J1432,IF(U:U="国开3",0.14/N1432+J1432,IF(U:U="国开5",0.24/N1432+J1432,IF(U:U="国开7",0.24/N1432+J1432,IF(U:U="国开10",0.29/N1432+J1432,IF(U:U="口行1",0.08/N1432+J1432,IF(U:U="口行2",0.08/N1432+J1432,IF(U:U="口行3",0.08/N1432+J1432,IF(U:U="口行5",0.13/N1432+J1432,IF(U:U="口行7",0.13/N1432+J1432,IF(U:U="口行10",0.18/N1432+J1432,IF(U:U="农发1",0.09/N1432+J1432,IF(U:U="农发2",0.09/N1432+J1432,IF(U:U="农发3",0.09/N1432+J1432,IF(U:U="农发5",0.14/N1432+J1432,IF(U:U="农发7",0.19/N1432+J1432,IF(U:U="农发10",0.19/N1432+J1432,IF(U:U="农发20",0.24/N1432+J1432,IF(U:U="国债1",0.05/N1432+J1432,IF(U:U="国债2",0.05/N1432+J1432,IF(U:U="国债3",0.05/N1432+J1432,IF(U:U="国开0",0,IF(U:U="农发0",0,IF(U:U="国债0",0,IF(U:U="口行0",0,0.1/N1432+J1432)))))))))))))))))))))))))</f>
        <v>4.7844716332601553</v>
      </c>
      <c r="Q1432" s="1"/>
      <c r="R1432" s="88">
        <f t="shared" si="45"/>
        <v>-0.56283667398444592</v>
      </c>
      <c r="S1432" s="1"/>
      <c r="U1432" s="1" t="str">
        <f>IF(I:I="国家开发银行","国开",IF(I:I="中国进出口银行","口行",IF(I:I="中国农业发展银行","农发","国债")))&amp;IF(G:G&lt;1,"0",G1432)</f>
        <v>国开10</v>
      </c>
      <c r="W1432" s="1"/>
      <c r="X1432" s="1"/>
    </row>
    <row r="1433" spans="1:24" ht="15.75" hidden="1" x14ac:dyDescent="0.25">
      <c r="A1433" s="113" t="str">
        <f t="shared" si="44"/>
        <v>170212.IB</v>
      </c>
      <c r="B1433" s="29" t="s">
        <v>4305</v>
      </c>
      <c r="C1433" s="29" t="s">
        <v>4306</v>
      </c>
      <c r="D1433" s="33">
        <v>43167</v>
      </c>
      <c r="E1433" s="33">
        <v>43171</v>
      </c>
      <c r="F1433" s="30">
        <v>80</v>
      </c>
      <c r="G1433" s="30">
        <v>5</v>
      </c>
      <c r="H1433" s="29" t="s">
        <v>12</v>
      </c>
      <c r="I1433" s="29" t="s">
        <v>15</v>
      </c>
      <c r="J1433" s="30">
        <v>4.7016999999999998</v>
      </c>
      <c r="K1433" s="30">
        <v>2.99</v>
      </c>
      <c r="L1433" s="30"/>
      <c r="M1433" s="30">
        <v>5.23</v>
      </c>
      <c r="N1433" s="84">
        <f>[1]!b_anal_modidura_cnbd(A1433,E1433,1)</f>
        <v>4.0585000000000004</v>
      </c>
      <c r="O1433" s="85">
        <f>[1]!b_anal_yield_cnbd(A1433,D1433,1)</f>
        <v>4.7748999999999997</v>
      </c>
      <c r="P1433" s="86">
        <f>IF(U:U="国开1",0.09/N1433+J1433,IF(U:U="国开3",0.14/N1433+J1433,IF(U:U="国开5",0.24/N1433+J1433,IF(U:U="国开7",0.24/N1433+J1433,IF(U:U="国开10",0.29/N1433+J1433,IF(U:U="口行1",0.08/N1433+J1433,IF(U:U="口行2",0.08/N1433+J1433,IF(U:U="口行3",0.08/N1433+J1433,IF(U:U="口行5",0.13/N1433+J1433,IF(U:U="口行7",0.13/N1433+J1433,IF(U:U="口行10",0.18/N1433+J1433,IF(U:U="农发1",0.09/N1433+J1433,IF(U:U="农发2",0.09/N1433+J1433,IF(U:U="农发3",0.09/N1433+J1433,IF(U:U="农发5",0.14/N1433+J1433,IF(U:U="农发7",0.19/N1433+J1433,IF(U:U="农发10",0.19/N1433+J1433,IF(U:U="农发20",0.24/N1433+J1433,IF(U:U="国债1",0.05/N1433+J1433,IF(U:U="国债2",0.05/N1433+J1433,IF(U:U="国债3",0.05/N1433+J1433,IF(U:U="国开0",0,IF(U:U="农发0",0,IF(U:U="国债0",0,IF(U:U="口行0",0,0.1/N1433+J1433)))))))))))))))))))))))))</f>
        <v>4.7608351484538618</v>
      </c>
      <c r="Q1433" s="1"/>
      <c r="R1433" s="88">
        <f t="shared" si="45"/>
        <v>-1.4064851546137902</v>
      </c>
      <c r="S1433" s="1"/>
      <c r="U1433" s="1" t="str">
        <f>IF(I:I="国家开发银行","国开",IF(I:I="中国进出口银行","口行",IF(I:I="中国农业发展银行","农发","国债")))&amp;IF(G:G&lt;1,"0",G1433)</f>
        <v>国开5</v>
      </c>
      <c r="W1433" s="1"/>
      <c r="X1433" s="1"/>
    </row>
    <row r="1434" spans="1:24" ht="15.75" hidden="1" x14ac:dyDescent="0.25">
      <c r="A1434" s="113" t="str">
        <f t="shared" si="44"/>
        <v>180403.IB</v>
      </c>
      <c r="B1434" s="29" t="s">
        <v>4307</v>
      </c>
      <c r="C1434" s="29" t="s">
        <v>4308</v>
      </c>
      <c r="D1434" s="33">
        <v>43171</v>
      </c>
      <c r="E1434" s="33">
        <v>43173</v>
      </c>
      <c r="F1434" s="30">
        <v>65</v>
      </c>
      <c r="G1434" s="30">
        <v>5</v>
      </c>
      <c r="H1434" s="29" t="s">
        <v>12</v>
      </c>
      <c r="I1434" s="29" t="s">
        <v>41</v>
      </c>
      <c r="J1434" s="30">
        <v>4.7308000000000003</v>
      </c>
      <c r="K1434" s="30">
        <v>2.69</v>
      </c>
      <c r="L1434" s="30"/>
      <c r="M1434" s="30">
        <v>1.25</v>
      </c>
      <c r="N1434" s="84">
        <f>[1]!b_anal_modidura_cnbd(A1434,E1434,1)</f>
        <v>4.2122000000000002</v>
      </c>
      <c r="O1434" s="85">
        <f>[1]!b_anal_yield_cnbd(A1434,D1434,1)</f>
        <v>4.7809999999999997</v>
      </c>
      <c r="P1434" s="86">
        <f>IF(U:U="国开1",0.09/N1434+J1434,IF(U:U="国开3",0.14/N1434+J1434,IF(U:U="国开5",0.24/N1434+J1434,IF(U:U="国开7",0.24/N1434+J1434,IF(U:U="国开10",0.29/N1434+J1434,IF(U:U="口行1",0.08/N1434+J1434,IF(U:U="口行2",0.08/N1434+J1434,IF(U:U="口行3",0.08/N1434+J1434,IF(U:U="口行5",0.13/N1434+J1434,IF(U:U="口行7",0.13/N1434+J1434,IF(U:U="口行10",0.18/N1434+J1434,IF(U:U="农发1",0.09/N1434+J1434,IF(U:U="农发2",0.09/N1434+J1434,IF(U:U="农发3",0.09/N1434+J1434,IF(U:U="农发5",0.14/N1434+J1434,IF(U:U="农发7",0.19/N1434+J1434,IF(U:U="农发10",0.19/N1434+J1434,IF(U:U="农发20",0.24/N1434+J1434,IF(U:U="国债1",0.05/N1434+J1434,IF(U:U="国债2",0.05/N1434+J1434,IF(U:U="国债3",0.05/N1434+J1434,IF(U:U="国开0",0,IF(U:U="农发0",0,IF(U:U="国债0",0,IF(U:U="口行0",0,0.1/N1434+J1434)))))))))))))))))))))))))</f>
        <v>4.7640367883766208</v>
      </c>
      <c r="Q1434" s="1"/>
      <c r="R1434" s="88">
        <f t="shared" si="45"/>
        <v>-1.6963211623378882</v>
      </c>
      <c r="S1434" s="1"/>
      <c r="U1434" s="1" t="str">
        <f>IF(I:I="国家开发银行","国开",IF(I:I="中国进出口银行","口行",IF(I:I="中国农业发展银行","农发","国债")))&amp;IF(G:G&lt;1,"0",G1434)</f>
        <v>农发5</v>
      </c>
      <c r="W1434" s="1"/>
      <c r="X1434" s="1"/>
    </row>
    <row r="1435" spans="1:24" ht="15.75" hidden="1" x14ac:dyDescent="0.25">
      <c r="A1435" s="113" t="str">
        <f t="shared" si="44"/>
        <v>180402.IB</v>
      </c>
      <c r="B1435" s="29" t="s">
        <v>4309</v>
      </c>
      <c r="C1435" s="29" t="s">
        <v>4310</v>
      </c>
      <c r="D1435" s="33">
        <v>43171</v>
      </c>
      <c r="E1435" s="33">
        <v>43173</v>
      </c>
      <c r="F1435" s="30">
        <v>67.900000000000006</v>
      </c>
      <c r="G1435" s="30">
        <v>3</v>
      </c>
      <c r="H1435" s="29" t="s">
        <v>12</v>
      </c>
      <c r="I1435" s="29" t="s">
        <v>41</v>
      </c>
      <c r="J1435" s="30">
        <v>4.6238000000000001</v>
      </c>
      <c r="K1435" s="30">
        <v>3.14</v>
      </c>
      <c r="L1435" s="30"/>
      <c r="M1435" s="30">
        <v>10.3</v>
      </c>
      <c r="N1435" s="84">
        <f>[1]!b_anal_modidura_cnbd(A1435,E1435,1)</f>
        <v>2.6076000000000001</v>
      </c>
      <c r="O1435" s="85">
        <f>[1]!b_anal_yield_cnbd(A1435,D1435,1)</f>
        <v>4.6802000000000001</v>
      </c>
      <c r="P1435" s="86">
        <f>IF(U:U="国开1",0.09/N1435+J1435,IF(U:U="国开3",0.14/N1435+J1435,IF(U:U="国开5",0.24/N1435+J1435,IF(U:U="国开7",0.24/N1435+J1435,IF(U:U="国开10",0.29/N1435+J1435,IF(U:U="口行1",0.08/N1435+J1435,IF(U:U="口行2",0.08/N1435+J1435,IF(U:U="口行3",0.08/N1435+J1435,IF(U:U="口行5",0.13/N1435+J1435,IF(U:U="口行7",0.13/N1435+J1435,IF(U:U="口行10",0.18/N1435+J1435,IF(U:U="农发1",0.09/N1435+J1435,IF(U:U="农发2",0.09/N1435+J1435,IF(U:U="农发3",0.09/N1435+J1435,IF(U:U="农发5",0.14/N1435+J1435,IF(U:U="农发7",0.19/N1435+J1435,IF(U:U="农发10",0.19/N1435+J1435,IF(U:U="农发20",0.24/N1435+J1435,IF(U:U="国债1",0.05/N1435+J1435,IF(U:U="国债2",0.05/N1435+J1435,IF(U:U="国债3",0.05/N1435+J1435,IF(U:U="国开0",0,IF(U:U="农发0",0,IF(U:U="国债0",0,IF(U:U="口行0",0,0.1/N1435+J1435)))))))))))))))))))))))))</f>
        <v>4.6583144960883569</v>
      </c>
      <c r="Q1435" s="1"/>
      <c r="R1435" s="88">
        <f t="shared" si="45"/>
        <v>-2.1885503911643234</v>
      </c>
      <c r="S1435" s="1"/>
      <c r="U1435" s="1" t="str">
        <f>IF(I:I="国家开发银行","国开",IF(I:I="中国进出口银行","口行",IF(I:I="中国农业发展银行","农发","国债")))&amp;IF(G:G&lt;1,"0",G1435)</f>
        <v>农发3</v>
      </c>
      <c r="W1435" s="1"/>
      <c r="X1435" s="1"/>
    </row>
    <row r="1436" spans="1:24" ht="15.75" hidden="1" x14ac:dyDescent="0.25">
      <c r="A1436" s="113" t="str">
        <f t="shared" si="44"/>
        <v>180205.IB</v>
      </c>
      <c r="B1436" s="29" t="s">
        <v>4311</v>
      </c>
      <c r="C1436" s="29" t="s">
        <v>4312</v>
      </c>
      <c r="D1436" s="33">
        <v>43172</v>
      </c>
      <c r="E1436" s="33">
        <v>43174</v>
      </c>
      <c r="F1436" s="30">
        <v>90</v>
      </c>
      <c r="G1436" s="30">
        <v>10</v>
      </c>
      <c r="H1436" s="29" t="s">
        <v>12</v>
      </c>
      <c r="I1436" s="29" t="s">
        <v>15</v>
      </c>
      <c r="J1436" s="30">
        <v>4.7824999999999998</v>
      </c>
      <c r="K1436" s="30">
        <v>2.79</v>
      </c>
      <c r="L1436" s="30"/>
      <c r="M1436" s="30">
        <v>10.19</v>
      </c>
      <c r="N1436" s="84">
        <f>[1]!b_anal_modidura_cnbd(A1436,E1436,1)</f>
        <v>7.6845999999999997</v>
      </c>
      <c r="O1436" s="85">
        <f>[1]!b_anal_yield_cnbd(A1436,D1436,1)</f>
        <v>4.8375000000000004</v>
      </c>
      <c r="P1436" s="86">
        <f>IF(U:U="国开1",0.09/N1436+J1436,IF(U:U="国开3",0.14/N1436+J1436,IF(U:U="国开5",0.24/N1436+J1436,IF(U:U="国开7",0.24/N1436+J1436,IF(U:U="国开10",0.29/N1436+J1436,IF(U:U="口行1",0.08/N1436+J1436,IF(U:U="口行2",0.08/N1436+J1436,IF(U:U="口行3",0.08/N1436+J1436,IF(U:U="口行5",0.13/N1436+J1436,IF(U:U="口行7",0.13/N1436+J1436,IF(U:U="口行10",0.18/N1436+J1436,IF(U:U="农发1",0.09/N1436+J1436,IF(U:U="农发2",0.09/N1436+J1436,IF(U:U="农发3",0.09/N1436+J1436,IF(U:U="农发5",0.14/N1436+J1436,IF(U:U="农发7",0.19/N1436+J1436,IF(U:U="农发10",0.19/N1436+J1436,IF(U:U="农发20",0.24/N1436+J1436,IF(U:U="国债1",0.05/N1436+J1436,IF(U:U="国债2",0.05/N1436+J1436,IF(U:U="国债3",0.05/N1436+J1436,IF(U:U="国开0",0,IF(U:U="农发0",0,IF(U:U="国债0",0,IF(U:U="口行0",0,0.1/N1436+J1436)))))))))))))))))))))))))</f>
        <v>4.820237813288915</v>
      </c>
      <c r="Q1436" s="1"/>
      <c r="R1436" s="88">
        <f t="shared" si="45"/>
        <v>-1.726218671108537</v>
      </c>
      <c r="S1436" s="1"/>
      <c r="U1436" s="1" t="str">
        <f>IF(I:I="国家开发银行","国开",IF(I:I="中国进出口银行","口行",IF(I:I="中国农业发展银行","农发","国债")))&amp;IF(G:G&lt;1,"0",G1436)</f>
        <v>国开10</v>
      </c>
      <c r="W1436" s="1"/>
      <c r="X1436" s="1"/>
    </row>
    <row r="1437" spans="1:24" ht="15.75" hidden="1" x14ac:dyDescent="0.25">
      <c r="A1437" s="113" t="str">
        <f t="shared" si="44"/>
        <v>180203.IB</v>
      </c>
      <c r="B1437" s="29" t="s">
        <v>4313</v>
      </c>
      <c r="C1437" s="29" t="s">
        <v>4314</v>
      </c>
      <c r="D1437" s="33">
        <v>43172</v>
      </c>
      <c r="E1437" s="33">
        <v>43174</v>
      </c>
      <c r="F1437" s="30">
        <v>80</v>
      </c>
      <c r="G1437" s="30">
        <v>3</v>
      </c>
      <c r="H1437" s="29" t="s">
        <v>12</v>
      </c>
      <c r="I1437" s="29" t="s">
        <v>15</v>
      </c>
      <c r="J1437" s="30">
        <v>4.6252000000000004</v>
      </c>
      <c r="K1437" s="30">
        <v>3.15</v>
      </c>
      <c r="L1437" s="30"/>
      <c r="M1437" s="30">
        <v>5.8</v>
      </c>
      <c r="N1437" s="84">
        <f>[1]!b_anal_modidura_cnbd(A1437,E1437,1)</f>
        <v>2.7254</v>
      </c>
      <c r="O1437" s="85">
        <f>[1]!b_anal_yield_cnbd(A1437,D1437,1)</f>
        <v>4.7</v>
      </c>
      <c r="P1437" s="86">
        <f>IF(U:U="国开1",0.09/N1437+J1437,IF(U:U="国开3",0.14/N1437+J1437,IF(U:U="国开5",0.24/N1437+J1437,IF(U:U="国开7",0.24/N1437+J1437,IF(U:U="国开10",0.29/N1437+J1437,IF(U:U="口行1",0.08/N1437+J1437,IF(U:U="口行2",0.08/N1437+J1437,IF(U:U="口行3",0.08/N1437+J1437,IF(U:U="口行5",0.13/N1437+J1437,IF(U:U="口行7",0.13/N1437+J1437,IF(U:U="口行10",0.18/N1437+J1437,IF(U:U="农发1",0.09/N1437+J1437,IF(U:U="农发2",0.09/N1437+J1437,IF(U:U="农发3",0.09/N1437+J1437,IF(U:U="农发5",0.14/N1437+J1437,IF(U:U="农发7",0.19/N1437+J1437,IF(U:U="农发10",0.19/N1437+J1437,IF(U:U="农发20",0.24/N1437+J1437,IF(U:U="国债1",0.05/N1437+J1437,IF(U:U="国债2",0.05/N1437+J1437,IF(U:U="国债3",0.05/N1437+J1437,IF(U:U="国开0",0,IF(U:U="农发0",0,IF(U:U="国债0",0,IF(U:U="口行0",0,0.1/N1437+J1437)))))))))))))))))))))))))</f>
        <v>4.6765686064430909</v>
      </c>
      <c r="Q1437" s="1"/>
      <c r="R1437" s="88">
        <f t="shared" si="45"/>
        <v>-2.3431393556909264</v>
      </c>
      <c r="S1437" s="1"/>
      <c r="U1437" s="1" t="str">
        <f>IF(I:I="国家开发银行","国开",IF(I:I="中国进出口银行","口行",IF(I:I="中国农业发展银行","农发","国债")))&amp;IF(G:G&lt;1,"0",G1437)</f>
        <v>国开3</v>
      </c>
      <c r="W1437" s="1"/>
      <c r="X1437" s="1"/>
    </row>
    <row r="1438" spans="1:24" ht="15.75" hidden="1" x14ac:dyDescent="0.25">
      <c r="A1438" s="113" t="str">
        <f t="shared" si="44"/>
        <v>180001.IB</v>
      </c>
      <c r="B1438" s="29" t="s">
        <v>4315</v>
      </c>
      <c r="C1438" s="29" t="s">
        <v>4316</v>
      </c>
      <c r="D1438" s="33">
        <v>43173</v>
      </c>
      <c r="E1438" s="33">
        <v>43174</v>
      </c>
      <c r="F1438" s="30">
        <v>200</v>
      </c>
      <c r="G1438" s="30">
        <v>5</v>
      </c>
      <c r="H1438" s="29" t="s">
        <v>12</v>
      </c>
      <c r="I1438" s="29" t="s">
        <v>31</v>
      </c>
      <c r="J1438" s="30">
        <v>3.6166</v>
      </c>
      <c r="K1438" s="30">
        <v>2.64</v>
      </c>
      <c r="L1438" s="30">
        <v>3.6692999999999998</v>
      </c>
      <c r="M1438" s="30">
        <v>17.25</v>
      </c>
      <c r="N1438" s="84">
        <f>[1]!b_anal_modidura_cnbd(A1438,E1438,1)</f>
        <v>4.3342000000000001</v>
      </c>
      <c r="O1438" s="85">
        <f>[1]!b_anal_yield_cnbd(A1438,D1438,1)</f>
        <v>3.6850999999999998</v>
      </c>
      <c r="P1438" s="86">
        <f>IF(U:U="国开1",0.09/N1438+J1438,IF(U:U="国开3",0.14/N1438+J1438,IF(U:U="国开5",0.24/N1438+J1438,IF(U:U="国开7",0.24/N1438+J1438,IF(U:U="国开10",0.29/N1438+J1438,IF(U:U="口行1",0.08/N1438+J1438,IF(U:U="口行2",0.08/N1438+J1438,IF(U:U="口行3",0.08/N1438+J1438,IF(U:U="口行5",0.13/N1438+J1438,IF(U:U="口行7",0.13/N1438+J1438,IF(U:U="口行10",0.18/N1438+J1438,IF(U:U="农发1",0.09/N1438+J1438,IF(U:U="农发2",0.09/N1438+J1438,IF(U:U="农发3",0.09/N1438+J1438,IF(U:U="农发5",0.14/N1438+J1438,IF(U:U="农发7",0.19/N1438+J1438,IF(U:U="农发10",0.19/N1438+J1438,IF(U:U="农发20",0.24/N1438+J1438,IF(U:U="国债1",0.05/N1438+J1438,IF(U:U="国债2",0.05/N1438+J1438,IF(U:U="国债3",0.05/N1438+J1438,IF(U:U="国开0",0,IF(U:U="农发0",0,IF(U:U="国债0",0,IF(U:U="口行0",0,0.1/N1438+J1438)))))))))))))))))))))))))</f>
        <v>3.6396723086152001</v>
      </c>
      <c r="Q1438" s="1"/>
      <c r="R1438" s="88">
        <f t="shared" si="45"/>
        <v>-4.542769138479974</v>
      </c>
      <c r="S1438" s="1"/>
      <c r="U1438" s="1" t="str">
        <f>IF(I:I="国家开发银行","国开",IF(I:I="中国进出口银行","口行",IF(I:I="中国农业发展银行","农发","国债")))&amp;IF(G:G&lt;1,"0",G1438)</f>
        <v>国债5</v>
      </c>
      <c r="W1438" s="1"/>
      <c r="X1438" s="1"/>
    </row>
    <row r="1439" spans="1:24" ht="15.75" hidden="1" x14ac:dyDescent="0.25">
      <c r="A1439" s="113" t="str">
        <f t="shared" si="44"/>
        <v>180401.IB</v>
      </c>
      <c r="B1439" s="29" t="s">
        <v>4317</v>
      </c>
      <c r="C1439" s="29" t="s">
        <v>4318</v>
      </c>
      <c r="D1439" s="33">
        <v>43173</v>
      </c>
      <c r="E1439" s="33">
        <v>43175</v>
      </c>
      <c r="F1439" s="30">
        <v>45.6</v>
      </c>
      <c r="G1439" s="30">
        <v>7</v>
      </c>
      <c r="H1439" s="29" t="s">
        <v>12</v>
      </c>
      <c r="I1439" s="29" t="s">
        <v>41</v>
      </c>
      <c r="J1439" s="30">
        <v>4.8611000000000004</v>
      </c>
      <c r="K1439" s="30">
        <v>3.39</v>
      </c>
      <c r="L1439" s="30"/>
      <c r="M1439" s="30">
        <v>2.31</v>
      </c>
      <c r="N1439" s="84">
        <f>[1]!b_anal_modidura_cnbd(A1439,E1439,1)</f>
        <v>5.6329000000000002</v>
      </c>
      <c r="O1439" s="85">
        <f>[1]!b_anal_yield_cnbd(A1439,D1439,1)</f>
        <v>4.9196999999999997</v>
      </c>
      <c r="P1439" s="86">
        <f>IF(U:U="国开1",0.09/N1439+J1439,IF(U:U="国开3",0.14/N1439+J1439,IF(U:U="国开5",0.24/N1439+J1439,IF(U:U="国开7",0.24/N1439+J1439,IF(U:U="国开10",0.29/N1439+J1439,IF(U:U="口行1",0.08/N1439+J1439,IF(U:U="口行2",0.08/N1439+J1439,IF(U:U="口行3",0.08/N1439+J1439,IF(U:U="口行5",0.13/N1439+J1439,IF(U:U="口行7",0.13/N1439+J1439,IF(U:U="口行10",0.18/N1439+J1439,IF(U:U="农发1",0.09/N1439+J1439,IF(U:U="农发2",0.09/N1439+J1439,IF(U:U="农发3",0.09/N1439+J1439,IF(U:U="农发5",0.14/N1439+J1439,IF(U:U="农发7",0.19/N1439+J1439,IF(U:U="农发10",0.19/N1439+J1439,IF(U:U="农发20",0.24/N1439+J1439,IF(U:U="国债1",0.05/N1439+J1439,IF(U:U="国债2",0.05/N1439+J1439,IF(U:U="国债3",0.05/N1439+J1439,IF(U:U="国开0",0,IF(U:U="农发0",0,IF(U:U="国债0",0,IF(U:U="口行0",0,0.1/N1439+J1439)))))))))))))))))))))))))</f>
        <v>4.8948304052974496</v>
      </c>
      <c r="Q1439" s="1"/>
      <c r="R1439" s="88">
        <f t="shared" si="45"/>
        <v>-2.4869594702550124</v>
      </c>
      <c r="S1439" s="1"/>
      <c r="U1439" s="1" t="str">
        <f>IF(I:I="国家开发银行","国开",IF(I:I="中国进出口银行","口行",IF(I:I="中国农业发展银行","农发","国债")))&amp;IF(G:G&lt;1,"0",G1439)</f>
        <v>农发7</v>
      </c>
      <c r="W1439" s="1"/>
      <c r="X1439" s="1"/>
    </row>
    <row r="1440" spans="1:24" ht="15.75" hidden="1" x14ac:dyDescent="0.25">
      <c r="A1440" s="113" t="str">
        <f t="shared" si="44"/>
        <v>170415.IB</v>
      </c>
      <c r="B1440" s="29" t="s">
        <v>4319</v>
      </c>
      <c r="C1440" s="29" t="s">
        <v>4320</v>
      </c>
      <c r="D1440" s="33">
        <v>43173</v>
      </c>
      <c r="E1440" s="33">
        <v>43175</v>
      </c>
      <c r="F1440" s="30">
        <v>70</v>
      </c>
      <c r="G1440" s="30">
        <v>10</v>
      </c>
      <c r="H1440" s="29" t="s">
        <v>12</v>
      </c>
      <c r="I1440" s="29" t="s">
        <v>41</v>
      </c>
      <c r="J1440" s="30">
        <v>4.9097999999999997</v>
      </c>
      <c r="K1440" s="30">
        <v>2.94</v>
      </c>
      <c r="L1440" s="30"/>
      <c r="M1440" s="30">
        <v>5</v>
      </c>
      <c r="N1440" s="84">
        <f>[1]!b_anal_modidura_cnbd(A1440,E1440,1)</f>
        <v>7.3791000000000002</v>
      </c>
      <c r="O1440" s="85">
        <f>[1]!b_anal_yield_cnbd(A1440,D1440,1)</f>
        <v>4.9573999999999998</v>
      </c>
      <c r="P1440" s="86">
        <f>IF(U:U="国开1",0.09/N1440+J1440,IF(U:U="国开3",0.14/N1440+J1440,IF(U:U="国开5",0.24/N1440+J1440,IF(U:U="国开7",0.24/N1440+J1440,IF(U:U="国开10",0.29/N1440+J1440,IF(U:U="口行1",0.08/N1440+J1440,IF(U:U="口行2",0.08/N1440+J1440,IF(U:U="口行3",0.08/N1440+J1440,IF(U:U="口行5",0.13/N1440+J1440,IF(U:U="口行7",0.13/N1440+J1440,IF(U:U="口行10",0.18/N1440+J1440,IF(U:U="农发1",0.09/N1440+J1440,IF(U:U="农发2",0.09/N1440+J1440,IF(U:U="农发3",0.09/N1440+J1440,IF(U:U="农发5",0.14/N1440+J1440,IF(U:U="农发7",0.19/N1440+J1440,IF(U:U="农发10",0.19/N1440+J1440,IF(U:U="农发20",0.24/N1440+J1440,IF(U:U="国债1",0.05/N1440+J1440,IF(U:U="国债2",0.05/N1440+J1440,IF(U:U="国债3",0.05/N1440+J1440,IF(U:U="国开0",0,IF(U:U="农发0",0,IF(U:U="国债0",0,IF(U:U="口行0",0,0.1/N1440+J1440)))))))))))))))))))))))))</f>
        <v>4.9355483975010497</v>
      </c>
      <c r="Q1440" s="1"/>
      <c r="R1440" s="88">
        <f t="shared" si="45"/>
        <v>-2.1851602498950129</v>
      </c>
      <c r="S1440" s="1"/>
      <c r="U1440" s="1" t="str">
        <f>IF(I:I="国家开发银行","国开",IF(I:I="中国进出口银行","口行",IF(I:I="中国农业发展银行","农发","国债")))&amp;IF(G:G&lt;1,"0",G1440)</f>
        <v>农发10</v>
      </c>
      <c r="W1440" s="1"/>
      <c r="X1440" s="1"/>
    </row>
    <row r="1441" spans="1:24" ht="15.75" hidden="1" x14ac:dyDescent="0.25">
      <c r="A1441" s="113" t="str">
        <f t="shared" si="44"/>
        <v>180303.IB</v>
      </c>
      <c r="B1441" s="29" t="s">
        <v>4321</v>
      </c>
      <c r="C1441" s="29" t="s">
        <v>4322</v>
      </c>
      <c r="D1441" s="33">
        <v>43174</v>
      </c>
      <c r="E1441" s="33">
        <v>43178</v>
      </c>
      <c r="F1441" s="30">
        <v>50</v>
      </c>
      <c r="G1441" s="30">
        <v>5</v>
      </c>
      <c r="H1441" s="29" t="s">
        <v>12</v>
      </c>
      <c r="I1441" s="29" t="s">
        <v>22</v>
      </c>
      <c r="J1441" s="30">
        <v>4.7592999999999996</v>
      </c>
      <c r="K1441" s="30">
        <v>2.25</v>
      </c>
      <c r="L1441" s="30"/>
      <c r="M1441" s="30">
        <v>1</v>
      </c>
      <c r="N1441" s="84">
        <f>[1]!b_anal_modidura_cnbd(A1441,E1441,1)</f>
        <v>4.2135999999999996</v>
      </c>
      <c r="O1441" s="85">
        <f>[1]!b_anal_yield_cnbd(A1441,D1441,1)</f>
        <v>4.7915000000000001</v>
      </c>
      <c r="P1441" s="86">
        <f>IF(U:U="国开1",0.09/N1441+J1441,IF(U:U="国开3",0.14/N1441+J1441,IF(U:U="国开5",0.24/N1441+J1441,IF(U:U="国开7",0.24/N1441+J1441,IF(U:U="国开10",0.29/N1441+J1441,IF(U:U="口行1",0.08/N1441+J1441,IF(U:U="口行2",0.08/N1441+J1441,IF(U:U="口行3",0.08/N1441+J1441,IF(U:U="口行5",0.13/N1441+J1441,IF(U:U="口行7",0.13/N1441+J1441,IF(U:U="口行10",0.18/N1441+J1441,IF(U:U="农发1",0.09/N1441+J1441,IF(U:U="农发2",0.09/N1441+J1441,IF(U:U="农发3",0.09/N1441+J1441,IF(U:U="农发5",0.14/N1441+J1441,IF(U:U="农发7",0.19/N1441+J1441,IF(U:U="农发10",0.19/N1441+J1441,IF(U:U="农发20",0.24/N1441+J1441,IF(U:U="国债1",0.05/N1441+J1441,IF(U:U="国债2",0.05/N1441+J1441,IF(U:U="国债3",0.05/N1441+J1441,IF(U:U="国开0",0,IF(U:U="农发0",0,IF(U:U="国债0",0,IF(U:U="口行0",0,0.1/N1441+J1441)))))))))))))))))))))))))</f>
        <v>4.7901524776912847</v>
      </c>
      <c r="Q1441" s="1"/>
      <c r="R1441" s="88">
        <f t="shared" si="45"/>
        <v>-0.13475223087153765</v>
      </c>
      <c r="S1441" s="1"/>
      <c r="U1441" s="1" t="str">
        <f>IF(I:I="国家开发银行","国开",IF(I:I="中国进出口银行","口行",IF(I:I="中国农业发展银行","农发","国债")))&amp;IF(G:G&lt;1,"0",G1441)</f>
        <v>口行5</v>
      </c>
      <c r="W1441" s="1"/>
      <c r="X1441" s="1"/>
    </row>
    <row r="1442" spans="1:24" ht="15.75" hidden="1" x14ac:dyDescent="0.25">
      <c r="A1442" s="113" t="str">
        <f t="shared" si="44"/>
        <v>170208.IB</v>
      </c>
      <c r="B1442" s="29" t="s">
        <v>4323</v>
      </c>
      <c r="C1442" s="29" t="s">
        <v>4324</v>
      </c>
      <c r="D1442" s="33">
        <v>43174</v>
      </c>
      <c r="E1442" s="33">
        <v>43178</v>
      </c>
      <c r="F1442" s="30">
        <v>60</v>
      </c>
      <c r="G1442" s="30">
        <v>7</v>
      </c>
      <c r="H1442" s="29" t="s">
        <v>12</v>
      </c>
      <c r="I1442" s="29" t="s">
        <v>15</v>
      </c>
      <c r="J1442" s="30">
        <v>4.8658000000000001</v>
      </c>
      <c r="K1442" s="30">
        <v>3.26</v>
      </c>
      <c r="L1442" s="30"/>
      <c r="M1442" s="30">
        <v>1.1599999999999999</v>
      </c>
      <c r="N1442" s="84">
        <f>[1]!b_anal_modidura_cnbd(A1442,E1442,1)</f>
        <v>5.3348000000000004</v>
      </c>
      <c r="O1442" s="85">
        <f>[1]!b_anal_yield_cnbd(A1442,D1442,1)</f>
        <v>4.9170999999999996</v>
      </c>
      <c r="P1442" s="86">
        <f>IF(U:U="国开1",0.09/N1442+J1442,IF(U:U="国开3",0.14/N1442+J1442,IF(U:U="国开5",0.24/N1442+J1442,IF(U:U="国开7",0.24/N1442+J1442,IF(U:U="国开10",0.29/N1442+J1442,IF(U:U="口行1",0.08/N1442+J1442,IF(U:U="口行2",0.08/N1442+J1442,IF(U:U="口行3",0.08/N1442+J1442,IF(U:U="口行5",0.13/N1442+J1442,IF(U:U="口行7",0.13/N1442+J1442,IF(U:U="口行10",0.18/N1442+J1442,IF(U:U="农发1",0.09/N1442+J1442,IF(U:U="农发2",0.09/N1442+J1442,IF(U:U="农发3",0.09/N1442+J1442,IF(U:U="农发5",0.14/N1442+J1442,IF(U:U="农发7",0.19/N1442+J1442,IF(U:U="农发10",0.19/N1442+J1442,IF(U:U="农发20",0.24/N1442+J1442,IF(U:U="国债1",0.05/N1442+J1442,IF(U:U="国债2",0.05/N1442+J1442,IF(U:U="国债3",0.05/N1442+J1442,IF(U:U="国开0",0,IF(U:U="农发0",0,IF(U:U="国债0",0,IF(U:U="口行0",0,0.1/N1442+J1442)))))))))))))))))))))))))</f>
        <v>4.9107876284021899</v>
      </c>
      <c r="Q1442" s="1"/>
      <c r="R1442" s="88">
        <f t="shared" si="45"/>
        <v>-0.63123715978097295</v>
      </c>
      <c r="S1442" s="1"/>
      <c r="U1442" s="1" t="str">
        <f>IF(I:I="国家开发银行","国开",IF(I:I="中国进出口银行","口行",IF(I:I="中国农业发展银行","农发","国债")))&amp;IF(G:G&lt;1,"0",G1442)</f>
        <v>国开7</v>
      </c>
      <c r="W1442" s="1"/>
      <c r="X1442" s="1"/>
    </row>
    <row r="1443" spans="1:24" ht="15.75" hidden="1" x14ac:dyDescent="0.25">
      <c r="A1443" s="113" t="str">
        <f t="shared" si="44"/>
        <v>180302.IB</v>
      </c>
      <c r="B1443" s="29" t="s">
        <v>4325</v>
      </c>
      <c r="C1443" s="29" t="s">
        <v>4326</v>
      </c>
      <c r="D1443" s="33">
        <v>43174</v>
      </c>
      <c r="E1443" s="33">
        <v>43178</v>
      </c>
      <c r="F1443" s="30">
        <v>50.1</v>
      </c>
      <c r="G1443" s="30">
        <v>3</v>
      </c>
      <c r="H1443" s="29" t="s">
        <v>12</v>
      </c>
      <c r="I1443" s="29" t="s">
        <v>22</v>
      </c>
      <c r="J1443" s="30">
        <v>4.6296999999999997</v>
      </c>
      <c r="K1443" s="30">
        <v>3.02</v>
      </c>
      <c r="L1443" s="30"/>
      <c r="M1443" s="30">
        <v>1.22</v>
      </c>
      <c r="N1443" s="84">
        <f>[1]!b_anal_modidura_cnbd(A1443,E1443,1)</f>
        <v>2.5897999999999999</v>
      </c>
      <c r="O1443" s="85">
        <f>[1]!b_anal_yield_cnbd(A1443,D1443,1)</f>
        <v>4.6925999999999997</v>
      </c>
      <c r="P1443" s="86">
        <f>IF(U:U="国开1",0.09/N1443+J1443,IF(U:U="国开3",0.14/N1443+J1443,IF(U:U="国开5",0.24/N1443+J1443,IF(U:U="国开7",0.24/N1443+J1443,IF(U:U="国开10",0.29/N1443+J1443,IF(U:U="口行1",0.08/N1443+J1443,IF(U:U="口行2",0.08/N1443+J1443,IF(U:U="口行3",0.08/N1443+J1443,IF(U:U="口行5",0.13/N1443+J1443,IF(U:U="口行7",0.13/N1443+J1443,IF(U:U="口行10",0.18/N1443+J1443,IF(U:U="农发1",0.09/N1443+J1443,IF(U:U="农发2",0.09/N1443+J1443,IF(U:U="农发3",0.09/N1443+J1443,IF(U:U="农发5",0.14/N1443+J1443,IF(U:U="农发7",0.19/N1443+J1443,IF(U:U="农发10",0.19/N1443+J1443,IF(U:U="农发20",0.24/N1443+J1443,IF(U:U="国债1",0.05/N1443+J1443,IF(U:U="国债2",0.05/N1443+J1443,IF(U:U="国债3",0.05/N1443+J1443,IF(U:U="国开0",0,IF(U:U="农发0",0,IF(U:U="国债0",0,IF(U:U="口行0",0,0.1/N1443+J1443)))))))))))))))))))))))))</f>
        <v>4.6605904162483585</v>
      </c>
      <c r="Q1443" s="1"/>
      <c r="R1443" s="88">
        <f t="shared" si="45"/>
        <v>-3.2009583751641202</v>
      </c>
      <c r="S1443" s="1"/>
      <c r="U1443" s="1" t="str">
        <f>IF(I:I="国家开发银行","国开",IF(I:I="中国进出口银行","口行",IF(I:I="中国农业发展银行","农发","国债")))&amp;IF(G:G&lt;1,"0",G1443)</f>
        <v>口行3</v>
      </c>
      <c r="W1443" s="1"/>
      <c r="X1443" s="1"/>
    </row>
    <row r="1444" spans="1:24" ht="15.75" hidden="1" x14ac:dyDescent="0.25">
      <c r="A1444" s="113" t="str">
        <f t="shared" si="44"/>
        <v>170212.IB</v>
      </c>
      <c r="B1444" s="29" t="s">
        <v>4327</v>
      </c>
      <c r="C1444" s="29" t="s">
        <v>4328</v>
      </c>
      <c r="D1444" s="33">
        <v>43174</v>
      </c>
      <c r="E1444" s="33">
        <v>43178</v>
      </c>
      <c r="F1444" s="30">
        <v>80</v>
      </c>
      <c r="G1444" s="30">
        <v>5</v>
      </c>
      <c r="H1444" s="29" t="s">
        <v>12</v>
      </c>
      <c r="I1444" s="29" t="s">
        <v>15</v>
      </c>
      <c r="J1444" s="30">
        <v>4.7161</v>
      </c>
      <c r="K1444" s="30">
        <v>3.85</v>
      </c>
      <c r="L1444" s="30"/>
      <c r="M1444" s="30">
        <v>1.49</v>
      </c>
      <c r="N1444" s="84">
        <f>[1]!b_anal_modidura_cnbd(A1444,E1444,1)</f>
        <v>4.0392000000000001</v>
      </c>
      <c r="O1444" s="85">
        <f>[1]!b_anal_yield_cnbd(A1444,D1444,1)</f>
        <v>4.7972999999999999</v>
      </c>
      <c r="P1444" s="86">
        <f>IF(U:U="国开1",0.09/N1444+J1444,IF(U:U="国开3",0.14/N1444+J1444,IF(U:U="国开5",0.24/N1444+J1444,IF(U:U="国开7",0.24/N1444+J1444,IF(U:U="国开10",0.29/N1444+J1444,IF(U:U="口行1",0.08/N1444+J1444,IF(U:U="口行2",0.08/N1444+J1444,IF(U:U="口行3",0.08/N1444+J1444,IF(U:U="口行5",0.13/N1444+J1444,IF(U:U="口行7",0.13/N1444+J1444,IF(U:U="口行10",0.18/N1444+J1444,IF(U:U="农发1",0.09/N1444+J1444,IF(U:U="农发2",0.09/N1444+J1444,IF(U:U="农发3",0.09/N1444+J1444,IF(U:U="农发5",0.14/N1444+J1444,IF(U:U="农发7",0.19/N1444+J1444,IF(U:U="农发10",0.19/N1444+J1444,IF(U:U="农发20",0.24/N1444+J1444,IF(U:U="国债1",0.05/N1444+J1444,IF(U:U="国债2",0.05/N1444+J1444,IF(U:U="国债3",0.05/N1444+J1444,IF(U:U="国开0",0,IF(U:U="农发0",0,IF(U:U="国债0",0,IF(U:U="口行0",0,0.1/N1444+J1444)))))))))))))))))))))))))</f>
        <v>4.7755177064765304</v>
      </c>
      <c r="Q1444" s="1"/>
      <c r="R1444" s="88">
        <f t="shared" si="45"/>
        <v>-2.1782293523469498</v>
      </c>
      <c r="S1444" s="1"/>
      <c r="U1444" s="1" t="str">
        <f>IF(I:I="国家开发银行","国开",IF(I:I="中国进出口银行","口行",IF(I:I="中国农业发展银行","农发","国债")))&amp;IF(G:G&lt;1,"0",G1444)</f>
        <v>国开5</v>
      </c>
      <c r="W1444" s="1"/>
      <c r="X1444" s="1"/>
    </row>
    <row r="1445" spans="1:24" ht="15.75" hidden="1" x14ac:dyDescent="0.25">
      <c r="A1445" s="113" t="str">
        <f t="shared" si="44"/>
        <v>180403.IB</v>
      </c>
      <c r="B1445" s="29" t="s">
        <v>4329</v>
      </c>
      <c r="C1445" s="29" t="s">
        <v>4330</v>
      </c>
      <c r="D1445" s="33">
        <v>43178</v>
      </c>
      <c r="E1445" s="33">
        <v>43180</v>
      </c>
      <c r="F1445" s="30">
        <v>75.2</v>
      </c>
      <c r="G1445" s="30">
        <v>5</v>
      </c>
      <c r="H1445" s="29" t="s">
        <v>12</v>
      </c>
      <c r="I1445" s="29" t="s">
        <v>41</v>
      </c>
      <c r="J1445" s="30">
        <v>4.7413999999999996</v>
      </c>
      <c r="K1445" s="30">
        <v>2.17</v>
      </c>
      <c r="L1445" s="30"/>
      <c r="M1445" s="30">
        <v>1.85</v>
      </c>
      <c r="N1445" s="84">
        <f>[1]!b_anal_modidura_cnbd(A1445,E1445,1)</f>
        <v>4.1962000000000002</v>
      </c>
      <c r="O1445" s="85">
        <f>[1]!b_anal_yield_cnbd(A1445,D1445,1)</f>
        <v>4.7952000000000004</v>
      </c>
      <c r="P1445" s="86">
        <f>IF(U:U="国开1",0.09/N1445+J1445,IF(U:U="国开3",0.14/N1445+J1445,IF(U:U="国开5",0.24/N1445+J1445,IF(U:U="国开7",0.24/N1445+J1445,IF(U:U="国开10",0.29/N1445+J1445,IF(U:U="口行1",0.08/N1445+J1445,IF(U:U="口行2",0.08/N1445+J1445,IF(U:U="口行3",0.08/N1445+J1445,IF(U:U="口行5",0.13/N1445+J1445,IF(U:U="口行7",0.13/N1445+J1445,IF(U:U="口行10",0.18/N1445+J1445,IF(U:U="农发1",0.09/N1445+J1445,IF(U:U="农发2",0.09/N1445+J1445,IF(U:U="农发3",0.09/N1445+J1445,IF(U:U="农发5",0.14/N1445+J1445,IF(U:U="农发7",0.19/N1445+J1445,IF(U:U="农发10",0.19/N1445+J1445,IF(U:U="农发20",0.24/N1445+J1445,IF(U:U="国债1",0.05/N1445+J1445,IF(U:U="国债2",0.05/N1445+J1445,IF(U:U="国债3",0.05/N1445+J1445,IF(U:U="国开0",0,IF(U:U="农发0",0,IF(U:U="国债0",0,IF(U:U="口行0",0,0.1/N1445+J1445)))))))))))))))))))))))))</f>
        <v>4.7747635193746722</v>
      </c>
      <c r="Q1445" s="1"/>
      <c r="R1445" s="88">
        <f t="shared" si="45"/>
        <v>-2.0436480625328102</v>
      </c>
      <c r="S1445" s="1"/>
      <c r="U1445" s="1" t="str">
        <f>IF(I:I="国家开发银行","国开",IF(I:I="中国进出口银行","口行",IF(I:I="中国农业发展银行","农发","国债")))&amp;IF(G:G&lt;1,"0",G1445)</f>
        <v>农发5</v>
      </c>
      <c r="W1445" s="1"/>
      <c r="X1445" s="1"/>
    </row>
    <row r="1446" spans="1:24" ht="15.75" hidden="1" x14ac:dyDescent="0.25">
      <c r="A1446" s="113" t="str">
        <f t="shared" si="44"/>
        <v>180402.IB</v>
      </c>
      <c r="B1446" s="29" t="s">
        <v>4331</v>
      </c>
      <c r="C1446" s="29" t="s">
        <v>4332</v>
      </c>
      <c r="D1446" s="33">
        <v>43178</v>
      </c>
      <c r="E1446" s="33">
        <v>43180</v>
      </c>
      <c r="F1446" s="30">
        <v>80</v>
      </c>
      <c r="G1446" s="30">
        <v>3</v>
      </c>
      <c r="H1446" s="29" t="s">
        <v>12</v>
      </c>
      <c r="I1446" s="29" t="s">
        <v>41</v>
      </c>
      <c r="J1446" s="30">
        <v>4.6172000000000004</v>
      </c>
      <c r="K1446" s="30">
        <v>2.98</v>
      </c>
      <c r="L1446" s="30"/>
      <c r="M1446" s="30">
        <v>2.25</v>
      </c>
      <c r="N1446" s="84">
        <f>[1]!b_anal_modidura_cnbd(A1446,E1446,1)</f>
        <v>2.5909</v>
      </c>
      <c r="O1446" s="85">
        <f>[1]!b_anal_yield_cnbd(A1446,D1446,1)</f>
        <v>4.6688000000000001</v>
      </c>
      <c r="P1446" s="86">
        <f>IF(U:U="国开1",0.09/N1446+J1446,IF(U:U="国开3",0.14/N1446+J1446,IF(U:U="国开5",0.24/N1446+J1446,IF(U:U="国开7",0.24/N1446+J1446,IF(U:U="国开10",0.29/N1446+J1446,IF(U:U="口行1",0.08/N1446+J1446,IF(U:U="口行2",0.08/N1446+J1446,IF(U:U="口行3",0.08/N1446+J1446,IF(U:U="口行5",0.13/N1446+J1446,IF(U:U="口行7",0.13/N1446+J1446,IF(U:U="口行10",0.18/N1446+J1446,IF(U:U="农发1",0.09/N1446+J1446,IF(U:U="农发2",0.09/N1446+J1446,IF(U:U="农发3",0.09/N1446+J1446,IF(U:U="农发5",0.14/N1446+J1446,IF(U:U="农发7",0.19/N1446+J1446,IF(U:U="农发10",0.19/N1446+J1446,IF(U:U="农发20",0.24/N1446+J1446,IF(U:U="国债1",0.05/N1446+J1446,IF(U:U="国债2",0.05/N1446+J1446,IF(U:U="国债3",0.05/N1446+J1446,IF(U:U="国开0",0,IF(U:U="农发0",0,IF(U:U="国债0",0,IF(U:U="口行0",0,0.1/N1446+J1446)))))))))))))))))))))))))</f>
        <v>4.651936963989348</v>
      </c>
      <c r="Q1446" s="1"/>
      <c r="R1446" s="88">
        <f t="shared" si="45"/>
        <v>-1.6863036010652088</v>
      </c>
      <c r="S1446" s="1"/>
      <c r="U1446" s="1" t="str">
        <f>IF(I:I="国家开发银行","国开",IF(I:I="中国进出口银行","口行",IF(I:I="中国农业发展银行","农发","国债")))&amp;IF(G:G&lt;1,"0",G1446)</f>
        <v>农发3</v>
      </c>
      <c r="W1446" s="1"/>
      <c r="X1446" s="1"/>
    </row>
    <row r="1447" spans="1:24" ht="15.75" hidden="1" x14ac:dyDescent="0.25">
      <c r="A1447" s="113" t="str">
        <f t="shared" si="44"/>
        <v>170415.IB</v>
      </c>
      <c r="B1447" s="29" t="s">
        <v>4333</v>
      </c>
      <c r="C1447" s="29" t="s">
        <v>4334</v>
      </c>
      <c r="D1447" s="33">
        <v>43180</v>
      </c>
      <c r="E1447" s="33">
        <v>43182</v>
      </c>
      <c r="F1447" s="30">
        <v>80</v>
      </c>
      <c r="G1447" s="30">
        <v>10</v>
      </c>
      <c r="H1447" s="29" t="s">
        <v>12</v>
      </c>
      <c r="I1447" s="29" t="s">
        <v>41</v>
      </c>
      <c r="J1447" s="30">
        <v>4.8989000000000003</v>
      </c>
      <c r="K1447" s="30">
        <v>2.36</v>
      </c>
      <c r="L1447" s="30"/>
      <c r="M1447" s="30">
        <v>1.19</v>
      </c>
      <c r="N1447" s="84">
        <f>[1]!b_anal_modidura_cnbd(A1447,E1447,1)</f>
        <v>7.3871000000000002</v>
      </c>
      <c r="O1447" s="85">
        <f>[1]!b_anal_yield_cnbd(A1447,D1447,1)</f>
        <v>4.9199000000000002</v>
      </c>
      <c r="P1447" s="86">
        <f>IF(U:U="国开1",0.09/N1447+J1447,IF(U:U="国开3",0.14/N1447+J1447,IF(U:U="国开5",0.24/N1447+J1447,IF(U:U="国开7",0.24/N1447+J1447,IF(U:U="国开10",0.29/N1447+J1447,IF(U:U="口行1",0.08/N1447+J1447,IF(U:U="口行2",0.08/N1447+J1447,IF(U:U="口行3",0.08/N1447+J1447,IF(U:U="口行5",0.13/N1447+J1447,IF(U:U="口行7",0.13/N1447+J1447,IF(U:U="口行10",0.18/N1447+J1447,IF(U:U="农发1",0.09/N1447+J1447,IF(U:U="农发2",0.09/N1447+J1447,IF(U:U="农发3",0.09/N1447+J1447,IF(U:U="农发5",0.14/N1447+J1447,IF(U:U="农发7",0.19/N1447+J1447,IF(U:U="农发10",0.19/N1447+J1447,IF(U:U="农发20",0.24/N1447+J1447,IF(U:U="国债1",0.05/N1447+J1447,IF(U:U="国债2",0.05/N1447+J1447,IF(U:U="国债3",0.05/N1447+J1447,IF(U:U="国开0",0,IF(U:U="农发0",0,IF(U:U="国债0",0,IF(U:U="口行0",0,0.1/N1447+J1447)))))))))))))))))))))))))</f>
        <v>4.9246205127858023</v>
      </c>
      <c r="Q1447" s="1"/>
      <c r="R1447" s="88">
        <f t="shared" si="45"/>
        <v>0.47205127858021001</v>
      </c>
      <c r="S1447" s="1"/>
      <c r="U1447" s="1" t="str">
        <f>IF(I:I="国家开发银行","国开",IF(I:I="中国进出口银行","口行",IF(I:I="中国农业发展银行","农发","国债")))&amp;IF(G:G&lt;1,"0",G1447)</f>
        <v>农发10</v>
      </c>
      <c r="W1447" s="1"/>
      <c r="X1447" s="1"/>
    </row>
    <row r="1448" spans="1:24" ht="15.75" hidden="1" x14ac:dyDescent="0.25">
      <c r="A1448" s="113" t="str">
        <f t="shared" si="44"/>
        <v>180401.IB</v>
      </c>
      <c r="B1448" s="29" t="s">
        <v>4335</v>
      </c>
      <c r="C1448" s="29" t="s">
        <v>4336</v>
      </c>
      <c r="D1448" s="33">
        <v>43180</v>
      </c>
      <c r="E1448" s="33">
        <v>43182</v>
      </c>
      <c r="F1448" s="30">
        <v>53.7</v>
      </c>
      <c r="G1448" s="30">
        <v>7</v>
      </c>
      <c r="H1448" s="29" t="s">
        <v>12</v>
      </c>
      <c r="I1448" s="29" t="s">
        <v>41</v>
      </c>
      <c r="J1448" s="30">
        <v>4.8230000000000004</v>
      </c>
      <c r="K1448" s="30">
        <v>3.5</v>
      </c>
      <c r="L1448" s="30"/>
      <c r="M1448" s="30">
        <v>1.37</v>
      </c>
      <c r="N1448" s="84">
        <f>[1]!b_anal_modidura_cnbd(A1448,E1448,1)</f>
        <v>5.6223999999999998</v>
      </c>
      <c r="O1448" s="85">
        <f>[1]!b_anal_yield_cnbd(A1448,D1448,1)</f>
        <v>4.8855000000000004</v>
      </c>
      <c r="P1448" s="86">
        <f>IF(U:U="国开1",0.09/N1448+J1448,IF(U:U="国开3",0.14/N1448+J1448,IF(U:U="国开5",0.24/N1448+J1448,IF(U:U="国开7",0.24/N1448+J1448,IF(U:U="国开10",0.29/N1448+J1448,IF(U:U="口行1",0.08/N1448+J1448,IF(U:U="口行2",0.08/N1448+J1448,IF(U:U="口行3",0.08/N1448+J1448,IF(U:U="口行5",0.13/N1448+J1448,IF(U:U="口行7",0.13/N1448+J1448,IF(U:U="口行10",0.18/N1448+J1448,IF(U:U="农发1",0.09/N1448+J1448,IF(U:U="农发2",0.09/N1448+J1448,IF(U:U="农发3",0.09/N1448+J1448,IF(U:U="农发5",0.14/N1448+J1448,IF(U:U="农发7",0.19/N1448+J1448,IF(U:U="农发10",0.19/N1448+J1448,IF(U:U="农发20",0.24/N1448+J1448,IF(U:U="国债1",0.05/N1448+J1448,IF(U:U="国债2",0.05/N1448+J1448,IF(U:U="国债3",0.05/N1448+J1448,IF(U:U="国开0",0,IF(U:U="农发0",0,IF(U:U="国债0",0,IF(U:U="口行0",0,0.1/N1448+J1448)))))))))))))))))))))))))</f>
        <v>4.8567933978372233</v>
      </c>
      <c r="Q1448" s="1"/>
      <c r="R1448" s="88">
        <f t="shared" si="45"/>
        <v>-2.8706602162777095</v>
      </c>
      <c r="S1448" s="1"/>
      <c r="U1448" s="1" t="str">
        <f>IF(I:I="国家开发银行","国开",IF(I:I="中国进出口银行","口行",IF(I:I="中国农业发展银行","农发","国债")))&amp;IF(G:G&lt;1,"0",G1448)</f>
        <v>农发7</v>
      </c>
      <c r="W1448" s="1"/>
      <c r="X1448" s="1"/>
    </row>
    <row r="1449" spans="1:24" ht="15.75" hidden="1" x14ac:dyDescent="0.25">
      <c r="A1449" s="113" t="str">
        <f t="shared" si="44"/>
        <v>180004.IB</v>
      </c>
      <c r="B1449" s="29" t="s">
        <v>4337</v>
      </c>
      <c r="C1449" s="29" t="s">
        <v>4338</v>
      </c>
      <c r="D1449" s="33">
        <v>43180</v>
      </c>
      <c r="E1449" s="33">
        <v>43181</v>
      </c>
      <c r="F1449" s="30">
        <v>200</v>
      </c>
      <c r="G1449" s="30">
        <v>10</v>
      </c>
      <c r="H1449" s="29" t="s">
        <v>12</v>
      </c>
      <c r="I1449" s="29" t="s">
        <v>31</v>
      </c>
      <c r="J1449" s="30">
        <v>3.7054</v>
      </c>
      <c r="K1449" s="30">
        <v>2.76</v>
      </c>
      <c r="L1449" s="30">
        <v>3.7471000000000001</v>
      </c>
      <c r="M1449" s="30">
        <v>2.2999999999999998</v>
      </c>
      <c r="N1449" s="84">
        <f>[1]!b_anal_modidura_cnbd(A1449,E1449,1)</f>
        <v>8.1144999999999996</v>
      </c>
      <c r="O1449" s="85">
        <f>[1]!b_anal_yield_cnbd(A1449,D1449,1)</f>
        <v>3.7625000000000002</v>
      </c>
      <c r="P1449" s="86">
        <f>IF(U:U="国开1",0.09/N1449+J1449,IF(U:U="国开3",0.14/N1449+J1449,IF(U:U="国开5",0.24/N1449+J1449,IF(U:U="国开7",0.24/N1449+J1449,IF(U:U="国开10",0.29/N1449+J1449,IF(U:U="口行1",0.08/N1449+J1449,IF(U:U="口行2",0.08/N1449+J1449,IF(U:U="口行3",0.08/N1449+J1449,IF(U:U="口行5",0.13/N1449+J1449,IF(U:U="口行7",0.13/N1449+J1449,IF(U:U="口行10",0.18/N1449+J1449,IF(U:U="农发1",0.09/N1449+J1449,IF(U:U="农发2",0.09/N1449+J1449,IF(U:U="农发3",0.09/N1449+J1449,IF(U:U="农发5",0.14/N1449+J1449,IF(U:U="农发7",0.19/N1449+J1449,IF(U:U="农发10",0.19/N1449+J1449,IF(U:U="农发20",0.24/N1449+J1449,IF(U:U="国债1",0.05/N1449+J1449,IF(U:U="国债2",0.05/N1449+J1449,IF(U:U="国债3",0.05/N1449+J1449,IF(U:U="国开0",0,IF(U:U="农发0",0,IF(U:U="国债0",0,IF(U:U="口行0",0,0.1/N1449+J1449)))))))))))))))))))))))))</f>
        <v>3.7177236182143076</v>
      </c>
      <c r="Q1449" s="1"/>
      <c r="R1449" s="88">
        <f t="shared" si="45"/>
        <v>-4.4776381785692543</v>
      </c>
      <c r="S1449" s="1"/>
      <c r="U1449" s="1" t="str">
        <f>IF(I:I="国家开发银行","国开",IF(I:I="中国进出口银行","口行",IF(I:I="中国农业发展银行","农发","国债")))&amp;IF(G:G&lt;1,"0",G1449)</f>
        <v>国债10</v>
      </c>
      <c r="W1449" s="1"/>
      <c r="X1449" s="1"/>
    </row>
    <row r="1450" spans="1:24" ht="15.75" hidden="1" x14ac:dyDescent="0.25">
      <c r="A1450" s="113" t="str">
        <f t="shared" si="44"/>
        <v>180203.IB</v>
      </c>
      <c r="B1450" s="29" t="s">
        <v>4339</v>
      </c>
      <c r="C1450" s="29" t="s">
        <v>4340</v>
      </c>
      <c r="D1450" s="33">
        <v>43181</v>
      </c>
      <c r="E1450" s="33">
        <v>43185</v>
      </c>
      <c r="F1450" s="30">
        <v>80</v>
      </c>
      <c r="G1450" s="30">
        <v>3</v>
      </c>
      <c r="H1450" s="29" t="s">
        <v>12</v>
      </c>
      <c r="I1450" s="29" t="s">
        <v>15</v>
      </c>
      <c r="J1450" s="30">
        <v>4.4542999999999999</v>
      </c>
      <c r="K1450" s="30">
        <v>2.8</v>
      </c>
      <c r="L1450" s="30"/>
      <c r="M1450" s="30">
        <v>2.16</v>
      </c>
      <c r="N1450" s="84">
        <f>[1]!b_anal_modidura_cnbd(A1450,E1450,1)</f>
        <v>2.702</v>
      </c>
      <c r="O1450" s="85">
        <f>[1]!b_anal_yield_cnbd(A1450,D1450,1)</f>
        <v>4.5377000000000001</v>
      </c>
      <c r="P1450" s="86">
        <f>IF(U:U="国开1",0.09/N1450+J1450,IF(U:U="国开3",0.14/N1450+J1450,IF(U:U="国开5",0.24/N1450+J1450,IF(U:U="国开7",0.24/N1450+J1450,IF(U:U="国开10",0.29/N1450+J1450,IF(U:U="口行1",0.08/N1450+J1450,IF(U:U="口行2",0.08/N1450+J1450,IF(U:U="口行3",0.08/N1450+J1450,IF(U:U="口行5",0.13/N1450+J1450,IF(U:U="口行7",0.13/N1450+J1450,IF(U:U="口行10",0.18/N1450+J1450,IF(U:U="农发1",0.09/N1450+J1450,IF(U:U="农发2",0.09/N1450+J1450,IF(U:U="农发3",0.09/N1450+J1450,IF(U:U="农发5",0.14/N1450+J1450,IF(U:U="农发7",0.19/N1450+J1450,IF(U:U="农发10",0.19/N1450+J1450,IF(U:U="农发20",0.24/N1450+J1450,IF(U:U="国债1",0.05/N1450+J1450,IF(U:U="国债2",0.05/N1450+J1450,IF(U:U="国债3",0.05/N1450+J1450,IF(U:U="国开0",0,IF(U:U="农发0",0,IF(U:U="国债0",0,IF(U:U="口行0",0,0.1/N1450+J1450)))))))))))))))))))))))))</f>
        <v>4.5061134715025908</v>
      </c>
      <c r="Q1450" s="1"/>
      <c r="R1450" s="88">
        <f t="shared" si="45"/>
        <v>-3.1586528497409283</v>
      </c>
      <c r="S1450" s="1"/>
      <c r="U1450" s="1" t="str">
        <f>IF(I:I="国家开发银行","国开",IF(I:I="中国进出口银行","口行",IF(I:I="中国农业发展银行","农发","国债")))&amp;IF(G:G&lt;1,"0",G1450)</f>
        <v>国开3</v>
      </c>
      <c r="W1450" s="1"/>
      <c r="X1450" s="1"/>
    </row>
    <row r="1451" spans="1:24" ht="15.75" hidden="1" x14ac:dyDescent="0.25">
      <c r="A1451" s="113" t="str">
        <f t="shared" si="44"/>
        <v>180302.IB</v>
      </c>
      <c r="B1451" s="29" t="s">
        <v>4341</v>
      </c>
      <c r="C1451" s="29" t="s">
        <v>4342</v>
      </c>
      <c r="D1451" s="33">
        <v>43181</v>
      </c>
      <c r="E1451" s="33">
        <v>43185</v>
      </c>
      <c r="F1451" s="30">
        <v>54.5</v>
      </c>
      <c r="G1451" s="30">
        <v>3</v>
      </c>
      <c r="H1451" s="29" t="s">
        <v>12</v>
      </c>
      <c r="I1451" s="29" t="s">
        <v>22</v>
      </c>
      <c r="J1451" s="30">
        <v>4.5598999999999998</v>
      </c>
      <c r="K1451" s="30">
        <v>2.33</v>
      </c>
      <c r="L1451" s="30"/>
      <c r="M1451" s="30">
        <v>1.27</v>
      </c>
      <c r="N1451" s="84">
        <f>[1]!b_anal_modidura_cnbd(A1451,E1451,1)</f>
        <v>2.5762999999999998</v>
      </c>
      <c r="O1451" s="85">
        <f>[1]!b_anal_yield_cnbd(A1451,D1451,1)</f>
        <v>4.5952999999999999</v>
      </c>
      <c r="P1451" s="86">
        <f>IF(U:U="国开1",0.09/N1451+J1451,IF(U:U="国开3",0.14/N1451+J1451,IF(U:U="国开5",0.24/N1451+J1451,IF(U:U="国开7",0.24/N1451+J1451,IF(U:U="国开10",0.29/N1451+J1451,IF(U:U="口行1",0.08/N1451+J1451,IF(U:U="口行2",0.08/N1451+J1451,IF(U:U="口行3",0.08/N1451+J1451,IF(U:U="口行5",0.13/N1451+J1451,IF(U:U="口行7",0.13/N1451+J1451,IF(U:U="口行10",0.18/N1451+J1451,IF(U:U="农发1",0.09/N1451+J1451,IF(U:U="农发2",0.09/N1451+J1451,IF(U:U="农发3",0.09/N1451+J1451,IF(U:U="农发5",0.14/N1451+J1451,IF(U:U="农发7",0.19/N1451+J1451,IF(U:U="农发10",0.19/N1451+J1451,IF(U:U="农发20",0.24/N1451+J1451,IF(U:U="国债1",0.05/N1451+J1451,IF(U:U="国债2",0.05/N1451+J1451,IF(U:U="国债3",0.05/N1451+J1451,IF(U:U="国开0",0,IF(U:U="农发0",0,IF(U:U="国债0",0,IF(U:U="口行0",0,0.1/N1451+J1451)))))))))))))))))))))))))</f>
        <v>4.5909522842836621</v>
      </c>
      <c r="Q1451" s="1"/>
      <c r="R1451" s="88">
        <f t="shared" si="45"/>
        <v>-0.43477157163378521</v>
      </c>
      <c r="S1451" s="1"/>
      <c r="U1451" s="1" t="str">
        <f>IF(I:I="国家开发银行","国开",IF(I:I="中国进出口银行","口行",IF(I:I="中国农业发展银行","农发","国债")))&amp;IF(G:G&lt;1,"0",G1451)</f>
        <v>口行3</v>
      </c>
      <c r="W1451" s="1"/>
      <c r="X1451" s="1"/>
    </row>
    <row r="1452" spans="1:24" ht="15.75" hidden="1" x14ac:dyDescent="0.25">
      <c r="A1452" s="113" t="str">
        <f t="shared" si="44"/>
        <v>170208.IB</v>
      </c>
      <c r="B1452" s="29" t="s">
        <v>4343</v>
      </c>
      <c r="C1452" s="29" t="s">
        <v>4344</v>
      </c>
      <c r="D1452" s="33">
        <v>43181</v>
      </c>
      <c r="E1452" s="33">
        <v>43185</v>
      </c>
      <c r="F1452" s="30">
        <v>50</v>
      </c>
      <c r="G1452" s="30">
        <v>7</v>
      </c>
      <c r="H1452" s="29" t="s">
        <v>12</v>
      </c>
      <c r="I1452" s="29" t="s">
        <v>15</v>
      </c>
      <c r="J1452" s="30">
        <v>4.8357999999999999</v>
      </c>
      <c r="K1452" s="30">
        <v>2.54</v>
      </c>
      <c r="L1452" s="30"/>
      <c r="M1452" s="30">
        <v>1.37</v>
      </c>
      <c r="N1452" s="84">
        <f>[1]!b_anal_modidura_cnbd(A1452,E1452,1)</f>
        <v>5.327</v>
      </c>
      <c r="O1452" s="85">
        <f>[1]!b_anal_yield_cnbd(A1452,D1452,1)</f>
        <v>4.8872999999999998</v>
      </c>
      <c r="P1452" s="86">
        <f>IF(U:U="国开1",0.09/N1452+J1452,IF(U:U="国开3",0.14/N1452+J1452,IF(U:U="国开5",0.24/N1452+J1452,IF(U:U="国开7",0.24/N1452+J1452,IF(U:U="国开10",0.29/N1452+J1452,IF(U:U="口行1",0.08/N1452+J1452,IF(U:U="口行2",0.08/N1452+J1452,IF(U:U="口行3",0.08/N1452+J1452,IF(U:U="口行5",0.13/N1452+J1452,IF(U:U="口行7",0.13/N1452+J1452,IF(U:U="口行10",0.18/N1452+J1452,IF(U:U="农发1",0.09/N1452+J1452,IF(U:U="农发2",0.09/N1452+J1452,IF(U:U="农发3",0.09/N1452+J1452,IF(U:U="农发5",0.14/N1452+J1452,IF(U:U="农发7",0.19/N1452+J1452,IF(U:U="农发10",0.19/N1452+J1452,IF(U:U="农发20",0.24/N1452+J1452,IF(U:U="国债1",0.05/N1452+J1452,IF(U:U="国债2",0.05/N1452+J1452,IF(U:U="国债3",0.05/N1452+J1452,IF(U:U="国开0",0,IF(U:U="农发0",0,IF(U:U="国债0",0,IF(U:U="口行0",0,0.1/N1452+J1452)))))))))))))))))))))))))</f>
        <v>4.8808535010324761</v>
      </c>
      <c r="Q1452" s="1"/>
      <c r="R1452" s="88">
        <f t="shared" si="45"/>
        <v>-0.6446498967523695</v>
      </c>
      <c r="S1452" s="1"/>
      <c r="U1452" s="1" t="str">
        <f>IF(I:I="国家开发银行","国开",IF(I:I="中国进出口银行","口行",IF(I:I="中国农业发展银行","农发","国债")))&amp;IF(G:G&lt;1,"0",G1452)</f>
        <v>国开7</v>
      </c>
      <c r="W1452" s="1"/>
      <c r="X1452" s="1"/>
    </row>
    <row r="1453" spans="1:24" ht="15.75" hidden="1" x14ac:dyDescent="0.25">
      <c r="A1453" s="113" t="str">
        <f t="shared" si="44"/>
        <v>180303.IB</v>
      </c>
      <c r="B1453" s="29" t="s">
        <v>4345</v>
      </c>
      <c r="C1453" s="29" t="s">
        <v>4346</v>
      </c>
      <c r="D1453" s="33">
        <v>43181</v>
      </c>
      <c r="E1453" s="33">
        <v>43185</v>
      </c>
      <c r="F1453" s="30">
        <v>53.3</v>
      </c>
      <c r="G1453" s="30">
        <v>5</v>
      </c>
      <c r="H1453" s="29" t="s">
        <v>12</v>
      </c>
      <c r="I1453" s="29" t="s">
        <v>22</v>
      </c>
      <c r="J1453" s="30">
        <v>4.6962999999999999</v>
      </c>
      <c r="K1453" s="30">
        <v>2.11</v>
      </c>
      <c r="L1453" s="30"/>
      <c r="M1453" s="30">
        <v>1.37</v>
      </c>
      <c r="N1453" s="84">
        <f>[1]!b_anal_modidura_cnbd(A1453,E1453,1)</f>
        <v>4.2039</v>
      </c>
      <c r="O1453" s="85">
        <f>[1]!b_anal_yield_cnbd(A1453,D1453,1)</f>
        <v>4.7373000000000003</v>
      </c>
      <c r="P1453" s="86">
        <f>IF(U:U="国开1",0.09/N1453+J1453,IF(U:U="国开3",0.14/N1453+J1453,IF(U:U="国开5",0.24/N1453+J1453,IF(U:U="国开7",0.24/N1453+J1453,IF(U:U="国开10",0.29/N1453+J1453,IF(U:U="口行1",0.08/N1453+J1453,IF(U:U="口行2",0.08/N1453+J1453,IF(U:U="口行3",0.08/N1453+J1453,IF(U:U="口行5",0.13/N1453+J1453,IF(U:U="口行7",0.13/N1453+J1453,IF(U:U="口行10",0.18/N1453+J1453,IF(U:U="农发1",0.09/N1453+J1453,IF(U:U="农发2",0.09/N1453+J1453,IF(U:U="农发3",0.09/N1453+J1453,IF(U:U="农发5",0.14/N1453+J1453,IF(U:U="农发7",0.19/N1453+J1453,IF(U:U="农发10",0.19/N1453+J1453,IF(U:U="农发20",0.24/N1453+J1453,IF(U:U="国债1",0.05/N1453+J1453,IF(U:U="国债2",0.05/N1453+J1453,IF(U:U="国债3",0.05/N1453+J1453,IF(U:U="国开0",0,IF(U:U="农发0",0,IF(U:U="国债0",0,IF(U:U="口行0",0,0.1/N1453+J1453)))))))))))))))))))))))))</f>
        <v>4.7272236661195555</v>
      </c>
      <c r="Q1453" s="1"/>
      <c r="R1453" s="88">
        <f t="shared" si="45"/>
        <v>-1.0076333880444821</v>
      </c>
      <c r="S1453" s="1"/>
      <c r="U1453" s="1" t="str">
        <f>IF(I:I="国家开发银行","国开",IF(I:I="中国进出口银行","口行",IF(I:I="中国农业发展银行","农发","国债")))&amp;IF(G:G&lt;1,"0",G1453)</f>
        <v>口行5</v>
      </c>
      <c r="W1453" s="1"/>
      <c r="X1453" s="1"/>
    </row>
    <row r="1454" spans="1:24" ht="15.75" hidden="1" x14ac:dyDescent="0.25">
      <c r="A1454" s="113" t="str">
        <f t="shared" si="44"/>
        <v>180205.IB</v>
      </c>
      <c r="B1454" s="29" t="s">
        <v>4347</v>
      </c>
      <c r="C1454" s="29" t="s">
        <v>4348</v>
      </c>
      <c r="D1454" s="33">
        <v>43181</v>
      </c>
      <c r="E1454" s="33">
        <v>43185</v>
      </c>
      <c r="F1454" s="30">
        <v>80</v>
      </c>
      <c r="G1454" s="30">
        <v>10</v>
      </c>
      <c r="H1454" s="29" t="s">
        <v>12</v>
      </c>
      <c r="I1454" s="29" t="s">
        <v>15</v>
      </c>
      <c r="J1454" s="30">
        <v>4.7392000000000003</v>
      </c>
      <c r="K1454" s="30">
        <v>3.25</v>
      </c>
      <c r="L1454" s="30"/>
      <c r="M1454" s="30">
        <v>2.88</v>
      </c>
      <c r="N1454" s="84">
        <f>[1]!b_anal_modidura_cnbd(A1454,E1454,1)</f>
        <v>7.6798000000000002</v>
      </c>
      <c r="O1454" s="85">
        <f>[1]!b_anal_yield_cnbd(A1454,D1454,1)</f>
        <v>4.7801</v>
      </c>
      <c r="P1454" s="86">
        <f>IF(U:U="国开1",0.09/N1454+J1454,IF(U:U="国开3",0.14/N1454+J1454,IF(U:U="国开5",0.24/N1454+J1454,IF(U:U="国开7",0.24/N1454+J1454,IF(U:U="国开10",0.29/N1454+J1454,IF(U:U="口行1",0.08/N1454+J1454,IF(U:U="口行2",0.08/N1454+J1454,IF(U:U="口行3",0.08/N1454+J1454,IF(U:U="口行5",0.13/N1454+J1454,IF(U:U="口行7",0.13/N1454+J1454,IF(U:U="口行10",0.18/N1454+J1454,IF(U:U="农发1",0.09/N1454+J1454,IF(U:U="农发2",0.09/N1454+J1454,IF(U:U="农发3",0.09/N1454+J1454,IF(U:U="农发5",0.14/N1454+J1454,IF(U:U="农发7",0.19/N1454+J1454,IF(U:U="农发10",0.19/N1454+J1454,IF(U:U="农发20",0.24/N1454+J1454,IF(U:U="国债1",0.05/N1454+J1454,IF(U:U="国债2",0.05/N1454+J1454,IF(U:U="国债3",0.05/N1454+J1454,IF(U:U="国开0",0,IF(U:U="农发0",0,IF(U:U="国债0",0,IF(U:U="口行0",0,0.1/N1454+J1454)))))))))))))))))))))))))</f>
        <v>4.77696140003646</v>
      </c>
      <c r="Q1454" s="1"/>
      <c r="R1454" s="88">
        <f t="shared" si="45"/>
        <v>-0.31385999635400452</v>
      </c>
      <c r="S1454" s="1"/>
      <c r="U1454" s="1" t="str">
        <f>IF(I:I="国家开发银行","国开",IF(I:I="中国进出口银行","口行",IF(I:I="中国农业发展银行","农发","国债")))&amp;IF(G:G&lt;1,"0",G1454)</f>
        <v>国开10</v>
      </c>
      <c r="W1454" s="1"/>
      <c r="X1454" s="1"/>
    </row>
    <row r="1455" spans="1:24" ht="15.75" hidden="1" x14ac:dyDescent="0.25">
      <c r="A1455" s="113" t="str">
        <f t="shared" si="44"/>
        <v>180403.IB</v>
      </c>
      <c r="B1455" s="29" t="s">
        <v>4349</v>
      </c>
      <c r="C1455" s="29" t="s">
        <v>4350</v>
      </c>
      <c r="D1455" s="33">
        <v>43185</v>
      </c>
      <c r="E1455" s="33">
        <v>43187</v>
      </c>
      <c r="F1455" s="30">
        <v>70</v>
      </c>
      <c r="G1455" s="30">
        <v>5</v>
      </c>
      <c r="H1455" s="29" t="s">
        <v>12</v>
      </c>
      <c r="I1455" s="29" t="s">
        <v>41</v>
      </c>
      <c r="J1455" s="30">
        <v>4.5720000000000001</v>
      </c>
      <c r="K1455" s="30">
        <v>2.56</v>
      </c>
      <c r="L1455" s="30"/>
      <c r="M1455" s="30">
        <v>3.63</v>
      </c>
      <c r="N1455" s="84">
        <f>[1]!b_anal_modidura_cnbd(A1455,E1455,1)</f>
        <v>4.1853999999999996</v>
      </c>
      <c r="O1455" s="85">
        <f>[1]!b_anal_yield_cnbd(A1455,D1455,1)</f>
        <v>4.6252000000000004</v>
      </c>
      <c r="P1455" s="86">
        <f>IF(U:U="国开1",0.09/N1455+J1455,IF(U:U="国开3",0.14/N1455+J1455,IF(U:U="国开5",0.24/N1455+J1455,IF(U:U="国开7",0.24/N1455+J1455,IF(U:U="国开10",0.29/N1455+J1455,IF(U:U="口行1",0.08/N1455+J1455,IF(U:U="口行2",0.08/N1455+J1455,IF(U:U="口行3",0.08/N1455+J1455,IF(U:U="口行5",0.13/N1455+J1455,IF(U:U="口行7",0.13/N1455+J1455,IF(U:U="口行10",0.18/N1455+J1455,IF(U:U="农发1",0.09/N1455+J1455,IF(U:U="农发2",0.09/N1455+J1455,IF(U:U="农发3",0.09/N1455+J1455,IF(U:U="农发5",0.14/N1455+J1455,IF(U:U="农发7",0.19/N1455+J1455,IF(U:U="农发10",0.19/N1455+J1455,IF(U:U="农发20",0.24/N1455+J1455,IF(U:U="国债1",0.05/N1455+J1455,IF(U:U="国债2",0.05/N1455+J1455,IF(U:U="国债3",0.05/N1455+J1455,IF(U:U="国开0",0,IF(U:U="农发0",0,IF(U:U="国债0",0,IF(U:U="口行0",0,0.1/N1455+J1455)))))))))))))))))))))))))</f>
        <v>4.6054496105509628</v>
      </c>
      <c r="Q1455" s="1"/>
      <c r="R1455" s="88">
        <f t="shared" si="45"/>
        <v>-1.975038944903762</v>
      </c>
      <c r="S1455" s="1"/>
      <c r="U1455" s="1" t="str">
        <f>IF(I:I="国家开发银行","国开",IF(I:I="中国进出口银行","口行",IF(I:I="中国农业发展银行","农发","国债")))&amp;IF(G:G&lt;1,"0",G1455)</f>
        <v>农发5</v>
      </c>
      <c r="W1455" s="1"/>
      <c r="X1455" s="1"/>
    </row>
    <row r="1456" spans="1:24" ht="15.75" hidden="1" x14ac:dyDescent="0.25">
      <c r="A1456" s="113" t="str">
        <f t="shared" si="44"/>
        <v>180402.IB</v>
      </c>
      <c r="B1456" s="29" t="s">
        <v>4351</v>
      </c>
      <c r="C1456" s="29" t="s">
        <v>4352</v>
      </c>
      <c r="D1456" s="33">
        <v>43185</v>
      </c>
      <c r="E1456" s="33">
        <v>43187</v>
      </c>
      <c r="F1456" s="30">
        <v>70</v>
      </c>
      <c r="G1456" s="30">
        <v>3</v>
      </c>
      <c r="H1456" s="29" t="s">
        <v>12</v>
      </c>
      <c r="I1456" s="29" t="s">
        <v>41</v>
      </c>
      <c r="J1456" s="30">
        <v>4.4386000000000001</v>
      </c>
      <c r="K1456" s="30">
        <v>3.11</v>
      </c>
      <c r="L1456" s="30"/>
      <c r="M1456" s="30">
        <v>29.5</v>
      </c>
      <c r="N1456" s="84">
        <f>[1]!b_anal_modidura_cnbd(A1456,E1456,1)</f>
        <v>2.5764999999999998</v>
      </c>
      <c r="O1456" s="85">
        <f>[1]!b_anal_yield_cnbd(A1456,D1456,1)</f>
        <v>4.4904000000000002</v>
      </c>
      <c r="P1456" s="86">
        <f>IF(U:U="国开1",0.09/N1456+J1456,IF(U:U="国开3",0.14/N1456+J1456,IF(U:U="国开5",0.24/N1456+J1456,IF(U:U="国开7",0.24/N1456+J1456,IF(U:U="国开10",0.29/N1456+J1456,IF(U:U="口行1",0.08/N1456+J1456,IF(U:U="口行2",0.08/N1456+J1456,IF(U:U="口行3",0.08/N1456+J1456,IF(U:U="口行5",0.13/N1456+J1456,IF(U:U="口行7",0.13/N1456+J1456,IF(U:U="口行10",0.18/N1456+J1456,IF(U:U="农发1",0.09/N1456+J1456,IF(U:U="农发2",0.09/N1456+J1456,IF(U:U="农发3",0.09/N1456+J1456,IF(U:U="农发5",0.14/N1456+J1456,IF(U:U="农发7",0.19/N1456+J1456,IF(U:U="农发10",0.19/N1456+J1456,IF(U:U="农发20",0.24/N1456+J1456,IF(U:U="国债1",0.05/N1456+J1456,IF(U:U="国债2",0.05/N1456+J1456,IF(U:U="国债3",0.05/N1456+J1456,IF(U:U="国开0",0,IF(U:U="农发0",0,IF(U:U="国债0",0,IF(U:U="口行0",0,0.1/N1456+J1456)))))))))))))))))))))))))</f>
        <v>4.4735311080923736</v>
      </c>
      <c r="Q1456" s="1"/>
      <c r="R1456" s="88">
        <f t="shared" si="45"/>
        <v>-1.6868891907626526</v>
      </c>
      <c r="S1456" s="1"/>
      <c r="U1456" s="1" t="str">
        <f>IF(I:I="国家开发银行","国开",IF(I:I="中国进出口银行","口行",IF(I:I="中国农业发展银行","农发","国债")))&amp;IF(G:G&lt;1,"0",G1456)</f>
        <v>农发3</v>
      </c>
      <c r="W1456" s="1"/>
      <c r="X1456" s="1"/>
    </row>
    <row r="1457" spans="1:24" ht="15.75" hidden="1" x14ac:dyDescent="0.25">
      <c r="A1457" s="113" t="str">
        <f t="shared" si="44"/>
        <v>180203.IB</v>
      </c>
      <c r="B1457" s="29" t="s">
        <v>4353</v>
      </c>
      <c r="C1457" s="29" t="s">
        <v>4354</v>
      </c>
      <c r="D1457" s="33">
        <v>43186</v>
      </c>
      <c r="E1457" s="33">
        <v>43188</v>
      </c>
      <c r="F1457" s="30">
        <v>80</v>
      </c>
      <c r="G1457" s="30">
        <v>3</v>
      </c>
      <c r="H1457" s="29" t="s">
        <v>12</v>
      </c>
      <c r="I1457" s="29" t="s">
        <v>15</v>
      </c>
      <c r="J1457" s="30">
        <v>4.4455</v>
      </c>
      <c r="K1457" s="30">
        <v>3.21</v>
      </c>
      <c r="L1457" s="30"/>
      <c r="M1457" s="30">
        <v>2.37</v>
      </c>
      <c r="N1457" s="84">
        <f>[1]!b_anal_modidura_cnbd(A1457,E1457,1)</f>
        <v>2.694</v>
      </c>
      <c r="O1457" s="85">
        <f>[1]!b_anal_yield_cnbd(A1457,D1457,1)</f>
        <v>4.5202</v>
      </c>
      <c r="P1457" s="86">
        <f>IF(U:U="国开1",0.09/N1457+J1457,IF(U:U="国开3",0.14/N1457+J1457,IF(U:U="国开5",0.24/N1457+J1457,IF(U:U="国开7",0.24/N1457+J1457,IF(U:U="国开10",0.29/N1457+J1457,IF(U:U="口行1",0.08/N1457+J1457,IF(U:U="口行2",0.08/N1457+J1457,IF(U:U="口行3",0.08/N1457+J1457,IF(U:U="口行5",0.13/N1457+J1457,IF(U:U="口行7",0.13/N1457+J1457,IF(U:U="口行10",0.18/N1457+J1457,IF(U:U="农发1",0.09/N1457+J1457,IF(U:U="农发2",0.09/N1457+J1457,IF(U:U="农发3",0.09/N1457+J1457,IF(U:U="农发5",0.14/N1457+J1457,IF(U:U="农发7",0.19/N1457+J1457,IF(U:U="农发10",0.19/N1457+J1457,IF(U:U="农发20",0.24/N1457+J1457,IF(U:U="国债1",0.05/N1457+J1457,IF(U:U="国债2",0.05/N1457+J1457,IF(U:U="国债3",0.05/N1457+J1457,IF(U:U="国开0",0,IF(U:U="农发0",0,IF(U:U="国债0",0,IF(U:U="口行0",0,0.1/N1457+J1457)))))))))))))))))))))))))</f>
        <v>4.497467334818114</v>
      </c>
      <c r="Q1457" s="1"/>
      <c r="R1457" s="88">
        <f t="shared" si="45"/>
        <v>-2.2732665181885992</v>
      </c>
      <c r="S1457" s="1"/>
      <c r="U1457" s="1" t="str">
        <f>IF(I:I="国家开发银行","国开",IF(I:I="中国进出口银行","口行",IF(I:I="中国农业发展银行","农发","国债")))&amp;IF(G:G&lt;1,"0",G1457)</f>
        <v>国开3</v>
      </c>
      <c r="W1457" s="1"/>
      <c r="X1457" s="1"/>
    </row>
    <row r="1458" spans="1:24" ht="15.75" hidden="1" x14ac:dyDescent="0.25">
      <c r="A1458" s="113" t="str">
        <f t="shared" si="44"/>
        <v>180205.IB</v>
      </c>
      <c r="B1458" s="29" t="s">
        <v>4355</v>
      </c>
      <c r="C1458" s="29" t="s">
        <v>4356</v>
      </c>
      <c r="D1458" s="33">
        <v>43186</v>
      </c>
      <c r="E1458" s="33">
        <v>43188</v>
      </c>
      <c r="F1458" s="30">
        <v>100</v>
      </c>
      <c r="G1458" s="30">
        <v>10</v>
      </c>
      <c r="H1458" s="29" t="s">
        <v>12</v>
      </c>
      <c r="I1458" s="29" t="s">
        <v>15</v>
      </c>
      <c r="J1458" s="30">
        <v>4.6826999999999996</v>
      </c>
      <c r="K1458" s="30">
        <v>3.64</v>
      </c>
      <c r="L1458" s="30"/>
      <c r="M1458" s="30">
        <v>1.3</v>
      </c>
      <c r="N1458" s="84">
        <f>[1]!b_anal_modidura_cnbd(A1458,E1458,1)</f>
        <v>7.6749999999999998</v>
      </c>
      <c r="O1458" s="85">
        <f>[1]!b_anal_yield_cnbd(A1458,D1458,1)</f>
        <v>4.7095000000000002</v>
      </c>
      <c r="P1458" s="86">
        <f>IF(U:U="国开1",0.09/N1458+J1458,IF(U:U="国开3",0.14/N1458+J1458,IF(U:U="国开5",0.24/N1458+J1458,IF(U:U="国开7",0.24/N1458+J1458,IF(U:U="国开10",0.29/N1458+J1458,IF(U:U="口行1",0.08/N1458+J1458,IF(U:U="口行2",0.08/N1458+J1458,IF(U:U="口行3",0.08/N1458+J1458,IF(U:U="口行5",0.13/N1458+J1458,IF(U:U="口行7",0.13/N1458+J1458,IF(U:U="口行10",0.18/N1458+J1458,IF(U:U="农发1",0.09/N1458+J1458,IF(U:U="农发2",0.09/N1458+J1458,IF(U:U="农发3",0.09/N1458+J1458,IF(U:U="农发5",0.14/N1458+J1458,IF(U:U="农发7",0.19/N1458+J1458,IF(U:U="农发10",0.19/N1458+J1458,IF(U:U="农发20",0.24/N1458+J1458,IF(U:U="国债1",0.05/N1458+J1458,IF(U:U="国债2",0.05/N1458+J1458,IF(U:U="国债3",0.05/N1458+J1458,IF(U:U="国开0",0,IF(U:U="农发0",0,IF(U:U="国债0",0,IF(U:U="口行0",0,0.1/N1458+J1458)))))))))))))))))))))))))</f>
        <v>4.720485016286645</v>
      </c>
      <c r="Q1458" s="1"/>
      <c r="R1458" s="88">
        <f t="shared" si="45"/>
        <v>1.0985016286644722</v>
      </c>
      <c r="S1458" s="1"/>
      <c r="U1458" s="1" t="str">
        <f>IF(I:I="国家开发银行","国开",IF(I:I="中国进出口银行","口行",IF(I:I="中国农业发展银行","农发","国债")))&amp;IF(G:G&lt;1,"0",G1458)</f>
        <v>国开10</v>
      </c>
      <c r="W1458" s="1"/>
      <c r="X1458" s="1"/>
    </row>
    <row r="1459" spans="1:24" ht="15.75" hidden="1" x14ac:dyDescent="0.25">
      <c r="A1459" s="113" t="str">
        <f t="shared" si="44"/>
        <v>180401.IB</v>
      </c>
      <c r="B1459" s="29" t="s">
        <v>4357</v>
      </c>
      <c r="C1459" s="29" t="s">
        <v>4358</v>
      </c>
      <c r="D1459" s="33">
        <v>43187</v>
      </c>
      <c r="E1459" s="33">
        <v>43192</v>
      </c>
      <c r="F1459" s="30">
        <v>45</v>
      </c>
      <c r="G1459" s="30">
        <v>7</v>
      </c>
      <c r="H1459" s="29" t="s">
        <v>12</v>
      </c>
      <c r="I1459" s="29" t="s">
        <v>41</v>
      </c>
      <c r="J1459" s="30">
        <v>4.7080000000000002</v>
      </c>
      <c r="K1459" s="30">
        <v>3.46</v>
      </c>
      <c r="L1459" s="30"/>
      <c r="M1459" s="30">
        <v>1.41</v>
      </c>
      <c r="N1459" s="84">
        <f>[1]!b_anal_modidura_cnbd(A1459,E1459,1)</f>
        <v>5.5995999999999997</v>
      </c>
      <c r="O1459" s="85">
        <f>[1]!b_anal_yield_cnbd(A1459,D1459,1)</f>
        <v>4.7967000000000004</v>
      </c>
      <c r="P1459" s="86">
        <f>IF(U:U="国开1",0.09/N1459+J1459,IF(U:U="国开3",0.14/N1459+J1459,IF(U:U="国开5",0.24/N1459+J1459,IF(U:U="国开7",0.24/N1459+J1459,IF(U:U="国开10",0.29/N1459+J1459,IF(U:U="口行1",0.08/N1459+J1459,IF(U:U="口行2",0.08/N1459+J1459,IF(U:U="口行3",0.08/N1459+J1459,IF(U:U="口行5",0.13/N1459+J1459,IF(U:U="口行7",0.13/N1459+J1459,IF(U:U="口行10",0.18/N1459+J1459,IF(U:U="农发1",0.09/N1459+J1459,IF(U:U="农发2",0.09/N1459+J1459,IF(U:U="农发3",0.09/N1459+J1459,IF(U:U="农发5",0.14/N1459+J1459,IF(U:U="农发7",0.19/N1459+J1459,IF(U:U="农发10",0.19/N1459+J1459,IF(U:U="农发20",0.24/N1459+J1459,IF(U:U="国债1",0.05/N1459+J1459,IF(U:U="国债2",0.05/N1459+J1459,IF(U:U="国债3",0.05/N1459+J1459,IF(U:U="国开0",0,IF(U:U="农发0",0,IF(U:U="国债0",0,IF(U:U="口行0",0,0.1/N1459+J1459)))))))))))))))))))))))))</f>
        <v>4.7419309950710771</v>
      </c>
      <c r="Q1459" s="1"/>
      <c r="R1459" s="88">
        <f t="shared" si="45"/>
        <v>-5.4769004928923337</v>
      </c>
      <c r="S1459" s="1"/>
      <c r="U1459" s="1" t="str">
        <f>IF(I:I="国家开发银行","国开",IF(I:I="中国进出口银行","口行",IF(I:I="中国农业发展银行","农发","国债")))&amp;IF(G:G&lt;1,"0",G1459)</f>
        <v>农发7</v>
      </c>
      <c r="W1459" s="1"/>
      <c r="X1459" s="1"/>
    </row>
    <row r="1460" spans="1:24" ht="15.75" hidden="1" x14ac:dyDescent="0.25">
      <c r="A1460" s="113" t="str">
        <f t="shared" si="44"/>
        <v>170415.IB</v>
      </c>
      <c r="B1460" s="29" t="s">
        <v>4359</v>
      </c>
      <c r="C1460" s="29" t="s">
        <v>4360</v>
      </c>
      <c r="D1460" s="33">
        <v>43187</v>
      </c>
      <c r="E1460" s="33">
        <v>43192</v>
      </c>
      <c r="F1460" s="30">
        <v>70</v>
      </c>
      <c r="G1460" s="30">
        <v>10</v>
      </c>
      <c r="H1460" s="29" t="s">
        <v>12</v>
      </c>
      <c r="I1460" s="29" t="s">
        <v>41</v>
      </c>
      <c r="J1460" s="30">
        <v>4.7751999999999999</v>
      </c>
      <c r="K1460" s="30">
        <v>3.58</v>
      </c>
      <c r="L1460" s="30"/>
      <c r="M1460" s="30">
        <v>2.85</v>
      </c>
      <c r="N1460" s="84">
        <f>[1]!b_anal_modidura_cnbd(A1460,E1460,1)</f>
        <v>7.3571999999999997</v>
      </c>
      <c r="O1460" s="85">
        <f>[1]!b_anal_yield_cnbd(A1460,D1460,1)</f>
        <v>4.8048999999999999</v>
      </c>
      <c r="P1460" s="86">
        <f>IF(U:U="国开1",0.09/N1460+J1460,IF(U:U="国开3",0.14/N1460+J1460,IF(U:U="国开5",0.24/N1460+J1460,IF(U:U="国开7",0.24/N1460+J1460,IF(U:U="国开10",0.29/N1460+J1460,IF(U:U="口行1",0.08/N1460+J1460,IF(U:U="口行2",0.08/N1460+J1460,IF(U:U="口行3",0.08/N1460+J1460,IF(U:U="口行5",0.13/N1460+J1460,IF(U:U="口行7",0.13/N1460+J1460,IF(U:U="口行10",0.18/N1460+J1460,IF(U:U="农发1",0.09/N1460+J1460,IF(U:U="农发2",0.09/N1460+J1460,IF(U:U="农发3",0.09/N1460+J1460,IF(U:U="农发5",0.14/N1460+J1460,IF(U:U="农发7",0.19/N1460+J1460,IF(U:U="农发10",0.19/N1460+J1460,IF(U:U="农发20",0.24/N1460+J1460,IF(U:U="国债1",0.05/N1460+J1460,IF(U:U="国债2",0.05/N1460+J1460,IF(U:U="国债3",0.05/N1460+J1460,IF(U:U="国开0",0,IF(U:U="农发0",0,IF(U:U="国债0",0,IF(U:U="口行0",0,0.1/N1460+J1460)))))))))))))))))))))))))</f>
        <v>4.8010250421355947</v>
      </c>
      <c r="Q1460" s="1"/>
      <c r="R1460" s="88">
        <f t="shared" si="45"/>
        <v>-0.38749578644052818</v>
      </c>
      <c r="S1460" s="1"/>
      <c r="U1460" s="1" t="str">
        <f>IF(I:I="国家开发银行","国开",IF(I:I="中国进出口银行","口行",IF(I:I="中国农业发展银行","农发","国债")))&amp;IF(G:G&lt;1,"0",G1460)</f>
        <v>农发10</v>
      </c>
      <c r="W1460" s="1"/>
      <c r="X1460" s="1"/>
    </row>
    <row r="1461" spans="1:24" ht="15.75" hidden="1" x14ac:dyDescent="0.25">
      <c r="A1461" s="113" t="str">
        <f t="shared" si="44"/>
        <v>180310.IB</v>
      </c>
      <c r="B1461" s="29" t="s">
        <v>4361</v>
      </c>
      <c r="C1461" s="29" t="s">
        <v>4362</v>
      </c>
      <c r="D1461" s="33">
        <v>43188</v>
      </c>
      <c r="E1461" s="33">
        <v>43192</v>
      </c>
      <c r="F1461" s="30">
        <v>45.3</v>
      </c>
      <c r="G1461" s="30">
        <v>10</v>
      </c>
      <c r="H1461" s="29" t="s">
        <v>12</v>
      </c>
      <c r="I1461" s="29" t="s">
        <v>22</v>
      </c>
      <c r="J1461" s="30">
        <v>4.8003</v>
      </c>
      <c r="K1461" s="30">
        <v>2.93</v>
      </c>
      <c r="L1461" s="30"/>
      <c r="M1461" s="30">
        <v>1.38</v>
      </c>
      <c r="N1461" s="84">
        <f>[1]!b_anal_modidura_cnbd(A1461,E1461,1)</f>
        <v>7.7602000000000002</v>
      </c>
      <c r="O1461" s="85">
        <f>[1]!b_anal_yield_cnbd(A1461,D1461,1)</f>
        <v>4.83</v>
      </c>
      <c r="P1461" s="86">
        <f>IF(U:U="国开1",0.09/N1461+J1461,IF(U:U="国开3",0.14/N1461+J1461,IF(U:U="国开5",0.24/N1461+J1461,IF(U:U="国开7",0.24/N1461+J1461,IF(U:U="国开10",0.29/N1461+J1461,IF(U:U="口行1",0.08/N1461+J1461,IF(U:U="口行2",0.08/N1461+J1461,IF(U:U="口行3",0.08/N1461+J1461,IF(U:U="口行5",0.13/N1461+J1461,IF(U:U="口行7",0.13/N1461+J1461,IF(U:U="口行10",0.18/N1461+J1461,IF(U:U="农发1",0.09/N1461+J1461,IF(U:U="农发2",0.09/N1461+J1461,IF(U:U="农发3",0.09/N1461+J1461,IF(U:U="农发5",0.14/N1461+J1461,IF(U:U="农发7",0.19/N1461+J1461,IF(U:U="农发10",0.19/N1461+J1461,IF(U:U="农发20",0.24/N1461+J1461,IF(U:U="国债1",0.05/N1461+J1461,IF(U:U="国债2",0.05/N1461+J1461,IF(U:U="国债3",0.05/N1461+J1461,IF(U:U="国开0",0,IF(U:U="农发0",0,IF(U:U="国债0",0,IF(U:U="口行0",0,0.1/N1461+J1461)))))))))))))))))))))))))</f>
        <v>4.8234952784722047</v>
      </c>
      <c r="Q1461" s="1"/>
      <c r="R1461" s="88">
        <f t="shared" si="45"/>
        <v>-0.65047215277953541</v>
      </c>
      <c r="S1461" s="1"/>
      <c r="U1461" s="1" t="str">
        <f>IF(I:I="国家开发银行","国开",IF(I:I="中国进出口银行","口行",IF(I:I="中国农业发展银行","农发","国债")))&amp;IF(G:G&lt;1,"0",G1461)</f>
        <v>口行10</v>
      </c>
      <c r="W1461" s="1"/>
      <c r="X1461" s="1"/>
    </row>
    <row r="1462" spans="1:24" ht="15.75" hidden="1" x14ac:dyDescent="0.25">
      <c r="A1462" s="113" t="str">
        <f t="shared" si="44"/>
        <v>180303.IB</v>
      </c>
      <c r="B1462" s="29" t="s">
        <v>4363</v>
      </c>
      <c r="C1462" s="29" t="s">
        <v>4364</v>
      </c>
      <c r="D1462" s="33">
        <v>43188</v>
      </c>
      <c r="E1462" s="33">
        <v>43192</v>
      </c>
      <c r="F1462" s="30">
        <v>63</v>
      </c>
      <c r="G1462" s="30">
        <v>5</v>
      </c>
      <c r="H1462" s="29" t="s">
        <v>12</v>
      </c>
      <c r="I1462" s="29" t="s">
        <v>22</v>
      </c>
      <c r="J1462" s="30">
        <v>4.5678000000000001</v>
      </c>
      <c r="K1462" s="30">
        <v>2.2000000000000002</v>
      </c>
      <c r="L1462" s="30"/>
      <c r="M1462" s="30">
        <v>1.08</v>
      </c>
      <c r="N1462" s="84">
        <f>[1]!b_anal_modidura_cnbd(A1462,E1462,1)</f>
        <v>4.1890000000000001</v>
      </c>
      <c r="O1462" s="85">
        <f>[1]!b_anal_yield_cnbd(A1462,D1462,1)</f>
        <v>4.6201999999999996</v>
      </c>
      <c r="P1462" s="86">
        <f>IF(U:U="国开1",0.09/N1462+J1462,IF(U:U="国开3",0.14/N1462+J1462,IF(U:U="国开5",0.24/N1462+J1462,IF(U:U="国开7",0.24/N1462+J1462,IF(U:U="国开10",0.29/N1462+J1462,IF(U:U="口行1",0.08/N1462+J1462,IF(U:U="口行2",0.08/N1462+J1462,IF(U:U="口行3",0.08/N1462+J1462,IF(U:U="口行5",0.13/N1462+J1462,IF(U:U="口行7",0.13/N1462+J1462,IF(U:U="口行10",0.18/N1462+J1462,IF(U:U="农发1",0.09/N1462+J1462,IF(U:U="农发2",0.09/N1462+J1462,IF(U:U="农发3",0.09/N1462+J1462,IF(U:U="农发5",0.14/N1462+J1462,IF(U:U="农发7",0.19/N1462+J1462,IF(U:U="农发10",0.19/N1462+J1462,IF(U:U="农发20",0.24/N1462+J1462,IF(U:U="国债1",0.05/N1462+J1462,IF(U:U="国债2",0.05/N1462+J1462,IF(U:U="国债3",0.05/N1462+J1462,IF(U:U="国开0",0,IF(U:U="农发0",0,IF(U:U="国债0",0,IF(U:U="口行0",0,0.1/N1462+J1462)))))))))))))))))))))))))</f>
        <v>4.5988336595846269</v>
      </c>
      <c r="Q1462" s="1"/>
      <c r="R1462" s="88">
        <f t="shared" si="45"/>
        <v>-2.1366340415372775</v>
      </c>
      <c r="S1462" s="1"/>
      <c r="U1462" s="1" t="str">
        <f>IF(I:I="国家开发银行","国开",IF(I:I="中国进出口银行","口行",IF(I:I="中国农业发展银行","农发","国债")))&amp;IF(G:G&lt;1,"0",G1462)</f>
        <v>口行5</v>
      </c>
      <c r="W1462" s="1"/>
      <c r="X1462" s="1"/>
    </row>
    <row r="1463" spans="1:24" ht="15.75" hidden="1" x14ac:dyDescent="0.25">
      <c r="A1463" s="113" t="str">
        <f t="shared" si="44"/>
        <v>180204.IB</v>
      </c>
      <c r="B1463" s="29" t="s">
        <v>4365</v>
      </c>
      <c r="C1463" s="29" t="s">
        <v>4366</v>
      </c>
      <c r="D1463" s="33">
        <v>43188</v>
      </c>
      <c r="E1463" s="33">
        <v>43192</v>
      </c>
      <c r="F1463" s="30">
        <v>80</v>
      </c>
      <c r="G1463" s="30">
        <v>5</v>
      </c>
      <c r="H1463" s="29" t="s">
        <v>12</v>
      </c>
      <c r="I1463" s="29" t="s">
        <v>15</v>
      </c>
      <c r="J1463" s="30">
        <v>4.4989999999999997</v>
      </c>
      <c r="K1463" s="30">
        <v>3.93</v>
      </c>
      <c r="L1463" s="30"/>
      <c r="M1463" s="30">
        <v>2.56</v>
      </c>
      <c r="N1463" s="84">
        <f>[1]!b_anal_modidura_cnbd(A1463,E1463,1)</f>
        <v>4.3491</v>
      </c>
      <c r="O1463" s="85">
        <f>[1]!b_anal_yield_cnbd(A1463,D1463,1)</f>
        <v>4.5750999999999999</v>
      </c>
      <c r="P1463" s="86">
        <f>IF(U:U="国开1",0.09/N1463+J1463,IF(U:U="国开3",0.14/N1463+J1463,IF(U:U="国开5",0.24/N1463+J1463,IF(U:U="国开7",0.24/N1463+J1463,IF(U:U="国开10",0.29/N1463+J1463,IF(U:U="口行1",0.08/N1463+J1463,IF(U:U="口行2",0.08/N1463+J1463,IF(U:U="口行3",0.08/N1463+J1463,IF(U:U="口行5",0.13/N1463+J1463,IF(U:U="口行7",0.13/N1463+J1463,IF(U:U="口行10",0.18/N1463+J1463,IF(U:U="农发1",0.09/N1463+J1463,IF(U:U="农发2",0.09/N1463+J1463,IF(U:U="农发3",0.09/N1463+J1463,IF(U:U="农发5",0.14/N1463+J1463,IF(U:U="农发7",0.19/N1463+J1463,IF(U:U="农发10",0.19/N1463+J1463,IF(U:U="农发20",0.24/N1463+J1463,IF(U:U="国债1",0.05/N1463+J1463,IF(U:U="国债2",0.05/N1463+J1463,IF(U:U="国债3",0.05/N1463+J1463,IF(U:U="国开0",0,IF(U:U="农发0",0,IF(U:U="国债0",0,IF(U:U="口行0",0,0.1/N1463+J1463)))))))))))))))))))))))))</f>
        <v>4.5541838311374763</v>
      </c>
      <c r="Q1463" s="1"/>
      <c r="R1463" s="88">
        <f t="shared" si="45"/>
        <v>-2.0916168862523676</v>
      </c>
      <c r="S1463" s="1"/>
      <c r="U1463" s="1" t="str">
        <f>IF(I:I="国家开发银行","国开",IF(I:I="中国进出口银行","口行",IF(I:I="中国农业发展银行","农发","国债")))&amp;IF(G:G&lt;1,"0",G1463)</f>
        <v>国开5</v>
      </c>
      <c r="W1463" s="1"/>
      <c r="X1463" s="1"/>
    </row>
    <row r="1464" spans="1:24" ht="15.75" hidden="1" x14ac:dyDescent="0.25">
      <c r="A1464" s="113" t="str">
        <f t="shared" si="44"/>
        <v>180402.IB</v>
      </c>
      <c r="B1464" s="29" t="s">
        <v>4367</v>
      </c>
      <c r="C1464" s="29" t="s">
        <v>4368</v>
      </c>
      <c r="D1464" s="33">
        <v>43192</v>
      </c>
      <c r="E1464" s="33">
        <v>43194</v>
      </c>
      <c r="F1464" s="30">
        <v>80</v>
      </c>
      <c r="G1464" s="30">
        <v>3</v>
      </c>
      <c r="H1464" s="29" t="s">
        <v>12</v>
      </c>
      <c r="I1464" s="29" t="s">
        <v>41</v>
      </c>
      <c r="J1464" s="30">
        <v>4.4020999999999999</v>
      </c>
      <c r="K1464" s="30">
        <v>2.5499999999999998</v>
      </c>
      <c r="L1464" s="30"/>
      <c r="M1464" s="30">
        <v>24.64</v>
      </c>
      <c r="N1464" s="84">
        <f>[1]!b_anal_modidura_cnbd(A1464,E1464,1)</f>
        <v>2.5615999999999999</v>
      </c>
      <c r="O1464" s="85">
        <f>[1]!b_anal_yield_cnbd(A1464,D1464,1)</f>
        <v>4.4353999999999996</v>
      </c>
      <c r="P1464" s="86">
        <f>IF(U:U="国开1",0.09/N1464+J1464,IF(U:U="国开3",0.14/N1464+J1464,IF(U:U="国开5",0.24/N1464+J1464,IF(U:U="国开7",0.24/N1464+J1464,IF(U:U="国开10",0.29/N1464+J1464,IF(U:U="口行1",0.08/N1464+J1464,IF(U:U="口行2",0.08/N1464+J1464,IF(U:U="口行3",0.08/N1464+J1464,IF(U:U="口行5",0.13/N1464+J1464,IF(U:U="口行7",0.13/N1464+J1464,IF(U:U="口行10",0.18/N1464+J1464,IF(U:U="农发1",0.09/N1464+J1464,IF(U:U="农发2",0.09/N1464+J1464,IF(U:U="农发3",0.09/N1464+J1464,IF(U:U="农发5",0.14/N1464+J1464,IF(U:U="农发7",0.19/N1464+J1464,IF(U:U="农发10",0.19/N1464+J1464,IF(U:U="农发20",0.24/N1464+J1464,IF(U:U="国债1",0.05/N1464+J1464,IF(U:U="国债2",0.05/N1464+J1464,IF(U:U="国债3",0.05/N1464+J1464,IF(U:U="国开0",0,IF(U:U="农发0",0,IF(U:U="国债0",0,IF(U:U="口行0",0,0.1/N1464+J1464)))))))))))))))))))))))))</f>
        <v>4.4372342910680826</v>
      </c>
      <c r="Q1464" s="1"/>
      <c r="R1464" s="88">
        <f t="shared" si="45"/>
        <v>0.18342910680830826</v>
      </c>
      <c r="S1464" s="1"/>
      <c r="U1464" s="1" t="str">
        <f>IF(I:I="国家开发银行","国开",IF(I:I="中国进出口银行","口行",IF(I:I="中国农业发展银行","农发","国债")))&amp;IF(G:G&lt;1,"0",G1464)</f>
        <v>农发3</v>
      </c>
      <c r="W1464" s="1"/>
      <c r="X1464" s="1"/>
    </row>
    <row r="1465" spans="1:24" ht="15.75" hidden="1" x14ac:dyDescent="0.25">
      <c r="A1465" s="113" t="str">
        <f t="shared" si="44"/>
        <v>180403.IB</v>
      </c>
      <c r="B1465" s="29" t="s">
        <v>4369</v>
      </c>
      <c r="C1465" s="29" t="s">
        <v>4370</v>
      </c>
      <c r="D1465" s="33">
        <v>43192</v>
      </c>
      <c r="E1465" s="33">
        <v>43194</v>
      </c>
      <c r="F1465" s="30">
        <v>80</v>
      </c>
      <c r="G1465" s="30">
        <v>5</v>
      </c>
      <c r="H1465" s="29" t="s">
        <v>12</v>
      </c>
      <c r="I1465" s="29" t="s">
        <v>41</v>
      </c>
      <c r="J1465" s="30">
        <v>4.5213999999999999</v>
      </c>
      <c r="K1465" s="30">
        <v>2.89</v>
      </c>
      <c r="L1465" s="30"/>
      <c r="M1465" s="30">
        <v>2.13</v>
      </c>
      <c r="N1465" s="84">
        <f>[1]!b_anal_modidura_cnbd(A1465,E1465,1)</f>
        <v>4.1726999999999999</v>
      </c>
      <c r="O1465" s="85">
        <f>[1]!b_anal_yield_cnbd(A1465,D1465,1)</f>
        <v>4.5654000000000003</v>
      </c>
      <c r="P1465" s="86">
        <f>IF(U:U="国开1",0.09/N1465+J1465,IF(U:U="国开3",0.14/N1465+J1465,IF(U:U="国开5",0.24/N1465+J1465,IF(U:U="国开7",0.24/N1465+J1465,IF(U:U="国开10",0.29/N1465+J1465,IF(U:U="口行1",0.08/N1465+J1465,IF(U:U="口行2",0.08/N1465+J1465,IF(U:U="口行3",0.08/N1465+J1465,IF(U:U="口行5",0.13/N1465+J1465,IF(U:U="口行7",0.13/N1465+J1465,IF(U:U="口行10",0.18/N1465+J1465,IF(U:U="农发1",0.09/N1465+J1465,IF(U:U="农发2",0.09/N1465+J1465,IF(U:U="农发3",0.09/N1465+J1465,IF(U:U="农发5",0.14/N1465+J1465,IF(U:U="农发7",0.19/N1465+J1465,IF(U:U="农发10",0.19/N1465+J1465,IF(U:U="农发20",0.24/N1465+J1465,IF(U:U="国债1",0.05/N1465+J1465,IF(U:U="国债2",0.05/N1465+J1465,IF(U:U="国债3",0.05/N1465+J1465,IF(U:U="国开0",0,IF(U:U="农发0",0,IF(U:U="国债0",0,IF(U:U="口行0",0,0.1/N1465+J1465)))))))))))))))))))))))))</f>
        <v>4.5549514175473913</v>
      </c>
      <c r="Q1465" s="1"/>
      <c r="R1465" s="88">
        <f t="shared" si="45"/>
        <v>-1.0448582452609045</v>
      </c>
      <c r="S1465" s="1"/>
      <c r="U1465" s="1" t="str">
        <f>IF(I:I="国家开发银行","国开",IF(I:I="中国进出口银行","口行",IF(I:I="中国农业发展银行","农发","国债")))&amp;IF(G:G&lt;1,"0",G1465)</f>
        <v>农发5</v>
      </c>
      <c r="W1465" s="1"/>
      <c r="X1465" s="1"/>
    </row>
    <row r="1466" spans="1:24" ht="15.75" hidden="1" x14ac:dyDescent="0.25">
      <c r="A1466" s="113" t="str">
        <f t="shared" si="44"/>
        <v>180206.IB</v>
      </c>
      <c r="B1466" s="29" t="s">
        <v>4371</v>
      </c>
      <c r="C1466" s="29" t="s">
        <v>4372</v>
      </c>
      <c r="D1466" s="33">
        <v>43193</v>
      </c>
      <c r="E1466" s="33">
        <v>43199</v>
      </c>
      <c r="F1466" s="30">
        <v>50</v>
      </c>
      <c r="G1466" s="30">
        <v>7</v>
      </c>
      <c r="H1466" s="29" t="s">
        <v>12</v>
      </c>
      <c r="I1466" s="29" t="s">
        <v>15</v>
      </c>
      <c r="J1466" s="30">
        <v>4.6630000000000003</v>
      </c>
      <c r="K1466" s="30">
        <v>4.0599999999999996</v>
      </c>
      <c r="L1466" s="30"/>
      <c r="M1466" s="30">
        <v>1.84</v>
      </c>
      <c r="N1466" s="84">
        <f>[1]!b_anal_modidura_cnbd(A1466,E1466,1)</f>
        <v>5.8318000000000003</v>
      </c>
      <c r="O1466" s="85">
        <f>[1]!b_anal_yield_cnbd(A1466,D1466,1)</f>
        <v>4.7500999999999998</v>
      </c>
      <c r="P1466" s="86">
        <f>IF(U:U="国开1",0.09/N1466+J1466,IF(U:U="国开3",0.14/N1466+J1466,IF(U:U="国开5",0.24/N1466+J1466,IF(U:U="国开7",0.24/N1466+J1466,IF(U:U="国开10",0.29/N1466+J1466,IF(U:U="口行1",0.08/N1466+J1466,IF(U:U="口行2",0.08/N1466+J1466,IF(U:U="口行3",0.08/N1466+J1466,IF(U:U="口行5",0.13/N1466+J1466,IF(U:U="口行7",0.13/N1466+J1466,IF(U:U="口行10",0.18/N1466+J1466,IF(U:U="农发1",0.09/N1466+J1466,IF(U:U="农发2",0.09/N1466+J1466,IF(U:U="农发3",0.09/N1466+J1466,IF(U:U="农发5",0.14/N1466+J1466,IF(U:U="农发7",0.19/N1466+J1466,IF(U:U="农发10",0.19/N1466+J1466,IF(U:U="农发20",0.24/N1466+J1466,IF(U:U="国债1",0.05/N1466+J1466,IF(U:U="国债2",0.05/N1466+J1466,IF(U:U="国债3",0.05/N1466+J1466,IF(U:U="国开0",0,IF(U:U="农发0",0,IF(U:U="国债0",0,IF(U:U="口行0",0,0.1/N1466+J1466)))))))))))))))))))))))))</f>
        <v>4.7041536746802022</v>
      </c>
      <c r="Q1466" s="1"/>
      <c r="R1466" s="88">
        <f t="shared" si="45"/>
        <v>-4.5946325319797587</v>
      </c>
      <c r="S1466" s="1"/>
      <c r="U1466" s="1" t="str">
        <f>IF(I:I="国家开发银行","国开",IF(I:I="中国进出口银行","口行",IF(I:I="中国农业发展银行","农发","国债")))&amp;IF(G:G&lt;1,"0",G1466)</f>
        <v>国开7</v>
      </c>
      <c r="W1466" s="1"/>
      <c r="X1466" s="1"/>
    </row>
    <row r="1467" spans="1:24" ht="15.75" hidden="1" x14ac:dyDescent="0.25">
      <c r="A1467" s="113" t="str">
        <f t="shared" si="44"/>
        <v>180205.IB</v>
      </c>
      <c r="B1467" s="29" t="s">
        <v>4373</v>
      </c>
      <c r="C1467" s="29" t="s">
        <v>4374</v>
      </c>
      <c r="D1467" s="33">
        <v>43193</v>
      </c>
      <c r="E1467" s="33">
        <v>43199</v>
      </c>
      <c r="F1467" s="30">
        <v>80</v>
      </c>
      <c r="G1467" s="30">
        <v>10</v>
      </c>
      <c r="H1467" s="29" t="s">
        <v>12</v>
      </c>
      <c r="I1467" s="29" t="s">
        <v>15</v>
      </c>
      <c r="J1467" s="30">
        <v>4.5683999999999996</v>
      </c>
      <c r="K1467" s="30">
        <v>3.66</v>
      </c>
      <c r="L1467" s="30"/>
      <c r="M1467" s="30">
        <v>1.38</v>
      </c>
      <c r="N1467" s="84">
        <f>[1]!b_anal_modidura_cnbd(A1467,E1467,1)</f>
        <v>7.6653000000000002</v>
      </c>
      <c r="O1467" s="85">
        <f>[1]!b_anal_yield_cnbd(A1467,D1467,1)</f>
        <v>4.6276000000000002</v>
      </c>
      <c r="P1467" s="86">
        <f>IF(U:U="国开1",0.09/N1467+J1467,IF(U:U="国开3",0.14/N1467+J1467,IF(U:U="国开5",0.24/N1467+J1467,IF(U:U="国开7",0.24/N1467+J1467,IF(U:U="国开10",0.29/N1467+J1467,IF(U:U="口行1",0.08/N1467+J1467,IF(U:U="口行2",0.08/N1467+J1467,IF(U:U="口行3",0.08/N1467+J1467,IF(U:U="口行5",0.13/N1467+J1467,IF(U:U="口行7",0.13/N1467+J1467,IF(U:U="口行10",0.18/N1467+J1467,IF(U:U="农发1",0.09/N1467+J1467,IF(U:U="农发2",0.09/N1467+J1467,IF(U:U="农发3",0.09/N1467+J1467,IF(U:U="农发5",0.14/N1467+J1467,IF(U:U="农发7",0.19/N1467+J1467,IF(U:U="农发10",0.19/N1467+J1467,IF(U:U="农发20",0.24/N1467+J1467,IF(U:U="国债1",0.05/N1467+J1467,IF(U:U="国债2",0.05/N1467+J1467,IF(U:U="国债3",0.05/N1467+J1467,IF(U:U="国开0",0,IF(U:U="农发0",0,IF(U:U="国债0",0,IF(U:U="口行0",0,0.1/N1467+J1467)))))))))))))))))))))))))</f>
        <v>4.6062328310698861</v>
      </c>
      <c r="Q1467" s="1"/>
      <c r="R1467" s="88">
        <f t="shared" si="45"/>
        <v>-2.1367168930114033</v>
      </c>
      <c r="S1467" s="1"/>
      <c r="U1467" s="1" t="str">
        <f>IF(I:I="国家开发银行","国开",IF(I:I="中国进出口银行","口行",IF(I:I="中国农业发展银行","农发","国债")))&amp;IF(G:G&lt;1,"0",G1467)</f>
        <v>国开10</v>
      </c>
      <c r="W1467" s="1"/>
      <c r="X1467" s="1"/>
    </row>
    <row r="1468" spans="1:24" ht="15.75" hidden="1" x14ac:dyDescent="0.25">
      <c r="A1468" s="113" t="str">
        <f t="shared" si="44"/>
        <v>180203.IB</v>
      </c>
      <c r="B1468" s="29" t="s">
        <v>4375</v>
      </c>
      <c r="C1468" s="29" t="s">
        <v>4376</v>
      </c>
      <c r="D1468" s="33">
        <v>43193</v>
      </c>
      <c r="E1468" s="33">
        <v>43199</v>
      </c>
      <c r="F1468" s="30">
        <v>80</v>
      </c>
      <c r="G1468" s="30">
        <v>3</v>
      </c>
      <c r="H1468" s="29" t="s">
        <v>12</v>
      </c>
      <c r="I1468" s="29" t="s">
        <v>15</v>
      </c>
      <c r="J1468" s="30">
        <v>4.3052999999999999</v>
      </c>
      <c r="K1468" s="30">
        <v>3.4</v>
      </c>
      <c r="L1468" s="30"/>
      <c r="M1468" s="30">
        <v>1.1000000000000001</v>
      </c>
      <c r="N1468" s="84">
        <f>[1]!b_anal_modidura_cnbd(A1468,E1468,1)</f>
        <v>2.6711</v>
      </c>
      <c r="O1468" s="85">
        <f>[1]!b_anal_yield_cnbd(A1468,D1468,1)</f>
        <v>4.3853</v>
      </c>
      <c r="P1468" s="86">
        <f>IF(U:U="国开1",0.09/N1468+J1468,IF(U:U="国开3",0.14/N1468+J1468,IF(U:U="国开5",0.24/N1468+J1468,IF(U:U="国开7",0.24/N1468+J1468,IF(U:U="国开10",0.29/N1468+J1468,IF(U:U="口行1",0.08/N1468+J1468,IF(U:U="口行2",0.08/N1468+J1468,IF(U:U="口行3",0.08/N1468+J1468,IF(U:U="口行5",0.13/N1468+J1468,IF(U:U="口行7",0.13/N1468+J1468,IF(U:U="口行10",0.18/N1468+J1468,IF(U:U="农发1",0.09/N1468+J1468,IF(U:U="农发2",0.09/N1468+J1468,IF(U:U="农发3",0.09/N1468+J1468,IF(U:U="农发5",0.14/N1468+J1468,IF(U:U="农发7",0.19/N1468+J1468,IF(U:U="农发10",0.19/N1468+J1468,IF(U:U="农发20",0.24/N1468+J1468,IF(U:U="国债1",0.05/N1468+J1468,IF(U:U="国债2",0.05/N1468+J1468,IF(U:U="国债3",0.05/N1468+J1468,IF(U:U="国开0",0,IF(U:U="农发0",0,IF(U:U="国债0",0,IF(U:U="口行0",0,0.1/N1468+J1468)))))))))))))))))))))))))</f>
        <v>4.3577128636142408</v>
      </c>
      <c r="Q1468" s="1"/>
      <c r="R1468" s="88">
        <f t="shared" si="45"/>
        <v>-2.7587136385759159</v>
      </c>
      <c r="S1468" s="1"/>
      <c r="U1468" s="1" t="str">
        <f>IF(I:I="国家开发银行","国开",IF(I:I="中国进出口银行","口行",IF(I:I="中国农业发展银行","农发","国债")))&amp;IF(G:G&lt;1,"0",G1468)</f>
        <v>国开3</v>
      </c>
      <c r="W1468" s="1"/>
      <c r="X1468" s="1"/>
    </row>
    <row r="1469" spans="1:24" ht="15.75" hidden="1" x14ac:dyDescent="0.25">
      <c r="A1469" s="113" t="str">
        <f t="shared" si="44"/>
        <v>180310.IB</v>
      </c>
      <c r="B1469" s="29" t="s">
        <v>4377</v>
      </c>
      <c r="C1469" s="29" t="s">
        <v>4378</v>
      </c>
      <c r="D1469" s="33">
        <v>43194</v>
      </c>
      <c r="E1469" s="33">
        <v>43199</v>
      </c>
      <c r="F1469" s="30">
        <v>40.299999999999997</v>
      </c>
      <c r="G1469" s="30">
        <v>10</v>
      </c>
      <c r="H1469" s="29" t="s">
        <v>12</v>
      </c>
      <c r="I1469" s="29" t="s">
        <v>22</v>
      </c>
      <c r="J1469" s="30">
        <v>4.7302</v>
      </c>
      <c r="K1469" s="30">
        <v>4.16</v>
      </c>
      <c r="L1469" s="30"/>
      <c r="M1469" s="30">
        <v>1.04</v>
      </c>
      <c r="N1469" s="84">
        <f>[1]!b_anal_modidura_cnbd(A1469,E1469,1)</f>
        <v>7.7587000000000002</v>
      </c>
      <c r="O1469" s="85">
        <f>[1]!b_anal_yield_cnbd(A1469,D1469,1)</f>
        <v>4.7503000000000002</v>
      </c>
      <c r="P1469" s="86">
        <f>IF(U:U="国开1",0.09/N1469+J1469,IF(U:U="国开3",0.14/N1469+J1469,IF(U:U="国开5",0.24/N1469+J1469,IF(U:U="国开7",0.24/N1469+J1469,IF(U:U="国开10",0.29/N1469+J1469,IF(U:U="口行1",0.08/N1469+J1469,IF(U:U="口行2",0.08/N1469+J1469,IF(U:U="口行3",0.08/N1469+J1469,IF(U:U="口行5",0.13/N1469+J1469,IF(U:U="口行7",0.13/N1469+J1469,IF(U:U="口行10",0.18/N1469+J1469,IF(U:U="农发1",0.09/N1469+J1469,IF(U:U="农发2",0.09/N1469+J1469,IF(U:U="农发3",0.09/N1469+J1469,IF(U:U="农发5",0.14/N1469+J1469,IF(U:U="农发7",0.19/N1469+J1469,IF(U:U="农发10",0.19/N1469+J1469,IF(U:U="农发20",0.24/N1469+J1469,IF(U:U="国债1",0.05/N1469+J1469,IF(U:U="国债2",0.05/N1469+J1469,IF(U:U="国债3",0.05/N1469+J1469,IF(U:U="国开0",0,IF(U:U="农发0",0,IF(U:U="国债0",0,IF(U:U="口行0",0,0.1/N1469+J1469)))))))))))))))))))))))))</f>
        <v>4.7533997628468683</v>
      </c>
      <c r="Q1469" s="1"/>
      <c r="R1469" s="88">
        <f t="shared" si="45"/>
        <v>0.30997628468680816</v>
      </c>
      <c r="S1469" s="1"/>
      <c r="U1469" s="1" t="str">
        <f>IF(I:I="国家开发银行","国开",IF(I:I="中国进出口银行","口行",IF(I:I="中国农业发展银行","农发","国债")))&amp;IF(G:G&lt;1,"0",G1469)</f>
        <v>口行10</v>
      </c>
      <c r="W1469" s="1"/>
      <c r="X1469" s="1"/>
    </row>
    <row r="1470" spans="1:24" ht="15.75" hidden="1" x14ac:dyDescent="0.25">
      <c r="A1470" s="113" t="str">
        <f t="shared" si="44"/>
        <v>170415.IB</v>
      </c>
      <c r="B1470" s="29" t="s">
        <v>4379</v>
      </c>
      <c r="C1470" s="29" t="s">
        <v>4380</v>
      </c>
      <c r="D1470" s="33">
        <v>43194</v>
      </c>
      <c r="E1470" s="33">
        <v>43199</v>
      </c>
      <c r="F1470" s="30">
        <v>70</v>
      </c>
      <c r="G1470" s="30">
        <v>10</v>
      </c>
      <c r="H1470" s="29" t="s">
        <v>12</v>
      </c>
      <c r="I1470" s="29" t="s">
        <v>41</v>
      </c>
      <c r="J1470" s="30">
        <v>4.7301000000000002</v>
      </c>
      <c r="K1470" s="30">
        <v>2.6</v>
      </c>
      <c r="L1470" s="30"/>
      <c r="M1470" s="30">
        <v>2</v>
      </c>
      <c r="N1470" s="84">
        <f>[1]!b_anal_modidura_cnbd(A1470,E1470,1)</f>
        <v>7.3525999999999998</v>
      </c>
      <c r="O1470" s="85">
        <f>[1]!b_anal_yield_cnbd(A1470,D1470,1)</f>
        <v>4.7643000000000004</v>
      </c>
      <c r="P1470" s="86">
        <f>IF(U:U="国开1",0.09/N1470+J1470,IF(U:U="国开3",0.14/N1470+J1470,IF(U:U="国开5",0.24/N1470+J1470,IF(U:U="国开7",0.24/N1470+J1470,IF(U:U="国开10",0.29/N1470+J1470,IF(U:U="口行1",0.08/N1470+J1470,IF(U:U="口行2",0.08/N1470+J1470,IF(U:U="口行3",0.08/N1470+J1470,IF(U:U="口行5",0.13/N1470+J1470,IF(U:U="口行7",0.13/N1470+J1470,IF(U:U="口行10",0.18/N1470+J1470,IF(U:U="农发1",0.09/N1470+J1470,IF(U:U="农发2",0.09/N1470+J1470,IF(U:U="农发3",0.09/N1470+J1470,IF(U:U="农发5",0.14/N1470+J1470,IF(U:U="农发7",0.19/N1470+J1470,IF(U:U="农发10",0.19/N1470+J1470,IF(U:U="农发20",0.24/N1470+J1470,IF(U:U="国债1",0.05/N1470+J1470,IF(U:U="国债2",0.05/N1470+J1470,IF(U:U="国债3",0.05/N1470+J1470,IF(U:U="国开0",0,IF(U:U="农发0",0,IF(U:U="国债0",0,IF(U:U="口行0",0,0.1/N1470+J1470)))))))))))))))))))))))))</f>
        <v>4.7559411990316356</v>
      </c>
      <c r="Q1470" s="1"/>
      <c r="R1470" s="88">
        <f t="shared" si="45"/>
        <v>-0.83588009683648323</v>
      </c>
      <c r="S1470" s="1"/>
      <c r="U1470" s="1" t="str">
        <f>IF(I:I="国家开发银行","国开",IF(I:I="中国进出口银行","口行",IF(I:I="中国农业发展银行","农发","国债")))&amp;IF(G:G&lt;1,"0",G1470)</f>
        <v>农发10</v>
      </c>
      <c r="W1470" s="1"/>
      <c r="X1470" s="1"/>
    </row>
    <row r="1471" spans="1:24" ht="15.75" hidden="1" x14ac:dyDescent="0.25">
      <c r="A1471" s="113" t="str">
        <f t="shared" si="44"/>
        <v>180304.IB</v>
      </c>
      <c r="B1471" s="29" t="s">
        <v>4381</v>
      </c>
      <c r="C1471" s="29" t="s">
        <v>4382</v>
      </c>
      <c r="D1471" s="33">
        <v>43194</v>
      </c>
      <c r="E1471" s="33">
        <v>43199</v>
      </c>
      <c r="F1471" s="30">
        <v>67</v>
      </c>
      <c r="G1471" s="30">
        <v>3</v>
      </c>
      <c r="H1471" s="29" t="s">
        <v>12</v>
      </c>
      <c r="I1471" s="29" t="s">
        <v>22</v>
      </c>
      <c r="J1471" s="30">
        <v>4.33</v>
      </c>
      <c r="K1471" s="30">
        <v>3.82</v>
      </c>
      <c r="L1471" s="30"/>
      <c r="M1471" s="30">
        <v>3.14</v>
      </c>
      <c r="N1471" s="84">
        <f>[1]!b_anal_modidura_cnbd(A1471,E1471,1)</f>
        <v>2.7374000000000001</v>
      </c>
      <c r="O1471" s="85">
        <f>[1]!b_anal_yield_cnbd(A1471,D1471,1)</f>
        <v>4.3734000000000002</v>
      </c>
      <c r="P1471" s="86">
        <f>IF(U:U="国开1",0.09/N1471+J1471,IF(U:U="国开3",0.14/N1471+J1471,IF(U:U="国开5",0.24/N1471+J1471,IF(U:U="国开7",0.24/N1471+J1471,IF(U:U="国开10",0.29/N1471+J1471,IF(U:U="口行1",0.08/N1471+J1471,IF(U:U="口行2",0.08/N1471+J1471,IF(U:U="口行3",0.08/N1471+J1471,IF(U:U="口行5",0.13/N1471+J1471,IF(U:U="口行7",0.13/N1471+J1471,IF(U:U="口行10",0.18/N1471+J1471,IF(U:U="农发1",0.09/N1471+J1471,IF(U:U="农发2",0.09/N1471+J1471,IF(U:U="农发3",0.09/N1471+J1471,IF(U:U="农发5",0.14/N1471+J1471,IF(U:U="农发7",0.19/N1471+J1471,IF(U:U="农发10",0.19/N1471+J1471,IF(U:U="农发20",0.24/N1471+J1471,IF(U:U="国债1",0.05/N1471+J1471,IF(U:U="国债2",0.05/N1471+J1471,IF(U:U="国债3",0.05/N1471+J1471,IF(U:U="国开0",0,IF(U:U="农发0",0,IF(U:U="国债0",0,IF(U:U="口行0",0,0.1/N1471+J1471)))))))))))))))))))))))))</f>
        <v>4.3592248118652739</v>
      </c>
      <c r="Q1471" s="1"/>
      <c r="R1471" s="88">
        <f t="shared" si="45"/>
        <v>-1.4175188134726291</v>
      </c>
      <c r="S1471" s="1"/>
      <c r="U1471" s="1" t="str">
        <f>IF(I:I="国家开发银行","国开",IF(I:I="中国进出口银行","口行",IF(I:I="中国农业发展银行","农发","国债")))&amp;IF(G:G&lt;1,"0",G1471)</f>
        <v>口行3</v>
      </c>
      <c r="W1471" s="1"/>
      <c r="X1471" s="1"/>
    </row>
    <row r="1472" spans="1:24" ht="15.75" hidden="1" x14ac:dyDescent="0.25">
      <c r="A1472" s="113" t="str">
        <f t="shared" si="44"/>
        <v>180303.IB</v>
      </c>
      <c r="B1472" s="29" t="s">
        <v>4383</v>
      </c>
      <c r="C1472" s="29" t="s">
        <v>4384</v>
      </c>
      <c r="D1472" s="33">
        <v>43194</v>
      </c>
      <c r="E1472" s="33">
        <v>43199</v>
      </c>
      <c r="F1472" s="30">
        <v>57.7</v>
      </c>
      <c r="G1472" s="30">
        <v>5</v>
      </c>
      <c r="H1472" s="29" t="s">
        <v>12</v>
      </c>
      <c r="I1472" s="29" t="s">
        <v>22</v>
      </c>
      <c r="J1472" s="30">
        <v>4.4577999999999998</v>
      </c>
      <c r="K1472" s="30">
        <v>3</v>
      </c>
      <c r="L1472" s="30"/>
      <c r="M1472" s="30">
        <v>1.96</v>
      </c>
      <c r="N1472" s="84">
        <f>[1]!b_anal_modidura_cnbd(A1472,E1472,1)</f>
        <v>4.1759000000000004</v>
      </c>
      <c r="O1472" s="85">
        <f>[1]!b_anal_yield_cnbd(A1472,D1472,1)</f>
        <v>4.5148999999999999</v>
      </c>
      <c r="P1472" s="86">
        <f>IF(U:U="国开1",0.09/N1472+J1472,IF(U:U="国开3",0.14/N1472+J1472,IF(U:U="国开5",0.24/N1472+J1472,IF(U:U="国开7",0.24/N1472+J1472,IF(U:U="国开10",0.29/N1472+J1472,IF(U:U="口行1",0.08/N1472+J1472,IF(U:U="口行2",0.08/N1472+J1472,IF(U:U="口行3",0.08/N1472+J1472,IF(U:U="口行5",0.13/N1472+J1472,IF(U:U="口行7",0.13/N1472+J1472,IF(U:U="口行10",0.18/N1472+J1472,IF(U:U="农发1",0.09/N1472+J1472,IF(U:U="农发2",0.09/N1472+J1472,IF(U:U="农发3",0.09/N1472+J1472,IF(U:U="农发5",0.14/N1472+J1472,IF(U:U="农发7",0.19/N1472+J1472,IF(U:U="农发10",0.19/N1472+J1472,IF(U:U="农发20",0.24/N1472+J1472,IF(U:U="国债1",0.05/N1472+J1472,IF(U:U="国债2",0.05/N1472+J1472,IF(U:U="国债3",0.05/N1472+J1472,IF(U:U="国开0",0,IF(U:U="农发0",0,IF(U:U="国债0",0,IF(U:U="口行0",0,0.1/N1472+J1472)))))))))))))))))))))))))</f>
        <v>4.4889310136736986</v>
      </c>
      <c r="Q1472" s="1"/>
      <c r="R1472" s="88">
        <f t="shared" si="45"/>
        <v>-2.5968986326301291</v>
      </c>
      <c r="S1472" s="1"/>
      <c r="U1472" s="1" t="str">
        <f>IF(I:I="国家开发银行","国开",IF(I:I="中国进出口银行","口行",IF(I:I="中国农业发展银行","农发","国债")))&amp;IF(G:G&lt;1,"0",G1472)</f>
        <v>口行5</v>
      </c>
      <c r="W1472" s="1"/>
      <c r="X1472" s="1"/>
    </row>
    <row r="1473" spans="1:24" ht="15.75" hidden="1" x14ac:dyDescent="0.25">
      <c r="A1473" s="113" t="str">
        <f t="shared" si="44"/>
        <v>180401.IB</v>
      </c>
      <c r="B1473" s="29" t="s">
        <v>4385</v>
      </c>
      <c r="C1473" s="29" t="s">
        <v>4386</v>
      </c>
      <c r="D1473" s="33">
        <v>43194</v>
      </c>
      <c r="E1473" s="33">
        <v>43199</v>
      </c>
      <c r="F1473" s="30">
        <v>50</v>
      </c>
      <c r="G1473" s="30">
        <v>7</v>
      </c>
      <c r="H1473" s="29" t="s">
        <v>12</v>
      </c>
      <c r="I1473" s="29" t="s">
        <v>41</v>
      </c>
      <c r="J1473" s="30">
        <v>4.6473000000000004</v>
      </c>
      <c r="K1473" s="30">
        <v>3.9</v>
      </c>
      <c r="L1473" s="30"/>
      <c r="M1473" s="30">
        <v>31.67</v>
      </c>
      <c r="N1473" s="84">
        <f>[1]!b_anal_modidura_cnbd(A1473,E1473,1)</f>
        <v>5.5877999999999997</v>
      </c>
      <c r="O1473" s="85">
        <f>[1]!b_anal_yield_cnbd(A1473,D1473,1)</f>
        <v>4.7210999999999999</v>
      </c>
      <c r="P1473" s="86">
        <f>IF(U:U="国开1",0.09/N1473+J1473,IF(U:U="国开3",0.14/N1473+J1473,IF(U:U="国开5",0.24/N1473+J1473,IF(U:U="国开7",0.24/N1473+J1473,IF(U:U="国开10",0.29/N1473+J1473,IF(U:U="口行1",0.08/N1473+J1473,IF(U:U="口行2",0.08/N1473+J1473,IF(U:U="口行3",0.08/N1473+J1473,IF(U:U="口行5",0.13/N1473+J1473,IF(U:U="口行7",0.13/N1473+J1473,IF(U:U="口行10",0.18/N1473+J1473,IF(U:U="农发1",0.09/N1473+J1473,IF(U:U="农发2",0.09/N1473+J1473,IF(U:U="农发3",0.09/N1473+J1473,IF(U:U="农发5",0.14/N1473+J1473,IF(U:U="农发7",0.19/N1473+J1473,IF(U:U="农发10",0.19/N1473+J1473,IF(U:U="农发20",0.24/N1473+J1473,IF(U:U="国债1",0.05/N1473+J1473,IF(U:U="国债2",0.05/N1473+J1473,IF(U:U="国债3",0.05/N1473+J1473,IF(U:U="国开0",0,IF(U:U="农发0",0,IF(U:U="国债0",0,IF(U:U="口行0",0,0.1/N1473+J1473)))))))))))))))))))))))))</f>
        <v>4.6813026486273674</v>
      </c>
      <c r="Q1473" s="1"/>
      <c r="R1473" s="88">
        <f t="shared" si="45"/>
        <v>-3.9797351372632406</v>
      </c>
      <c r="S1473" s="1"/>
      <c r="U1473" s="1" t="str">
        <f>IF(I:I="国家开发银行","国开",IF(I:I="中国进出口银行","口行",IF(I:I="中国农业发展银行","农发","国债")))&amp;IF(G:G&lt;1,"0",G1473)</f>
        <v>农发7</v>
      </c>
      <c r="W1473" s="1"/>
      <c r="X1473" s="1"/>
    </row>
    <row r="1474" spans="1:24" ht="15.75" hidden="1" x14ac:dyDescent="0.25">
      <c r="A1474" s="113" t="str">
        <f t="shared" ref="A1474:A1537" si="46">LEFT(B1474,IFERROR(FIND("X",B1474,7),FIND("Z",B1474,7))-1)&amp;".IB"</f>
        <v>160413.IB</v>
      </c>
      <c r="B1474" s="29" t="s">
        <v>4387</v>
      </c>
      <c r="C1474" s="29" t="s">
        <v>4388</v>
      </c>
      <c r="D1474" s="33">
        <v>43199</v>
      </c>
      <c r="E1474" s="33">
        <v>43201</v>
      </c>
      <c r="F1474" s="30">
        <v>40</v>
      </c>
      <c r="G1474" s="30">
        <v>5</v>
      </c>
      <c r="H1474" s="29" t="s">
        <v>12</v>
      </c>
      <c r="I1474" s="29" t="s">
        <v>41</v>
      </c>
      <c r="J1474" s="30">
        <v>4.2489999999999997</v>
      </c>
      <c r="K1474" s="30">
        <v>3.02</v>
      </c>
      <c r="L1474" s="30"/>
      <c r="M1474" s="30">
        <v>1.05</v>
      </c>
      <c r="N1474" s="84">
        <f>[1]!b_anal_modidura_cnbd(A1474,E1474,1)</f>
        <v>2.7787999999999999</v>
      </c>
      <c r="O1474" s="85">
        <f>[1]!b_anal_yield_cnbd(A1474,D1474,1)</f>
        <v>4.2807000000000004</v>
      </c>
      <c r="P1474" s="86">
        <f>IF(U:U="国开1",0.09/N1474+J1474,IF(U:U="国开3",0.14/N1474+J1474,IF(U:U="国开5",0.24/N1474+J1474,IF(U:U="国开7",0.24/N1474+J1474,IF(U:U="国开10",0.29/N1474+J1474,IF(U:U="口行1",0.08/N1474+J1474,IF(U:U="口行2",0.08/N1474+J1474,IF(U:U="口行3",0.08/N1474+J1474,IF(U:U="口行5",0.13/N1474+J1474,IF(U:U="口行7",0.13/N1474+J1474,IF(U:U="口行10",0.18/N1474+J1474,IF(U:U="农发1",0.09/N1474+J1474,IF(U:U="农发2",0.09/N1474+J1474,IF(U:U="农发3",0.09/N1474+J1474,IF(U:U="农发5",0.14/N1474+J1474,IF(U:U="农发7",0.19/N1474+J1474,IF(U:U="农发10",0.19/N1474+J1474,IF(U:U="农发20",0.24/N1474+J1474,IF(U:U="国债1",0.05/N1474+J1474,IF(U:U="国债2",0.05/N1474+J1474,IF(U:U="国债3",0.05/N1474+J1474,IF(U:U="国开0",0,IF(U:U="农发0",0,IF(U:U="国债0",0,IF(U:U="口行0",0,0.1/N1474+J1474)))))))))))))))))))))))))</f>
        <v>4.2993814596228583</v>
      </c>
      <c r="Q1474" s="1"/>
      <c r="R1474" s="88">
        <f t="shared" ref="R1474:R1537" si="47">(P1474-O1474)*100</f>
        <v>1.8681459622857943</v>
      </c>
      <c r="S1474" s="1"/>
      <c r="U1474" s="1" t="str">
        <f>IF(I:I="国家开发银行","国开",IF(I:I="中国进出口银行","口行",IF(I:I="中国农业发展银行","农发","国债")))&amp;IF(G:G&lt;1,"0",G1474)</f>
        <v>农发5</v>
      </c>
      <c r="W1474" s="1"/>
      <c r="X1474" s="1"/>
    </row>
    <row r="1475" spans="1:24" ht="15.75" hidden="1" x14ac:dyDescent="0.25">
      <c r="A1475" s="113" t="str">
        <f t="shared" si="46"/>
        <v>180205.IB</v>
      </c>
      <c r="B1475" s="29" t="s">
        <v>4389</v>
      </c>
      <c r="C1475" s="29" t="s">
        <v>4390</v>
      </c>
      <c r="D1475" s="33">
        <v>43200</v>
      </c>
      <c r="E1475" s="33">
        <v>43202</v>
      </c>
      <c r="F1475" s="30">
        <v>110</v>
      </c>
      <c r="G1475" s="30">
        <v>10</v>
      </c>
      <c r="H1475" s="29" t="s">
        <v>12</v>
      </c>
      <c r="I1475" s="29" t="s">
        <v>15</v>
      </c>
      <c r="J1475" s="30">
        <v>4.5125999999999999</v>
      </c>
      <c r="K1475" s="30">
        <v>2.73</v>
      </c>
      <c r="L1475" s="30"/>
      <c r="M1475" s="30">
        <v>2.88</v>
      </c>
      <c r="N1475" s="84">
        <f>[1]!b_anal_modidura_cnbd(A1475,E1475,1)</f>
        <v>7.6540999999999997</v>
      </c>
      <c r="O1475" s="85">
        <f>[1]!b_anal_yield_cnbd(A1475,D1475,1)</f>
        <v>4.5701000000000001</v>
      </c>
      <c r="P1475" s="86">
        <f>IF(U:U="国开1",0.09/N1475+J1475,IF(U:U="国开3",0.14/N1475+J1475,IF(U:U="国开5",0.24/N1475+J1475,IF(U:U="国开7",0.24/N1475+J1475,IF(U:U="国开10",0.29/N1475+J1475,IF(U:U="口行1",0.08/N1475+J1475,IF(U:U="口行2",0.08/N1475+J1475,IF(U:U="口行3",0.08/N1475+J1475,IF(U:U="口行5",0.13/N1475+J1475,IF(U:U="口行7",0.13/N1475+J1475,IF(U:U="口行10",0.18/N1475+J1475,IF(U:U="农发1",0.09/N1475+J1475,IF(U:U="农发2",0.09/N1475+J1475,IF(U:U="农发3",0.09/N1475+J1475,IF(U:U="农发5",0.14/N1475+J1475,IF(U:U="农发7",0.19/N1475+J1475,IF(U:U="农发10",0.19/N1475+J1475,IF(U:U="农发20",0.24/N1475+J1475,IF(U:U="国债1",0.05/N1475+J1475,IF(U:U="国债2",0.05/N1475+J1475,IF(U:U="国债3",0.05/N1475+J1475,IF(U:U="国开0",0,IF(U:U="农发0",0,IF(U:U="国债0",0,IF(U:U="口行0",0,0.1/N1475+J1475)))))))))))))))))))))))))</f>
        <v>4.5504881906429233</v>
      </c>
      <c r="Q1475" s="1"/>
      <c r="R1475" s="88">
        <f t="shared" si="47"/>
        <v>-1.9611809357076737</v>
      </c>
      <c r="S1475" s="1"/>
      <c r="U1475" s="1" t="str">
        <f>IF(I:I="国家开发银行","国开",IF(I:I="中国进出口银行","口行",IF(I:I="中国农业发展银行","农发","国债")))&amp;IF(G:G&lt;1,"0",G1475)</f>
        <v>国开10</v>
      </c>
      <c r="W1475" s="1"/>
      <c r="X1475" s="1"/>
    </row>
    <row r="1476" spans="1:24" ht="15.75" hidden="1" x14ac:dyDescent="0.25">
      <c r="A1476" s="113" t="str">
        <f t="shared" si="46"/>
        <v>180005.IB</v>
      </c>
      <c r="B1476" s="29" t="s">
        <v>4391</v>
      </c>
      <c r="C1476" s="29" t="s">
        <v>4392</v>
      </c>
      <c r="D1476" s="33">
        <v>43201</v>
      </c>
      <c r="E1476" s="33">
        <v>43202</v>
      </c>
      <c r="F1476" s="30">
        <v>455.9</v>
      </c>
      <c r="G1476" s="30">
        <v>7</v>
      </c>
      <c r="H1476" s="29" t="s">
        <v>12</v>
      </c>
      <c r="I1476" s="29" t="s">
        <v>31</v>
      </c>
      <c r="J1476" s="30">
        <v>3.6979000000000002</v>
      </c>
      <c r="K1476" s="30">
        <v>2.2999999999999998</v>
      </c>
      <c r="L1476" s="30">
        <v>3.7309000000000001</v>
      </c>
      <c r="M1476" s="30">
        <v>7.46</v>
      </c>
      <c r="N1476" s="84">
        <f>[1]!b_anal_modidura_cnbd(A1476,E1476,1)</f>
        <v>5.9654999999999996</v>
      </c>
      <c r="O1476" s="85">
        <f>[1]!b_anal_yield_cnbd(A1476,D1476,1)</f>
        <v>3.7149999999999999</v>
      </c>
      <c r="P1476" s="86">
        <f>IF(U:U="国开1",0.09/N1476+J1476,IF(U:U="国开3",0.14/N1476+J1476,IF(U:U="国开5",0.24/N1476+J1476,IF(U:U="国开7",0.24/N1476+J1476,IF(U:U="国开10",0.29/N1476+J1476,IF(U:U="口行1",0.08/N1476+J1476,IF(U:U="口行2",0.08/N1476+J1476,IF(U:U="口行3",0.08/N1476+J1476,IF(U:U="口行5",0.13/N1476+J1476,IF(U:U="口行7",0.13/N1476+J1476,IF(U:U="口行10",0.18/N1476+J1476,IF(U:U="农发1",0.09/N1476+J1476,IF(U:U="农发2",0.09/N1476+J1476,IF(U:U="农发3",0.09/N1476+J1476,IF(U:U="农发5",0.14/N1476+J1476,IF(U:U="农发7",0.19/N1476+J1476,IF(U:U="农发10",0.19/N1476+J1476,IF(U:U="农发20",0.24/N1476+J1476,IF(U:U="国债1",0.05/N1476+J1476,IF(U:U="国债2",0.05/N1476+J1476,IF(U:U="国债3",0.05/N1476+J1476,IF(U:U="国开0",0,IF(U:U="农发0",0,IF(U:U="国债0",0,IF(U:U="口行0",0,0.1/N1476+J1476)))))))))))))))))))))))))</f>
        <v>3.7146630542284806</v>
      </c>
      <c r="Q1476" s="1"/>
      <c r="R1476" s="88">
        <f t="shared" si="47"/>
        <v>-3.3694577151921479E-2</v>
      </c>
      <c r="S1476" s="1"/>
      <c r="U1476" s="1" t="str">
        <f>IF(I:I="国家开发银行","国开",IF(I:I="中国进出口银行","口行",IF(I:I="中国农业发展银行","农发","国债")))&amp;IF(G:G&lt;1,"0",G1476)</f>
        <v>国债7</v>
      </c>
      <c r="W1476" s="1"/>
      <c r="X1476" s="1"/>
    </row>
    <row r="1477" spans="1:24" ht="15.75" hidden="1" x14ac:dyDescent="0.25">
      <c r="A1477" s="113" t="str">
        <f t="shared" si="46"/>
        <v>180401.IB</v>
      </c>
      <c r="B1477" s="29" t="s">
        <v>4393</v>
      </c>
      <c r="C1477" s="29" t="s">
        <v>4394</v>
      </c>
      <c r="D1477" s="33">
        <v>43201</v>
      </c>
      <c r="E1477" s="33">
        <v>43203</v>
      </c>
      <c r="F1477" s="30">
        <v>50</v>
      </c>
      <c r="G1477" s="30">
        <v>7</v>
      </c>
      <c r="H1477" s="29" t="s">
        <v>12</v>
      </c>
      <c r="I1477" s="29" t="s">
        <v>41</v>
      </c>
      <c r="J1477" s="30">
        <v>4.6006999999999998</v>
      </c>
      <c r="K1477" s="30">
        <v>2.87</v>
      </c>
      <c r="L1477" s="30"/>
      <c r="M1477" s="30">
        <v>1.5</v>
      </c>
      <c r="N1477" s="84">
        <f>[1]!b_anal_modidura_cnbd(A1477,E1477,1)</f>
        <v>5.5777999999999999</v>
      </c>
      <c r="O1477" s="85">
        <f>[1]!b_anal_yield_cnbd(A1477,D1477,1)</f>
        <v>4.6563999999999997</v>
      </c>
      <c r="P1477" s="86">
        <f>IF(U:U="国开1",0.09/N1477+J1477,IF(U:U="国开3",0.14/N1477+J1477,IF(U:U="国开5",0.24/N1477+J1477,IF(U:U="国开7",0.24/N1477+J1477,IF(U:U="国开10",0.29/N1477+J1477,IF(U:U="口行1",0.08/N1477+J1477,IF(U:U="口行2",0.08/N1477+J1477,IF(U:U="口行3",0.08/N1477+J1477,IF(U:U="口行5",0.13/N1477+J1477,IF(U:U="口行7",0.13/N1477+J1477,IF(U:U="口行10",0.18/N1477+J1477,IF(U:U="农发1",0.09/N1477+J1477,IF(U:U="农发2",0.09/N1477+J1477,IF(U:U="农发3",0.09/N1477+J1477,IF(U:U="农发5",0.14/N1477+J1477,IF(U:U="农发7",0.19/N1477+J1477,IF(U:U="农发10",0.19/N1477+J1477,IF(U:U="农发20",0.24/N1477+J1477,IF(U:U="国债1",0.05/N1477+J1477,IF(U:U="国债2",0.05/N1477+J1477,IF(U:U="国债3",0.05/N1477+J1477,IF(U:U="国开0",0,IF(U:U="农发0",0,IF(U:U="国债0",0,IF(U:U="口行0",0,0.1/N1477+J1477)))))))))))))))))))))))))</f>
        <v>4.6347636093083295</v>
      </c>
      <c r="Q1477" s="1"/>
      <c r="R1477" s="88">
        <f t="shared" si="47"/>
        <v>-2.1636390691670115</v>
      </c>
      <c r="S1477" s="1"/>
      <c r="U1477" s="1" t="str">
        <f>IF(I:I="国家开发银行","国开",IF(I:I="中国进出口银行","口行",IF(I:I="中国农业发展银行","农发","国债")))&amp;IF(G:G&lt;1,"0",G1477)</f>
        <v>农发7</v>
      </c>
      <c r="W1477" s="1"/>
      <c r="X1477" s="1"/>
    </row>
    <row r="1478" spans="1:24" ht="15.75" hidden="1" x14ac:dyDescent="0.25">
      <c r="A1478" s="113" t="str">
        <f t="shared" si="46"/>
        <v>170415.IB</v>
      </c>
      <c r="B1478" s="29" t="s">
        <v>4395</v>
      </c>
      <c r="C1478" s="29" t="s">
        <v>4396</v>
      </c>
      <c r="D1478" s="33">
        <v>43201</v>
      </c>
      <c r="E1478" s="33">
        <v>43203</v>
      </c>
      <c r="F1478" s="30">
        <v>60</v>
      </c>
      <c r="G1478" s="30">
        <v>10</v>
      </c>
      <c r="H1478" s="29" t="s">
        <v>12</v>
      </c>
      <c r="I1478" s="29" t="s">
        <v>41</v>
      </c>
      <c r="J1478" s="30">
        <v>4.7042999999999999</v>
      </c>
      <c r="K1478" s="30">
        <v>3</v>
      </c>
      <c r="L1478" s="30"/>
      <c r="M1478" s="30">
        <v>21.15</v>
      </c>
      <c r="N1478" s="84">
        <f>[1]!b_anal_modidura_cnbd(A1478,E1478,1)</f>
        <v>7.3369</v>
      </c>
      <c r="O1478" s="85">
        <f>[1]!b_anal_yield_cnbd(A1478,D1478,1)</f>
        <v>4.7332999999999998</v>
      </c>
      <c r="P1478" s="86">
        <f>IF(U:U="国开1",0.09/N1478+J1478,IF(U:U="国开3",0.14/N1478+J1478,IF(U:U="国开5",0.24/N1478+J1478,IF(U:U="国开7",0.24/N1478+J1478,IF(U:U="国开10",0.29/N1478+J1478,IF(U:U="口行1",0.08/N1478+J1478,IF(U:U="口行2",0.08/N1478+J1478,IF(U:U="口行3",0.08/N1478+J1478,IF(U:U="口行5",0.13/N1478+J1478,IF(U:U="口行7",0.13/N1478+J1478,IF(U:U="口行10",0.18/N1478+J1478,IF(U:U="农发1",0.09/N1478+J1478,IF(U:U="农发2",0.09/N1478+J1478,IF(U:U="农发3",0.09/N1478+J1478,IF(U:U="农发5",0.14/N1478+J1478,IF(U:U="农发7",0.19/N1478+J1478,IF(U:U="农发10",0.19/N1478+J1478,IF(U:U="农发20",0.24/N1478+J1478,IF(U:U="国债1",0.05/N1478+J1478,IF(U:U="国债2",0.05/N1478+J1478,IF(U:U="国债3",0.05/N1478+J1478,IF(U:U="国开0",0,IF(U:U="农发0",0,IF(U:U="国债0",0,IF(U:U="口行0",0,0.1/N1478+J1478)))))))))))))))))))))))))</f>
        <v>4.7301964957952265</v>
      </c>
      <c r="Q1478" s="1"/>
      <c r="R1478" s="88">
        <f t="shared" si="47"/>
        <v>-0.31035042047733441</v>
      </c>
      <c r="S1478" s="1"/>
      <c r="U1478" s="1" t="str">
        <f>IF(I:I="国家开发银行","国开",IF(I:I="中国进出口银行","口行",IF(I:I="中国农业发展银行","农发","国债")))&amp;IF(G:G&lt;1,"0",G1478)</f>
        <v>农发10</v>
      </c>
      <c r="W1478" s="1"/>
      <c r="X1478" s="1"/>
    </row>
    <row r="1479" spans="1:24" ht="15.75" hidden="1" x14ac:dyDescent="0.25">
      <c r="A1479" s="113" t="str">
        <f t="shared" si="46"/>
        <v>180403.IB</v>
      </c>
      <c r="B1479" s="29" t="s">
        <v>4397</v>
      </c>
      <c r="C1479" s="29" t="s">
        <v>4398</v>
      </c>
      <c r="D1479" s="33">
        <v>43201</v>
      </c>
      <c r="E1479" s="33">
        <v>43203</v>
      </c>
      <c r="F1479" s="30">
        <v>80</v>
      </c>
      <c r="G1479" s="30">
        <v>5</v>
      </c>
      <c r="H1479" s="29" t="s">
        <v>12</v>
      </c>
      <c r="I1479" s="29" t="s">
        <v>41</v>
      </c>
      <c r="J1479" s="30">
        <v>4.4192999999999998</v>
      </c>
      <c r="K1479" s="30">
        <v>2.4900000000000002</v>
      </c>
      <c r="L1479" s="30"/>
      <c r="M1479" s="30">
        <v>8.59</v>
      </c>
      <c r="N1479" s="84">
        <f>[1]!b_anal_modidura_cnbd(A1479,E1479,1)</f>
        <v>4.1508000000000003</v>
      </c>
      <c r="O1479" s="85">
        <f>[1]!b_anal_yield_cnbd(A1479,D1479,1)</f>
        <v>4.4653</v>
      </c>
      <c r="P1479" s="86">
        <f>IF(U:U="国开1",0.09/N1479+J1479,IF(U:U="国开3",0.14/N1479+J1479,IF(U:U="国开5",0.24/N1479+J1479,IF(U:U="国开7",0.24/N1479+J1479,IF(U:U="国开10",0.29/N1479+J1479,IF(U:U="口行1",0.08/N1479+J1479,IF(U:U="口行2",0.08/N1479+J1479,IF(U:U="口行3",0.08/N1479+J1479,IF(U:U="口行5",0.13/N1479+J1479,IF(U:U="口行7",0.13/N1479+J1479,IF(U:U="口行10",0.18/N1479+J1479,IF(U:U="农发1",0.09/N1479+J1479,IF(U:U="农发2",0.09/N1479+J1479,IF(U:U="农发3",0.09/N1479+J1479,IF(U:U="农发5",0.14/N1479+J1479,IF(U:U="农发7",0.19/N1479+J1479,IF(U:U="农发10",0.19/N1479+J1479,IF(U:U="农发20",0.24/N1479+J1479,IF(U:U="国债1",0.05/N1479+J1479,IF(U:U="国债2",0.05/N1479+J1479,IF(U:U="国债3",0.05/N1479+J1479,IF(U:U="国开0",0,IF(U:U="农发0",0,IF(U:U="国债0",0,IF(U:U="口行0",0,0.1/N1479+J1479)))))))))))))))))))))))))</f>
        <v>4.4530284378914908</v>
      </c>
      <c r="Q1479" s="1"/>
      <c r="R1479" s="88">
        <f t="shared" si="47"/>
        <v>-1.2271562108509215</v>
      </c>
      <c r="S1479" s="1"/>
      <c r="U1479" s="1" t="str">
        <f>IF(I:I="国家开发银行","国开",IF(I:I="中国进出口银行","口行",IF(I:I="中国农业发展银行","农发","国债")))&amp;IF(G:G&lt;1,"0",G1479)</f>
        <v>农发5</v>
      </c>
      <c r="W1479" s="1"/>
      <c r="X1479" s="1"/>
    </row>
    <row r="1480" spans="1:24" ht="15.75" hidden="1" x14ac:dyDescent="0.25">
      <c r="A1480" s="113" t="str">
        <f t="shared" si="46"/>
        <v>180203.IB</v>
      </c>
      <c r="B1480" s="29" t="s">
        <v>4399</v>
      </c>
      <c r="C1480" s="29" t="s">
        <v>4400</v>
      </c>
      <c r="D1480" s="33">
        <v>43202</v>
      </c>
      <c r="E1480" s="33">
        <v>43207</v>
      </c>
      <c r="F1480" s="30">
        <v>95</v>
      </c>
      <c r="G1480" s="30">
        <v>3</v>
      </c>
      <c r="H1480" s="29" t="s">
        <v>12</v>
      </c>
      <c r="I1480" s="29" t="s">
        <v>15</v>
      </c>
      <c r="J1480" s="30">
        <v>4.1951000000000001</v>
      </c>
      <c r="K1480" s="30">
        <v>2.66</v>
      </c>
      <c r="L1480" s="30"/>
      <c r="M1480" s="30">
        <v>15</v>
      </c>
      <c r="N1480" s="84">
        <f>[1]!b_anal_modidura_cnbd(A1480,E1480,1)</f>
        <v>2.6505000000000001</v>
      </c>
      <c r="O1480" s="85">
        <f>[1]!b_anal_yield_cnbd(A1480,D1480,1)</f>
        <v>4.2704000000000004</v>
      </c>
      <c r="P1480" s="86">
        <f>IF(U:U="国开1",0.09/N1480+J1480,IF(U:U="国开3",0.14/N1480+J1480,IF(U:U="国开5",0.24/N1480+J1480,IF(U:U="国开7",0.24/N1480+J1480,IF(U:U="国开10",0.29/N1480+J1480,IF(U:U="口行1",0.08/N1480+J1480,IF(U:U="口行2",0.08/N1480+J1480,IF(U:U="口行3",0.08/N1480+J1480,IF(U:U="口行5",0.13/N1480+J1480,IF(U:U="口行7",0.13/N1480+J1480,IF(U:U="口行10",0.18/N1480+J1480,IF(U:U="农发1",0.09/N1480+J1480,IF(U:U="农发2",0.09/N1480+J1480,IF(U:U="农发3",0.09/N1480+J1480,IF(U:U="农发5",0.14/N1480+J1480,IF(U:U="农发7",0.19/N1480+J1480,IF(U:U="农发10",0.19/N1480+J1480,IF(U:U="农发20",0.24/N1480+J1480,IF(U:U="国债1",0.05/N1480+J1480,IF(U:U="国债2",0.05/N1480+J1480,IF(U:U="国债3",0.05/N1480+J1480,IF(U:U="国开0",0,IF(U:U="农发0",0,IF(U:U="国债0",0,IF(U:U="口行0",0,0.1/N1480+J1480)))))))))))))))))))))))))</f>
        <v>4.2479202225995092</v>
      </c>
      <c r="Q1480" s="1"/>
      <c r="R1480" s="88">
        <f t="shared" si="47"/>
        <v>-2.247977740049123</v>
      </c>
      <c r="S1480" s="1"/>
      <c r="U1480" s="1" t="str">
        <f>IF(I:I="国家开发银行","国开",IF(I:I="中国进出口银行","口行",IF(I:I="中国农业发展银行","农发","国债")))&amp;IF(G:G&lt;1,"0",G1480)</f>
        <v>国开3</v>
      </c>
      <c r="W1480" s="1"/>
      <c r="X1480" s="1"/>
    </row>
    <row r="1481" spans="1:24" ht="15.75" hidden="1" x14ac:dyDescent="0.25">
      <c r="A1481" s="113" t="str">
        <f t="shared" si="46"/>
        <v>180310.IB</v>
      </c>
      <c r="B1481" s="29" t="s">
        <v>4401</v>
      </c>
      <c r="C1481" s="29" t="s">
        <v>4402</v>
      </c>
      <c r="D1481" s="33">
        <v>43202</v>
      </c>
      <c r="E1481" s="33">
        <v>43206</v>
      </c>
      <c r="F1481" s="30">
        <v>43.7</v>
      </c>
      <c r="G1481" s="30">
        <v>10</v>
      </c>
      <c r="H1481" s="29" t="s">
        <v>12</v>
      </c>
      <c r="I1481" s="29" t="s">
        <v>22</v>
      </c>
      <c r="J1481" s="30">
        <v>4.7008999999999999</v>
      </c>
      <c r="K1481" s="30">
        <v>3.73</v>
      </c>
      <c r="L1481" s="30"/>
      <c r="M1481" s="30">
        <v>1.34</v>
      </c>
      <c r="N1481" s="84">
        <f>[1]!b_anal_modidura_cnbd(A1481,E1481,1)</f>
        <v>7.7373000000000003</v>
      </c>
      <c r="O1481" s="85">
        <f>[1]!b_anal_yield_cnbd(A1481,D1481,1)</f>
        <v>4.7201000000000004</v>
      </c>
      <c r="P1481" s="86">
        <f>IF(U:U="国开1",0.09/N1481+J1481,IF(U:U="国开3",0.14/N1481+J1481,IF(U:U="国开5",0.24/N1481+J1481,IF(U:U="国开7",0.24/N1481+J1481,IF(U:U="国开10",0.29/N1481+J1481,IF(U:U="口行1",0.08/N1481+J1481,IF(U:U="口行2",0.08/N1481+J1481,IF(U:U="口行3",0.08/N1481+J1481,IF(U:U="口行5",0.13/N1481+J1481,IF(U:U="口行7",0.13/N1481+J1481,IF(U:U="口行10",0.18/N1481+J1481,IF(U:U="农发1",0.09/N1481+J1481,IF(U:U="农发2",0.09/N1481+J1481,IF(U:U="农发3",0.09/N1481+J1481,IF(U:U="农发5",0.14/N1481+J1481,IF(U:U="农发7",0.19/N1481+J1481,IF(U:U="农发10",0.19/N1481+J1481,IF(U:U="农发20",0.24/N1481+J1481,IF(U:U="国债1",0.05/N1481+J1481,IF(U:U="国债2",0.05/N1481+J1481,IF(U:U="国债3",0.05/N1481+J1481,IF(U:U="国开0",0,IF(U:U="农发0",0,IF(U:U="国债0",0,IF(U:U="口行0",0,0.1/N1481+J1481)))))))))))))))))))))))))</f>
        <v>4.7241639292776547</v>
      </c>
      <c r="Q1481" s="1"/>
      <c r="R1481" s="88">
        <f t="shared" si="47"/>
        <v>0.40639292776543101</v>
      </c>
      <c r="S1481" s="1"/>
      <c r="U1481" s="1" t="str">
        <f>IF(I:I="国家开发银行","国开",IF(I:I="中国进出口银行","口行",IF(I:I="中国农业发展银行","农发","国债")))&amp;IF(G:G&lt;1,"0",G1481)</f>
        <v>口行10</v>
      </c>
      <c r="W1481" s="1"/>
      <c r="X1481" s="1"/>
    </row>
    <row r="1482" spans="1:24" ht="15.75" hidden="1" x14ac:dyDescent="0.25">
      <c r="A1482" s="113" t="str">
        <f t="shared" si="46"/>
        <v>180206.IB</v>
      </c>
      <c r="B1482" s="29" t="s">
        <v>4403</v>
      </c>
      <c r="C1482" s="29" t="s">
        <v>4404</v>
      </c>
      <c r="D1482" s="33">
        <v>43202</v>
      </c>
      <c r="E1482" s="33">
        <v>43206</v>
      </c>
      <c r="F1482" s="30">
        <v>60</v>
      </c>
      <c r="G1482" s="30">
        <v>7</v>
      </c>
      <c r="H1482" s="29" t="s">
        <v>12</v>
      </c>
      <c r="I1482" s="29" t="s">
        <v>15</v>
      </c>
      <c r="J1482" s="30">
        <v>4.6166</v>
      </c>
      <c r="K1482" s="30">
        <v>2.4300000000000002</v>
      </c>
      <c r="L1482" s="30"/>
      <c r="M1482" s="30">
        <v>11.44</v>
      </c>
      <c r="N1482" s="84">
        <f>[1]!b_anal_modidura_cnbd(A1482,E1482,1)</f>
        <v>5.8144</v>
      </c>
      <c r="O1482" s="85">
        <f>[1]!b_anal_yield_cnbd(A1482,D1482,1)</f>
        <v>4.6558999999999999</v>
      </c>
      <c r="P1482" s="86">
        <f>IF(U:U="国开1",0.09/N1482+J1482,IF(U:U="国开3",0.14/N1482+J1482,IF(U:U="国开5",0.24/N1482+J1482,IF(U:U="国开7",0.24/N1482+J1482,IF(U:U="国开10",0.29/N1482+J1482,IF(U:U="口行1",0.08/N1482+J1482,IF(U:U="口行2",0.08/N1482+J1482,IF(U:U="口行3",0.08/N1482+J1482,IF(U:U="口行5",0.13/N1482+J1482,IF(U:U="口行7",0.13/N1482+J1482,IF(U:U="口行10",0.18/N1482+J1482,IF(U:U="农发1",0.09/N1482+J1482,IF(U:U="农发2",0.09/N1482+J1482,IF(U:U="农发3",0.09/N1482+J1482,IF(U:U="农发5",0.14/N1482+J1482,IF(U:U="农发7",0.19/N1482+J1482,IF(U:U="农发10",0.19/N1482+J1482,IF(U:U="农发20",0.24/N1482+J1482,IF(U:U="国债1",0.05/N1482+J1482,IF(U:U="国债2",0.05/N1482+J1482,IF(U:U="国债3",0.05/N1482+J1482,IF(U:U="国开0",0,IF(U:U="农发0",0,IF(U:U="国债0",0,IF(U:U="口行0",0,0.1/N1482+J1482)))))))))))))))))))))))))</f>
        <v>4.6578768299394611</v>
      </c>
      <c r="Q1482" s="1"/>
      <c r="R1482" s="88">
        <f t="shared" si="47"/>
        <v>0.19768299394611333</v>
      </c>
      <c r="S1482" s="1"/>
      <c r="U1482" s="1" t="str">
        <f>IF(I:I="国家开发银行","国开",IF(I:I="中国进出口银行","口行",IF(I:I="中国农业发展银行","农发","国债")))&amp;IF(G:G&lt;1,"0",G1482)</f>
        <v>国开7</v>
      </c>
      <c r="W1482" s="1"/>
      <c r="X1482" s="1"/>
    </row>
    <row r="1483" spans="1:24" ht="15.75" hidden="1" x14ac:dyDescent="0.25">
      <c r="A1483" s="113" t="str">
        <f t="shared" si="46"/>
        <v>180303.IB</v>
      </c>
      <c r="B1483" s="29" t="s">
        <v>4405</v>
      </c>
      <c r="C1483" s="29" t="s">
        <v>4406</v>
      </c>
      <c r="D1483" s="33">
        <v>43202</v>
      </c>
      <c r="E1483" s="33">
        <v>43206</v>
      </c>
      <c r="F1483" s="30">
        <v>52.5</v>
      </c>
      <c r="G1483" s="30">
        <v>5</v>
      </c>
      <c r="H1483" s="29" t="s">
        <v>12</v>
      </c>
      <c r="I1483" s="29" t="s">
        <v>22</v>
      </c>
      <c r="J1483" s="30">
        <v>4.4127000000000001</v>
      </c>
      <c r="K1483" s="30">
        <v>2.91</v>
      </c>
      <c r="L1483" s="30"/>
      <c r="M1483" s="30">
        <v>1</v>
      </c>
      <c r="N1483" s="84">
        <f>[1]!b_anal_modidura_cnbd(A1483,E1483,1)</f>
        <v>4.1577000000000002</v>
      </c>
      <c r="O1483" s="85">
        <f>[1]!b_anal_yield_cnbd(A1483,D1483,1)</f>
        <v>4.4702999999999999</v>
      </c>
      <c r="P1483" s="86">
        <f>IF(U:U="国开1",0.09/N1483+J1483,IF(U:U="国开3",0.14/N1483+J1483,IF(U:U="国开5",0.24/N1483+J1483,IF(U:U="国开7",0.24/N1483+J1483,IF(U:U="国开10",0.29/N1483+J1483,IF(U:U="口行1",0.08/N1483+J1483,IF(U:U="口行2",0.08/N1483+J1483,IF(U:U="口行3",0.08/N1483+J1483,IF(U:U="口行5",0.13/N1483+J1483,IF(U:U="口行7",0.13/N1483+J1483,IF(U:U="口行10",0.18/N1483+J1483,IF(U:U="农发1",0.09/N1483+J1483,IF(U:U="农发2",0.09/N1483+J1483,IF(U:U="农发3",0.09/N1483+J1483,IF(U:U="农发5",0.14/N1483+J1483,IF(U:U="农发7",0.19/N1483+J1483,IF(U:U="农发10",0.19/N1483+J1483,IF(U:U="农发20",0.24/N1483+J1483,IF(U:U="国债1",0.05/N1483+J1483,IF(U:U="国债2",0.05/N1483+J1483,IF(U:U="国债3",0.05/N1483+J1483,IF(U:U="国开0",0,IF(U:U="农发0",0,IF(U:U="国债0",0,IF(U:U="口行0",0,0.1/N1483+J1483)))))))))))))))))))))))))</f>
        <v>4.4439672872020592</v>
      </c>
      <c r="Q1483" s="1"/>
      <c r="R1483" s="88">
        <f t="shared" si="47"/>
        <v>-2.6332712797940694</v>
      </c>
      <c r="S1483" s="1"/>
      <c r="U1483" s="1" t="str">
        <f>IF(I:I="国家开发银行","国开",IF(I:I="中国进出口银行","口行",IF(I:I="中国农业发展银行","农发","国债")))&amp;IF(G:G&lt;1,"0",G1483)</f>
        <v>口行5</v>
      </c>
      <c r="W1483" s="1"/>
      <c r="X1483" s="1"/>
    </row>
    <row r="1484" spans="1:24" ht="15.75" hidden="1" x14ac:dyDescent="0.25">
      <c r="A1484" s="113" t="str">
        <f t="shared" si="46"/>
        <v>180304.IB</v>
      </c>
      <c r="B1484" s="29" t="s">
        <v>4407</v>
      </c>
      <c r="C1484" s="29" t="s">
        <v>4408</v>
      </c>
      <c r="D1484" s="33">
        <v>43202</v>
      </c>
      <c r="E1484" s="33">
        <v>43206</v>
      </c>
      <c r="F1484" s="30">
        <v>58.3</v>
      </c>
      <c r="G1484" s="30">
        <v>3</v>
      </c>
      <c r="H1484" s="29" t="s">
        <v>12</v>
      </c>
      <c r="I1484" s="29" t="s">
        <v>22</v>
      </c>
      <c r="J1484" s="30">
        <v>4.2503000000000002</v>
      </c>
      <c r="K1484" s="30">
        <v>3.16</v>
      </c>
      <c r="L1484" s="30"/>
      <c r="M1484" s="30">
        <v>7.5</v>
      </c>
      <c r="N1484" s="84">
        <f>[1]!b_anal_modidura_cnbd(A1484,E1484,1)</f>
        <v>2.7191000000000001</v>
      </c>
      <c r="O1484" s="85">
        <f>[1]!b_anal_yield_cnbd(A1484,D1484,1)</f>
        <v>4.2976999999999999</v>
      </c>
      <c r="P1484" s="86">
        <f>IF(U:U="国开1",0.09/N1484+J1484,IF(U:U="国开3",0.14/N1484+J1484,IF(U:U="国开5",0.24/N1484+J1484,IF(U:U="国开7",0.24/N1484+J1484,IF(U:U="国开10",0.29/N1484+J1484,IF(U:U="口行1",0.08/N1484+J1484,IF(U:U="口行2",0.08/N1484+J1484,IF(U:U="口行3",0.08/N1484+J1484,IF(U:U="口行5",0.13/N1484+J1484,IF(U:U="口行7",0.13/N1484+J1484,IF(U:U="口行10",0.18/N1484+J1484,IF(U:U="农发1",0.09/N1484+J1484,IF(U:U="农发2",0.09/N1484+J1484,IF(U:U="农发3",0.09/N1484+J1484,IF(U:U="农发5",0.14/N1484+J1484,IF(U:U="农发7",0.19/N1484+J1484,IF(U:U="农发10",0.19/N1484+J1484,IF(U:U="农发20",0.24/N1484+J1484,IF(U:U="国债1",0.05/N1484+J1484,IF(U:U="国债2",0.05/N1484+J1484,IF(U:U="国债3",0.05/N1484+J1484,IF(U:U="国开0",0,IF(U:U="农发0",0,IF(U:U="国债0",0,IF(U:U="口行0",0,0.1/N1484+J1484)))))))))))))))))))))))))</f>
        <v>4.2797214997609503</v>
      </c>
      <c r="Q1484" s="1"/>
      <c r="R1484" s="88">
        <f t="shared" si="47"/>
        <v>-1.7978500239049566</v>
      </c>
      <c r="S1484" s="1"/>
      <c r="U1484" s="1" t="str">
        <f>IF(I:I="国家开发银行","国开",IF(I:I="中国进出口银行","口行",IF(I:I="中国农业发展银行","农发","国债")))&amp;IF(G:G&lt;1,"0",G1484)</f>
        <v>口行3</v>
      </c>
      <c r="W1484" s="1"/>
      <c r="X1484" s="1"/>
    </row>
    <row r="1485" spans="1:24" ht="15.75" hidden="1" x14ac:dyDescent="0.25">
      <c r="A1485" s="113" t="str">
        <f t="shared" si="46"/>
        <v>180204.IB</v>
      </c>
      <c r="B1485" s="29" t="s">
        <v>4409</v>
      </c>
      <c r="C1485" s="29" t="s">
        <v>4410</v>
      </c>
      <c r="D1485" s="33">
        <v>43202</v>
      </c>
      <c r="E1485" s="33">
        <v>43206</v>
      </c>
      <c r="F1485" s="30">
        <v>80</v>
      </c>
      <c r="G1485" s="30">
        <v>5</v>
      </c>
      <c r="H1485" s="29" t="s">
        <v>12</v>
      </c>
      <c r="I1485" s="29" t="s">
        <v>15</v>
      </c>
      <c r="J1485" s="30">
        <v>4.3552999999999997</v>
      </c>
      <c r="K1485" s="30">
        <v>2.84</v>
      </c>
      <c r="L1485" s="30"/>
      <c r="M1485" s="30">
        <v>11.38</v>
      </c>
      <c r="N1485" s="84">
        <f>[1]!b_anal_modidura_cnbd(A1485,E1485,1)</f>
        <v>4.3193000000000001</v>
      </c>
      <c r="O1485" s="85">
        <f>[1]!b_anal_yield_cnbd(A1485,D1485,1)</f>
        <v>4.4252000000000002</v>
      </c>
      <c r="P1485" s="86">
        <f>IF(U:U="国开1",0.09/N1485+J1485,IF(U:U="国开3",0.14/N1485+J1485,IF(U:U="国开5",0.24/N1485+J1485,IF(U:U="国开7",0.24/N1485+J1485,IF(U:U="国开10",0.29/N1485+J1485,IF(U:U="口行1",0.08/N1485+J1485,IF(U:U="口行2",0.08/N1485+J1485,IF(U:U="口行3",0.08/N1485+J1485,IF(U:U="口行5",0.13/N1485+J1485,IF(U:U="口行7",0.13/N1485+J1485,IF(U:U="口行10",0.18/N1485+J1485,IF(U:U="农发1",0.09/N1485+J1485,IF(U:U="农发2",0.09/N1485+J1485,IF(U:U="农发3",0.09/N1485+J1485,IF(U:U="农发5",0.14/N1485+J1485,IF(U:U="农发7",0.19/N1485+J1485,IF(U:U="农发10",0.19/N1485+J1485,IF(U:U="农发20",0.24/N1485+J1485,IF(U:U="国债1",0.05/N1485+J1485,IF(U:U="国债2",0.05/N1485+J1485,IF(U:U="国债3",0.05/N1485+J1485,IF(U:U="国开0",0,IF(U:U="农发0",0,IF(U:U="国债0",0,IF(U:U="口行0",0,0.1/N1485+J1485)))))))))))))))))))))))))</f>
        <v>4.4108645590720714</v>
      </c>
      <c r="Q1485" s="1"/>
      <c r="R1485" s="88">
        <f t="shared" si="47"/>
        <v>-1.4335440927928822</v>
      </c>
      <c r="S1485" s="1"/>
      <c r="U1485" s="1" t="str">
        <f>IF(I:I="国家开发银行","国开",IF(I:I="中国进出口银行","口行",IF(I:I="中国农业发展银行","农发","国债")))&amp;IF(G:G&lt;1,"0",G1485)</f>
        <v>国开5</v>
      </c>
      <c r="W1485" s="1"/>
      <c r="X1485" s="1"/>
    </row>
    <row r="1486" spans="1:24" ht="15.75" hidden="1" x14ac:dyDescent="0.25">
      <c r="A1486" s="113" t="str">
        <f t="shared" si="46"/>
        <v>160413.IB</v>
      </c>
      <c r="B1486" s="29" t="s">
        <v>4411</v>
      </c>
      <c r="C1486" s="29" t="s">
        <v>4412</v>
      </c>
      <c r="D1486" s="33">
        <v>43206</v>
      </c>
      <c r="E1486" s="33">
        <v>43208</v>
      </c>
      <c r="F1486" s="30">
        <v>30</v>
      </c>
      <c r="G1486" s="30">
        <v>5</v>
      </c>
      <c r="H1486" s="29" t="s">
        <v>12</v>
      </c>
      <c r="I1486" s="29" t="s">
        <v>41</v>
      </c>
      <c r="J1486" s="30">
        <v>4.3003999999999998</v>
      </c>
      <c r="K1486" s="30">
        <v>2.46</v>
      </c>
      <c r="L1486" s="30"/>
      <c r="M1486" s="30">
        <v>2</v>
      </c>
      <c r="N1486" s="84">
        <f>[1]!b_anal_modidura_cnbd(A1486,E1486,1)</f>
        <v>2.7679</v>
      </c>
      <c r="O1486" s="85">
        <f>[1]!b_anal_yield_cnbd(A1486,D1486,1)</f>
        <v>4.3075000000000001</v>
      </c>
      <c r="P1486" s="86">
        <f>IF(U:U="国开1",0.09/N1486+J1486,IF(U:U="国开3",0.14/N1486+J1486,IF(U:U="国开5",0.24/N1486+J1486,IF(U:U="国开7",0.24/N1486+J1486,IF(U:U="国开10",0.29/N1486+J1486,IF(U:U="口行1",0.08/N1486+J1486,IF(U:U="口行2",0.08/N1486+J1486,IF(U:U="口行3",0.08/N1486+J1486,IF(U:U="口行5",0.13/N1486+J1486,IF(U:U="口行7",0.13/N1486+J1486,IF(U:U="口行10",0.18/N1486+J1486,IF(U:U="农发1",0.09/N1486+J1486,IF(U:U="农发2",0.09/N1486+J1486,IF(U:U="农发3",0.09/N1486+J1486,IF(U:U="农发5",0.14/N1486+J1486,IF(U:U="农发7",0.19/N1486+J1486,IF(U:U="农发10",0.19/N1486+J1486,IF(U:U="农发20",0.24/N1486+J1486,IF(U:U="国债1",0.05/N1486+J1486,IF(U:U="国债2",0.05/N1486+J1486,IF(U:U="国债3",0.05/N1486+J1486,IF(U:U="国开0",0,IF(U:U="农发0",0,IF(U:U="国债0",0,IF(U:U="口行0",0,0.1/N1486+J1486)))))))))))))))))))))))))</f>
        <v>4.3509798619892335</v>
      </c>
      <c r="Q1486" s="1"/>
      <c r="R1486" s="88">
        <f t="shared" si="47"/>
        <v>4.347986198923337</v>
      </c>
      <c r="S1486" s="1"/>
      <c r="U1486" s="1" t="str">
        <f>IF(I:I="国家开发银行","国开",IF(I:I="中国进出口银行","口行",IF(I:I="中国农业发展银行","农发","国债")))&amp;IF(G:G&lt;1,"0",G1486)</f>
        <v>农发5</v>
      </c>
      <c r="W1486" s="1"/>
      <c r="X1486" s="1"/>
    </row>
    <row r="1487" spans="1:24" ht="15.75" hidden="1" x14ac:dyDescent="0.25">
      <c r="A1487" s="113" t="str">
        <f t="shared" si="46"/>
        <v>180206.IB</v>
      </c>
      <c r="B1487" s="29" t="s">
        <v>4413</v>
      </c>
      <c r="C1487" s="29" t="s">
        <v>4414</v>
      </c>
      <c r="D1487" s="33">
        <v>43207</v>
      </c>
      <c r="E1487" s="33">
        <v>43209</v>
      </c>
      <c r="F1487" s="30">
        <v>60</v>
      </c>
      <c r="G1487" s="30">
        <v>7</v>
      </c>
      <c r="H1487" s="29" t="s">
        <v>12</v>
      </c>
      <c r="I1487" s="29" t="s">
        <v>15</v>
      </c>
      <c r="J1487" s="30">
        <v>4.5616000000000003</v>
      </c>
      <c r="K1487" s="30">
        <v>3.13</v>
      </c>
      <c r="L1487" s="30"/>
      <c r="M1487" s="30">
        <v>26.75</v>
      </c>
      <c r="N1487" s="84">
        <f>[1]!b_anal_modidura_cnbd(A1487,E1487,1)</f>
        <v>5.8266999999999998</v>
      </c>
      <c r="O1487" s="85">
        <f>[1]!b_anal_yield_cnbd(A1487,D1487,1)</f>
        <v>4.6051000000000002</v>
      </c>
      <c r="P1487" s="86">
        <f>IF(U:U="国开1",0.09/N1487+J1487,IF(U:U="国开3",0.14/N1487+J1487,IF(U:U="国开5",0.24/N1487+J1487,IF(U:U="国开7",0.24/N1487+J1487,IF(U:U="国开10",0.29/N1487+J1487,IF(U:U="口行1",0.08/N1487+J1487,IF(U:U="口行2",0.08/N1487+J1487,IF(U:U="口行3",0.08/N1487+J1487,IF(U:U="口行5",0.13/N1487+J1487,IF(U:U="口行7",0.13/N1487+J1487,IF(U:U="口行10",0.18/N1487+J1487,IF(U:U="农发1",0.09/N1487+J1487,IF(U:U="农发2",0.09/N1487+J1487,IF(U:U="农发3",0.09/N1487+J1487,IF(U:U="农发5",0.14/N1487+J1487,IF(U:U="农发7",0.19/N1487+J1487,IF(U:U="农发10",0.19/N1487+J1487,IF(U:U="农发20",0.24/N1487+J1487,IF(U:U="国债1",0.05/N1487+J1487,IF(U:U="国债2",0.05/N1487+J1487,IF(U:U="国债3",0.05/N1487+J1487,IF(U:U="国开0",0,IF(U:U="农发0",0,IF(U:U="国债0",0,IF(U:U="口行0",0,0.1/N1487+J1487)))))))))))))))))))))))))</f>
        <v>4.602789695711123</v>
      </c>
      <c r="Q1487" s="1"/>
      <c r="R1487" s="88">
        <f t="shared" si="47"/>
        <v>-0.23103042888772407</v>
      </c>
      <c r="S1487" s="1"/>
      <c r="U1487" s="1" t="str">
        <f>IF(I:I="国家开发银行","国开",IF(I:I="中国进出口银行","口行",IF(I:I="中国农业发展银行","农发","国债")))&amp;IF(G:G&lt;1,"0",G1487)</f>
        <v>国开7</v>
      </c>
      <c r="W1487" s="1"/>
      <c r="X1487" s="1"/>
    </row>
    <row r="1488" spans="1:24" ht="15.75" hidden="1" x14ac:dyDescent="0.25">
      <c r="A1488" s="113" t="str">
        <f t="shared" si="46"/>
        <v>180204.IB</v>
      </c>
      <c r="B1488" s="29" t="s">
        <v>4415</v>
      </c>
      <c r="C1488" s="29" t="s">
        <v>4416</v>
      </c>
      <c r="D1488" s="33">
        <v>43207</v>
      </c>
      <c r="E1488" s="33">
        <v>43209</v>
      </c>
      <c r="F1488" s="30">
        <v>80</v>
      </c>
      <c r="G1488" s="30">
        <v>5</v>
      </c>
      <c r="H1488" s="29" t="s">
        <v>12</v>
      </c>
      <c r="I1488" s="29" t="s">
        <v>15</v>
      </c>
      <c r="J1488" s="30">
        <v>4.3087999999999997</v>
      </c>
      <c r="K1488" s="30">
        <v>3.16</v>
      </c>
      <c r="L1488" s="30"/>
      <c r="M1488" s="30">
        <v>1.8</v>
      </c>
      <c r="N1488" s="84">
        <f>[1]!b_anal_modidura_cnbd(A1488,E1488,1)</f>
        <v>4.3219000000000003</v>
      </c>
      <c r="O1488" s="85">
        <f>[1]!b_anal_yield_cnbd(A1488,D1488,1)</f>
        <v>4.3701999999999996</v>
      </c>
      <c r="P1488" s="86">
        <f>IF(U:U="国开1",0.09/N1488+J1488,IF(U:U="国开3",0.14/N1488+J1488,IF(U:U="国开5",0.24/N1488+J1488,IF(U:U="国开7",0.24/N1488+J1488,IF(U:U="国开10",0.29/N1488+J1488,IF(U:U="口行1",0.08/N1488+J1488,IF(U:U="口行2",0.08/N1488+J1488,IF(U:U="口行3",0.08/N1488+J1488,IF(U:U="口行5",0.13/N1488+J1488,IF(U:U="口行7",0.13/N1488+J1488,IF(U:U="口行10",0.18/N1488+J1488,IF(U:U="农发1",0.09/N1488+J1488,IF(U:U="农发2",0.09/N1488+J1488,IF(U:U="农发3",0.09/N1488+J1488,IF(U:U="农发5",0.14/N1488+J1488,IF(U:U="农发7",0.19/N1488+J1488,IF(U:U="农发10",0.19/N1488+J1488,IF(U:U="农发20",0.24/N1488+J1488,IF(U:U="国债1",0.05/N1488+J1488,IF(U:U="国债2",0.05/N1488+J1488,IF(U:U="国债3",0.05/N1488+J1488,IF(U:U="国开0",0,IF(U:U="农发0",0,IF(U:U="国债0",0,IF(U:U="口行0",0,0.1/N1488+J1488)))))))))))))))))))))))))</f>
        <v>4.3643311321409559</v>
      </c>
      <c r="Q1488" s="1"/>
      <c r="R1488" s="88">
        <f t="shared" si="47"/>
        <v>-0.58688678590437249</v>
      </c>
      <c r="S1488" s="1"/>
      <c r="U1488" s="1" t="str">
        <f>IF(I:I="国家开发银行","国开",IF(I:I="中国进出口银行","口行",IF(I:I="中国农业发展银行","农发","国债")))&amp;IF(G:G&lt;1,"0",G1488)</f>
        <v>国开5</v>
      </c>
      <c r="W1488" s="1"/>
      <c r="X1488" s="1"/>
    </row>
    <row r="1489" spans="1:24" ht="15.75" hidden="1" x14ac:dyDescent="0.25">
      <c r="A1489" s="113" t="str">
        <f t="shared" si="46"/>
        <v>180205.IB</v>
      </c>
      <c r="B1489" s="29" t="s">
        <v>4417</v>
      </c>
      <c r="C1489" s="29" t="s">
        <v>4418</v>
      </c>
      <c r="D1489" s="33">
        <v>43207</v>
      </c>
      <c r="E1489" s="33">
        <v>43209</v>
      </c>
      <c r="F1489" s="30">
        <v>120</v>
      </c>
      <c r="G1489" s="30">
        <v>10</v>
      </c>
      <c r="H1489" s="29" t="s">
        <v>12</v>
      </c>
      <c r="I1489" s="29" t="s">
        <v>15</v>
      </c>
      <c r="J1489" s="30">
        <v>4.5034999999999998</v>
      </c>
      <c r="K1489" s="30">
        <v>2.5299999999999998</v>
      </c>
      <c r="L1489" s="30"/>
      <c r="M1489" s="30">
        <v>1.61</v>
      </c>
      <c r="N1489" s="84">
        <f>[1]!b_anal_modidura_cnbd(A1489,E1489,1)</f>
        <v>7.6632999999999996</v>
      </c>
      <c r="O1489" s="85">
        <f>[1]!b_anal_yield_cnbd(A1489,D1489,1)</f>
        <v>4.5350999999999999</v>
      </c>
      <c r="P1489" s="86">
        <f>IF(U:U="国开1",0.09/N1489+J1489,IF(U:U="国开3",0.14/N1489+J1489,IF(U:U="国开5",0.24/N1489+J1489,IF(U:U="国开7",0.24/N1489+J1489,IF(U:U="国开10",0.29/N1489+J1489,IF(U:U="口行1",0.08/N1489+J1489,IF(U:U="口行2",0.08/N1489+J1489,IF(U:U="口行3",0.08/N1489+J1489,IF(U:U="口行5",0.13/N1489+J1489,IF(U:U="口行7",0.13/N1489+J1489,IF(U:U="口行10",0.18/N1489+J1489,IF(U:U="农发1",0.09/N1489+J1489,IF(U:U="农发2",0.09/N1489+J1489,IF(U:U="农发3",0.09/N1489+J1489,IF(U:U="农发5",0.14/N1489+J1489,IF(U:U="农发7",0.19/N1489+J1489,IF(U:U="农发10",0.19/N1489+J1489,IF(U:U="农发20",0.24/N1489+J1489,IF(U:U="国债1",0.05/N1489+J1489,IF(U:U="国债2",0.05/N1489+J1489,IF(U:U="国债3",0.05/N1489+J1489,IF(U:U="国开0",0,IF(U:U="农发0",0,IF(U:U="国债0",0,IF(U:U="口行0",0,0.1/N1489+J1489)))))))))))))))))))))))))</f>
        <v>4.5413427048399511</v>
      </c>
      <c r="Q1489" s="1"/>
      <c r="R1489" s="88">
        <f t="shared" si="47"/>
        <v>0.6242704839951152</v>
      </c>
      <c r="S1489" s="1"/>
      <c r="U1489" s="1" t="str">
        <f>IF(I:I="国家开发银行","国开",IF(I:I="中国进出口银行","口行",IF(I:I="中国农业发展银行","农发","国债")))&amp;IF(G:G&lt;1,"0",G1489)</f>
        <v>国开10</v>
      </c>
      <c r="W1489" s="1"/>
      <c r="X1489" s="1"/>
    </row>
    <row r="1490" spans="1:24" ht="15.75" hidden="1" x14ac:dyDescent="0.25">
      <c r="A1490" s="113" t="str">
        <f t="shared" si="46"/>
        <v>170415.IB</v>
      </c>
      <c r="B1490" s="29" t="s">
        <v>4419</v>
      </c>
      <c r="C1490" s="29" t="s">
        <v>4420</v>
      </c>
      <c r="D1490" s="33">
        <v>43208</v>
      </c>
      <c r="E1490" s="33">
        <v>43210</v>
      </c>
      <c r="F1490" s="30">
        <v>67.5</v>
      </c>
      <c r="G1490" s="30">
        <v>10</v>
      </c>
      <c r="H1490" s="29" t="s">
        <v>12</v>
      </c>
      <c r="I1490" s="29" t="s">
        <v>41</v>
      </c>
      <c r="J1490" s="30">
        <v>4.3836000000000004</v>
      </c>
      <c r="K1490" s="30">
        <v>3.73</v>
      </c>
      <c r="L1490" s="30"/>
      <c r="M1490" s="30">
        <v>3.19</v>
      </c>
      <c r="N1490" s="84">
        <f>[1]!b_anal_modidura_cnbd(A1490,E1490,1)</f>
        <v>7.3502999999999998</v>
      </c>
      <c r="O1490" s="85">
        <f>[1]!b_anal_yield_cnbd(A1490,D1490,1)</f>
        <v>4.4823000000000004</v>
      </c>
      <c r="P1490" s="86">
        <f>IF(U:U="国开1",0.09/N1490+J1490,IF(U:U="国开3",0.14/N1490+J1490,IF(U:U="国开5",0.24/N1490+J1490,IF(U:U="国开7",0.24/N1490+J1490,IF(U:U="国开10",0.29/N1490+J1490,IF(U:U="口行1",0.08/N1490+J1490,IF(U:U="口行2",0.08/N1490+J1490,IF(U:U="口行3",0.08/N1490+J1490,IF(U:U="口行5",0.13/N1490+J1490,IF(U:U="口行7",0.13/N1490+J1490,IF(U:U="口行10",0.18/N1490+J1490,IF(U:U="农发1",0.09/N1490+J1490,IF(U:U="农发2",0.09/N1490+J1490,IF(U:U="农发3",0.09/N1490+J1490,IF(U:U="农发5",0.14/N1490+J1490,IF(U:U="农发7",0.19/N1490+J1490,IF(U:U="农发10",0.19/N1490+J1490,IF(U:U="农发20",0.24/N1490+J1490,IF(U:U="国债1",0.05/N1490+J1490,IF(U:U="国债2",0.05/N1490+J1490,IF(U:U="国债3",0.05/N1490+J1490,IF(U:U="国开0",0,IF(U:U="农发0",0,IF(U:U="国债0",0,IF(U:U="口行0",0,0.1/N1490+J1490)))))))))))))))))))))))))</f>
        <v>4.4094492850631948</v>
      </c>
      <c r="Q1490" s="1"/>
      <c r="R1490" s="88">
        <f t="shared" si="47"/>
        <v>-7.2850714936805616</v>
      </c>
      <c r="S1490" s="1"/>
      <c r="U1490" s="1" t="str">
        <f>IF(I:I="国家开发银行","国开",IF(I:I="中国进出口银行","口行",IF(I:I="中国农业发展银行","农发","国债")))&amp;IF(G:G&lt;1,"0",G1490)</f>
        <v>农发10</v>
      </c>
      <c r="W1490" s="1"/>
      <c r="X1490" s="1"/>
    </row>
    <row r="1491" spans="1:24" ht="15.75" hidden="1" x14ac:dyDescent="0.25">
      <c r="A1491" s="113" t="str">
        <f t="shared" si="46"/>
        <v>180403.IB</v>
      </c>
      <c r="B1491" s="29" t="s">
        <v>4421</v>
      </c>
      <c r="C1491" s="29" t="s">
        <v>4422</v>
      </c>
      <c r="D1491" s="33">
        <v>43208</v>
      </c>
      <c r="E1491" s="33">
        <v>43210</v>
      </c>
      <c r="F1491" s="30">
        <v>76.2</v>
      </c>
      <c r="G1491" s="30">
        <v>5</v>
      </c>
      <c r="H1491" s="29" t="s">
        <v>12</v>
      </c>
      <c r="I1491" s="29" t="s">
        <v>41</v>
      </c>
      <c r="J1491" s="30">
        <v>4.0758999999999999</v>
      </c>
      <c r="K1491" s="30">
        <v>3.02</v>
      </c>
      <c r="L1491" s="30"/>
      <c r="M1491" s="30">
        <v>26.43</v>
      </c>
      <c r="N1491" s="84">
        <f>[1]!b_anal_modidura_cnbd(A1491,E1491,1)</f>
        <v>4.1458000000000004</v>
      </c>
      <c r="O1491" s="85">
        <f>[1]!b_anal_yield_cnbd(A1491,D1491,1)</f>
        <v>4.1600999999999999</v>
      </c>
      <c r="P1491" s="86">
        <f>IF(U:U="国开1",0.09/N1491+J1491,IF(U:U="国开3",0.14/N1491+J1491,IF(U:U="国开5",0.24/N1491+J1491,IF(U:U="国开7",0.24/N1491+J1491,IF(U:U="国开10",0.29/N1491+J1491,IF(U:U="口行1",0.08/N1491+J1491,IF(U:U="口行2",0.08/N1491+J1491,IF(U:U="口行3",0.08/N1491+J1491,IF(U:U="口行5",0.13/N1491+J1491,IF(U:U="口行7",0.13/N1491+J1491,IF(U:U="口行10",0.18/N1491+J1491,IF(U:U="农发1",0.09/N1491+J1491,IF(U:U="农发2",0.09/N1491+J1491,IF(U:U="农发3",0.09/N1491+J1491,IF(U:U="农发5",0.14/N1491+J1491,IF(U:U="农发7",0.19/N1491+J1491,IF(U:U="农发10",0.19/N1491+J1491,IF(U:U="农发20",0.24/N1491+J1491,IF(U:U="国债1",0.05/N1491+J1491,IF(U:U="国债2",0.05/N1491+J1491,IF(U:U="国债3",0.05/N1491+J1491,IF(U:U="国开0",0,IF(U:U="农发0",0,IF(U:U="国债0",0,IF(U:U="口行0",0,0.1/N1491+J1491)))))))))))))))))))))))))</f>
        <v>4.1096691157315837</v>
      </c>
      <c r="Q1491" s="1"/>
      <c r="R1491" s="88">
        <f t="shared" si="47"/>
        <v>-5.0430884268416243</v>
      </c>
      <c r="S1491" s="1"/>
      <c r="U1491" s="1" t="str">
        <f>IF(I:I="国家开发银行","国开",IF(I:I="中国进出口银行","口行",IF(I:I="中国农业发展银行","农发","国债")))&amp;IF(G:G&lt;1,"0",G1491)</f>
        <v>农发5</v>
      </c>
      <c r="W1491" s="1"/>
      <c r="X1491" s="1"/>
    </row>
    <row r="1492" spans="1:24" ht="15.75" hidden="1" x14ac:dyDescent="0.25">
      <c r="A1492" s="113" t="str">
        <f t="shared" si="46"/>
        <v>180401.IB</v>
      </c>
      <c r="B1492" s="29" t="s">
        <v>4423</v>
      </c>
      <c r="C1492" s="29" t="s">
        <v>4424</v>
      </c>
      <c r="D1492" s="33">
        <v>43208</v>
      </c>
      <c r="E1492" s="33">
        <v>43210</v>
      </c>
      <c r="F1492" s="30">
        <v>50</v>
      </c>
      <c r="G1492" s="30">
        <v>7</v>
      </c>
      <c r="H1492" s="29" t="s">
        <v>12</v>
      </c>
      <c r="I1492" s="29" t="s">
        <v>41</v>
      </c>
      <c r="J1492" s="30">
        <v>4.2828999999999997</v>
      </c>
      <c r="K1492" s="30">
        <v>4.0999999999999996</v>
      </c>
      <c r="L1492" s="30"/>
      <c r="M1492" s="30">
        <v>2.33</v>
      </c>
      <c r="N1492" s="84">
        <f>[1]!b_anal_modidura_cnbd(A1492,E1492,1)</f>
        <v>5.5824999999999996</v>
      </c>
      <c r="O1492" s="85">
        <f>[1]!b_anal_yield_cnbd(A1492,D1492,1)</f>
        <v>4.3851000000000004</v>
      </c>
      <c r="P1492" s="86">
        <f>IF(U:U="国开1",0.09/N1492+J1492,IF(U:U="国开3",0.14/N1492+J1492,IF(U:U="国开5",0.24/N1492+J1492,IF(U:U="国开7",0.24/N1492+J1492,IF(U:U="国开10",0.29/N1492+J1492,IF(U:U="口行1",0.08/N1492+J1492,IF(U:U="口行2",0.08/N1492+J1492,IF(U:U="口行3",0.08/N1492+J1492,IF(U:U="口行5",0.13/N1492+J1492,IF(U:U="口行7",0.13/N1492+J1492,IF(U:U="口行10",0.18/N1492+J1492,IF(U:U="农发1",0.09/N1492+J1492,IF(U:U="农发2",0.09/N1492+J1492,IF(U:U="农发3",0.09/N1492+J1492,IF(U:U="农发5",0.14/N1492+J1492,IF(U:U="农发7",0.19/N1492+J1492,IF(U:U="农发10",0.19/N1492+J1492,IF(U:U="农发20",0.24/N1492+J1492,IF(U:U="国债1",0.05/N1492+J1492,IF(U:U="国债2",0.05/N1492+J1492,IF(U:U="国债3",0.05/N1492+J1492,IF(U:U="国开0",0,IF(U:U="农发0",0,IF(U:U="国债0",0,IF(U:U="口行0",0,0.1/N1492+J1492)))))))))))))))))))))))))</f>
        <v>4.3169349305866547</v>
      </c>
      <c r="Q1492" s="1"/>
      <c r="R1492" s="88">
        <f t="shared" si="47"/>
        <v>-6.8165069413345769</v>
      </c>
      <c r="S1492" s="1"/>
      <c r="U1492" s="1" t="str">
        <f>IF(I:I="国家开发银行","国开",IF(I:I="中国进出口银行","口行",IF(I:I="中国农业发展银行","农发","国债")))&amp;IF(G:G&lt;1,"0",G1492)</f>
        <v>农发7</v>
      </c>
      <c r="W1492" s="1"/>
      <c r="X1492" s="1"/>
    </row>
    <row r="1493" spans="1:24" ht="15.75" hidden="1" x14ac:dyDescent="0.25">
      <c r="A1493" s="113" t="str">
        <f t="shared" si="46"/>
        <v>180205.IB</v>
      </c>
      <c r="B1493" s="29" t="s">
        <v>4425</v>
      </c>
      <c r="C1493" s="29" t="s">
        <v>4426</v>
      </c>
      <c r="D1493" s="33">
        <v>43209</v>
      </c>
      <c r="E1493" s="33">
        <v>43213</v>
      </c>
      <c r="F1493" s="30">
        <v>50</v>
      </c>
      <c r="G1493" s="30">
        <v>10</v>
      </c>
      <c r="H1493" s="29" t="s">
        <v>12</v>
      </c>
      <c r="I1493" s="29" t="s">
        <v>15</v>
      </c>
      <c r="J1493" s="30">
        <v>4.3296999999999999</v>
      </c>
      <c r="K1493" s="30">
        <v>4.04</v>
      </c>
      <c r="L1493" s="30"/>
      <c r="M1493" s="30">
        <v>3.28</v>
      </c>
      <c r="N1493" s="84">
        <f>[1]!b_anal_modidura_cnbd(A1493,E1493,1)</f>
        <v>7.649</v>
      </c>
      <c r="O1493" s="85">
        <f>[1]!b_anal_yield_cnbd(A1493,D1493,1)</f>
        <v>4.3750999999999998</v>
      </c>
      <c r="P1493" s="86">
        <f>IF(U:U="国开1",0.09/N1493+J1493,IF(U:U="国开3",0.14/N1493+J1493,IF(U:U="国开5",0.24/N1493+J1493,IF(U:U="国开7",0.24/N1493+J1493,IF(U:U="国开10",0.29/N1493+J1493,IF(U:U="口行1",0.08/N1493+J1493,IF(U:U="口行2",0.08/N1493+J1493,IF(U:U="口行3",0.08/N1493+J1493,IF(U:U="口行5",0.13/N1493+J1493,IF(U:U="口行7",0.13/N1493+J1493,IF(U:U="口行10",0.18/N1493+J1493,IF(U:U="农发1",0.09/N1493+J1493,IF(U:U="农发2",0.09/N1493+J1493,IF(U:U="农发3",0.09/N1493+J1493,IF(U:U="农发5",0.14/N1493+J1493,IF(U:U="农发7",0.19/N1493+J1493,IF(U:U="农发10",0.19/N1493+J1493,IF(U:U="农发20",0.24/N1493+J1493,IF(U:U="国债1",0.05/N1493+J1493,IF(U:U="国债2",0.05/N1493+J1493,IF(U:U="国债3",0.05/N1493+J1493,IF(U:U="国开0",0,IF(U:U="农发0",0,IF(U:U="国债0",0,IF(U:U="口行0",0,0.1/N1493+J1493)))))))))))))))))))))))))</f>
        <v>4.3676134527389197</v>
      </c>
      <c r="Q1493" s="1"/>
      <c r="R1493" s="88">
        <f t="shared" si="47"/>
        <v>-0.7486547261080112</v>
      </c>
      <c r="S1493" s="1"/>
      <c r="U1493" s="1" t="str">
        <f>IF(I:I="国家开发银行","国开",IF(I:I="中国进出口银行","口行",IF(I:I="中国农业发展银行","农发","国债")))&amp;IF(G:G&lt;1,"0",G1493)</f>
        <v>国开10</v>
      </c>
      <c r="W1493" s="1"/>
      <c r="X1493" s="1"/>
    </row>
    <row r="1494" spans="1:24" ht="15.75" hidden="1" x14ac:dyDescent="0.25">
      <c r="A1494" s="113" t="str">
        <f t="shared" si="46"/>
        <v>180310.IB</v>
      </c>
      <c r="B1494" s="29" t="s">
        <v>4427</v>
      </c>
      <c r="C1494" s="29" t="s">
        <v>4428</v>
      </c>
      <c r="D1494" s="33">
        <v>43209</v>
      </c>
      <c r="E1494" s="33">
        <v>43213</v>
      </c>
      <c r="F1494" s="30">
        <v>40.299999999999997</v>
      </c>
      <c r="G1494" s="30">
        <v>10</v>
      </c>
      <c r="H1494" s="29" t="s">
        <v>12</v>
      </c>
      <c r="I1494" s="29" t="s">
        <v>22</v>
      </c>
      <c r="J1494" s="30">
        <v>4.4607000000000001</v>
      </c>
      <c r="K1494" s="30">
        <v>2.63</v>
      </c>
      <c r="L1494" s="30"/>
      <c r="M1494" s="30">
        <v>2.67</v>
      </c>
      <c r="N1494" s="84">
        <f>[1]!b_anal_modidura_cnbd(A1494,E1494,1)</f>
        <v>7.74</v>
      </c>
      <c r="O1494" s="85">
        <f>[1]!b_anal_yield_cnbd(A1494,D1494,1)</f>
        <v>4.5000999999999998</v>
      </c>
      <c r="P1494" s="86">
        <f>IF(U:U="国开1",0.09/N1494+J1494,IF(U:U="国开3",0.14/N1494+J1494,IF(U:U="国开5",0.24/N1494+J1494,IF(U:U="国开7",0.24/N1494+J1494,IF(U:U="国开10",0.29/N1494+J1494,IF(U:U="口行1",0.08/N1494+J1494,IF(U:U="口行2",0.08/N1494+J1494,IF(U:U="口行3",0.08/N1494+J1494,IF(U:U="口行5",0.13/N1494+J1494,IF(U:U="口行7",0.13/N1494+J1494,IF(U:U="口行10",0.18/N1494+J1494,IF(U:U="农发1",0.09/N1494+J1494,IF(U:U="农发2",0.09/N1494+J1494,IF(U:U="农发3",0.09/N1494+J1494,IF(U:U="农发5",0.14/N1494+J1494,IF(U:U="农发7",0.19/N1494+J1494,IF(U:U="农发10",0.19/N1494+J1494,IF(U:U="农发20",0.24/N1494+J1494,IF(U:U="国债1",0.05/N1494+J1494,IF(U:U="国债2",0.05/N1494+J1494,IF(U:U="国债3",0.05/N1494+J1494,IF(U:U="国开0",0,IF(U:U="农发0",0,IF(U:U="国债0",0,IF(U:U="口行0",0,0.1/N1494+J1494)))))))))))))))))))))))))</f>
        <v>4.4839558139534885</v>
      </c>
      <c r="Q1494" s="1"/>
      <c r="R1494" s="88">
        <f t="shared" si="47"/>
        <v>-1.6144186046511244</v>
      </c>
      <c r="S1494" s="1"/>
      <c r="U1494" s="1" t="str">
        <f>IF(I:I="国家开发银行","国开",IF(I:I="中国进出口银行","口行",IF(I:I="中国农业发展银行","农发","国债")))&amp;IF(G:G&lt;1,"0",G1494)</f>
        <v>口行10</v>
      </c>
      <c r="W1494" s="1"/>
      <c r="X1494" s="1"/>
    </row>
    <row r="1495" spans="1:24" ht="15.75" hidden="1" x14ac:dyDescent="0.25">
      <c r="A1495" s="113" t="str">
        <f t="shared" si="46"/>
        <v>180303.IB</v>
      </c>
      <c r="B1495" s="29" t="s">
        <v>4429</v>
      </c>
      <c r="C1495" s="29" t="s">
        <v>4430</v>
      </c>
      <c r="D1495" s="33">
        <v>43209</v>
      </c>
      <c r="E1495" s="33">
        <v>43213</v>
      </c>
      <c r="F1495" s="30">
        <v>70</v>
      </c>
      <c r="G1495" s="30">
        <v>5</v>
      </c>
      <c r="H1495" s="29" t="s">
        <v>12</v>
      </c>
      <c r="I1495" s="29" t="s">
        <v>22</v>
      </c>
      <c r="J1495" s="30">
        <v>4.3023999999999996</v>
      </c>
      <c r="K1495" s="30">
        <v>1.24</v>
      </c>
      <c r="L1495" s="30"/>
      <c r="M1495" s="30">
        <v>1</v>
      </c>
      <c r="N1495" s="84">
        <f>[1]!b_anal_modidura_cnbd(A1495,E1495,1)</f>
        <v>4.1481000000000003</v>
      </c>
      <c r="O1495" s="85">
        <f>[1]!b_anal_yield_cnbd(A1495,D1495,1)</f>
        <v>4.2804000000000002</v>
      </c>
      <c r="P1495" s="86">
        <f>IF(U:U="国开1",0.09/N1495+J1495,IF(U:U="国开3",0.14/N1495+J1495,IF(U:U="国开5",0.24/N1495+J1495,IF(U:U="国开7",0.24/N1495+J1495,IF(U:U="国开10",0.29/N1495+J1495,IF(U:U="口行1",0.08/N1495+J1495,IF(U:U="口行2",0.08/N1495+J1495,IF(U:U="口行3",0.08/N1495+J1495,IF(U:U="口行5",0.13/N1495+J1495,IF(U:U="口行7",0.13/N1495+J1495,IF(U:U="口行10",0.18/N1495+J1495,IF(U:U="农发1",0.09/N1495+J1495,IF(U:U="农发2",0.09/N1495+J1495,IF(U:U="农发3",0.09/N1495+J1495,IF(U:U="农发5",0.14/N1495+J1495,IF(U:U="农发7",0.19/N1495+J1495,IF(U:U="农发10",0.19/N1495+J1495,IF(U:U="农发20",0.24/N1495+J1495,IF(U:U="国债1",0.05/N1495+J1495,IF(U:U="国债2",0.05/N1495+J1495,IF(U:U="国债3",0.05/N1495+J1495,IF(U:U="国开0",0,IF(U:U="农发0",0,IF(U:U="国债0",0,IF(U:U="口行0",0,0.1/N1495+J1495)))))))))))))))))))))))))</f>
        <v>4.3337396494780736</v>
      </c>
      <c r="Q1495" s="1"/>
      <c r="R1495" s="88">
        <f t="shared" si="47"/>
        <v>5.3339649478073348</v>
      </c>
      <c r="S1495" s="1"/>
      <c r="U1495" s="1" t="str">
        <f>IF(I:I="国家开发银行","国开",IF(I:I="中国进出口银行","口行",IF(I:I="中国农业发展银行","农发","国债")))&amp;IF(G:G&lt;1,"0",G1495)</f>
        <v>口行5</v>
      </c>
      <c r="W1495" s="1"/>
      <c r="X1495" s="1"/>
    </row>
    <row r="1496" spans="1:24" ht="15.75" hidden="1" x14ac:dyDescent="0.25">
      <c r="A1496" s="113" t="str">
        <f t="shared" si="46"/>
        <v>180203.IB</v>
      </c>
      <c r="B1496" s="29" t="s">
        <v>4431</v>
      </c>
      <c r="C1496" s="29" t="s">
        <v>4432</v>
      </c>
      <c r="D1496" s="33">
        <v>43209</v>
      </c>
      <c r="E1496" s="33">
        <v>43213</v>
      </c>
      <c r="F1496" s="30">
        <v>80</v>
      </c>
      <c r="G1496" s="30">
        <v>3</v>
      </c>
      <c r="H1496" s="29" t="s">
        <v>12</v>
      </c>
      <c r="I1496" s="29" t="s">
        <v>15</v>
      </c>
      <c r="J1496" s="30">
        <v>4.0420999999999996</v>
      </c>
      <c r="K1496" s="30">
        <v>2.35</v>
      </c>
      <c r="L1496" s="30"/>
      <c r="M1496" s="30">
        <v>2.16</v>
      </c>
      <c r="N1496" s="84">
        <f>[1]!b_anal_modidura_cnbd(A1496,E1496,1)</f>
        <v>2.6381999999999999</v>
      </c>
      <c r="O1496" s="85">
        <f>[1]!b_anal_yield_cnbd(A1496,D1496,1)</f>
        <v>4.1105</v>
      </c>
      <c r="P1496" s="86">
        <f>IF(U:U="国开1",0.09/N1496+J1496,IF(U:U="国开3",0.14/N1496+J1496,IF(U:U="国开5",0.24/N1496+J1496,IF(U:U="国开7",0.24/N1496+J1496,IF(U:U="国开10",0.29/N1496+J1496,IF(U:U="口行1",0.08/N1496+J1496,IF(U:U="口行2",0.08/N1496+J1496,IF(U:U="口行3",0.08/N1496+J1496,IF(U:U="口行5",0.13/N1496+J1496,IF(U:U="口行7",0.13/N1496+J1496,IF(U:U="口行10",0.18/N1496+J1496,IF(U:U="农发1",0.09/N1496+J1496,IF(U:U="农发2",0.09/N1496+J1496,IF(U:U="农发3",0.09/N1496+J1496,IF(U:U="农发5",0.14/N1496+J1496,IF(U:U="农发7",0.19/N1496+J1496,IF(U:U="农发10",0.19/N1496+J1496,IF(U:U="农发20",0.24/N1496+J1496,IF(U:U="国债1",0.05/N1496+J1496,IF(U:U="国债2",0.05/N1496+J1496,IF(U:U="国债3",0.05/N1496+J1496,IF(U:U="国开0",0,IF(U:U="农发0",0,IF(U:U="国债0",0,IF(U:U="口行0",0,0.1/N1496+J1496)))))))))))))))))))))))))</f>
        <v>4.0951664847244329</v>
      </c>
      <c r="Q1496" s="1"/>
      <c r="R1496" s="88">
        <f t="shared" si="47"/>
        <v>-1.5333515275567144</v>
      </c>
      <c r="S1496" s="1"/>
      <c r="U1496" s="1" t="str">
        <f>IF(I:I="国家开发银行","国开",IF(I:I="中国进出口银行","口行",IF(I:I="中国农业发展银行","农发","国债")))&amp;IF(G:G&lt;1,"0",G1496)</f>
        <v>国开3</v>
      </c>
      <c r="W1496" s="1"/>
      <c r="X1496" s="1"/>
    </row>
    <row r="1497" spans="1:24" ht="15.75" hidden="1" x14ac:dyDescent="0.25">
      <c r="A1497" s="113" t="str">
        <f t="shared" si="46"/>
        <v>180304.IB</v>
      </c>
      <c r="B1497" s="29" t="s">
        <v>4433</v>
      </c>
      <c r="C1497" s="29" t="s">
        <v>4434</v>
      </c>
      <c r="D1497" s="33">
        <v>43209</v>
      </c>
      <c r="E1497" s="33">
        <v>43213</v>
      </c>
      <c r="F1497" s="30">
        <v>50</v>
      </c>
      <c r="G1497" s="30">
        <v>3</v>
      </c>
      <c r="H1497" s="29" t="s">
        <v>12</v>
      </c>
      <c r="I1497" s="29" t="s">
        <v>22</v>
      </c>
      <c r="J1497" s="30">
        <v>4.0492999999999997</v>
      </c>
      <c r="K1497" s="30">
        <v>1.79</v>
      </c>
      <c r="L1497" s="30"/>
      <c r="M1497" s="30">
        <v>1.2</v>
      </c>
      <c r="N1497" s="84">
        <f>[1]!b_anal_modidura_cnbd(A1497,E1497,1)</f>
        <v>2.7050000000000001</v>
      </c>
      <c r="O1497" s="85">
        <f>[1]!b_anal_yield_cnbd(A1497,D1497,1)</f>
        <v>4.1016000000000004</v>
      </c>
      <c r="P1497" s="86">
        <f>IF(U:U="国开1",0.09/N1497+J1497,IF(U:U="国开3",0.14/N1497+J1497,IF(U:U="国开5",0.24/N1497+J1497,IF(U:U="国开7",0.24/N1497+J1497,IF(U:U="国开10",0.29/N1497+J1497,IF(U:U="口行1",0.08/N1497+J1497,IF(U:U="口行2",0.08/N1497+J1497,IF(U:U="口行3",0.08/N1497+J1497,IF(U:U="口行5",0.13/N1497+J1497,IF(U:U="口行7",0.13/N1497+J1497,IF(U:U="口行10",0.18/N1497+J1497,IF(U:U="农发1",0.09/N1497+J1497,IF(U:U="农发2",0.09/N1497+J1497,IF(U:U="农发3",0.09/N1497+J1497,IF(U:U="农发5",0.14/N1497+J1497,IF(U:U="农发7",0.19/N1497+J1497,IF(U:U="农发10",0.19/N1497+J1497,IF(U:U="农发20",0.24/N1497+J1497,IF(U:U="国债1",0.05/N1497+J1497,IF(U:U="国债2",0.05/N1497+J1497,IF(U:U="国债3",0.05/N1497+J1497,IF(U:U="国开0",0,IF(U:U="农发0",0,IF(U:U="国债0",0,IF(U:U="口行0",0,0.1/N1497+J1497)))))))))))))))))))))))))</f>
        <v>4.0788748613678374</v>
      </c>
      <c r="Q1497" s="1"/>
      <c r="R1497" s="88">
        <f t="shared" si="47"/>
        <v>-2.2725138632162967</v>
      </c>
      <c r="S1497" s="1"/>
      <c r="U1497" s="1" t="str">
        <f>IF(I:I="国家开发银行","国开",IF(I:I="中国进出口银行","口行",IF(I:I="中国农业发展银行","农发","国债")))&amp;IF(G:G&lt;1,"0",G1497)</f>
        <v>口行3</v>
      </c>
      <c r="W1497" s="1"/>
      <c r="X1497" s="1"/>
    </row>
    <row r="1498" spans="1:24" ht="15.75" hidden="1" x14ac:dyDescent="0.25">
      <c r="A1498" s="113" t="str">
        <f t="shared" si="46"/>
        <v>160205.IB</v>
      </c>
      <c r="B1498" s="29" t="s">
        <v>4435</v>
      </c>
      <c r="C1498" s="29" t="s">
        <v>4436</v>
      </c>
      <c r="D1498" s="33">
        <v>43209</v>
      </c>
      <c r="E1498" s="33">
        <v>43213</v>
      </c>
      <c r="F1498" s="30">
        <v>30</v>
      </c>
      <c r="G1498" s="30">
        <v>20</v>
      </c>
      <c r="H1498" s="29" t="s">
        <v>12</v>
      </c>
      <c r="I1498" s="29" t="s">
        <v>15</v>
      </c>
      <c r="J1498" s="30">
        <v>4.6138000000000003</v>
      </c>
      <c r="K1498" s="30">
        <v>5.61</v>
      </c>
      <c r="L1498" s="30"/>
      <c r="M1498" s="30">
        <v>6.8</v>
      </c>
      <c r="N1498" s="84">
        <f>[1]!b_anal_modidura_cnbd(A1498,E1498,1)</f>
        <v>12.2203</v>
      </c>
      <c r="O1498" s="85">
        <f>[1]!b_anal_yield_cnbd(A1498,D1498,1)</f>
        <v>4.6817000000000002</v>
      </c>
      <c r="P1498" s="86">
        <f>IF(U:U="国开1",0.09/N1498+J1498,IF(U:U="国开3",0.14/N1498+J1498,IF(U:U="国开5",0.24/N1498+J1498,IF(U:U="国开7",0.24/N1498+J1498,IF(U:U="国开10",0.29/N1498+J1498,IF(U:U="口行1",0.08/N1498+J1498,IF(U:U="口行2",0.08/N1498+J1498,IF(U:U="口行3",0.08/N1498+J1498,IF(U:U="口行5",0.13/N1498+J1498,IF(U:U="口行7",0.13/N1498+J1498,IF(U:U="口行10",0.18/N1498+J1498,IF(U:U="农发1",0.09/N1498+J1498,IF(U:U="农发2",0.09/N1498+J1498,IF(U:U="农发3",0.09/N1498+J1498,IF(U:U="农发5",0.14/N1498+J1498,IF(U:U="农发7",0.19/N1498+J1498,IF(U:U="农发10",0.19/N1498+J1498,IF(U:U="农发20",0.24/N1498+J1498,IF(U:U="国债1",0.05/N1498+J1498,IF(U:U="国债2",0.05/N1498+J1498,IF(U:U="国债3",0.05/N1498+J1498,IF(U:U="国开0",0,IF(U:U="农发0",0,IF(U:U="国债0",0,IF(U:U="口行0",0,0.1/N1498+J1498)))))))))))))))))))))))))</f>
        <v>4.6219831051610845</v>
      </c>
      <c r="Q1498" s="1"/>
      <c r="R1498" s="88">
        <f t="shared" si="47"/>
        <v>-5.9716894838915735</v>
      </c>
      <c r="S1498" s="1"/>
      <c r="U1498" s="1" t="str">
        <f>IF(I:I="国家开发银行","国开",IF(I:I="中国进出口银行","口行",IF(I:I="中国农业发展银行","农发","国债")))&amp;IF(G:G&lt;1,"0",G1498)</f>
        <v>国开20</v>
      </c>
      <c r="W1498" s="1"/>
      <c r="X1498" s="1"/>
    </row>
    <row r="1499" spans="1:24" ht="15.75" hidden="1" x14ac:dyDescent="0.25">
      <c r="A1499" s="113" t="str">
        <f t="shared" si="46"/>
        <v>180006.IB</v>
      </c>
      <c r="B1499" s="29" t="s">
        <v>4437</v>
      </c>
      <c r="C1499" s="29" t="s">
        <v>4438</v>
      </c>
      <c r="D1499" s="33">
        <v>43210</v>
      </c>
      <c r="E1499" s="33">
        <v>43213</v>
      </c>
      <c r="F1499" s="30">
        <v>303.3</v>
      </c>
      <c r="G1499" s="30">
        <v>30</v>
      </c>
      <c r="H1499" s="29" t="s">
        <v>12</v>
      </c>
      <c r="I1499" s="29" t="s">
        <v>31</v>
      </c>
      <c r="J1499" s="30">
        <v>4.0030999999999999</v>
      </c>
      <c r="K1499" s="30">
        <v>1.91</v>
      </c>
      <c r="L1499" s="30"/>
      <c r="M1499" s="30">
        <v>1.04</v>
      </c>
      <c r="N1499" s="84">
        <f>[1]!b_anal_modidura_cnbd(A1499,E1499,1)</f>
        <v>17.033899999999999</v>
      </c>
      <c r="O1499" s="85">
        <f>[1]!b_anal_yield_cnbd(A1499,D1499,1)</f>
        <v>3.9975000000000001</v>
      </c>
      <c r="P1499" s="86">
        <f>IF(U:U="国开1",0.09/N1499+J1499,IF(U:U="国开3",0.14/N1499+J1499,IF(U:U="国开5",0.24/N1499+J1499,IF(U:U="国开7",0.24/N1499+J1499,IF(U:U="国开10",0.29/N1499+J1499,IF(U:U="口行1",0.08/N1499+J1499,IF(U:U="口行2",0.08/N1499+J1499,IF(U:U="口行3",0.08/N1499+J1499,IF(U:U="口行5",0.13/N1499+J1499,IF(U:U="口行7",0.13/N1499+J1499,IF(U:U="口行10",0.18/N1499+J1499,IF(U:U="农发1",0.09/N1499+J1499,IF(U:U="农发2",0.09/N1499+J1499,IF(U:U="农发3",0.09/N1499+J1499,IF(U:U="农发5",0.14/N1499+J1499,IF(U:U="农发7",0.19/N1499+J1499,IF(U:U="农发10",0.19/N1499+J1499,IF(U:U="农发20",0.24/N1499+J1499,IF(U:U="国债1",0.05/N1499+J1499,IF(U:U="国债2",0.05/N1499+J1499,IF(U:U="国债3",0.05/N1499+J1499,IF(U:U="国开0",0,IF(U:U="农发0",0,IF(U:U="国债0",0,IF(U:U="口行0",0,0.1/N1499+J1499)))))))))))))))))))))))))</f>
        <v>4.0089706461820249</v>
      </c>
      <c r="Q1499" s="1"/>
      <c r="R1499" s="88">
        <f t="shared" si="47"/>
        <v>1.1470646182024868</v>
      </c>
      <c r="S1499" s="1"/>
      <c r="U1499" s="1" t="str">
        <f>IF(I:I="国家开发银行","国开",IF(I:I="中国进出口银行","口行",IF(I:I="中国农业发展银行","农发","国债")))&amp;IF(G:G&lt;1,"0",G1499)</f>
        <v>国债30</v>
      </c>
      <c r="W1499" s="1"/>
      <c r="X1499" s="1"/>
    </row>
    <row r="1500" spans="1:24" ht="15.75" hidden="1" x14ac:dyDescent="0.25">
      <c r="A1500" s="113" t="str">
        <f t="shared" si="46"/>
        <v>160413.IB</v>
      </c>
      <c r="B1500" s="29" t="s">
        <v>4439</v>
      </c>
      <c r="C1500" s="29" t="s">
        <v>4440</v>
      </c>
      <c r="D1500" s="33">
        <v>43213</v>
      </c>
      <c r="E1500" s="33">
        <v>43215</v>
      </c>
      <c r="F1500" s="30">
        <v>20</v>
      </c>
      <c r="G1500" s="30">
        <v>5</v>
      </c>
      <c r="H1500" s="29" t="s">
        <v>12</v>
      </c>
      <c r="I1500" s="29" t="s">
        <v>41</v>
      </c>
      <c r="J1500" s="30">
        <v>4.1753</v>
      </c>
      <c r="K1500" s="30">
        <v>3.47</v>
      </c>
      <c r="L1500" s="30"/>
      <c r="M1500" s="30">
        <v>1.59</v>
      </c>
      <c r="N1500" s="84">
        <f>[1]!b_anal_modidura_cnbd(A1500,E1500,1)</f>
        <v>2.7442000000000002</v>
      </c>
      <c r="O1500" s="85">
        <f>[1]!b_anal_yield_cnbd(A1500,D1500,1)</f>
        <v>4.2054999999999998</v>
      </c>
      <c r="P1500" s="86">
        <f>IF(U:U="国开1",0.09/N1500+J1500,IF(U:U="国开3",0.14/N1500+J1500,IF(U:U="国开5",0.24/N1500+J1500,IF(U:U="国开7",0.24/N1500+J1500,IF(U:U="国开10",0.29/N1500+J1500,IF(U:U="口行1",0.08/N1500+J1500,IF(U:U="口行2",0.08/N1500+J1500,IF(U:U="口行3",0.08/N1500+J1500,IF(U:U="口行5",0.13/N1500+J1500,IF(U:U="口行7",0.13/N1500+J1500,IF(U:U="口行10",0.18/N1500+J1500,IF(U:U="农发1",0.09/N1500+J1500,IF(U:U="农发2",0.09/N1500+J1500,IF(U:U="农发3",0.09/N1500+J1500,IF(U:U="农发5",0.14/N1500+J1500,IF(U:U="农发7",0.19/N1500+J1500,IF(U:U="农发10",0.19/N1500+J1500,IF(U:U="农发20",0.24/N1500+J1500,IF(U:U="国债1",0.05/N1500+J1500,IF(U:U="国债2",0.05/N1500+J1500,IF(U:U="国债3",0.05/N1500+J1500,IF(U:U="国开0",0,IF(U:U="农发0",0,IF(U:U="国债0",0,IF(U:U="口行0",0,0.1/N1500+J1500)))))))))))))))))))))))))</f>
        <v>4.2263166897456452</v>
      </c>
      <c r="Q1500" s="1"/>
      <c r="R1500" s="88">
        <f t="shared" si="47"/>
        <v>2.0816689745645434</v>
      </c>
      <c r="S1500" s="1"/>
      <c r="U1500" s="1" t="str">
        <f>IF(I:I="国家开发银行","国开",IF(I:I="中国进出口银行","口行",IF(I:I="中国农业发展银行","农发","国债")))&amp;IF(G:G&lt;1,"0",G1500)</f>
        <v>农发5</v>
      </c>
      <c r="W1500" s="1"/>
      <c r="X1500" s="1"/>
    </row>
    <row r="1501" spans="1:24" ht="15.75" hidden="1" x14ac:dyDescent="0.25">
      <c r="A1501" s="113" t="str">
        <f t="shared" si="46"/>
        <v>180205.IB</v>
      </c>
      <c r="B1501" s="29" t="s">
        <v>4441</v>
      </c>
      <c r="C1501" s="29" t="s">
        <v>4442</v>
      </c>
      <c r="D1501" s="33">
        <v>43214</v>
      </c>
      <c r="E1501" s="33">
        <v>43216</v>
      </c>
      <c r="F1501" s="30">
        <v>120</v>
      </c>
      <c r="G1501" s="30">
        <v>10</v>
      </c>
      <c r="H1501" s="29" t="s">
        <v>12</v>
      </c>
      <c r="I1501" s="29" t="s">
        <v>15</v>
      </c>
      <c r="J1501" s="30">
        <v>4.3342000000000001</v>
      </c>
      <c r="K1501" s="30">
        <v>3.03</v>
      </c>
      <c r="L1501" s="30"/>
      <c r="M1501" s="30">
        <v>2.83</v>
      </c>
      <c r="N1501" s="84">
        <f>[1]!b_anal_modidura_cnbd(A1501,E1501,1)</f>
        <v>7.6391</v>
      </c>
      <c r="O1501" s="85">
        <f>[1]!b_anal_yield_cnbd(A1501,D1501,1)</f>
        <v>4.3499999999999996</v>
      </c>
      <c r="P1501" s="86">
        <f>IF(U:U="国开1",0.09/N1501+J1501,IF(U:U="国开3",0.14/N1501+J1501,IF(U:U="国开5",0.24/N1501+J1501,IF(U:U="国开7",0.24/N1501+J1501,IF(U:U="国开10",0.29/N1501+J1501,IF(U:U="口行1",0.08/N1501+J1501,IF(U:U="口行2",0.08/N1501+J1501,IF(U:U="口行3",0.08/N1501+J1501,IF(U:U="口行5",0.13/N1501+J1501,IF(U:U="口行7",0.13/N1501+J1501,IF(U:U="口行10",0.18/N1501+J1501,IF(U:U="农发1",0.09/N1501+J1501,IF(U:U="农发2",0.09/N1501+J1501,IF(U:U="农发3",0.09/N1501+J1501,IF(U:U="农发5",0.14/N1501+J1501,IF(U:U="农发7",0.19/N1501+J1501,IF(U:U="农发10",0.19/N1501+J1501,IF(U:U="农发20",0.24/N1501+J1501,IF(U:U="国债1",0.05/N1501+J1501,IF(U:U="国债2",0.05/N1501+J1501,IF(U:U="国债3",0.05/N1501+J1501,IF(U:U="国开0",0,IF(U:U="农发0",0,IF(U:U="国债0",0,IF(U:U="口行0",0,0.1/N1501+J1501)))))))))))))))))))))))))</f>
        <v>4.3721625872157714</v>
      </c>
      <c r="Q1501" s="1"/>
      <c r="R1501" s="88">
        <f t="shared" si="47"/>
        <v>2.2162587215771801</v>
      </c>
      <c r="S1501" s="1"/>
      <c r="U1501" s="1" t="str">
        <f>IF(I:I="国家开发银行","国开",IF(I:I="中国进出口银行","口行",IF(I:I="中国农业发展银行","农发","国债")))&amp;IF(G:G&lt;1,"0",G1501)</f>
        <v>国开10</v>
      </c>
      <c r="W1501" s="1"/>
      <c r="X1501" s="1"/>
    </row>
    <row r="1502" spans="1:24" ht="15.75" hidden="1" x14ac:dyDescent="0.25">
      <c r="A1502" s="113" t="str">
        <f t="shared" si="46"/>
        <v>180004.IB</v>
      </c>
      <c r="B1502" s="29" t="s">
        <v>4443</v>
      </c>
      <c r="C1502" s="29" t="s">
        <v>4444</v>
      </c>
      <c r="D1502" s="33">
        <v>43215</v>
      </c>
      <c r="E1502" s="33">
        <v>43216</v>
      </c>
      <c r="F1502" s="30">
        <v>290</v>
      </c>
      <c r="G1502" s="30">
        <v>10</v>
      </c>
      <c r="H1502" s="29" t="s">
        <v>12</v>
      </c>
      <c r="I1502" s="29" t="s">
        <v>31</v>
      </c>
      <c r="J1502" s="30">
        <v>3.5508999999999999</v>
      </c>
      <c r="K1502" s="30">
        <v>2.09</v>
      </c>
      <c r="L1502" s="30">
        <v>3.5834000000000001</v>
      </c>
      <c r="M1502" s="30">
        <v>1.78</v>
      </c>
      <c r="N1502" s="84">
        <f>[1]!b_anal_modidura_cnbd(A1502,E1502,1)</f>
        <v>8.0330999999999992</v>
      </c>
      <c r="O1502" s="85">
        <f>[1]!b_anal_yield_cnbd(A1502,D1502,1)</f>
        <v>3.6101000000000001</v>
      </c>
      <c r="P1502" s="86">
        <f>IF(U:U="国开1",0.09/N1502+J1502,IF(U:U="国开3",0.14/N1502+J1502,IF(U:U="国开5",0.24/N1502+J1502,IF(U:U="国开7",0.24/N1502+J1502,IF(U:U="国开10",0.29/N1502+J1502,IF(U:U="口行1",0.08/N1502+J1502,IF(U:U="口行2",0.08/N1502+J1502,IF(U:U="口行3",0.08/N1502+J1502,IF(U:U="口行5",0.13/N1502+J1502,IF(U:U="口行7",0.13/N1502+J1502,IF(U:U="口行10",0.18/N1502+J1502,IF(U:U="农发1",0.09/N1502+J1502,IF(U:U="农发2",0.09/N1502+J1502,IF(U:U="农发3",0.09/N1502+J1502,IF(U:U="农发5",0.14/N1502+J1502,IF(U:U="农发7",0.19/N1502+J1502,IF(U:U="农发10",0.19/N1502+J1502,IF(U:U="农发20",0.24/N1502+J1502,IF(U:U="国债1",0.05/N1502+J1502,IF(U:U="国债2",0.05/N1502+J1502,IF(U:U="国债3",0.05/N1502+J1502,IF(U:U="国开0",0,IF(U:U="农发0",0,IF(U:U="国债0",0,IF(U:U="口行0",0,0.1/N1502+J1502)))))))))))))))))))))))))</f>
        <v>3.5633484943546079</v>
      </c>
      <c r="Q1502" s="1"/>
      <c r="R1502" s="88">
        <f t="shared" si="47"/>
        <v>-4.6751505645392211</v>
      </c>
      <c r="S1502" s="1"/>
      <c r="U1502" s="1" t="str">
        <f>IF(I:I="国家开发银行","国开",IF(I:I="中国进出口银行","口行",IF(I:I="中国农业发展银行","农发","国债")))&amp;IF(G:G&lt;1,"0",G1502)</f>
        <v>国债10</v>
      </c>
      <c r="W1502" s="1"/>
      <c r="X1502" s="1"/>
    </row>
    <row r="1503" spans="1:24" ht="15.75" hidden="1" x14ac:dyDescent="0.25">
      <c r="A1503" s="113" t="str">
        <f t="shared" si="46"/>
        <v>180403.IB</v>
      </c>
      <c r="B1503" s="29" t="s">
        <v>4445</v>
      </c>
      <c r="C1503" s="29" t="s">
        <v>4446</v>
      </c>
      <c r="D1503" s="33">
        <v>43215</v>
      </c>
      <c r="E1503" s="33">
        <v>43217</v>
      </c>
      <c r="F1503" s="30">
        <v>70</v>
      </c>
      <c r="G1503" s="30">
        <v>5</v>
      </c>
      <c r="H1503" s="29" t="s">
        <v>12</v>
      </c>
      <c r="I1503" s="29" t="s">
        <v>41</v>
      </c>
      <c r="J1503" s="30">
        <v>4.2843</v>
      </c>
      <c r="K1503" s="30">
        <v>2.09</v>
      </c>
      <c r="L1503" s="30"/>
      <c r="M1503" s="30">
        <v>1.17</v>
      </c>
      <c r="N1503" s="84">
        <f>[1]!b_anal_modidura_cnbd(A1503,E1503,1)</f>
        <v>4.1208999999999998</v>
      </c>
      <c r="O1503" s="85">
        <f>[1]!b_anal_yield_cnbd(A1503,D1503,1)</f>
        <v>4.3152999999999997</v>
      </c>
      <c r="P1503" s="86">
        <f>IF(U:U="国开1",0.09/N1503+J1503,IF(U:U="国开3",0.14/N1503+J1503,IF(U:U="国开5",0.24/N1503+J1503,IF(U:U="国开7",0.24/N1503+J1503,IF(U:U="国开10",0.29/N1503+J1503,IF(U:U="口行1",0.08/N1503+J1503,IF(U:U="口行2",0.08/N1503+J1503,IF(U:U="口行3",0.08/N1503+J1503,IF(U:U="口行5",0.13/N1503+J1503,IF(U:U="口行7",0.13/N1503+J1503,IF(U:U="口行10",0.18/N1503+J1503,IF(U:U="农发1",0.09/N1503+J1503,IF(U:U="农发2",0.09/N1503+J1503,IF(U:U="农发3",0.09/N1503+J1503,IF(U:U="农发5",0.14/N1503+J1503,IF(U:U="农发7",0.19/N1503+J1503,IF(U:U="农发10",0.19/N1503+J1503,IF(U:U="农发20",0.24/N1503+J1503,IF(U:U="国债1",0.05/N1503+J1503,IF(U:U="国债2",0.05/N1503+J1503,IF(U:U="国债3",0.05/N1503+J1503,IF(U:U="国开0",0,IF(U:U="农发0",0,IF(U:U="国债0",0,IF(U:U="口行0",0,0.1/N1503+J1503)))))))))))))))))))))))))</f>
        <v>4.3182731612026499</v>
      </c>
      <c r="Q1503" s="1"/>
      <c r="R1503" s="88">
        <f t="shared" si="47"/>
        <v>0.29731612026502319</v>
      </c>
      <c r="S1503" s="1"/>
      <c r="U1503" s="1" t="str">
        <f>IF(I:I="国家开发银行","国开",IF(I:I="中国进出口银行","口行",IF(I:I="中国农业发展银行","农发","国债")))&amp;IF(G:G&lt;1,"0",G1503)</f>
        <v>农发5</v>
      </c>
      <c r="W1503" s="1"/>
      <c r="X1503" s="1"/>
    </row>
    <row r="1504" spans="1:24" ht="15.75" hidden="1" x14ac:dyDescent="0.25">
      <c r="A1504" s="113" t="str">
        <f t="shared" si="46"/>
        <v>170415.IB</v>
      </c>
      <c r="B1504" s="29" t="s">
        <v>4447</v>
      </c>
      <c r="C1504" s="29" t="s">
        <v>4448</v>
      </c>
      <c r="D1504" s="33">
        <v>43215</v>
      </c>
      <c r="E1504" s="33">
        <v>43217</v>
      </c>
      <c r="F1504" s="30">
        <v>60</v>
      </c>
      <c r="G1504" s="30">
        <v>10</v>
      </c>
      <c r="H1504" s="29" t="s">
        <v>12</v>
      </c>
      <c r="I1504" s="29" t="s">
        <v>41</v>
      </c>
      <c r="J1504" s="30">
        <v>4.5429000000000004</v>
      </c>
      <c r="K1504" s="30">
        <v>2.5499999999999998</v>
      </c>
      <c r="L1504" s="30"/>
      <c r="M1504" s="30">
        <v>32.880000000000003</v>
      </c>
      <c r="N1504" s="84">
        <f>[1]!b_anal_modidura_cnbd(A1504,E1504,1)</f>
        <v>7.3185000000000002</v>
      </c>
      <c r="O1504" s="85">
        <f>[1]!b_anal_yield_cnbd(A1504,D1504,1)</f>
        <v>4.5564</v>
      </c>
      <c r="P1504" s="86">
        <f>IF(U:U="国开1",0.09/N1504+J1504,IF(U:U="国开3",0.14/N1504+J1504,IF(U:U="国开5",0.24/N1504+J1504,IF(U:U="国开7",0.24/N1504+J1504,IF(U:U="国开10",0.29/N1504+J1504,IF(U:U="口行1",0.08/N1504+J1504,IF(U:U="口行2",0.08/N1504+J1504,IF(U:U="口行3",0.08/N1504+J1504,IF(U:U="口行5",0.13/N1504+J1504,IF(U:U="口行7",0.13/N1504+J1504,IF(U:U="口行10",0.18/N1504+J1504,IF(U:U="农发1",0.09/N1504+J1504,IF(U:U="农发2",0.09/N1504+J1504,IF(U:U="农发3",0.09/N1504+J1504,IF(U:U="农发5",0.14/N1504+J1504,IF(U:U="农发7",0.19/N1504+J1504,IF(U:U="农发10",0.19/N1504+J1504,IF(U:U="农发20",0.24/N1504+J1504,IF(U:U="国债1",0.05/N1504+J1504,IF(U:U="国债2",0.05/N1504+J1504,IF(U:U="国债3",0.05/N1504+J1504,IF(U:U="国开0",0,IF(U:U="农发0",0,IF(U:U="国债0",0,IF(U:U="口行0",0,0.1/N1504+J1504)))))))))))))))))))))))))</f>
        <v>4.5688616041538568</v>
      </c>
      <c r="Q1504" s="1"/>
      <c r="R1504" s="88">
        <f t="shared" si="47"/>
        <v>1.2461604153856776</v>
      </c>
      <c r="S1504" s="1"/>
      <c r="U1504" s="1" t="str">
        <f>IF(I:I="国家开发银行","国开",IF(I:I="中国进出口银行","口行",IF(I:I="中国农业发展银行","农发","国债")))&amp;IF(G:G&lt;1,"0",G1504)</f>
        <v>农发10</v>
      </c>
      <c r="W1504" s="1"/>
      <c r="X1504" s="1"/>
    </row>
    <row r="1505" spans="1:24" ht="15.75" hidden="1" x14ac:dyDescent="0.25">
      <c r="A1505" s="113" t="str">
        <f t="shared" si="46"/>
        <v>180401.IB</v>
      </c>
      <c r="B1505" s="29" t="s">
        <v>4449</v>
      </c>
      <c r="C1505" s="29" t="s">
        <v>4450</v>
      </c>
      <c r="D1505" s="33">
        <v>43215</v>
      </c>
      <c r="E1505" s="33">
        <v>43217</v>
      </c>
      <c r="F1505" s="30">
        <v>40</v>
      </c>
      <c r="G1505" s="30">
        <v>7</v>
      </c>
      <c r="H1505" s="29" t="s">
        <v>12</v>
      </c>
      <c r="I1505" s="29" t="s">
        <v>41</v>
      </c>
      <c r="J1505" s="30">
        <v>4.4687000000000001</v>
      </c>
      <c r="K1505" s="30">
        <v>2.36</v>
      </c>
      <c r="L1505" s="30"/>
      <c r="M1505" s="30">
        <v>1.25</v>
      </c>
      <c r="N1505" s="84">
        <f>[1]!b_anal_modidura_cnbd(A1505,E1505,1)</f>
        <v>5.5541999999999998</v>
      </c>
      <c r="O1505" s="85">
        <f>[1]!b_anal_yield_cnbd(A1505,D1505,1)</f>
        <v>4.4724000000000004</v>
      </c>
      <c r="P1505" s="86">
        <f>IF(U:U="国开1",0.09/N1505+J1505,IF(U:U="国开3",0.14/N1505+J1505,IF(U:U="国开5",0.24/N1505+J1505,IF(U:U="国开7",0.24/N1505+J1505,IF(U:U="国开10",0.29/N1505+J1505,IF(U:U="口行1",0.08/N1505+J1505,IF(U:U="口行2",0.08/N1505+J1505,IF(U:U="口行3",0.08/N1505+J1505,IF(U:U="口行5",0.13/N1505+J1505,IF(U:U="口行7",0.13/N1505+J1505,IF(U:U="口行10",0.18/N1505+J1505,IF(U:U="农发1",0.09/N1505+J1505,IF(U:U="农发2",0.09/N1505+J1505,IF(U:U="农发3",0.09/N1505+J1505,IF(U:U="农发5",0.14/N1505+J1505,IF(U:U="农发7",0.19/N1505+J1505,IF(U:U="农发10",0.19/N1505+J1505,IF(U:U="农发20",0.24/N1505+J1505,IF(U:U="国债1",0.05/N1505+J1505,IF(U:U="国债2",0.05/N1505+J1505,IF(U:U="国债3",0.05/N1505+J1505,IF(U:U="国开0",0,IF(U:U="农发0",0,IF(U:U="国债0",0,IF(U:U="口行0",0,0.1/N1505+J1505)))))))))))))))))))))))))</f>
        <v>4.5029083468366284</v>
      </c>
      <c r="Q1505" s="1"/>
      <c r="R1505" s="88">
        <f t="shared" si="47"/>
        <v>3.0508346836628064</v>
      </c>
      <c r="S1505" s="1"/>
      <c r="U1505" s="1" t="str">
        <f>IF(I:I="国家开发银行","国开",IF(I:I="中国进出口银行","口行",IF(I:I="中国农业发展银行","农发","国债")))&amp;IF(G:G&lt;1,"0",G1505)</f>
        <v>农发7</v>
      </c>
      <c r="W1505" s="1"/>
      <c r="X1505" s="1"/>
    </row>
    <row r="1506" spans="1:24" ht="15.75" hidden="1" x14ac:dyDescent="0.25">
      <c r="A1506" s="113" t="str">
        <f t="shared" si="46"/>
        <v>180310.IB</v>
      </c>
      <c r="B1506" s="29" t="s">
        <v>4451</v>
      </c>
      <c r="C1506" s="29" t="s">
        <v>4452</v>
      </c>
      <c r="D1506" s="33">
        <v>43216</v>
      </c>
      <c r="E1506" s="33">
        <v>43217</v>
      </c>
      <c r="F1506" s="30">
        <v>60</v>
      </c>
      <c r="G1506" s="30">
        <v>10</v>
      </c>
      <c r="H1506" s="29" t="s">
        <v>12</v>
      </c>
      <c r="I1506" s="29" t="s">
        <v>22</v>
      </c>
      <c r="J1506" s="30">
        <v>4.5468999999999999</v>
      </c>
      <c r="K1506" s="30">
        <v>3.62</v>
      </c>
      <c r="L1506" s="30"/>
      <c r="M1506" s="30">
        <v>12.17</v>
      </c>
      <c r="N1506" s="84">
        <f>[1]!b_anal_modidura_cnbd(A1506,E1506,1)</f>
        <v>7.7239000000000004</v>
      </c>
      <c r="O1506" s="85">
        <f>[1]!b_anal_yield_cnbd(A1506,D1506,1)</f>
        <v>4.5701000000000001</v>
      </c>
      <c r="P1506" s="86">
        <f>IF(U:U="国开1",0.09/N1506+J1506,IF(U:U="国开3",0.14/N1506+J1506,IF(U:U="国开5",0.24/N1506+J1506,IF(U:U="国开7",0.24/N1506+J1506,IF(U:U="国开10",0.29/N1506+J1506,IF(U:U="口行1",0.08/N1506+J1506,IF(U:U="口行2",0.08/N1506+J1506,IF(U:U="口行3",0.08/N1506+J1506,IF(U:U="口行5",0.13/N1506+J1506,IF(U:U="口行7",0.13/N1506+J1506,IF(U:U="口行10",0.18/N1506+J1506,IF(U:U="农发1",0.09/N1506+J1506,IF(U:U="农发2",0.09/N1506+J1506,IF(U:U="农发3",0.09/N1506+J1506,IF(U:U="农发5",0.14/N1506+J1506,IF(U:U="农发7",0.19/N1506+J1506,IF(U:U="农发10",0.19/N1506+J1506,IF(U:U="农发20",0.24/N1506+J1506,IF(U:U="国债1",0.05/N1506+J1506,IF(U:U="国债2",0.05/N1506+J1506,IF(U:U="国债3",0.05/N1506+J1506,IF(U:U="国开0",0,IF(U:U="农发0",0,IF(U:U="国债0",0,IF(U:U="口行0",0,0.1/N1506+J1506)))))))))))))))))))))))))</f>
        <v>4.570204289283911</v>
      </c>
      <c r="Q1506" s="1"/>
      <c r="R1506" s="88">
        <f t="shared" si="47"/>
        <v>1.0428928391092995E-2</v>
      </c>
      <c r="S1506" s="1"/>
      <c r="U1506" s="1" t="str">
        <f>IF(I:I="国家开发银行","国开",IF(I:I="中国进出口银行","口行",IF(I:I="中国农业发展银行","农发","国债")))&amp;IF(G:G&lt;1,"0",G1506)</f>
        <v>口行10</v>
      </c>
      <c r="W1506" s="1"/>
      <c r="X1506" s="1"/>
    </row>
    <row r="1507" spans="1:24" ht="15.75" hidden="1" x14ac:dyDescent="0.25">
      <c r="A1507" s="113" t="str">
        <f t="shared" si="46"/>
        <v>160205.IB</v>
      </c>
      <c r="B1507" s="29" t="s">
        <v>4453</v>
      </c>
      <c r="C1507" s="29" t="s">
        <v>4454</v>
      </c>
      <c r="D1507" s="33">
        <v>43216</v>
      </c>
      <c r="E1507" s="33">
        <v>43222</v>
      </c>
      <c r="F1507" s="30">
        <v>40</v>
      </c>
      <c r="G1507" s="30">
        <v>20</v>
      </c>
      <c r="H1507" s="29" t="s">
        <v>12</v>
      </c>
      <c r="I1507" s="29" t="s">
        <v>15</v>
      </c>
      <c r="J1507" s="30">
        <v>4.6985999999999999</v>
      </c>
      <c r="K1507" s="30">
        <v>2.73</v>
      </c>
      <c r="L1507" s="30"/>
      <c r="M1507" s="30">
        <v>1.01</v>
      </c>
      <c r="N1507" s="84">
        <f>[1]!b_anal_modidura_cnbd(A1507,E1507,1)</f>
        <v>12.1553</v>
      </c>
      <c r="O1507" s="85">
        <f>[1]!b_anal_yield_cnbd(A1507,D1507,1)</f>
        <v>4.7462999999999997</v>
      </c>
      <c r="P1507" s="86">
        <f>IF(U:U="国开1",0.09/N1507+J1507,IF(U:U="国开3",0.14/N1507+J1507,IF(U:U="国开5",0.24/N1507+J1507,IF(U:U="国开7",0.24/N1507+J1507,IF(U:U="国开10",0.29/N1507+J1507,IF(U:U="口行1",0.08/N1507+J1507,IF(U:U="口行2",0.08/N1507+J1507,IF(U:U="口行3",0.08/N1507+J1507,IF(U:U="口行5",0.13/N1507+J1507,IF(U:U="口行7",0.13/N1507+J1507,IF(U:U="口行10",0.18/N1507+J1507,IF(U:U="农发1",0.09/N1507+J1507,IF(U:U="农发2",0.09/N1507+J1507,IF(U:U="农发3",0.09/N1507+J1507,IF(U:U="农发5",0.14/N1507+J1507,IF(U:U="农发7",0.19/N1507+J1507,IF(U:U="农发10",0.19/N1507+J1507,IF(U:U="农发20",0.24/N1507+J1507,IF(U:U="国债1",0.05/N1507+J1507,IF(U:U="国债2",0.05/N1507+J1507,IF(U:U="国债3",0.05/N1507+J1507,IF(U:U="国开0",0,IF(U:U="农发0",0,IF(U:U="国债0",0,IF(U:U="口行0",0,0.1/N1507+J1507)))))))))))))))))))))))))</f>
        <v>4.7068268640017115</v>
      </c>
      <c r="Q1507" s="1"/>
      <c r="R1507" s="88">
        <f t="shared" si="47"/>
        <v>-3.9473135998288278</v>
      </c>
      <c r="S1507" s="1"/>
      <c r="U1507" s="1" t="str">
        <f>IF(I:I="国家开发银行","国开",IF(I:I="中国进出口银行","口行",IF(I:I="中国农业发展银行","农发","国债")))&amp;IF(G:G&lt;1,"0",G1507)</f>
        <v>国开20</v>
      </c>
      <c r="W1507" s="1"/>
      <c r="X1507" s="1"/>
    </row>
    <row r="1508" spans="1:24" ht="15.75" hidden="1" x14ac:dyDescent="0.25">
      <c r="A1508" s="113" t="str">
        <f t="shared" si="46"/>
        <v>180304.IB</v>
      </c>
      <c r="B1508" s="29" t="s">
        <v>4455</v>
      </c>
      <c r="C1508" s="29" t="s">
        <v>4456</v>
      </c>
      <c r="D1508" s="33">
        <v>43216</v>
      </c>
      <c r="E1508" s="33">
        <v>43217</v>
      </c>
      <c r="F1508" s="30">
        <v>58.5</v>
      </c>
      <c r="G1508" s="30">
        <v>3</v>
      </c>
      <c r="H1508" s="29" t="s">
        <v>12</v>
      </c>
      <c r="I1508" s="29" t="s">
        <v>22</v>
      </c>
      <c r="J1508" s="30">
        <v>4.1643999999999997</v>
      </c>
      <c r="K1508" s="30">
        <v>2.4</v>
      </c>
      <c r="L1508" s="30"/>
      <c r="M1508" s="30">
        <v>1.5</v>
      </c>
      <c r="N1508" s="84">
        <f>[1]!b_anal_modidura_cnbd(A1508,E1508,1)</f>
        <v>2.6919</v>
      </c>
      <c r="O1508" s="85">
        <f>[1]!b_anal_yield_cnbd(A1508,D1508,1)</f>
        <v>4.1999000000000004</v>
      </c>
      <c r="P1508" s="86">
        <f>IF(U:U="国开1",0.09/N1508+J1508,IF(U:U="国开3",0.14/N1508+J1508,IF(U:U="国开5",0.24/N1508+J1508,IF(U:U="国开7",0.24/N1508+J1508,IF(U:U="国开10",0.29/N1508+J1508,IF(U:U="口行1",0.08/N1508+J1508,IF(U:U="口行2",0.08/N1508+J1508,IF(U:U="口行3",0.08/N1508+J1508,IF(U:U="口行5",0.13/N1508+J1508,IF(U:U="口行7",0.13/N1508+J1508,IF(U:U="口行10",0.18/N1508+J1508,IF(U:U="农发1",0.09/N1508+J1508,IF(U:U="农发2",0.09/N1508+J1508,IF(U:U="农发3",0.09/N1508+J1508,IF(U:U="农发5",0.14/N1508+J1508,IF(U:U="农发7",0.19/N1508+J1508,IF(U:U="农发10",0.19/N1508+J1508,IF(U:U="农发20",0.24/N1508+J1508,IF(U:U="国债1",0.05/N1508+J1508,IF(U:U="国债2",0.05/N1508+J1508,IF(U:U="国债3",0.05/N1508+J1508,IF(U:U="国开0",0,IF(U:U="农发0",0,IF(U:U="国债0",0,IF(U:U="口行0",0,0.1/N1508+J1508)))))))))))))))))))))))))</f>
        <v>4.1941187859875919</v>
      </c>
      <c r="Q1508" s="1"/>
      <c r="R1508" s="88">
        <f t="shared" si="47"/>
        <v>-0.57812140124084976</v>
      </c>
      <c r="S1508" s="1"/>
      <c r="U1508" s="1" t="str">
        <f>IF(I:I="国家开发银行","国开",IF(I:I="中国进出口银行","口行",IF(I:I="中国农业发展银行","农发","国债")))&amp;IF(G:G&lt;1,"0",G1508)</f>
        <v>口行3</v>
      </c>
      <c r="W1508" s="1"/>
      <c r="X1508" s="1"/>
    </row>
    <row r="1509" spans="1:24" ht="15.75" hidden="1" x14ac:dyDescent="0.25">
      <c r="A1509" s="113" t="str">
        <f t="shared" si="46"/>
        <v>180303.IB</v>
      </c>
      <c r="B1509" s="29" t="s">
        <v>4457</v>
      </c>
      <c r="C1509" s="29" t="s">
        <v>4458</v>
      </c>
      <c r="D1509" s="33">
        <v>43216</v>
      </c>
      <c r="E1509" s="33">
        <v>43217</v>
      </c>
      <c r="F1509" s="30">
        <v>54.9</v>
      </c>
      <c r="G1509" s="30">
        <v>5</v>
      </c>
      <c r="H1509" s="29" t="s">
        <v>12</v>
      </c>
      <c r="I1509" s="29" t="s">
        <v>22</v>
      </c>
      <c r="J1509" s="30">
        <v>4.3041999999999998</v>
      </c>
      <c r="K1509" s="30">
        <v>3.01</v>
      </c>
      <c r="L1509" s="30"/>
      <c r="M1509" s="30">
        <v>1.1299999999999999</v>
      </c>
      <c r="N1509" s="84">
        <f>[1]!b_anal_modidura_cnbd(A1509,E1509,1)</f>
        <v>4.1344000000000003</v>
      </c>
      <c r="O1509" s="85">
        <f>[1]!b_anal_yield_cnbd(A1509,D1509,1)</f>
        <v>4.3413000000000004</v>
      </c>
      <c r="P1509" s="86">
        <f>IF(U:U="国开1",0.09/N1509+J1509,IF(U:U="国开3",0.14/N1509+J1509,IF(U:U="国开5",0.24/N1509+J1509,IF(U:U="国开7",0.24/N1509+J1509,IF(U:U="国开10",0.29/N1509+J1509,IF(U:U="口行1",0.08/N1509+J1509,IF(U:U="口行2",0.08/N1509+J1509,IF(U:U="口行3",0.08/N1509+J1509,IF(U:U="口行5",0.13/N1509+J1509,IF(U:U="口行7",0.13/N1509+J1509,IF(U:U="口行10",0.18/N1509+J1509,IF(U:U="农发1",0.09/N1509+J1509,IF(U:U="农发2",0.09/N1509+J1509,IF(U:U="农发3",0.09/N1509+J1509,IF(U:U="农发5",0.14/N1509+J1509,IF(U:U="农发7",0.19/N1509+J1509,IF(U:U="农发10",0.19/N1509+J1509,IF(U:U="农发20",0.24/N1509+J1509,IF(U:U="国债1",0.05/N1509+J1509,IF(U:U="国债2",0.05/N1509+J1509,IF(U:U="国债3",0.05/N1509+J1509,IF(U:U="国开0",0,IF(U:U="农发0",0,IF(U:U="国债0",0,IF(U:U="口行0",0,0.1/N1509+J1509)))))))))))))))))))))))))</f>
        <v>4.3356434984520122</v>
      </c>
      <c r="Q1509" s="1"/>
      <c r="R1509" s="88">
        <f t="shared" si="47"/>
        <v>-0.56565015479881353</v>
      </c>
      <c r="S1509" s="1"/>
      <c r="U1509" s="1" t="str">
        <f>IF(I:I="国家开发银行","国开",IF(I:I="中国进出口银行","口行",IF(I:I="中国农业发展银行","农发","国债")))&amp;IF(G:G&lt;1,"0",G1509)</f>
        <v>口行5</v>
      </c>
      <c r="W1509" s="1"/>
      <c r="X1509" s="1"/>
    </row>
    <row r="1510" spans="1:24" ht="15.75" hidden="1" x14ac:dyDescent="0.25">
      <c r="A1510" s="113" t="str">
        <f t="shared" si="46"/>
        <v>180204.IB</v>
      </c>
      <c r="B1510" s="29" t="s">
        <v>4459</v>
      </c>
      <c r="C1510" s="29" t="s">
        <v>4460</v>
      </c>
      <c r="D1510" s="33">
        <v>43216</v>
      </c>
      <c r="E1510" s="33">
        <v>43222</v>
      </c>
      <c r="F1510" s="30">
        <v>80</v>
      </c>
      <c r="G1510" s="30">
        <v>5</v>
      </c>
      <c r="H1510" s="29" t="s">
        <v>12</v>
      </c>
      <c r="I1510" s="29" t="s">
        <v>15</v>
      </c>
      <c r="J1510" s="30">
        <v>4.2161</v>
      </c>
      <c r="K1510" s="30">
        <v>2.31</v>
      </c>
      <c r="L1510" s="30"/>
      <c r="M1510" s="30">
        <v>1.34</v>
      </c>
      <c r="N1510" s="84">
        <f>[1]!b_anal_modidura_cnbd(A1510,E1510,1)</f>
        <v>4.28</v>
      </c>
      <c r="O1510" s="85">
        <f>[1]!b_anal_yield_cnbd(A1510,D1510,1)</f>
        <v>4.2727000000000004</v>
      </c>
      <c r="P1510" s="86">
        <f>IF(U:U="国开1",0.09/N1510+J1510,IF(U:U="国开3",0.14/N1510+J1510,IF(U:U="国开5",0.24/N1510+J1510,IF(U:U="国开7",0.24/N1510+J1510,IF(U:U="国开10",0.29/N1510+J1510,IF(U:U="口行1",0.08/N1510+J1510,IF(U:U="口行2",0.08/N1510+J1510,IF(U:U="口行3",0.08/N1510+J1510,IF(U:U="口行5",0.13/N1510+J1510,IF(U:U="口行7",0.13/N1510+J1510,IF(U:U="口行10",0.18/N1510+J1510,IF(U:U="农发1",0.09/N1510+J1510,IF(U:U="农发2",0.09/N1510+J1510,IF(U:U="农发3",0.09/N1510+J1510,IF(U:U="农发5",0.14/N1510+J1510,IF(U:U="农发7",0.19/N1510+J1510,IF(U:U="农发10",0.19/N1510+J1510,IF(U:U="农发20",0.24/N1510+J1510,IF(U:U="国债1",0.05/N1510+J1510,IF(U:U="国债2",0.05/N1510+J1510,IF(U:U="国债3",0.05/N1510+J1510,IF(U:U="国开0",0,IF(U:U="农发0",0,IF(U:U="国债0",0,IF(U:U="口行0",0,0.1/N1510+J1510)))))))))))))))))))))))))</f>
        <v>4.2721747663551399</v>
      </c>
      <c r="Q1510" s="1"/>
      <c r="R1510" s="88">
        <f t="shared" si="47"/>
        <v>-5.2523364486045665E-2</v>
      </c>
      <c r="S1510" s="1"/>
      <c r="U1510" s="1" t="str">
        <f>IF(I:I="国家开发银行","国开",IF(I:I="中国进出口银行","口行",IF(I:I="中国农业发展银行","农发","国债")))&amp;IF(G:G&lt;1,"0",G1510)</f>
        <v>国开5</v>
      </c>
      <c r="W1510" s="1"/>
      <c r="X1510" s="1"/>
    </row>
    <row r="1511" spans="1:24" ht="15.75" hidden="1" x14ac:dyDescent="0.25">
      <c r="A1511" s="113" t="str">
        <f t="shared" si="46"/>
        <v>180206.IB</v>
      </c>
      <c r="B1511" s="29" t="s">
        <v>4461</v>
      </c>
      <c r="C1511" s="29" t="s">
        <v>4462</v>
      </c>
      <c r="D1511" s="33">
        <v>43216</v>
      </c>
      <c r="E1511" s="33">
        <v>43222</v>
      </c>
      <c r="F1511" s="30">
        <v>60</v>
      </c>
      <c r="G1511" s="30">
        <v>7</v>
      </c>
      <c r="H1511" s="29" t="s">
        <v>12</v>
      </c>
      <c r="I1511" s="29" t="s">
        <v>15</v>
      </c>
      <c r="J1511" s="30">
        <v>4.5583999999999998</v>
      </c>
      <c r="K1511" s="30">
        <v>1.86</v>
      </c>
      <c r="L1511" s="30"/>
      <c r="M1511" s="30">
        <v>1.56</v>
      </c>
      <c r="N1511" s="84">
        <f>[1]!b_anal_modidura_cnbd(A1511,E1511,1)</f>
        <v>5.7766000000000002</v>
      </c>
      <c r="O1511" s="85">
        <f>[1]!b_anal_yield_cnbd(A1511,D1511,1)</f>
        <v>4.5500999999999996</v>
      </c>
      <c r="P1511" s="86">
        <f>IF(U:U="国开1",0.09/N1511+J1511,IF(U:U="国开3",0.14/N1511+J1511,IF(U:U="国开5",0.24/N1511+J1511,IF(U:U="国开7",0.24/N1511+J1511,IF(U:U="国开10",0.29/N1511+J1511,IF(U:U="口行1",0.08/N1511+J1511,IF(U:U="口行2",0.08/N1511+J1511,IF(U:U="口行3",0.08/N1511+J1511,IF(U:U="口行5",0.13/N1511+J1511,IF(U:U="口行7",0.13/N1511+J1511,IF(U:U="口行10",0.18/N1511+J1511,IF(U:U="农发1",0.09/N1511+J1511,IF(U:U="农发2",0.09/N1511+J1511,IF(U:U="农发3",0.09/N1511+J1511,IF(U:U="农发5",0.14/N1511+J1511,IF(U:U="农发7",0.19/N1511+J1511,IF(U:U="农发10",0.19/N1511+J1511,IF(U:U="农发20",0.24/N1511+J1511,IF(U:U="国债1",0.05/N1511+J1511,IF(U:U="国债2",0.05/N1511+J1511,IF(U:U="国债3",0.05/N1511+J1511,IF(U:U="国开0",0,IF(U:U="农发0",0,IF(U:U="国债0",0,IF(U:U="口行0",0,0.1/N1511+J1511)))))))))))))))))))))))))</f>
        <v>4.5999469307204928</v>
      </c>
      <c r="Q1511" s="1"/>
      <c r="R1511" s="88">
        <f t="shared" si="47"/>
        <v>4.9846930720493177</v>
      </c>
      <c r="S1511" s="1"/>
      <c r="U1511" s="1" t="str">
        <f>IF(I:I="国家开发银行","国开",IF(I:I="中国进出口银行","口行",IF(I:I="中国农业发展银行","农发","国债")))&amp;IF(G:G&lt;1,"0",G1511)</f>
        <v>国开7</v>
      </c>
      <c r="W1511" s="1"/>
      <c r="X1511" s="1"/>
    </row>
    <row r="1512" spans="1:24" ht="15.75" hidden="1" x14ac:dyDescent="0.25">
      <c r="A1512" s="113" t="str">
        <f t="shared" si="46"/>
        <v>180401.IB</v>
      </c>
      <c r="B1512" s="29" t="s">
        <v>4463</v>
      </c>
      <c r="C1512" s="29" t="s">
        <v>4464</v>
      </c>
      <c r="D1512" s="33">
        <v>43222</v>
      </c>
      <c r="E1512" s="33">
        <v>43224</v>
      </c>
      <c r="F1512" s="30">
        <v>40</v>
      </c>
      <c r="G1512" s="30">
        <v>7</v>
      </c>
      <c r="H1512" s="29" t="s">
        <v>12</v>
      </c>
      <c r="I1512" s="29" t="s">
        <v>41</v>
      </c>
      <c r="J1512" s="30">
        <v>4.5185000000000004</v>
      </c>
      <c r="K1512" s="30">
        <v>3.55</v>
      </c>
      <c r="L1512" s="30"/>
      <c r="M1512" s="30">
        <v>1.6</v>
      </c>
      <c r="N1512" s="84">
        <f>[1]!b_anal_modidura_cnbd(A1512,E1512,1)</f>
        <v>5.5343999999999998</v>
      </c>
      <c r="O1512" s="85">
        <f>[1]!b_anal_yield_cnbd(A1512,D1512,1)</f>
        <v>4.5331999999999999</v>
      </c>
      <c r="P1512" s="86">
        <f>IF(U:U="国开1",0.09/N1512+J1512,IF(U:U="国开3",0.14/N1512+J1512,IF(U:U="国开5",0.24/N1512+J1512,IF(U:U="国开7",0.24/N1512+J1512,IF(U:U="国开10",0.29/N1512+J1512,IF(U:U="口行1",0.08/N1512+J1512,IF(U:U="口行2",0.08/N1512+J1512,IF(U:U="口行3",0.08/N1512+J1512,IF(U:U="口行5",0.13/N1512+J1512,IF(U:U="口行7",0.13/N1512+J1512,IF(U:U="口行10",0.18/N1512+J1512,IF(U:U="农发1",0.09/N1512+J1512,IF(U:U="农发2",0.09/N1512+J1512,IF(U:U="农发3",0.09/N1512+J1512,IF(U:U="农发5",0.14/N1512+J1512,IF(U:U="农发7",0.19/N1512+J1512,IF(U:U="农发10",0.19/N1512+J1512,IF(U:U="农发20",0.24/N1512+J1512,IF(U:U="国债1",0.05/N1512+J1512,IF(U:U="国债2",0.05/N1512+J1512,IF(U:U="国债3",0.05/N1512+J1512,IF(U:U="国开0",0,IF(U:U="农发0",0,IF(U:U="国债0",0,IF(U:U="口行0",0,0.1/N1512+J1512)))))))))))))))))))))))))</f>
        <v>4.5528307314252681</v>
      </c>
      <c r="Q1512" s="1"/>
      <c r="R1512" s="88">
        <f t="shared" si="47"/>
        <v>1.9630731425268166</v>
      </c>
      <c r="S1512" s="1"/>
      <c r="U1512" s="1" t="str">
        <f>IF(I:I="国家开发银行","国开",IF(I:I="中国进出口银行","口行",IF(I:I="中国农业发展银行","农发","国债")))&amp;IF(G:G&lt;1,"0",G1512)</f>
        <v>农发7</v>
      </c>
      <c r="W1512" s="1"/>
      <c r="X1512" s="1"/>
    </row>
    <row r="1513" spans="1:24" ht="15.75" hidden="1" x14ac:dyDescent="0.25">
      <c r="A1513" s="113" t="str">
        <f t="shared" si="46"/>
        <v>180007.IB</v>
      </c>
      <c r="B1513" s="29" t="s">
        <v>4465</v>
      </c>
      <c r="C1513" s="29" t="s">
        <v>4466</v>
      </c>
      <c r="D1513" s="33">
        <v>43222</v>
      </c>
      <c r="E1513" s="33">
        <v>43223</v>
      </c>
      <c r="F1513" s="30">
        <v>410</v>
      </c>
      <c r="G1513" s="30">
        <v>3</v>
      </c>
      <c r="H1513" s="29" t="s">
        <v>12</v>
      </c>
      <c r="I1513" s="29" t="s">
        <v>31</v>
      </c>
      <c r="J1513" s="30">
        <v>3.2016</v>
      </c>
      <c r="K1513" s="30">
        <v>1.74</v>
      </c>
      <c r="L1513" s="30">
        <v>3.2837999999999998</v>
      </c>
      <c r="M1513" s="30">
        <v>1.1599999999999999</v>
      </c>
      <c r="N1513" s="84">
        <f>[1]!b_anal_modidura_cnbd(A1513,E1513,1)</f>
        <v>2.7553000000000001</v>
      </c>
      <c r="O1513" s="85">
        <f>[1]!b_anal_yield_cnbd(A1513,D1513,1)</f>
        <v>3.2502</v>
      </c>
      <c r="P1513" s="86">
        <f>IF(U:U="国开1",0.09/N1513+J1513,IF(U:U="国开3",0.14/N1513+J1513,IF(U:U="国开5",0.24/N1513+J1513,IF(U:U="国开7",0.24/N1513+J1513,IF(U:U="国开10",0.29/N1513+J1513,IF(U:U="口行1",0.08/N1513+J1513,IF(U:U="口行2",0.08/N1513+J1513,IF(U:U="口行3",0.08/N1513+J1513,IF(U:U="口行5",0.13/N1513+J1513,IF(U:U="口行7",0.13/N1513+J1513,IF(U:U="口行10",0.18/N1513+J1513,IF(U:U="农发1",0.09/N1513+J1513,IF(U:U="农发2",0.09/N1513+J1513,IF(U:U="农发3",0.09/N1513+J1513,IF(U:U="农发5",0.14/N1513+J1513,IF(U:U="农发7",0.19/N1513+J1513,IF(U:U="农发10",0.19/N1513+J1513,IF(U:U="农发20",0.24/N1513+J1513,IF(U:U="国债1",0.05/N1513+J1513,IF(U:U="国债2",0.05/N1513+J1513,IF(U:U="国债3",0.05/N1513+J1513,IF(U:U="国开0",0,IF(U:U="农发0",0,IF(U:U="国债0",0,IF(U:U="口行0",0,0.1/N1513+J1513)))))))))))))))))))))))))</f>
        <v>3.2197468442637827</v>
      </c>
      <c r="Q1513" s="1"/>
      <c r="R1513" s="88">
        <f t="shared" si="47"/>
        <v>-3.0453155736217319</v>
      </c>
      <c r="S1513" s="1"/>
      <c r="U1513" s="1" t="str">
        <f>IF(I:I="国家开发银行","国开",IF(I:I="中国进出口银行","口行",IF(I:I="中国农业发展银行","农发","国债")))&amp;IF(G:G&lt;1,"0",G1513)</f>
        <v>国债3</v>
      </c>
      <c r="W1513" s="1"/>
      <c r="X1513" s="1"/>
    </row>
    <row r="1514" spans="1:24" ht="15.75" hidden="1" x14ac:dyDescent="0.25">
      <c r="A1514" s="113" t="str">
        <f t="shared" si="46"/>
        <v>180403.IB</v>
      </c>
      <c r="B1514" s="29" t="s">
        <v>4467</v>
      </c>
      <c r="C1514" s="29" t="s">
        <v>4468</v>
      </c>
      <c r="D1514" s="33">
        <v>43222</v>
      </c>
      <c r="E1514" s="33">
        <v>43224</v>
      </c>
      <c r="F1514" s="30">
        <v>70</v>
      </c>
      <c r="G1514" s="30">
        <v>5</v>
      </c>
      <c r="H1514" s="29" t="s">
        <v>12</v>
      </c>
      <c r="I1514" s="29" t="s">
        <v>41</v>
      </c>
      <c r="J1514" s="30">
        <v>4.3296000000000001</v>
      </c>
      <c r="K1514" s="30">
        <v>2.29</v>
      </c>
      <c r="L1514" s="30"/>
      <c r="M1514" s="30">
        <v>7.42</v>
      </c>
      <c r="N1514" s="84">
        <f>[1]!b_anal_modidura_cnbd(A1514,E1514,1)</f>
        <v>4.1029999999999998</v>
      </c>
      <c r="O1514" s="85">
        <f>[1]!b_anal_yield_cnbd(A1514,D1514,1)</f>
        <v>4.3715000000000002</v>
      </c>
      <c r="P1514" s="86">
        <f>IF(U:U="国开1",0.09/N1514+J1514,IF(U:U="国开3",0.14/N1514+J1514,IF(U:U="国开5",0.24/N1514+J1514,IF(U:U="国开7",0.24/N1514+J1514,IF(U:U="国开10",0.29/N1514+J1514,IF(U:U="口行1",0.08/N1514+J1514,IF(U:U="口行2",0.08/N1514+J1514,IF(U:U="口行3",0.08/N1514+J1514,IF(U:U="口行5",0.13/N1514+J1514,IF(U:U="口行7",0.13/N1514+J1514,IF(U:U="口行10",0.18/N1514+J1514,IF(U:U="农发1",0.09/N1514+J1514,IF(U:U="农发2",0.09/N1514+J1514,IF(U:U="农发3",0.09/N1514+J1514,IF(U:U="农发5",0.14/N1514+J1514,IF(U:U="农发7",0.19/N1514+J1514,IF(U:U="农发10",0.19/N1514+J1514,IF(U:U="农发20",0.24/N1514+J1514,IF(U:U="国债1",0.05/N1514+J1514,IF(U:U="国债2",0.05/N1514+J1514,IF(U:U="国债3",0.05/N1514+J1514,IF(U:U="国开0",0,IF(U:U="农发0",0,IF(U:U="国债0",0,IF(U:U="口行0",0,0.1/N1514+J1514)))))))))))))))))))))))))</f>
        <v>4.3637213746039487</v>
      </c>
      <c r="Q1514" s="1"/>
      <c r="R1514" s="88">
        <f t="shared" si="47"/>
        <v>-0.77786253960514529</v>
      </c>
      <c r="S1514" s="1"/>
      <c r="U1514" s="1" t="str">
        <f>IF(I:I="国家开发银行","国开",IF(I:I="中国进出口银行","口行",IF(I:I="中国农业发展银行","农发","国债")))&amp;IF(G:G&lt;1,"0",G1514)</f>
        <v>农发5</v>
      </c>
      <c r="W1514" s="1"/>
      <c r="X1514" s="1"/>
    </row>
    <row r="1515" spans="1:24" ht="15.75" hidden="1" x14ac:dyDescent="0.25">
      <c r="A1515" s="113" t="str">
        <f t="shared" si="46"/>
        <v>180005.IB</v>
      </c>
      <c r="B1515" s="29" t="s">
        <v>4469</v>
      </c>
      <c r="C1515" s="29" t="s">
        <v>4470</v>
      </c>
      <c r="D1515" s="33">
        <v>43222</v>
      </c>
      <c r="E1515" s="33">
        <v>43223</v>
      </c>
      <c r="F1515" s="30">
        <v>410</v>
      </c>
      <c r="G1515" s="30">
        <v>7</v>
      </c>
      <c r="H1515" s="29" t="s">
        <v>12</v>
      </c>
      <c r="I1515" s="29" t="s">
        <v>31</v>
      </c>
      <c r="J1515" s="30">
        <v>3.6276000000000002</v>
      </c>
      <c r="K1515" s="30">
        <v>1.87</v>
      </c>
      <c r="L1515" s="30">
        <v>3.6726000000000001</v>
      </c>
      <c r="M1515" s="30">
        <v>1.1599999999999999</v>
      </c>
      <c r="N1515" s="84">
        <f>[1]!b_anal_modidura_cnbd(A1515,E1515,1)</f>
        <v>5.9145000000000003</v>
      </c>
      <c r="O1515" s="85">
        <f>[1]!b_anal_yield_cnbd(A1515,D1515,1)</f>
        <v>3.6749999999999998</v>
      </c>
      <c r="P1515" s="86">
        <f>IF(U:U="国开1",0.09/N1515+J1515,IF(U:U="国开3",0.14/N1515+J1515,IF(U:U="国开5",0.24/N1515+J1515,IF(U:U="国开7",0.24/N1515+J1515,IF(U:U="国开10",0.29/N1515+J1515,IF(U:U="口行1",0.08/N1515+J1515,IF(U:U="口行2",0.08/N1515+J1515,IF(U:U="口行3",0.08/N1515+J1515,IF(U:U="口行5",0.13/N1515+J1515,IF(U:U="口行7",0.13/N1515+J1515,IF(U:U="口行10",0.18/N1515+J1515,IF(U:U="农发1",0.09/N1515+J1515,IF(U:U="农发2",0.09/N1515+J1515,IF(U:U="农发3",0.09/N1515+J1515,IF(U:U="农发5",0.14/N1515+J1515,IF(U:U="农发7",0.19/N1515+J1515,IF(U:U="农发10",0.19/N1515+J1515,IF(U:U="农发20",0.24/N1515+J1515,IF(U:U="国债1",0.05/N1515+J1515,IF(U:U="国债2",0.05/N1515+J1515,IF(U:U="国债3",0.05/N1515+J1515,IF(U:U="国开0",0,IF(U:U="农发0",0,IF(U:U="国债0",0,IF(U:U="口行0",0,0.1/N1515+J1515)))))))))))))))))))))))))</f>
        <v>3.6445075999661851</v>
      </c>
      <c r="Q1515" s="1"/>
      <c r="R1515" s="88">
        <f t="shared" si="47"/>
        <v>-3.0492400033814704</v>
      </c>
      <c r="S1515" s="1"/>
      <c r="U1515" s="1" t="str">
        <f>IF(I:I="国家开发银行","国开",IF(I:I="中国进出口银行","口行",IF(I:I="中国农业发展银行","农发","国债")))&amp;IF(G:G&lt;1,"0",G1515)</f>
        <v>国债7</v>
      </c>
      <c r="W1515" s="1"/>
      <c r="X1515" s="1"/>
    </row>
    <row r="1516" spans="1:24" ht="15.75" hidden="1" x14ac:dyDescent="0.25">
      <c r="A1516" s="113" t="str">
        <f t="shared" si="46"/>
        <v>170415.IB</v>
      </c>
      <c r="B1516" s="29" t="s">
        <v>4471</v>
      </c>
      <c r="C1516" s="29" t="s">
        <v>4472</v>
      </c>
      <c r="D1516" s="33">
        <v>43222</v>
      </c>
      <c r="E1516" s="33">
        <v>43224</v>
      </c>
      <c r="F1516" s="30">
        <v>60</v>
      </c>
      <c r="G1516" s="30">
        <v>10</v>
      </c>
      <c r="H1516" s="29" t="s">
        <v>12</v>
      </c>
      <c r="I1516" s="29" t="s">
        <v>41</v>
      </c>
      <c r="J1516" s="30">
        <v>4.6098999999999997</v>
      </c>
      <c r="K1516" s="30">
        <v>2.13</v>
      </c>
      <c r="L1516" s="30"/>
      <c r="M1516" s="30">
        <v>25.4</v>
      </c>
      <c r="N1516" s="84">
        <f>[1]!b_anal_modidura_cnbd(A1516,E1516,1)</f>
        <v>7.2998000000000003</v>
      </c>
      <c r="O1516" s="85">
        <f>[1]!b_anal_yield_cnbd(A1516,D1516,1)</f>
        <v>4.6166999999999998</v>
      </c>
      <c r="P1516" s="86">
        <f>IF(U:U="国开1",0.09/N1516+J1516,IF(U:U="国开3",0.14/N1516+J1516,IF(U:U="国开5",0.24/N1516+J1516,IF(U:U="国开7",0.24/N1516+J1516,IF(U:U="国开10",0.29/N1516+J1516,IF(U:U="口行1",0.08/N1516+J1516,IF(U:U="口行2",0.08/N1516+J1516,IF(U:U="口行3",0.08/N1516+J1516,IF(U:U="口行5",0.13/N1516+J1516,IF(U:U="口行7",0.13/N1516+J1516,IF(U:U="口行10",0.18/N1516+J1516,IF(U:U="农发1",0.09/N1516+J1516,IF(U:U="农发2",0.09/N1516+J1516,IF(U:U="农发3",0.09/N1516+J1516,IF(U:U="农发5",0.14/N1516+J1516,IF(U:U="农发7",0.19/N1516+J1516,IF(U:U="农发10",0.19/N1516+J1516,IF(U:U="农发20",0.24/N1516+J1516,IF(U:U="国债1",0.05/N1516+J1516,IF(U:U="国债2",0.05/N1516+J1516,IF(U:U="国债3",0.05/N1516+J1516,IF(U:U="国开0",0,IF(U:U="农发0",0,IF(U:U="国债0",0,IF(U:U="口行0",0,0.1/N1516+J1516)))))))))))))))))))))))))</f>
        <v>4.6359281103591874</v>
      </c>
      <c r="Q1516" s="1"/>
      <c r="R1516" s="88">
        <f t="shared" si="47"/>
        <v>1.9228110359187589</v>
      </c>
      <c r="S1516" s="1"/>
      <c r="U1516" s="1" t="str">
        <f>IF(I:I="国家开发银行","国开",IF(I:I="中国进出口银行","口行",IF(I:I="中国农业发展银行","农发","国债")))&amp;IF(G:G&lt;1,"0",G1516)</f>
        <v>农发10</v>
      </c>
      <c r="W1516" s="1"/>
      <c r="X1516" s="1"/>
    </row>
    <row r="1517" spans="1:24" ht="15.75" hidden="1" x14ac:dyDescent="0.25">
      <c r="A1517" s="113" t="str">
        <f t="shared" si="46"/>
        <v>180204.IB</v>
      </c>
      <c r="B1517" s="29" t="s">
        <v>4473</v>
      </c>
      <c r="C1517" s="29" t="s">
        <v>4474</v>
      </c>
      <c r="D1517" s="33">
        <v>43223</v>
      </c>
      <c r="E1517" s="33">
        <v>43227</v>
      </c>
      <c r="F1517" s="30">
        <v>80</v>
      </c>
      <c r="G1517" s="30">
        <v>5</v>
      </c>
      <c r="H1517" s="29" t="s">
        <v>12</v>
      </c>
      <c r="I1517" s="29" t="s">
        <v>15</v>
      </c>
      <c r="J1517" s="30">
        <v>4.2568000000000001</v>
      </c>
      <c r="K1517" s="30">
        <v>2.4300000000000002</v>
      </c>
      <c r="L1517" s="30"/>
      <c r="M1517" s="30">
        <v>5.54</v>
      </c>
      <c r="N1517" s="84">
        <f>[1]!b_anal_modidura_cnbd(A1517,E1517,1)</f>
        <v>4.2683999999999997</v>
      </c>
      <c r="O1517" s="85">
        <f>[1]!b_anal_yield_cnbd(A1517,D1517,1)</f>
        <v>4.3151999999999999</v>
      </c>
      <c r="P1517" s="86">
        <f>IF(U:U="国开1",0.09/N1517+J1517,IF(U:U="国开3",0.14/N1517+J1517,IF(U:U="国开5",0.24/N1517+J1517,IF(U:U="国开7",0.24/N1517+J1517,IF(U:U="国开10",0.29/N1517+J1517,IF(U:U="口行1",0.08/N1517+J1517,IF(U:U="口行2",0.08/N1517+J1517,IF(U:U="口行3",0.08/N1517+J1517,IF(U:U="口行5",0.13/N1517+J1517,IF(U:U="口行7",0.13/N1517+J1517,IF(U:U="口行10",0.18/N1517+J1517,IF(U:U="农发1",0.09/N1517+J1517,IF(U:U="农发2",0.09/N1517+J1517,IF(U:U="农发3",0.09/N1517+J1517,IF(U:U="农发5",0.14/N1517+J1517,IF(U:U="农发7",0.19/N1517+J1517,IF(U:U="农发10",0.19/N1517+J1517,IF(U:U="农发20",0.24/N1517+J1517,IF(U:U="国债1",0.05/N1517+J1517,IF(U:U="国债2",0.05/N1517+J1517,IF(U:U="国债3",0.05/N1517+J1517,IF(U:U="国开0",0,IF(U:U="农发0",0,IF(U:U="国债0",0,IF(U:U="口行0",0,0.1/N1517+J1517)))))))))))))))))))))))))</f>
        <v>4.3130271577171779</v>
      </c>
      <c r="Q1517" s="1"/>
      <c r="R1517" s="88">
        <f t="shared" si="47"/>
        <v>-0.21728422828219962</v>
      </c>
      <c r="S1517" s="1"/>
      <c r="U1517" s="1" t="str">
        <f>IF(I:I="国家开发银行","国开",IF(I:I="中国进出口银行","口行",IF(I:I="中国农业发展银行","农发","国债")))&amp;IF(G:G&lt;1,"0",G1517)</f>
        <v>国开5</v>
      </c>
      <c r="W1517" s="1"/>
      <c r="X1517" s="1"/>
    </row>
    <row r="1518" spans="1:24" ht="15.75" hidden="1" x14ac:dyDescent="0.25">
      <c r="A1518" s="113" t="str">
        <f t="shared" si="46"/>
        <v>160205.IB</v>
      </c>
      <c r="B1518" s="29" t="s">
        <v>4475</v>
      </c>
      <c r="C1518" s="29" t="s">
        <v>4476</v>
      </c>
      <c r="D1518" s="33">
        <v>43223</v>
      </c>
      <c r="E1518" s="33">
        <v>43227</v>
      </c>
      <c r="F1518" s="30">
        <v>30</v>
      </c>
      <c r="G1518" s="30">
        <v>20</v>
      </c>
      <c r="H1518" s="29" t="s">
        <v>12</v>
      </c>
      <c r="I1518" s="29" t="s">
        <v>15</v>
      </c>
      <c r="J1518" s="30">
        <v>4.7805</v>
      </c>
      <c r="K1518" s="30">
        <v>3.17</v>
      </c>
      <c r="L1518" s="30"/>
      <c r="M1518" s="30">
        <v>1.42</v>
      </c>
      <c r="N1518" s="84">
        <f>[1]!b_anal_modidura_cnbd(A1518,E1518,1)</f>
        <v>12.1509</v>
      </c>
      <c r="O1518" s="85">
        <f>[1]!b_anal_yield_cnbd(A1518,D1518,1)</f>
        <v>4.8122999999999996</v>
      </c>
      <c r="P1518" s="86">
        <f>IF(U:U="国开1",0.09/N1518+J1518,IF(U:U="国开3",0.14/N1518+J1518,IF(U:U="国开5",0.24/N1518+J1518,IF(U:U="国开7",0.24/N1518+J1518,IF(U:U="国开10",0.29/N1518+J1518,IF(U:U="口行1",0.08/N1518+J1518,IF(U:U="口行2",0.08/N1518+J1518,IF(U:U="口行3",0.08/N1518+J1518,IF(U:U="口行5",0.13/N1518+J1518,IF(U:U="口行7",0.13/N1518+J1518,IF(U:U="口行10",0.18/N1518+J1518,IF(U:U="农发1",0.09/N1518+J1518,IF(U:U="农发2",0.09/N1518+J1518,IF(U:U="农发3",0.09/N1518+J1518,IF(U:U="农发5",0.14/N1518+J1518,IF(U:U="农发7",0.19/N1518+J1518,IF(U:U="农发10",0.19/N1518+J1518,IF(U:U="农发20",0.24/N1518+J1518,IF(U:U="国债1",0.05/N1518+J1518,IF(U:U="国债2",0.05/N1518+J1518,IF(U:U="国债3",0.05/N1518+J1518,IF(U:U="国开0",0,IF(U:U="农发0",0,IF(U:U="国债0",0,IF(U:U="口行0",0,0.1/N1518+J1518)))))))))))))))))))))))))</f>
        <v>4.7887298430568928</v>
      </c>
      <c r="Q1518" s="1"/>
      <c r="R1518" s="88">
        <f t="shared" si="47"/>
        <v>-2.3570156943106824</v>
      </c>
      <c r="S1518" s="1"/>
      <c r="U1518" s="1" t="str">
        <f>IF(I:I="国家开发银行","国开",IF(I:I="中国进出口银行","口行",IF(I:I="中国农业发展银行","农发","国债")))&amp;IF(G:G&lt;1,"0",G1518)</f>
        <v>国开20</v>
      </c>
      <c r="W1518" s="1"/>
      <c r="X1518" s="1"/>
    </row>
    <row r="1519" spans="1:24" ht="15.75" hidden="1" x14ac:dyDescent="0.25">
      <c r="A1519" s="113" t="str">
        <f t="shared" si="46"/>
        <v>180205.IB</v>
      </c>
      <c r="B1519" s="29" t="s">
        <v>4477</v>
      </c>
      <c r="C1519" s="29" t="s">
        <v>4478</v>
      </c>
      <c r="D1519" s="33">
        <v>43223</v>
      </c>
      <c r="E1519" s="33">
        <v>43227</v>
      </c>
      <c r="F1519" s="30">
        <v>120</v>
      </c>
      <c r="G1519" s="30">
        <v>10</v>
      </c>
      <c r="H1519" s="29" t="s">
        <v>12</v>
      </c>
      <c r="I1519" s="29" t="s">
        <v>15</v>
      </c>
      <c r="J1519" s="30">
        <v>4.4009999999999998</v>
      </c>
      <c r="K1519" s="30">
        <v>2.1</v>
      </c>
      <c r="L1519" s="30"/>
      <c r="M1519" s="30">
        <v>1</v>
      </c>
      <c r="N1519" s="84">
        <f>[1]!b_anal_modidura_cnbd(A1519,E1519,1)</f>
        <v>7.6047000000000002</v>
      </c>
      <c r="O1519" s="85">
        <f>[1]!b_anal_yield_cnbd(A1519,D1519,1)</f>
        <v>4.4450000000000003</v>
      </c>
      <c r="P1519" s="86">
        <f>IF(U:U="国开1",0.09/N1519+J1519,IF(U:U="国开3",0.14/N1519+J1519,IF(U:U="国开5",0.24/N1519+J1519,IF(U:U="国开7",0.24/N1519+J1519,IF(U:U="国开10",0.29/N1519+J1519,IF(U:U="口行1",0.08/N1519+J1519,IF(U:U="口行2",0.08/N1519+J1519,IF(U:U="口行3",0.08/N1519+J1519,IF(U:U="口行5",0.13/N1519+J1519,IF(U:U="口行7",0.13/N1519+J1519,IF(U:U="口行10",0.18/N1519+J1519,IF(U:U="农发1",0.09/N1519+J1519,IF(U:U="农发2",0.09/N1519+J1519,IF(U:U="农发3",0.09/N1519+J1519,IF(U:U="农发5",0.14/N1519+J1519,IF(U:U="农发7",0.19/N1519+J1519,IF(U:U="农发10",0.19/N1519+J1519,IF(U:U="农发20",0.24/N1519+J1519,IF(U:U="国债1",0.05/N1519+J1519,IF(U:U="国债2",0.05/N1519+J1519,IF(U:U="国债3",0.05/N1519+J1519,IF(U:U="国开0",0,IF(U:U="农发0",0,IF(U:U="国债0",0,IF(U:U="口行0",0,0.1/N1519+J1519)))))))))))))))))))))))))</f>
        <v>4.4391343116756738</v>
      </c>
      <c r="Q1519" s="1"/>
      <c r="R1519" s="88">
        <f t="shared" si="47"/>
        <v>-0.58656883243264346</v>
      </c>
      <c r="S1519" s="1"/>
      <c r="U1519" s="1" t="str">
        <f>IF(I:I="国家开发银行","国开",IF(I:I="中国进出口银行","口行",IF(I:I="中国农业发展银行","农发","国债")))&amp;IF(G:G&lt;1,"0",G1519)</f>
        <v>国开10</v>
      </c>
      <c r="W1519" s="1"/>
      <c r="X1519" s="1"/>
    </row>
    <row r="1520" spans="1:24" ht="15.75" hidden="1" x14ac:dyDescent="0.25">
      <c r="A1520" s="113" t="str">
        <f t="shared" si="46"/>
        <v>180304.IB</v>
      </c>
      <c r="B1520" s="29" t="s">
        <v>4479</v>
      </c>
      <c r="C1520" s="29" t="s">
        <v>4480</v>
      </c>
      <c r="D1520" s="33">
        <v>43223</v>
      </c>
      <c r="E1520" s="33">
        <v>43227</v>
      </c>
      <c r="F1520" s="30">
        <v>61.1</v>
      </c>
      <c r="G1520" s="30">
        <v>3</v>
      </c>
      <c r="H1520" s="29" t="s">
        <v>12</v>
      </c>
      <c r="I1520" s="29" t="s">
        <v>22</v>
      </c>
      <c r="J1520" s="30">
        <v>4.2062999999999997</v>
      </c>
      <c r="K1520" s="30">
        <v>2.2799999999999998</v>
      </c>
      <c r="L1520" s="30"/>
      <c r="M1520" s="30">
        <v>1.92</v>
      </c>
      <c r="N1520" s="84">
        <f>[1]!b_anal_modidura_cnbd(A1520,E1520,1)</f>
        <v>2.6654</v>
      </c>
      <c r="O1520" s="85">
        <f>[1]!b_anal_yield_cnbd(A1520,D1520,1)</f>
        <v>4.2302999999999997</v>
      </c>
      <c r="P1520" s="86">
        <f>IF(U:U="国开1",0.09/N1520+J1520,IF(U:U="国开3",0.14/N1520+J1520,IF(U:U="国开5",0.24/N1520+J1520,IF(U:U="国开7",0.24/N1520+J1520,IF(U:U="国开10",0.29/N1520+J1520,IF(U:U="口行1",0.08/N1520+J1520,IF(U:U="口行2",0.08/N1520+J1520,IF(U:U="口行3",0.08/N1520+J1520,IF(U:U="口行5",0.13/N1520+J1520,IF(U:U="口行7",0.13/N1520+J1520,IF(U:U="口行10",0.18/N1520+J1520,IF(U:U="农发1",0.09/N1520+J1520,IF(U:U="农发2",0.09/N1520+J1520,IF(U:U="农发3",0.09/N1520+J1520,IF(U:U="农发5",0.14/N1520+J1520,IF(U:U="农发7",0.19/N1520+J1520,IF(U:U="农发10",0.19/N1520+J1520,IF(U:U="农发20",0.24/N1520+J1520,IF(U:U="国债1",0.05/N1520+J1520,IF(U:U="国债2",0.05/N1520+J1520,IF(U:U="国债3",0.05/N1520+J1520,IF(U:U="国开0",0,IF(U:U="农发0",0,IF(U:U="国债0",0,IF(U:U="口行0",0,0.1/N1520+J1520)))))))))))))))))))))))))</f>
        <v>4.2363142567719665</v>
      </c>
      <c r="Q1520" s="1"/>
      <c r="R1520" s="88">
        <f t="shared" si="47"/>
        <v>0.60142567719667639</v>
      </c>
      <c r="S1520" s="1"/>
      <c r="U1520" s="1" t="str">
        <f>IF(I:I="国家开发银行","国开",IF(I:I="中国进出口银行","口行",IF(I:I="中国农业发展银行","农发","国债")))&amp;IF(G:G&lt;1,"0",G1520)</f>
        <v>口行3</v>
      </c>
      <c r="W1520" s="1"/>
      <c r="X1520" s="1"/>
    </row>
    <row r="1521" spans="1:24" ht="15.75" hidden="1" x14ac:dyDescent="0.25">
      <c r="A1521" s="113" t="str">
        <f t="shared" si="46"/>
        <v>180208.IB</v>
      </c>
      <c r="B1521" s="29" t="s">
        <v>4481</v>
      </c>
      <c r="C1521" s="29" t="s">
        <v>4482</v>
      </c>
      <c r="D1521" s="33">
        <v>43223</v>
      </c>
      <c r="E1521" s="33">
        <v>43227</v>
      </c>
      <c r="F1521" s="30">
        <v>60</v>
      </c>
      <c r="G1521" s="30">
        <v>3</v>
      </c>
      <c r="H1521" s="29" t="s">
        <v>12</v>
      </c>
      <c r="I1521" s="29" t="s">
        <v>15</v>
      </c>
      <c r="J1521" s="30">
        <v>4.1317000000000004</v>
      </c>
      <c r="K1521" s="30">
        <v>2.73</v>
      </c>
      <c r="L1521" s="30"/>
      <c r="M1521" s="30">
        <v>1.8</v>
      </c>
      <c r="N1521" s="84">
        <f>[1]!b_anal_modidura_cnbd(A1521,E1521,1)</f>
        <v>2.7421000000000002</v>
      </c>
      <c r="O1521" s="85">
        <f>[1]!b_anal_yield_cnbd(A1521,D1521,1)</f>
        <v>4.2049000000000003</v>
      </c>
      <c r="P1521" s="86">
        <f>IF(U:U="国开1",0.09/N1521+J1521,IF(U:U="国开3",0.14/N1521+J1521,IF(U:U="国开5",0.24/N1521+J1521,IF(U:U="国开7",0.24/N1521+J1521,IF(U:U="国开10",0.29/N1521+J1521,IF(U:U="口行1",0.08/N1521+J1521,IF(U:U="口行2",0.08/N1521+J1521,IF(U:U="口行3",0.08/N1521+J1521,IF(U:U="口行5",0.13/N1521+J1521,IF(U:U="口行7",0.13/N1521+J1521,IF(U:U="口行10",0.18/N1521+J1521,IF(U:U="农发1",0.09/N1521+J1521,IF(U:U="农发2",0.09/N1521+J1521,IF(U:U="农发3",0.09/N1521+J1521,IF(U:U="农发5",0.14/N1521+J1521,IF(U:U="农发7",0.19/N1521+J1521,IF(U:U="农发10",0.19/N1521+J1521,IF(U:U="农发20",0.24/N1521+J1521,IF(U:U="国债1",0.05/N1521+J1521,IF(U:U="国债2",0.05/N1521+J1521,IF(U:U="国债3",0.05/N1521+J1521,IF(U:U="国开0",0,IF(U:U="农发0",0,IF(U:U="国债0",0,IF(U:U="口行0",0,0.1/N1521+J1521)))))))))))))))))))))))))</f>
        <v>4.1827557601838015</v>
      </c>
      <c r="Q1521" s="1"/>
      <c r="R1521" s="88">
        <f t="shared" si="47"/>
        <v>-2.2144239816198841</v>
      </c>
      <c r="S1521" s="1"/>
      <c r="U1521" s="1" t="str">
        <f>IF(I:I="国家开发银行","国开",IF(I:I="中国进出口银行","口行",IF(I:I="中国农业发展银行","农发","国债")))&amp;IF(G:G&lt;1,"0",G1521)</f>
        <v>国开3</v>
      </c>
      <c r="W1521" s="1"/>
      <c r="X1521" s="1"/>
    </row>
    <row r="1522" spans="1:24" ht="15.75" hidden="1" x14ac:dyDescent="0.25">
      <c r="A1522" s="113" t="str">
        <f t="shared" si="46"/>
        <v>180303.IB</v>
      </c>
      <c r="B1522" s="29" t="s">
        <v>4483</v>
      </c>
      <c r="C1522" s="29" t="s">
        <v>4484</v>
      </c>
      <c r="D1522" s="33">
        <v>43223</v>
      </c>
      <c r="E1522" s="33">
        <v>43227</v>
      </c>
      <c r="F1522" s="30">
        <v>52.4</v>
      </c>
      <c r="G1522" s="30">
        <v>5</v>
      </c>
      <c r="H1522" s="29" t="s">
        <v>12</v>
      </c>
      <c r="I1522" s="29" t="s">
        <v>22</v>
      </c>
      <c r="J1522" s="30">
        <v>4.3230000000000004</v>
      </c>
      <c r="K1522" s="30">
        <v>2.59</v>
      </c>
      <c r="L1522" s="30"/>
      <c r="M1522" s="30">
        <v>1.08</v>
      </c>
      <c r="N1522" s="84">
        <f>[1]!b_anal_modidura_cnbd(A1522,E1522,1)</f>
        <v>4.1070000000000002</v>
      </c>
      <c r="O1522" s="85">
        <f>[1]!b_anal_yield_cnbd(A1522,D1522,1)</f>
        <v>4.3604000000000003</v>
      </c>
      <c r="P1522" s="86">
        <f>IF(U:U="国开1",0.09/N1522+J1522,IF(U:U="国开3",0.14/N1522+J1522,IF(U:U="国开5",0.24/N1522+J1522,IF(U:U="国开7",0.24/N1522+J1522,IF(U:U="国开10",0.29/N1522+J1522,IF(U:U="口行1",0.08/N1522+J1522,IF(U:U="口行2",0.08/N1522+J1522,IF(U:U="口行3",0.08/N1522+J1522,IF(U:U="口行5",0.13/N1522+J1522,IF(U:U="口行7",0.13/N1522+J1522,IF(U:U="口行10",0.18/N1522+J1522,IF(U:U="农发1",0.09/N1522+J1522,IF(U:U="农发2",0.09/N1522+J1522,IF(U:U="农发3",0.09/N1522+J1522,IF(U:U="农发5",0.14/N1522+J1522,IF(U:U="农发7",0.19/N1522+J1522,IF(U:U="农发10",0.19/N1522+J1522,IF(U:U="农发20",0.24/N1522+J1522,IF(U:U="国债1",0.05/N1522+J1522,IF(U:U="国债2",0.05/N1522+J1522,IF(U:U="国债3",0.05/N1522+J1522,IF(U:U="国开0",0,IF(U:U="农发0",0,IF(U:U="国债0",0,IF(U:U="口行0",0,0.1/N1522+J1522)))))))))))))))))))))))))</f>
        <v>4.3546532748965188</v>
      </c>
      <c r="Q1522" s="1"/>
      <c r="R1522" s="88">
        <f t="shared" si="47"/>
        <v>-0.57467251034815092</v>
      </c>
      <c r="S1522" s="1"/>
      <c r="U1522" s="1" t="str">
        <f>IF(I:I="国家开发银行","国开",IF(I:I="中国进出口银行","口行",IF(I:I="中国农业发展银行","农发","国债")))&amp;IF(G:G&lt;1,"0",G1522)</f>
        <v>口行5</v>
      </c>
      <c r="W1522" s="1"/>
      <c r="X1522" s="1"/>
    </row>
    <row r="1523" spans="1:24" ht="15.75" hidden="1" x14ac:dyDescent="0.25">
      <c r="A1523" s="113" t="str">
        <f t="shared" si="46"/>
        <v>180310.IB</v>
      </c>
      <c r="B1523" s="29" t="s">
        <v>4485</v>
      </c>
      <c r="C1523" s="29" t="s">
        <v>4486</v>
      </c>
      <c r="D1523" s="33">
        <v>43223</v>
      </c>
      <c r="E1523" s="33">
        <v>43227</v>
      </c>
      <c r="F1523" s="30">
        <v>58.9</v>
      </c>
      <c r="G1523" s="30">
        <v>10</v>
      </c>
      <c r="H1523" s="29" t="s">
        <v>12</v>
      </c>
      <c r="I1523" s="29" t="s">
        <v>22</v>
      </c>
      <c r="J1523" s="30">
        <v>4.5929000000000002</v>
      </c>
      <c r="K1523" s="30">
        <v>3.17</v>
      </c>
      <c r="L1523" s="30"/>
      <c r="M1523" s="30">
        <v>6.08</v>
      </c>
      <c r="N1523" s="84">
        <f>[1]!b_anal_modidura_cnbd(A1523,E1523,1)</f>
        <v>7.6954000000000002</v>
      </c>
      <c r="O1523" s="85">
        <f>[1]!b_anal_yield_cnbd(A1523,D1523,1)</f>
        <v>4.6101000000000001</v>
      </c>
      <c r="P1523" s="86">
        <f>IF(U:U="国开1",0.09/N1523+J1523,IF(U:U="国开3",0.14/N1523+J1523,IF(U:U="国开5",0.24/N1523+J1523,IF(U:U="国开7",0.24/N1523+J1523,IF(U:U="国开10",0.29/N1523+J1523,IF(U:U="口行1",0.08/N1523+J1523,IF(U:U="口行2",0.08/N1523+J1523,IF(U:U="口行3",0.08/N1523+J1523,IF(U:U="口行5",0.13/N1523+J1523,IF(U:U="口行7",0.13/N1523+J1523,IF(U:U="口行10",0.18/N1523+J1523,IF(U:U="农发1",0.09/N1523+J1523,IF(U:U="农发2",0.09/N1523+J1523,IF(U:U="农发3",0.09/N1523+J1523,IF(U:U="农发5",0.14/N1523+J1523,IF(U:U="农发7",0.19/N1523+J1523,IF(U:U="农发10",0.19/N1523+J1523,IF(U:U="农发20",0.24/N1523+J1523,IF(U:U="国债1",0.05/N1523+J1523,IF(U:U="国债2",0.05/N1523+J1523,IF(U:U="国债3",0.05/N1523+J1523,IF(U:U="国开0",0,IF(U:U="农发0",0,IF(U:U="国债0",0,IF(U:U="口行0",0,0.1/N1523+J1523)))))))))))))))))))))))))</f>
        <v>4.6162905969800141</v>
      </c>
      <c r="Q1523" s="1"/>
      <c r="R1523" s="88">
        <f t="shared" si="47"/>
        <v>0.6190596980014007</v>
      </c>
      <c r="S1523" s="1"/>
      <c r="U1523" s="1" t="str">
        <f>IF(I:I="国家开发银行","国开",IF(I:I="中国进出口银行","口行",IF(I:I="中国农业发展银行","农发","国债")))&amp;IF(G:G&lt;1,"0",G1523)</f>
        <v>口行10</v>
      </c>
      <c r="W1523" s="1"/>
      <c r="X1523" s="1"/>
    </row>
    <row r="1524" spans="1:24" ht="15.75" hidden="1" x14ac:dyDescent="0.25">
      <c r="A1524" s="113" t="str">
        <f t="shared" si="46"/>
        <v>180208.IB</v>
      </c>
      <c r="B1524" s="29" t="s">
        <v>4487</v>
      </c>
      <c r="C1524" s="29" t="s">
        <v>4488</v>
      </c>
      <c r="D1524" s="33">
        <v>43228</v>
      </c>
      <c r="E1524" s="33">
        <v>43231</v>
      </c>
      <c r="F1524" s="30">
        <v>91</v>
      </c>
      <c r="G1524" s="30">
        <v>3</v>
      </c>
      <c r="H1524" s="29" t="s">
        <v>12</v>
      </c>
      <c r="I1524" s="29" t="s">
        <v>15</v>
      </c>
      <c r="J1524" s="30">
        <v>4.1369999999999996</v>
      </c>
      <c r="K1524" s="30">
        <v>2.63</v>
      </c>
      <c r="L1524" s="30"/>
      <c r="M1524" s="30">
        <v>5.17</v>
      </c>
      <c r="N1524" s="84">
        <f>[1]!b_anal_modidura_cnbd(A1524,E1524,1)</f>
        <v>2.7296999999999998</v>
      </c>
      <c r="O1524" s="85">
        <f>[1]!b_anal_yield_cnbd(A1524,D1524,1)</f>
        <v>4.2099000000000002</v>
      </c>
      <c r="P1524" s="86">
        <f>IF(U:U="国开1",0.09/N1524+J1524,IF(U:U="国开3",0.14/N1524+J1524,IF(U:U="国开5",0.24/N1524+J1524,IF(U:U="国开7",0.24/N1524+J1524,IF(U:U="国开10",0.29/N1524+J1524,IF(U:U="口行1",0.08/N1524+J1524,IF(U:U="口行2",0.08/N1524+J1524,IF(U:U="口行3",0.08/N1524+J1524,IF(U:U="口行5",0.13/N1524+J1524,IF(U:U="口行7",0.13/N1524+J1524,IF(U:U="口行10",0.18/N1524+J1524,IF(U:U="农发1",0.09/N1524+J1524,IF(U:U="农发2",0.09/N1524+J1524,IF(U:U="农发3",0.09/N1524+J1524,IF(U:U="农发5",0.14/N1524+J1524,IF(U:U="农发7",0.19/N1524+J1524,IF(U:U="农发10",0.19/N1524+J1524,IF(U:U="农发20",0.24/N1524+J1524,IF(U:U="国债1",0.05/N1524+J1524,IF(U:U="国债2",0.05/N1524+J1524,IF(U:U="国债3",0.05/N1524+J1524,IF(U:U="国开0",0,IF(U:U="农发0",0,IF(U:U="国债0",0,IF(U:U="口行0",0,0.1/N1524+J1524)))))))))))))))))))))))))</f>
        <v>4.188287687291643</v>
      </c>
      <c r="Q1524" s="1"/>
      <c r="R1524" s="88">
        <f t="shared" si="47"/>
        <v>-2.1612312708357173</v>
      </c>
      <c r="S1524" s="1"/>
      <c r="U1524" s="1" t="str">
        <f>IF(I:I="国家开发银行","国开",IF(I:I="中国进出口银行","口行",IF(I:I="中国农业发展银行","农发","国债")))&amp;IF(G:G&lt;1,"0",G1524)</f>
        <v>国开3</v>
      </c>
      <c r="W1524" s="1"/>
      <c r="X1524" s="1"/>
    </row>
    <row r="1525" spans="1:24" ht="15.75" hidden="1" x14ac:dyDescent="0.25">
      <c r="A1525" s="113" t="str">
        <f t="shared" si="46"/>
        <v>180205.IB</v>
      </c>
      <c r="B1525" s="29" t="s">
        <v>4489</v>
      </c>
      <c r="C1525" s="29" t="s">
        <v>4490</v>
      </c>
      <c r="D1525" s="33">
        <v>43228</v>
      </c>
      <c r="E1525" s="33">
        <v>43230</v>
      </c>
      <c r="F1525" s="30">
        <v>120</v>
      </c>
      <c r="G1525" s="30">
        <v>10</v>
      </c>
      <c r="H1525" s="29" t="s">
        <v>12</v>
      </c>
      <c r="I1525" s="29" t="s">
        <v>15</v>
      </c>
      <c r="J1525" s="30">
        <v>4.4358000000000004</v>
      </c>
      <c r="K1525" s="30">
        <v>2.29</v>
      </c>
      <c r="L1525" s="30"/>
      <c r="M1525" s="30">
        <v>4.05</v>
      </c>
      <c r="N1525" s="84">
        <f>[1]!b_anal_modidura_cnbd(A1525,E1525,1)</f>
        <v>7.5857999999999999</v>
      </c>
      <c r="O1525" s="85">
        <f>[1]!b_anal_yield_cnbd(A1525,D1525,1)</f>
        <v>4.4926000000000004</v>
      </c>
      <c r="P1525" s="86">
        <f>IF(U:U="国开1",0.09/N1525+J1525,IF(U:U="国开3",0.14/N1525+J1525,IF(U:U="国开5",0.24/N1525+J1525,IF(U:U="国开7",0.24/N1525+J1525,IF(U:U="国开10",0.29/N1525+J1525,IF(U:U="口行1",0.08/N1525+J1525,IF(U:U="口行2",0.08/N1525+J1525,IF(U:U="口行3",0.08/N1525+J1525,IF(U:U="口行5",0.13/N1525+J1525,IF(U:U="口行7",0.13/N1525+J1525,IF(U:U="口行10",0.18/N1525+J1525,IF(U:U="农发1",0.09/N1525+J1525,IF(U:U="农发2",0.09/N1525+J1525,IF(U:U="农发3",0.09/N1525+J1525,IF(U:U="农发5",0.14/N1525+J1525,IF(U:U="农发7",0.19/N1525+J1525,IF(U:U="农发10",0.19/N1525+J1525,IF(U:U="农发20",0.24/N1525+J1525,IF(U:U="国债1",0.05/N1525+J1525,IF(U:U="国债2",0.05/N1525+J1525,IF(U:U="国债3",0.05/N1525+J1525,IF(U:U="国开0",0,IF(U:U="农发0",0,IF(U:U="国债0",0,IF(U:U="口行0",0,0.1/N1525+J1525)))))))))))))))))))))))))</f>
        <v>4.4740293232091544</v>
      </c>
      <c r="Q1525" s="1"/>
      <c r="R1525" s="88">
        <f t="shared" si="47"/>
        <v>-1.8570676790846008</v>
      </c>
      <c r="S1525" s="1"/>
      <c r="U1525" s="1" t="str">
        <f>IF(I:I="国家开发银行","国开",IF(I:I="中国进出口银行","口行",IF(I:I="中国农业发展银行","农发","国债")))&amp;IF(G:G&lt;1,"0",G1525)</f>
        <v>国开10</v>
      </c>
      <c r="W1525" s="1"/>
      <c r="X1525" s="1"/>
    </row>
    <row r="1526" spans="1:24" ht="15.75" hidden="1" x14ac:dyDescent="0.25">
      <c r="A1526" s="113" t="str">
        <f t="shared" si="46"/>
        <v>180204.IB</v>
      </c>
      <c r="B1526" s="29" t="s">
        <v>4491</v>
      </c>
      <c r="C1526" s="29" t="s">
        <v>4492</v>
      </c>
      <c r="D1526" s="33">
        <v>43228</v>
      </c>
      <c r="E1526" s="33">
        <v>43231</v>
      </c>
      <c r="F1526" s="30">
        <v>80</v>
      </c>
      <c r="G1526" s="30">
        <v>5</v>
      </c>
      <c r="H1526" s="29" t="s">
        <v>12</v>
      </c>
      <c r="I1526" s="29" t="s">
        <v>15</v>
      </c>
      <c r="J1526" s="30">
        <v>4.2492000000000001</v>
      </c>
      <c r="K1526" s="30">
        <v>3.13</v>
      </c>
      <c r="L1526" s="30"/>
      <c r="M1526" s="30">
        <v>6.77</v>
      </c>
      <c r="N1526" s="84">
        <f>[1]!b_anal_modidura_cnbd(A1526,E1526,1)</f>
        <v>4.2552000000000003</v>
      </c>
      <c r="O1526" s="85">
        <f>[1]!b_anal_yield_cnbd(A1526,D1526,1)</f>
        <v>4.3398000000000003</v>
      </c>
      <c r="P1526" s="86">
        <f>IF(U:U="国开1",0.09/N1526+J1526,IF(U:U="国开3",0.14/N1526+J1526,IF(U:U="国开5",0.24/N1526+J1526,IF(U:U="国开7",0.24/N1526+J1526,IF(U:U="国开10",0.29/N1526+J1526,IF(U:U="口行1",0.08/N1526+J1526,IF(U:U="口行2",0.08/N1526+J1526,IF(U:U="口行3",0.08/N1526+J1526,IF(U:U="口行5",0.13/N1526+J1526,IF(U:U="口行7",0.13/N1526+J1526,IF(U:U="口行10",0.18/N1526+J1526,IF(U:U="农发1",0.09/N1526+J1526,IF(U:U="农发2",0.09/N1526+J1526,IF(U:U="农发3",0.09/N1526+J1526,IF(U:U="农发5",0.14/N1526+J1526,IF(U:U="农发7",0.19/N1526+J1526,IF(U:U="农发10",0.19/N1526+J1526,IF(U:U="农发20",0.24/N1526+J1526,IF(U:U="国债1",0.05/N1526+J1526,IF(U:U="国债2",0.05/N1526+J1526,IF(U:U="国债3",0.05/N1526+J1526,IF(U:U="国开0",0,IF(U:U="农发0",0,IF(U:U="国债0",0,IF(U:U="口行0",0,0.1/N1526+J1526)))))))))))))))))))))))))</f>
        <v>4.305601579244219</v>
      </c>
      <c r="Q1526" s="1"/>
      <c r="R1526" s="88">
        <f t="shared" si="47"/>
        <v>-3.4198420755781278</v>
      </c>
      <c r="S1526" s="1"/>
      <c r="U1526" s="1" t="str">
        <f>IF(I:I="国家开发银行","国开",IF(I:I="中国进出口银行","口行",IF(I:I="中国农业发展银行","农发","国债")))&amp;IF(G:G&lt;1,"0",G1526)</f>
        <v>国开5</v>
      </c>
      <c r="W1526" s="1"/>
      <c r="X1526" s="1"/>
    </row>
    <row r="1527" spans="1:24" ht="15.75" hidden="1" x14ac:dyDescent="0.25">
      <c r="A1527" s="113" t="str">
        <f t="shared" si="46"/>
        <v>180009.IB</v>
      </c>
      <c r="B1527" s="29" t="s">
        <v>4493</v>
      </c>
      <c r="C1527" s="29" t="s">
        <v>4494</v>
      </c>
      <c r="D1527" s="33">
        <v>43229</v>
      </c>
      <c r="E1527" s="33">
        <v>43230</v>
      </c>
      <c r="F1527" s="30">
        <v>410</v>
      </c>
      <c r="G1527" s="30">
        <v>5</v>
      </c>
      <c r="H1527" s="29" t="s">
        <v>12</v>
      </c>
      <c r="I1527" s="29" t="s">
        <v>31</v>
      </c>
      <c r="J1527" s="30">
        <v>3.3491</v>
      </c>
      <c r="K1527" s="30">
        <v>2.0299999999999998</v>
      </c>
      <c r="L1527" s="30">
        <v>3.3818000000000001</v>
      </c>
      <c r="M1527" s="30">
        <v>1.1200000000000001</v>
      </c>
      <c r="N1527" s="84">
        <f>[1]!b_anal_modidura_cnbd(A1527,E1527,1)</f>
        <v>4.4909999999999997</v>
      </c>
      <c r="O1527" s="85">
        <f>[1]!b_anal_yield_cnbd(A1527,D1527,1)</f>
        <v>3.3849</v>
      </c>
      <c r="P1527" s="86">
        <f>IF(U:U="国开1",0.09/N1527+J1527,IF(U:U="国开3",0.14/N1527+J1527,IF(U:U="国开5",0.24/N1527+J1527,IF(U:U="国开7",0.24/N1527+J1527,IF(U:U="国开10",0.29/N1527+J1527,IF(U:U="口行1",0.08/N1527+J1527,IF(U:U="口行2",0.08/N1527+J1527,IF(U:U="口行3",0.08/N1527+J1527,IF(U:U="口行5",0.13/N1527+J1527,IF(U:U="口行7",0.13/N1527+J1527,IF(U:U="口行10",0.18/N1527+J1527,IF(U:U="农发1",0.09/N1527+J1527,IF(U:U="农发2",0.09/N1527+J1527,IF(U:U="农发3",0.09/N1527+J1527,IF(U:U="农发5",0.14/N1527+J1527,IF(U:U="农发7",0.19/N1527+J1527,IF(U:U="农发10",0.19/N1527+J1527,IF(U:U="农发20",0.24/N1527+J1527,IF(U:U="国债1",0.05/N1527+J1527,IF(U:U="国债2",0.05/N1527+J1527,IF(U:U="国债3",0.05/N1527+J1527,IF(U:U="国开0",0,IF(U:U="农发0",0,IF(U:U="国债0",0,IF(U:U="口行0",0,0.1/N1527+J1527)))))))))))))))))))))))))</f>
        <v>3.3713667557336895</v>
      </c>
      <c r="Q1527" s="1"/>
      <c r="R1527" s="88">
        <f t="shared" si="47"/>
        <v>-1.3533244266310529</v>
      </c>
      <c r="S1527" s="1"/>
      <c r="U1527" s="1" t="str">
        <f>IF(I:I="国家开发银行","国开",IF(I:I="中国进出口银行","口行",IF(I:I="中国农业发展银行","农发","国债")))&amp;IF(G:G&lt;1,"0",G1527)</f>
        <v>国债5</v>
      </c>
      <c r="W1527" s="1"/>
      <c r="X1527" s="1"/>
    </row>
    <row r="1528" spans="1:24" ht="15.75" hidden="1" x14ac:dyDescent="0.25">
      <c r="A1528" s="113" t="str">
        <f t="shared" si="46"/>
        <v>180401.IB</v>
      </c>
      <c r="B1528" s="29" t="s">
        <v>4495</v>
      </c>
      <c r="C1528" s="29" t="s">
        <v>4496</v>
      </c>
      <c r="D1528" s="33">
        <v>43229</v>
      </c>
      <c r="E1528" s="33">
        <v>43231</v>
      </c>
      <c r="F1528" s="30">
        <v>40</v>
      </c>
      <c r="G1528" s="30">
        <v>7</v>
      </c>
      <c r="H1528" s="29" t="s">
        <v>12</v>
      </c>
      <c r="I1528" s="29" t="s">
        <v>41</v>
      </c>
      <c r="J1528" s="30">
        <v>4.5686999999999998</v>
      </c>
      <c r="K1528" s="30">
        <v>3.48</v>
      </c>
      <c r="L1528" s="30"/>
      <c r="M1528" s="30">
        <v>1.1599999999999999</v>
      </c>
      <c r="N1528" s="84">
        <f>[1]!b_anal_modidura_cnbd(A1528,E1528,1)</f>
        <v>5.5111999999999997</v>
      </c>
      <c r="O1528" s="85">
        <f>[1]!b_anal_yield_cnbd(A1528,D1528,1)</f>
        <v>4.6036999999999999</v>
      </c>
      <c r="P1528" s="86">
        <f>IF(U:U="国开1",0.09/N1528+J1528,IF(U:U="国开3",0.14/N1528+J1528,IF(U:U="国开5",0.24/N1528+J1528,IF(U:U="国开7",0.24/N1528+J1528,IF(U:U="国开10",0.29/N1528+J1528,IF(U:U="口行1",0.08/N1528+J1528,IF(U:U="口行2",0.08/N1528+J1528,IF(U:U="口行3",0.08/N1528+J1528,IF(U:U="口行5",0.13/N1528+J1528,IF(U:U="口行7",0.13/N1528+J1528,IF(U:U="口行10",0.18/N1528+J1528,IF(U:U="农发1",0.09/N1528+J1528,IF(U:U="农发2",0.09/N1528+J1528,IF(U:U="农发3",0.09/N1528+J1528,IF(U:U="农发5",0.14/N1528+J1528,IF(U:U="农发7",0.19/N1528+J1528,IF(U:U="农发10",0.19/N1528+J1528,IF(U:U="农发20",0.24/N1528+J1528,IF(U:U="国债1",0.05/N1528+J1528,IF(U:U="国债2",0.05/N1528+J1528,IF(U:U="国债3",0.05/N1528+J1528,IF(U:U="国开0",0,IF(U:U="农发0",0,IF(U:U="国债0",0,IF(U:U="口行0",0,0.1/N1528+J1528)))))))))))))))))))))))))</f>
        <v>4.603175250399187</v>
      </c>
      <c r="Q1528" s="1"/>
      <c r="R1528" s="88">
        <f t="shared" si="47"/>
        <v>-5.2474960081294597E-2</v>
      </c>
      <c r="S1528" s="1"/>
      <c r="U1528" s="1" t="str">
        <f>IF(I:I="国家开发银行","国开",IF(I:I="中国进出口银行","口行",IF(I:I="中国农业发展银行","农发","国债")))&amp;IF(G:G&lt;1,"0",G1528)</f>
        <v>农发7</v>
      </c>
      <c r="W1528" s="1"/>
      <c r="X1528" s="1"/>
    </row>
    <row r="1529" spans="1:24" ht="15.75" hidden="1" x14ac:dyDescent="0.25">
      <c r="A1529" s="113" t="str">
        <f t="shared" si="46"/>
        <v>180403.IB</v>
      </c>
      <c r="B1529" s="29" t="s">
        <v>4497</v>
      </c>
      <c r="C1529" s="29" t="s">
        <v>4498</v>
      </c>
      <c r="D1529" s="33">
        <v>43229</v>
      </c>
      <c r="E1529" s="33">
        <v>43231</v>
      </c>
      <c r="F1529" s="30">
        <v>70</v>
      </c>
      <c r="G1529" s="30">
        <v>5</v>
      </c>
      <c r="H1529" s="29" t="s">
        <v>12</v>
      </c>
      <c r="I1529" s="29" t="s">
        <v>41</v>
      </c>
      <c r="J1529" s="30">
        <v>4.4096000000000002</v>
      </c>
      <c r="K1529" s="30">
        <v>2.2400000000000002</v>
      </c>
      <c r="L1529" s="30"/>
      <c r="M1529" s="30">
        <v>1.54</v>
      </c>
      <c r="N1529" s="84">
        <f>[1]!b_anal_modidura_cnbd(A1529,E1529,1)</f>
        <v>4.0784000000000002</v>
      </c>
      <c r="O1529" s="85">
        <f>[1]!b_anal_yield_cnbd(A1529,D1529,1)</f>
        <v>4.4503000000000004</v>
      </c>
      <c r="P1529" s="86">
        <f>IF(U:U="国开1",0.09/N1529+J1529,IF(U:U="国开3",0.14/N1529+J1529,IF(U:U="国开5",0.24/N1529+J1529,IF(U:U="国开7",0.24/N1529+J1529,IF(U:U="国开10",0.29/N1529+J1529,IF(U:U="口行1",0.08/N1529+J1529,IF(U:U="口行2",0.08/N1529+J1529,IF(U:U="口行3",0.08/N1529+J1529,IF(U:U="口行5",0.13/N1529+J1529,IF(U:U="口行7",0.13/N1529+J1529,IF(U:U="口行10",0.18/N1529+J1529,IF(U:U="农发1",0.09/N1529+J1529,IF(U:U="农发2",0.09/N1529+J1529,IF(U:U="农发3",0.09/N1529+J1529,IF(U:U="农发5",0.14/N1529+J1529,IF(U:U="农发7",0.19/N1529+J1529,IF(U:U="农发10",0.19/N1529+J1529,IF(U:U="农发20",0.24/N1529+J1529,IF(U:U="国债1",0.05/N1529+J1529,IF(U:U="国债2",0.05/N1529+J1529,IF(U:U="国债3",0.05/N1529+J1529,IF(U:U="国开0",0,IF(U:U="农发0",0,IF(U:U="国债0",0,IF(U:U="口行0",0,0.1/N1529+J1529)))))))))))))))))))))))))</f>
        <v>4.4439271871322088</v>
      </c>
      <c r="Q1529" s="1"/>
      <c r="R1529" s="88">
        <f t="shared" si="47"/>
        <v>-0.63728128677915663</v>
      </c>
      <c r="S1529" s="1"/>
      <c r="U1529" s="1" t="str">
        <f>IF(I:I="国家开发银行","国开",IF(I:I="中国进出口银行","口行",IF(I:I="中国农业发展银行","农发","国债")))&amp;IF(G:G&lt;1,"0",G1529)</f>
        <v>农发5</v>
      </c>
      <c r="W1529" s="1"/>
      <c r="X1529" s="1"/>
    </row>
    <row r="1530" spans="1:24" ht="15.75" hidden="1" x14ac:dyDescent="0.25">
      <c r="A1530" s="113" t="str">
        <f t="shared" si="46"/>
        <v>180304.IB</v>
      </c>
      <c r="B1530" s="29" t="s">
        <v>4499</v>
      </c>
      <c r="C1530" s="29" t="s">
        <v>4500</v>
      </c>
      <c r="D1530" s="33">
        <v>43230</v>
      </c>
      <c r="E1530" s="33">
        <v>43234</v>
      </c>
      <c r="F1530" s="30">
        <v>53</v>
      </c>
      <c r="G1530" s="30">
        <v>3</v>
      </c>
      <c r="H1530" s="29" t="s">
        <v>12</v>
      </c>
      <c r="I1530" s="29" t="s">
        <v>22</v>
      </c>
      <c r="J1530" s="30">
        <v>4.2698</v>
      </c>
      <c r="K1530" s="30">
        <v>2.4900000000000002</v>
      </c>
      <c r="L1530" s="30"/>
      <c r="M1530" s="30">
        <v>1.06</v>
      </c>
      <c r="N1530" s="84">
        <f>[1]!b_anal_modidura_cnbd(A1530,E1530,1)</f>
        <v>2.6446999999999998</v>
      </c>
      <c r="O1530" s="85">
        <f>[1]!b_anal_yield_cnbd(A1530,D1530,1)</f>
        <v>4.3140000000000001</v>
      </c>
      <c r="P1530" s="86">
        <f>IF(U:U="国开1",0.09/N1530+J1530,IF(U:U="国开3",0.14/N1530+J1530,IF(U:U="国开5",0.24/N1530+J1530,IF(U:U="国开7",0.24/N1530+J1530,IF(U:U="国开10",0.29/N1530+J1530,IF(U:U="口行1",0.08/N1530+J1530,IF(U:U="口行2",0.08/N1530+J1530,IF(U:U="口行3",0.08/N1530+J1530,IF(U:U="口行5",0.13/N1530+J1530,IF(U:U="口行7",0.13/N1530+J1530,IF(U:U="口行10",0.18/N1530+J1530,IF(U:U="农发1",0.09/N1530+J1530,IF(U:U="农发2",0.09/N1530+J1530,IF(U:U="农发3",0.09/N1530+J1530,IF(U:U="农发5",0.14/N1530+J1530,IF(U:U="农发7",0.19/N1530+J1530,IF(U:U="农发10",0.19/N1530+J1530,IF(U:U="农发20",0.24/N1530+J1530,IF(U:U="国债1",0.05/N1530+J1530,IF(U:U="国债2",0.05/N1530+J1530,IF(U:U="国债3",0.05/N1530+J1530,IF(U:U="国开0",0,IF(U:U="农发0",0,IF(U:U="国债0",0,IF(U:U="口行0",0,0.1/N1530+J1530)))))))))))))))))))))))))</f>
        <v>4.3000491776004841</v>
      </c>
      <c r="Q1530" s="1"/>
      <c r="R1530" s="88">
        <f t="shared" si="47"/>
        <v>-1.395082239951595</v>
      </c>
      <c r="S1530" s="1"/>
      <c r="U1530" s="1" t="str">
        <f>IF(I:I="国家开发银行","国开",IF(I:I="中国进出口银行","口行",IF(I:I="中国农业发展银行","农发","国债")))&amp;IF(G:G&lt;1,"0",G1530)</f>
        <v>口行3</v>
      </c>
      <c r="W1530" s="1"/>
      <c r="X1530" s="1"/>
    </row>
    <row r="1531" spans="1:24" ht="15.75" hidden="1" x14ac:dyDescent="0.25">
      <c r="A1531" s="113" t="str">
        <f t="shared" si="46"/>
        <v>180310.IB</v>
      </c>
      <c r="B1531" s="29" t="s">
        <v>4501</v>
      </c>
      <c r="C1531" s="29" t="s">
        <v>4502</v>
      </c>
      <c r="D1531" s="33">
        <v>43230</v>
      </c>
      <c r="E1531" s="33">
        <v>43234</v>
      </c>
      <c r="F1531" s="30">
        <v>47.3</v>
      </c>
      <c r="G1531" s="30">
        <v>10</v>
      </c>
      <c r="H1531" s="29" t="s">
        <v>12</v>
      </c>
      <c r="I1531" s="29" t="s">
        <v>22</v>
      </c>
      <c r="J1531" s="30">
        <v>4.6447000000000003</v>
      </c>
      <c r="K1531" s="30">
        <v>3.69</v>
      </c>
      <c r="L1531" s="30"/>
      <c r="M1531" s="30">
        <v>2.67</v>
      </c>
      <c r="N1531" s="84">
        <f>[1]!b_anal_modidura_cnbd(A1531,E1531,1)</f>
        <v>7.6680000000000001</v>
      </c>
      <c r="O1531" s="85">
        <f>[1]!b_anal_yield_cnbd(A1531,D1531,1)</f>
        <v>4.68</v>
      </c>
      <c r="P1531" s="86">
        <f>IF(U:U="国开1",0.09/N1531+J1531,IF(U:U="国开3",0.14/N1531+J1531,IF(U:U="国开5",0.24/N1531+J1531,IF(U:U="国开7",0.24/N1531+J1531,IF(U:U="国开10",0.29/N1531+J1531,IF(U:U="口行1",0.08/N1531+J1531,IF(U:U="口行2",0.08/N1531+J1531,IF(U:U="口行3",0.08/N1531+J1531,IF(U:U="口行5",0.13/N1531+J1531,IF(U:U="口行7",0.13/N1531+J1531,IF(U:U="口行10",0.18/N1531+J1531,IF(U:U="农发1",0.09/N1531+J1531,IF(U:U="农发2",0.09/N1531+J1531,IF(U:U="农发3",0.09/N1531+J1531,IF(U:U="农发5",0.14/N1531+J1531,IF(U:U="农发7",0.19/N1531+J1531,IF(U:U="农发10",0.19/N1531+J1531,IF(U:U="农发20",0.24/N1531+J1531,IF(U:U="国债1",0.05/N1531+J1531,IF(U:U="国债2",0.05/N1531+J1531,IF(U:U="国债3",0.05/N1531+J1531,IF(U:U="国开0",0,IF(U:U="农发0",0,IF(U:U="国债0",0,IF(U:U="口行0",0,0.1/N1531+J1531)))))))))))))))))))))))))</f>
        <v>4.6681741784037563</v>
      </c>
      <c r="Q1531" s="1"/>
      <c r="R1531" s="88">
        <f t="shared" si="47"/>
        <v>-1.1825821596243458</v>
      </c>
      <c r="S1531" s="1"/>
      <c r="U1531" s="1" t="str">
        <f>IF(I:I="国家开发银行","国开",IF(I:I="中国进出口银行","口行",IF(I:I="中国农业发展银行","农发","国债")))&amp;IF(G:G&lt;1,"0",G1531)</f>
        <v>口行10</v>
      </c>
      <c r="W1531" s="1"/>
      <c r="X1531" s="1"/>
    </row>
    <row r="1532" spans="1:24" ht="15.75" hidden="1" x14ac:dyDescent="0.25">
      <c r="A1532" s="113" t="str">
        <f t="shared" si="46"/>
        <v>180303.IB</v>
      </c>
      <c r="B1532" s="29" t="s">
        <v>4503</v>
      </c>
      <c r="C1532" s="29" t="s">
        <v>4504</v>
      </c>
      <c r="D1532" s="33">
        <v>43230</v>
      </c>
      <c r="E1532" s="33">
        <v>43234</v>
      </c>
      <c r="F1532" s="30">
        <v>56.1</v>
      </c>
      <c r="G1532" s="30">
        <v>5</v>
      </c>
      <c r="H1532" s="29" t="s">
        <v>12</v>
      </c>
      <c r="I1532" s="29" t="s">
        <v>22</v>
      </c>
      <c r="J1532" s="30">
        <v>4.4465000000000003</v>
      </c>
      <c r="K1532" s="30">
        <v>2.1800000000000002</v>
      </c>
      <c r="L1532" s="30"/>
      <c r="M1532" s="30">
        <v>1.75</v>
      </c>
      <c r="N1532" s="84">
        <f>[1]!b_anal_modidura_cnbd(A1532,E1532,1)</f>
        <v>4.0833000000000004</v>
      </c>
      <c r="O1532" s="85">
        <f>[1]!b_anal_yield_cnbd(A1532,D1532,1)</f>
        <v>4.4678000000000004</v>
      </c>
      <c r="P1532" s="86">
        <f>IF(U:U="国开1",0.09/N1532+J1532,IF(U:U="国开3",0.14/N1532+J1532,IF(U:U="国开5",0.24/N1532+J1532,IF(U:U="国开7",0.24/N1532+J1532,IF(U:U="国开10",0.29/N1532+J1532,IF(U:U="口行1",0.08/N1532+J1532,IF(U:U="口行2",0.08/N1532+J1532,IF(U:U="口行3",0.08/N1532+J1532,IF(U:U="口行5",0.13/N1532+J1532,IF(U:U="口行7",0.13/N1532+J1532,IF(U:U="口行10",0.18/N1532+J1532,IF(U:U="农发1",0.09/N1532+J1532,IF(U:U="农发2",0.09/N1532+J1532,IF(U:U="农发3",0.09/N1532+J1532,IF(U:U="农发5",0.14/N1532+J1532,IF(U:U="农发7",0.19/N1532+J1532,IF(U:U="农发10",0.19/N1532+J1532,IF(U:U="农发20",0.24/N1532+J1532,IF(U:U="国债1",0.05/N1532+J1532,IF(U:U="国债2",0.05/N1532+J1532,IF(U:U="国债3",0.05/N1532+J1532,IF(U:U="国开0",0,IF(U:U="农发0",0,IF(U:U="国债0",0,IF(U:U="口行0",0,0.1/N1532+J1532)))))))))))))))))))))))))</f>
        <v>4.4783369945877114</v>
      </c>
      <c r="Q1532" s="1"/>
      <c r="R1532" s="88">
        <f t="shared" si="47"/>
        <v>1.0536994587710957</v>
      </c>
      <c r="S1532" s="1"/>
      <c r="U1532" s="1" t="str">
        <f>IF(I:I="国家开发银行","国开",IF(I:I="中国进出口银行","口行",IF(I:I="中国农业发展银行","农发","国债")))&amp;IF(G:G&lt;1,"0",G1532)</f>
        <v>口行5</v>
      </c>
      <c r="W1532" s="1"/>
      <c r="X1532" s="1"/>
    </row>
    <row r="1533" spans="1:24" ht="15.75" hidden="1" x14ac:dyDescent="0.25">
      <c r="A1533" s="113" t="str">
        <f t="shared" si="46"/>
        <v>180206.IB</v>
      </c>
      <c r="B1533" s="29" t="s">
        <v>4505</v>
      </c>
      <c r="C1533" s="29" t="s">
        <v>4506</v>
      </c>
      <c r="D1533" s="33">
        <v>43230</v>
      </c>
      <c r="E1533" s="33">
        <v>43234</v>
      </c>
      <c r="F1533" s="30">
        <v>40</v>
      </c>
      <c r="G1533" s="30">
        <v>7</v>
      </c>
      <c r="H1533" s="29" t="s">
        <v>12</v>
      </c>
      <c r="I1533" s="29" t="s">
        <v>15</v>
      </c>
      <c r="J1533" s="30">
        <v>4.5324999999999998</v>
      </c>
      <c r="K1533" s="30">
        <v>5</v>
      </c>
      <c r="L1533" s="30"/>
      <c r="M1533" s="30">
        <v>1.94</v>
      </c>
      <c r="N1533" s="84">
        <f>[1]!b_anal_modidura_cnbd(A1533,E1533,1)</f>
        <v>5.7451999999999996</v>
      </c>
      <c r="O1533" s="85">
        <f>[1]!b_anal_yield_cnbd(A1533,D1533,1)</f>
        <v>4.5999999999999996</v>
      </c>
      <c r="P1533" s="86">
        <f>IF(U:U="国开1",0.09/N1533+J1533,IF(U:U="国开3",0.14/N1533+J1533,IF(U:U="国开5",0.24/N1533+J1533,IF(U:U="国开7",0.24/N1533+J1533,IF(U:U="国开10",0.29/N1533+J1533,IF(U:U="口行1",0.08/N1533+J1533,IF(U:U="口行2",0.08/N1533+J1533,IF(U:U="口行3",0.08/N1533+J1533,IF(U:U="口行5",0.13/N1533+J1533,IF(U:U="口行7",0.13/N1533+J1533,IF(U:U="口行10",0.18/N1533+J1533,IF(U:U="农发1",0.09/N1533+J1533,IF(U:U="农发2",0.09/N1533+J1533,IF(U:U="农发3",0.09/N1533+J1533,IF(U:U="农发5",0.14/N1533+J1533,IF(U:U="农发7",0.19/N1533+J1533,IF(U:U="农发10",0.19/N1533+J1533,IF(U:U="农发20",0.24/N1533+J1533,IF(U:U="国债1",0.05/N1533+J1533,IF(U:U="国债2",0.05/N1533+J1533,IF(U:U="国债3",0.05/N1533+J1533,IF(U:U="国开0",0,IF(U:U="农发0",0,IF(U:U="国债0",0,IF(U:U="口行0",0,0.1/N1533+J1533)))))))))))))))))))))))))</f>
        <v>4.5742740026456863</v>
      </c>
      <c r="Q1533" s="1"/>
      <c r="R1533" s="88">
        <f t="shared" si="47"/>
        <v>-2.5725997354313357</v>
      </c>
      <c r="S1533" s="1"/>
      <c r="U1533" s="1" t="str">
        <f>IF(I:I="国家开发银行","国开",IF(I:I="中国进出口银行","口行",IF(I:I="中国农业发展银行","农发","国债")))&amp;IF(G:G&lt;1,"0",G1533)</f>
        <v>国开7</v>
      </c>
      <c r="W1533" s="1"/>
      <c r="X1533" s="1"/>
    </row>
    <row r="1534" spans="1:24" ht="15.75" hidden="1" x14ac:dyDescent="0.25">
      <c r="A1534" s="113" t="str">
        <f t="shared" si="46"/>
        <v>180208.IB</v>
      </c>
      <c r="B1534" s="29" t="s">
        <v>4507</v>
      </c>
      <c r="C1534" s="29" t="s">
        <v>4508</v>
      </c>
      <c r="D1534" s="33">
        <v>43235</v>
      </c>
      <c r="E1534" s="33">
        <v>43237</v>
      </c>
      <c r="F1534" s="30">
        <v>50</v>
      </c>
      <c r="G1534" s="30">
        <v>3</v>
      </c>
      <c r="H1534" s="29" t="s">
        <v>12</v>
      </c>
      <c r="I1534" s="29" t="s">
        <v>15</v>
      </c>
      <c r="J1534" s="30">
        <v>4.2168000000000001</v>
      </c>
      <c r="K1534" s="30">
        <v>2.99</v>
      </c>
      <c r="L1534" s="30"/>
      <c r="M1534" s="30">
        <v>1.03</v>
      </c>
      <c r="N1534" s="84">
        <f>[1]!b_anal_modidura_cnbd(A1534,E1534,1)</f>
        <v>2.7126999999999999</v>
      </c>
      <c r="O1534" s="85">
        <f>[1]!b_anal_yield_cnbd(A1534,D1534,1)</f>
        <v>4.2899000000000003</v>
      </c>
      <c r="P1534" s="86">
        <f>IF(U:U="国开1",0.09/N1534+J1534,IF(U:U="国开3",0.14/N1534+J1534,IF(U:U="国开5",0.24/N1534+J1534,IF(U:U="国开7",0.24/N1534+J1534,IF(U:U="国开10",0.29/N1534+J1534,IF(U:U="口行1",0.08/N1534+J1534,IF(U:U="口行2",0.08/N1534+J1534,IF(U:U="口行3",0.08/N1534+J1534,IF(U:U="口行5",0.13/N1534+J1534,IF(U:U="口行7",0.13/N1534+J1534,IF(U:U="口行10",0.18/N1534+J1534,IF(U:U="农发1",0.09/N1534+J1534,IF(U:U="农发2",0.09/N1534+J1534,IF(U:U="农发3",0.09/N1534+J1534,IF(U:U="农发5",0.14/N1534+J1534,IF(U:U="农发7",0.19/N1534+J1534,IF(U:U="农发10",0.19/N1534+J1534,IF(U:U="农发20",0.24/N1534+J1534,IF(U:U="国债1",0.05/N1534+J1534,IF(U:U="国债2",0.05/N1534+J1534,IF(U:U="国债3",0.05/N1534+J1534,IF(U:U="国开0",0,IF(U:U="农发0",0,IF(U:U="国债0",0,IF(U:U="口行0",0,0.1/N1534+J1534)))))))))))))))))))))))))</f>
        <v>4.2684090979466953</v>
      </c>
      <c r="Q1534" s="1"/>
      <c r="R1534" s="88">
        <f t="shared" si="47"/>
        <v>-2.149090205330495</v>
      </c>
      <c r="S1534" s="1"/>
      <c r="U1534" s="1" t="str">
        <f>IF(I:I="国家开发银行","国开",IF(I:I="中国进出口银行","口行",IF(I:I="中国农业发展银行","农发","国债")))&amp;IF(G:G&lt;1,"0",G1534)</f>
        <v>国开3</v>
      </c>
      <c r="W1534" s="1"/>
      <c r="X1534" s="1"/>
    </row>
    <row r="1535" spans="1:24" ht="15.75" hidden="1" x14ac:dyDescent="0.25">
      <c r="A1535" s="113" t="str">
        <f t="shared" si="46"/>
        <v>180205.IB</v>
      </c>
      <c r="B1535" s="29" t="s">
        <v>4509</v>
      </c>
      <c r="C1535" s="29" t="s">
        <v>4510</v>
      </c>
      <c r="D1535" s="33">
        <v>43235</v>
      </c>
      <c r="E1535" s="33">
        <v>43237</v>
      </c>
      <c r="F1535" s="30">
        <v>120</v>
      </c>
      <c r="G1535" s="30">
        <v>10</v>
      </c>
      <c r="H1535" s="29" t="s">
        <v>12</v>
      </c>
      <c r="I1535" s="29" t="s">
        <v>15</v>
      </c>
      <c r="J1535" s="30">
        <v>4.5075000000000003</v>
      </c>
      <c r="K1535" s="30">
        <v>2.4500000000000002</v>
      </c>
      <c r="L1535" s="30"/>
      <c r="M1535" s="30">
        <v>2.44</v>
      </c>
      <c r="N1535" s="84">
        <f>[1]!b_anal_modidura_cnbd(A1535,E1535,1)</f>
        <v>7.5629</v>
      </c>
      <c r="O1535" s="85">
        <f>[1]!b_anal_yield_cnbd(A1535,D1535,1)</f>
        <v>4.5350999999999999</v>
      </c>
      <c r="P1535" s="86">
        <f>IF(U:U="国开1",0.09/N1535+J1535,IF(U:U="国开3",0.14/N1535+J1535,IF(U:U="国开5",0.24/N1535+J1535,IF(U:U="国开7",0.24/N1535+J1535,IF(U:U="国开10",0.29/N1535+J1535,IF(U:U="口行1",0.08/N1535+J1535,IF(U:U="口行2",0.08/N1535+J1535,IF(U:U="口行3",0.08/N1535+J1535,IF(U:U="口行5",0.13/N1535+J1535,IF(U:U="口行7",0.13/N1535+J1535,IF(U:U="口行10",0.18/N1535+J1535,IF(U:U="农发1",0.09/N1535+J1535,IF(U:U="农发2",0.09/N1535+J1535,IF(U:U="农发3",0.09/N1535+J1535,IF(U:U="农发5",0.14/N1535+J1535,IF(U:U="农发7",0.19/N1535+J1535,IF(U:U="农发10",0.19/N1535+J1535,IF(U:U="农发20",0.24/N1535+J1535,IF(U:U="国债1",0.05/N1535+J1535,IF(U:U="国债2",0.05/N1535+J1535,IF(U:U="国债3",0.05/N1535+J1535,IF(U:U="国开0",0,IF(U:U="农发0",0,IF(U:U="国债0",0,IF(U:U="口行0",0,0.1/N1535+J1535)))))))))))))))))))))))))</f>
        <v>4.5458450792685348</v>
      </c>
      <c r="Q1535" s="1"/>
      <c r="R1535" s="88">
        <f t="shared" si="47"/>
        <v>1.0745079268534852</v>
      </c>
      <c r="S1535" s="1"/>
      <c r="U1535" s="1" t="str">
        <f>IF(I:I="国家开发银行","国开",IF(I:I="中国进出口银行","口行",IF(I:I="中国农业发展银行","农发","国债")))&amp;IF(G:G&lt;1,"0",G1535)</f>
        <v>国开10</v>
      </c>
      <c r="W1535" s="1"/>
      <c r="X1535" s="1"/>
    </row>
    <row r="1536" spans="1:24" ht="15.75" hidden="1" x14ac:dyDescent="0.25">
      <c r="A1536" s="113" t="str">
        <f t="shared" si="46"/>
        <v>180401.IB</v>
      </c>
      <c r="B1536" s="29" t="s">
        <v>4511</v>
      </c>
      <c r="C1536" s="29" t="s">
        <v>4512</v>
      </c>
      <c r="D1536" s="33">
        <v>43236</v>
      </c>
      <c r="E1536" s="33">
        <v>43238</v>
      </c>
      <c r="F1536" s="30">
        <v>45.7</v>
      </c>
      <c r="G1536" s="30">
        <v>7</v>
      </c>
      <c r="H1536" s="29" t="s">
        <v>12</v>
      </c>
      <c r="I1536" s="29" t="s">
        <v>41</v>
      </c>
      <c r="J1536" s="30">
        <v>4.5913000000000004</v>
      </c>
      <c r="K1536" s="30">
        <v>3.44</v>
      </c>
      <c r="L1536" s="30"/>
      <c r="M1536" s="30">
        <v>2.5299999999999998</v>
      </c>
      <c r="N1536" s="84">
        <f>[1]!b_anal_modidura_cnbd(A1536,E1536,1)</f>
        <v>5.4890999999999996</v>
      </c>
      <c r="O1536" s="85">
        <f>[1]!b_anal_yield_cnbd(A1536,D1536,1)</f>
        <v>4.6425999999999998</v>
      </c>
      <c r="P1536" s="86">
        <f>IF(U:U="国开1",0.09/N1536+J1536,IF(U:U="国开3",0.14/N1536+J1536,IF(U:U="国开5",0.24/N1536+J1536,IF(U:U="国开7",0.24/N1536+J1536,IF(U:U="国开10",0.29/N1536+J1536,IF(U:U="口行1",0.08/N1536+J1536,IF(U:U="口行2",0.08/N1536+J1536,IF(U:U="口行3",0.08/N1536+J1536,IF(U:U="口行5",0.13/N1536+J1536,IF(U:U="口行7",0.13/N1536+J1536,IF(U:U="口行10",0.18/N1536+J1536,IF(U:U="农发1",0.09/N1536+J1536,IF(U:U="农发2",0.09/N1536+J1536,IF(U:U="农发3",0.09/N1536+J1536,IF(U:U="农发5",0.14/N1536+J1536,IF(U:U="农发7",0.19/N1536+J1536,IF(U:U="农发10",0.19/N1536+J1536,IF(U:U="农发20",0.24/N1536+J1536,IF(U:U="国债1",0.05/N1536+J1536,IF(U:U="国债2",0.05/N1536+J1536,IF(U:U="国债3",0.05/N1536+J1536,IF(U:U="国开0",0,IF(U:U="农发0",0,IF(U:U="国债0",0,IF(U:U="口行0",0,0.1/N1536+J1536)))))))))))))))))))))))))</f>
        <v>4.6259140533056424</v>
      </c>
      <c r="Q1536" s="1"/>
      <c r="R1536" s="88">
        <f t="shared" si="47"/>
        <v>-1.6685946694357412</v>
      </c>
      <c r="S1536" s="1"/>
      <c r="U1536" s="1" t="str">
        <f>IF(I:I="国家开发银行","国开",IF(I:I="中国进出口银行","口行",IF(I:I="中国农业发展银行","农发","国债")))&amp;IF(G:G&lt;1,"0",G1536)</f>
        <v>农发7</v>
      </c>
      <c r="W1536" s="1"/>
      <c r="X1536" s="1"/>
    </row>
    <row r="1537" spans="1:24" ht="15.75" hidden="1" x14ac:dyDescent="0.25">
      <c r="A1537" s="113" t="str">
        <f t="shared" si="46"/>
        <v>180403.IB</v>
      </c>
      <c r="B1537" s="29" t="s">
        <v>4513</v>
      </c>
      <c r="C1537" s="29" t="s">
        <v>4514</v>
      </c>
      <c r="D1537" s="33">
        <v>43236</v>
      </c>
      <c r="E1537" s="33">
        <v>43238</v>
      </c>
      <c r="F1537" s="30">
        <v>80</v>
      </c>
      <c r="G1537" s="30">
        <v>5</v>
      </c>
      <c r="H1537" s="29" t="s">
        <v>12</v>
      </c>
      <c r="I1537" s="29" t="s">
        <v>41</v>
      </c>
      <c r="J1537" s="30">
        <v>4.4584000000000001</v>
      </c>
      <c r="K1537" s="30">
        <v>2.5</v>
      </c>
      <c r="L1537" s="30"/>
      <c r="M1537" s="30">
        <v>2.12</v>
      </c>
      <c r="N1537" s="84">
        <f>[1]!b_anal_modidura_cnbd(A1537,E1537,1)</f>
        <v>4.0574000000000003</v>
      </c>
      <c r="O1537" s="85">
        <f>[1]!b_anal_yield_cnbd(A1537,D1537,1)</f>
        <v>4.5</v>
      </c>
      <c r="P1537" s="86">
        <f>IF(U:U="国开1",0.09/N1537+J1537,IF(U:U="国开3",0.14/N1537+J1537,IF(U:U="国开5",0.24/N1537+J1537,IF(U:U="国开7",0.24/N1537+J1537,IF(U:U="国开10",0.29/N1537+J1537,IF(U:U="口行1",0.08/N1537+J1537,IF(U:U="口行2",0.08/N1537+J1537,IF(U:U="口行3",0.08/N1537+J1537,IF(U:U="口行5",0.13/N1537+J1537,IF(U:U="口行7",0.13/N1537+J1537,IF(U:U="口行10",0.18/N1537+J1537,IF(U:U="农发1",0.09/N1537+J1537,IF(U:U="农发2",0.09/N1537+J1537,IF(U:U="农发3",0.09/N1537+J1537,IF(U:U="农发5",0.14/N1537+J1537,IF(U:U="农发7",0.19/N1537+J1537,IF(U:U="农发10",0.19/N1537+J1537,IF(U:U="农发20",0.24/N1537+J1537,IF(U:U="国债1",0.05/N1537+J1537,IF(U:U="国债2",0.05/N1537+J1537,IF(U:U="国债3",0.05/N1537+J1537,IF(U:U="国开0",0,IF(U:U="农发0",0,IF(U:U="国债0",0,IF(U:U="口行0",0,0.1/N1537+J1537)))))))))))))))))))))))))</f>
        <v>4.4929048553260706</v>
      </c>
      <c r="Q1537" s="1"/>
      <c r="R1537" s="88">
        <f t="shared" si="47"/>
        <v>-0.70951446739293544</v>
      </c>
      <c r="S1537" s="1"/>
      <c r="U1537" s="1" t="str">
        <f>IF(I:I="国家开发银行","国开",IF(I:I="中国进出口银行","口行",IF(I:I="中国农业发展银行","农发","国债")))&amp;IF(G:G&lt;1,"0",G1537)</f>
        <v>农发5</v>
      </c>
      <c r="W1537" s="1"/>
      <c r="X1537" s="1"/>
    </row>
    <row r="1538" spans="1:24" ht="15.75" hidden="1" x14ac:dyDescent="0.25">
      <c r="A1538" s="113" t="str">
        <f t="shared" ref="A1538:A1601" si="48">LEFT(B1538,IFERROR(FIND("X",B1538,7),FIND("Z",B1538,7))-1)&amp;".IB"</f>
        <v>180406.IB</v>
      </c>
      <c r="B1538" s="29" t="s">
        <v>4515</v>
      </c>
      <c r="C1538" s="29" t="s">
        <v>4516</v>
      </c>
      <c r="D1538" s="33">
        <v>43236</v>
      </c>
      <c r="E1538" s="33">
        <v>43238</v>
      </c>
      <c r="F1538" s="30">
        <v>50</v>
      </c>
      <c r="G1538" s="30">
        <v>10</v>
      </c>
      <c r="H1538" s="29" t="s">
        <v>12</v>
      </c>
      <c r="I1538" s="29" t="s">
        <v>41</v>
      </c>
      <c r="J1538" s="30">
        <v>4.6764999999999999</v>
      </c>
      <c r="K1538" s="30">
        <v>2.84</v>
      </c>
      <c r="L1538" s="30"/>
      <c r="M1538" s="30">
        <v>2.0699999999999998</v>
      </c>
      <c r="N1538" s="84">
        <f>[1]!b_anal_modidura_cnbd(A1538,E1538,1)</f>
        <v>7.8318000000000003</v>
      </c>
      <c r="O1538" s="85">
        <f>[1]!b_anal_yield_cnbd(A1538,D1538,1)</f>
        <v>4.6900000000000004</v>
      </c>
      <c r="P1538" s="86">
        <f>IF(U:U="国开1",0.09/N1538+J1538,IF(U:U="国开3",0.14/N1538+J1538,IF(U:U="国开5",0.24/N1538+J1538,IF(U:U="国开7",0.24/N1538+J1538,IF(U:U="国开10",0.29/N1538+J1538,IF(U:U="口行1",0.08/N1538+J1538,IF(U:U="口行2",0.08/N1538+J1538,IF(U:U="口行3",0.08/N1538+J1538,IF(U:U="口行5",0.13/N1538+J1538,IF(U:U="口行7",0.13/N1538+J1538,IF(U:U="口行10",0.18/N1538+J1538,IF(U:U="农发1",0.09/N1538+J1538,IF(U:U="农发2",0.09/N1538+J1538,IF(U:U="农发3",0.09/N1538+J1538,IF(U:U="农发5",0.14/N1538+J1538,IF(U:U="农发7",0.19/N1538+J1538,IF(U:U="农发10",0.19/N1538+J1538,IF(U:U="农发20",0.24/N1538+J1538,IF(U:U="国债1",0.05/N1538+J1538,IF(U:U="国债2",0.05/N1538+J1538,IF(U:U="国债3",0.05/N1538+J1538,IF(U:U="国开0",0,IF(U:U="农发0",0,IF(U:U="国债0",0,IF(U:U="口行0",0,0.1/N1538+J1538)))))))))))))))))))))))))</f>
        <v>4.70076006792819</v>
      </c>
      <c r="Q1538" s="1"/>
      <c r="R1538" s="88">
        <f t="shared" ref="R1538:R1601" si="49">(P1538-O1538)*100</f>
        <v>1.0760067928189621</v>
      </c>
      <c r="S1538" s="1"/>
      <c r="U1538" s="1" t="str">
        <f>IF(I:I="国家开发银行","国开",IF(I:I="中国进出口银行","口行",IF(I:I="中国农业发展银行","农发","国债")))&amp;IF(G:G&lt;1,"0",G1538)</f>
        <v>农发10</v>
      </c>
      <c r="W1538" s="1"/>
      <c r="X1538" s="1"/>
    </row>
    <row r="1539" spans="1:24" ht="15.75" hidden="1" x14ac:dyDescent="0.25">
      <c r="A1539" s="113" t="str">
        <f t="shared" si="48"/>
        <v>180204.IB</v>
      </c>
      <c r="B1539" s="29" t="s">
        <v>4517</v>
      </c>
      <c r="C1539" s="29" t="s">
        <v>4518</v>
      </c>
      <c r="D1539" s="33">
        <v>43237</v>
      </c>
      <c r="E1539" s="33">
        <v>43241</v>
      </c>
      <c r="F1539" s="30">
        <v>50</v>
      </c>
      <c r="G1539" s="30">
        <v>5</v>
      </c>
      <c r="H1539" s="29" t="s">
        <v>12</v>
      </c>
      <c r="I1539" s="29" t="s">
        <v>15</v>
      </c>
      <c r="J1539" s="30">
        <v>4.3407</v>
      </c>
      <c r="K1539" s="30">
        <v>3.51</v>
      </c>
      <c r="L1539" s="30"/>
      <c r="M1539" s="30">
        <v>1.41</v>
      </c>
      <c r="N1539" s="84">
        <f>[1]!b_anal_modidura_cnbd(A1539,E1539,1)</f>
        <v>4.2278000000000002</v>
      </c>
      <c r="O1539" s="85">
        <f>[1]!b_anal_yield_cnbd(A1539,D1539,1)</f>
        <v>4.415</v>
      </c>
      <c r="P1539" s="86">
        <f>IF(U:U="国开1",0.09/N1539+J1539,IF(U:U="国开3",0.14/N1539+J1539,IF(U:U="国开5",0.24/N1539+J1539,IF(U:U="国开7",0.24/N1539+J1539,IF(U:U="国开10",0.29/N1539+J1539,IF(U:U="口行1",0.08/N1539+J1539,IF(U:U="口行2",0.08/N1539+J1539,IF(U:U="口行3",0.08/N1539+J1539,IF(U:U="口行5",0.13/N1539+J1539,IF(U:U="口行7",0.13/N1539+J1539,IF(U:U="口行10",0.18/N1539+J1539,IF(U:U="农发1",0.09/N1539+J1539,IF(U:U="农发2",0.09/N1539+J1539,IF(U:U="农发3",0.09/N1539+J1539,IF(U:U="农发5",0.14/N1539+J1539,IF(U:U="农发7",0.19/N1539+J1539,IF(U:U="农发10",0.19/N1539+J1539,IF(U:U="农发20",0.24/N1539+J1539,IF(U:U="国债1",0.05/N1539+J1539,IF(U:U="国债2",0.05/N1539+J1539,IF(U:U="国债3",0.05/N1539+J1539,IF(U:U="国开0",0,IF(U:U="农发0",0,IF(U:U="国债0",0,IF(U:U="口行0",0,0.1/N1539+J1539)))))))))))))))))))))))))</f>
        <v>4.3974671129192489</v>
      </c>
      <c r="Q1539" s="1"/>
      <c r="R1539" s="88">
        <f t="shared" si="49"/>
        <v>-1.7532887080751181</v>
      </c>
      <c r="S1539" s="1"/>
      <c r="U1539" s="1" t="str">
        <f>IF(I:I="国家开发银行","国开",IF(I:I="中国进出口银行","口行",IF(I:I="中国农业发展银行","农发","国债")))&amp;IF(G:G&lt;1,"0",G1539)</f>
        <v>国开5</v>
      </c>
      <c r="W1539" s="1"/>
      <c r="X1539" s="1"/>
    </row>
    <row r="1540" spans="1:24" ht="15.75" hidden="1" x14ac:dyDescent="0.25">
      <c r="A1540" s="113" t="str">
        <f t="shared" si="48"/>
        <v>180303.IB</v>
      </c>
      <c r="B1540" s="29" t="s">
        <v>4519</v>
      </c>
      <c r="C1540" s="29" t="s">
        <v>4520</v>
      </c>
      <c r="D1540" s="33">
        <v>43237</v>
      </c>
      <c r="E1540" s="33">
        <v>43241</v>
      </c>
      <c r="F1540" s="30">
        <v>55.3</v>
      </c>
      <c r="G1540" s="30">
        <v>5</v>
      </c>
      <c r="H1540" s="29" t="s">
        <v>12</v>
      </c>
      <c r="I1540" s="29" t="s">
        <v>22</v>
      </c>
      <c r="J1540" s="30">
        <v>4.4574999999999996</v>
      </c>
      <c r="K1540" s="30">
        <v>2.81</v>
      </c>
      <c r="L1540" s="30"/>
      <c r="M1540" s="30">
        <v>5.86</v>
      </c>
      <c r="N1540" s="84">
        <f>[1]!b_anal_modidura_cnbd(A1540,E1540,1)</f>
        <v>4.0644</v>
      </c>
      <c r="O1540" s="85">
        <f>[1]!b_anal_yield_cnbd(A1540,D1540,1)</f>
        <v>4.5</v>
      </c>
      <c r="P1540" s="86">
        <f>IF(U:U="国开1",0.09/N1540+J1540,IF(U:U="国开3",0.14/N1540+J1540,IF(U:U="国开5",0.24/N1540+J1540,IF(U:U="国开7",0.24/N1540+J1540,IF(U:U="国开10",0.29/N1540+J1540,IF(U:U="口行1",0.08/N1540+J1540,IF(U:U="口行2",0.08/N1540+J1540,IF(U:U="口行3",0.08/N1540+J1540,IF(U:U="口行5",0.13/N1540+J1540,IF(U:U="口行7",0.13/N1540+J1540,IF(U:U="口行10",0.18/N1540+J1540,IF(U:U="农发1",0.09/N1540+J1540,IF(U:U="农发2",0.09/N1540+J1540,IF(U:U="农发3",0.09/N1540+J1540,IF(U:U="农发5",0.14/N1540+J1540,IF(U:U="农发7",0.19/N1540+J1540,IF(U:U="农发10",0.19/N1540+J1540,IF(U:U="农发20",0.24/N1540+J1540,IF(U:U="国债1",0.05/N1540+J1540,IF(U:U="国债2",0.05/N1540+J1540,IF(U:U="国债3",0.05/N1540+J1540,IF(U:U="国开0",0,IF(U:U="农发0",0,IF(U:U="国债0",0,IF(U:U="口行0",0,0.1/N1540+J1540)))))))))))))))))))))))))</f>
        <v>4.4894850408424363</v>
      </c>
      <c r="Q1540" s="1"/>
      <c r="R1540" s="88">
        <f t="shared" si="49"/>
        <v>-1.051495915756373</v>
      </c>
      <c r="S1540" s="1"/>
      <c r="U1540" s="1" t="str">
        <f>IF(I:I="国家开发银行","国开",IF(I:I="中国进出口银行","口行",IF(I:I="中国农业发展银行","农发","国债")))&amp;IF(G:G&lt;1,"0",G1540)</f>
        <v>口行5</v>
      </c>
      <c r="W1540" s="1"/>
      <c r="X1540" s="1"/>
    </row>
    <row r="1541" spans="1:24" ht="15.75" hidden="1" x14ac:dyDescent="0.25">
      <c r="A1541" s="113" t="str">
        <f t="shared" si="48"/>
        <v>180206.IB</v>
      </c>
      <c r="B1541" s="29" t="s">
        <v>4521</v>
      </c>
      <c r="C1541" s="29" t="s">
        <v>4522</v>
      </c>
      <c r="D1541" s="33">
        <v>43237</v>
      </c>
      <c r="E1541" s="33">
        <v>43241</v>
      </c>
      <c r="F1541" s="30">
        <v>40</v>
      </c>
      <c r="G1541" s="30">
        <v>7</v>
      </c>
      <c r="H1541" s="29" t="s">
        <v>12</v>
      </c>
      <c r="I1541" s="29" t="s">
        <v>15</v>
      </c>
      <c r="J1541" s="30">
        <v>4.5781999999999998</v>
      </c>
      <c r="K1541" s="30">
        <v>3.78</v>
      </c>
      <c r="L1541" s="30"/>
      <c r="M1541" s="30">
        <v>1.54</v>
      </c>
      <c r="N1541" s="84">
        <f>[1]!b_anal_modidura_cnbd(A1541,E1541,1)</f>
        <v>5.7256</v>
      </c>
      <c r="O1541" s="85">
        <f>[1]!b_anal_yield_cnbd(A1541,D1541,1)</f>
        <v>4.6329000000000002</v>
      </c>
      <c r="P1541" s="86">
        <f>IF(U:U="国开1",0.09/N1541+J1541,IF(U:U="国开3",0.14/N1541+J1541,IF(U:U="国开5",0.24/N1541+J1541,IF(U:U="国开7",0.24/N1541+J1541,IF(U:U="国开10",0.29/N1541+J1541,IF(U:U="口行1",0.08/N1541+J1541,IF(U:U="口行2",0.08/N1541+J1541,IF(U:U="口行3",0.08/N1541+J1541,IF(U:U="口行5",0.13/N1541+J1541,IF(U:U="口行7",0.13/N1541+J1541,IF(U:U="口行10",0.18/N1541+J1541,IF(U:U="农发1",0.09/N1541+J1541,IF(U:U="农发2",0.09/N1541+J1541,IF(U:U="农发3",0.09/N1541+J1541,IF(U:U="农发5",0.14/N1541+J1541,IF(U:U="农发7",0.19/N1541+J1541,IF(U:U="农发10",0.19/N1541+J1541,IF(U:U="农发20",0.24/N1541+J1541,IF(U:U="国债1",0.05/N1541+J1541,IF(U:U="国债2",0.05/N1541+J1541,IF(U:U="国债3",0.05/N1541+J1541,IF(U:U="国开0",0,IF(U:U="农发0",0,IF(U:U="国债0",0,IF(U:U="口行0",0,0.1/N1541+J1541)))))))))))))))))))))))))</f>
        <v>4.6201170043314237</v>
      </c>
      <c r="Q1541" s="1"/>
      <c r="R1541" s="88">
        <f t="shared" si="49"/>
        <v>-1.2782995668576547</v>
      </c>
      <c r="S1541" s="1"/>
      <c r="U1541" s="1" t="str">
        <f>IF(I:I="国家开发银行","国开",IF(I:I="中国进出口银行","口行",IF(I:I="中国农业发展银行","农发","国债")))&amp;IF(G:G&lt;1,"0",G1541)</f>
        <v>国开7</v>
      </c>
      <c r="W1541" s="1"/>
      <c r="X1541" s="1"/>
    </row>
    <row r="1542" spans="1:24" ht="15.75" hidden="1" x14ac:dyDescent="0.25">
      <c r="A1542" s="113" t="str">
        <f t="shared" si="48"/>
        <v>180304.IB</v>
      </c>
      <c r="B1542" s="29" t="s">
        <v>4523</v>
      </c>
      <c r="C1542" s="29" t="s">
        <v>4524</v>
      </c>
      <c r="D1542" s="33">
        <v>43237</v>
      </c>
      <c r="E1542" s="33">
        <v>43241</v>
      </c>
      <c r="F1542" s="30">
        <v>70</v>
      </c>
      <c r="G1542" s="30">
        <v>3</v>
      </c>
      <c r="H1542" s="29" t="s">
        <v>12</v>
      </c>
      <c r="I1542" s="29" t="s">
        <v>22</v>
      </c>
      <c r="J1542" s="30">
        <v>4.3228999999999997</v>
      </c>
      <c r="K1542" s="30">
        <v>2.36</v>
      </c>
      <c r="L1542" s="30"/>
      <c r="M1542" s="30">
        <v>1.55</v>
      </c>
      <c r="N1542" s="84">
        <f>[1]!b_anal_modidura_cnbd(A1542,E1542,1)</f>
        <v>2.6259999999999999</v>
      </c>
      <c r="O1542" s="85">
        <f>[1]!b_anal_yield_cnbd(A1542,D1542,1)</f>
        <v>4.3501000000000003</v>
      </c>
      <c r="P1542" s="86">
        <f>IF(U:U="国开1",0.09/N1542+J1542,IF(U:U="国开3",0.14/N1542+J1542,IF(U:U="国开5",0.24/N1542+J1542,IF(U:U="国开7",0.24/N1542+J1542,IF(U:U="国开10",0.29/N1542+J1542,IF(U:U="口行1",0.08/N1542+J1542,IF(U:U="口行2",0.08/N1542+J1542,IF(U:U="口行3",0.08/N1542+J1542,IF(U:U="口行5",0.13/N1542+J1542,IF(U:U="口行7",0.13/N1542+J1542,IF(U:U="口行10",0.18/N1542+J1542,IF(U:U="农发1",0.09/N1542+J1542,IF(U:U="农发2",0.09/N1542+J1542,IF(U:U="农发3",0.09/N1542+J1542,IF(U:U="农发5",0.14/N1542+J1542,IF(U:U="农发7",0.19/N1542+J1542,IF(U:U="农发10",0.19/N1542+J1542,IF(U:U="农发20",0.24/N1542+J1542,IF(U:U="国债1",0.05/N1542+J1542,IF(U:U="国债2",0.05/N1542+J1542,IF(U:U="国债3",0.05/N1542+J1542,IF(U:U="国开0",0,IF(U:U="农发0",0,IF(U:U="国债0",0,IF(U:U="口行0",0,0.1/N1542+J1542)))))))))))))))))))))))))</f>
        <v>4.3533645849200306</v>
      </c>
      <c r="Q1542" s="1"/>
      <c r="R1542" s="88">
        <f t="shared" si="49"/>
        <v>0.32645849200303445</v>
      </c>
      <c r="S1542" s="1"/>
      <c r="U1542" s="1" t="str">
        <f>IF(I:I="国家开发银行","国开",IF(I:I="中国进出口银行","口行",IF(I:I="中国农业发展银行","农发","国债")))&amp;IF(G:G&lt;1,"0",G1542)</f>
        <v>口行3</v>
      </c>
      <c r="W1542" s="1"/>
      <c r="X1542" s="1"/>
    </row>
    <row r="1543" spans="1:24" ht="15.75" hidden="1" x14ac:dyDescent="0.25">
      <c r="A1543" s="113" t="str">
        <f t="shared" si="48"/>
        <v>180208.IB</v>
      </c>
      <c r="B1543" s="29" t="s">
        <v>4525</v>
      </c>
      <c r="C1543" s="29" t="s">
        <v>4526</v>
      </c>
      <c r="D1543" s="33">
        <v>43242</v>
      </c>
      <c r="E1543" s="33">
        <v>43245</v>
      </c>
      <c r="F1543" s="30">
        <v>63</v>
      </c>
      <c r="G1543" s="30">
        <v>3</v>
      </c>
      <c r="H1543" s="29" t="s">
        <v>12</v>
      </c>
      <c r="I1543" s="29" t="s">
        <v>15</v>
      </c>
      <c r="J1543" s="30">
        <v>4.1946000000000003</v>
      </c>
      <c r="K1543" s="30">
        <v>4.07</v>
      </c>
      <c r="L1543" s="30"/>
      <c r="M1543" s="30">
        <v>1.88</v>
      </c>
      <c r="N1543" s="84">
        <f>[1]!b_anal_modidura_cnbd(A1543,E1543,1)</f>
        <v>2.6936</v>
      </c>
      <c r="O1543" s="85">
        <f>[1]!b_anal_yield_cnbd(A1543,D1543,1)</f>
        <v>4.2572999999999999</v>
      </c>
      <c r="P1543" s="86">
        <f>IF(U:U="国开1",0.09/N1543+J1543,IF(U:U="国开3",0.14/N1543+J1543,IF(U:U="国开5",0.24/N1543+J1543,IF(U:U="国开7",0.24/N1543+J1543,IF(U:U="国开10",0.29/N1543+J1543,IF(U:U="口行1",0.08/N1543+J1543,IF(U:U="口行2",0.08/N1543+J1543,IF(U:U="口行3",0.08/N1543+J1543,IF(U:U="口行5",0.13/N1543+J1543,IF(U:U="口行7",0.13/N1543+J1543,IF(U:U="口行10",0.18/N1543+J1543,IF(U:U="农发1",0.09/N1543+J1543,IF(U:U="农发2",0.09/N1543+J1543,IF(U:U="农发3",0.09/N1543+J1543,IF(U:U="农发5",0.14/N1543+J1543,IF(U:U="农发7",0.19/N1543+J1543,IF(U:U="农发10",0.19/N1543+J1543,IF(U:U="农发20",0.24/N1543+J1543,IF(U:U="国债1",0.05/N1543+J1543,IF(U:U="国债2",0.05/N1543+J1543,IF(U:U="国债3",0.05/N1543+J1543,IF(U:U="国开0",0,IF(U:U="农发0",0,IF(U:U="国债0",0,IF(U:U="口行0",0,0.1/N1543+J1543)))))))))))))))))))))))))</f>
        <v>4.2465750519750527</v>
      </c>
      <c r="Q1543" s="1"/>
      <c r="R1543" s="88">
        <f t="shared" si="49"/>
        <v>-1.0724948024947167</v>
      </c>
      <c r="S1543" s="1"/>
      <c r="U1543" s="1" t="str">
        <f>IF(I:I="国家开发银行","国开",IF(I:I="中国进出口银行","口行",IF(I:I="中国农业发展银行","农发","国债")))&amp;IF(G:G&lt;1,"0",G1543)</f>
        <v>国开3</v>
      </c>
      <c r="W1543" s="1"/>
      <c r="X1543" s="1"/>
    </row>
    <row r="1544" spans="1:24" ht="15.75" hidden="1" x14ac:dyDescent="0.25">
      <c r="A1544" s="113" t="str">
        <f t="shared" si="48"/>
        <v>180204.IB</v>
      </c>
      <c r="B1544" s="29" t="s">
        <v>4527</v>
      </c>
      <c r="C1544" s="29" t="s">
        <v>4528</v>
      </c>
      <c r="D1544" s="33">
        <v>43242</v>
      </c>
      <c r="E1544" s="33">
        <v>43245</v>
      </c>
      <c r="F1544" s="30">
        <v>61</v>
      </c>
      <c r="G1544" s="30">
        <v>5</v>
      </c>
      <c r="H1544" s="29" t="s">
        <v>12</v>
      </c>
      <c r="I1544" s="29" t="s">
        <v>15</v>
      </c>
      <c r="J1544" s="30">
        <v>4.2961999999999998</v>
      </c>
      <c r="K1544" s="30">
        <v>4.1399999999999997</v>
      </c>
      <c r="L1544" s="30"/>
      <c r="M1544" s="30">
        <v>3.22</v>
      </c>
      <c r="N1544" s="84">
        <f>[1]!b_anal_modidura_cnbd(A1544,E1544,1)</f>
        <v>4.2225999999999999</v>
      </c>
      <c r="O1544" s="85">
        <f>[1]!b_anal_yield_cnbd(A1544,D1544,1)</f>
        <v>4.3651999999999997</v>
      </c>
      <c r="P1544" s="86">
        <f>IF(U:U="国开1",0.09/N1544+J1544,IF(U:U="国开3",0.14/N1544+J1544,IF(U:U="国开5",0.24/N1544+J1544,IF(U:U="国开7",0.24/N1544+J1544,IF(U:U="国开10",0.29/N1544+J1544,IF(U:U="口行1",0.08/N1544+J1544,IF(U:U="口行2",0.08/N1544+J1544,IF(U:U="口行3",0.08/N1544+J1544,IF(U:U="口行5",0.13/N1544+J1544,IF(U:U="口行7",0.13/N1544+J1544,IF(U:U="口行10",0.18/N1544+J1544,IF(U:U="农发1",0.09/N1544+J1544,IF(U:U="农发2",0.09/N1544+J1544,IF(U:U="农发3",0.09/N1544+J1544,IF(U:U="农发5",0.14/N1544+J1544,IF(U:U="农发7",0.19/N1544+J1544,IF(U:U="农发10",0.19/N1544+J1544,IF(U:U="农发20",0.24/N1544+J1544,IF(U:U="国债1",0.05/N1544+J1544,IF(U:U="国债2",0.05/N1544+J1544,IF(U:U="国债3",0.05/N1544+J1544,IF(U:U="国开0",0,IF(U:U="农发0",0,IF(U:U="国债0",0,IF(U:U="口行0",0,0.1/N1544+J1544)))))))))))))))))))))))))</f>
        <v>4.3530370198455923</v>
      </c>
      <c r="Q1544" s="1"/>
      <c r="R1544" s="88">
        <f t="shared" si="49"/>
        <v>-1.2162980154407421</v>
      </c>
      <c r="S1544" s="1"/>
      <c r="U1544" s="1" t="str">
        <f>IF(I:I="国家开发银行","国开",IF(I:I="中国进出口银行","口行",IF(I:I="中国农业发展银行","农发","国债")))&amp;IF(G:G&lt;1,"0",G1544)</f>
        <v>国开5</v>
      </c>
      <c r="W1544" s="1"/>
      <c r="X1544" s="1"/>
    </row>
    <row r="1545" spans="1:24" ht="15.75" hidden="1" x14ac:dyDescent="0.25">
      <c r="A1545" s="113" t="str">
        <f t="shared" si="48"/>
        <v>180401.IB</v>
      </c>
      <c r="B1545" s="29" t="s">
        <v>4529</v>
      </c>
      <c r="C1545" s="29" t="s">
        <v>4530</v>
      </c>
      <c r="D1545" s="33">
        <v>43243</v>
      </c>
      <c r="E1545" s="33">
        <v>43245</v>
      </c>
      <c r="F1545" s="30">
        <v>45.8</v>
      </c>
      <c r="G1545" s="30">
        <v>7</v>
      </c>
      <c r="H1545" s="29" t="s">
        <v>12</v>
      </c>
      <c r="I1545" s="29" t="s">
        <v>41</v>
      </c>
      <c r="J1545" s="30">
        <v>4.5002000000000004</v>
      </c>
      <c r="K1545" s="30">
        <v>4.1399999999999997</v>
      </c>
      <c r="L1545" s="30"/>
      <c r="M1545" s="30">
        <v>1.47</v>
      </c>
      <c r="N1545" s="84">
        <f>[1]!b_anal_modidura_cnbd(A1545,E1545,1)</f>
        <v>5.4813999999999998</v>
      </c>
      <c r="O1545" s="85">
        <f>[1]!b_anal_yield_cnbd(A1545,D1545,1)</f>
        <v>4.5358999999999998</v>
      </c>
      <c r="P1545" s="86">
        <f>IF(U:U="国开1",0.09/N1545+J1545,IF(U:U="国开3",0.14/N1545+J1545,IF(U:U="国开5",0.24/N1545+J1545,IF(U:U="国开7",0.24/N1545+J1545,IF(U:U="国开10",0.29/N1545+J1545,IF(U:U="口行1",0.08/N1545+J1545,IF(U:U="口行2",0.08/N1545+J1545,IF(U:U="口行3",0.08/N1545+J1545,IF(U:U="口行5",0.13/N1545+J1545,IF(U:U="口行7",0.13/N1545+J1545,IF(U:U="口行10",0.18/N1545+J1545,IF(U:U="农发1",0.09/N1545+J1545,IF(U:U="农发2",0.09/N1545+J1545,IF(U:U="农发3",0.09/N1545+J1545,IF(U:U="农发5",0.14/N1545+J1545,IF(U:U="农发7",0.19/N1545+J1545,IF(U:U="农发10",0.19/N1545+J1545,IF(U:U="农发20",0.24/N1545+J1545,IF(U:U="国债1",0.05/N1545+J1545,IF(U:U="国债2",0.05/N1545+J1545,IF(U:U="国债3",0.05/N1545+J1545,IF(U:U="国开0",0,IF(U:U="农发0",0,IF(U:U="国债0",0,IF(U:U="口行0",0,0.1/N1545+J1545)))))))))))))))))))))))))</f>
        <v>4.5348626774181779</v>
      </c>
      <c r="Q1545" s="1"/>
      <c r="R1545" s="88">
        <f t="shared" si="49"/>
        <v>-0.10373225818218756</v>
      </c>
      <c r="S1545" s="1"/>
      <c r="U1545" s="1" t="str">
        <f>IF(I:I="国家开发银行","国开",IF(I:I="中国进出口银行","口行",IF(I:I="中国农业发展银行","农发","国债")))&amp;IF(G:G&lt;1,"0",G1545)</f>
        <v>农发7</v>
      </c>
      <c r="W1545" s="1"/>
      <c r="X1545" s="1"/>
    </row>
    <row r="1546" spans="1:24" ht="15.75" hidden="1" x14ac:dyDescent="0.25">
      <c r="A1546" s="113" t="str">
        <f t="shared" si="48"/>
        <v>180406.IB</v>
      </c>
      <c r="B1546" s="29" t="s">
        <v>4531</v>
      </c>
      <c r="C1546" s="29" t="s">
        <v>4532</v>
      </c>
      <c r="D1546" s="33">
        <v>43243</v>
      </c>
      <c r="E1546" s="33">
        <v>43245</v>
      </c>
      <c r="F1546" s="30">
        <v>70</v>
      </c>
      <c r="G1546" s="30">
        <v>10</v>
      </c>
      <c r="H1546" s="29" t="s">
        <v>12</v>
      </c>
      <c r="I1546" s="29" t="s">
        <v>41</v>
      </c>
      <c r="J1546" s="30">
        <v>4.5768000000000004</v>
      </c>
      <c r="K1546" s="30">
        <v>3.7</v>
      </c>
      <c r="L1546" s="30"/>
      <c r="M1546" s="30">
        <v>1.17</v>
      </c>
      <c r="N1546" s="84">
        <f>[1]!b_anal_modidura_cnbd(A1546,E1546,1)</f>
        <v>7.8331999999999997</v>
      </c>
      <c r="O1546" s="85">
        <f>[1]!b_anal_yield_cnbd(A1546,D1546,1)</f>
        <v>4.5948000000000002</v>
      </c>
      <c r="P1546" s="86">
        <f>IF(U:U="国开1",0.09/N1546+J1546,IF(U:U="国开3",0.14/N1546+J1546,IF(U:U="国开5",0.24/N1546+J1546,IF(U:U="国开7",0.24/N1546+J1546,IF(U:U="国开10",0.29/N1546+J1546,IF(U:U="口行1",0.08/N1546+J1546,IF(U:U="口行2",0.08/N1546+J1546,IF(U:U="口行3",0.08/N1546+J1546,IF(U:U="口行5",0.13/N1546+J1546,IF(U:U="口行7",0.13/N1546+J1546,IF(U:U="口行10",0.18/N1546+J1546,IF(U:U="农发1",0.09/N1546+J1546,IF(U:U="农发2",0.09/N1546+J1546,IF(U:U="农发3",0.09/N1546+J1546,IF(U:U="农发5",0.14/N1546+J1546,IF(U:U="农发7",0.19/N1546+J1546,IF(U:U="农发10",0.19/N1546+J1546,IF(U:U="农发20",0.24/N1546+J1546,IF(U:U="国债1",0.05/N1546+J1546,IF(U:U="国债2",0.05/N1546+J1546,IF(U:U="国债3",0.05/N1546+J1546,IF(U:U="国开0",0,IF(U:U="农发0",0,IF(U:U="国债0",0,IF(U:U="口行0",0,0.1/N1546+J1546)))))))))))))))))))))))))</f>
        <v>4.6010557320124601</v>
      </c>
      <c r="Q1546" s="1"/>
      <c r="R1546" s="88">
        <f t="shared" si="49"/>
        <v>0.62557320124598803</v>
      </c>
      <c r="S1546" s="1"/>
      <c r="U1546" s="1" t="str">
        <f>IF(I:I="国家开发银行","国开",IF(I:I="中国进出口银行","口行",IF(I:I="中国农业发展银行","农发","国债")))&amp;IF(G:G&lt;1,"0",G1546)</f>
        <v>农发10</v>
      </c>
      <c r="W1546" s="1"/>
      <c r="X1546" s="1"/>
    </row>
    <row r="1547" spans="1:24" ht="15.75" hidden="1" x14ac:dyDescent="0.25">
      <c r="A1547" s="113" t="str">
        <f t="shared" si="48"/>
        <v>180304.IB</v>
      </c>
      <c r="B1547" s="29" t="s">
        <v>4533</v>
      </c>
      <c r="C1547" s="29" t="s">
        <v>4534</v>
      </c>
      <c r="D1547" s="33">
        <v>43244</v>
      </c>
      <c r="E1547" s="33">
        <v>43248</v>
      </c>
      <c r="F1547" s="30">
        <v>40</v>
      </c>
      <c r="G1547" s="30">
        <v>3</v>
      </c>
      <c r="H1547" s="29" t="s">
        <v>12</v>
      </c>
      <c r="I1547" s="29" t="s">
        <v>22</v>
      </c>
      <c r="J1547" s="30">
        <v>4.2403000000000004</v>
      </c>
      <c r="K1547" s="30">
        <v>3.38</v>
      </c>
      <c r="L1547" s="30"/>
      <c r="M1547" s="30">
        <v>8.1300000000000008</v>
      </c>
      <c r="N1547" s="84">
        <f>[1]!b_anal_modidura_cnbd(A1547,E1547,1)</f>
        <v>2.6089000000000002</v>
      </c>
      <c r="O1547" s="85">
        <f>[1]!b_anal_yield_cnbd(A1547,D1547,1)</f>
        <v>4.2927</v>
      </c>
      <c r="P1547" s="86">
        <f>IF(U:U="国开1",0.09/N1547+J1547,IF(U:U="国开3",0.14/N1547+J1547,IF(U:U="国开5",0.24/N1547+J1547,IF(U:U="国开7",0.24/N1547+J1547,IF(U:U="国开10",0.29/N1547+J1547,IF(U:U="口行1",0.08/N1547+J1547,IF(U:U="口行2",0.08/N1547+J1547,IF(U:U="口行3",0.08/N1547+J1547,IF(U:U="口行5",0.13/N1547+J1547,IF(U:U="口行7",0.13/N1547+J1547,IF(U:U="口行10",0.18/N1547+J1547,IF(U:U="农发1",0.09/N1547+J1547,IF(U:U="农发2",0.09/N1547+J1547,IF(U:U="农发3",0.09/N1547+J1547,IF(U:U="农发5",0.14/N1547+J1547,IF(U:U="农发7",0.19/N1547+J1547,IF(U:U="农发10",0.19/N1547+J1547,IF(U:U="农发20",0.24/N1547+J1547,IF(U:U="国债1",0.05/N1547+J1547,IF(U:U="国债2",0.05/N1547+J1547,IF(U:U="国债3",0.05/N1547+J1547,IF(U:U="国开0",0,IF(U:U="农发0",0,IF(U:U="国债0",0,IF(U:U="口行0",0,0.1/N1547+J1547)))))))))))))))))))))))))</f>
        <v>4.270964264632604</v>
      </c>
      <c r="Q1547" s="1"/>
      <c r="R1547" s="88">
        <f t="shared" si="49"/>
        <v>-2.1735735367395925</v>
      </c>
      <c r="S1547" s="1"/>
      <c r="U1547" s="1" t="str">
        <f>IF(I:I="国家开发银行","国开",IF(I:I="中国进出口银行","口行",IF(I:I="中国农业发展银行","农发","国债")))&amp;IF(G:G&lt;1,"0",G1547)</f>
        <v>口行3</v>
      </c>
      <c r="W1547" s="1"/>
      <c r="X1547" s="1"/>
    </row>
    <row r="1548" spans="1:24" ht="15.75" hidden="1" x14ac:dyDescent="0.25">
      <c r="A1548" s="113" t="str">
        <f t="shared" si="48"/>
        <v>180205.IB</v>
      </c>
      <c r="B1548" s="29" t="s">
        <v>4535</v>
      </c>
      <c r="C1548" s="29" t="s">
        <v>4536</v>
      </c>
      <c r="D1548" s="33">
        <v>43244</v>
      </c>
      <c r="E1548" s="33">
        <v>43248</v>
      </c>
      <c r="F1548" s="30">
        <v>120</v>
      </c>
      <c r="G1548" s="30">
        <v>10</v>
      </c>
      <c r="H1548" s="29" t="s">
        <v>12</v>
      </c>
      <c r="I1548" s="29" t="s">
        <v>15</v>
      </c>
      <c r="J1548" s="30">
        <v>4.3935000000000004</v>
      </c>
      <c r="K1548" s="30">
        <v>3.01</v>
      </c>
      <c r="L1548" s="30"/>
      <c r="M1548" s="30">
        <v>5.14</v>
      </c>
      <c r="N1548" s="84">
        <f>[1]!b_anal_modidura_cnbd(A1548,E1548,1)</f>
        <v>7.5541999999999998</v>
      </c>
      <c r="O1548" s="85">
        <f>[1]!b_anal_yield_cnbd(A1548,D1548,1)</f>
        <v>4.4431000000000003</v>
      </c>
      <c r="P1548" s="86">
        <f>IF(U:U="国开1",0.09/N1548+J1548,IF(U:U="国开3",0.14/N1548+J1548,IF(U:U="国开5",0.24/N1548+J1548,IF(U:U="国开7",0.24/N1548+J1548,IF(U:U="国开10",0.29/N1548+J1548,IF(U:U="口行1",0.08/N1548+J1548,IF(U:U="口行2",0.08/N1548+J1548,IF(U:U="口行3",0.08/N1548+J1548,IF(U:U="口行5",0.13/N1548+J1548,IF(U:U="口行7",0.13/N1548+J1548,IF(U:U="口行10",0.18/N1548+J1548,IF(U:U="农发1",0.09/N1548+J1548,IF(U:U="农发2",0.09/N1548+J1548,IF(U:U="农发3",0.09/N1548+J1548,IF(U:U="农发5",0.14/N1548+J1548,IF(U:U="农发7",0.19/N1548+J1548,IF(U:U="农发10",0.19/N1548+J1548,IF(U:U="农发20",0.24/N1548+J1548,IF(U:U="国债1",0.05/N1548+J1548,IF(U:U="国债2",0.05/N1548+J1548,IF(U:U="国债3",0.05/N1548+J1548,IF(U:U="国开0",0,IF(U:U="农发0",0,IF(U:U="国债0",0,IF(U:U="口行0",0,0.1/N1548+J1548)))))))))))))))))))))))))</f>
        <v>4.4318892404225467</v>
      </c>
      <c r="Q1548" s="1"/>
      <c r="R1548" s="88">
        <f t="shared" si="49"/>
        <v>-1.1210759577453544</v>
      </c>
      <c r="S1548" s="1"/>
      <c r="U1548" s="1" t="str">
        <f>IF(I:I="国家开发银行","国开",IF(I:I="中国进出口银行","口行",IF(I:I="中国农业发展银行","农发","国债")))&amp;IF(G:G&lt;1,"0",G1548)</f>
        <v>国开10</v>
      </c>
      <c r="W1548" s="1"/>
      <c r="X1548" s="1"/>
    </row>
    <row r="1549" spans="1:24" ht="15.75" hidden="1" x14ac:dyDescent="0.25">
      <c r="A1549" s="113" t="str">
        <f t="shared" si="48"/>
        <v>180303.IB</v>
      </c>
      <c r="B1549" s="29" t="s">
        <v>4537</v>
      </c>
      <c r="C1549" s="29" t="s">
        <v>4538</v>
      </c>
      <c r="D1549" s="33">
        <v>43244</v>
      </c>
      <c r="E1549" s="33">
        <v>43248</v>
      </c>
      <c r="F1549" s="30">
        <v>40</v>
      </c>
      <c r="G1549" s="30">
        <v>5</v>
      </c>
      <c r="H1549" s="29" t="s">
        <v>12</v>
      </c>
      <c r="I1549" s="29" t="s">
        <v>22</v>
      </c>
      <c r="J1549" s="30">
        <v>4.3451000000000004</v>
      </c>
      <c r="K1549" s="30">
        <v>3.87</v>
      </c>
      <c r="L1549" s="30"/>
      <c r="M1549" s="30">
        <v>1.18</v>
      </c>
      <c r="N1549" s="84">
        <f>[1]!b_anal_modidura_cnbd(A1549,E1549,1)</f>
        <v>4.0505000000000004</v>
      </c>
      <c r="O1549" s="85">
        <f>[1]!b_anal_yield_cnbd(A1549,D1549,1)</f>
        <v>4.4123999999999999</v>
      </c>
      <c r="P1549" s="86">
        <f>IF(U:U="国开1",0.09/N1549+J1549,IF(U:U="国开3",0.14/N1549+J1549,IF(U:U="国开5",0.24/N1549+J1549,IF(U:U="国开7",0.24/N1549+J1549,IF(U:U="国开10",0.29/N1549+J1549,IF(U:U="口行1",0.08/N1549+J1549,IF(U:U="口行2",0.08/N1549+J1549,IF(U:U="口行3",0.08/N1549+J1549,IF(U:U="口行5",0.13/N1549+J1549,IF(U:U="口行7",0.13/N1549+J1549,IF(U:U="口行10",0.18/N1549+J1549,IF(U:U="农发1",0.09/N1549+J1549,IF(U:U="农发2",0.09/N1549+J1549,IF(U:U="农发3",0.09/N1549+J1549,IF(U:U="农发5",0.14/N1549+J1549,IF(U:U="农发7",0.19/N1549+J1549,IF(U:U="农发10",0.19/N1549+J1549,IF(U:U="农发20",0.24/N1549+J1549,IF(U:U="国债1",0.05/N1549+J1549,IF(U:U="国债2",0.05/N1549+J1549,IF(U:U="国债3",0.05/N1549+J1549,IF(U:U="国开0",0,IF(U:U="农发0",0,IF(U:U="国债0",0,IF(U:U="口行0",0,0.1/N1549+J1549)))))))))))))))))))))))))</f>
        <v>4.3771948031107275</v>
      </c>
      <c r="Q1549" s="1"/>
      <c r="R1549" s="88">
        <f t="shared" si="49"/>
        <v>-3.5205196889272372</v>
      </c>
      <c r="S1549" s="1"/>
      <c r="U1549" s="1" t="str">
        <f>IF(I:I="国家开发银行","国开",IF(I:I="中国进出口银行","口行",IF(I:I="中国农业发展银行","农发","国债")))&amp;IF(G:G&lt;1,"0",G1549)</f>
        <v>口行5</v>
      </c>
      <c r="W1549" s="1"/>
      <c r="X1549" s="1"/>
    </row>
    <row r="1550" spans="1:24" ht="15.75" hidden="1" x14ac:dyDescent="0.25">
      <c r="A1550" s="113" t="str">
        <f t="shared" si="48"/>
        <v>180206.IB</v>
      </c>
      <c r="B1550" s="29" t="s">
        <v>4539</v>
      </c>
      <c r="C1550" s="29" t="s">
        <v>4540</v>
      </c>
      <c r="D1550" s="33">
        <v>43244</v>
      </c>
      <c r="E1550" s="33">
        <v>43248</v>
      </c>
      <c r="F1550" s="30">
        <v>40</v>
      </c>
      <c r="G1550" s="30">
        <v>7</v>
      </c>
      <c r="H1550" s="29" t="s">
        <v>12</v>
      </c>
      <c r="I1550" s="29" t="s">
        <v>15</v>
      </c>
      <c r="J1550" s="30">
        <v>4.4489999999999998</v>
      </c>
      <c r="K1550" s="30">
        <v>4.75</v>
      </c>
      <c r="L1550" s="30"/>
      <c r="M1550" s="30">
        <v>1.1399999999999999</v>
      </c>
      <c r="N1550" s="84">
        <f>[1]!b_anal_modidura_cnbd(A1550,E1550,1)</f>
        <v>5.7152000000000003</v>
      </c>
      <c r="O1550" s="85">
        <f>[1]!b_anal_yield_cnbd(A1550,D1550,1)</f>
        <v>4.5271999999999997</v>
      </c>
      <c r="P1550" s="86">
        <f>IF(U:U="国开1",0.09/N1550+J1550,IF(U:U="国开3",0.14/N1550+J1550,IF(U:U="国开5",0.24/N1550+J1550,IF(U:U="国开7",0.24/N1550+J1550,IF(U:U="国开10",0.29/N1550+J1550,IF(U:U="口行1",0.08/N1550+J1550,IF(U:U="口行2",0.08/N1550+J1550,IF(U:U="口行3",0.08/N1550+J1550,IF(U:U="口行5",0.13/N1550+J1550,IF(U:U="口行7",0.13/N1550+J1550,IF(U:U="口行10",0.18/N1550+J1550,IF(U:U="农发1",0.09/N1550+J1550,IF(U:U="农发2",0.09/N1550+J1550,IF(U:U="农发3",0.09/N1550+J1550,IF(U:U="农发5",0.14/N1550+J1550,IF(U:U="农发7",0.19/N1550+J1550,IF(U:U="农发10",0.19/N1550+J1550,IF(U:U="农发20",0.24/N1550+J1550,IF(U:U="国债1",0.05/N1550+J1550,IF(U:U="国债2",0.05/N1550+J1550,IF(U:U="国债3",0.05/N1550+J1550,IF(U:U="国开0",0,IF(U:U="农发0",0,IF(U:U="国债0",0,IF(U:U="口行0",0,0.1/N1550+J1550)))))))))))))))))))))))))</f>
        <v>4.4909932810750277</v>
      </c>
      <c r="Q1550" s="1"/>
      <c r="R1550" s="88">
        <f t="shared" si="49"/>
        <v>-3.6206718924971959</v>
      </c>
      <c r="S1550" s="1"/>
      <c r="U1550" s="1" t="str">
        <f>IF(I:I="国家开发银行","国开",IF(I:I="中国进出口银行","口行",IF(I:I="中国农业发展银行","农发","国债")))&amp;IF(G:G&lt;1,"0",G1550)</f>
        <v>国开7</v>
      </c>
      <c r="W1550" s="1"/>
      <c r="X1550" s="1"/>
    </row>
    <row r="1551" spans="1:24" ht="15.75" hidden="1" x14ac:dyDescent="0.25">
      <c r="A1551" s="113" t="str">
        <f t="shared" si="48"/>
        <v>180208.IB</v>
      </c>
      <c r="B1551" s="29" t="s">
        <v>4541</v>
      </c>
      <c r="C1551" s="29" t="s">
        <v>4542</v>
      </c>
      <c r="D1551" s="33">
        <v>43249</v>
      </c>
      <c r="E1551" s="33">
        <v>43251</v>
      </c>
      <c r="F1551" s="30">
        <v>50</v>
      </c>
      <c r="G1551" s="30">
        <v>3</v>
      </c>
      <c r="H1551" s="29" t="s">
        <v>12</v>
      </c>
      <c r="I1551" s="29" t="s">
        <v>15</v>
      </c>
      <c r="J1551" s="30">
        <v>4.1750999999999996</v>
      </c>
      <c r="K1551" s="30">
        <v>4.1100000000000003</v>
      </c>
      <c r="L1551" s="30"/>
      <c r="M1551" s="30">
        <v>2.4</v>
      </c>
      <c r="N1551" s="84">
        <f>[1]!b_anal_modidura_cnbd(A1551,E1551,1)</f>
        <v>2.6772</v>
      </c>
      <c r="O1551" s="85">
        <f>[1]!b_anal_yield_cnbd(A1551,D1551,1)</f>
        <v>4.2398999999999996</v>
      </c>
      <c r="P1551" s="86">
        <f>IF(U:U="国开1",0.09/N1551+J1551,IF(U:U="国开3",0.14/N1551+J1551,IF(U:U="国开5",0.24/N1551+J1551,IF(U:U="国开7",0.24/N1551+J1551,IF(U:U="国开10",0.29/N1551+J1551,IF(U:U="口行1",0.08/N1551+J1551,IF(U:U="口行2",0.08/N1551+J1551,IF(U:U="口行3",0.08/N1551+J1551,IF(U:U="口行5",0.13/N1551+J1551,IF(U:U="口行7",0.13/N1551+J1551,IF(U:U="口行10",0.18/N1551+J1551,IF(U:U="农发1",0.09/N1551+J1551,IF(U:U="农发2",0.09/N1551+J1551,IF(U:U="农发3",0.09/N1551+J1551,IF(U:U="农发5",0.14/N1551+J1551,IF(U:U="农发7",0.19/N1551+J1551,IF(U:U="农发10",0.19/N1551+J1551,IF(U:U="农发20",0.24/N1551+J1551,IF(U:U="国债1",0.05/N1551+J1551,IF(U:U="国债2",0.05/N1551+J1551,IF(U:U="国债3",0.05/N1551+J1551,IF(U:U="国开0",0,IF(U:U="农发0",0,IF(U:U="国债0",0,IF(U:U="口行0",0,0.1/N1551+J1551)))))))))))))))))))))))))</f>
        <v>4.2273934409084113</v>
      </c>
      <c r="Q1551" s="1"/>
      <c r="R1551" s="88">
        <f t="shared" si="49"/>
        <v>-1.2506559091588265</v>
      </c>
      <c r="S1551" s="1"/>
      <c r="U1551" s="1" t="str">
        <f>IF(I:I="国家开发银行","国开",IF(I:I="中国进出口银行","口行",IF(I:I="中国农业发展银行","农发","国债")))&amp;IF(G:G&lt;1,"0",G1551)</f>
        <v>国开3</v>
      </c>
      <c r="W1551" s="1"/>
      <c r="X1551" s="1"/>
    </row>
    <row r="1552" spans="1:24" ht="15.75" hidden="1" x14ac:dyDescent="0.25">
      <c r="A1552" s="113" t="str">
        <f t="shared" si="48"/>
        <v>180205.IB</v>
      </c>
      <c r="B1552" s="29" t="s">
        <v>4543</v>
      </c>
      <c r="C1552" s="29" t="s">
        <v>4544</v>
      </c>
      <c r="D1552" s="33">
        <v>43249</v>
      </c>
      <c r="E1552" s="33">
        <v>43251</v>
      </c>
      <c r="F1552" s="30">
        <v>120</v>
      </c>
      <c r="G1552" s="30">
        <v>10</v>
      </c>
      <c r="H1552" s="29" t="s">
        <v>12</v>
      </c>
      <c r="I1552" s="29" t="s">
        <v>15</v>
      </c>
      <c r="J1552" s="30">
        <v>4.3780000000000001</v>
      </c>
      <c r="K1552" s="30">
        <v>3.2</v>
      </c>
      <c r="L1552" s="30"/>
      <c r="M1552" s="30">
        <v>1.74</v>
      </c>
      <c r="N1552" s="84">
        <f>[1]!b_anal_modidura_cnbd(A1552,E1552,1)</f>
        <v>7.5456000000000003</v>
      </c>
      <c r="O1552" s="85">
        <f>[1]!b_anal_yield_cnbd(A1552,D1552,1)</f>
        <v>4.3949999999999996</v>
      </c>
      <c r="P1552" s="86">
        <f>IF(U:U="国开1",0.09/N1552+J1552,IF(U:U="国开3",0.14/N1552+J1552,IF(U:U="国开5",0.24/N1552+J1552,IF(U:U="国开7",0.24/N1552+J1552,IF(U:U="国开10",0.29/N1552+J1552,IF(U:U="口行1",0.08/N1552+J1552,IF(U:U="口行2",0.08/N1552+J1552,IF(U:U="口行3",0.08/N1552+J1552,IF(U:U="口行5",0.13/N1552+J1552,IF(U:U="口行7",0.13/N1552+J1552,IF(U:U="口行10",0.18/N1552+J1552,IF(U:U="农发1",0.09/N1552+J1552,IF(U:U="农发2",0.09/N1552+J1552,IF(U:U="农发3",0.09/N1552+J1552,IF(U:U="农发5",0.14/N1552+J1552,IF(U:U="农发7",0.19/N1552+J1552,IF(U:U="农发10",0.19/N1552+J1552,IF(U:U="农发20",0.24/N1552+J1552,IF(U:U="国债1",0.05/N1552+J1552,IF(U:U="国债2",0.05/N1552+J1552,IF(U:U="国债3",0.05/N1552+J1552,IF(U:U="国开0",0,IF(U:U="农发0",0,IF(U:U="国债0",0,IF(U:U="口行0",0,0.1/N1552+J1552)))))))))))))))))))))))))</f>
        <v>4.4164329940627649</v>
      </c>
      <c r="Q1552" s="1"/>
      <c r="R1552" s="88">
        <f t="shared" si="49"/>
        <v>2.1432994062765331</v>
      </c>
      <c r="S1552" s="1"/>
      <c r="U1552" s="1" t="str">
        <f>IF(I:I="国家开发银行","国开",IF(I:I="中国进出口银行","口行",IF(I:I="中国农业发展银行","农发","国债")))&amp;IF(G:G&lt;1,"0",G1552)</f>
        <v>国开10</v>
      </c>
      <c r="W1552" s="1"/>
      <c r="X1552" s="1"/>
    </row>
    <row r="1553" spans="1:24" ht="15.75" hidden="1" x14ac:dyDescent="0.25">
      <c r="A1553" s="113" t="str">
        <f t="shared" si="48"/>
        <v>180406.IB</v>
      </c>
      <c r="B1553" s="29" t="s">
        <v>4545</v>
      </c>
      <c r="C1553" s="29" t="s">
        <v>4546</v>
      </c>
      <c r="D1553" s="33">
        <v>43250</v>
      </c>
      <c r="E1553" s="33">
        <v>43252</v>
      </c>
      <c r="F1553" s="30">
        <v>60</v>
      </c>
      <c r="G1553" s="30">
        <v>10</v>
      </c>
      <c r="H1553" s="29" t="s">
        <v>12</v>
      </c>
      <c r="I1553" s="29" t="s">
        <v>41</v>
      </c>
      <c r="J1553" s="30">
        <v>4.5370999999999997</v>
      </c>
      <c r="K1553" s="30">
        <v>2.15</v>
      </c>
      <c r="L1553" s="30"/>
      <c r="M1553" s="30">
        <v>3.43</v>
      </c>
      <c r="N1553" s="84">
        <f>[1]!b_anal_modidura_cnbd(A1553,E1553,1)</f>
        <v>7.8106999999999998</v>
      </c>
      <c r="O1553" s="85">
        <f>[1]!b_anal_yield_cnbd(A1553,D1553,1)</f>
        <v>4.5536000000000003</v>
      </c>
      <c r="P1553" s="86">
        <f>IF(U:U="国开1",0.09/N1553+J1553,IF(U:U="国开3",0.14/N1553+J1553,IF(U:U="国开5",0.24/N1553+J1553,IF(U:U="国开7",0.24/N1553+J1553,IF(U:U="国开10",0.29/N1553+J1553,IF(U:U="口行1",0.08/N1553+J1553,IF(U:U="口行2",0.08/N1553+J1553,IF(U:U="口行3",0.08/N1553+J1553,IF(U:U="口行5",0.13/N1553+J1553,IF(U:U="口行7",0.13/N1553+J1553,IF(U:U="口行10",0.18/N1553+J1553,IF(U:U="农发1",0.09/N1553+J1553,IF(U:U="农发2",0.09/N1553+J1553,IF(U:U="农发3",0.09/N1553+J1553,IF(U:U="农发5",0.14/N1553+J1553,IF(U:U="农发7",0.19/N1553+J1553,IF(U:U="农发10",0.19/N1553+J1553,IF(U:U="农发20",0.24/N1553+J1553,IF(U:U="国债1",0.05/N1553+J1553,IF(U:U="国债2",0.05/N1553+J1553,IF(U:U="国债3",0.05/N1553+J1553,IF(U:U="国开0",0,IF(U:U="农发0",0,IF(U:U="国债0",0,IF(U:U="口行0",0,0.1/N1553+J1553)))))))))))))))))))))))))</f>
        <v>4.5614256046193038</v>
      </c>
      <c r="Q1553" s="1"/>
      <c r="R1553" s="88">
        <f t="shared" si="49"/>
        <v>0.78256046193034834</v>
      </c>
      <c r="S1553" s="1"/>
      <c r="U1553" s="1" t="str">
        <f>IF(I:I="国家开发银行","国开",IF(I:I="中国进出口银行","口行",IF(I:I="中国农业发展银行","农发","国债")))&amp;IF(G:G&lt;1,"0",G1553)</f>
        <v>农发10</v>
      </c>
      <c r="W1553" s="1"/>
      <c r="X1553" s="1"/>
    </row>
    <row r="1554" spans="1:24" ht="15.75" hidden="1" x14ac:dyDescent="0.25">
      <c r="A1554" s="113" t="str">
        <f t="shared" si="48"/>
        <v>180401.IB</v>
      </c>
      <c r="B1554" s="29" t="s">
        <v>4547</v>
      </c>
      <c r="C1554" s="29" t="s">
        <v>4548</v>
      </c>
      <c r="D1554" s="33">
        <v>43250</v>
      </c>
      <c r="E1554" s="33">
        <v>43252</v>
      </c>
      <c r="F1554" s="30">
        <v>40</v>
      </c>
      <c r="G1554" s="30">
        <v>7</v>
      </c>
      <c r="H1554" s="29" t="s">
        <v>12</v>
      </c>
      <c r="I1554" s="29" t="s">
        <v>41</v>
      </c>
      <c r="J1554" s="30">
        <v>4.5225999999999997</v>
      </c>
      <c r="K1554" s="30">
        <v>2.21</v>
      </c>
      <c r="L1554" s="30"/>
      <c r="M1554" s="30">
        <v>1.43</v>
      </c>
      <c r="N1554" s="84">
        <f>[1]!b_anal_modidura_cnbd(A1554,E1554,1)</f>
        <v>5.4608999999999996</v>
      </c>
      <c r="O1554" s="85">
        <f>[1]!b_anal_yield_cnbd(A1554,D1554,1)</f>
        <v>4.5293000000000001</v>
      </c>
      <c r="P1554" s="86">
        <f>IF(U:U="国开1",0.09/N1554+J1554,IF(U:U="国开3",0.14/N1554+J1554,IF(U:U="国开5",0.24/N1554+J1554,IF(U:U="国开7",0.24/N1554+J1554,IF(U:U="国开10",0.29/N1554+J1554,IF(U:U="口行1",0.08/N1554+J1554,IF(U:U="口行2",0.08/N1554+J1554,IF(U:U="口行3",0.08/N1554+J1554,IF(U:U="口行5",0.13/N1554+J1554,IF(U:U="口行7",0.13/N1554+J1554,IF(U:U="口行10",0.18/N1554+J1554,IF(U:U="农发1",0.09/N1554+J1554,IF(U:U="农发2",0.09/N1554+J1554,IF(U:U="农发3",0.09/N1554+J1554,IF(U:U="农发5",0.14/N1554+J1554,IF(U:U="农发7",0.19/N1554+J1554,IF(U:U="农发10",0.19/N1554+J1554,IF(U:U="农发20",0.24/N1554+J1554,IF(U:U="国债1",0.05/N1554+J1554,IF(U:U="国债2",0.05/N1554+J1554,IF(U:U="国债3",0.05/N1554+J1554,IF(U:U="国开0",0,IF(U:U="农发0",0,IF(U:U="国债0",0,IF(U:U="口行0",0,0.1/N1554+J1554)))))))))))))))))))))))))</f>
        <v>4.557392799721657</v>
      </c>
      <c r="Q1554" s="1"/>
      <c r="R1554" s="88">
        <f t="shared" si="49"/>
        <v>2.8092799721656903</v>
      </c>
      <c r="S1554" s="1"/>
      <c r="U1554" s="1" t="str">
        <f>IF(I:I="国家开发银行","国开",IF(I:I="中国进出口银行","口行",IF(I:I="中国农业发展银行","农发","国债")))&amp;IF(G:G&lt;1,"0",G1554)</f>
        <v>农发7</v>
      </c>
      <c r="W1554" s="1"/>
      <c r="X1554" s="1"/>
    </row>
    <row r="1555" spans="1:24" ht="15.75" hidden="1" x14ac:dyDescent="0.25">
      <c r="A1555" s="113" t="str">
        <f t="shared" si="48"/>
        <v>180408.IB</v>
      </c>
      <c r="B1555" s="29" t="s">
        <v>4549</v>
      </c>
      <c r="C1555" s="29" t="s">
        <v>4550</v>
      </c>
      <c r="D1555" s="33">
        <v>43250</v>
      </c>
      <c r="E1555" s="33">
        <v>43252</v>
      </c>
      <c r="F1555" s="30">
        <v>70</v>
      </c>
      <c r="G1555" s="30">
        <v>5</v>
      </c>
      <c r="H1555" s="29" t="s">
        <v>12</v>
      </c>
      <c r="I1555" s="29" t="s">
        <v>41</v>
      </c>
      <c r="J1555" s="30">
        <v>4.3898000000000001</v>
      </c>
      <c r="K1555" s="30">
        <v>1.67</v>
      </c>
      <c r="L1555" s="30"/>
      <c r="M1555" s="30">
        <v>2.5</v>
      </c>
      <c r="N1555" s="84">
        <f>[1]!b_anal_modidura_cnbd(A1555,E1555,1)</f>
        <v>4.3849999999999998</v>
      </c>
      <c r="O1555" s="85">
        <f>[1]!b_anal_yield_cnbd(A1555,D1555,1)</f>
        <v>4.4237000000000002</v>
      </c>
      <c r="P1555" s="86">
        <f>IF(U:U="国开1",0.09/N1555+J1555,IF(U:U="国开3",0.14/N1555+J1555,IF(U:U="国开5",0.24/N1555+J1555,IF(U:U="国开7",0.24/N1555+J1555,IF(U:U="国开10",0.29/N1555+J1555,IF(U:U="口行1",0.08/N1555+J1555,IF(U:U="口行2",0.08/N1555+J1555,IF(U:U="口行3",0.08/N1555+J1555,IF(U:U="口行5",0.13/N1555+J1555,IF(U:U="口行7",0.13/N1555+J1555,IF(U:U="口行10",0.18/N1555+J1555,IF(U:U="农发1",0.09/N1555+J1555,IF(U:U="农发2",0.09/N1555+J1555,IF(U:U="农发3",0.09/N1555+J1555,IF(U:U="农发5",0.14/N1555+J1555,IF(U:U="农发7",0.19/N1555+J1555,IF(U:U="农发10",0.19/N1555+J1555,IF(U:U="农发20",0.24/N1555+J1555,IF(U:U="国债1",0.05/N1555+J1555,IF(U:U="国债2",0.05/N1555+J1555,IF(U:U="国债3",0.05/N1555+J1555,IF(U:U="国开0",0,IF(U:U="农发0",0,IF(U:U="国债0",0,IF(U:U="口行0",0,0.1/N1555+J1555)))))))))))))))))))))))))</f>
        <v>4.4217270239452677</v>
      </c>
      <c r="Q1555" s="1"/>
      <c r="R1555" s="88">
        <f t="shared" si="49"/>
        <v>-0.1972976054732456</v>
      </c>
      <c r="S1555" s="1"/>
      <c r="U1555" s="1" t="str">
        <f>IF(I:I="国家开发银行","国开",IF(I:I="中国进出口银行","口行",IF(I:I="中国农业发展银行","农发","国债")))&amp;IF(G:G&lt;1,"0",G1555)</f>
        <v>农发5</v>
      </c>
      <c r="W1555" s="1"/>
      <c r="X1555" s="1"/>
    </row>
    <row r="1556" spans="1:24" ht="15.75" hidden="1" x14ac:dyDescent="0.25">
      <c r="A1556" s="113" t="str">
        <f t="shared" si="48"/>
        <v>180204.IB</v>
      </c>
      <c r="B1556" s="29" t="s">
        <v>4551</v>
      </c>
      <c r="C1556" s="29" t="s">
        <v>4552</v>
      </c>
      <c r="D1556" s="33">
        <v>43251</v>
      </c>
      <c r="E1556" s="33">
        <v>43255</v>
      </c>
      <c r="F1556" s="30">
        <v>70</v>
      </c>
      <c r="G1556" s="30">
        <v>5</v>
      </c>
      <c r="H1556" s="29" t="s">
        <v>12</v>
      </c>
      <c r="I1556" s="29" t="s">
        <v>15</v>
      </c>
      <c r="J1556" s="30">
        <v>4.2679</v>
      </c>
      <c r="K1556" s="30">
        <v>3.1</v>
      </c>
      <c r="L1556" s="30"/>
      <c r="M1556" s="30">
        <v>1.49</v>
      </c>
      <c r="N1556" s="84">
        <f>[1]!b_anal_modidura_cnbd(A1556,E1556,1)</f>
        <v>4.1929999999999996</v>
      </c>
      <c r="O1556" s="85">
        <f>[1]!b_anal_yield_cnbd(A1556,D1556,1)</f>
        <v>4.3352000000000004</v>
      </c>
      <c r="P1556" s="86">
        <f>IF(U:U="国开1",0.09/N1556+J1556,IF(U:U="国开3",0.14/N1556+J1556,IF(U:U="国开5",0.24/N1556+J1556,IF(U:U="国开7",0.24/N1556+J1556,IF(U:U="国开10",0.29/N1556+J1556,IF(U:U="口行1",0.08/N1556+J1556,IF(U:U="口行2",0.08/N1556+J1556,IF(U:U="口行3",0.08/N1556+J1556,IF(U:U="口行5",0.13/N1556+J1556,IF(U:U="口行7",0.13/N1556+J1556,IF(U:U="口行10",0.18/N1556+J1556,IF(U:U="农发1",0.09/N1556+J1556,IF(U:U="农发2",0.09/N1556+J1556,IF(U:U="农发3",0.09/N1556+J1556,IF(U:U="农发5",0.14/N1556+J1556,IF(U:U="农发7",0.19/N1556+J1556,IF(U:U="农发10",0.19/N1556+J1556,IF(U:U="农发20",0.24/N1556+J1556,IF(U:U="国债1",0.05/N1556+J1556,IF(U:U="国债2",0.05/N1556+J1556,IF(U:U="国债3",0.05/N1556+J1556,IF(U:U="国开0",0,IF(U:U="农发0",0,IF(U:U="国债0",0,IF(U:U="口行0",0,0.1/N1556+J1556)))))))))))))))))))))))))</f>
        <v>4.3251382542332459</v>
      </c>
      <c r="Q1556" s="1"/>
      <c r="R1556" s="88">
        <f t="shared" si="49"/>
        <v>-1.0061745766754449</v>
      </c>
      <c r="S1556" s="1"/>
      <c r="U1556" s="1" t="str">
        <f>IF(I:I="国家开发银行","国开",IF(I:I="中国进出口银行","口行",IF(I:I="中国农业发展银行","农发","国债")))&amp;IF(G:G&lt;1,"0",G1556)</f>
        <v>国开5</v>
      </c>
      <c r="W1556" s="1"/>
      <c r="X1556" s="1"/>
    </row>
    <row r="1557" spans="1:24" ht="15.75" hidden="1" x14ac:dyDescent="0.25">
      <c r="A1557" s="113" t="str">
        <f t="shared" si="48"/>
        <v>180206.IB</v>
      </c>
      <c r="B1557" s="29" t="s">
        <v>4553</v>
      </c>
      <c r="C1557" s="29" t="s">
        <v>4554</v>
      </c>
      <c r="D1557" s="33">
        <v>43251</v>
      </c>
      <c r="E1557" s="33">
        <v>43255</v>
      </c>
      <c r="F1557" s="30">
        <v>40</v>
      </c>
      <c r="G1557" s="30">
        <v>7</v>
      </c>
      <c r="H1557" s="29" t="s">
        <v>12</v>
      </c>
      <c r="I1557" s="29" t="s">
        <v>15</v>
      </c>
      <c r="J1557" s="30">
        <v>4.4534000000000002</v>
      </c>
      <c r="K1557" s="30">
        <v>4.1100000000000003</v>
      </c>
      <c r="L1557" s="30"/>
      <c r="M1557" s="30">
        <v>1.88</v>
      </c>
      <c r="N1557" s="84">
        <f>[1]!b_anal_modidura_cnbd(A1557,E1557,1)</f>
        <v>5.6955999999999998</v>
      </c>
      <c r="O1557" s="85">
        <f>[1]!b_anal_yield_cnbd(A1557,D1557,1)</f>
        <v>4.5101000000000004</v>
      </c>
      <c r="P1557" s="86">
        <f>IF(U:U="国开1",0.09/N1557+J1557,IF(U:U="国开3",0.14/N1557+J1557,IF(U:U="国开5",0.24/N1557+J1557,IF(U:U="国开7",0.24/N1557+J1557,IF(U:U="国开10",0.29/N1557+J1557,IF(U:U="口行1",0.08/N1557+J1557,IF(U:U="口行2",0.08/N1557+J1557,IF(U:U="口行3",0.08/N1557+J1557,IF(U:U="口行5",0.13/N1557+J1557,IF(U:U="口行7",0.13/N1557+J1557,IF(U:U="口行10",0.18/N1557+J1557,IF(U:U="农发1",0.09/N1557+J1557,IF(U:U="农发2",0.09/N1557+J1557,IF(U:U="农发3",0.09/N1557+J1557,IF(U:U="农发5",0.14/N1557+J1557,IF(U:U="农发7",0.19/N1557+J1557,IF(U:U="农发10",0.19/N1557+J1557,IF(U:U="农发20",0.24/N1557+J1557,IF(U:U="国债1",0.05/N1557+J1557,IF(U:U="国债2",0.05/N1557+J1557,IF(U:U="国债3",0.05/N1557+J1557,IF(U:U="国开0",0,IF(U:U="农发0",0,IF(U:U="国债0",0,IF(U:U="口行0",0,0.1/N1557+J1557)))))))))))))))))))))))))</f>
        <v>4.495537790575181</v>
      </c>
      <c r="Q1557" s="1"/>
      <c r="R1557" s="88">
        <f t="shared" si="49"/>
        <v>-1.456220942481945</v>
      </c>
      <c r="S1557" s="1"/>
      <c r="U1557" s="1" t="str">
        <f>IF(I:I="国家开发银行","国开",IF(I:I="中国进出口银行","口行",IF(I:I="中国农业发展银行","农发","国债")))&amp;IF(G:G&lt;1,"0",G1557)</f>
        <v>国开7</v>
      </c>
      <c r="W1557" s="1"/>
      <c r="X1557" s="1"/>
    </row>
    <row r="1558" spans="1:24" ht="15.75" hidden="1" x14ac:dyDescent="0.25">
      <c r="A1558" s="113" t="str">
        <f t="shared" si="48"/>
        <v>130421.IB</v>
      </c>
      <c r="B1558" s="29" t="s">
        <v>4555</v>
      </c>
      <c r="C1558" s="29" t="s">
        <v>4556</v>
      </c>
      <c r="D1558" s="33">
        <v>43255</v>
      </c>
      <c r="E1558" s="33">
        <v>43257</v>
      </c>
      <c r="F1558" s="30">
        <v>50</v>
      </c>
      <c r="G1558" s="30">
        <v>5</v>
      </c>
      <c r="H1558" s="29" t="s">
        <v>12</v>
      </c>
      <c r="I1558" s="29" t="s">
        <v>41</v>
      </c>
      <c r="J1558" s="30">
        <v>2.5470000000000002</v>
      </c>
      <c r="K1558" s="30">
        <v>4.4000000000000004</v>
      </c>
      <c r="L1558" s="30"/>
      <c r="M1558" s="30">
        <v>3.88</v>
      </c>
      <c r="N1558" s="84">
        <f>[1]!b_anal_modidura_cnbd(A1558,E1558,1)</f>
        <v>0.27979999999999999</v>
      </c>
      <c r="O1558" s="85">
        <f>[1]!b_anal_yield_cnbd(A1558,D1558,1)</f>
        <v>3.0529999999999999</v>
      </c>
      <c r="P1558" s="86">
        <f>IF(U:U="国开1",0.09/N1558+J1558,IF(U:U="国开3",0.14/N1558+J1558,IF(U:U="国开5",0.24/N1558+J1558,IF(U:U="国开7",0.24/N1558+J1558,IF(U:U="国开10",0.29/N1558+J1558,IF(U:U="口行1",0.08/N1558+J1558,IF(U:U="口行2",0.08/N1558+J1558,IF(U:U="口行3",0.08/N1558+J1558,IF(U:U="口行5",0.13/N1558+J1558,IF(U:U="口行7",0.13/N1558+J1558,IF(U:U="口行10",0.18/N1558+J1558,IF(U:U="农发1",0.09/N1558+J1558,IF(U:U="农发2",0.09/N1558+J1558,IF(U:U="农发3",0.09/N1558+J1558,IF(U:U="农发5",0.14/N1558+J1558,IF(U:U="农发7",0.19/N1558+J1558,IF(U:U="农发10",0.19/N1558+J1558,IF(U:U="农发20",0.24/N1558+J1558,IF(U:U="国债1",0.05/N1558+J1558,IF(U:U="国债2",0.05/N1558+J1558,IF(U:U="国债3",0.05/N1558+J1558,IF(U:U="国开0",0,IF(U:U="农发0",0,IF(U:U="国债0",0,IF(U:U="口行0",0,0.1/N1558+J1558)))))))))))))))))))))))))</f>
        <v>3.0473573981415298</v>
      </c>
      <c r="Q1558" s="1"/>
      <c r="R1558" s="88">
        <f t="shared" si="49"/>
        <v>-0.56426018584700977</v>
      </c>
      <c r="S1558" s="1"/>
      <c r="U1558" s="1" t="str">
        <f>IF(I:I="国家开发银行","国开",IF(I:I="中国进出口银行","口行",IF(I:I="中国农业发展银行","农发","国债")))&amp;IF(G:G&lt;1,"0",G1558)</f>
        <v>农发5</v>
      </c>
      <c r="W1558" s="1"/>
      <c r="X1558" s="1"/>
    </row>
    <row r="1559" spans="1:24" ht="15.75" hidden="1" x14ac:dyDescent="0.25">
      <c r="A1559" s="113" t="str">
        <f t="shared" si="48"/>
        <v>180409.IB</v>
      </c>
      <c r="B1559" s="29" t="s">
        <v>4557</v>
      </c>
      <c r="C1559" s="29" t="s">
        <v>4558</v>
      </c>
      <c r="D1559" s="33">
        <v>43255</v>
      </c>
      <c r="E1559" s="33">
        <v>43257</v>
      </c>
      <c r="F1559" s="30">
        <v>70</v>
      </c>
      <c r="G1559" s="30">
        <v>3</v>
      </c>
      <c r="H1559" s="29" t="s">
        <v>12</v>
      </c>
      <c r="I1559" s="29" t="s">
        <v>41</v>
      </c>
      <c r="J1559" s="30">
        <v>4.2679999999999998</v>
      </c>
      <c r="K1559" s="30">
        <v>2.04</v>
      </c>
      <c r="L1559" s="30"/>
      <c r="M1559" s="30">
        <v>1.0900000000000001</v>
      </c>
      <c r="N1559" s="84">
        <f>[1]!b_anal_modidura_cnbd(A1559,E1559,1)</f>
        <v>2.7473999999999998</v>
      </c>
      <c r="O1559" s="85">
        <f>[1]!b_anal_yield_cnbd(A1559,D1559,1)</f>
        <v>4.3030999999999997</v>
      </c>
      <c r="P1559" s="86">
        <f>IF(U:U="国开1",0.09/N1559+J1559,IF(U:U="国开3",0.14/N1559+J1559,IF(U:U="国开5",0.24/N1559+J1559,IF(U:U="国开7",0.24/N1559+J1559,IF(U:U="国开10",0.29/N1559+J1559,IF(U:U="口行1",0.08/N1559+J1559,IF(U:U="口行2",0.08/N1559+J1559,IF(U:U="口行3",0.08/N1559+J1559,IF(U:U="口行5",0.13/N1559+J1559,IF(U:U="口行7",0.13/N1559+J1559,IF(U:U="口行10",0.18/N1559+J1559,IF(U:U="农发1",0.09/N1559+J1559,IF(U:U="农发2",0.09/N1559+J1559,IF(U:U="农发3",0.09/N1559+J1559,IF(U:U="农发5",0.14/N1559+J1559,IF(U:U="农发7",0.19/N1559+J1559,IF(U:U="农发10",0.19/N1559+J1559,IF(U:U="农发20",0.24/N1559+J1559,IF(U:U="国债1",0.05/N1559+J1559,IF(U:U="国债2",0.05/N1559+J1559,IF(U:U="国债3",0.05/N1559+J1559,IF(U:U="国开0",0,IF(U:U="农发0",0,IF(U:U="国债0",0,IF(U:U="口行0",0,0.1/N1559+J1559)))))))))))))))))))))))))</f>
        <v>4.3007582441581125</v>
      </c>
      <c r="Q1559" s="1"/>
      <c r="R1559" s="88">
        <f t="shared" si="49"/>
        <v>-0.23417558418872275</v>
      </c>
      <c r="S1559" s="1"/>
      <c r="U1559" s="1" t="str">
        <f>IF(I:I="国家开发银行","国开",IF(I:I="中国进出口银行","口行",IF(I:I="中国农业发展银行","农发","国债")))&amp;IF(G:G&lt;1,"0",G1559)</f>
        <v>农发3</v>
      </c>
      <c r="W1559" s="1"/>
      <c r="X1559" s="1"/>
    </row>
    <row r="1560" spans="1:24" ht="15.75" hidden="1" x14ac:dyDescent="0.25">
      <c r="A1560" s="113" t="str">
        <f t="shared" si="48"/>
        <v>180408.IB</v>
      </c>
      <c r="B1560" s="29" t="s">
        <v>4559</v>
      </c>
      <c r="C1560" s="29" t="s">
        <v>4560</v>
      </c>
      <c r="D1560" s="33">
        <v>43255</v>
      </c>
      <c r="E1560" s="33">
        <v>43257</v>
      </c>
      <c r="F1560" s="30">
        <v>60</v>
      </c>
      <c r="G1560" s="30">
        <v>5</v>
      </c>
      <c r="H1560" s="29" t="s">
        <v>12</v>
      </c>
      <c r="I1560" s="29" t="s">
        <v>41</v>
      </c>
      <c r="J1560" s="30">
        <v>4.4146999999999998</v>
      </c>
      <c r="K1560" s="30">
        <v>2.78</v>
      </c>
      <c r="L1560" s="30"/>
      <c r="M1560" s="30">
        <v>3.96</v>
      </c>
      <c r="N1560" s="84">
        <f>[1]!b_anal_modidura_cnbd(A1560,E1560,1)</f>
        <v>4.37</v>
      </c>
      <c r="O1560" s="85">
        <f>[1]!b_anal_yield_cnbd(A1560,D1560,1)</f>
        <v>4.4450000000000003</v>
      </c>
      <c r="P1560" s="86">
        <f>IF(U:U="国开1",0.09/N1560+J1560,IF(U:U="国开3",0.14/N1560+J1560,IF(U:U="国开5",0.24/N1560+J1560,IF(U:U="国开7",0.24/N1560+J1560,IF(U:U="国开10",0.29/N1560+J1560,IF(U:U="口行1",0.08/N1560+J1560,IF(U:U="口行2",0.08/N1560+J1560,IF(U:U="口行3",0.08/N1560+J1560,IF(U:U="口行5",0.13/N1560+J1560,IF(U:U="口行7",0.13/N1560+J1560,IF(U:U="口行10",0.18/N1560+J1560,IF(U:U="农发1",0.09/N1560+J1560,IF(U:U="农发2",0.09/N1560+J1560,IF(U:U="农发3",0.09/N1560+J1560,IF(U:U="农发5",0.14/N1560+J1560,IF(U:U="农发7",0.19/N1560+J1560,IF(U:U="农发10",0.19/N1560+J1560,IF(U:U="农发20",0.24/N1560+J1560,IF(U:U="国债1",0.05/N1560+J1560,IF(U:U="国债2",0.05/N1560+J1560,IF(U:U="国债3",0.05/N1560+J1560,IF(U:U="国开0",0,IF(U:U="农发0",0,IF(U:U="国债0",0,IF(U:U="口行0",0,0.1/N1560+J1560)))))))))))))))))))))))))</f>
        <v>4.4467366132723107</v>
      </c>
      <c r="Q1560" s="1"/>
      <c r="R1560" s="88">
        <f t="shared" si="49"/>
        <v>0.17366132723104499</v>
      </c>
      <c r="S1560" s="1"/>
      <c r="U1560" s="1" t="str">
        <f>IF(I:I="国家开发银行","国开",IF(I:I="中国进出口银行","口行",IF(I:I="中国农业发展银行","农发","国债")))&amp;IF(G:G&lt;1,"0",G1560)</f>
        <v>农发5</v>
      </c>
      <c r="W1560" s="1"/>
      <c r="X1560" s="1"/>
    </row>
    <row r="1561" spans="1:24" ht="15.75" hidden="1" x14ac:dyDescent="0.25">
      <c r="A1561" s="113" t="str">
        <f t="shared" si="48"/>
        <v>180204.IB</v>
      </c>
      <c r="B1561" s="29" t="s">
        <v>4561</v>
      </c>
      <c r="C1561" s="29" t="s">
        <v>4562</v>
      </c>
      <c r="D1561" s="33">
        <v>43256</v>
      </c>
      <c r="E1561" s="33">
        <v>43258</v>
      </c>
      <c r="F1561" s="30">
        <v>50</v>
      </c>
      <c r="G1561" s="30">
        <v>5</v>
      </c>
      <c r="H1561" s="29" t="s">
        <v>12</v>
      </c>
      <c r="I1561" s="29" t="s">
        <v>15</v>
      </c>
      <c r="J1561" s="30">
        <v>4.2760999999999996</v>
      </c>
      <c r="K1561" s="30">
        <v>4.2</v>
      </c>
      <c r="L1561" s="30"/>
      <c r="M1561" s="30">
        <v>9.84</v>
      </c>
      <c r="N1561" s="84">
        <f>[1]!b_anal_modidura_cnbd(A1561,E1561,1)</f>
        <v>4.1840999999999999</v>
      </c>
      <c r="O1561" s="85">
        <f>[1]!b_anal_yield_cnbd(A1561,D1561,1)</f>
        <v>4.3552</v>
      </c>
      <c r="P1561" s="86">
        <f>IF(U:U="国开1",0.09/N1561+J1561,IF(U:U="国开3",0.14/N1561+J1561,IF(U:U="国开5",0.24/N1561+J1561,IF(U:U="国开7",0.24/N1561+J1561,IF(U:U="国开10",0.29/N1561+J1561,IF(U:U="口行1",0.08/N1561+J1561,IF(U:U="口行2",0.08/N1561+J1561,IF(U:U="口行3",0.08/N1561+J1561,IF(U:U="口行5",0.13/N1561+J1561,IF(U:U="口行7",0.13/N1561+J1561,IF(U:U="口行10",0.18/N1561+J1561,IF(U:U="农发1",0.09/N1561+J1561,IF(U:U="农发2",0.09/N1561+J1561,IF(U:U="农发3",0.09/N1561+J1561,IF(U:U="农发5",0.14/N1561+J1561,IF(U:U="农发7",0.19/N1561+J1561,IF(U:U="农发10",0.19/N1561+J1561,IF(U:U="农发20",0.24/N1561+J1561,IF(U:U="国债1",0.05/N1561+J1561,IF(U:U="国债2",0.05/N1561+J1561,IF(U:U="国债3",0.05/N1561+J1561,IF(U:U="国开0",0,IF(U:U="农发0",0,IF(U:U="国债0",0,IF(U:U="口行0",0,0.1/N1561+J1561)))))))))))))))))))))))))</f>
        <v>4.3334600057359998</v>
      </c>
      <c r="Q1561" s="1"/>
      <c r="R1561" s="88">
        <f t="shared" si="49"/>
        <v>-2.1739994264000195</v>
      </c>
      <c r="S1561" s="1"/>
      <c r="U1561" s="1" t="str">
        <f>IF(I:I="国家开发银行","国开",IF(I:I="中国进出口银行","口行",IF(I:I="中国农业发展银行","农发","国债")))&amp;IF(G:G&lt;1,"0",G1561)</f>
        <v>国开5</v>
      </c>
      <c r="W1561" s="1"/>
      <c r="X1561" s="1"/>
    </row>
    <row r="1562" spans="1:24" ht="15.75" hidden="1" x14ac:dyDescent="0.25">
      <c r="A1562" s="113" t="str">
        <f t="shared" si="48"/>
        <v>180208.IB</v>
      </c>
      <c r="B1562" s="29" t="s">
        <v>4563</v>
      </c>
      <c r="C1562" s="29" t="s">
        <v>4564</v>
      </c>
      <c r="D1562" s="33">
        <v>43256</v>
      </c>
      <c r="E1562" s="33">
        <v>43259</v>
      </c>
      <c r="F1562" s="30">
        <v>49</v>
      </c>
      <c r="G1562" s="30">
        <v>3</v>
      </c>
      <c r="H1562" s="29" t="s">
        <v>12</v>
      </c>
      <c r="I1562" s="29" t="s">
        <v>15</v>
      </c>
      <c r="J1562" s="30">
        <v>4.1637000000000004</v>
      </c>
      <c r="K1562" s="30">
        <v>4.95</v>
      </c>
      <c r="L1562" s="30"/>
      <c r="M1562" s="30">
        <v>1.18</v>
      </c>
      <c r="N1562" s="84">
        <f>[1]!b_anal_modidura_cnbd(A1562,E1562,1)</f>
        <v>2.6556999999999999</v>
      </c>
      <c r="O1562" s="85">
        <f>[1]!b_anal_yield_cnbd(A1562,D1562,1)</f>
        <v>4.2599</v>
      </c>
      <c r="P1562" s="86">
        <f>IF(U:U="国开1",0.09/N1562+J1562,IF(U:U="国开3",0.14/N1562+J1562,IF(U:U="国开5",0.24/N1562+J1562,IF(U:U="国开7",0.24/N1562+J1562,IF(U:U="国开10",0.29/N1562+J1562,IF(U:U="口行1",0.08/N1562+J1562,IF(U:U="口行2",0.08/N1562+J1562,IF(U:U="口行3",0.08/N1562+J1562,IF(U:U="口行5",0.13/N1562+J1562,IF(U:U="口行7",0.13/N1562+J1562,IF(U:U="口行10",0.18/N1562+J1562,IF(U:U="农发1",0.09/N1562+J1562,IF(U:U="农发2",0.09/N1562+J1562,IF(U:U="农发3",0.09/N1562+J1562,IF(U:U="农发5",0.14/N1562+J1562,IF(U:U="农发7",0.19/N1562+J1562,IF(U:U="农发10",0.19/N1562+J1562,IF(U:U="农发20",0.24/N1562+J1562,IF(U:U="国债1",0.05/N1562+J1562,IF(U:U="国债2",0.05/N1562+J1562,IF(U:U="国债3",0.05/N1562+J1562,IF(U:U="国开0",0,IF(U:U="农发0",0,IF(U:U="国债0",0,IF(U:U="口行0",0,0.1/N1562+J1562)))))))))))))))))))))))))</f>
        <v>4.2164167978310809</v>
      </c>
      <c r="Q1562" s="1"/>
      <c r="R1562" s="88">
        <f t="shared" si="49"/>
        <v>-4.34832021689191</v>
      </c>
      <c r="S1562" s="1"/>
      <c r="U1562" s="1" t="str">
        <f>IF(I:I="国家开发银行","国开",IF(I:I="中国进出口银行","口行",IF(I:I="中国农业发展银行","农发","国债")))&amp;IF(G:G&lt;1,"0",G1562)</f>
        <v>国开3</v>
      </c>
      <c r="W1562" s="1"/>
      <c r="X1562" s="1"/>
    </row>
    <row r="1563" spans="1:24" ht="15.75" hidden="1" x14ac:dyDescent="0.25">
      <c r="A1563" s="113" t="str">
        <f t="shared" si="48"/>
        <v>180406.IB</v>
      </c>
      <c r="B1563" s="29" t="s">
        <v>4565</v>
      </c>
      <c r="C1563" s="29" t="s">
        <v>4566</v>
      </c>
      <c r="D1563" s="33">
        <v>43257</v>
      </c>
      <c r="E1563" s="33">
        <v>43259</v>
      </c>
      <c r="F1563" s="30">
        <v>60</v>
      </c>
      <c r="G1563" s="30">
        <v>10</v>
      </c>
      <c r="H1563" s="29" t="s">
        <v>12</v>
      </c>
      <c r="I1563" s="29" t="s">
        <v>41</v>
      </c>
      <c r="J1563" s="30">
        <v>4.5899000000000001</v>
      </c>
      <c r="K1563" s="30">
        <v>2.61</v>
      </c>
      <c r="L1563" s="30"/>
      <c r="M1563" s="30">
        <v>2.14</v>
      </c>
      <c r="N1563" s="84">
        <f>[1]!b_anal_modidura_cnbd(A1563,E1563,1)</f>
        <v>7.7881999999999998</v>
      </c>
      <c r="O1563" s="85">
        <f>[1]!b_anal_yield_cnbd(A1563,D1563,1)</f>
        <v>4.6100000000000003</v>
      </c>
      <c r="P1563" s="86">
        <f>IF(U:U="国开1",0.09/N1563+J1563,IF(U:U="国开3",0.14/N1563+J1563,IF(U:U="国开5",0.24/N1563+J1563,IF(U:U="国开7",0.24/N1563+J1563,IF(U:U="国开10",0.29/N1563+J1563,IF(U:U="口行1",0.08/N1563+J1563,IF(U:U="口行2",0.08/N1563+J1563,IF(U:U="口行3",0.08/N1563+J1563,IF(U:U="口行5",0.13/N1563+J1563,IF(U:U="口行7",0.13/N1563+J1563,IF(U:U="口行10",0.18/N1563+J1563,IF(U:U="农发1",0.09/N1563+J1563,IF(U:U="农发2",0.09/N1563+J1563,IF(U:U="农发3",0.09/N1563+J1563,IF(U:U="农发5",0.14/N1563+J1563,IF(U:U="农发7",0.19/N1563+J1563,IF(U:U="农发10",0.19/N1563+J1563,IF(U:U="农发20",0.24/N1563+J1563,IF(U:U="国债1",0.05/N1563+J1563,IF(U:U="国债2",0.05/N1563+J1563,IF(U:U="国债3",0.05/N1563+J1563,IF(U:U="国开0",0,IF(U:U="农发0",0,IF(U:U="国债0",0,IF(U:U="口行0",0,0.1/N1563+J1563)))))))))))))))))))))))))</f>
        <v>4.6142958809481014</v>
      </c>
      <c r="Q1563" s="1"/>
      <c r="R1563" s="88">
        <f t="shared" si="49"/>
        <v>0.42958809481010718</v>
      </c>
      <c r="S1563" s="1"/>
      <c r="U1563" s="1" t="str">
        <f>IF(I:I="国家开发银行","国开",IF(I:I="中国进出口银行","口行",IF(I:I="中国农业发展银行","农发","国债")))&amp;IF(G:G&lt;1,"0",G1563)</f>
        <v>农发10</v>
      </c>
      <c r="W1563" s="1"/>
      <c r="X1563" s="1"/>
    </row>
    <row r="1564" spans="1:24" ht="15.75" hidden="1" x14ac:dyDescent="0.25">
      <c r="A1564" s="113" t="str">
        <f t="shared" si="48"/>
        <v>180401.IB</v>
      </c>
      <c r="B1564" s="29" t="s">
        <v>4567</v>
      </c>
      <c r="C1564" s="29" t="s">
        <v>4568</v>
      </c>
      <c r="D1564" s="33">
        <v>43257</v>
      </c>
      <c r="E1564" s="33">
        <v>43259</v>
      </c>
      <c r="F1564" s="30">
        <v>41.1</v>
      </c>
      <c r="G1564" s="30">
        <v>7</v>
      </c>
      <c r="H1564" s="29" t="s">
        <v>12</v>
      </c>
      <c r="I1564" s="29" t="s">
        <v>41</v>
      </c>
      <c r="J1564" s="30">
        <v>4.5048000000000004</v>
      </c>
      <c r="K1564" s="30">
        <v>2.94</v>
      </c>
      <c r="L1564" s="30"/>
      <c r="M1564" s="30">
        <v>1.24</v>
      </c>
      <c r="N1564" s="84">
        <f>[1]!b_anal_modidura_cnbd(A1564,E1564,1)</f>
        <v>5.4421999999999997</v>
      </c>
      <c r="O1564" s="85">
        <f>[1]!b_anal_yield_cnbd(A1564,D1564,1)</f>
        <v>4.5502000000000002</v>
      </c>
      <c r="P1564" s="86">
        <f>IF(U:U="国开1",0.09/N1564+J1564,IF(U:U="国开3",0.14/N1564+J1564,IF(U:U="国开5",0.24/N1564+J1564,IF(U:U="国开7",0.24/N1564+J1564,IF(U:U="国开10",0.29/N1564+J1564,IF(U:U="口行1",0.08/N1564+J1564,IF(U:U="口行2",0.08/N1564+J1564,IF(U:U="口行3",0.08/N1564+J1564,IF(U:U="口行5",0.13/N1564+J1564,IF(U:U="口行7",0.13/N1564+J1564,IF(U:U="口行10",0.18/N1564+J1564,IF(U:U="农发1",0.09/N1564+J1564,IF(U:U="农发2",0.09/N1564+J1564,IF(U:U="农发3",0.09/N1564+J1564,IF(U:U="农发5",0.14/N1564+J1564,IF(U:U="农发7",0.19/N1564+J1564,IF(U:U="农发10",0.19/N1564+J1564,IF(U:U="农发20",0.24/N1564+J1564,IF(U:U="国债1",0.05/N1564+J1564,IF(U:U="国债2",0.05/N1564+J1564,IF(U:U="国债3",0.05/N1564+J1564,IF(U:U="国开0",0,IF(U:U="农发0",0,IF(U:U="国债0",0,IF(U:U="口行0",0,0.1/N1564+J1564)))))))))))))))))))))))))</f>
        <v>4.539712351622506</v>
      </c>
      <c r="Q1564" s="1"/>
      <c r="R1564" s="88">
        <f t="shared" si="49"/>
        <v>-1.0487648377494274</v>
      </c>
      <c r="S1564" s="1"/>
      <c r="U1564" s="1" t="str">
        <f>IF(I:I="国家开发银行","国开",IF(I:I="中国进出口银行","口行",IF(I:I="中国农业发展银行","农发","国债")))&amp;IF(G:G&lt;1,"0",G1564)</f>
        <v>农发7</v>
      </c>
      <c r="W1564" s="1"/>
      <c r="X1564" s="1"/>
    </row>
    <row r="1565" spans="1:24" ht="15.75" hidden="1" x14ac:dyDescent="0.25">
      <c r="A1565" s="113" t="str">
        <f t="shared" si="48"/>
        <v>180007.IB</v>
      </c>
      <c r="B1565" s="29" t="s">
        <v>4569</v>
      </c>
      <c r="C1565" s="29" t="s">
        <v>4570</v>
      </c>
      <c r="D1565" s="33">
        <v>43257</v>
      </c>
      <c r="E1565" s="33">
        <v>43258</v>
      </c>
      <c r="F1565" s="30">
        <v>453.1</v>
      </c>
      <c r="G1565" s="30">
        <v>3</v>
      </c>
      <c r="H1565" s="29" t="s">
        <v>12</v>
      </c>
      <c r="I1565" s="29" t="s">
        <v>31</v>
      </c>
      <c r="J1565" s="30">
        <v>3.3895</v>
      </c>
      <c r="K1565" s="30">
        <v>2.39</v>
      </c>
      <c r="L1565" s="30">
        <v>3.419</v>
      </c>
      <c r="M1565" s="30">
        <v>1.44</v>
      </c>
      <c r="N1565" s="84">
        <f>[1]!b_anal_modidura_cnbd(A1565,E1565,1)</f>
        <v>2.6577000000000002</v>
      </c>
      <c r="O1565" s="85">
        <f>[1]!b_anal_yield_cnbd(A1565,D1565,1)</f>
        <v>3.4201000000000001</v>
      </c>
      <c r="P1565" s="86">
        <f>IF(U:U="国开1",0.09/N1565+J1565,IF(U:U="国开3",0.14/N1565+J1565,IF(U:U="国开5",0.24/N1565+J1565,IF(U:U="国开7",0.24/N1565+J1565,IF(U:U="国开10",0.29/N1565+J1565,IF(U:U="口行1",0.08/N1565+J1565,IF(U:U="口行2",0.08/N1565+J1565,IF(U:U="口行3",0.08/N1565+J1565,IF(U:U="口行5",0.13/N1565+J1565,IF(U:U="口行7",0.13/N1565+J1565,IF(U:U="口行10",0.18/N1565+J1565,IF(U:U="农发1",0.09/N1565+J1565,IF(U:U="农发2",0.09/N1565+J1565,IF(U:U="农发3",0.09/N1565+J1565,IF(U:U="农发5",0.14/N1565+J1565,IF(U:U="农发7",0.19/N1565+J1565,IF(U:U="农发10",0.19/N1565+J1565,IF(U:U="农发20",0.24/N1565+J1565,IF(U:U="国债1",0.05/N1565+J1565,IF(U:U="国债2",0.05/N1565+J1565,IF(U:U="国债3",0.05/N1565+J1565,IF(U:U="国开0",0,IF(U:U="农发0",0,IF(U:U="国债0",0,IF(U:U="口行0",0,0.1/N1565+J1565)))))))))))))))))))))))))</f>
        <v>3.4083132595853556</v>
      </c>
      <c r="Q1565" s="1"/>
      <c r="R1565" s="88">
        <f t="shared" si="49"/>
        <v>-1.1786740414644559</v>
      </c>
      <c r="S1565" s="1"/>
      <c r="U1565" s="1" t="str">
        <f>IF(I:I="国家开发银行","国开",IF(I:I="中国进出口银行","口行",IF(I:I="中国农业发展银行","农发","国债")))&amp;IF(G:G&lt;1,"0",G1565)</f>
        <v>国债3</v>
      </c>
      <c r="W1565" s="1"/>
      <c r="X1565" s="1"/>
    </row>
    <row r="1566" spans="1:24" ht="15.75" hidden="1" x14ac:dyDescent="0.25">
      <c r="A1566" s="113" t="str">
        <f t="shared" si="48"/>
        <v>180205.IB</v>
      </c>
      <c r="B1566" s="29" t="s">
        <v>4571</v>
      </c>
      <c r="C1566" s="29" t="s">
        <v>4572</v>
      </c>
      <c r="D1566" s="33">
        <v>43258</v>
      </c>
      <c r="E1566" s="33">
        <v>43262</v>
      </c>
      <c r="F1566" s="30">
        <v>120</v>
      </c>
      <c r="G1566" s="30">
        <v>10</v>
      </c>
      <c r="H1566" s="29" t="s">
        <v>12</v>
      </c>
      <c r="I1566" s="29" t="s">
        <v>15</v>
      </c>
      <c r="J1566" s="30">
        <v>4.4255000000000004</v>
      </c>
      <c r="K1566" s="30">
        <v>2.59</v>
      </c>
      <c r="L1566" s="30"/>
      <c r="M1566" s="30">
        <v>4.21</v>
      </c>
      <c r="N1566" s="84">
        <f>[1]!b_anal_modidura_cnbd(A1566,E1566,1)</f>
        <v>7.5130999999999997</v>
      </c>
      <c r="O1566" s="85">
        <f>[1]!b_anal_yield_cnbd(A1566,D1566,1)</f>
        <v>4.4707999999999997</v>
      </c>
      <c r="P1566" s="86">
        <f>IF(U:U="国开1",0.09/N1566+J1566,IF(U:U="国开3",0.14/N1566+J1566,IF(U:U="国开5",0.24/N1566+J1566,IF(U:U="国开7",0.24/N1566+J1566,IF(U:U="国开10",0.29/N1566+J1566,IF(U:U="口行1",0.08/N1566+J1566,IF(U:U="口行2",0.08/N1566+J1566,IF(U:U="口行3",0.08/N1566+J1566,IF(U:U="口行5",0.13/N1566+J1566,IF(U:U="口行7",0.13/N1566+J1566,IF(U:U="口行10",0.18/N1566+J1566,IF(U:U="农发1",0.09/N1566+J1566,IF(U:U="农发2",0.09/N1566+J1566,IF(U:U="农发3",0.09/N1566+J1566,IF(U:U="农发5",0.14/N1566+J1566,IF(U:U="农发7",0.19/N1566+J1566,IF(U:U="农发10",0.19/N1566+J1566,IF(U:U="农发20",0.24/N1566+J1566,IF(U:U="国债1",0.05/N1566+J1566,IF(U:U="国债2",0.05/N1566+J1566,IF(U:U="国债3",0.05/N1566+J1566,IF(U:U="国开0",0,IF(U:U="农发0",0,IF(U:U="国债0",0,IF(U:U="口行0",0,0.1/N1566+J1566)))))))))))))))))))))))))</f>
        <v>4.4640992466491864</v>
      </c>
      <c r="Q1566" s="1"/>
      <c r="R1566" s="88">
        <f t="shared" si="49"/>
        <v>-0.67007533508132155</v>
      </c>
      <c r="S1566" s="1"/>
      <c r="U1566" s="1" t="str">
        <f>IF(I:I="国家开发银行","国开",IF(I:I="中国进出口银行","口行",IF(I:I="中国农业发展银行","农发","国债")))&amp;IF(G:G&lt;1,"0",G1566)</f>
        <v>国开10</v>
      </c>
      <c r="W1566" s="1"/>
      <c r="X1566" s="1"/>
    </row>
    <row r="1567" spans="1:24" ht="15.75" hidden="1" x14ac:dyDescent="0.25">
      <c r="A1567" s="113" t="str">
        <f t="shared" si="48"/>
        <v>180206.IB</v>
      </c>
      <c r="B1567" s="29" t="s">
        <v>4573</v>
      </c>
      <c r="C1567" s="29" t="s">
        <v>4574</v>
      </c>
      <c r="D1567" s="33">
        <v>43258</v>
      </c>
      <c r="E1567" s="33">
        <v>43262</v>
      </c>
      <c r="F1567" s="30">
        <v>40</v>
      </c>
      <c r="G1567" s="30">
        <v>7</v>
      </c>
      <c r="H1567" s="29" t="s">
        <v>12</v>
      </c>
      <c r="I1567" s="29" t="s">
        <v>15</v>
      </c>
      <c r="J1567" s="30">
        <v>4.4886999999999997</v>
      </c>
      <c r="K1567" s="30">
        <v>3.64</v>
      </c>
      <c r="L1567" s="30"/>
      <c r="M1567" s="30">
        <v>14</v>
      </c>
      <c r="N1567" s="84">
        <f>[1]!b_anal_modidura_cnbd(A1567,E1567,1)</f>
        <v>5.6769999999999996</v>
      </c>
      <c r="O1567" s="85">
        <f>[1]!b_anal_yield_cnbd(A1567,D1567,1)</f>
        <v>4.5400999999999998</v>
      </c>
      <c r="P1567" s="86">
        <f>IF(U:U="国开1",0.09/N1567+J1567,IF(U:U="国开3",0.14/N1567+J1567,IF(U:U="国开5",0.24/N1567+J1567,IF(U:U="国开7",0.24/N1567+J1567,IF(U:U="国开10",0.29/N1567+J1567,IF(U:U="口行1",0.08/N1567+J1567,IF(U:U="口行2",0.08/N1567+J1567,IF(U:U="口行3",0.08/N1567+J1567,IF(U:U="口行5",0.13/N1567+J1567,IF(U:U="口行7",0.13/N1567+J1567,IF(U:U="口行10",0.18/N1567+J1567,IF(U:U="农发1",0.09/N1567+J1567,IF(U:U="农发2",0.09/N1567+J1567,IF(U:U="农发3",0.09/N1567+J1567,IF(U:U="农发5",0.14/N1567+J1567,IF(U:U="农发7",0.19/N1567+J1567,IF(U:U="农发10",0.19/N1567+J1567,IF(U:U="农发20",0.24/N1567+J1567,IF(U:U="国债1",0.05/N1567+J1567,IF(U:U="国债2",0.05/N1567+J1567,IF(U:U="国债3",0.05/N1567+J1567,IF(U:U="国开0",0,IF(U:U="农发0",0,IF(U:U="国债0",0,IF(U:U="口行0",0,0.1/N1567+J1567)))))))))))))))))))))))))</f>
        <v>4.5309758499207327</v>
      </c>
      <c r="Q1567" s="1"/>
      <c r="R1567" s="88">
        <f t="shared" si="49"/>
        <v>-0.91241500792671459</v>
      </c>
      <c r="S1567" s="1"/>
      <c r="U1567" s="1" t="str">
        <f>IF(I:I="国家开发银行","国开",IF(I:I="中国进出口银行","口行",IF(I:I="中国农业发展银行","农发","国债")))&amp;IF(G:G&lt;1,"0",G1567)</f>
        <v>国开7</v>
      </c>
      <c r="W1567" s="1"/>
      <c r="X1567" s="1"/>
    </row>
    <row r="1568" spans="1:24" ht="15.75" hidden="1" x14ac:dyDescent="0.25">
      <c r="A1568" s="113" t="str">
        <f t="shared" si="48"/>
        <v>180303.IB</v>
      </c>
      <c r="B1568" s="29" t="s">
        <v>4575</v>
      </c>
      <c r="C1568" s="29" t="s">
        <v>4576</v>
      </c>
      <c r="D1568" s="33">
        <v>43258</v>
      </c>
      <c r="E1568" s="33">
        <v>43259</v>
      </c>
      <c r="F1568" s="30">
        <v>30</v>
      </c>
      <c r="G1568" s="30">
        <v>5</v>
      </c>
      <c r="H1568" s="29" t="s">
        <v>12</v>
      </c>
      <c r="I1568" s="29" t="s">
        <v>22</v>
      </c>
      <c r="J1568" s="30">
        <v>4.3960999999999997</v>
      </c>
      <c r="K1568" s="30">
        <v>3.83</v>
      </c>
      <c r="L1568" s="30"/>
      <c r="M1568" s="30">
        <v>3.5</v>
      </c>
      <c r="N1568" s="84">
        <f>[1]!b_anal_modidura_cnbd(A1568,E1568,1)</f>
        <v>4.0198999999999998</v>
      </c>
      <c r="O1568" s="85">
        <f>[1]!b_anal_yield_cnbd(A1568,D1568,1)</f>
        <v>4.4551999999999996</v>
      </c>
      <c r="P1568" s="86">
        <f>IF(U:U="国开1",0.09/N1568+J1568,IF(U:U="国开3",0.14/N1568+J1568,IF(U:U="国开5",0.24/N1568+J1568,IF(U:U="国开7",0.24/N1568+J1568,IF(U:U="国开10",0.29/N1568+J1568,IF(U:U="口行1",0.08/N1568+J1568,IF(U:U="口行2",0.08/N1568+J1568,IF(U:U="口行3",0.08/N1568+J1568,IF(U:U="口行5",0.13/N1568+J1568,IF(U:U="口行7",0.13/N1568+J1568,IF(U:U="口行10",0.18/N1568+J1568,IF(U:U="农发1",0.09/N1568+J1568,IF(U:U="农发2",0.09/N1568+J1568,IF(U:U="农发3",0.09/N1568+J1568,IF(U:U="农发5",0.14/N1568+J1568,IF(U:U="农发7",0.19/N1568+J1568,IF(U:U="农发10",0.19/N1568+J1568,IF(U:U="农发20",0.24/N1568+J1568,IF(U:U="国债1",0.05/N1568+J1568,IF(U:U="国债2",0.05/N1568+J1568,IF(U:U="国债3",0.05/N1568+J1568,IF(U:U="国开0",0,IF(U:U="农发0",0,IF(U:U="国债0",0,IF(U:U="口行0",0,0.1/N1568+J1568)))))))))))))))))))))))))</f>
        <v>4.4284391129132565</v>
      </c>
      <c r="Q1568" s="1"/>
      <c r="R1568" s="88">
        <f t="shared" si="49"/>
        <v>-2.6760887086743068</v>
      </c>
      <c r="S1568" s="1"/>
      <c r="U1568" s="1" t="str">
        <f>IF(I:I="国家开发银行","国开",IF(I:I="中国进出口银行","口行",IF(I:I="中国农业发展银行","农发","国债")))&amp;IF(G:G&lt;1,"0",G1568)</f>
        <v>口行5</v>
      </c>
      <c r="W1568" s="1"/>
      <c r="X1568" s="1"/>
    </row>
    <row r="1569" spans="1:24" ht="15.75" hidden="1" x14ac:dyDescent="0.25">
      <c r="A1569" s="113" t="str">
        <f t="shared" si="48"/>
        <v>130421.IB</v>
      </c>
      <c r="B1569" s="29" t="s">
        <v>4577</v>
      </c>
      <c r="C1569" s="29" t="s">
        <v>4578</v>
      </c>
      <c r="D1569" s="33">
        <v>43262</v>
      </c>
      <c r="E1569" s="33">
        <v>43264</v>
      </c>
      <c r="F1569" s="30">
        <v>50</v>
      </c>
      <c r="G1569" s="30">
        <v>5</v>
      </c>
      <c r="H1569" s="29" t="s">
        <v>12</v>
      </c>
      <c r="I1569" s="29" t="s">
        <v>41</v>
      </c>
      <c r="J1569" s="30">
        <v>2.3980999999999999</v>
      </c>
      <c r="K1569" s="30">
        <v>3.22</v>
      </c>
      <c r="L1569" s="30"/>
      <c r="M1569" s="30">
        <v>19.170000000000002</v>
      </c>
      <c r="N1569" s="84">
        <f>[1]!b_anal_modidura_cnbd(A1569,E1569,1)</f>
        <v>0.26090000000000002</v>
      </c>
      <c r="O1569" s="85">
        <f>[1]!b_anal_yield_cnbd(A1569,D1569,1)</f>
        <v>2.9466999999999999</v>
      </c>
      <c r="P1569" s="86">
        <f>IF(U:U="国开1",0.09/N1569+J1569,IF(U:U="国开3",0.14/N1569+J1569,IF(U:U="国开5",0.24/N1569+J1569,IF(U:U="国开7",0.24/N1569+J1569,IF(U:U="国开10",0.29/N1569+J1569,IF(U:U="口行1",0.08/N1569+J1569,IF(U:U="口行2",0.08/N1569+J1569,IF(U:U="口行3",0.08/N1569+J1569,IF(U:U="口行5",0.13/N1569+J1569,IF(U:U="口行7",0.13/N1569+J1569,IF(U:U="口行10",0.18/N1569+J1569,IF(U:U="农发1",0.09/N1569+J1569,IF(U:U="农发2",0.09/N1569+J1569,IF(U:U="农发3",0.09/N1569+J1569,IF(U:U="农发5",0.14/N1569+J1569,IF(U:U="农发7",0.19/N1569+J1569,IF(U:U="农发10",0.19/N1569+J1569,IF(U:U="农发20",0.24/N1569+J1569,IF(U:U="国债1",0.05/N1569+J1569,IF(U:U="国债2",0.05/N1569+J1569,IF(U:U="国债3",0.05/N1569+J1569,IF(U:U="国开0",0,IF(U:U="农发0",0,IF(U:U="国债0",0,IF(U:U="口行0",0,0.1/N1569+J1569)))))))))))))))))))))))))</f>
        <v>2.9347040628593328</v>
      </c>
      <c r="Q1569" s="1"/>
      <c r="R1569" s="88">
        <f t="shared" si="49"/>
        <v>-1.1995937140667046</v>
      </c>
      <c r="S1569" s="1"/>
      <c r="U1569" s="1" t="str">
        <f>IF(I:I="国家开发银行","国开",IF(I:I="中国进出口银行","口行",IF(I:I="中国农业发展银行","农发","国债")))&amp;IF(G:G&lt;1,"0",G1569)</f>
        <v>农发5</v>
      </c>
      <c r="W1569" s="1"/>
      <c r="X1569" s="1"/>
    </row>
    <row r="1570" spans="1:24" ht="15.75" hidden="1" x14ac:dyDescent="0.25">
      <c r="A1570" s="113" t="str">
        <f t="shared" si="48"/>
        <v>180409.IB</v>
      </c>
      <c r="B1570" s="29" t="s">
        <v>4579</v>
      </c>
      <c r="C1570" s="29" t="s">
        <v>4580</v>
      </c>
      <c r="D1570" s="33">
        <v>43262</v>
      </c>
      <c r="E1570" s="33">
        <v>43264</v>
      </c>
      <c r="F1570" s="30">
        <v>70</v>
      </c>
      <c r="G1570" s="30">
        <v>3</v>
      </c>
      <c r="H1570" s="29" t="s">
        <v>12</v>
      </c>
      <c r="I1570" s="29" t="s">
        <v>41</v>
      </c>
      <c r="J1570" s="30">
        <v>4.2625000000000002</v>
      </c>
      <c r="K1570" s="30">
        <v>2.23</v>
      </c>
      <c r="L1570" s="30"/>
      <c r="M1570" s="30">
        <v>1.34</v>
      </c>
      <c r="N1570" s="84">
        <f>[1]!b_anal_modidura_cnbd(A1570,E1570,1)</f>
        <v>2.7294</v>
      </c>
      <c r="O1570" s="85">
        <f>[1]!b_anal_yield_cnbd(A1570,D1570,1)</f>
        <v>4.2991000000000001</v>
      </c>
      <c r="P1570" s="86">
        <f>IF(U:U="国开1",0.09/N1570+J1570,IF(U:U="国开3",0.14/N1570+J1570,IF(U:U="国开5",0.24/N1570+J1570,IF(U:U="国开7",0.24/N1570+J1570,IF(U:U="国开10",0.29/N1570+J1570,IF(U:U="口行1",0.08/N1570+J1570,IF(U:U="口行2",0.08/N1570+J1570,IF(U:U="口行3",0.08/N1570+J1570,IF(U:U="口行5",0.13/N1570+J1570,IF(U:U="口行7",0.13/N1570+J1570,IF(U:U="口行10",0.18/N1570+J1570,IF(U:U="农发1",0.09/N1570+J1570,IF(U:U="农发2",0.09/N1570+J1570,IF(U:U="农发3",0.09/N1570+J1570,IF(U:U="农发5",0.14/N1570+J1570,IF(U:U="农发7",0.19/N1570+J1570,IF(U:U="农发10",0.19/N1570+J1570,IF(U:U="农发20",0.24/N1570+J1570,IF(U:U="国债1",0.05/N1570+J1570,IF(U:U="国债2",0.05/N1570+J1570,IF(U:U="国债3",0.05/N1570+J1570,IF(U:U="国开0",0,IF(U:U="农发0",0,IF(U:U="国债0",0,IF(U:U="口行0",0,0.1/N1570+J1570)))))))))))))))))))))))))</f>
        <v>4.2954742800615522</v>
      </c>
      <c r="Q1570" s="1"/>
      <c r="R1570" s="88">
        <f t="shared" si="49"/>
        <v>-0.36257199384479577</v>
      </c>
      <c r="S1570" s="1"/>
      <c r="U1570" s="1" t="str">
        <f>IF(I:I="国家开发银行","国开",IF(I:I="中国进出口银行","口行",IF(I:I="中国农业发展银行","农发","国债")))&amp;IF(G:G&lt;1,"0",G1570)</f>
        <v>农发3</v>
      </c>
      <c r="W1570" s="1"/>
      <c r="X1570" s="1"/>
    </row>
    <row r="1571" spans="1:24" ht="15.75" hidden="1" x14ac:dyDescent="0.25">
      <c r="A1571" s="113" t="str">
        <f t="shared" si="48"/>
        <v>180408.IB</v>
      </c>
      <c r="B1571" s="29" t="s">
        <v>4581</v>
      </c>
      <c r="C1571" s="29" t="s">
        <v>4582</v>
      </c>
      <c r="D1571" s="33">
        <v>43262</v>
      </c>
      <c r="E1571" s="33">
        <v>43264</v>
      </c>
      <c r="F1571" s="30">
        <v>60</v>
      </c>
      <c r="G1571" s="30">
        <v>5</v>
      </c>
      <c r="H1571" s="29" t="s">
        <v>12</v>
      </c>
      <c r="I1571" s="29" t="s">
        <v>41</v>
      </c>
      <c r="J1571" s="30">
        <v>4.3993000000000002</v>
      </c>
      <c r="K1571" s="30">
        <v>2.66</v>
      </c>
      <c r="L1571" s="30"/>
      <c r="M1571" s="30">
        <v>1.06</v>
      </c>
      <c r="N1571" s="84">
        <f>[1]!b_anal_modidura_cnbd(A1571,E1571,1)</f>
        <v>4.3529999999999998</v>
      </c>
      <c r="O1571" s="85">
        <f>[1]!b_anal_yield_cnbd(A1571,D1571,1)</f>
        <v>4.4351000000000003</v>
      </c>
      <c r="P1571" s="86">
        <f>IF(U:U="国开1",0.09/N1571+J1571,IF(U:U="国开3",0.14/N1571+J1571,IF(U:U="国开5",0.24/N1571+J1571,IF(U:U="国开7",0.24/N1571+J1571,IF(U:U="国开10",0.29/N1571+J1571,IF(U:U="口行1",0.08/N1571+J1571,IF(U:U="口行2",0.08/N1571+J1571,IF(U:U="口行3",0.08/N1571+J1571,IF(U:U="口行5",0.13/N1571+J1571,IF(U:U="口行7",0.13/N1571+J1571,IF(U:U="口行10",0.18/N1571+J1571,IF(U:U="农发1",0.09/N1571+J1571,IF(U:U="农发2",0.09/N1571+J1571,IF(U:U="农发3",0.09/N1571+J1571,IF(U:U="农发5",0.14/N1571+J1571,IF(U:U="农发7",0.19/N1571+J1571,IF(U:U="农发10",0.19/N1571+J1571,IF(U:U="农发20",0.24/N1571+J1571,IF(U:U="国债1",0.05/N1571+J1571,IF(U:U="国债2",0.05/N1571+J1571,IF(U:U="国债3",0.05/N1571+J1571,IF(U:U="国开0",0,IF(U:U="农发0",0,IF(U:U="国债0",0,IF(U:U="口行0",0,0.1/N1571+J1571)))))))))))))))))))))))))</f>
        <v>4.4314617275442227</v>
      </c>
      <c r="Q1571" s="1"/>
      <c r="R1571" s="88">
        <f t="shared" si="49"/>
        <v>-0.36382724557775248</v>
      </c>
      <c r="S1571" s="1"/>
      <c r="U1571" s="1" t="str">
        <f>IF(I:I="国家开发银行","国开",IF(I:I="中国进出口银行","口行",IF(I:I="中国农业发展银行","农发","国债")))&amp;IF(G:G&lt;1,"0",G1571)</f>
        <v>农发5</v>
      </c>
      <c r="W1571" s="1"/>
      <c r="X1571" s="1"/>
    </row>
    <row r="1572" spans="1:24" ht="15.75" hidden="1" x14ac:dyDescent="0.25">
      <c r="A1572" s="113" t="str">
        <f t="shared" si="48"/>
        <v>180205.IB</v>
      </c>
      <c r="B1572" s="29" t="s">
        <v>4583</v>
      </c>
      <c r="C1572" s="29" t="s">
        <v>4584</v>
      </c>
      <c r="D1572" s="33">
        <v>43263</v>
      </c>
      <c r="E1572" s="33">
        <v>43265</v>
      </c>
      <c r="F1572" s="30">
        <v>120</v>
      </c>
      <c r="G1572" s="30">
        <v>10</v>
      </c>
      <c r="H1572" s="29" t="s">
        <v>12</v>
      </c>
      <c r="I1572" s="29" t="s">
        <v>15</v>
      </c>
      <c r="J1572" s="30">
        <v>4.4302999999999999</v>
      </c>
      <c r="K1572" s="30">
        <v>2.37</v>
      </c>
      <c r="L1572" s="30"/>
      <c r="M1572" s="30">
        <v>54.92</v>
      </c>
      <c r="N1572" s="84">
        <f>[1]!b_anal_modidura_cnbd(A1572,E1572,1)</f>
        <v>7.5110999999999999</v>
      </c>
      <c r="O1572" s="85">
        <f>[1]!b_anal_yield_cnbd(A1572,D1572,1)</f>
        <v>4.4901</v>
      </c>
      <c r="P1572" s="86">
        <f>IF(U:U="国开1",0.09/N1572+J1572,IF(U:U="国开3",0.14/N1572+J1572,IF(U:U="国开5",0.24/N1572+J1572,IF(U:U="国开7",0.24/N1572+J1572,IF(U:U="国开10",0.29/N1572+J1572,IF(U:U="口行1",0.08/N1572+J1572,IF(U:U="口行2",0.08/N1572+J1572,IF(U:U="口行3",0.08/N1572+J1572,IF(U:U="口行5",0.13/N1572+J1572,IF(U:U="口行7",0.13/N1572+J1572,IF(U:U="口行10",0.18/N1572+J1572,IF(U:U="农发1",0.09/N1572+J1572,IF(U:U="农发2",0.09/N1572+J1572,IF(U:U="农发3",0.09/N1572+J1572,IF(U:U="农发5",0.14/N1572+J1572,IF(U:U="农发7",0.19/N1572+J1572,IF(U:U="农发10",0.19/N1572+J1572,IF(U:U="农发20",0.24/N1572+J1572,IF(U:U="国债1",0.05/N1572+J1572,IF(U:U="国债2",0.05/N1572+J1572,IF(U:U="国债3",0.05/N1572+J1572,IF(U:U="国开0",0,IF(U:U="农发0",0,IF(U:U="国债0",0,IF(U:U="口行0",0,0.1/N1572+J1572)))))))))))))))))))))))))</f>
        <v>4.4689095245703028</v>
      </c>
      <c r="Q1572" s="1"/>
      <c r="R1572" s="88">
        <f t="shared" si="49"/>
        <v>-2.1190475429697209</v>
      </c>
      <c r="S1572" s="1"/>
      <c r="U1572" s="1" t="str">
        <f>IF(I:I="国家开发银行","国开",IF(I:I="中国进出口银行","口行",IF(I:I="中国农业发展银行","农发","国债")))&amp;IF(G:G&lt;1,"0",G1572)</f>
        <v>国开10</v>
      </c>
      <c r="W1572" s="1"/>
      <c r="X1572" s="1"/>
    </row>
    <row r="1573" spans="1:24" ht="15.75" hidden="1" x14ac:dyDescent="0.25">
      <c r="A1573" s="113" t="str">
        <f t="shared" si="48"/>
        <v>180204.IB</v>
      </c>
      <c r="B1573" s="29" t="s">
        <v>4585</v>
      </c>
      <c r="C1573" s="29" t="s">
        <v>4586</v>
      </c>
      <c r="D1573" s="33">
        <v>43263</v>
      </c>
      <c r="E1573" s="33">
        <v>43265</v>
      </c>
      <c r="F1573" s="30">
        <v>70</v>
      </c>
      <c r="G1573" s="30">
        <v>5</v>
      </c>
      <c r="H1573" s="29" t="s">
        <v>12</v>
      </c>
      <c r="I1573" s="29" t="s">
        <v>15</v>
      </c>
      <c r="J1573" s="30">
        <v>4.3047000000000004</v>
      </c>
      <c r="K1573" s="30">
        <v>2.78</v>
      </c>
      <c r="L1573" s="30"/>
      <c r="M1573" s="30">
        <v>5.19</v>
      </c>
      <c r="N1573" s="84">
        <f>[1]!b_anal_modidura_cnbd(A1573,E1573,1)</f>
        <v>4.1677</v>
      </c>
      <c r="O1573" s="85">
        <f>[1]!b_anal_yield_cnbd(A1573,D1573,1)</f>
        <v>4.3802000000000003</v>
      </c>
      <c r="P1573" s="86">
        <f>IF(U:U="国开1",0.09/N1573+J1573,IF(U:U="国开3",0.14/N1573+J1573,IF(U:U="国开5",0.24/N1573+J1573,IF(U:U="国开7",0.24/N1573+J1573,IF(U:U="国开10",0.29/N1573+J1573,IF(U:U="口行1",0.08/N1573+J1573,IF(U:U="口行2",0.08/N1573+J1573,IF(U:U="口行3",0.08/N1573+J1573,IF(U:U="口行5",0.13/N1573+J1573,IF(U:U="口行7",0.13/N1573+J1573,IF(U:U="口行10",0.18/N1573+J1573,IF(U:U="农发1",0.09/N1573+J1573,IF(U:U="农发2",0.09/N1573+J1573,IF(U:U="农发3",0.09/N1573+J1573,IF(U:U="农发5",0.14/N1573+J1573,IF(U:U="农发7",0.19/N1573+J1573,IF(U:U="农发10",0.19/N1573+J1573,IF(U:U="农发20",0.24/N1573+J1573,IF(U:U="国债1",0.05/N1573+J1573,IF(U:U="国债2",0.05/N1573+J1573,IF(U:U="国债3",0.05/N1573+J1573,IF(U:U="国开0",0,IF(U:U="农发0",0,IF(U:U="国债0",0,IF(U:U="口行0",0,0.1/N1573+J1573)))))))))))))))))))))))))</f>
        <v>4.3622857187417523</v>
      </c>
      <c r="Q1573" s="1"/>
      <c r="R1573" s="88">
        <f t="shared" si="49"/>
        <v>-1.791428125824801</v>
      </c>
      <c r="S1573" s="1"/>
      <c r="U1573" s="1" t="str">
        <f>IF(I:I="国家开发银行","国开",IF(I:I="中国进出口银行","口行",IF(I:I="中国农业发展银行","农发","国债")))&amp;IF(G:G&lt;1,"0",G1573)</f>
        <v>国开5</v>
      </c>
      <c r="W1573" s="1"/>
      <c r="X1573" s="1"/>
    </row>
    <row r="1574" spans="1:24" ht="15.75" hidden="1" x14ac:dyDescent="0.25">
      <c r="A1574" s="113" t="str">
        <f t="shared" si="48"/>
        <v>180206.IB</v>
      </c>
      <c r="B1574" s="29" t="s">
        <v>4587</v>
      </c>
      <c r="C1574" s="29" t="s">
        <v>4588</v>
      </c>
      <c r="D1574" s="33">
        <v>43263</v>
      </c>
      <c r="E1574" s="33">
        <v>43265</v>
      </c>
      <c r="F1574" s="30">
        <v>40</v>
      </c>
      <c r="G1574" s="30">
        <v>7</v>
      </c>
      <c r="H1574" s="29" t="s">
        <v>12</v>
      </c>
      <c r="I1574" s="29" t="s">
        <v>15</v>
      </c>
      <c r="J1574" s="30">
        <v>4.4950999999999999</v>
      </c>
      <c r="K1574" s="30">
        <v>3.02</v>
      </c>
      <c r="L1574" s="30"/>
      <c r="M1574" s="30">
        <v>1.33</v>
      </c>
      <c r="N1574" s="84">
        <f>[1]!b_anal_modidura_cnbd(A1574,E1574,1)</f>
        <v>5.6698000000000004</v>
      </c>
      <c r="O1574" s="85">
        <f>[1]!b_anal_yield_cnbd(A1574,D1574,1)</f>
        <v>4.5469999999999997</v>
      </c>
      <c r="P1574" s="86">
        <f>IF(U:U="国开1",0.09/N1574+J1574,IF(U:U="国开3",0.14/N1574+J1574,IF(U:U="国开5",0.24/N1574+J1574,IF(U:U="国开7",0.24/N1574+J1574,IF(U:U="国开10",0.29/N1574+J1574,IF(U:U="口行1",0.08/N1574+J1574,IF(U:U="口行2",0.08/N1574+J1574,IF(U:U="口行3",0.08/N1574+J1574,IF(U:U="口行5",0.13/N1574+J1574,IF(U:U="口行7",0.13/N1574+J1574,IF(U:U="口行10",0.18/N1574+J1574,IF(U:U="农发1",0.09/N1574+J1574,IF(U:U="农发2",0.09/N1574+J1574,IF(U:U="农发3",0.09/N1574+J1574,IF(U:U="农发5",0.14/N1574+J1574,IF(U:U="农发7",0.19/N1574+J1574,IF(U:U="农发10",0.19/N1574+J1574,IF(U:U="农发20",0.24/N1574+J1574,IF(U:U="国债1",0.05/N1574+J1574,IF(U:U="国债2",0.05/N1574+J1574,IF(U:U="国债3",0.05/N1574+J1574,IF(U:U="国开0",0,IF(U:U="农发0",0,IF(U:U="国债0",0,IF(U:U="口行0",0,0.1/N1574+J1574)))))))))))))))))))))))))</f>
        <v>4.5374295354333487</v>
      </c>
      <c r="Q1574" s="1"/>
      <c r="R1574" s="88">
        <f t="shared" si="49"/>
        <v>-0.95704645666510046</v>
      </c>
      <c r="S1574" s="1"/>
      <c r="U1574" s="1" t="str">
        <f>IF(I:I="国家开发银行","国开",IF(I:I="中国进出口银行","口行",IF(I:I="中国农业发展银行","农发","国债")))&amp;IF(G:G&lt;1,"0",G1574)</f>
        <v>国开7</v>
      </c>
      <c r="W1574" s="1"/>
      <c r="X1574" s="1"/>
    </row>
    <row r="1575" spans="1:24" ht="15.75" hidden="1" x14ac:dyDescent="0.25">
      <c r="A1575" s="113" t="str">
        <f t="shared" si="48"/>
        <v>180401.IB</v>
      </c>
      <c r="B1575" s="29" t="s">
        <v>4589</v>
      </c>
      <c r="C1575" s="29" t="s">
        <v>4590</v>
      </c>
      <c r="D1575" s="33">
        <v>43264</v>
      </c>
      <c r="E1575" s="33">
        <v>43266</v>
      </c>
      <c r="F1575" s="30">
        <v>43.7</v>
      </c>
      <c r="G1575" s="30">
        <v>7</v>
      </c>
      <c r="H1575" s="29" t="s">
        <v>12</v>
      </c>
      <c r="I1575" s="29" t="s">
        <v>41</v>
      </c>
      <c r="J1575" s="30">
        <v>4.4870000000000001</v>
      </c>
      <c r="K1575" s="30">
        <v>3.3</v>
      </c>
      <c r="L1575" s="30"/>
      <c r="M1575" s="30">
        <v>1.1299999999999999</v>
      </c>
      <c r="N1575" s="84">
        <f>[1]!b_anal_modidura_cnbd(A1575,E1575,1)</f>
        <v>5.4255000000000004</v>
      </c>
      <c r="O1575" s="85">
        <f>[1]!b_anal_yield_cnbd(A1575,D1575,1)</f>
        <v>4.5321999999999996</v>
      </c>
      <c r="P1575" s="86">
        <f>IF(U:U="国开1",0.09/N1575+J1575,IF(U:U="国开3",0.14/N1575+J1575,IF(U:U="国开5",0.24/N1575+J1575,IF(U:U="国开7",0.24/N1575+J1575,IF(U:U="国开10",0.29/N1575+J1575,IF(U:U="口行1",0.08/N1575+J1575,IF(U:U="口行2",0.08/N1575+J1575,IF(U:U="口行3",0.08/N1575+J1575,IF(U:U="口行5",0.13/N1575+J1575,IF(U:U="口行7",0.13/N1575+J1575,IF(U:U="口行10",0.18/N1575+J1575,IF(U:U="农发1",0.09/N1575+J1575,IF(U:U="农发2",0.09/N1575+J1575,IF(U:U="农发3",0.09/N1575+J1575,IF(U:U="农发5",0.14/N1575+J1575,IF(U:U="农发7",0.19/N1575+J1575,IF(U:U="农发10",0.19/N1575+J1575,IF(U:U="农发20",0.24/N1575+J1575,IF(U:U="国债1",0.05/N1575+J1575,IF(U:U="国债2",0.05/N1575+J1575,IF(U:U="国债3",0.05/N1575+J1575,IF(U:U="国开0",0,IF(U:U="农发0",0,IF(U:U="国债0",0,IF(U:U="口行0",0,0.1/N1575+J1575)))))))))))))))))))))))))</f>
        <v>4.522019813842042</v>
      </c>
      <c r="Q1575" s="1"/>
      <c r="R1575" s="88">
        <f t="shared" si="49"/>
        <v>-1.0180186157957571</v>
      </c>
      <c r="S1575" s="1"/>
      <c r="U1575" s="1" t="str">
        <f>IF(I:I="国家开发银行","国开",IF(I:I="中国进出口银行","口行",IF(I:I="中国农业发展银行","农发","国债")))&amp;IF(G:G&lt;1,"0",G1575)</f>
        <v>农发7</v>
      </c>
      <c r="W1575" s="1"/>
      <c r="X1575" s="1"/>
    </row>
    <row r="1576" spans="1:24" ht="15.75" hidden="1" x14ac:dyDescent="0.25">
      <c r="A1576" s="113" t="str">
        <f t="shared" si="48"/>
        <v>180009.IB</v>
      </c>
      <c r="B1576" s="29" t="s">
        <v>4591</v>
      </c>
      <c r="C1576" s="29" t="s">
        <v>4592</v>
      </c>
      <c r="D1576" s="33">
        <v>43264</v>
      </c>
      <c r="E1576" s="33">
        <v>43265</v>
      </c>
      <c r="F1576" s="30">
        <v>451.5</v>
      </c>
      <c r="G1576" s="30">
        <v>5</v>
      </c>
      <c r="H1576" s="29" t="s">
        <v>12</v>
      </c>
      <c r="I1576" s="29" t="s">
        <v>31</v>
      </c>
      <c r="J1576" s="30">
        <v>3.4763000000000002</v>
      </c>
      <c r="K1576" s="30">
        <v>2.64</v>
      </c>
      <c r="L1576" s="30">
        <v>3.4956999999999998</v>
      </c>
      <c r="M1576" s="30">
        <v>1.19</v>
      </c>
      <c r="N1576" s="84">
        <f>[1]!b_anal_modidura_cnbd(A1576,E1576,1)</f>
        <v>4.3937999999999997</v>
      </c>
      <c r="O1576" s="85">
        <f>[1]!b_anal_yield_cnbd(A1576,D1576,1)</f>
        <v>3.4998999999999998</v>
      </c>
      <c r="P1576" s="86">
        <f>IF(U:U="国开1",0.09/N1576+J1576,IF(U:U="国开3",0.14/N1576+J1576,IF(U:U="国开5",0.24/N1576+J1576,IF(U:U="国开7",0.24/N1576+J1576,IF(U:U="国开10",0.29/N1576+J1576,IF(U:U="口行1",0.08/N1576+J1576,IF(U:U="口行2",0.08/N1576+J1576,IF(U:U="口行3",0.08/N1576+J1576,IF(U:U="口行5",0.13/N1576+J1576,IF(U:U="口行7",0.13/N1576+J1576,IF(U:U="口行10",0.18/N1576+J1576,IF(U:U="农发1",0.09/N1576+J1576,IF(U:U="农发2",0.09/N1576+J1576,IF(U:U="农发3",0.09/N1576+J1576,IF(U:U="农发5",0.14/N1576+J1576,IF(U:U="农发7",0.19/N1576+J1576,IF(U:U="农发10",0.19/N1576+J1576,IF(U:U="农发20",0.24/N1576+J1576,IF(U:U="国债1",0.05/N1576+J1576,IF(U:U="国债2",0.05/N1576+J1576,IF(U:U="国债3",0.05/N1576+J1576,IF(U:U="国开0",0,IF(U:U="农发0",0,IF(U:U="国债0",0,IF(U:U="口行0",0,0.1/N1576+J1576)))))))))))))))))))))))))</f>
        <v>3.4990593427101828</v>
      </c>
      <c r="Q1576" s="1"/>
      <c r="R1576" s="88">
        <f t="shared" si="49"/>
        <v>-8.4065728981697063E-2</v>
      </c>
      <c r="S1576" s="1"/>
      <c r="U1576" s="1" t="str">
        <f>IF(I:I="国家开发银行","国开",IF(I:I="中国进出口银行","口行",IF(I:I="中国农业发展银行","农发","国债")))&amp;IF(G:G&lt;1,"0",G1576)</f>
        <v>国债5</v>
      </c>
      <c r="W1576" s="1"/>
      <c r="X1576" s="1"/>
    </row>
    <row r="1577" spans="1:24" ht="15.75" hidden="1" x14ac:dyDescent="0.25">
      <c r="A1577" s="113" t="str">
        <f t="shared" si="48"/>
        <v>180406.IB</v>
      </c>
      <c r="B1577" s="29" t="s">
        <v>4593</v>
      </c>
      <c r="C1577" s="29" t="s">
        <v>4594</v>
      </c>
      <c r="D1577" s="33">
        <v>43264</v>
      </c>
      <c r="E1577" s="33">
        <v>43266</v>
      </c>
      <c r="F1577" s="30">
        <v>70</v>
      </c>
      <c r="G1577" s="30">
        <v>10</v>
      </c>
      <c r="H1577" s="29" t="s">
        <v>12</v>
      </c>
      <c r="I1577" s="29" t="s">
        <v>41</v>
      </c>
      <c r="J1577" s="30">
        <v>4.5818000000000003</v>
      </c>
      <c r="K1577" s="30">
        <v>3.07</v>
      </c>
      <c r="L1577" s="30"/>
      <c r="M1577" s="30">
        <v>1.89</v>
      </c>
      <c r="N1577" s="84">
        <f>[1]!b_anal_modidura_cnbd(A1577,E1577,1)</f>
        <v>7.7805</v>
      </c>
      <c r="O1577" s="85">
        <f>[1]!b_anal_yield_cnbd(A1577,D1577,1)</f>
        <v>4.5975000000000001</v>
      </c>
      <c r="P1577" s="86">
        <f>IF(U:U="国开1",0.09/N1577+J1577,IF(U:U="国开3",0.14/N1577+J1577,IF(U:U="国开5",0.24/N1577+J1577,IF(U:U="国开7",0.24/N1577+J1577,IF(U:U="国开10",0.29/N1577+J1577,IF(U:U="口行1",0.08/N1577+J1577,IF(U:U="口行2",0.08/N1577+J1577,IF(U:U="口行3",0.08/N1577+J1577,IF(U:U="口行5",0.13/N1577+J1577,IF(U:U="口行7",0.13/N1577+J1577,IF(U:U="口行10",0.18/N1577+J1577,IF(U:U="农发1",0.09/N1577+J1577,IF(U:U="农发2",0.09/N1577+J1577,IF(U:U="农发3",0.09/N1577+J1577,IF(U:U="农发5",0.14/N1577+J1577,IF(U:U="农发7",0.19/N1577+J1577,IF(U:U="农发10",0.19/N1577+J1577,IF(U:U="农发20",0.24/N1577+J1577,IF(U:U="国债1",0.05/N1577+J1577,IF(U:U="国债2",0.05/N1577+J1577,IF(U:U="国债3",0.05/N1577+J1577,IF(U:U="国开0",0,IF(U:U="农发0",0,IF(U:U="国债0",0,IF(U:U="口行0",0,0.1/N1577+J1577)))))))))))))))))))))))))</f>
        <v>4.6062200244200247</v>
      </c>
      <c r="Q1577" s="1"/>
      <c r="R1577" s="88">
        <f t="shared" si="49"/>
        <v>0.87200244200245081</v>
      </c>
      <c r="S1577" s="1"/>
      <c r="U1577" s="1" t="str">
        <f>IF(I:I="国家开发银行","国开",IF(I:I="中国进出口银行","口行",IF(I:I="中国农业发展银行","农发","国债")))&amp;IF(G:G&lt;1,"0",G1577)</f>
        <v>农发10</v>
      </c>
      <c r="W1577" s="1"/>
      <c r="X1577" s="1"/>
    </row>
    <row r="1578" spans="1:24" ht="15.75" hidden="1" x14ac:dyDescent="0.25">
      <c r="A1578" s="113" t="str">
        <f t="shared" si="48"/>
        <v>180304.IB</v>
      </c>
      <c r="B1578" s="29" t="s">
        <v>4595</v>
      </c>
      <c r="C1578" s="29" t="s">
        <v>4596</v>
      </c>
      <c r="D1578" s="33">
        <v>43265</v>
      </c>
      <c r="E1578" s="33">
        <v>43270</v>
      </c>
      <c r="F1578" s="30">
        <v>30</v>
      </c>
      <c r="G1578" s="30">
        <v>3</v>
      </c>
      <c r="H1578" s="29" t="s">
        <v>12</v>
      </c>
      <c r="I1578" s="29" t="s">
        <v>22</v>
      </c>
      <c r="J1578" s="30">
        <v>4.234</v>
      </c>
      <c r="K1578" s="30">
        <v>3.9</v>
      </c>
      <c r="L1578" s="30"/>
      <c r="M1578" s="30">
        <v>3.04</v>
      </c>
      <c r="N1578" s="84">
        <f>[1]!b_anal_modidura_cnbd(A1578,E1578,1)</f>
        <v>2.5525000000000002</v>
      </c>
      <c r="O1578" s="85">
        <f>[1]!b_anal_yield_cnbd(A1578,D1578,1)</f>
        <v>4.2717999999999998</v>
      </c>
      <c r="P1578" s="86">
        <f>IF(U:U="国开1",0.09/N1578+J1578,IF(U:U="国开3",0.14/N1578+J1578,IF(U:U="国开5",0.24/N1578+J1578,IF(U:U="国开7",0.24/N1578+J1578,IF(U:U="国开10",0.29/N1578+J1578,IF(U:U="口行1",0.08/N1578+J1578,IF(U:U="口行2",0.08/N1578+J1578,IF(U:U="口行3",0.08/N1578+J1578,IF(U:U="口行5",0.13/N1578+J1578,IF(U:U="口行7",0.13/N1578+J1578,IF(U:U="口行10",0.18/N1578+J1578,IF(U:U="农发1",0.09/N1578+J1578,IF(U:U="农发2",0.09/N1578+J1578,IF(U:U="农发3",0.09/N1578+J1578,IF(U:U="农发5",0.14/N1578+J1578,IF(U:U="农发7",0.19/N1578+J1578,IF(U:U="农发10",0.19/N1578+J1578,IF(U:U="农发20",0.24/N1578+J1578,IF(U:U="国债1",0.05/N1578+J1578,IF(U:U="国债2",0.05/N1578+J1578,IF(U:U="国债3",0.05/N1578+J1578,IF(U:U="国开0",0,IF(U:U="农发0",0,IF(U:U="国债0",0,IF(U:U="口行0",0,0.1/N1578+J1578)))))))))))))))))))))))))</f>
        <v>4.2653418217433892</v>
      </c>
      <c r="Q1578" s="1"/>
      <c r="R1578" s="88">
        <f t="shared" si="49"/>
        <v>-0.64581782566106583</v>
      </c>
      <c r="S1578" s="1"/>
      <c r="U1578" s="1" t="str">
        <f>IF(I:I="国家开发银行","国开",IF(I:I="中国进出口银行","口行",IF(I:I="中国农业发展银行","农发","国债")))&amp;IF(G:G&lt;1,"0",G1578)</f>
        <v>口行3</v>
      </c>
      <c r="W1578" s="1"/>
      <c r="X1578" s="1"/>
    </row>
    <row r="1579" spans="1:24" ht="15.75" hidden="1" x14ac:dyDescent="0.25">
      <c r="A1579" s="113" t="str">
        <f t="shared" si="48"/>
        <v>180006.IB</v>
      </c>
      <c r="B1579" s="29" t="s">
        <v>4597</v>
      </c>
      <c r="C1579" s="29" t="s">
        <v>4598</v>
      </c>
      <c r="D1579" s="33">
        <v>43266</v>
      </c>
      <c r="E1579" s="33">
        <v>43270</v>
      </c>
      <c r="F1579" s="30">
        <v>298.7</v>
      </c>
      <c r="G1579" s="30">
        <v>30</v>
      </c>
      <c r="H1579" s="29" t="s">
        <v>12</v>
      </c>
      <c r="I1579" s="29" t="s">
        <v>31</v>
      </c>
      <c r="J1579" s="30">
        <v>4.1082000000000001</v>
      </c>
      <c r="K1579" s="30">
        <v>1.75</v>
      </c>
      <c r="L1579" s="30"/>
      <c r="M1579" s="30">
        <v>2.46</v>
      </c>
      <c r="N1579" s="84">
        <f>[1]!b_anal_modidura_cnbd(A1579,E1579,1)</f>
        <v>16.846800000000002</v>
      </c>
      <c r="O1579" s="85">
        <f>[1]!b_anal_yield_cnbd(A1579,D1579,1)</f>
        <v>4.1074999999999999</v>
      </c>
      <c r="P1579" s="86">
        <f>IF(U:U="国开1",0.09/N1579+J1579,IF(U:U="国开3",0.14/N1579+J1579,IF(U:U="国开5",0.24/N1579+J1579,IF(U:U="国开7",0.24/N1579+J1579,IF(U:U="国开10",0.29/N1579+J1579,IF(U:U="口行1",0.08/N1579+J1579,IF(U:U="口行2",0.08/N1579+J1579,IF(U:U="口行3",0.08/N1579+J1579,IF(U:U="口行5",0.13/N1579+J1579,IF(U:U="口行7",0.13/N1579+J1579,IF(U:U="口行10",0.18/N1579+J1579,IF(U:U="农发1",0.09/N1579+J1579,IF(U:U="农发2",0.09/N1579+J1579,IF(U:U="农发3",0.09/N1579+J1579,IF(U:U="农发5",0.14/N1579+J1579,IF(U:U="农发7",0.19/N1579+J1579,IF(U:U="农发10",0.19/N1579+J1579,IF(U:U="农发20",0.24/N1579+J1579,IF(U:U="国债1",0.05/N1579+J1579,IF(U:U="国债2",0.05/N1579+J1579,IF(U:U="国债3",0.05/N1579+J1579,IF(U:U="国开0",0,IF(U:U="农发0",0,IF(U:U="国债0",0,IF(U:U="口行0",0,0.1/N1579+J1579)))))))))))))))))))))))))</f>
        <v>4.1141358453830996</v>
      </c>
      <c r="Q1579" s="1"/>
      <c r="R1579" s="88">
        <f t="shared" si="49"/>
        <v>0.66358453830996922</v>
      </c>
      <c r="S1579" s="1"/>
      <c r="U1579" s="1" t="str">
        <f>IF(I:I="国家开发银行","国开",IF(I:I="中国进出口银行","口行",IF(I:I="中国农业发展银行","农发","国债")))&amp;IF(G:G&lt;1,"0",G1579)</f>
        <v>国债30</v>
      </c>
      <c r="W1579" s="1"/>
      <c r="X1579" s="1"/>
    </row>
    <row r="1580" spans="1:24" ht="15.75" hidden="1" x14ac:dyDescent="0.25">
      <c r="A1580" s="113" t="str">
        <f t="shared" si="48"/>
        <v>180205.IB</v>
      </c>
      <c r="B1580" s="29" t="s">
        <v>4599</v>
      </c>
      <c r="C1580" s="29" t="s">
        <v>4600</v>
      </c>
      <c r="D1580" s="33">
        <v>43270</v>
      </c>
      <c r="E1580" s="33">
        <v>43272</v>
      </c>
      <c r="F1580" s="30">
        <v>100</v>
      </c>
      <c r="G1580" s="30">
        <v>10</v>
      </c>
      <c r="H1580" s="29" t="s">
        <v>12</v>
      </c>
      <c r="I1580" s="29" t="s">
        <v>15</v>
      </c>
      <c r="J1580" s="30">
        <v>4.3201000000000001</v>
      </c>
      <c r="K1580" s="30">
        <v>2.61</v>
      </c>
      <c r="L1580" s="30"/>
      <c r="M1580" s="30">
        <v>1.39</v>
      </c>
      <c r="N1580" s="84">
        <f>[1]!b_anal_modidura_cnbd(A1580,E1580,1)</f>
        <v>7.5073999999999996</v>
      </c>
      <c r="O1580" s="85">
        <f>[1]!b_anal_yield_cnbd(A1580,D1580,1)</f>
        <v>4.3400999999999996</v>
      </c>
      <c r="P1580" s="86">
        <f>IF(U:U="国开1",0.09/N1580+J1580,IF(U:U="国开3",0.14/N1580+J1580,IF(U:U="国开5",0.24/N1580+J1580,IF(U:U="国开7",0.24/N1580+J1580,IF(U:U="国开10",0.29/N1580+J1580,IF(U:U="口行1",0.08/N1580+J1580,IF(U:U="口行2",0.08/N1580+J1580,IF(U:U="口行3",0.08/N1580+J1580,IF(U:U="口行5",0.13/N1580+J1580,IF(U:U="口行7",0.13/N1580+J1580,IF(U:U="口行10",0.18/N1580+J1580,IF(U:U="农发1",0.09/N1580+J1580,IF(U:U="农发2",0.09/N1580+J1580,IF(U:U="农发3",0.09/N1580+J1580,IF(U:U="农发5",0.14/N1580+J1580,IF(U:U="农发7",0.19/N1580+J1580,IF(U:U="农发10",0.19/N1580+J1580,IF(U:U="农发20",0.24/N1580+J1580,IF(U:U="国债1",0.05/N1580+J1580,IF(U:U="国债2",0.05/N1580+J1580,IF(U:U="国债3",0.05/N1580+J1580,IF(U:U="国开0",0,IF(U:U="农发0",0,IF(U:U="国债0",0,IF(U:U="口行0",0,0.1/N1580+J1580)))))))))))))))))))))))))</f>
        <v>4.3587285531608817</v>
      </c>
      <c r="Q1580" s="1"/>
      <c r="R1580" s="88">
        <f t="shared" si="49"/>
        <v>1.8628553160882078</v>
      </c>
      <c r="S1580" s="1"/>
      <c r="U1580" s="1" t="str">
        <f>IF(I:I="国家开发银行","国开",IF(I:I="中国进出口银行","口行",IF(I:I="中国农业发展银行","农发","国债")))&amp;IF(G:G&lt;1,"0",G1580)</f>
        <v>国开10</v>
      </c>
      <c r="W1580" s="1"/>
      <c r="X1580" s="1"/>
    </row>
    <row r="1581" spans="1:24" ht="15.75" hidden="1" x14ac:dyDescent="0.25">
      <c r="A1581" s="113" t="str">
        <f t="shared" si="48"/>
        <v>180208.IB</v>
      </c>
      <c r="B1581" s="29" t="s">
        <v>4601</v>
      </c>
      <c r="C1581" s="29" t="s">
        <v>4602</v>
      </c>
      <c r="D1581" s="33">
        <v>43270</v>
      </c>
      <c r="E1581" s="33">
        <v>43273</v>
      </c>
      <c r="F1581" s="30">
        <v>42</v>
      </c>
      <c r="G1581" s="30">
        <v>3</v>
      </c>
      <c r="H1581" s="29" t="s">
        <v>12</v>
      </c>
      <c r="I1581" s="29" t="s">
        <v>15</v>
      </c>
      <c r="J1581" s="30">
        <v>4.1093999999999999</v>
      </c>
      <c r="K1581" s="30">
        <v>5.67</v>
      </c>
      <c r="L1581" s="30"/>
      <c r="M1581" s="30">
        <v>1.96</v>
      </c>
      <c r="N1581" s="84">
        <f>[1]!b_anal_modidura_cnbd(A1581,E1581,1)</f>
        <v>2.6214</v>
      </c>
      <c r="O1581" s="85">
        <f>[1]!b_anal_yield_cnbd(A1581,D1581,1)</f>
        <v>4.1798999999999999</v>
      </c>
      <c r="P1581" s="86">
        <f>IF(U:U="国开1",0.09/N1581+J1581,IF(U:U="国开3",0.14/N1581+J1581,IF(U:U="国开5",0.24/N1581+J1581,IF(U:U="国开7",0.24/N1581+J1581,IF(U:U="国开10",0.29/N1581+J1581,IF(U:U="口行1",0.08/N1581+J1581,IF(U:U="口行2",0.08/N1581+J1581,IF(U:U="口行3",0.08/N1581+J1581,IF(U:U="口行5",0.13/N1581+J1581,IF(U:U="口行7",0.13/N1581+J1581,IF(U:U="口行10",0.18/N1581+J1581,IF(U:U="农发1",0.09/N1581+J1581,IF(U:U="农发2",0.09/N1581+J1581,IF(U:U="农发3",0.09/N1581+J1581,IF(U:U="农发5",0.14/N1581+J1581,IF(U:U="农发7",0.19/N1581+J1581,IF(U:U="农发10",0.19/N1581+J1581,IF(U:U="农发20",0.24/N1581+J1581,IF(U:U="国债1",0.05/N1581+J1581,IF(U:U="国债2",0.05/N1581+J1581,IF(U:U="国债3",0.05/N1581+J1581,IF(U:U="国开0",0,IF(U:U="农发0",0,IF(U:U="国债0",0,IF(U:U="口行0",0,0.1/N1581+J1581)))))))))))))))))))))))))</f>
        <v>4.1628065766384372</v>
      </c>
      <c r="Q1581" s="1"/>
      <c r="R1581" s="88">
        <f t="shared" si="49"/>
        <v>-1.7093423361562721</v>
      </c>
      <c r="S1581" s="1"/>
      <c r="U1581" s="1" t="str">
        <f>IF(I:I="国家开发银行","国开",IF(I:I="中国进出口银行","口行",IF(I:I="中国农业发展银行","农发","国债")))&amp;IF(G:G&lt;1,"0",G1581)</f>
        <v>国开3</v>
      </c>
      <c r="W1581" s="1"/>
      <c r="X1581" s="1"/>
    </row>
    <row r="1582" spans="1:24" ht="15.75" hidden="1" x14ac:dyDescent="0.25">
      <c r="A1582" s="113" t="str">
        <f t="shared" si="48"/>
        <v>180406.IB</v>
      </c>
      <c r="B1582" s="29" t="s">
        <v>4603</v>
      </c>
      <c r="C1582" s="29" t="s">
        <v>4604</v>
      </c>
      <c r="D1582" s="33">
        <v>43271</v>
      </c>
      <c r="E1582" s="33">
        <v>43273</v>
      </c>
      <c r="F1582" s="30">
        <v>70</v>
      </c>
      <c r="G1582" s="30">
        <v>10</v>
      </c>
      <c r="H1582" s="29" t="s">
        <v>12</v>
      </c>
      <c r="I1582" s="29" t="s">
        <v>41</v>
      </c>
      <c r="J1582" s="30">
        <v>4.5128000000000004</v>
      </c>
      <c r="K1582" s="30">
        <v>2.79</v>
      </c>
      <c r="L1582" s="30"/>
      <c r="M1582" s="30">
        <v>179.5</v>
      </c>
      <c r="N1582" s="84">
        <f>[1]!b_anal_modidura_cnbd(A1582,E1582,1)</f>
        <v>7.7750000000000004</v>
      </c>
      <c r="O1582" s="85">
        <f>[1]!b_anal_yield_cnbd(A1582,D1582,1)</f>
        <v>4.5149999999999997</v>
      </c>
      <c r="P1582" s="86">
        <f>IF(U:U="国开1",0.09/N1582+J1582,IF(U:U="国开3",0.14/N1582+J1582,IF(U:U="国开5",0.24/N1582+J1582,IF(U:U="国开7",0.24/N1582+J1582,IF(U:U="国开10",0.29/N1582+J1582,IF(U:U="口行1",0.08/N1582+J1582,IF(U:U="口行2",0.08/N1582+J1582,IF(U:U="口行3",0.08/N1582+J1582,IF(U:U="口行5",0.13/N1582+J1582,IF(U:U="口行7",0.13/N1582+J1582,IF(U:U="口行10",0.18/N1582+J1582,IF(U:U="农发1",0.09/N1582+J1582,IF(U:U="农发2",0.09/N1582+J1582,IF(U:U="农发3",0.09/N1582+J1582,IF(U:U="农发5",0.14/N1582+J1582,IF(U:U="农发7",0.19/N1582+J1582,IF(U:U="农发10",0.19/N1582+J1582,IF(U:U="农发20",0.24/N1582+J1582,IF(U:U="国债1",0.05/N1582+J1582,IF(U:U="国债2",0.05/N1582+J1582,IF(U:U="国债3",0.05/N1582+J1582,IF(U:U="国开0",0,IF(U:U="农发0",0,IF(U:U="国债0",0,IF(U:U="口行0",0,0.1/N1582+J1582)))))))))))))))))))))))))</f>
        <v>4.53723729903537</v>
      </c>
      <c r="Q1582" s="1"/>
      <c r="R1582" s="88">
        <f t="shared" si="49"/>
        <v>2.2237299035370306</v>
      </c>
      <c r="S1582" s="1"/>
      <c r="U1582" s="1" t="str">
        <f>IF(I:I="国家开发银行","国开",IF(I:I="中国进出口银行","口行",IF(I:I="中国农业发展银行","农发","国债")))&amp;IF(G:G&lt;1,"0",G1582)</f>
        <v>农发10</v>
      </c>
      <c r="W1582" s="1"/>
      <c r="X1582" s="1"/>
    </row>
    <row r="1583" spans="1:24" ht="15.75" hidden="1" x14ac:dyDescent="0.25">
      <c r="A1583" s="113" t="str">
        <f t="shared" si="48"/>
        <v>180408.IB</v>
      </c>
      <c r="B1583" s="29" t="s">
        <v>4605</v>
      </c>
      <c r="C1583" s="29" t="s">
        <v>4606</v>
      </c>
      <c r="D1583" s="33">
        <v>43271</v>
      </c>
      <c r="E1583" s="33">
        <v>43273</v>
      </c>
      <c r="F1583" s="30">
        <v>60</v>
      </c>
      <c r="G1583" s="30">
        <v>5</v>
      </c>
      <c r="H1583" s="29" t="s">
        <v>12</v>
      </c>
      <c r="I1583" s="29" t="s">
        <v>41</v>
      </c>
      <c r="J1583" s="30">
        <v>4.3456000000000001</v>
      </c>
      <c r="K1583" s="30">
        <v>2.04</v>
      </c>
      <c r="L1583" s="30"/>
      <c r="M1583" s="30">
        <v>5.25</v>
      </c>
      <c r="N1583" s="84">
        <f>[1]!b_anal_modidura_cnbd(A1583,E1583,1)</f>
        <v>4.335</v>
      </c>
      <c r="O1583" s="85">
        <f>[1]!b_anal_yield_cnbd(A1583,D1583,1)</f>
        <v>4.3757000000000001</v>
      </c>
      <c r="P1583" s="86">
        <f>IF(U:U="国开1",0.09/N1583+J1583,IF(U:U="国开3",0.14/N1583+J1583,IF(U:U="国开5",0.24/N1583+J1583,IF(U:U="国开7",0.24/N1583+J1583,IF(U:U="国开10",0.29/N1583+J1583,IF(U:U="口行1",0.08/N1583+J1583,IF(U:U="口行2",0.08/N1583+J1583,IF(U:U="口行3",0.08/N1583+J1583,IF(U:U="口行5",0.13/N1583+J1583,IF(U:U="口行7",0.13/N1583+J1583,IF(U:U="口行10",0.18/N1583+J1583,IF(U:U="农发1",0.09/N1583+J1583,IF(U:U="农发2",0.09/N1583+J1583,IF(U:U="农发3",0.09/N1583+J1583,IF(U:U="农发5",0.14/N1583+J1583,IF(U:U="农发7",0.19/N1583+J1583,IF(U:U="农发10",0.19/N1583+J1583,IF(U:U="农发20",0.24/N1583+J1583,IF(U:U="国债1",0.05/N1583+J1583,IF(U:U="国债2",0.05/N1583+J1583,IF(U:U="国债3",0.05/N1583+J1583,IF(U:U="国开0",0,IF(U:U="农发0",0,IF(U:U="国债0",0,IF(U:U="口行0",0,0.1/N1583+J1583)))))))))))))))))))))))))</f>
        <v>4.3778952710495966</v>
      </c>
      <c r="Q1583" s="1"/>
      <c r="R1583" s="88">
        <f t="shared" si="49"/>
        <v>0.21952710495964922</v>
      </c>
      <c r="S1583" s="1"/>
      <c r="U1583" s="1" t="str">
        <f>IF(I:I="国家开发银行","国开",IF(I:I="中国进出口银行","口行",IF(I:I="中国农业发展银行","农发","国债")))&amp;IF(G:G&lt;1,"0",G1583)</f>
        <v>农发5</v>
      </c>
      <c r="W1583" s="1"/>
      <c r="X1583" s="1"/>
    </row>
    <row r="1584" spans="1:24" ht="15.75" hidden="1" x14ac:dyDescent="0.25">
      <c r="A1584" s="113" t="str">
        <f t="shared" si="48"/>
        <v>180409.IB</v>
      </c>
      <c r="B1584" s="29" t="s">
        <v>4607</v>
      </c>
      <c r="C1584" s="29" t="s">
        <v>4608</v>
      </c>
      <c r="D1584" s="33">
        <v>43271</v>
      </c>
      <c r="E1584" s="33">
        <v>43273</v>
      </c>
      <c r="F1584" s="30">
        <v>70</v>
      </c>
      <c r="G1584" s="30">
        <v>3</v>
      </c>
      <c r="H1584" s="29" t="s">
        <v>12</v>
      </c>
      <c r="I1584" s="29" t="s">
        <v>41</v>
      </c>
      <c r="J1584" s="30">
        <v>4.2230999999999996</v>
      </c>
      <c r="K1584" s="30">
        <v>1.98</v>
      </c>
      <c r="L1584" s="30"/>
      <c r="M1584" s="30">
        <v>1.1399999999999999</v>
      </c>
      <c r="N1584" s="84">
        <f>[1]!b_anal_modidura_cnbd(A1584,E1584,1)</f>
        <v>2.7084000000000001</v>
      </c>
      <c r="O1584" s="85">
        <f>[1]!b_anal_yield_cnbd(A1584,D1584,1)</f>
        <v>4.2572999999999999</v>
      </c>
      <c r="P1584" s="86">
        <f>IF(U:U="国开1",0.09/N1584+J1584,IF(U:U="国开3",0.14/N1584+J1584,IF(U:U="国开5",0.24/N1584+J1584,IF(U:U="国开7",0.24/N1584+J1584,IF(U:U="国开10",0.29/N1584+J1584,IF(U:U="口行1",0.08/N1584+J1584,IF(U:U="口行2",0.08/N1584+J1584,IF(U:U="口行3",0.08/N1584+J1584,IF(U:U="口行5",0.13/N1584+J1584,IF(U:U="口行7",0.13/N1584+J1584,IF(U:U="口行10",0.18/N1584+J1584,IF(U:U="农发1",0.09/N1584+J1584,IF(U:U="农发2",0.09/N1584+J1584,IF(U:U="农发3",0.09/N1584+J1584,IF(U:U="农发5",0.14/N1584+J1584,IF(U:U="农发7",0.19/N1584+J1584,IF(U:U="农发10",0.19/N1584+J1584,IF(U:U="农发20",0.24/N1584+J1584,IF(U:U="国债1",0.05/N1584+J1584,IF(U:U="国债2",0.05/N1584+J1584,IF(U:U="国债3",0.05/N1584+J1584,IF(U:U="国开0",0,IF(U:U="农发0",0,IF(U:U="国债0",0,IF(U:U="口行0",0,0.1/N1584+J1584)))))))))))))))))))))))))</f>
        <v>4.2563299512627379</v>
      </c>
      <c r="Q1584" s="1"/>
      <c r="R1584" s="88">
        <f t="shared" si="49"/>
        <v>-9.7004873726191931E-2</v>
      </c>
      <c r="S1584" s="1"/>
      <c r="U1584" s="1" t="str">
        <f>IF(I:I="国家开发银行","国开",IF(I:I="中国进出口银行","口行",IF(I:I="中国农业发展银行","农发","国债")))&amp;IF(G:G&lt;1,"0",G1584)</f>
        <v>农发3</v>
      </c>
      <c r="W1584" s="1"/>
      <c r="X1584" s="1"/>
    </row>
    <row r="1585" spans="1:24" ht="15.75" hidden="1" x14ac:dyDescent="0.25">
      <c r="A1585" s="113" t="str">
        <f t="shared" si="48"/>
        <v>180401.IB</v>
      </c>
      <c r="B1585" s="29" t="s">
        <v>4609</v>
      </c>
      <c r="C1585" s="29" t="s">
        <v>4610</v>
      </c>
      <c r="D1585" s="33">
        <v>43271</v>
      </c>
      <c r="E1585" s="33">
        <v>43273</v>
      </c>
      <c r="F1585" s="30">
        <v>40</v>
      </c>
      <c r="G1585" s="30">
        <v>7</v>
      </c>
      <c r="H1585" s="29" t="s">
        <v>12</v>
      </c>
      <c r="I1585" s="29" t="s">
        <v>41</v>
      </c>
      <c r="J1585" s="30">
        <v>4.4795999999999996</v>
      </c>
      <c r="K1585" s="30">
        <v>2.4700000000000002</v>
      </c>
      <c r="L1585" s="30"/>
      <c r="M1585" s="30">
        <v>44</v>
      </c>
      <c r="N1585" s="84">
        <f>[1]!b_anal_modidura_cnbd(A1585,E1585,1)</f>
        <v>5.4123999999999999</v>
      </c>
      <c r="O1585" s="85">
        <f>[1]!b_anal_yield_cnbd(A1585,D1585,1)</f>
        <v>4.5130999999999997</v>
      </c>
      <c r="P1585" s="86">
        <f>IF(U:U="国开1",0.09/N1585+J1585,IF(U:U="国开3",0.14/N1585+J1585,IF(U:U="国开5",0.24/N1585+J1585,IF(U:U="国开7",0.24/N1585+J1585,IF(U:U="国开10",0.29/N1585+J1585,IF(U:U="口行1",0.08/N1585+J1585,IF(U:U="口行2",0.08/N1585+J1585,IF(U:U="口行3",0.08/N1585+J1585,IF(U:U="口行5",0.13/N1585+J1585,IF(U:U="口行7",0.13/N1585+J1585,IF(U:U="口行10",0.18/N1585+J1585,IF(U:U="农发1",0.09/N1585+J1585,IF(U:U="农发2",0.09/N1585+J1585,IF(U:U="农发3",0.09/N1585+J1585,IF(U:U="农发5",0.14/N1585+J1585,IF(U:U="农发7",0.19/N1585+J1585,IF(U:U="农发10",0.19/N1585+J1585,IF(U:U="农发20",0.24/N1585+J1585,IF(U:U="国债1",0.05/N1585+J1585,IF(U:U="国债2",0.05/N1585+J1585,IF(U:U="国债3",0.05/N1585+J1585,IF(U:U="国开0",0,IF(U:U="农发0",0,IF(U:U="国债0",0,IF(U:U="口行0",0,0.1/N1585+J1585)))))))))))))))))))))))))</f>
        <v>4.5147045746803629</v>
      </c>
      <c r="Q1585" s="1"/>
      <c r="R1585" s="88">
        <f t="shared" si="49"/>
        <v>0.16045746803632355</v>
      </c>
      <c r="S1585" s="1"/>
      <c r="U1585" s="1" t="str">
        <f>IF(I:I="国家开发银行","国开",IF(I:I="中国进出口银行","口行",IF(I:I="中国农业发展银行","农发","国债")))&amp;IF(G:G&lt;1,"0",G1585)</f>
        <v>农发7</v>
      </c>
      <c r="W1585" s="1"/>
      <c r="X1585" s="1"/>
    </row>
    <row r="1586" spans="1:24" ht="15.75" hidden="1" x14ac:dyDescent="0.25">
      <c r="A1586" s="113" t="str">
        <f t="shared" si="48"/>
        <v>180011.IB</v>
      </c>
      <c r="B1586" s="29" t="s">
        <v>4611</v>
      </c>
      <c r="C1586" s="29" t="s">
        <v>4612</v>
      </c>
      <c r="D1586" s="33">
        <v>43271</v>
      </c>
      <c r="E1586" s="33">
        <v>43272</v>
      </c>
      <c r="F1586" s="30">
        <v>450</v>
      </c>
      <c r="G1586" s="30">
        <v>10</v>
      </c>
      <c r="H1586" s="29" t="s">
        <v>12</v>
      </c>
      <c r="I1586" s="29" t="s">
        <v>31</v>
      </c>
      <c r="J1586" s="30">
        <v>3.548</v>
      </c>
      <c r="K1586" s="30">
        <v>2.0699999999999998</v>
      </c>
      <c r="L1586" s="30">
        <v>3.5727000000000002</v>
      </c>
      <c r="M1586" s="30">
        <v>2.1</v>
      </c>
      <c r="N1586" s="84">
        <f>[1]!b_anal_modidura_cnbd(A1586,E1586,1)</f>
        <v>8.2194000000000003</v>
      </c>
      <c r="O1586" s="85">
        <f>[1]!b_anal_yield_cnbd(A1586,D1586,1)</f>
        <v>3.605</v>
      </c>
      <c r="P1586" s="86">
        <f>IF(U:U="国开1",0.09/N1586+J1586,IF(U:U="国开3",0.14/N1586+J1586,IF(U:U="国开5",0.24/N1586+J1586,IF(U:U="国开7",0.24/N1586+J1586,IF(U:U="国开10",0.29/N1586+J1586,IF(U:U="口行1",0.08/N1586+J1586,IF(U:U="口行2",0.08/N1586+J1586,IF(U:U="口行3",0.08/N1586+J1586,IF(U:U="口行5",0.13/N1586+J1586,IF(U:U="口行7",0.13/N1586+J1586,IF(U:U="口行10",0.18/N1586+J1586,IF(U:U="农发1",0.09/N1586+J1586,IF(U:U="农发2",0.09/N1586+J1586,IF(U:U="农发3",0.09/N1586+J1586,IF(U:U="农发5",0.14/N1586+J1586,IF(U:U="农发7",0.19/N1586+J1586,IF(U:U="农发10",0.19/N1586+J1586,IF(U:U="农发20",0.24/N1586+J1586,IF(U:U="国债1",0.05/N1586+J1586,IF(U:U="国债2",0.05/N1586+J1586,IF(U:U="国债3",0.05/N1586+J1586,IF(U:U="国开0",0,IF(U:U="农发0",0,IF(U:U="国债0",0,IF(U:U="口行0",0,0.1/N1586+J1586)))))))))))))))))))))))))</f>
        <v>3.5601663381755362</v>
      </c>
      <c r="Q1586" s="1"/>
      <c r="R1586" s="88">
        <f t="shared" si="49"/>
        <v>-4.48336618244638</v>
      </c>
      <c r="S1586" s="1"/>
      <c r="U1586" s="1" t="str">
        <f>IF(I:I="国家开发银行","国开",IF(I:I="中国进出口银行","口行",IF(I:I="中国农业发展银行","农发","国债")))&amp;IF(G:G&lt;1,"0",G1586)</f>
        <v>国债10</v>
      </c>
      <c r="W1586" s="1"/>
      <c r="X1586" s="1"/>
    </row>
    <row r="1587" spans="1:24" ht="15.75" hidden="1" x14ac:dyDescent="0.25">
      <c r="A1587" s="113" t="str">
        <f t="shared" si="48"/>
        <v>180204.IB</v>
      </c>
      <c r="B1587" s="29" t="s">
        <v>4613</v>
      </c>
      <c r="C1587" s="29" t="s">
        <v>4614</v>
      </c>
      <c r="D1587" s="33">
        <v>43272</v>
      </c>
      <c r="E1587" s="33">
        <v>43276</v>
      </c>
      <c r="F1587" s="30">
        <v>70</v>
      </c>
      <c r="G1587" s="30">
        <v>5</v>
      </c>
      <c r="H1587" s="29" t="s">
        <v>12</v>
      </c>
      <c r="I1587" s="29" t="s">
        <v>15</v>
      </c>
      <c r="J1587" s="30">
        <v>4.1574</v>
      </c>
      <c r="K1587" s="30">
        <v>3.39</v>
      </c>
      <c r="L1587" s="30"/>
      <c r="M1587" s="30">
        <v>74.5</v>
      </c>
      <c r="N1587" s="84">
        <f>[1]!b_anal_modidura_cnbd(A1587,E1587,1)</f>
        <v>4.1447000000000003</v>
      </c>
      <c r="O1587" s="85">
        <f>[1]!b_anal_yield_cnbd(A1587,D1587,1)</f>
        <v>4.2352999999999996</v>
      </c>
      <c r="P1587" s="86">
        <f>IF(U:U="国开1",0.09/N1587+J1587,IF(U:U="国开3",0.14/N1587+J1587,IF(U:U="国开5",0.24/N1587+J1587,IF(U:U="国开7",0.24/N1587+J1587,IF(U:U="国开10",0.29/N1587+J1587,IF(U:U="口行1",0.08/N1587+J1587,IF(U:U="口行2",0.08/N1587+J1587,IF(U:U="口行3",0.08/N1587+J1587,IF(U:U="口行5",0.13/N1587+J1587,IF(U:U="口行7",0.13/N1587+J1587,IF(U:U="口行10",0.18/N1587+J1587,IF(U:U="农发1",0.09/N1587+J1587,IF(U:U="农发2",0.09/N1587+J1587,IF(U:U="农发3",0.09/N1587+J1587,IF(U:U="农发5",0.14/N1587+J1587,IF(U:U="农发7",0.19/N1587+J1587,IF(U:U="农发10",0.19/N1587+J1587,IF(U:U="农发20",0.24/N1587+J1587,IF(U:U="国债1",0.05/N1587+J1587,IF(U:U="国债2",0.05/N1587+J1587,IF(U:U="国债3",0.05/N1587+J1587,IF(U:U="国开0",0,IF(U:U="农发0",0,IF(U:U="国债0",0,IF(U:U="口行0",0,0.1/N1587+J1587)))))))))))))))))))))))))</f>
        <v>4.2153052766183317</v>
      </c>
      <c r="Q1587" s="1"/>
      <c r="R1587" s="88">
        <f t="shared" si="49"/>
        <v>-1.9994723381667967</v>
      </c>
      <c r="S1587" s="1"/>
      <c r="U1587" s="1" t="str">
        <f>IF(I:I="国家开发银行","国开",IF(I:I="中国进出口银行","口行",IF(I:I="中国农业发展银行","农发","国债")))&amp;IF(G:G&lt;1,"0",G1587)</f>
        <v>国开5</v>
      </c>
      <c r="W1587" s="1"/>
      <c r="X1587" s="1"/>
    </row>
    <row r="1588" spans="1:24" ht="15.75" hidden="1" x14ac:dyDescent="0.25">
      <c r="A1588" s="113" t="str">
        <f t="shared" si="48"/>
        <v>180206.IB</v>
      </c>
      <c r="B1588" s="29" t="s">
        <v>4615</v>
      </c>
      <c r="C1588" s="29" t="s">
        <v>4616</v>
      </c>
      <c r="D1588" s="33">
        <v>43272</v>
      </c>
      <c r="E1588" s="33">
        <v>43276</v>
      </c>
      <c r="F1588" s="30">
        <v>40</v>
      </c>
      <c r="G1588" s="30">
        <v>7</v>
      </c>
      <c r="H1588" s="29" t="s">
        <v>12</v>
      </c>
      <c r="I1588" s="29" t="s">
        <v>15</v>
      </c>
      <c r="J1588" s="30">
        <v>4.4046000000000003</v>
      </c>
      <c r="K1588" s="30">
        <v>4.24</v>
      </c>
      <c r="L1588" s="30"/>
      <c r="M1588" s="30">
        <v>4.62</v>
      </c>
      <c r="N1588" s="84">
        <f>[1]!b_anal_modidura_cnbd(A1588,E1588,1)</f>
        <v>5.6483999999999996</v>
      </c>
      <c r="O1588" s="85">
        <f>[1]!b_anal_yield_cnbd(A1588,D1588,1)</f>
        <v>4.4500999999999999</v>
      </c>
      <c r="P1588" s="86">
        <f>IF(U:U="国开1",0.09/N1588+J1588,IF(U:U="国开3",0.14/N1588+J1588,IF(U:U="国开5",0.24/N1588+J1588,IF(U:U="国开7",0.24/N1588+J1588,IF(U:U="国开10",0.29/N1588+J1588,IF(U:U="口行1",0.08/N1588+J1588,IF(U:U="口行2",0.08/N1588+J1588,IF(U:U="口行3",0.08/N1588+J1588,IF(U:U="口行5",0.13/N1588+J1588,IF(U:U="口行7",0.13/N1588+J1588,IF(U:U="口行10",0.18/N1588+J1588,IF(U:U="农发1",0.09/N1588+J1588,IF(U:U="农发2",0.09/N1588+J1588,IF(U:U="农发3",0.09/N1588+J1588,IF(U:U="农发5",0.14/N1588+J1588,IF(U:U="农发7",0.19/N1588+J1588,IF(U:U="农发10",0.19/N1588+J1588,IF(U:U="农发20",0.24/N1588+J1588,IF(U:U="国债1",0.05/N1588+J1588,IF(U:U="国债2",0.05/N1588+J1588,IF(U:U="国债3",0.05/N1588+J1588,IF(U:U="国开0",0,IF(U:U="农发0",0,IF(U:U="国债0",0,IF(U:U="口行0",0,0.1/N1588+J1588)))))))))))))))))))))))))</f>
        <v>4.4470899086466966</v>
      </c>
      <c r="Q1588" s="1"/>
      <c r="R1588" s="88">
        <f t="shared" si="49"/>
        <v>-0.30100913533033236</v>
      </c>
      <c r="S1588" s="1"/>
      <c r="U1588" s="1" t="str">
        <f>IF(I:I="国家开发银行","国开",IF(I:I="中国进出口银行","口行",IF(I:I="中国农业发展银行","农发","国债")))&amp;IF(G:G&lt;1,"0",G1588)</f>
        <v>国开7</v>
      </c>
      <c r="W1588" s="1"/>
      <c r="X1588" s="1"/>
    </row>
    <row r="1589" spans="1:24" ht="15.75" hidden="1" x14ac:dyDescent="0.25">
      <c r="A1589" s="113" t="str">
        <f t="shared" si="48"/>
        <v>180304.IB</v>
      </c>
      <c r="B1589" s="29" t="s">
        <v>4617</v>
      </c>
      <c r="C1589" s="29" t="s">
        <v>4618</v>
      </c>
      <c r="D1589" s="33">
        <v>43272</v>
      </c>
      <c r="E1589" s="33">
        <v>43283</v>
      </c>
      <c r="F1589" s="30">
        <v>30</v>
      </c>
      <c r="G1589" s="30">
        <v>3</v>
      </c>
      <c r="H1589" s="29" t="s">
        <v>12</v>
      </c>
      <c r="I1589" s="29" t="s">
        <v>22</v>
      </c>
      <c r="J1589" s="30">
        <v>4.1989000000000001</v>
      </c>
      <c r="K1589" s="30">
        <v>4.38</v>
      </c>
      <c r="L1589" s="30"/>
      <c r="M1589" s="30">
        <v>1.49</v>
      </c>
      <c r="N1589" s="84">
        <f>[1]!b_anal_modidura_cnbd(A1589,E1589,1)</f>
        <v>2.5232999999999999</v>
      </c>
      <c r="O1589" s="85">
        <f>[1]!b_anal_yield_cnbd(A1589,D1589,1)</f>
        <v>4.2403000000000004</v>
      </c>
      <c r="P1589" s="86">
        <f>IF(U:U="国开1",0.09/N1589+J1589,IF(U:U="国开3",0.14/N1589+J1589,IF(U:U="国开5",0.24/N1589+J1589,IF(U:U="国开7",0.24/N1589+J1589,IF(U:U="国开10",0.29/N1589+J1589,IF(U:U="口行1",0.08/N1589+J1589,IF(U:U="口行2",0.08/N1589+J1589,IF(U:U="口行3",0.08/N1589+J1589,IF(U:U="口行5",0.13/N1589+J1589,IF(U:U="口行7",0.13/N1589+J1589,IF(U:U="口行10",0.18/N1589+J1589,IF(U:U="农发1",0.09/N1589+J1589,IF(U:U="农发2",0.09/N1589+J1589,IF(U:U="农发3",0.09/N1589+J1589,IF(U:U="农发5",0.14/N1589+J1589,IF(U:U="农发7",0.19/N1589+J1589,IF(U:U="农发10",0.19/N1589+J1589,IF(U:U="农发20",0.24/N1589+J1589,IF(U:U="国债1",0.05/N1589+J1589,IF(U:U="国债2",0.05/N1589+J1589,IF(U:U="国债3",0.05/N1589+J1589,IF(U:U="国开0",0,IF(U:U="农发0",0,IF(U:U="国债0",0,IF(U:U="口行0",0,0.1/N1589+J1589)))))))))))))))))))))))))</f>
        <v>4.2306045139301709</v>
      </c>
      <c r="Q1589" s="1"/>
      <c r="R1589" s="88">
        <f t="shared" si="49"/>
        <v>-0.96954860698295064</v>
      </c>
      <c r="S1589" s="1"/>
      <c r="U1589" s="1" t="str">
        <f>IF(I:I="国家开发银行","国开",IF(I:I="中国进出口银行","口行",IF(I:I="中国农业发展银行","农发","国债")))&amp;IF(G:G&lt;1,"0",G1589)</f>
        <v>口行3</v>
      </c>
      <c r="W1589" s="1"/>
      <c r="X1589" s="1"/>
    </row>
    <row r="1590" spans="1:24" ht="15.75" hidden="1" x14ac:dyDescent="0.25">
      <c r="A1590" s="113" t="str">
        <f t="shared" si="48"/>
        <v>180205.IB</v>
      </c>
      <c r="B1590" s="29" t="s">
        <v>4619</v>
      </c>
      <c r="C1590" s="29" t="s">
        <v>4620</v>
      </c>
      <c r="D1590" s="33">
        <v>43277</v>
      </c>
      <c r="E1590" s="33">
        <v>43283</v>
      </c>
      <c r="F1590" s="30">
        <v>120</v>
      </c>
      <c r="G1590" s="30">
        <v>10</v>
      </c>
      <c r="H1590" s="29" t="s">
        <v>12</v>
      </c>
      <c r="I1590" s="29" t="s">
        <v>15</v>
      </c>
      <c r="J1590" s="30">
        <v>4.2466999999999997</v>
      </c>
      <c r="K1590" s="30">
        <v>3.2</v>
      </c>
      <c r="L1590" s="30"/>
      <c r="M1590" s="30">
        <v>2.76</v>
      </c>
      <c r="N1590" s="84">
        <f>[1]!b_anal_modidura_cnbd(A1590,E1590,1)</f>
        <v>7.4939</v>
      </c>
      <c r="O1590" s="85">
        <f>[1]!b_anal_yield_cnbd(A1590,D1590,1)</f>
        <v>4.3151000000000002</v>
      </c>
      <c r="P1590" s="86">
        <f>IF(U:U="国开1",0.09/N1590+J1590,IF(U:U="国开3",0.14/N1590+J1590,IF(U:U="国开5",0.24/N1590+J1590,IF(U:U="国开7",0.24/N1590+J1590,IF(U:U="国开10",0.29/N1590+J1590,IF(U:U="口行1",0.08/N1590+J1590,IF(U:U="口行2",0.08/N1590+J1590,IF(U:U="口行3",0.08/N1590+J1590,IF(U:U="口行5",0.13/N1590+J1590,IF(U:U="口行7",0.13/N1590+J1590,IF(U:U="口行10",0.18/N1590+J1590,IF(U:U="农发1",0.09/N1590+J1590,IF(U:U="农发2",0.09/N1590+J1590,IF(U:U="农发3",0.09/N1590+J1590,IF(U:U="农发5",0.14/N1590+J1590,IF(U:U="农发7",0.19/N1590+J1590,IF(U:U="农发10",0.19/N1590+J1590,IF(U:U="农发20",0.24/N1590+J1590,IF(U:U="国债1",0.05/N1590+J1590,IF(U:U="国债2",0.05/N1590+J1590,IF(U:U="国债3",0.05/N1590+J1590,IF(U:U="国开0",0,IF(U:U="农发0",0,IF(U:U="国债0",0,IF(U:U="口行0",0,0.1/N1590+J1590)))))))))))))))))))))))))</f>
        <v>4.2853981411548059</v>
      </c>
      <c r="Q1590" s="1"/>
      <c r="R1590" s="88">
        <f t="shared" si="49"/>
        <v>-2.9701858845194273</v>
      </c>
      <c r="S1590" s="1"/>
      <c r="U1590" s="1" t="str">
        <f>IF(I:I="国家开发银行","国开",IF(I:I="中国进出口银行","口行",IF(I:I="中国农业发展银行","农发","国债")))&amp;IF(G:G&lt;1,"0",G1590)</f>
        <v>国开10</v>
      </c>
      <c r="W1590" s="1"/>
      <c r="X1590" s="1"/>
    </row>
    <row r="1591" spans="1:24" ht="15.75" hidden="1" x14ac:dyDescent="0.25">
      <c r="A1591" s="113" t="str">
        <f t="shared" si="48"/>
        <v>180206.IB</v>
      </c>
      <c r="B1591" s="29" t="s">
        <v>4621</v>
      </c>
      <c r="C1591" s="29" t="s">
        <v>4622</v>
      </c>
      <c r="D1591" s="33">
        <v>43277</v>
      </c>
      <c r="E1591" s="33">
        <v>43283</v>
      </c>
      <c r="F1591" s="30">
        <v>50</v>
      </c>
      <c r="G1591" s="30">
        <v>7</v>
      </c>
      <c r="H1591" s="29" t="s">
        <v>12</v>
      </c>
      <c r="I1591" s="29" t="s">
        <v>15</v>
      </c>
      <c r="J1591" s="30">
        <v>4.3677000000000001</v>
      </c>
      <c r="K1591" s="30">
        <v>2.81</v>
      </c>
      <c r="L1591" s="30"/>
      <c r="M1591" s="30">
        <v>1.17</v>
      </c>
      <c r="N1591" s="84">
        <f>[1]!b_anal_modidura_cnbd(A1591,E1591,1)</f>
        <v>5.6414999999999997</v>
      </c>
      <c r="O1591" s="85">
        <f>[1]!b_anal_yield_cnbd(A1591,D1591,1)</f>
        <v>4.4351000000000003</v>
      </c>
      <c r="P1591" s="86">
        <f>IF(U:U="国开1",0.09/N1591+J1591,IF(U:U="国开3",0.14/N1591+J1591,IF(U:U="国开5",0.24/N1591+J1591,IF(U:U="国开7",0.24/N1591+J1591,IF(U:U="国开10",0.29/N1591+J1591,IF(U:U="口行1",0.08/N1591+J1591,IF(U:U="口行2",0.08/N1591+J1591,IF(U:U="口行3",0.08/N1591+J1591,IF(U:U="口行5",0.13/N1591+J1591,IF(U:U="口行7",0.13/N1591+J1591,IF(U:U="口行10",0.18/N1591+J1591,IF(U:U="农发1",0.09/N1591+J1591,IF(U:U="农发2",0.09/N1591+J1591,IF(U:U="农发3",0.09/N1591+J1591,IF(U:U="农发5",0.14/N1591+J1591,IF(U:U="农发7",0.19/N1591+J1591,IF(U:U="农发10",0.19/N1591+J1591,IF(U:U="农发20",0.24/N1591+J1591,IF(U:U="国债1",0.05/N1591+J1591,IF(U:U="国债2",0.05/N1591+J1591,IF(U:U="国债3",0.05/N1591+J1591,IF(U:U="国开0",0,IF(U:U="农发0",0,IF(U:U="国债0",0,IF(U:U="口行0",0,0.1/N1591+J1591)))))))))))))))))))))))))</f>
        <v>4.4102418771603302</v>
      </c>
      <c r="Q1591" s="1"/>
      <c r="R1591" s="88">
        <f t="shared" si="49"/>
        <v>-2.4858122839670038</v>
      </c>
      <c r="S1591" s="1"/>
      <c r="U1591" s="1" t="str">
        <f>IF(I:I="国家开发银行","国开",IF(I:I="中国进出口银行","口行",IF(I:I="中国农业发展银行","农发","国债")))&amp;IF(G:G&lt;1,"0",G1591)</f>
        <v>国开7</v>
      </c>
      <c r="W1591" s="1"/>
      <c r="X1591" s="1"/>
    </row>
    <row r="1592" spans="1:24" ht="15.75" hidden="1" x14ac:dyDescent="0.25">
      <c r="A1592" s="113" t="str">
        <f t="shared" si="48"/>
        <v>180208.IB</v>
      </c>
      <c r="B1592" s="29" t="s">
        <v>4623</v>
      </c>
      <c r="C1592" s="29" t="s">
        <v>4624</v>
      </c>
      <c r="D1592" s="33">
        <v>43277</v>
      </c>
      <c r="E1592" s="33">
        <v>43283</v>
      </c>
      <c r="F1592" s="30">
        <v>50</v>
      </c>
      <c r="G1592" s="30">
        <v>3</v>
      </c>
      <c r="H1592" s="29" t="s">
        <v>12</v>
      </c>
      <c r="I1592" s="29" t="s">
        <v>15</v>
      </c>
      <c r="J1592" s="30">
        <v>4.0486000000000004</v>
      </c>
      <c r="K1592" s="30">
        <v>4.67</v>
      </c>
      <c r="L1592" s="30"/>
      <c r="M1592" s="30">
        <v>12.13</v>
      </c>
      <c r="N1592" s="84">
        <f>[1]!b_anal_modidura_cnbd(A1592,E1592,1)</f>
        <v>2.6002999999999998</v>
      </c>
      <c r="O1592" s="85">
        <f>[1]!b_anal_yield_cnbd(A1592,D1592,1)</f>
        <v>4.1399999999999997</v>
      </c>
      <c r="P1592" s="86">
        <f>IF(U:U="国开1",0.09/N1592+J1592,IF(U:U="国开3",0.14/N1592+J1592,IF(U:U="国开5",0.24/N1592+J1592,IF(U:U="国开7",0.24/N1592+J1592,IF(U:U="国开10",0.29/N1592+J1592,IF(U:U="口行1",0.08/N1592+J1592,IF(U:U="口行2",0.08/N1592+J1592,IF(U:U="口行3",0.08/N1592+J1592,IF(U:U="口行5",0.13/N1592+J1592,IF(U:U="口行7",0.13/N1592+J1592,IF(U:U="口行10",0.18/N1592+J1592,IF(U:U="农发1",0.09/N1592+J1592,IF(U:U="农发2",0.09/N1592+J1592,IF(U:U="农发3",0.09/N1592+J1592,IF(U:U="农发5",0.14/N1592+J1592,IF(U:U="农发7",0.19/N1592+J1592,IF(U:U="农发10",0.19/N1592+J1592,IF(U:U="农发20",0.24/N1592+J1592,IF(U:U="国债1",0.05/N1592+J1592,IF(U:U="国债2",0.05/N1592+J1592,IF(U:U="国债3",0.05/N1592+J1592,IF(U:U="国开0",0,IF(U:U="农发0",0,IF(U:U="国债0",0,IF(U:U="口行0",0,0.1/N1592+J1592)))))))))))))))))))))))))</f>
        <v>4.1024399415452066</v>
      </c>
      <c r="Q1592" s="1"/>
      <c r="R1592" s="88">
        <f t="shared" si="49"/>
        <v>-3.7560058454793044</v>
      </c>
      <c r="S1592" s="1"/>
      <c r="U1592" s="1" t="str">
        <f>IF(I:I="国家开发银行","国开",IF(I:I="中国进出口银行","口行",IF(I:I="中国农业发展银行","农发","国债")))&amp;IF(G:G&lt;1,"0",G1592)</f>
        <v>国开3</v>
      </c>
      <c r="W1592" s="1"/>
      <c r="X1592" s="1"/>
    </row>
    <row r="1593" spans="1:24" ht="15.75" hidden="1" x14ac:dyDescent="0.25">
      <c r="A1593" s="113" t="str">
        <f t="shared" si="48"/>
        <v>180204.IB</v>
      </c>
      <c r="B1593" s="29" t="s">
        <v>4625</v>
      </c>
      <c r="C1593" s="29" t="s">
        <v>4626</v>
      </c>
      <c r="D1593" s="33">
        <v>43277</v>
      </c>
      <c r="E1593" s="33">
        <v>43283</v>
      </c>
      <c r="F1593" s="30">
        <v>80</v>
      </c>
      <c r="G1593" s="30">
        <v>5</v>
      </c>
      <c r="H1593" s="29" t="s">
        <v>12</v>
      </c>
      <c r="I1593" s="29" t="s">
        <v>15</v>
      </c>
      <c r="J1593" s="30">
        <v>4.1388999999999996</v>
      </c>
      <c r="K1593" s="30">
        <v>2.86</v>
      </c>
      <c r="L1593" s="30"/>
      <c r="M1593" s="30">
        <v>2.0499999999999998</v>
      </c>
      <c r="N1593" s="84">
        <f>[1]!b_anal_modidura_cnbd(A1593,E1593,1)</f>
        <v>4.1336000000000004</v>
      </c>
      <c r="O1593" s="85">
        <f>[1]!b_anal_yield_cnbd(A1593,D1593,1)</f>
        <v>4.2202999999999999</v>
      </c>
      <c r="P1593" s="86">
        <f>IF(U:U="国开1",0.09/N1593+J1593,IF(U:U="国开3",0.14/N1593+J1593,IF(U:U="国开5",0.24/N1593+J1593,IF(U:U="国开7",0.24/N1593+J1593,IF(U:U="国开10",0.29/N1593+J1593,IF(U:U="口行1",0.08/N1593+J1593,IF(U:U="口行2",0.08/N1593+J1593,IF(U:U="口行3",0.08/N1593+J1593,IF(U:U="口行5",0.13/N1593+J1593,IF(U:U="口行7",0.13/N1593+J1593,IF(U:U="口行10",0.18/N1593+J1593,IF(U:U="农发1",0.09/N1593+J1593,IF(U:U="农发2",0.09/N1593+J1593,IF(U:U="农发3",0.09/N1593+J1593,IF(U:U="农发5",0.14/N1593+J1593,IF(U:U="农发7",0.19/N1593+J1593,IF(U:U="农发10",0.19/N1593+J1593,IF(U:U="农发20",0.24/N1593+J1593,IF(U:U="国债1",0.05/N1593+J1593,IF(U:U="国债2",0.05/N1593+J1593,IF(U:U="国债3",0.05/N1593+J1593,IF(U:U="国开0",0,IF(U:U="农发0",0,IF(U:U="国债0",0,IF(U:U="口行0",0,0.1/N1593+J1593)))))))))))))))))))))))))</f>
        <v>4.1969607702728853</v>
      </c>
      <c r="Q1593" s="1"/>
      <c r="R1593" s="88">
        <f t="shared" si="49"/>
        <v>-2.3339229727114663</v>
      </c>
      <c r="S1593" s="1"/>
      <c r="U1593" s="1" t="str">
        <f>IF(I:I="国家开发银行","国开",IF(I:I="中国进出口银行","口行",IF(I:I="中国农业发展银行","农发","国债")))&amp;IF(G:G&lt;1,"0",G1593)</f>
        <v>国开5</v>
      </c>
      <c r="W1593" s="1"/>
      <c r="X1593" s="1"/>
    </row>
    <row r="1594" spans="1:24" ht="15.75" hidden="1" x14ac:dyDescent="0.25">
      <c r="A1594" s="113" t="str">
        <f t="shared" si="48"/>
        <v>180406.IB</v>
      </c>
      <c r="B1594" s="29" t="s">
        <v>4627</v>
      </c>
      <c r="C1594" s="29" t="s">
        <v>4628</v>
      </c>
      <c r="D1594" s="33">
        <v>43278</v>
      </c>
      <c r="E1594" s="33">
        <v>43283</v>
      </c>
      <c r="F1594" s="30">
        <v>60</v>
      </c>
      <c r="G1594" s="30">
        <v>10</v>
      </c>
      <c r="H1594" s="29" t="s">
        <v>12</v>
      </c>
      <c r="I1594" s="29" t="s">
        <v>41</v>
      </c>
      <c r="J1594" s="30">
        <v>4.3731</v>
      </c>
      <c r="K1594" s="30">
        <v>6.28</v>
      </c>
      <c r="L1594" s="30"/>
      <c r="M1594" s="30">
        <v>15.1</v>
      </c>
      <c r="N1594" s="84">
        <f>[1]!b_anal_modidura_cnbd(A1594,E1594,1)</f>
        <v>7.7729999999999997</v>
      </c>
      <c r="O1594" s="85">
        <f>[1]!b_anal_yield_cnbd(A1594,D1594,1)</f>
        <v>4.4001000000000001</v>
      </c>
      <c r="P1594" s="86">
        <f>IF(U:U="国开1",0.09/N1594+J1594,IF(U:U="国开3",0.14/N1594+J1594,IF(U:U="国开5",0.24/N1594+J1594,IF(U:U="国开7",0.24/N1594+J1594,IF(U:U="国开10",0.29/N1594+J1594,IF(U:U="口行1",0.08/N1594+J1594,IF(U:U="口行2",0.08/N1594+J1594,IF(U:U="口行3",0.08/N1594+J1594,IF(U:U="口行5",0.13/N1594+J1594,IF(U:U="口行7",0.13/N1594+J1594,IF(U:U="口行10",0.18/N1594+J1594,IF(U:U="农发1",0.09/N1594+J1594,IF(U:U="农发2",0.09/N1594+J1594,IF(U:U="农发3",0.09/N1594+J1594,IF(U:U="农发5",0.14/N1594+J1594,IF(U:U="农发7",0.19/N1594+J1594,IF(U:U="农发10",0.19/N1594+J1594,IF(U:U="农发20",0.24/N1594+J1594,IF(U:U="国债1",0.05/N1594+J1594,IF(U:U="国债2",0.05/N1594+J1594,IF(U:U="国债3",0.05/N1594+J1594,IF(U:U="国开0",0,IF(U:U="农发0",0,IF(U:U="国债0",0,IF(U:U="口行0",0,0.1/N1594+J1594)))))))))))))))))))))))))</f>
        <v>4.3975435867747334</v>
      </c>
      <c r="Q1594" s="1"/>
      <c r="R1594" s="88">
        <f t="shared" si="49"/>
        <v>-0.25564132252666738</v>
      </c>
      <c r="S1594" s="1"/>
      <c r="U1594" s="1" t="str">
        <f>IF(I:I="国家开发银行","国开",IF(I:I="中国进出口银行","口行",IF(I:I="中国农业发展银行","农发","国债")))&amp;IF(G:G&lt;1,"0",G1594)</f>
        <v>农发10</v>
      </c>
      <c r="W1594" s="1"/>
      <c r="X1594" s="1"/>
    </row>
    <row r="1595" spans="1:24" ht="15.75" hidden="1" x14ac:dyDescent="0.25">
      <c r="A1595" s="113" t="str">
        <f t="shared" si="48"/>
        <v>180401.IB</v>
      </c>
      <c r="B1595" s="29" t="s">
        <v>4629</v>
      </c>
      <c r="C1595" s="29" t="s">
        <v>4630</v>
      </c>
      <c r="D1595" s="33">
        <v>43278</v>
      </c>
      <c r="E1595" s="33">
        <v>43283</v>
      </c>
      <c r="F1595" s="30">
        <v>40</v>
      </c>
      <c r="G1595" s="30">
        <v>7</v>
      </c>
      <c r="H1595" s="29" t="s">
        <v>12</v>
      </c>
      <c r="I1595" s="29" t="s">
        <v>41</v>
      </c>
      <c r="J1595" s="30">
        <v>4.3452999999999999</v>
      </c>
      <c r="K1595" s="30">
        <v>4.75</v>
      </c>
      <c r="L1595" s="30"/>
      <c r="M1595" s="30">
        <v>2.4300000000000002</v>
      </c>
      <c r="N1595" s="84">
        <f>[1]!b_anal_modidura_cnbd(A1595,E1595,1)</f>
        <v>5.3996000000000004</v>
      </c>
      <c r="O1595" s="85">
        <f>[1]!b_anal_yield_cnbd(A1595,D1595,1)</f>
        <v>4.3834999999999997</v>
      </c>
      <c r="P1595" s="86">
        <f>IF(U:U="国开1",0.09/N1595+J1595,IF(U:U="国开3",0.14/N1595+J1595,IF(U:U="国开5",0.24/N1595+J1595,IF(U:U="国开7",0.24/N1595+J1595,IF(U:U="国开10",0.29/N1595+J1595,IF(U:U="口行1",0.08/N1595+J1595,IF(U:U="口行2",0.08/N1595+J1595,IF(U:U="口行3",0.08/N1595+J1595,IF(U:U="口行5",0.13/N1595+J1595,IF(U:U="口行7",0.13/N1595+J1595,IF(U:U="口行10",0.18/N1595+J1595,IF(U:U="农发1",0.09/N1595+J1595,IF(U:U="农发2",0.09/N1595+J1595,IF(U:U="农发3",0.09/N1595+J1595,IF(U:U="农发5",0.14/N1595+J1595,IF(U:U="农发7",0.19/N1595+J1595,IF(U:U="农发10",0.19/N1595+J1595,IF(U:U="农发20",0.24/N1595+J1595,IF(U:U="国债1",0.05/N1595+J1595,IF(U:U="国债2",0.05/N1595+J1595,IF(U:U="国债3",0.05/N1595+J1595,IF(U:U="国开0",0,IF(U:U="农发0",0,IF(U:U="国债0",0,IF(U:U="口行0",0,0.1/N1595+J1595)))))))))))))))))))))))))</f>
        <v>4.3804877916882727</v>
      </c>
      <c r="Q1595" s="1"/>
      <c r="R1595" s="88">
        <f t="shared" si="49"/>
        <v>-0.30122083117269938</v>
      </c>
      <c r="S1595" s="1"/>
      <c r="U1595" s="1" t="str">
        <f>IF(I:I="国家开发银行","国开",IF(I:I="中国进出口银行","口行",IF(I:I="中国农业发展银行","农发","国债")))&amp;IF(G:G&lt;1,"0",G1595)</f>
        <v>农发7</v>
      </c>
      <c r="W1595" s="1"/>
      <c r="X1595" s="1"/>
    </row>
    <row r="1596" spans="1:24" ht="15.75" hidden="1" x14ac:dyDescent="0.25">
      <c r="A1596" s="113" t="str">
        <f t="shared" si="48"/>
        <v>180204.IB</v>
      </c>
      <c r="B1596" s="29" t="s">
        <v>4631</v>
      </c>
      <c r="C1596" s="29" t="s">
        <v>4632</v>
      </c>
      <c r="D1596" s="33">
        <v>43284</v>
      </c>
      <c r="E1596" s="33">
        <v>43287</v>
      </c>
      <c r="F1596" s="30">
        <v>80.3</v>
      </c>
      <c r="G1596" s="30">
        <v>5</v>
      </c>
      <c r="H1596" s="29" t="s">
        <v>12</v>
      </c>
      <c r="I1596" s="29" t="s">
        <v>15</v>
      </c>
      <c r="J1596" s="30">
        <v>3.9539</v>
      </c>
      <c r="K1596" s="30">
        <v>4.01</v>
      </c>
      <c r="L1596" s="30"/>
      <c r="M1596" s="30">
        <v>1.1000000000000001</v>
      </c>
      <c r="N1596" s="84">
        <f>[1]!b_anal_modidura_cnbd(A1596,E1596,1)</f>
        <v>4.125</v>
      </c>
      <c r="O1596" s="85">
        <f>[1]!b_anal_yield_cnbd(A1596,D1596,1)</f>
        <v>4.0552999999999999</v>
      </c>
      <c r="P1596" s="86">
        <f>IF(U:U="国开1",0.09/N1596+J1596,IF(U:U="国开3",0.14/N1596+J1596,IF(U:U="国开5",0.24/N1596+J1596,IF(U:U="国开7",0.24/N1596+J1596,IF(U:U="国开10",0.29/N1596+J1596,IF(U:U="口行1",0.08/N1596+J1596,IF(U:U="口行2",0.08/N1596+J1596,IF(U:U="口行3",0.08/N1596+J1596,IF(U:U="口行5",0.13/N1596+J1596,IF(U:U="口行7",0.13/N1596+J1596,IF(U:U="口行10",0.18/N1596+J1596,IF(U:U="农发1",0.09/N1596+J1596,IF(U:U="农发2",0.09/N1596+J1596,IF(U:U="农发3",0.09/N1596+J1596,IF(U:U="农发5",0.14/N1596+J1596,IF(U:U="农发7",0.19/N1596+J1596,IF(U:U="农发10",0.19/N1596+J1596,IF(U:U="农发20",0.24/N1596+J1596,IF(U:U="国债1",0.05/N1596+J1596,IF(U:U="国债2",0.05/N1596+J1596,IF(U:U="国债3",0.05/N1596+J1596,IF(U:U="国开0",0,IF(U:U="农发0",0,IF(U:U="国债0",0,IF(U:U="口行0",0,0.1/N1596+J1596)))))))))))))))))))))))))</f>
        <v>4.0120818181818185</v>
      </c>
      <c r="Q1596" s="1"/>
      <c r="R1596" s="88">
        <f t="shared" si="49"/>
        <v>-4.3218181818181378</v>
      </c>
      <c r="S1596" s="1"/>
      <c r="U1596" s="1" t="str">
        <f>IF(I:I="国家开发银行","国开",IF(I:I="中国进出口银行","口行",IF(I:I="中国农业发展银行","农发","国债")))&amp;IF(G:G&lt;1,"0",G1596)</f>
        <v>国开5</v>
      </c>
      <c r="W1596" s="1"/>
      <c r="X1596" s="1"/>
    </row>
    <row r="1597" spans="1:24" ht="15.75" hidden="1" x14ac:dyDescent="0.25">
      <c r="A1597" s="113" t="str">
        <f t="shared" si="48"/>
        <v>180206.IB</v>
      </c>
      <c r="B1597" s="29" t="s">
        <v>4633</v>
      </c>
      <c r="C1597" s="29" t="s">
        <v>4634</v>
      </c>
      <c r="D1597" s="33">
        <v>43284</v>
      </c>
      <c r="E1597" s="33">
        <v>43287</v>
      </c>
      <c r="F1597" s="30">
        <v>50.3</v>
      </c>
      <c r="G1597" s="30">
        <v>7</v>
      </c>
      <c r="H1597" s="29" t="s">
        <v>12</v>
      </c>
      <c r="I1597" s="29" t="s">
        <v>15</v>
      </c>
      <c r="J1597" s="30">
        <v>4.1505000000000001</v>
      </c>
      <c r="K1597" s="30">
        <v>3.85</v>
      </c>
      <c r="L1597" s="30"/>
      <c r="M1597" s="30">
        <v>1.06</v>
      </c>
      <c r="N1597" s="84">
        <f>[1]!b_anal_modidura_cnbd(A1597,E1597,1)</f>
        <v>5.6338999999999997</v>
      </c>
      <c r="O1597" s="85">
        <f>[1]!b_anal_yield_cnbd(A1597,D1597,1)</f>
        <v>4.2702</v>
      </c>
      <c r="P1597" s="86">
        <f>IF(U:U="国开1",0.09/N1597+J1597,IF(U:U="国开3",0.14/N1597+J1597,IF(U:U="国开5",0.24/N1597+J1597,IF(U:U="国开7",0.24/N1597+J1597,IF(U:U="国开10",0.29/N1597+J1597,IF(U:U="口行1",0.08/N1597+J1597,IF(U:U="口行2",0.08/N1597+J1597,IF(U:U="口行3",0.08/N1597+J1597,IF(U:U="口行5",0.13/N1597+J1597,IF(U:U="口行7",0.13/N1597+J1597,IF(U:U="口行10",0.18/N1597+J1597,IF(U:U="农发1",0.09/N1597+J1597,IF(U:U="农发2",0.09/N1597+J1597,IF(U:U="农发3",0.09/N1597+J1597,IF(U:U="农发5",0.14/N1597+J1597,IF(U:U="农发7",0.19/N1597+J1597,IF(U:U="农发10",0.19/N1597+J1597,IF(U:U="农发20",0.24/N1597+J1597,IF(U:U="国债1",0.05/N1597+J1597,IF(U:U="国债2",0.05/N1597+J1597,IF(U:U="国债3",0.05/N1597+J1597,IF(U:U="国开0",0,IF(U:U="农发0",0,IF(U:U="国债0",0,IF(U:U="口行0",0,0.1/N1597+J1597)))))))))))))))))))))))))</f>
        <v>4.1930992651626759</v>
      </c>
      <c r="Q1597" s="1"/>
      <c r="R1597" s="88">
        <f t="shared" si="49"/>
        <v>-7.7100734837324048</v>
      </c>
      <c r="S1597" s="1"/>
      <c r="U1597" s="1" t="str">
        <f>IF(I:I="国家开发银行","国开",IF(I:I="中国进出口银行","口行",IF(I:I="中国农业发展银行","农发","国债")))&amp;IF(G:G&lt;1,"0",G1597)</f>
        <v>国开7</v>
      </c>
      <c r="W1597" s="1"/>
      <c r="X1597" s="1"/>
    </row>
    <row r="1598" spans="1:24" ht="15.75" hidden="1" x14ac:dyDescent="0.25">
      <c r="A1598" s="113" t="str">
        <f t="shared" si="48"/>
        <v>180208.IB</v>
      </c>
      <c r="B1598" s="29" t="s">
        <v>4635</v>
      </c>
      <c r="C1598" s="29" t="s">
        <v>4636</v>
      </c>
      <c r="D1598" s="33">
        <v>43284</v>
      </c>
      <c r="E1598" s="33">
        <v>43291</v>
      </c>
      <c r="F1598" s="30">
        <v>70</v>
      </c>
      <c r="G1598" s="30">
        <v>3</v>
      </c>
      <c r="H1598" s="29" t="s">
        <v>12</v>
      </c>
      <c r="I1598" s="29" t="s">
        <v>15</v>
      </c>
      <c r="J1598" s="30">
        <v>3.8408000000000002</v>
      </c>
      <c r="K1598" s="30">
        <v>4.67</v>
      </c>
      <c r="L1598" s="30"/>
      <c r="M1598" s="30">
        <v>1.1000000000000001</v>
      </c>
      <c r="N1598" s="84">
        <f>[1]!b_anal_modidura_cnbd(A1598,E1598,1)</f>
        <v>2.5802999999999998</v>
      </c>
      <c r="O1598" s="85">
        <f>[1]!b_anal_yield_cnbd(A1598,D1598,1)</f>
        <v>3.9552</v>
      </c>
      <c r="P1598" s="86">
        <f>IF(U:U="国开1",0.09/N1598+J1598,IF(U:U="国开3",0.14/N1598+J1598,IF(U:U="国开5",0.24/N1598+J1598,IF(U:U="国开7",0.24/N1598+J1598,IF(U:U="国开10",0.29/N1598+J1598,IF(U:U="口行1",0.08/N1598+J1598,IF(U:U="口行2",0.08/N1598+J1598,IF(U:U="口行3",0.08/N1598+J1598,IF(U:U="口行5",0.13/N1598+J1598,IF(U:U="口行7",0.13/N1598+J1598,IF(U:U="口行10",0.18/N1598+J1598,IF(U:U="农发1",0.09/N1598+J1598,IF(U:U="农发2",0.09/N1598+J1598,IF(U:U="农发3",0.09/N1598+J1598,IF(U:U="农发5",0.14/N1598+J1598,IF(U:U="农发7",0.19/N1598+J1598,IF(U:U="农发10",0.19/N1598+J1598,IF(U:U="农发20",0.24/N1598+J1598,IF(U:U="国债1",0.05/N1598+J1598,IF(U:U="国债2",0.05/N1598+J1598,IF(U:U="国债3",0.05/N1598+J1598,IF(U:U="国开0",0,IF(U:U="农发0",0,IF(U:U="国债0",0,IF(U:U="口行0",0,0.1/N1598+J1598)))))))))))))))))))))))))</f>
        <v>3.8950572569081117</v>
      </c>
      <c r="Q1598" s="1"/>
      <c r="R1598" s="88">
        <f t="shared" si="49"/>
        <v>-6.0142743091888384</v>
      </c>
      <c r="S1598" s="1"/>
      <c r="U1598" s="1" t="str">
        <f>IF(I:I="国家开发银行","国开",IF(I:I="中国进出口银行","口行",IF(I:I="中国农业发展银行","农发","国债")))&amp;IF(G:G&lt;1,"0",G1598)</f>
        <v>国开3</v>
      </c>
      <c r="W1598" s="1"/>
      <c r="X1598" s="1"/>
    </row>
    <row r="1599" spans="1:24" ht="15.75" hidden="1" x14ac:dyDescent="0.25">
      <c r="A1599" s="113" t="str">
        <f t="shared" si="48"/>
        <v>180409.IB</v>
      </c>
      <c r="B1599" s="29" t="s">
        <v>4637</v>
      </c>
      <c r="C1599" s="29" t="s">
        <v>4638</v>
      </c>
      <c r="D1599" s="33">
        <v>43285</v>
      </c>
      <c r="E1599" s="33">
        <v>43287</v>
      </c>
      <c r="F1599" s="30">
        <v>40</v>
      </c>
      <c r="G1599" s="30">
        <v>3</v>
      </c>
      <c r="H1599" s="29" t="s">
        <v>12</v>
      </c>
      <c r="I1599" s="29" t="s">
        <v>41</v>
      </c>
      <c r="J1599" s="30">
        <v>3.9632000000000001</v>
      </c>
      <c r="K1599" s="30">
        <v>2.63</v>
      </c>
      <c r="L1599" s="30"/>
      <c r="M1599" s="30">
        <v>4.68</v>
      </c>
      <c r="N1599" s="84">
        <f>[1]!b_anal_modidura_cnbd(A1599,E1599,1)</f>
        <v>2.6787000000000001</v>
      </c>
      <c r="O1599" s="85">
        <f>[1]!b_anal_yield_cnbd(A1599,D1599,1)</f>
        <v>3.9967999999999999</v>
      </c>
      <c r="P1599" s="86">
        <f>IF(U:U="国开1",0.09/N1599+J1599,IF(U:U="国开3",0.14/N1599+J1599,IF(U:U="国开5",0.24/N1599+J1599,IF(U:U="国开7",0.24/N1599+J1599,IF(U:U="国开10",0.29/N1599+J1599,IF(U:U="口行1",0.08/N1599+J1599,IF(U:U="口行2",0.08/N1599+J1599,IF(U:U="口行3",0.08/N1599+J1599,IF(U:U="口行5",0.13/N1599+J1599,IF(U:U="口行7",0.13/N1599+J1599,IF(U:U="口行10",0.18/N1599+J1599,IF(U:U="农发1",0.09/N1599+J1599,IF(U:U="农发2",0.09/N1599+J1599,IF(U:U="农发3",0.09/N1599+J1599,IF(U:U="农发5",0.14/N1599+J1599,IF(U:U="农发7",0.19/N1599+J1599,IF(U:U="农发10",0.19/N1599+J1599,IF(U:U="农发20",0.24/N1599+J1599,IF(U:U="国债1",0.05/N1599+J1599,IF(U:U="国债2",0.05/N1599+J1599,IF(U:U="国债3",0.05/N1599+J1599,IF(U:U="国开0",0,IF(U:U="农发0",0,IF(U:U="国债0",0,IF(U:U="口行0",0,0.1/N1599+J1599)))))))))))))))))))))))))</f>
        <v>3.9967983872774107</v>
      </c>
      <c r="Q1599" s="1"/>
      <c r="R1599" s="88">
        <f t="shared" si="49"/>
        <v>-1.6127225892503816E-4</v>
      </c>
      <c r="S1599" s="1"/>
      <c r="U1599" s="1" t="str">
        <f>IF(I:I="国家开发银行","国开",IF(I:I="中国进出口银行","口行",IF(I:I="中国农业发展银行","农发","国债")))&amp;IF(G:G&lt;1,"0",G1599)</f>
        <v>农发3</v>
      </c>
      <c r="W1599" s="1"/>
      <c r="X1599" s="1"/>
    </row>
    <row r="1600" spans="1:24" ht="15.75" hidden="1" x14ac:dyDescent="0.25">
      <c r="A1600" s="113" t="str">
        <f t="shared" si="48"/>
        <v>180406.IB</v>
      </c>
      <c r="B1600" s="29" t="s">
        <v>4639</v>
      </c>
      <c r="C1600" s="29" t="s">
        <v>4640</v>
      </c>
      <c r="D1600" s="33">
        <v>43285</v>
      </c>
      <c r="E1600" s="33">
        <v>43287</v>
      </c>
      <c r="F1600" s="30">
        <v>70</v>
      </c>
      <c r="G1600" s="30">
        <v>10</v>
      </c>
      <c r="H1600" s="29" t="s">
        <v>12</v>
      </c>
      <c r="I1600" s="29" t="s">
        <v>41</v>
      </c>
      <c r="J1600" s="30">
        <v>4.2544000000000004</v>
      </c>
      <c r="K1600" s="30">
        <v>3.42</v>
      </c>
      <c r="L1600" s="30"/>
      <c r="M1600" s="30">
        <v>3.97</v>
      </c>
      <c r="N1600" s="84">
        <f>[1]!b_anal_modidura_cnbd(A1600,E1600,1)</f>
        <v>7.7670000000000003</v>
      </c>
      <c r="O1600" s="85">
        <f>[1]!b_anal_yield_cnbd(A1600,D1600,1)</f>
        <v>4.2824999999999998</v>
      </c>
      <c r="P1600" s="86">
        <f>IF(U:U="国开1",0.09/N1600+J1600,IF(U:U="国开3",0.14/N1600+J1600,IF(U:U="国开5",0.24/N1600+J1600,IF(U:U="国开7",0.24/N1600+J1600,IF(U:U="国开10",0.29/N1600+J1600,IF(U:U="口行1",0.08/N1600+J1600,IF(U:U="口行2",0.08/N1600+J1600,IF(U:U="口行3",0.08/N1600+J1600,IF(U:U="口行5",0.13/N1600+J1600,IF(U:U="口行7",0.13/N1600+J1600,IF(U:U="口行10",0.18/N1600+J1600,IF(U:U="农发1",0.09/N1600+J1600,IF(U:U="农发2",0.09/N1600+J1600,IF(U:U="农发3",0.09/N1600+J1600,IF(U:U="农发5",0.14/N1600+J1600,IF(U:U="农发7",0.19/N1600+J1600,IF(U:U="农发10",0.19/N1600+J1600,IF(U:U="农发20",0.24/N1600+J1600,IF(U:U="国债1",0.05/N1600+J1600,IF(U:U="国债2",0.05/N1600+J1600,IF(U:U="国债3",0.05/N1600+J1600,IF(U:U="国开0",0,IF(U:U="农发0",0,IF(U:U="国债0",0,IF(U:U="口行0",0,0.1/N1600+J1600)))))))))))))))))))))))))</f>
        <v>4.2788624694219139</v>
      </c>
      <c r="Q1600" s="1"/>
      <c r="R1600" s="88">
        <f t="shared" si="49"/>
        <v>-0.36375305780858014</v>
      </c>
      <c r="S1600" s="1"/>
      <c r="U1600" s="1" t="str">
        <f>IF(I:I="国家开发银行","国开",IF(I:I="中国进出口银行","口行",IF(I:I="中国农业发展银行","农发","国债")))&amp;IF(G:G&lt;1,"0",G1600)</f>
        <v>农发10</v>
      </c>
      <c r="W1600" s="1"/>
      <c r="X1600" s="1"/>
    </row>
    <row r="1601" spans="1:24" ht="15.75" hidden="1" x14ac:dyDescent="0.25">
      <c r="A1601" s="113" t="str">
        <f t="shared" si="48"/>
        <v>180401.IB</v>
      </c>
      <c r="B1601" s="29" t="s">
        <v>4641</v>
      </c>
      <c r="C1601" s="29" t="s">
        <v>4642</v>
      </c>
      <c r="D1601" s="33">
        <v>43285</v>
      </c>
      <c r="E1601" s="33">
        <v>43287</v>
      </c>
      <c r="F1601" s="30">
        <v>40</v>
      </c>
      <c r="G1601" s="30">
        <v>7</v>
      </c>
      <c r="H1601" s="29" t="s">
        <v>12</v>
      </c>
      <c r="I1601" s="29" t="s">
        <v>41</v>
      </c>
      <c r="J1601" s="30">
        <v>4.2211999999999996</v>
      </c>
      <c r="K1601" s="30">
        <v>3.39</v>
      </c>
      <c r="L1601" s="30"/>
      <c r="M1601" s="30">
        <v>9.56</v>
      </c>
      <c r="N1601" s="84">
        <f>[1]!b_anal_modidura_cnbd(A1601,E1601,1)</f>
        <v>5.3933999999999997</v>
      </c>
      <c r="O1601" s="85">
        <f>[1]!b_anal_yield_cnbd(A1601,D1601,1)</f>
        <v>4.2645</v>
      </c>
      <c r="P1601" s="86">
        <f>IF(U:U="国开1",0.09/N1601+J1601,IF(U:U="国开3",0.14/N1601+J1601,IF(U:U="国开5",0.24/N1601+J1601,IF(U:U="国开7",0.24/N1601+J1601,IF(U:U="国开10",0.29/N1601+J1601,IF(U:U="口行1",0.08/N1601+J1601,IF(U:U="口行2",0.08/N1601+J1601,IF(U:U="口行3",0.08/N1601+J1601,IF(U:U="口行5",0.13/N1601+J1601,IF(U:U="口行7",0.13/N1601+J1601,IF(U:U="口行10",0.18/N1601+J1601,IF(U:U="农发1",0.09/N1601+J1601,IF(U:U="农发2",0.09/N1601+J1601,IF(U:U="农发3",0.09/N1601+J1601,IF(U:U="农发5",0.14/N1601+J1601,IF(U:U="农发7",0.19/N1601+J1601,IF(U:U="农发10",0.19/N1601+J1601,IF(U:U="农发20",0.24/N1601+J1601,IF(U:U="国债1",0.05/N1601+J1601,IF(U:U="国债2",0.05/N1601+J1601,IF(U:U="国债3",0.05/N1601+J1601,IF(U:U="国开0",0,IF(U:U="农发0",0,IF(U:U="国债0",0,IF(U:U="口行0",0,0.1/N1601+J1601)))))))))))))))))))))))))</f>
        <v>4.2564282419253159</v>
      </c>
      <c r="Q1601" s="1"/>
      <c r="R1601" s="88">
        <f t="shared" si="49"/>
        <v>-0.80717580746840767</v>
      </c>
      <c r="S1601" s="1"/>
      <c r="U1601" s="1" t="str">
        <f>IF(I:I="国家开发银行","国开",IF(I:I="中国进出口银行","口行",IF(I:I="中国农业发展银行","农发","国债")))&amp;IF(G:G&lt;1,"0",G1601)</f>
        <v>农发7</v>
      </c>
      <c r="W1601" s="1"/>
      <c r="X1601" s="1"/>
    </row>
    <row r="1602" spans="1:24" ht="15.75" hidden="1" x14ac:dyDescent="0.25">
      <c r="A1602" s="113" t="str">
        <f t="shared" ref="A1602:A1665" si="50">LEFT(B1602,IFERROR(FIND("X",B1602,7),FIND("Z",B1602,7))-1)&amp;".IB"</f>
        <v>180013.IB</v>
      </c>
      <c r="B1602" s="29" t="s">
        <v>4643</v>
      </c>
      <c r="C1602" s="29" t="s">
        <v>4644</v>
      </c>
      <c r="D1602" s="33">
        <v>43285</v>
      </c>
      <c r="E1602" s="33">
        <v>43286</v>
      </c>
      <c r="F1602" s="30">
        <v>370.1</v>
      </c>
      <c r="G1602" s="30">
        <v>7</v>
      </c>
      <c r="H1602" s="29" t="s">
        <v>12</v>
      </c>
      <c r="I1602" s="29" t="s">
        <v>31</v>
      </c>
      <c r="J1602" s="30">
        <v>3.4746000000000001</v>
      </c>
      <c r="K1602" s="30">
        <v>2.02</v>
      </c>
      <c r="L1602" s="30">
        <v>3.5146000000000002</v>
      </c>
      <c r="M1602" s="30"/>
      <c r="N1602" s="84">
        <f>[1]!b_anal_modidura_cnbd(A1602,E1602,1)</f>
        <v>6.0244999999999997</v>
      </c>
      <c r="O1602" s="85">
        <f>[1]!b_anal_yield_cnbd(A1602,D1602,1)</f>
        <v>3.4901</v>
      </c>
      <c r="P1602" s="86">
        <f>IF(U:U="国开1",0.09/N1602+J1602,IF(U:U="国开3",0.14/N1602+J1602,IF(U:U="国开5",0.24/N1602+J1602,IF(U:U="国开7",0.24/N1602+J1602,IF(U:U="国开10",0.29/N1602+J1602,IF(U:U="口行1",0.08/N1602+J1602,IF(U:U="口行2",0.08/N1602+J1602,IF(U:U="口行3",0.08/N1602+J1602,IF(U:U="口行5",0.13/N1602+J1602,IF(U:U="口行7",0.13/N1602+J1602,IF(U:U="口行10",0.18/N1602+J1602,IF(U:U="农发1",0.09/N1602+J1602,IF(U:U="农发2",0.09/N1602+J1602,IF(U:U="农发3",0.09/N1602+J1602,IF(U:U="农发5",0.14/N1602+J1602,IF(U:U="农发7",0.19/N1602+J1602,IF(U:U="农发10",0.19/N1602+J1602,IF(U:U="农发20",0.24/N1602+J1602,IF(U:U="国债1",0.05/N1602+J1602,IF(U:U="国债2",0.05/N1602+J1602,IF(U:U="国债3",0.05/N1602+J1602,IF(U:U="国开0",0,IF(U:U="农发0",0,IF(U:U="国债0",0,IF(U:U="口行0",0,0.1/N1602+J1602)))))))))))))))))))))))))</f>
        <v>3.4911988878745124</v>
      </c>
      <c r="Q1602" s="1"/>
      <c r="R1602" s="88">
        <f t="shared" ref="R1602:R1665" si="51">(P1602-O1602)*100</f>
        <v>0.10988878745123998</v>
      </c>
      <c r="S1602" s="1"/>
      <c r="U1602" s="1" t="str">
        <f>IF(I:I="国家开发银行","国开",IF(I:I="中国进出口银行","口行",IF(I:I="中国农业发展银行","农发","国债")))&amp;IF(G:G&lt;1,"0",G1602)</f>
        <v>国债7</v>
      </c>
      <c r="W1602" s="1"/>
      <c r="X1602" s="1"/>
    </row>
    <row r="1603" spans="1:24" ht="15.75" hidden="1" x14ac:dyDescent="0.25">
      <c r="A1603" s="113" t="str">
        <f t="shared" si="50"/>
        <v>180309.IB</v>
      </c>
      <c r="B1603" s="29" t="s">
        <v>4645</v>
      </c>
      <c r="C1603" s="29" t="s">
        <v>4646</v>
      </c>
      <c r="D1603" s="33">
        <v>43286</v>
      </c>
      <c r="E1603" s="33">
        <v>43290</v>
      </c>
      <c r="F1603" s="30">
        <v>30</v>
      </c>
      <c r="G1603" s="30">
        <v>5</v>
      </c>
      <c r="H1603" s="29" t="s">
        <v>12</v>
      </c>
      <c r="I1603" s="29" t="s">
        <v>22</v>
      </c>
      <c r="J1603" s="30">
        <v>4.0439999999999996</v>
      </c>
      <c r="K1603" s="30">
        <v>6</v>
      </c>
      <c r="L1603" s="30"/>
      <c r="M1603" s="30">
        <v>8.06</v>
      </c>
      <c r="N1603" s="84">
        <f>[1]!b_anal_modidura_cnbd(A1603,E1603,1)</f>
        <v>4.3669000000000002</v>
      </c>
      <c r="O1603" s="85">
        <f>[1]!b_anal_yield_cnbd(A1603,D1603,1)</f>
        <v>4.0789</v>
      </c>
      <c r="P1603" s="86">
        <f>IF(U:U="国开1",0.09/N1603+J1603,IF(U:U="国开3",0.14/N1603+J1603,IF(U:U="国开5",0.24/N1603+J1603,IF(U:U="国开7",0.24/N1603+J1603,IF(U:U="国开10",0.29/N1603+J1603,IF(U:U="口行1",0.08/N1603+J1603,IF(U:U="口行2",0.08/N1603+J1603,IF(U:U="口行3",0.08/N1603+J1603,IF(U:U="口行5",0.13/N1603+J1603,IF(U:U="口行7",0.13/N1603+J1603,IF(U:U="口行10",0.18/N1603+J1603,IF(U:U="农发1",0.09/N1603+J1603,IF(U:U="农发2",0.09/N1603+J1603,IF(U:U="农发3",0.09/N1603+J1603,IF(U:U="农发5",0.14/N1603+J1603,IF(U:U="农发7",0.19/N1603+J1603,IF(U:U="农发10",0.19/N1603+J1603,IF(U:U="农发20",0.24/N1603+J1603,IF(U:U="国债1",0.05/N1603+J1603,IF(U:U="国债2",0.05/N1603+J1603,IF(U:U="国债3",0.05/N1603+J1603,IF(U:U="国开0",0,IF(U:U="农发0",0,IF(U:U="国债0",0,IF(U:U="口行0",0,0.1/N1603+J1603)))))))))))))))))))))))))</f>
        <v>4.073769401635027</v>
      </c>
      <c r="Q1603" s="1"/>
      <c r="R1603" s="88">
        <f t="shared" si="51"/>
        <v>-0.51305983649729825</v>
      </c>
      <c r="S1603" s="1"/>
      <c r="U1603" s="1" t="str">
        <f>IF(I:I="国家开发银行","国开",IF(I:I="中国进出口银行","口行",IF(I:I="中国农业发展银行","农发","国债")))&amp;IF(G:G&lt;1,"0",G1603)</f>
        <v>口行5</v>
      </c>
      <c r="W1603" s="1"/>
      <c r="X1603" s="1"/>
    </row>
    <row r="1604" spans="1:24" ht="15.75" hidden="1" x14ac:dyDescent="0.25">
      <c r="A1604" s="113" t="str">
        <f t="shared" si="50"/>
        <v>180310.IB</v>
      </c>
      <c r="B1604" s="29" t="s">
        <v>4647</v>
      </c>
      <c r="C1604" s="29" t="s">
        <v>4648</v>
      </c>
      <c r="D1604" s="33">
        <v>43286</v>
      </c>
      <c r="E1604" s="33">
        <v>43290</v>
      </c>
      <c r="F1604" s="30">
        <v>30</v>
      </c>
      <c r="G1604" s="30">
        <v>10</v>
      </c>
      <c r="H1604" s="29" t="s">
        <v>12</v>
      </c>
      <c r="I1604" s="29" t="s">
        <v>22</v>
      </c>
      <c r="J1604" s="30">
        <v>4.2009999999999996</v>
      </c>
      <c r="K1604" s="30">
        <v>5.68</v>
      </c>
      <c r="L1604" s="30"/>
      <c r="M1604" s="30">
        <v>1</v>
      </c>
      <c r="N1604" s="84">
        <f>[1]!b_anal_modidura_cnbd(A1604,E1604,1)</f>
        <v>7.5757000000000003</v>
      </c>
      <c r="O1604" s="85">
        <f>[1]!b_anal_yield_cnbd(A1604,D1604,1)</f>
        <v>4.2652000000000001</v>
      </c>
      <c r="P1604" s="86">
        <f>IF(U:U="国开1",0.09/N1604+J1604,IF(U:U="国开3",0.14/N1604+J1604,IF(U:U="国开5",0.24/N1604+J1604,IF(U:U="国开7",0.24/N1604+J1604,IF(U:U="国开10",0.29/N1604+J1604,IF(U:U="口行1",0.08/N1604+J1604,IF(U:U="口行2",0.08/N1604+J1604,IF(U:U="口行3",0.08/N1604+J1604,IF(U:U="口行5",0.13/N1604+J1604,IF(U:U="口行7",0.13/N1604+J1604,IF(U:U="口行10",0.18/N1604+J1604,IF(U:U="农发1",0.09/N1604+J1604,IF(U:U="农发2",0.09/N1604+J1604,IF(U:U="农发3",0.09/N1604+J1604,IF(U:U="农发5",0.14/N1604+J1604,IF(U:U="农发7",0.19/N1604+J1604,IF(U:U="农发10",0.19/N1604+J1604,IF(U:U="农发20",0.24/N1604+J1604,IF(U:U="国债1",0.05/N1604+J1604,IF(U:U="国债2",0.05/N1604+J1604,IF(U:U="国债3",0.05/N1604+J1604,IF(U:U="国开0",0,IF(U:U="农发0",0,IF(U:U="国债0",0,IF(U:U="口行0",0,0.1/N1604+J1604)))))))))))))))))))))))))</f>
        <v>4.2247601805773716</v>
      </c>
      <c r="Q1604" s="1"/>
      <c r="R1604" s="88">
        <f t="shared" si="51"/>
        <v>-4.0439819422628531</v>
      </c>
      <c r="S1604" s="1"/>
      <c r="U1604" s="1" t="str">
        <f>IF(I:I="国家开发银行","国开",IF(I:I="中国进出口银行","口行",IF(I:I="中国农业发展银行","农发","国债")))&amp;IF(G:G&lt;1,"0",G1604)</f>
        <v>口行10</v>
      </c>
      <c r="W1604" s="1"/>
      <c r="X1604" s="1"/>
    </row>
    <row r="1605" spans="1:24" ht="15.75" hidden="1" x14ac:dyDescent="0.25">
      <c r="A1605" s="113" t="str">
        <f t="shared" si="50"/>
        <v>180206.IB</v>
      </c>
      <c r="B1605" s="29" t="s">
        <v>4649</v>
      </c>
      <c r="C1605" s="29" t="s">
        <v>4650</v>
      </c>
      <c r="D1605" s="33">
        <v>43291</v>
      </c>
      <c r="E1605" s="33">
        <v>43293</v>
      </c>
      <c r="F1605" s="30">
        <v>50</v>
      </c>
      <c r="G1605" s="30">
        <v>7</v>
      </c>
      <c r="H1605" s="29" t="s">
        <v>12</v>
      </c>
      <c r="I1605" s="29" t="s">
        <v>15</v>
      </c>
      <c r="J1605" s="30">
        <v>4.2134</v>
      </c>
      <c r="K1605" s="30">
        <v>2.81</v>
      </c>
      <c r="L1605" s="30"/>
      <c r="M1605" s="30">
        <v>6</v>
      </c>
      <c r="N1605" s="84">
        <f>[1]!b_anal_modidura_cnbd(A1605,E1605,1)</f>
        <v>5.6177000000000001</v>
      </c>
      <c r="O1605" s="85">
        <f>[1]!b_anal_yield_cnbd(A1605,D1605,1)</f>
        <v>4.2827000000000002</v>
      </c>
      <c r="P1605" s="86">
        <f>IF(U:U="国开1",0.09/N1605+J1605,IF(U:U="国开3",0.14/N1605+J1605,IF(U:U="国开5",0.24/N1605+J1605,IF(U:U="国开7",0.24/N1605+J1605,IF(U:U="国开10",0.29/N1605+J1605,IF(U:U="口行1",0.08/N1605+J1605,IF(U:U="口行2",0.08/N1605+J1605,IF(U:U="口行3",0.08/N1605+J1605,IF(U:U="口行5",0.13/N1605+J1605,IF(U:U="口行7",0.13/N1605+J1605,IF(U:U="口行10",0.18/N1605+J1605,IF(U:U="农发1",0.09/N1605+J1605,IF(U:U="农发2",0.09/N1605+J1605,IF(U:U="农发3",0.09/N1605+J1605,IF(U:U="农发5",0.14/N1605+J1605,IF(U:U="农发7",0.19/N1605+J1605,IF(U:U="农发10",0.19/N1605+J1605,IF(U:U="农发20",0.24/N1605+J1605,IF(U:U="国债1",0.05/N1605+J1605,IF(U:U="国债2",0.05/N1605+J1605,IF(U:U="国债3",0.05/N1605+J1605,IF(U:U="国开0",0,IF(U:U="农发0",0,IF(U:U="国债0",0,IF(U:U="口行0",0,0.1/N1605+J1605)))))))))))))))))))))))))</f>
        <v>4.2561221104722575</v>
      </c>
      <c r="Q1605" s="1"/>
      <c r="R1605" s="88">
        <f t="shared" si="51"/>
        <v>-2.6577889527742649</v>
      </c>
      <c r="S1605" s="1"/>
      <c r="U1605" s="1" t="str">
        <f>IF(I:I="国家开发银行","国开",IF(I:I="中国进出口银行","口行",IF(I:I="中国农业发展银行","农发","国债")))&amp;IF(G:G&lt;1,"0",G1605)</f>
        <v>国开7</v>
      </c>
      <c r="W1605" s="1"/>
      <c r="X1605" s="1"/>
    </row>
    <row r="1606" spans="1:24" ht="15.75" hidden="1" x14ac:dyDescent="0.25">
      <c r="A1606" s="113" t="str">
        <f t="shared" si="50"/>
        <v>180210.IB</v>
      </c>
      <c r="B1606" s="29" t="s">
        <v>4651</v>
      </c>
      <c r="C1606" s="29" t="s">
        <v>4652</v>
      </c>
      <c r="D1606" s="33">
        <v>43291</v>
      </c>
      <c r="E1606" s="33">
        <v>43293</v>
      </c>
      <c r="F1606" s="30">
        <v>150</v>
      </c>
      <c r="G1606" s="30">
        <v>10</v>
      </c>
      <c r="H1606" s="29" t="s">
        <v>12</v>
      </c>
      <c r="I1606" s="29" t="s">
        <v>15</v>
      </c>
      <c r="J1606" s="30">
        <v>4.1077000000000004</v>
      </c>
      <c r="K1606" s="30">
        <v>2.42</v>
      </c>
      <c r="L1606" s="30"/>
      <c r="M1606" s="30">
        <v>2.16</v>
      </c>
      <c r="N1606" s="84">
        <f>[1]!b_anal_modidura_cnbd(A1606,E1606,1)</f>
        <v>8.0631000000000004</v>
      </c>
      <c r="O1606" s="85">
        <f>[1]!b_anal_yield_cnbd(A1606,D1606,1)</f>
        <v>4.1675000000000004</v>
      </c>
      <c r="P1606" s="86">
        <f>IF(U:U="国开1",0.09/N1606+J1606,IF(U:U="国开3",0.14/N1606+J1606,IF(U:U="国开5",0.24/N1606+J1606,IF(U:U="国开7",0.24/N1606+J1606,IF(U:U="国开10",0.29/N1606+J1606,IF(U:U="口行1",0.08/N1606+J1606,IF(U:U="口行2",0.08/N1606+J1606,IF(U:U="口行3",0.08/N1606+J1606,IF(U:U="口行5",0.13/N1606+J1606,IF(U:U="口行7",0.13/N1606+J1606,IF(U:U="口行10",0.18/N1606+J1606,IF(U:U="农发1",0.09/N1606+J1606,IF(U:U="农发2",0.09/N1606+J1606,IF(U:U="农发3",0.09/N1606+J1606,IF(U:U="农发5",0.14/N1606+J1606,IF(U:U="农发7",0.19/N1606+J1606,IF(U:U="农发10",0.19/N1606+J1606,IF(U:U="农发20",0.24/N1606+J1606,IF(U:U="国债1",0.05/N1606+J1606,IF(U:U="国债2",0.05/N1606+J1606,IF(U:U="国债3",0.05/N1606+J1606,IF(U:U="国开0",0,IF(U:U="农发0",0,IF(U:U="国债0",0,IF(U:U="口行0",0,0.1/N1606+J1606)))))))))))))))))))))))))</f>
        <v>4.1436663156850351</v>
      </c>
      <c r="Q1606" s="1"/>
      <c r="R1606" s="88">
        <f t="shared" si="51"/>
        <v>-2.3833684314965353</v>
      </c>
      <c r="S1606" s="1"/>
      <c r="U1606" s="1" t="str">
        <f>IF(I:I="国家开发银行","国开",IF(I:I="中国进出口银行","口行",IF(I:I="中国农业发展银行","农发","国债")))&amp;IF(G:G&lt;1,"0",G1606)</f>
        <v>国开10</v>
      </c>
      <c r="W1606" s="1"/>
      <c r="X1606" s="1"/>
    </row>
    <row r="1607" spans="1:24" ht="15.75" hidden="1" x14ac:dyDescent="0.25">
      <c r="A1607" s="113" t="str">
        <f t="shared" si="50"/>
        <v>180204.IB</v>
      </c>
      <c r="B1607" s="29" t="s">
        <v>4653</v>
      </c>
      <c r="C1607" s="29" t="s">
        <v>4654</v>
      </c>
      <c r="D1607" s="33">
        <v>43291</v>
      </c>
      <c r="E1607" s="33">
        <v>43293</v>
      </c>
      <c r="F1607" s="30">
        <v>80</v>
      </c>
      <c r="G1607" s="30">
        <v>5</v>
      </c>
      <c r="H1607" s="29" t="s">
        <v>12</v>
      </c>
      <c r="I1607" s="29" t="s">
        <v>15</v>
      </c>
      <c r="J1607" s="30">
        <v>3.9973000000000001</v>
      </c>
      <c r="K1607" s="30">
        <v>3.18</v>
      </c>
      <c r="L1607" s="30"/>
      <c r="M1607" s="30">
        <v>5.58</v>
      </c>
      <c r="N1607" s="84">
        <f>[1]!b_anal_modidura_cnbd(A1607,E1607,1)</f>
        <v>4.1082999999999998</v>
      </c>
      <c r="O1607" s="85">
        <f>[1]!b_anal_yield_cnbd(A1607,D1607,1)</f>
        <v>4.0903999999999998</v>
      </c>
      <c r="P1607" s="86">
        <f>IF(U:U="国开1",0.09/N1607+J1607,IF(U:U="国开3",0.14/N1607+J1607,IF(U:U="国开5",0.24/N1607+J1607,IF(U:U="国开7",0.24/N1607+J1607,IF(U:U="国开10",0.29/N1607+J1607,IF(U:U="口行1",0.08/N1607+J1607,IF(U:U="口行2",0.08/N1607+J1607,IF(U:U="口行3",0.08/N1607+J1607,IF(U:U="口行5",0.13/N1607+J1607,IF(U:U="口行7",0.13/N1607+J1607,IF(U:U="口行10",0.18/N1607+J1607,IF(U:U="农发1",0.09/N1607+J1607,IF(U:U="农发2",0.09/N1607+J1607,IF(U:U="农发3",0.09/N1607+J1607,IF(U:U="农发5",0.14/N1607+J1607,IF(U:U="农发7",0.19/N1607+J1607,IF(U:U="农发10",0.19/N1607+J1607,IF(U:U="农发20",0.24/N1607+J1607,IF(U:U="国债1",0.05/N1607+J1607,IF(U:U="国债2",0.05/N1607+J1607,IF(U:U="国债3",0.05/N1607+J1607,IF(U:U="国开0",0,IF(U:U="农发0",0,IF(U:U="国债0",0,IF(U:U="口行0",0,0.1/N1607+J1607)))))))))))))))))))))))))</f>
        <v>4.0557183238809245</v>
      </c>
      <c r="Q1607" s="1"/>
      <c r="R1607" s="88">
        <f t="shared" si="51"/>
        <v>-3.4681676119075355</v>
      </c>
      <c r="S1607" s="1"/>
      <c r="U1607" s="1" t="str">
        <f>IF(I:I="国家开发银行","国开",IF(I:I="中国进出口银行","口行",IF(I:I="中国农业发展银行","农发","国债")))&amp;IF(G:G&lt;1,"0",G1607)</f>
        <v>国开5</v>
      </c>
      <c r="W1607" s="1"/>
      <c r="X1607" s="1"/>
    </row>
    <row r="1608" spans="1:24" ht="15.75" hidden="1" x14ac:dyDescent="0.25">
      <c r="A1608" s="113" t="str">
        <f t="shared" si="50"/>
        <v>180409.IB</v>
      </c>
      <c r="B1608" s="29" t="s">
        <v>4655</v>
      </c>
      <c r="C1608" s="29" t="s">
        <v>4656</v>
      </c>
      <c r="D1608" s="33">
        <v>43292</v>
      </c>
      <c r="E1608" s="33">
        <v>43294</v>
      </c>
      <c r="F1608" s="30">
        <v>40</v>
      </c>
      <c r="G1608" s="30">
        <v>3</v>
      </c>
      <c r="H1608" s="29" t="s">
        <v>12</v>
      </c>
      <c r="I1608" s="29" t="s">
        <v>41</v>
      </c>
      <c r="J1608" s="30">
        <v>3.9039999999999999</v>
      </c>
      <c r="K1608" s="30">
        <v>4.8600000000000003</v>
      </c>
      <c r="L1608" s="30"/>
      <c r="M1608" s="30">
        <v>4.46</v>
      </c>
      <c r="N1608" s="84">
        <f>[1]!b_anal_modidura_cnbd(A1608,E1608,1)</f>
        <v>2.6604000000000001</v>
      </c>
      <c r="O1608" s="85">
        <f>[1]!b_anal_yield_cnbd(A1608,D1608,1)</f>
        <v>3.9422000000000001</v>
      </c>
      <c r="P1608" s="86">
        <f>IF(U:U="国开1",0.09/N1608+J1608,IF(U:U="国开3",0.14/N1608+J1608,IF(U:U="国开5",0.24/N1608+J1608,IF(U:U="国开7",0.24/N1608+J1608,IF(U:U="国开10",0.29/N1608+J1608,IF(U:U="口行1",0.08/N1608+J1608,IF(U:U="口行2",0.08/N1608+J1608,IF(U:U="口行3",0.08/N1608+J1608,IF(U:U="口行5",0.13/N1608+J1608,IF(U:U="口行7",0.13/N1608+J1608,IF(U:U="口行10",0.18/N1608+J1608,IF(U:U="农发1",0.09/N1608+J1608,IF(U:U="农发2",0.09/N1608+J1608,IF(U:U="农发3",0.09/N1608+J1608,IF(U:U="农发5",0.14/N1608+J1608,IF(U:U="农发7",0.19/N1608+J1608,IF(U:U="农发10",0.19/N1608+J1608,IF(U:U="农发20",0.24/N1608+J1608,IF(U:U="国债1",0.05/N1608+J1608,IF(U:U="国债2",0.05/N1608+J1608,IF(U:U="国债3",0.05/N1608+J1608,IF(U:U="国开0",0,IF(U:U="农发0",0,IF(U:U="国债0",0,IF(U:U="口行0",0,0.1/N1608+J1608)))))))))))))))))))))))))</f>
        <v>3.93782949932341</v>
      </c>
      <c r="Q1608" s="1"/>
      <c r="R1608" s="88">
        <f t="shared" si="51"/>
        <v>-0.43705006765901722</v>
      </c>
      <c r="S1608" s="1"/>
      <c r="U1608" s="1" t="str">
        <f>IF(I:I="国家开发银行","国开",IF(I:I="中国进出口银行","口行",IF(I:I="中国农业发展银行","农发","国债")))&amp;IF(G:G&lt;1,"0",G1608)</f>
        <v>农发3</v>
      </c>
      <c r="W1608" s="1"/>
      <c r="X1608" s="1"/>
    </row>
    <row r="1609" spans="1:24" ht="15.75" hidden="1" x14ac:dyDescent="0.25">
      <c r="A1609" s="113" t="str">
        <f t="shared" si="50"/>
        <v>180406.IB</v>
      </c>
      <c r="B1609" s="29" t="s">
        <v>4657</v>
      </c>
      <c r="C1609" s="29" t="s">
        <v>4658</v>
      </c>
      <c r="D1609" s="33">
        <v>43292</v>
      </c>
      <c r="E1609" s="33">
        <v>43294</v>
      </c>
      <c r="F1609" s="30">
        <v>60</v>
      </c>
      <c r="G1609" s="30">
        <v>10</v>
      </c>
      <c r="H1609" s="29" t="s">
        <v>12</v>
      </c>
      <c r="I1609" s="29" t="s">
        <v>41</v>
      </c>
      <c r="J1609" s="30">
        <v>4.266</v>
      </c>
      <c r="K1609" s="30">
        <v>3.16</v>
      </c>
      <c r="L1609" s="30"/>
      <c r="M1609" s="30">
        <v>3.01</v>
      </c>
      <c r="N1609" s="84">
        <f>[1]!b_anal_modidura_cnbd(A1609,E1609,1)</f>
        <v>7.7470999999999997</v>
      </c>
      <c r="O1609" s="85">
        <f>[1]!b_anal_yield_cnbd(A1609,D1609,1)</f>
        <v>4.2857000000000003</v>
      </c>
      <c r="P1609" s="86">
        <f>IF(U:U="国开1",0.09/N1609+J1609,IF(U:U="国开3",0.14/N1609+J1609,IF(U:U="国开5",0.24/N1609+J1609,IF(U:U="国开7",0.24/N1609+J1609,IF(U:U="国开10",0.29/N1609+J1609,IF(U:U="口行1",0.08/N1609+J1609,IF(U:U="口行2",0.08/N1609+J1609,IF(U:U="口行3",0.08/N1609+J1609,IF(U:U="口行5",0.13/N1609+J1609,IF(U:U="口行7",0.13/N1609+J1609,IF(U:U="口行10",0.18/N1609+J1609,IF(U:U="农发1",0.09/N1609+J1609,IF(U:U="农发2",0.09/N1609+J1609,IF(U:U="农发3",0.09/N1609+J1609,IF(U:U="农发5",0.14/N1609+J1609,IF(U:U="农发7",0.19/N1609+J1609,IF(U:U="农发10",0.19/N1609+J1609,IF(U:U="农发20",0.24/N1609+J1609,IF(U:U="国债1",0.05/N1609+J1609,IF(U:U="国债2",0.05/N1609+J1609,IF(U:U="国债3",0.05/N1609+J1609,IF(U:U="国开0",0,IF(U:U="农发0",0,IF(U:U="国债0",0,IF(U:U="口行0",0,0.1/N1609+J1609)))))))))))))))))))))))))</f>
        <v>4.2905253062436266</v>
      </c>
      <c r="Q1609" s="1"/>
      <c r="R1609" s="88">
        <f t="shared" si="51"/>
        <v>0.4825306243626315</v>
      </c>
      <c r="S1609" s="1"/>
      <c r="U1609" s="1" t="str">
        <f>IF(I:I="国家开发银行","国开",IF(I:I="中国进出口银行","口行",IF(I:I="中国农业发展银行","农发","国债")))&amp;IF(G:G&lt;1,"0",G1609)</f>
        <v>农发10</v>
      </c>
      <c r="W1609" s="1"/>
      <c r="X1609" s="1"/>
    </row>
    <row r="1610" spans="1:24" ht="15.75" hidden="1" x14ac:dyDescent="0.25">
      <c r="A1610" s="113" t="str">
        <f t="shared" si="50"/>
        <v>180401.IB</v>
      </c>
      <c r="B1610" s="29" t="s">
        <v>4659</v>
      </c>
      <c r="C1610" s="29" t="s">
        <v>4660</v>
      </c>
      <c r="D1610" s="33">
        <v>43292</v>
      </c>
      <c r="E1610" s="33">
        <v>43294</v>
      </c>
      <c r="F1610" s="30">
        <v>40</v>
      </c>
      <c r="G1610" s="30">
        <v>7</v>
      </c>
      <c r="H1610" s="29" t="s">
        <v>12</v>
      </c>
      <c r="I1610" s="29" t="s">
        <v>41</v>
      </c>
      <c r="J1610" s="30">
        <v>4.2237</v>
      </c>
      <c r="K1610" s="30">
        <v>3.34</v>
      </c>
      <c r="L1610" s="30"/>
      <c r="M1610" s="30">
        <v>2.3199999999999998</v>
      </c>
      <c r="N1610" s="84">
        <f>[1]!b_anal_modidura_cnbd(A1610,E1610,1)</f>
        <v>5.3738999999999999</v>
      </c>
      <c r="O1610" s="85">
        <f>[1]!b_anal_yield_cnbd(A1610,D1610,1)</f>
        <v>4.2603</v>
      </c>
      <c r="P1610" s="86">
        <f>IF(U:U="国开1",0.09/N1610+J1610,IF(U:U="国开3",0.14/N1610+J1610,IF(U:U="国开5",0.24/N1610+J1610,IF(U:U="国开7",0.24/N1610+J1610,IF(U:U="国开10",0.29/N1610+J1610,IF(U:U="口行1",0.08/N1610+J1610,IF(U:U="口行2",0.08/N1610+J1610,IF(U:U="口行3",0.08/N1610+J1610,IF(U:U="口行5",0.13/N1610+J1610,IF(U:U="口行7",0.13/N1610+J1610,IF(U:U="口行10",0.18/N1610+J1610,IF(U:U="农发1",0.09/N1610+J1610,IF(U:U="农发2",0.09/N1610+J1610,IF(U:U="农发3",0.09/N1610+J1610,IF(U:U="农发5",0.14/N1610+J1610,IF(U:U="农发7",0.19/N1610+J1610,IF(U:U="农发10",0.19/N1610+J1610,IF(U:U="农发20",0.24/N1610+J1610,IF(U:U="国债1",0.05/N1610+J1610,IF(U:U="国债2",0.05/N1610+J1610,IF(U:U="国债3",0.05/N1610+J1610,IF(U:U="国开0",0,IF(U:U="农发0",0,IF(U:U="国债0",0,IF(U:U="口行0",0,0.1/N1610+J1610)))))))))))))))))))))))))</f>
        <v>4.2590560728707274</v>
      </c>
      <c r="Q1610" s="1"/>
      <c r="R1610" s="88">
        <f t="shared" si="51"/>
        <v>-0.12439271292725707</v>
      </c>
      <c r="S1610" s="1"/>
      <c r="U1610" s="1" t="str">
        <f>IF(I:I="国家开发银行","国开",IF(I:I="中国进出口银行","口行",IF(I:I="中国农业发展银行","农发","国债")))&amp;IF(G:G&lt;1,"0",G1610)</f>
        <v>农发7</v>
      </c>
      <c r="W1610" s="1"/>
      <c r="X1610" s="1"/>
    </row>
    <row r="1611" spans="1:24" ht="15.75" hidden="1" x14ac:dyDescent="0.25">
      <c r="A1611" s="113" t="str">
        <f t="shared" si="50"/>
        <v>180310.IB</v>
      </c>
      <c r="B1611" s="29" t="s">
        <v>4661</v>
      </c>
      <c r="C1611" s="29" t="s">
        <v>4662</v>
      </c>
      <c r="D1611" s="33">
        <v>43293</v>
      </c>
      <c r="E1611" s="33">
        <v>43297</v>
      </c>
      <c r="F1611" s="30">
        <v>30</v>
      </c>
      <c r="G1611" s="30">
        <v>10</v>
      </c>
      <c r="H1611" s="29" t="s">
        <v>12</v>
      </c>
      <c r="I1611" s="29" t="s">
        <v>22</v>
      </c>
      <c r="J1611" s="30">
        <v>4.2610000000000001</v>
      </c>
      <c r="K1611" s="30">
        <v>3.63</v>
      </c>
      <c r="L1611" s="30"/>
      <c r="M1611" s="30">
        <v>3.32</v>
      </c>
      <c r="N1611" s="84">
        <f>[1]!b_anal_modidura_cnbd(A1611,E1611,1)</f>
        <v>7.5686</v>
      </c>
      <c r="O1611" s="85">
        <f>[1]!b_anal_yield_cnbd(A1611,D1611,1)</f>
        <v>4.3051000000000004</v>
      </c>
      <c r="P1611" s="86">
        <f>IF(U:U="国开1",0.09/N1611+J1611,IF(U:U="国开3",0.14/N1611+J1611,IF(U:U="国开5",0.24/N1611+J1611,IF(U:U="国开7",0.24/N1611+J1611,IF(U:U="国开10",0.29/N1611+J1611,IF(U:U="口行1",0.08/N1611+J1611,IF(U:U="口行2",0.08/N1611+J1611,IF(U:U="口行3",0.08/N1611+J1611,IF(U:U="口行5",0.13/N1611+J1611,IF(U:U="口行7",0.13/N1611+J1611,IF(U:U="口行10",0.18/N1611+J1611,IF(U:U="农发1",0.09/N1611+J1611,IF(U:U="农发2",0.09/N1611+J1611,IF(U:U="农发3",0.09/N1611+J1611,IF(U:U="农发5",0.14/N1611+J1611,IF(U:U="农发7",0.19/N1611+J1611,IF(U:U="农发10",0.19/N1611+J1611,IF(U:U="农发20",0.24/N1611+J1611,IF(U:U="国债1",0.05/N1611+J1611,IF(U:U="国债2",0.05/N1611+J1611,IF(U:U="国债3",0.05/N1611+J1611,IF(U:U="国开0",0,IF(U:U="农发0",0,IF(U:U="国债0",0,IF(U:U="口行0",0,0.1/N1611+J1611)))))))))))))))))))))))))</f>
        <v>4.2847824696773511</v>
      </c>
      <c r="Q1611" s="1"/>
      <c r="R1611" s="88">
        <f t="shared" si="51"/>
        <v>-2.0317530322649269</v>
      </c>
      <c r="S1611" s="1"/>
      <c r="U1611" s="1" t="str">
        <f>IF(I:I="国家开发银行","国开",IF(I:I="中国进出口银行","口行",IF(I:I="中国农业发展银行","农发","国债")))&amp;IF(G:G&lt;1,"0",G1611)</f>
        <v>口行10</v>
      </c>
      <c r="W1611" s="1"/>
      <c r="X1611" s="1"/>
    </row>
    <row r="1612" spans="1:24" ht="15.75" hidden="1" x14ac:dyDescent="0.25">
      <c r="A1612" s="113" t="str">
        <f t="shared" si="50"/>
        <v>180208.IB</v>
      </c>
      <c r="B1612" s="29" t="s">
        <v>4663</v>
      </c>
      <c r="C1612" s="29" t="s">
        <v>4664</v>
      </c>
      <c r="D1612" s="33">
        <v>43293</v>
      </c>
      <c r="E1612" s="33">
        <v>43297</v>
      </c>
      <c r="F1612" s="30">
        <v>80</v>
      </c>
      <c r="G1612" s="30">
        <v>3</v>
      </c>
      <c r="H1612" s="29" t="s">
        <v>12</v>
      </c>
      <c r="I1612" s="29" t="s">
        <v>15</v>
      </c>
      <c r="J1612" s="30">
        <v>3.8302999999999998</v>
      </c>
      <c r="K1612" s="30">
        <v>3.3</v>
      </c>
      <c r="L1612" s="30"/>
      <c r="M1612" s="30">
        <v>6.45</v>
      </c>
      <c r="N1612" s="84">
        <f>[1]!b_anal_modidura_cnbd(A1612,E1612,1)</f>
        <v>2.5661999999999998</v>
      </c>
      <c r="O1612" s="85">
        <f>[1]!b_anal_yield_cnbd(A1612,D1612,1)</f>
        <v>3.9102000000000001</v>
      </c>
      <c r="P1612" s="86">
        <f>IF(U:U="国开1",0.09/N1612+J1612,IF(U:U="国开3",0.14/N1612+J1612,IF(U:U="国开5",0.24/N1612+J1612,IF(U:U="国开7",0.24/N1612+J1612,IF(U:U="国开10",0.29/N1612+J1612,IF(U:U="口行1",0.08/N1612+J1612,IF(U:U="口行2",0.08/N1612+J1612,IF(U:U="口行3",0.08/N1612+J1612,IF(U:U="口行5",0.13/N1612+J1612,IF(U:U="口行7",0.13/N1612+J1612,IF(U:U="口行10",0.18/N1612+J1612,IF(U:U="农发1",0.09/N1612+J1612,IF(U:U="农发2",0.09/N1612+J1612,IF(U:U="农发3",0.09/N1612+J1612,IF(U:U="农发5",0.14/N1612+J1612,IF(U:U="农发7",0.19/N1612+J1612,IF(U:U="农发10",0.19/N1612+J1612,IF(U:U="农发20",0.24/N1612+J1612,IF(U:U="国债1",0.05/N1612+J1612,IF(U:U="国债2",0.05/N1612+J1612,IF(U:U="国债3",0.05/N1612+J1612,IF(U:U="国开0",0,IF(U:U="农发0",0,IF(U:U="国债0",0,IF(U:U="口行0",0,0.1/N1612+J1612)))))))))))))))))))))))))</f>
        <v>3.8848553737043097</v>
      </c>
      <c r="Q1612" s="1"/>
      <c r="R1612" s="88">
        <f t="shared" si="51"/>
        <v>-2.5344626295690453</v>
      </c>
      <c r="S1612" s="1"/>
      <c r="U1612" s="1" t="str">
        <f>IF(I:I="国家开发银行","国开",IF(I:I="中国进出口银行","口行",IF(I:I="中国农业发展银行","农发","国债")))&amp;IF(G:G&lt;1,"0",G1612)</f>
        <v>国开3</v>
      </c>
      <c r="W1612" s="1"/>
      <c r="X1612" s="1"/>
    </row>
    <row r="1613" spans="1:24" ht="15.75" hidden="1" x14ac:dyDescent="0.25">
      <c r="A1613" s="113" t="str">
        <f t="shared" si="50"/>
        <v>180309.IB</v>
      </c>
      <c r="B1613" s="29" t="s">
        <v>4665</v>
      </c>
      <c r="C1613" s="29" t="s">
        <v>4666</v>
      </c>
      <c r="D1613" s="33">
        <v>43293</v>
      </c>
      <c r="E1613" s="33">
        <v>43297</v>
      </c>
      <c r="F1613" s="30">
        <v>30</v>
      </c>
      <c r="G1613" s="30">
        <v>5</v>
      </c>
      <c r="H1613" s="29" t="s">
        <v>12</v>
      </c>
      <c r="I1613" s="29" t="s">
        <v>22</v>
      </c>
      <c r="J1613" s="30">
        <v>4.0072999999999999</v>
      </c>
      <c r="K1613" s="30">
        <v>4.8600000000000003</v>
      </c>
      <c r="L1613" s="30"/>
      <c r="M1613" s="30">
        <v>1.25</v>
      </c>
      <c r="N1613" s="84">
        <f>[1]!b_anal_modidura_cnbd(A1613,E1613,1)</f>
        <v>4.3532000000000002</v>
      </c>
      <c r="O1613" s="85">
        <f>[1]!b_anal_yield_cnbd(A1613,D1613,1)</f>
        <v>4.0502000000000002</v>
      </c>
      <c r="P1613" s="86">
        <f>IF(U:U="国开1",0.09/N1613+J1613,IF(U:U="国开3",0.14/N1613+J1613,IF(U:U="国开5",0.24/N1613+J1613,IF(U:U="国开7",0.24/N1613+J1613,IF(U:U="国开10",0.29/N1613+J1613,IF(U:U="口行1",0.08/N1613+J1613,IF(U:U="口行2",0.08/N1613+J1613,IF(U:U="口行3",0.08/N1613+J1613,IF(U:U="口行5",0.13/N1613+J1613,IF(U:U="口行7",0.13/N1613+J1613,IF(U:U="口行10",0.18/N1613+J1613,IF(U:U="农发1",0.09/N1613+J1613,IF(U:U="农发2",0.09/N1613+J1613,IF(U:U="农发3",0.09/N1613+J1613,IF(U:U="农发5",0.14/N1613+J1613,IF(U:U="农发7",0.19/N1613+J1613,IF(U:U="农发10",0.19/N1613+J1613,IF(U:U="农发20",0.24/N1613+J1613,IF(U:U="国债1",0.05/N1613+J1613,IF(U:U="国债2",0.05/N1613+J1613,IF(U:U="国债3",0.05/N1613+J1613,IF(U:U="国开0",0,IF(U:U="农发0",0,IF(U:U="国债0",0,IF(U:U="口行0",0,0.1/N1613+J1613)))))))))))))))))))))))))</f>
        <v>4.0371630892217221</v>
      </c>
      <c r="Q1613" s="1"/>
      <c r="R1613" s="88">
        <f t="shared" si="51"/>
        <v>-1.3036910778278177</v>
      </c>
      <c r="S1613" s="1"/>
      <c r="U1613" s="1" t="str">
        <f>IF(I:I="国家开发银行","国开",IF(I:I="中国进出口银行","口行",IF(I:I="中国农业发展银行","农发","国债")))&amp;IF(G:G&lt;1,"0",G1613)</f>
        <v>口行5</v>
      </c>
      <c r="W1613" s="1"/>
      <c r="X1613" s="1"/>
    </row>
    <row r="1614" spans="1:24" ht="15.75" hidden="1" x14ac:dyDescent="0.25">
      <c r="A1614" s="113" t="str">
        <f t="shared" si="50"/>
        <v>180210.IB</v>
      </c>
      <c r="B1614" s="29" t="s">
        <v>4667</v>
      </c>
      <c r="C1614" s="29" t="s">
        <v>4668</v>
      </c>
      <c r="D1614" s="33">
        <v>43298</v>
      </c>
      <c r="E1614" s="33">
        <v>43300</v>
      </c>
      <c r="F1614" s="30">
        <v>150</v>
      </c>
      <c r="G1614" s="30">
        <v>10</v>
      </c>
      <c r="H1614" s="29" t="s">
        <v>12</v>
      </c>
      <c r="I1614" s="29" t="s">
        <v>15</v>
      </c>
      <c r="J1614" s="30">
        <v>4.0476000000000001</v>
      </c>
      <c r="K1614" s="30">
        <v>2.14</v>
      </c>
      <c r="L1614" s="30"/>
      <c r="M1614" s="30">
        <v>1.29</v>
      </c>
      <c r="N1614" s="84">
        <f>[1]!b_anal_modidura_cnbd(A1614,E1614,1)</f>
        <v>8.0589999999999993</v>
      </c>
      <c r="O1614" s="85">
        <f>[1]!b_anal_yield_cnbd(A1614,D1614,1)</f>
        <v>4.0945</v>
      </c>
      <c r="P1614" s="86">
        <f>IF(U:U="国开1",0.09/N1614+J1614,IF(U:U="国开3",0.14/N1614+J1614,IF(U:U="国开5",0.24/N1614+J1614,IF(U:U="国开7",0.24/N1614+J1614,IF(U:U="国开10",0.29/N1614+J1614,IF(U:U="口行1",0.08/N1614+J1614,IF(U:U="口行2",0.08/N1614+J1614,IF(U:U="口行3",0.08/N1614+J1614,IF(U:U="口行5",0.13/N1614+J1614,IF(U:U="口行7",0.13/N1614+J1614,IF(U:U="口行10",0.18/N1614+J1614,IF(U:U="农发1",0.09/N1614+J1614,IF(U:U="农发2",0.09/N1614+J1614,IF(U:U="农发3",0.09/N1614+J1614,IF(U:U="农发5",0.14/N1614+J1614,IF(U:U="农发7",0.19/N1614+J1614,IF(U:U="农发10",0.19/N1614+J1614,IF(U:U="农发20",0.24/N1614+J1614,IF(U:U="国债1",0.05/N1614+J1614,IF(U:U="国债2",0.05/N1614+J1614,IF(U:U="国债3",0.05/N1614+J1614,IF(U:U="国开0",0,IF(U:U="农发0",0,IF(U:U="国债0",0,IF(U:U="口行0",0,0.1/N1614+J1614)))))))))))))))))))))))))</f>
        <v>4.0835846134756171</v>
      </c>
      <c r="Q1614" s="1"/>
      <c r="R1614" s="88">
        <f t="shared" si="51"/>
        <v>-1.0915386524382953</v>
      </c>
      <c r="S1614" s="1"/>
      <c r="U1614" s="1" t="str">
        <f>IF(I:I="国家开发银行","国开",IF(I:I="中国进出口银行","口行",IF(I:I="中国农业发展银行","农发","国债")))&amp;IF(G:G&lt;1,"0",G1614)</f>
        <v>国开10</v>
      </c>
      <c r="W1614" s="1"/>
      <c r="X1614" s="1"/>
    </row>
    <row r="1615" spans="1:24" ht="15.75" hidden="1" x14ac:dyDescent="0.25">
      <c r="A1615" s="113" t="str">
        <f t="shared" si="50"/>
        <v>180208.IB</v>
      </c>
      <c r="B1615" s="29" t="s">
        <v>4669</v>
      </c>
      <c r="C1615" s="29" t="s">
        <v>4670</v>
      </c>
      <c r="D1615" s="33">
        <v>43298</v>
      </c>
      <c r="E1615" s="33">
        <v>43301</v>
      </c>
      <c r="F1615" s="30">
        <v>111</v>
      </c>
      <c r="G1615" s="30">
        <v>3</v>
      </c>
      <c r="H1615" s="29" t="s">
        <v>12</v>
      </c>
      <c r="I1615" s="29" t="s">
        <v>15</v>
      </c>
      <c r="J1615" s="30">
        <v>3.7656000000000001</v>
      </c>
      <c r="K1615" s="30">
        <v>3.47</v>
      </c>
      <c r="L1615" s="30"/>
      <c r="M1615" s="30">
        <v>1.04</v>
      </c>
      <c r="N1615" s="84">
        <f>[1]!b_anal_modidura_cnbd(A1615,E1615,1)</f>
        <v>2.5583999999999998</v>
      </c>
      <c r="O1615" s="85">
        <f>[1]!b_anal_yield_cnbd(A1615,D1615,1)</f>
        <v>3.8553000000000002</v>
      </c>
      <c r="P1615" s="86">
        <f>IF(U:U="国开1",0.09/N1615+J1615,IF(U:U="国开3",0.14/N1615+J1615,IF(U:U="国开5",0.24/N1615+J1615,IF(U:U="国开7",0.24/N1615+J1615,IF(U:U="国开10",0.29/N1615+J1615,IF(U:U="口行1",0.08/N1615+J1615,IF(U:U="口行2",0.08/N1615+J1615,IF(U:U="口行3",0.08/N1615+J1615,IF(U:U="口行5",0.13/N1615+J1615,IF(U:U="口行7",0.13/N1615+J1615,IF(U:U="口行10",0.18/N1615+J1615,IF(U:U="农发1",0.09/N1615+J1615,IF(U:U="农发2",0.09/N1615+J1615,IF(U:U="农发3",0.09/N1615+J1615,IF(U:U="农发5",0.14/N1615+J1615,IF(U:U="农发7",0.19/N1615+J1615,IF(U:U="农发10",0.19/N1615+J1615,IF(U:U="农发20",0.24/N1615+J1615,IF(U:U="国债1",0.05/N1615+J1615,IF(U:U="国债2",0.05/N1615+J1615,IF(U:U="国债3",0.05/N1615+J1615,IF(U:U="国开0",0,IF(U:U="农发0",0,IF(U:U="国债0",0,IF(U:U="口行0",0,0.1/N1615+J1615)))))))))))))))))))))))))</f>
        <v>3.8203217010631647</v>
      </c>
      <c r="Q1615" s="1"/>
      <c r="R1615" s="88">
        <f t="shared" si="51"/>
        <v>-3.4978298936835461</v>
      </c>
      <c r="S1615" s="1"/>
      <c r="U1615" s="1" t="str">
        <f>IF(I:I="国家开发银行","国开",IF(I:I="中国进出口银行","口行",IF(I:I="中国农业发展银行","农发","国债")))&amp;IF(G:G&lt;1,"0",G1615)</f>
        <v>国开3</v>
      </c>
      <c r="W1615" s="1"/>
      <c r="X1615" s="1"/>
    </row>
    <row r="1616" spans="1:24" ht="15.75" hidden="1" x14ac:dyDescent="0.25">
      <c r="A1616" s="113" t="str">
        <f t="shared" si="50"/>
        <v>180011.IB</v>
      </c>
      <c r="B1616" s="29" t="s">
        <v>4671</v>
      </c>
      <c r="C1616" s="29" t="s">
        <v>4672</v>
      </c>
      <c r="D1616" s="33">
        <v>43299</v>
      </c>
      <c r="E1616" s="33">
        <v>43300</v>
      </c>
      <c r="F1616" s="30">
        <v>370</v>
      </c>
      <c r="G1616" s="30">
        <v>10</v>
      </c>
      <c r="H1616" s="29" t="s">
        <v>12</v>
      </c>
      <c r="I1616" s="29" t="s">
        <v>31</v>
      </c>
      <c r="J1616" s="30">
        <v>3.4338000000000002</v>
      </c>
      <c r="K1616" s="30">
        <v>2.5</v>
      </c>
      <c r="L1616" s="30">
        <v>3.4613</v>
      </c>
      <c r="M1616" s="30">
        <v>4.83</v>
      </c>
      <c r="N1616" s="84">
        <f>[1]!b_anal_modidura_cnbd(A1616,E1616,1)</f>
        <v>8.1602999999999994</v>
      </c>
      <c r="O1616" s="85">
        <f>[1]!b_anal_yield_cnbd(A1616,D1616,1)</f>
        <v>3.4701</v>
      </c>
      <c r="P1616" s="86">
        <f>IF(U:U="国开1",0.09/N1616+J1616,IF(U:U="国开3",0.14/N1616+J1616,IF(U:U="国开5",0.24/N1616+J1616,IF(U:U="国开7",0.24/N1616+J1616,IF(U:U="国开10",0.29/N1616+J1616,IF(U:U="口行1",0.08/N1616+J1616,IF(U:U="口行2",0.08/N1616+J1616,IF(U:U="口行3",0.08/N1616+J1616,IF(U:U="口行5",0.13/N1616+J1616,IF(U:U="口行7",0.13/N1616+J1616,IF(U:U="口行10",0.18/N1616+J1616,IF(U:U="农发1",0.09/N1616+J1616,IF(U:U="农发2",0.09/N1616+J1616,IF(U:U="农发3",0.09/N1616+J1616,IF(U:U="农发5",0.14/N1616+J1616,IF(U:U="农发7",0.19/N1616+J1616,IF(U:U="农发10",0.19/N1616+J1616,IF(U:U="农发20",0.24/N1616+J1616,IF(U:U="国债1",0.05/N1616+J1616,IF(U:U="国债2",0.05/N1616+J1616,IF(U:U="国债3",0.05/N1616+J1616,IF(U:U="国开0",0,IF(U:U="农发0",0,IF(U:U="国债0",0,IF(U:U="口行0",0,0.1/N1616+J1616)))))))))))))))))))))))))</f>
        <v>3.446054451429482</v>
      </c>
      <c r="Q1616" s="1"/>
      <c r="R1616" s="88">
        <f t="shared" si="51"/>
        <v>-2.4045548570517994</v>
      </c>
      <c r="S1616" s="1"/>
      <c r="U1616" s="1" t="str">
        <f>IF(I:I="国家开发银行","国开",IF(I:I="中国进出口银行","口行",IF(I:I="中国农业发展银行","农发","国债")))&amp;IF(G:G&lt;1,"0",G1616)</f>
        <v>国债10</v>
      </c>
      <c r="W1616" s="1"/>
      <c r="X1616" s="1"/>
    </row>
    <row r="1617" spans="1:24" ht="15.75" hidden="1" x14ac:dyDescent="0.25">
      <c r="A1617" s="113" t="str">
        <f t="shared" si="50"/>
        <v>180406.IB</v>
      </c>
      <c r="B1617" s="29" t="s">
        <v>4673</v>
      </c>
      <c r="C1617" s="29" t="s">
        <v>4674</v>
      </c>
      <c r="D1617" s="33">
        <v>43299</v>
      </c>
      <c r="E1617" s="33">
        <v>43301</v>
      </c>
      <c r="F1617" s="30">
        <v>60</v>
      </c>
      <c r="G1617" s="30">
        <v>10</v>
      </c>
      <c r="H1617" s="29" t="s">
        <v>12</v>
      </c>
      <c r="I1617" s="29" t="s">
        <v>41</v>
      </c>
      <c r="J1617" s="30">
        <v>4.2042999999999999</v>
      </c>
      <c r="K1617" s="30">
        <v>3.61</v>
      </c>
      <c r="L1617" s="30"/>
      <c r="M1617" s="30">
        <v>102.33</v>
      </c>
      <c r="N1617" s="84">
        <f>[1]!b_anal_modidura_cnbd(A1617,E1617,1)</f>
        <v>7.7332999999999998</v>
      </c>
      <c r="O1617" s="85">
        <f>[1]!b_anal_yield_cnbd(A1617,D1617,1)</f>
        <v>4.2281000000000004</v>
      </c>
      <c r="P1617" s="86">
        <f>IF(U:U="国开1",0.09/N1617+J1617,IF(U:U="国开3",0.14/N1617+J1617,IF(U:U="国开5",0.24/N1617+J1617,IF(U:U="国开7",0.24/N1617+J1617,IF(U:U="国开10",0.29/N1617+J1617,IF(U:U="口行1",0.08/N1617+J1617,IF(U:U="口行2",0.08/N1617+J1617,IF(U:U="口行3",0.08/N1617+J1617,IF(U:U="口行5",0.13/N1617+J1617,IF(U:U="口行7",0.13/N1617+J1617,IF(U:U="口行10",0.18/N1617+J1617,IF(U:U="农发1",0.09/N1617+J1617,IF(U:U="农发2",0.09/N1617+J1617,IF(U:U="农发3",0.09/N1617+J1617,IF(U:U="农发5",0.14/N1617+J1617,IF(U:U="农发7",0.19/N1617+J1617,IF(U:U="农发10",0.19/N1617+J1617,IF(U:U="农发20",0.24/N1617+J1617,IF(U:U="国债1",0.05/N1617+J1617,IF(U:U="国债2",0.05/N1617+J1617,IF(U:U="国债3",0.05/N1617+J1617,IF(U:U="国开0",0,IF(U:U="农发0",0,IF(U:U="国债0",0,IF(U:U="口行0",0,0.1/N1617+J1617)))))))))))))))))))))))))</f>
        <v>4.2288690714184112</v>
      </c>
      <c r="Q1617" s="1"/>
      <c r="R1617" s="88">
        <f t="shared" si="51"/>
        <v>7.6907141841076054E-2</v>
      </c>
      <c r="S1617" s="1"/>
      <c r="U1617" s="1" t="str">
        <f>IF(I:I="国家开发银行","国开",IF(I:I="中国进出口银行","口行",IF(I:I="中国农业发展银行","农发","国债")))&amp;IF(G:G&lt;1,"0",G1617)</f>
        <v>农发10</v>
      </c>
      <c r="W1617" s="1"/>
      <c r="X1617" s="1"/>
    </row>
    <row r="1618" spans="1:24" ht="15.75" hidden="1" x14ac:dyDescent="0.25">
      <c r="A1618" s="113" t="str">
        <f t="shared" si="50"/>
        <v>180401.IB</v>
      </c>
      <c r="B1618" s="29" t="s">
        <v>4675</v>
      </c>
      <c r="C1618" s="29" t="s">
        <v>4676</v>
      </c>
      <c r="D1618" s="33">
        <v>43299</v>
      </c>
      <c r="E1618" s="33">
        <v>43301</v>
      </c>
      <c r="F1618" s="30">
        <v>40</v>
      </c>
      <c r="G1618" s="30">
        <v>7</v>
      </c>
      <c r="H1618" s="29" t="s">
        <v>12</v>
      </c>
      <c r="I1618" s="29" t="s">
        <v>41</v>
      </c>
      <c r="J1618" s="30">
        <v>4.1651999999999996</v>
      </c>
      <c r="K1618" s="30">
        <v>3.22</v>
      </c>
      <c r="L1618" s="30"/>
      <c r="M1618" s="30">
        <v>1.54</v>
      </c>
      <c r="N1618" s="84">
        <f>[1]!b_anal_modidura_cnbd(A1618,E1618,1)</f>
        <v>5.3613999999999997</v>
      </c>
      <c r="O1618" s="85">
        <f>[1]!b_anal_yield_cnbd(A1618,D1618,1)</f>
        <v>4.1896000000000004</v>
      </c>
      <c r="P1618" s="86">
        <f>IF(U:U="国开1",0.09/N1618+J1618,IF(U:U="国开3",0.14/N1618+J1618,IF(U:U="国开5",0.24/N1618+J1618,IF(U:U="国开7",0.24/N1618+J1618,IF(U:U="国开10",0.29/N1618+J1618,IF(U:U="口行1",0.08/N1618+J1618,IF(U:U="口行2",0.08/N1618+J1618,IF(U:U="口行3",0.08/N1618+J1618,IF(U:U="口行5",0.13/N1618+J1618,IF(U:U="口行7",0.13/N1618+J1618,IF(U:U="口行10",0.18/N1618+J1618,IF(U:U="农发1",0.09/N1618+J1618,IF(U:U="农发2",0.09/N1618+J1618,IF(U:U="农发3",0.09/N1618+J1618,IF(U:U="农发5",0.14/N1618+J1618,IF(U:U="农发7",0.19/N1618+J1618,IF(U:U="农发10",0.19/N1618+J1618,IF(U:U="农发20",0.24/N1618+J1618,IF(U:U="国债1",0.05/N1618+J1618,IF(U:U="国债2",0.05/N1618+J1618,IF(U:U="国债3",0.05/N1618+J1618,IF(U:U="国开0",0,IF(U:U="农发0",0,IF(U:U="国债0",0,IF(U:U="口行0",0,0.1/N1618+J1618)))))))))))))))))))))))))</f>
        <v>4.200638504868131</v>
      </c>
      <c r="Q1618" s="1"/>
      <c r="R1618" s="88">
        <f t="shared" si="51"/>
        <v>1.1038504868130516</v>
      </c>
      <c r="S1618" s="1"/>
      <c r="U1618" s="1" t="str">
        <f>IF(I:I="国家开发银行","国开",IF(I:I="中国进出口银行","口行",IF(I:I="中国农业发展银行","农发","国债")))&amp;IF(G:G&lt;1,"0",G1618)</f>
        <v>农发7</v>
      </c>
      <c r="W1618" s="1"/>
      <c r="X1618" s="1"/>
    </row>
    <row r="1619" spans="1:24" ht="15.75" hidden="1" x14ac:dyDescent="0.25">
      <c r="A1619" s="113" t="str">
        <f t="shared" si="50"/>
        <v>180409.IB</v>
      </c>
      <c r="B1619" s="29" t="s">
        <v>4677</v>
      </c>
      <c r="C1619" s="29" t="s">
        <v>4678</v>
      </c>
      <c r="D1619" s="33">
        <v>43299</v>
      </c>
      <c r="E1619" s="33">
        <v>43301</v>
      </c>
      <c r="F1619" s="30">
        <v>40</v>
      </c>
      <c r="G1619" s="30">
        <v>3</v>
      </c>
      <c r="H1619" s="29" t="s">
        <v>12</v>
      </c>
      <c r="I1619" s="29" t="s">
        <v>41</v>
      </c>
      <c r="J1619" s="30">
        <v>3.7530999999999999</v>
      </c>
      <c r="K1619" s="30">
        <v>5.32</v>
      </c>
      <c r="L1619" s="30"/>
      <c r="M1619" s="30">
        <v>1.2</v>
      </c>
      <c r="N1619" s="84">
        <f>[1]!b_anal_modidura_cnbd(A1619,E1619,1)</f>
        <v>2.6461000000000001</v>
      </c>
      <c r="O1619" s="85">
        <f>[1]!b_anal_yield_cnbd(A1619,D1619,1)</f>
        <v>3.8047</v>
      </c>
      <c r="P1619" s="86">
        <f>IF(U:U="国开1",0.09/N1619+J1619,IF(U:U="国开3",0.14/N1619+J1619,IF(U:U="国开5",0.24/N1619+J1619,IF(U:U="国开7",0.24/N1619+J1619,IF(U:U="国开10",0.29/N1619+J1619,IF(U:U="口行1",0.08/N1619+J1619,IF(U:U="口行2",0.08/N1619+J1619,IF(U:U="口行3",0.08/N1619+J1619,IF(U:U="口行5",0.13/N1619+J1619,IF(U:U="口行7",0.13/N1619+J1619,IF(U:U="口行10",0.18/N1619+J1619,IF(U:U="农发1",0.09/N1619+J1619,IF(U:U="农发2",0.09/N1619+J1619,IF(U:U="农发3",0.09/N1619+J1619,IF(U:U="农发5",0.14/N1619+J1619,IF(U:U="农发7",0.19/N1619+J1619,IF(U:U="农发10",0.19/N1619+J1619,IF(U:U="农发20",0.24/N1619+J1619,IF(U:U="国债1",0.05/N1619+J1619,IF(U:U="国债2",0.05/N1619+J1619,IF(U:U="国债3",0.05/N1619+J1619,IF(U:U="国开0",0,IF(U:U="农发0",0,IF(U:U="国债0",0,IF(U:U="口行0",0,0.1/N1619+J1619)))))))))))))))))))))))))</f>
        <v>3.7871123200181396</v>
      </c>
      <c r="Q1619" s="1"/>
      <c r="R1619" s="88">
        <f t="shared" si="51"/>
        <v>-1.7587679981860393</v>
      </c>
      <c r="S1619" s="1"/>
      <c r="U1619" s="1" t="str">
        <f>IF(I:I="国家开发银行","国开",IF(I:I="中国进出口银行","口行",IF(I:I="中国农业发展银行","农发","国债")))&amp;IF(G:G&lt;1,"0",G1619)</f>
        <v>农发3</v>
      </c>
      <c r="W1619" s="1"/>
      <c r="X1619" s="1"/>
    </row>
    <row r="1620" spans="1:24" ht="15.75" hidden="1" x14ac:dyDescent="0.25">
      <c r="A1620" s="113" t="str">
        <f t="shared" si="50"/>
        <v>180310.IB</v>
      </c>
      <c r="B1620" s="29" t="s">
        <v>4679</v>
      </c>
      <c r="C1620" s="29" t="s">
        <v>4680</v>
      </c>
      <c r="D1620" s="33">
        <v>43300</v>
      </c>
      <c r="E1620" s="33">
        <v>43304</v>
      </c>
      <c r="F1620" s="30">
        <v>30</v>
      </c>
      <c r="G1620" s="30">
        <v>10</v>
      </c>
      <c r="H1620" s="29" t="s">
        <v>12</v>
      </c>
      <c r="I1620" s="29" t="s">
        <v>22</v>
      </c>
      <c r="J1620" s="30">
        <v>4.2119</v>
      </c>
      <c r="K1620" s="30">
        <v>3.93</v>
      </c>
      <c r="L1620" s="30"/>
      <c r="M1620" s="30">
        <v>2.83</v>
      </c>
      <c r="N1620" s="84">
        <f>[1]!b_anal_modidura_cnbd(A1620,E1620,1)</f>
        <v>7.5481999999999996</v>
      </c>
      <c r="O1620" s="85">
        <f>[1]!b_anal_yield_cnbd(A1620,D1620,1)</f>
        <v>4.2051999999999996</v>
      </c>
      <c r="P1620" s="86">
        <f>IF(U:U="国开1",0.09/N1620+J1620,IF(U:U="国开3",0.14/N1620+J1620,IF(U:U="国开5",0.24/N1620+J1620,IF(U:U="国开7",0.24/N1620+J1620,IF(U:U="国开10",0.29/N1620+J1620,IF(U:U="口行1",0.08/N1620+J1620,IF(U:U="口行2",0.08/N1620+J1620,IF(U:U="口行3",0.08/N1620+J1620,IF(U:U="口行5",0.13/N1620+J1620,IF(U:U="口行7",0.13/N1620+J1620,IF(U:U="口行10",0.18/N1620+J1620,IF(U:U="农发1",0.09/N1620+J1620,IF(U:U="农发2",0.09/N1620+J1620,IF(U:U="农发3",0.09/N1620+J1620,IF(U:U="农发5",0.14/N1620+J1620,IF(U:U="农发7",0.19/N1620+J1620,IF(U:U="农发10",0.19/N1620+J1620,IF(U:U="农发20",0.24/N1620+J1620,IF(U:U="国债1",0.05/N1620+J1620,IF(U:U="国债2",0.05/N1620+J1620,IF(U:U="国债3",0.05/N1620+J1620,IF(U:U="国开0",0,IF(U:U="农发0",0,IF(U:U="国债0",0,IF(U:U="口行0",0,0.1/N1620+J1620)))))))))))))))))))))))))</f>
        <v>4.2357467449193189</v>
      </c>
      <c r="Q1620" s="1"/>
      <c r="R1620" s="88">
        <f t="shared" si="51"/>
        <v>3.0546744919319302</v>
      </c>
      <c r="S1620" s="1"/>
      <c r="U1620" s="1" t="str">
        <f>IF(I:I="国家开发银行","国开",IF(I:I="中国进出口银行","口行",IF(I:I="中国农业发展银行","农发","国债")))&amp;IF(G:G&lt;1,"0",G1620)</f>
        <v>口行10</v>
      </c>
      <c r="W1620" s="1"/>
      <c r="X1620" s="1"/>
    </row>
    <row r="1621" spans="1:24" ht="15.75" hidden="1" x14ac:dyDescent="0.25">
      <c r="A1621" s="113" t="str">
        <f t="shared" si="50"/>
        <v>180204.IB</v>
      </c>
      <c r="B1621" s="29" t="s">
        <v>4681</v>
      </c>
      <c r="C1621" s="29" t="s">
        <v>4682</v>
      </c>
      <c r="D1621" s="33">
        <v>43300</v>
      </c>
      <c r="E1621" s="33">
        <v>43304</v>
      </c>
      <c r="F1621" s="30">
        <v>80</v>
      </c>
      <c r="G1621" s="30">
        <v>5</v>
      </c>
      <c r="H1621" s="29" t="s">
        <v>12</v>
      </c>
      <c r="I1621" s="29" t="s">
        <v>15</v>
      </c>
      <c r="J1621" s="30">
        <v>3.7648999999999999</v>
      </c>
      <c r="K1621" s="30">
        <v>4.17</v>
      </c>
      <c r="L1621" s="30"/>
      <c r="M1621" s="30">
        <v>1.06</v>
      </c>
      <c r="N1621" s="84">
        <f>[1]!b_anal_modidura_cnbd(A1621,E1621,1)</f>
        <v>4.0869999999999997</v>
      </c>
      <c r="O1621" s="85">
        <f>[1]!b_anal_yield_cnbd(A1621,D1621,1)</f>
        <v>3.8405</v>
      </c>
      <c r="P1621" s="86">
        <f>IF(U:U="国开1",0.09/N1621+J1621,IF(U:U="国开3",0.14/N1621+J1621,IF(U:U="国开5",0.24/N1621+J1621,IF(U:U="国开7",0.24/N1621+J1621,IF(U:U="国开10",0.29/N1621+J1621,IF(U:U="口行1",0.08/N1621+J1621,IF(U:U="口行2",0.08/N1621+J1621,IF(U:U="口行3",0.08/N1621+J1621,IF(U:U="口行5",0.13/N1621+J1621,IF(U:U="口行7",0.13/N1621+J1621,IF(U:U="口行10",0.18/N1621+J1621,IF(U:U="农发1",0.09/N1621+J1621,IF(U:U="农发2",0.09/N1621+J1621,IF(U:U="农发3",0.09/N1621+J1621,IF(U:U="农发5",0.14/N1621+J1621,IF(U:U="农发7",0.19/N1621+J1621,IF(U:U="农发10",0.19/N1621+J1621,IF(U:U="农发20",0.24/N1621+J1621,IF(U:U="国债1",0.05/N1621+J1621,IF(U:U="国债2",0.05/N1621+J1621,IF(U:U="国债3",0.05/N1621+J1621,IF(U:U="国开0",0,IF(U:U="农发0",0,IF(U:U="国债0",0,IF(U:U="口行0",0,0.1/N1621+J1621)))))))))))))))))))))))))</f>
        <v>3.8236227795448983</v>
      </c>
      <c r="Q1621" s="1"/>
      <c r="R1621" s="88">
        <f t="shared" si="51"/>
        <v>-1.687722045510176</v>
      </c>
      <c r="S1621" s="1"/>
      <c r="U1621" s="1" t="str">
        <f>IF(I:I="国家开发银行","国开",IF(I:I="中国进出口银行","口行",IF(I:I="中国农业发展银行","农发","国债")))&amp;IF(G:G&lt;1,"0",G1621)</f>
        <v>国开5</v>
      </c>
      <c r="W1621" s="1"/>
      <c r="X1621" s="1"/>
    </row>
    <row r="1622" spans="1:24" ht="15.75" hidden="1" x14ac:dyDescent="0.25">
      <c r="A1622" s="113" t="str">
        <f t="shared" si="50"/>
        <v>180309.IB</v>
      </c>
      <c r="B1622" s="29" t="s">
        <v>4683</v>
      </c>
      <c r="C1622" s="29" t="s">
        <v>4684</v>
      </c>
      <c r="D1622" s="33">
        <v>43300</v>
      </c>
      <c r="E1622" s="33">
        <v>43304</v>
      </c>
      <c r="F1622" s="30">
        <v>30</v>
      </c>
      <c r="G1622" s="30">
        <v>5</v>
      </c>
      <c r="H1622" s="29" t="s">
        <v>12</v>
      </c>
      <c r="I1622" s="29" t="s">
        <v>22</v>
      </c>
      <c r="J1622" s="30">
        <v>3.9523999999999999</v>
      </c>
      <c r="K1622" s="30">
        <v>3.62</v>
      </c>
      <c r="L1622" s="30"/>
      <c r="M1622" s="30">
        <v>6.4</v>
      </c>
      <c r="N1622" s="84">
        <f>[1]!b_anal_modidura_cnbd(A1622,E1622,1)</f>
        <v>4.3376999999999999</v>
      </c>
      <c r="O1622" s="85">
        <f>[1]!b_anal_yield_cnbd(A1622,D1622,1)</f>
        <v>3.9847000000000001</v>
      </c>
      <c r="P1622" s="86">
        <f>IF(U:U="国开1",0.09/N1622+J1622,IF(U:U="国开3",0.14/N1622+J1622,IF(U:U="国开5",0.24/N1622+J1622,IF(U:U="国开7",0.24/N1622+J1622,IF(U:U="国开10",0.29/N1622+J1622,IF(U:U="口行1",0.08/N1622+J1622,IF(U:U="口行2",0.08/N1622+J1622,IF(U:U="口行3",0.08/N1622+J1622,IF(U:U="口行5",0.13/N1622+J1622,IF(U:U="口行7",0.13/N1622+J1622,IF(U:U="口行10",0.18/N1622+J1622,IF(U:U="农发1",0.09/N1622+J1622,IF(U:U="农发2",0.09/N1622+J1622,IF(U:U="农发3",0.09/N1622+J1622,IF(U:U="农发5",0.14/N1622+J1622,IF(U:U="农发7",0.19/N1622+J1622,IF(U:U="农发10",0.19/N1622+J1622,IF(U:U="农发20",0.24/N1622+J1622,IF(U:U="国债1",0.05/N1622+J1622,IF(U:U="国债2",0.05/N1622+J1622,IF(U:U="国债3",0.05/N1622+J1622,IF(U:U="国开0",0,IF(U:U="农发0",0,IF(U:U="国债0",0,IF(U:U="口行0",0,0.1/N1622+J1622)))))))))))))))))))))))))</f>
        <v>3.9823697996634162</v>
      </c>
      <c r="Q1622" s="1"/>
      <c r="R1622" s="88">
        <f t="shared" si="51"/>
        <v>-0.23302003365839319</v>
      </c>
      <c r="S1622" s="1"/>
      <c r="U1622" s="1" t="str">
        <f>IF(I:I="国家开发银行","国开",IF(I:I="中国进出口银行","口行",IF(I:I="中国农业发展银行","农发","国债")))&amp;IF(G:G&lt;1,"0",G1622)</f>
        <v>口行5</v>
      </c>
      <c r="W1622" s="1"/>
      <c r="X1622" s="1"/>
    </row>
    <row r="1623" spans="1:24" ht="15.75" hidden="1" x14ac:dyDescent="0.25">
      <c r="A1623" s="113" t="str">
        <f t="shared" si="50"/>
        <v>180206.IB</v>
      </c>
      <c r="B1623" s="29" t="s">
        <v>4685</v>
      </c>
      <c r="C1623" s="29" t="s">
        <v>4686</v>
      </c>
      <c r="D1623" s="33">
        <v>43300</v>
      </c>
      <c r="E1623" s="33">
        <v>43304</v>
      </c>
      <c r="F1623" s="30">
        <v>50</v>
      </c>
      <c r="G1623" s="30">
        <v>7</v>
      </c>
      <c r="H1623" s="29" t="s">
        <v>12</v>
      </c>
      <c r="I1623" s="29" t="s">
        <v>15</v>
      </c>
      <c r="J1623" s="30">
        <v>4.1025</v>
      </c>
      <c r="K1623" s="30">
        <v>5.25</v>
      </c>
      <c r="L1623" s="30"/>
      <c r="M1623" s="30">
        <v>10.61</v>
      </c>
      <c r="N1623" s="84">
        <f>[1]!b_anal_modidura_cnbd(A1623,E1623,1)</f>
        <v>5.5953999999999997</v>
      </c>
      <c r="O1623" s="85">
        <f>[1]!b_anal_yield_cnbd(A1623,D1623,1)</f>
        <v>4.1501999999999999</v>
      </c>
      <c r="P1623" s="86">
        <f>IF(U:U="国开1",0.09/N1623+J1623,IF(U:U="国开3",0.14/N1623+J1623,IF(U:U="国开5",0.24/N1623+J1623,IF(U:U="国开7",0.24/N1623+J1623,IF(U:U="国开10",0.29/N1623+J1623,IF(U:U="口行1",0.08/N1623+J1623,IF(U:U="口行2",0.08/N1623+J1623,IF(U:U="口行3",0.08/N1623+J1623,IF(U:U="口行5",0.13/N1623+J1623,IF(U:U="口行7",0.13/N1623+J1623,IF(U:U="口行10",0.18/N1623+J1623,IF(U:U="农发1",0.09/N1623+J1623,IF(U:U="农发2",0.09/N1623+J1623,IF(U:U="农发3",0.09/N1623+J1623,IF(U:U="农发5",0.14/N1623+J1623,IF(U:U="农发7",0.19/N1623+J1623,IF(U:U="农发10",0.19/N1623+J1623,IF(U:U="农发20",0.24/N1623+J1623,IF(U:U="国债1",0.05/N1623+J1623,IF(U:U="国债2",0.05/N1623+J1623,IF(U:U="国债3",0.05/N1623+J1623,IF(U:U="国开0",0,IF(U:U="农发0",0,IF(U:U="国债0",0,IF(U:U="口行0",0,0.1/N1623+J1623)))))))))))))))))))))))))</f>
        <v>4.1453923758801876</v>
      </c>
      <c r="Q1623" s="1"/>
      <c r="R1623" s="88">
        <f t="shared" si="51"/>
        <v>-0.48076241198122815</v>
      </c>
      <c r="S1623" s="1"/>
      <c r="U1623" s="1" t="str">
        <f>IF(I:I="国家开发银行","国开",IF(I:I="中国进出口银行","口行",IF(I:I="中国农业发展银行","农发","国债")))&amp;IF(G:G&lt;1,"0",G1623)</f>
        <v>国开7</v>
      </c>
      <c r="W1623" s="1"/>
      <c r="X1623" s="1"/>
    </row>
    <row r="1624" spans="1:24" ht="15.75" hidden="1" x14ac:dyDescent="0.25">
      <c r="A1624" s="113" t="str">
        <f t="shared" si="50"/>
        <v>180204.IB</v>
      </c>
      <c r="B1624" s="29" t="s">
        <v>4687</v>
      </c>
      <c r="C1624" s="29" t="s">
        <v>4688</v>
      </c>
      <c r="D1624" s="33">
        <v>43305</v>
      </c>
      <c r="E1624" s="33">
        <v>43307</v>
      </c>
      <c r="F1624" s="30">
        <v>60</v>
      </c>
      <c r="G1624" s="30">
        <v>5</v>
      </c>
      <c r="H1624" s="29" t="s">
        <v>12</v>
      </c>
      <c r="I1624" s="29" t="s">
        <v>15</v>
      </c>
      <c r="J1624" s="30">
        <v>3.8748</v>
      </c>
      <c r="K1624" s="30">
        <v>4.13</v>
      </c>
      <c r="L1624" s="30"/>
      <c r="M1624" s="30">
        <v>10.16</v>
      </c>
      <c r="N1624" s="84">
        <f>[1]!b_anal_modidura_cnbd(A1624,E1624,1)</f>
        <v>4.0765000000000002</v>
      </c>
      <c r="O1624" s="85">
        <f>[1]!b_anal_yield_cnbd(A1624,D1624,1)</f>
        <v>3.9754</v>
      </c>
      <c r="P1624" s="86">
        <f>IF(U:U="国开1",0.09/N1624+J1624,IF(U:U="国开3",0.14/N1624+J1624,IF(U:U="国开5",0.24/N1624+J1624,IF(U:U="国开7",0.24/N1624+J1624,IF(U:U="国开10",0.29/N1624+J1624,IF(U:U="口行1",0.08/N1624+J1624,IF(U:U="口行2",0.08/N1624+J1624,IF(U:U="口行3",0.08/N1624+J1624,IF(U:U="口行5",0.13/N1624+J1624,IF(U:U="口行7",0.13/N1624+J1624,IF(U:U="口行10",0.18/N1624+J1624,IF(U:U="农发1",0.09/N1624+J1624,IF(U:U="农发2",0.09/N1624+J1624,IF(U:U="农发3",0.09/N1624+J1624,IF(U:U="农发5",0.14/N1624+J1624,IF(U:U="农发7",0.19/N1624+J1624,IF(U:U="农发10",0.19/N1624+J1624,IF(U:U="农发20",0.24/N1624+J1624,IF(U:U="国债1",0.05/N1624+J1624,IF(U:U="国债2",0.05/N1624+J1624,IF(U:U="国债3",0.05/N1624+J1624,IF(U:U="国开0",0,IF(U:U="农发0",0,IF(U:U="国债0",0,IF(U:U="口行0",0,0.1/N1624+J1624)))))))))))))))))))))))))</f>
        <v>3.9336740340978782</v>
      </c>
      <c r="Q1624" s="1"/>
      <c r="R1624" s="88">
        <f t="shared" si="51"/>
        <v>-4.1725965902121853</v>
      </c>
      <c r="S1624" s="1"/>
      <c r="U1624" s="1" t="str">
        <f>IF(I:I="国家开发银行","国开",IF(I:I="中国进出口银行","口行",IF(I:I="中国农业发展银行","农发","国债")))&amp;IF(G:G&lt;1,"0",G1624)</f>
        <v>国开5</v>
      </c>
      <c r="W1624" s="1"/>
      <c r="X1624" s="1"/>
    </row>
    <row r="1625" spans="1:24" ht="15.75" hidden="1" x14ac:dyDescent="0.25">
      <c r="A1625" s="113" t="str">
        <f t="shared" si="50"/>
        <v>180210.IB</v>
      </c>
      <c r="B1625" s="29" t="s">
        <v>4689</v>
      </c>
      <c r="C1625" s="29" t="s">
        <v>4690</v>
      </c>
      <c r="D1625" s="33">
        <v>43305</v>
      </c>
      <c r="E1625" s="33">
        <v>43307</v>
      </c>
      <c r="F1625" s="30">
        <v>150</v>
      </c>
      <c r="G1625" s="30">
        <v>10</v>
      </c>
      <c r="H1625" s="29" t="s">
        <v>12</v>
      </c>
      <c r="I1625" s="29" t="s">
        <v>15</v>
      </c>
      <c r="J1625" s="30">
        <v>4.1169000000000002</v>
      </c>
      <c r="K1625" s="30">
        <v>1.96</v>
      </c>
      <c r="L1625" s="30"/>
      <c r="M1625" s="30">
        <v>1.76</v>
      </c>
      <c r="N1625" s="84">
        <f>[1]!b_anal_modidura_cnbd(A1625,E1625,1)</f>
        <v>8.0242000000000004</v>
      </c>
      <c r="O1625" s="85">
        <f>[1]!b_anal_yield_cnbd(A1625,D1625,1)</f>
        <v>4.17</v>
      </c>
      <c r="P1625" s="86">
        <f>IF(U:U="国开1",0.09/N1625+J1625,IF(U:U="国开3",0.14/N1625+J1625,IF(U:U="国开5",0.24/N1625+J1625,IF(U:U="国开7",0.24/N1625+J1625,IF(U:U="国开10",0.29/N1625+J1625,IF(U:U="口行1",0.08/N1625+J1625,IF(U:U="口行2",0.08/N1625+J1625,IF(U:U="口行3",0.08/N1625+J1625,IF(U:U="口行5",0.13/N1625+J1625,IF(U:U="口行7",0.13/N1625+J1625,IF(U:U="口行10",0.18/N1625+J1625,IF(U:U="农发1",0.09/N1625+J1625,IF(U:U="农发2",0.09/N1625+J1625,IF(U:U="农发3",0.09/N1625+J1625,IF(U:U="农发5",0.14/N1625+J1625,IF(U:U="农发7",0.19/N1625+J1625,IF(U:U="农发10",0.19/N1625+J1625,IF(U:U="农发20",0.24/N1625+J1625,IF(U:U="国债1",0.05/N1625+J1625,IF(U:U="国债2",0.05/N1625+J1625,IF(U:U="国债3",0.05/N1625+J1625,IF(U:U="国开0",0,IF(U:U="农发0",0,IF(U:U="国债0",0,IF(U:U="口行0",0,0.1/N1625+J1625)))))))))))))))))))))))))</f>
        <v>4.1530406744597599</v>
      </c>
      <c r="Q1625" s="1"/>
      <c r="R1625" s="88">
        <f t="shared" si="51"/>
        <v>-1.6959325540240044</v>
      </c>
      <c r="S1625" s="1"/>
      <c r="U1625" s="1" t="str">
        <f>IF(I:I="国家开发银行","国开",IF(I:I="中国进出口银行","口行",IF(I:I="中国农业发展银行","农发","国债")))&amp;IF(G:G&lt;1,"0",G1625)</f>
        <v>国开10</v>
      </c>
      <c r="W1625" s="1"/>
      <c r="X1625" s="1"/>
    </row>
    <row r="1626" spans="1:24" ht="15.75" hidden="1" x14ac:dyDescent="0.25">
      <c r="A1626" s="113" t="str">
        <f t="shared" si="50"/>
        <v>180401.IB</v>
      </c>
      <c r="B1626" s="29" t="s">
        <v>4691</v>
      </c>
      <c r="C1626" s="29" t="s">
        <v>4692</v>
      </c>
      <c r="D1626" s="33">
        <v>43306</v>
      </c>
      <c r="E1626" s="33">
        <v>43308</v>
      </c>
      <c r="F1626" s="30">
        <v>40</v>
      </c>
      <c r="G1626" s="30">
        <v>7</v>
      </c>
      <c r="H1626" s="29" t="s">
        <v>12</v>
      </c>
      <c r="I1626" s="29" t="s">
        <v>41</v>
      </c>
      <c r="J1626" s="30">
        <v>4.2165999999999997</v>
      </c>
      <c r="K1626" s="30">
        <v>2.62</v>
      </c>
      <c r="L1626" s="30"/>
      <c r="M1626" s="30">
        <v>3.33</v>
      </c>
      <c r="N1626" s="84">
        <f>[1]!b_anal_modidura_cnbd(A1626,E1626,1)</f>
        <v>5.3391000000000002</v>
      </c>
      <c r="O1626" s="85">
        <f>[1]!b_anal_yield_cnbd(A1626,D1626,1)</f>
        <v>4.2462999999999997</v>
      </c>
      <c r="P1626" s="86">
        <f>IF(U:U="国开1",0.09/N1626+J1626,IF(U:U="国开3",0.14/N1626+J1626,IF(U:U="国开5",0.24/N1626+J1626,IF(U:U="国开7",0.24/N1626+J1626,IF(U:U="国开10",0.29/N1626+J1626,IF(U:U="口行1",0.08/N1626+J1626,IF(U:U="口行2",0.08/N1626+J1626,IF(U:U="口行3",0.08/N1626+J1626,IF(U:U="口行5",0.13/N1626+J1626,IF(U:U="口行7",0.13/N1626+J1626,IF(U:U="口行10",0.18/N1626+J1626,IF(U:U="农发1",0.09/N1626+J1626,IF(U:U="农发2",0.09/N1626+J1626,IF(U:U="农发3",0.09/N1626+J1626,IF(U:U="农发5",0.14/N1626+J1626,IF(U:U="农发7",0.19/N1626+J1626,IF(U:U="农发10",0.19/N1626+J1626,IF(U:U="农发20",0.24/N1626+J1626,IF(U:U="国债1",0.05/N1626+J1626,IF(U:U="国债2",0.05/N1626+J1626,IF(U:U="国债3",0.05/N1626+J1626,IF(U:U="国开0",0,IF(U:U="农发0",0,IF(U:U="国债0",0,IF(U:U="口行0",0,0.1/N1626+J1626)))))))))))))))))))))))))</f>
        <v>4.252186522073008</v>
      </c>
      <c r="Q1626" s="1"/>
      <c r="R1626" s="88">
        <f t="shared" si="51"/>
        <v>0.58865220730082157</v>
      </c>
      <c r="S1626" s="1"/>
      <c r="U1626" s="1" t="str">
        <f>IF(I:I="国家开发银行","国开",IF(I:I="中国进出口银行","口行",IF(I:I="中国农业发展银行","农发","国债")))&amp;IF(G:G&lt;1,"0",G1626)</f>
        <v>农发7</v>
      </c>
      <c r="W1626" s="1"/>
      <c r="X1626" s="1"/>
    </row>
    <row r="1627" spans="1:24" ht="15.75" hidden="1" x14ac:dyDescent="0.25">
      <c r="A1627" s="113" t="str">
        <f t="shared" si="50"/>
        <v>180408.IB</v>
      </c>
      <c r="B1627" s="29" t="s">
        <v>4693</v>
      </c>
      <c r="C1627" s="29" t="s">
        <v>4694</v>
      </c>
      <c r="D1627" s="33">
        <v>43306</v>
      </c>
      <c r="E1627" s="33">
        <v>43308</v>
      </c>
      <c r="F1627" s="30">
        <v>40</v>
      </c>
      <c r="G1627" s="30">
        <v>5</v>
      </c>
      <c r="H1627" s="29" t="s">
        <v>12</v>
      </c>
      <c r="I1627" s="29" t="s">
        <v>41</v>
      </c>
      <c r="J1627" s="30">
        <v>3.9365000000000001</v>
      </c>
      <c r="K1627" s="30">
        <v>4.2300000000000004</v>
      </c>
      <c r="L1627" s="30"/>
      <c r="M1627" s="30">
        <v>1.25</v>
      </c>
      <c r="N1627" s="84">
        <f>[1]!b_anal_modidura_cnbd(A1627,E1627,1)</f>
        <v>4.2622999999999998</v>
      </c>
      <c r="O1627" s="85">
        <f>[1]!b_anal_yield_cnbd(A1627,D1627,1)</f>
        <v>3.9773000000000001</v>
      </c>
      <c r="P1627" s="86">
        <f>IF(U:U="国开1",0.09/N1627+J1627,IF(U:U="国开3",0.14/N1627+J1627,IF(U:U="国开5",0.24/N1627+J1627,IF(U:U="国开7",0.24/N1627+J1627,IF(U:U="国开10",0.29/N1627+J1627,IF(U:U="口行1",0.08/N1627+J1627,IF(U:U="口行2",0.08/N1627+J1627,IF(U:U="口行3",0.08/N1627+J1627,IF(U:U="口行5",0.13/N1627+J1627,IF(U:U="口行7",0.13/N1627+J1627,IF(U:U="口行10",0.18/N1627+J1627,IF(U:U="农发1",0.09/N1627+J1627,IF(U:U="农发2",0.09/N1627+J1627,IF(U:U="农发3",0.09/N1627+J1627,IF(U:U="农发5",0.14/N1627+J1627,IF(U:U="农发7",0.19/N1627+J1627,IF(U:U="农发10",0.19/N1627+J1627,IF(U:U="农发20",0.24/N1627+J1627,IF(U:U="国债1",0.05/N1627+J1627,IF(U:U="国债2",0.05/N1627+J1627,IF(U:U="国债3",0.05/N1627+J1627,IF(U:U="国开0",0,IF(U:U="农发0",0,IF(U:U="国债0",0,IF(U:U="口行0",0,0.1/N1627+J1627)))))))))))))))))))))))))</f>
        <v>3.9693461159467893</v>
      </c>
      <c r="Q1627" s="1"/>
      <c r="R1627" s="88">
        <f t="shared" si="51"/>
        <v>-0.79538840532107358</v>
      </c>
      <c r="S1627" s="1"/>
      <c r="U1627" s="1" t="str">
        <f>IF(I:I="国家开发银行","国开",IF(I:I="中国进出口银行","口行",IF(I:I="中国农业发展银行","农发","国债")))&amp;IF(G:G&lt;1,"0",G1627)</f>
        <v>农发5</v>
      </c>
      <c r="W1627" s="1"/>
      <c r="X1627" s="1"/>
    </row>
    <row r="1628" spans="1:24" ht="15.75" hidden="1" x14ac:dyDescent="0.25">
      <c r="A1628" s="113" t="str">
        <f t="shared" si="50"/>
        <v>180406.IB</v>
      </c>
      <c r="B1628" s="29" t="s">
        <v>4695</v>
      </c>
      <c r="C1628" s="29" t="s">
        <v>4696</v>
      </c>
      <c r="D1628" s="33">
        <v>43306</v>
      </c>
      <c r="E1628" s="33">
        <v>43308</v>
      </c>
      <c r="F1628" s="30">
        <v>70</v>
      </c>
      <c r="G1628" s="30">
        <v>10</v>
      </c>
      <c r="H1628" s="29" t="s">
        <v>12</v>
      </c>
      <c r="I1628" s="29" t="s">
        <v>41</v>
      </c>
      <c r="J1628" s="30">
        <v>4.3079999999999998</v>
      </c>
      <c r="K1628" s="30">
        <v>2.87</v>
      </c>
      <c r="L1628" s="30"/>
      <c r="M1628" s="30">
        <v>1.64</v>
      </c>
      <c r="N1628" s="84">
        <f>[1]!b_anal_modidura_cnbd(A1628,E1628,1)</f>
        <v>7.7035999999999998</v>
      </c>
      <c r="O1628" s="85">
        <f>[1]!b_anal_yield_cnbd(A1628,D1628,1)</f>
        <v>4.3601000000000001</v>
      </c>
      <c r="P1628" s="86">
        <f>IF(U:U="国开1",0.09/N1628+J1628,IF(U:U="国开3",0.14/N1628+J1628,IF(U:U="国开5",0.24/N1628+J1628,IF(U:U="国开7",0.24/N1628+J1628,IF(U:U="国开10",0.29/N1628+J1628,IF(U:U="口行1",0.08/N1628+J1628,IF(U:U="口行2",0.08/N1628+J1628,IF(U:U="口行3",0.08/N1628+J1628,IF(U:U="口行5",0.13/N1628+J1628,IF(U:U="口行7",0.13/N1628+J1628,IF(U:U="口行10",0.18/N1628+J1628,IF(U:U="农发1",0.09/N1628+J1628,IF(U:U="农发2",0.09/N1628+J1628,IF(U:U="农发3",0.09/N1628+J1628,IF(U:U="农发5",0.14/N1628+J1628,IF(U:U="农发7",0.19/N1628+J1628,IF(U:U="农发10",0.19/N1628+J1628,IF(U:U="农发20",0.24/N1628+J1628,IF(U:U="国债1",0.05/N1628+J1628,IF(U:U="国债2",0.05/N1628+J1628,IF(U:U="国债3",0.05/N1628+J1628,IF(U:U="国开0",0,IF(U:U="农发0",0,IF(U:U="国债0",0,IF(U:U="口行0",0,0.1/N1628+J1628)))))))))))))))))))))))))</f>
        <v>4.3326637935510668</v>
      </c>
      <c r="Q1628" s="1"/>
      <c r="R1628" s="88">
        <f t="shared" si="51"/>
        <v>-2.7436206448933298</v>
      </c>
      <c r="S1628" s="1"/>
      <c r="U1628" s="1" t="str">
        <f>IF(I:I="国家开发银行","国开",IF(I:I="中国进出口银行","口行",IF(I:I="中国农业发展银行","农发","国债")))&amp;IF(G:G&lt;1,"0",G1628)</f>
        <v>农发10</v>
      </c>
      <c r="W1628" s="1"/>
      <c r="X1628" s="1"/>
    </row>
    <row r="1629" spans="1:24" ht="15.75" hidden="1" x14ac:dyDescent="0.25">
      <c r="A1629" s="113" t="str">
        <f t="shared" si="50"/>
        <v>180208.IB</v>
      </c>
      <c r="B1629" s="29" t="s">
        <v>4697</v>
      </c>
      <c r="C1629" s="29" t="s">
        <v>4698</v>
      </c>
      <c r="D1629" s="33">
        <v>43307</v>
      </c>
      <c r="E1629" s="33">
        <v>43311</v>
      </c>
      <c r="F1629" s="30">
        <v>80</v>
      </c>
      <c r="G1629" s="30">
        <v>3</v>
      </c>
      <c r="H1629" s="29" t="s">
        <v>12</v>
      </c>
      <c r="I1629" s="29" t="s">
        <v>15</v>
      </c>
      <c r="J1629" s="30">
        <v>3.6082000000000001</v>
      </c>
      <c r="K1629" s="30">
        <v>3.04</v>
      </c>
      <c r="L1629" s="30"/>
      <c r="M1629" s="30">
        <v>1.3</v>
      </c>
      <c r="N1629" s="84">
        <f>[1]!b_anal_modidura_cnbd(A1629,E1629,1)</f>
        <v>2.5367000000000002</v>
      </c>
      <c r="O1629" s="85">
        <f>[1]!b_anal_yield_cnbd(A1629,D1629,1)</f>
        <v>3.6953999999999998</v>
      </c>
      <c r="P1629" s="86">
        <f>IF(U:U="国开1",0.09/N1629+J1629,IF(U:U="国开3",0.14/N1629+J1629,IF(U:U="国开5",0.24/N1629+J1629,IF(U:U="国开7",0.24/N1629+J1629,IF(U:U="国开10",0.29/N1629+J1629,IF(U:U="口行1",0.08/N1629+J1629,IF(U:U="口行2",0.08/N1629+J1629,IF(U:U="口行3",0.08/N1629+J1629,IF(U:U="口行5",0.13/N1629+J1629,IF(U:U="口行7",0.13/N1629+J1629,IF(U:U="口行10",0.18/N1629+J1629,IF(U:U="农发1",0.09/N1629+J1629,IF(U:U="农发2",0.09/N1629+J1629,IF(U:U="农发3",0.09/N1629+J1629,IF(U:U="农发5",0.14/N1629+J1629,IF(U:U="农发7",0.19/N1629+J1629,IF(U:U="农发10",0.19/N1629+J1629,IF(U:U="农发20",0.24/N1629+J1629,IF(U:U="国债1",0.05/N1629+J1629,IF(U:U="国债2",0.05/N1629+J1629,IF(U:U="国债3",0.05/N1629+J1629,IF(U:U="国开0",0,IF(U:U="农发0",0,IF(U:U="国债0",0,IF(U:U="口行0",0,0.1/N1629+J1629)))))))))))))))))))))))))</f>
        <v>3.6633898135372731</v>
      </c>
      <c r="Q1629" s="1"/>
      <c r="R1629" s="88">
        <f t="shared" si="51"/>
        <v>-3.2010186462726686</v>
      </c>
      <c r="S1629" s="1"/>
      <c r="U1629" s="1" t="str">
        <f>IF(I:I="国家开发银行","国开",IF(I:I="中国进出口银行","口行",IF(I:I="中国农业发展银行","农发","国债")))&amp;IF(G:G&lt;1,"0",G1629)</f>
        <v>国开3</v>
      </c>
      <c r="W1629" s="1"/>
      <c r="X1629" s="1"/>
    </row>
    <row r="1630" spans="1:24" ht="15.75" hidden="1" x14ac:dyDescent="0.25">
      <c r="A1630" s="113" t="str">
        <f t="shared" si="50"/>
        <v>180206.IB</v>
      </c>
      <c r="B1630" s="29" t="s">
        <v>4699</v>
      </c>
      <c r="C1630" s="29" t="s">
        <v>4700</v>
      </c>
      <c r="D1630" s="33">
        <v>43307</v>
      </c>
      <c r="E1630" s="33">
        <v>43311</v>
      </c>
      <c r="F1630" s="30">
        <v>50</v>
      </c>
      <c r="G1630" s="30">
        <v>7</v>
      </c>
      <c r="H1630" s="29" t="s">
        <v>12</v>
      </c>
      <c r="I1630" s="29" t="s">
        <v>15</v>
      </c>
      <c r="J1630" s="30">
        <v>4.1984000000000004</v>
      </c>
      <c r="K1630" s="30">
        <v>2.93</v>
      </c>
      <c r="L1630" s="30"/>
      <c r="M1630" s="30">
        <v>2.57</v>
      </c>
      <c r="N1630" s="84">
        <f>[1]!b_anal_modidura_cnbd(A1630,E1630,1)</f>
        <v>5.5736999999999997</v>
      </c>
      <c r="O1630" s="85">
        <f>[1]!b_anal_yield_cnbd(A1630,D1630,1)</f>
        <v>4.2502000000000004</v>
      </c>
      <c r="P1630" s="86">
        <f>IF(U:U="国开1",0.09/N1630+J1630,IF(U:U="国开3",0.14/N1630+J1630,IF(U:U="国开5",0.24/N1630+J1630,IF(U:U="国开7",0.24/N1630+J1630,IF(U:U="国开10",0.29/N1630+J1630,IF(U:U="口行1",0.08/N1630+J1630,IF(U:U="口行2",0.08/N1630+J1630,IF(U:U="口行3",0.08/N1630+J1630,IF(U:U="口行5",0.13/N1630+J1630,IF(U:U="口行7",0.13/N1630+J1630,IF(U:U="口行10",0.18/N1630+J1630,IF(U:U="农发1",0.09/N1630+J1630,IF(U:U="农发2",0.09/N1630+J1630,IF(U:U="农发3",0.09/N1630+J1630,IF(U:U="农发5",0.14/N1630+J1630,IF(U:U="农发7",0.19/N1630+J1630,IF(U:U="农发10",0.19/N1630+J1630,IF(U:U="农发20",0.24/N1630+J1630,IF(U:U="国债1",0.05/N1630+J1630,IF(U:U="国债2",0.05/N1630+J1630,IF(U:U="国债3",0.05/N1630+J1630,IF(U:U="国开0",0,IF(U:U="农发0",0,IF(U:U="国债0",0,IF(U:U="口行0",0,0.1/N1630+J1630)))))))))))))))))))))))))</f>
        <v>4.2414593681037731</v>
      </c>
      <c r="Q1630" s="1"/>
      <c r="R1630" s="88">
        <f t="shared" si="51"/>
        <v>-0.87406318962273133</v>
      </c>
      <c r="S1630" s="1"/>
      <c r="U1630" s="1" t="str">
        <f>IF(I:I="国家开发银行","国开",IF(I:I="中国进出口银行","口行",IF(I:I="中国农业发展银行","农发","国债")))&amp;IF(G:G&lt;1,"0",G1630)</f>
        <v>国开7</v>
      </c>
      <c r="W1630" s="1"/>
      <c r="X1630" s="1"/>
    </row>
    <row r="1631" spans="1:24" ht="15.75" hidden="1" x14ac:dyDescent="0.25">
      <c r="A1631" s="113" t="str">
        <f t="shared" si="50"/>
        <v>180210.IB</v>
      </c>
      <c r="B1631" s="29" t="s">
        <v>4701</v>
      </c>
      <c r="C1631" s="29" t="s">
        <v>4702</v>
      </c>
      <c r="D1631" s="33">
        <v>43312</v>
      </c>
      <c r="E1631" s="33">
        <v>43314</v>
      </c>
      <c r="F1631" s="30">
        <v>130</v>
      </c>
      <c r="G1631" s="30">
        <v>10</v>
      </c>
      <c r="H1631" s="29" t="s">
        <v>12</v>
      </c>
      <c r="I1631" s="29" t="s">
        <v>15</v>
      </c>
      <c r="J1631" s="30">
        <v>4.0865</v>
      </c>
      <c r="K1631" s="30">
        <v>1.95</v>
      </c>
      <c r="L1631" s="30"/>
      <c r="M1631" s="30">
        <v>4.04</v>
      </c>
      <c r="N1631" s="84">
        <f>[1]!b_anal_modidura_cnbd(A1631,E1631,1)</f>
        <v>8.0169999999999995</v>
      </c>
      <c r="O1631" s="85">
        <f>[1]!b_anal_yield_cnbd(A1631,D1631,1)</f>
        <v>4.0999999999999996</v>
      </c>
      <c r="P1631" s="86">
        <f>IF(U:U="国开1",0.09/N1631+J1631,IF(U:U="国开3",0.14/N1631+J1631,IF(U:U="国开5",0.24/N1631+J1631,IF(U:U="国开7",0.24/N1631+J1631,IF(U:U="国开10",0.29/N1631+J1631,IF(U:U="口行1",0.08/N1631+J1631,IF(U:U="口行2",0.08/N1631+J1631,IF(U:U="口行3",0.08/N1631+J1631,IF(U:U="口行5",0.13/N1631+J1631,IF(U:U="口行7",0.13/N1631+J1631,IF(U:U="口行10",0.18/N1631+J1631,IF(U:U="农发1",0.09/N1631+J1631,IF(U:U="农发2",0.09/N1631+J1631,IF(U:U="农发3",0.09/N1631+J1631,IF(U:U="农发5",0.14/N1631+J1631,IF(U:U="农发7",0.19/N1631+J1631,IF(U:U="农发10",0.19/N1631+J1631,IF(U:U="农发20",0.24/N1631+J1631,IF(U:U="国债1",0.05/N1631+J1631,IF(U:U="国债2",0.05/N1631+J1631,IF(U:U="国债3",0.05/N1631+J1631,IF(U:U="国开0",0,IF(U:U="农发0",0,IF(U:U="国债0",0,IF(U:U="口行0",0,0.1/N1631+J1631)))))))))))))))))))))))))</f>
        <v>4.1226731320942998</v>
      </c>
      <c r="Q1631" s="1"/>
      <c r="R1631" s="88">
        <f t="shared" si="51"/>
        <v>2.2673132094300108</v>
      </c>
      <c r="S1631" s="1"/>
      <c r="U1631" s="1" t="str">
        <f>IF(I:I="国家开发银行","国开",IF(I:I="中国进出口银行","口行",IF(I:I="中国农业发展银行","农发","国债")))&amp;IF(G:G&lt;1,"0",G1631)</f>
        <v>国开10</v>
      </c>
      <c r="W1631" s="1"/>
      <c r="X1631" s="1"/>
    </row>
    <row r="1632" spans="1:24" ht="15.75" hidden="1" x14ac:dyDescent="0.25">
      <c r="A1632" s="113" t="str">
        <f t="shared" si="50"/>
        <v>180208.IB</v>
      </c>
      <c r="B1632" s="29" t="s">
        <v>4703</v>
      </c>
      <c r="C1632" s="29" t="s">
        <v>4704</v>
      </c>
      <c r="D1632" s="33">
        <v>43312</v>
      </c>
      <c r="E1632" s="33">
        <v>43314</v>
      </c>
      <c r="F1632" s="30">
        <v>80</v>
      </c>
      <c r="G1632" s="30">
        <v>3</v>
      </c>
      <c r="H1632" s="29" t="s">
        <v>12</v>
      </c>
      <c r="I1632" s="29" t="s">
        <v>15</v>
      </c>
      <c r="J1632" s="30">
        <v>3.4460999999999999</v>
      </c>
      <c r="K1632" s="30">
        <v>3.2</v>
      </c>
      <c r="L1632" s="30"/>
      <c r="M1632" s="30">
        <v>1.69</v>
      </c>
      <c r="N1632" s="84">
        <f>[1]!b_anal_modidura_cnbd(A1632,E1632,1)</f>
        <v>2.5295000000000001</v>
      </c>
      <c r="O1632" s="85">
        <f>[1]!b_anal_yield_cnbd(A1632,D1632,1)</f>
        <v>3.5390000000000001</v>
      </c>
      <c r="P1632" s="86">
        <f>IF(U:U="国开1",0.09/N1632+J1632,IF(U:U="国开3",0.14/N1632+J1632,IF(U:U="国开5",0.24/N1632+J1632,IF(U:U="国开7",0.24/N1632+J1632,IF(U:U="国开10",0.29/N1632+J1632,IF(U:U="口行1",0.08/N1632+J1632,IF(U:U="口行2",0.08/N1632+J1632,IF(U:U="口行3",0.08/N1632+J1632,IF(U:U="口行5",0.13/N1632+J1632,IF(U:U="口行7",0.13/N1632+J1632,IF(U:U="口行10",0.18/N1632+J1632,IF(U:U="农发1",0.09/N1632+J1632,IF(U:U="农发2",0.09/N1632+J1632,IF(U:U="农发3",0.09/N1632+J1632,IF(U:U="农发5",0.14/N1632+J1632,IF(U:U="农发7",0.19/N1632+J1632,IF(U:U="农发10",0.19/N1632+J1632,IF(U:U="农发20",0.24/N1632+J1632,IF(U:U="国债1",0.05/N1632+J1632,IF(U:U="国债2",0.05/N1632+J1632,IF(U:U="国债3",0.05/N1632+J1632,IF(U:U="国开0",0,IF(U:U="农发0",0,IF(U:U="国债0",0,IF(U:U="口行0",0,0.1/N1632+J1632)))))))))))))))))))))))))</f>
        <v>3.5014469065032614</v>
      </c>
      <c r="Q1632" s="1"/>
      <c r="R1632" s="88">
        <f t="shared" si="51"/>
        <v>-3.7553093496738743</v>
      </c>
      <c r="S1632" s="1"/>
      <c r="U1632" s="1" t="str">
        <f>IF(I:I="国家开发银行","国开",IF(I:I="中国进出口银行","口行",IF(I:I="中国农业发展银行","农发","国债")))&amp;IF(G:G&lt;1,"0",G1632)</f>
        <v>国开3</v>
      </c>
      <c r="W1632" s="1"/>
      <c r="X1632" s="1"/>
    </row>
    <row r="1633" spans="1:24" ht="15.75" hidden="1" x14ac:dyDescent="0.25">
      <c r="A1633" s="113" t="str">
        <f t="shared" si="50"/>
        <v>180401.IB</v>
      </c>
      <c r="B1633" s="29" t="s">
        <v>4705</v>
      </c>
      <c r="C1633" s="29" t="s">
        <v>4706</v>
      </c>
      <c r="D1633" s="33">
        <v>43313</v>
      </c>
      <c r="E1633" s="33">
        <v>43315</v>
      </c>
      <c r="F1633" s="30">
        <v>40</v>
      </c>
      <c r="G1633" s="30">
        <v>7</v>
      </c>
      <c r="H1633" s="29" t="s">
        <v>12</v>
      </c>
      <c r="I1633" s="29" t="s">
        <v>41</v>
      </c>
      <c r="J1633" s="30">
        <v>4.1142000000000003</v>
      </c>
      <c r="K1633" s="30">
        <v>3.22</v>
      </c>
      <c r="L1633" s="30"/>
      <c r="M1633" s="30">
        <v>1.25</v>
      </c>
      <c r="N1633" s="84">
        <f>[1]!b_anal_modidura_cnbd(A1633,E1633,1)</f>
        <v>5.3318000000000003</v>
      </c>
      <c r="O1633" s="85">
        <f>[1]!b_anal_yield_cnbd(A1633,D1633,1)</f>
        <v>4.1374000000000004</v>
      </c>
      <c r="P1633" s="86">
        <f>IF(U:U="国开1",0.09/N1633+J1633,IF(U:U="国开3",0.14/N1633+J1633,IF(U:U="国开5",0.24/N1633+J1633,IF(U:U="国开7",0.24/N1633+J1633,IF(U:U="国开10",0.29/N1633+J1633,IF(U:U="口行1",0.08/N1633+J1633,IF(U:U="口行2",0.08/N1633+J1633,IF(U:U="口行3",0.08/N1633+J1633,IF(U:U="口行5",0.13/N1633+J1633,IF(U:U="口行7",0.13/N1633+J1633,IF(U:U="口行10",0.18/N1633+J1633,IF(U:U="农发1",0.09/N1633+J1633,IF(U:U="农发2",0.09/N1633+J1633,IF(U:U="农发3",0.09/N1633+J1633,IF(U:U="农发5",0.14/N1633+J1633,IF(U:U="农发7",0.19/N1633+J1633,IF(U:U="农发10",0.19/N1633+J1633,IF(U:U="农发20",0.24/N1633+J1633,IF(U:U="国债1",0.05/N1633+J1633,IF(U:U="国债2",0.05/N1633+J1633,IF(U:U="国债3",0.05/N1633+J1633,IF(U:U="国开0",0,IF(U:U="农发0",0,IF(U:U="国债0",0,IF(U:U="口行0",0,0.1/N1633+J1633)))))))))))))))))))))))))</f>
        <v>4.1498352451329756</v>
      </c>
      <c r="Q1633" s="1"/>
      <c r="R1633" s="88">
        <f t="shared" si="51"/>
        <v>1.2435245132975226</v>
      </c>
      <c r="S1633" s="1"/>
      <c r="U1633" s="1" t="str">
        <f>IF(I:I="国家开发银行","国开",IF(I:I="中国进出口银行","口行",IF(I:I="中国农业发展银行","农发","国债")))&amp;IF(G:G&lt;1,"0",G1633)</f>
        <v>农发7</v>
      </c>
      <c r="W1633" s="1"/>
      <c r="X1633" s="1"/>
    </row>
    <row r="1634" spans="1:24" ht="15.75" hidden="1" x14ac:dyDescent="0.25">
      <c r="A1634" s="113" t="str">
        <f t="shared" si="50"/>
        <v>180013.IB</v>
      </c>
      <c r="B1634" s="29" t="s">
        <v>4707</v>
      </c>
      <c r="C1634" s="29" t="s">
        <v>4708</v>
      </c>
      <c r="D1634" s="33">
        <v>43313</v>
      </c>
      <c r="E1634" s="33">
        <v>43314</v>
      </c>
      <c r="F1634" s="30">
        <v>410</v>
      </c>
      <c r="G1634" s="30">
        <v>7</v>
      </c>
      <c r="H1634" s="29" t="s">
        <v>12</v>
      </c>
      <c r="I1634" s="29" t="s">
        <v>31</v>
      </c>
      <c r="J1634" s="30">
        <v>3.4542999999999999</v>
      </c>
      <c r="K1634" s="30">
        <v>2.25</v>
      </c>
      <c r="L1634" s="30">
        <v>3.4777</v>
      </c>
      <c r="M1634" s="30">
        <v>1.37</v>
      </c>
      <c r="N1634" s="84">
        <f>[1]!b_anal_modidura_cnbd(A1634,E1634,1)</f>
        <v>5.9535999999999998</v>
      </c>
      <c r="O1634" s="85">
        <f>[1]!b_anal_yield_cnbd(A1634,D1634,1)</f>
        <v>3.4759000000000002</v>
      </c>
      <c r="P1634" s="86">
        <f>IF(U:U="国开1",0.09/N1634+J1634,IF(U:U="国开3",0.14/N1634+J1634,IF(U:U="国开5",0.24/N1634+J1634,IF(U:U="国开7",0.24/N1634+J1634,IF(U:U="国开10",0.29/N1634+J1634,IF(U:U="口行1",0.08/N1634+J1634,IF(U:U="口行2",0.08/N1634+J1634,IF(U:U="口行3",0.08/N1634+J1634,IF(U:U="口行5",0.13/N1634+J1634,IF(U:U="口行7",0.13/N1634+J1634,IF(U:U="口行10",0.18/N1634+J1634,IF(U:U="农发1",0.09/N1634+J1634,IF(U:U="农发2",0.09/N1634+J1634,IF(U:U="农发3",0.09/N1634+J1634,IF(U:U="农发5",0.14/N1634+J1634,IF(U:U="农发7",0.19/N1634+J1634,IF(U:U="农发10",0.19/N1634+J1634,IF(U:U="农发20",0.24/N1634+J1634,IF(U:U="国债1",0.05/N1634+J1634,IF(U:U="国债2",0.05/N1634+J1634,IF(U:U="国债3",0.05/N1634+J1634,IF(U:U="国开0",0,IF(U:U="农发0",0,IF(U:U="国债0",0,IF(U:U="口行0",0,0.1/N1634+J1634)))))))))))))))))))))))))</f>
        <v>3.4710965600644985</v>
      </c>
      <c r="Q1634" s="1"/>
      <c r="R1634" s="88">
        <f t="shared" si="51"/>
        <v>-0.48034399355016966</v>
      </c>
      <c r="S1634" s="1"/>
      <c r="U1634" s="1" t="str">
        <f>IF(I:I="国家开发银行","国开",IF(I:I="中国进出口银行","口行",IF(I:I="中国农业发展银行","农发","国债")))&amp;IF(G:G&lt;1,"0",G1634)</f>
        <v>国债7</v>
      </c>
      <c r="W1634" s="1"/>
      <c r="X1634" s="1"/>
    </row>
    <row r="1635" spans="1:24" ht="15.75" hidden="1" x14ac:dyDescent="0.25">
      <c r="A1635" s="113" t="str">
        <f t="shared" si="50"/>
        <v>180406.IB</v>
      </c>
      <c r="B1635" s="29" t="s">
        <v>4709</v>
      </c>
      <c r="C1635" s="29" t="s">
        <v>4710</v>
      </c>
      <c r="D1635" s="33">
        <v>43313</v>
      </c>
      <c r="E1635" s="33">
        <v>43315</v>
      </c>
      <c r="F1635" s="30">
        <v>70</v>
      </c>
      <c r="G1635" s="30">
        <v>10</v>
      </c>
      <c r="H1635" s="29" t="s">
        <v>12</v>
      </c>
      <c r="I1635" s="29" t="s">
        <v>41</v>
      </c>
      <c r="J1635" s="30">
        <v>4.1999000000000004</v>
      </c>
      <c r="K1635" s="30">
        <v>3.73</v>
      </c>
      <c r="L1635" s="30"/>
      <c r="M1635" s="30">
        <v>1.95</v>
      </c>
      <c r="N1635" s="84">
        <f>[1]!b_anal_modidura_cnbd(A1635,E1635,1)</f>
        <v>7.7009999999999996</v>
      </c>
      <c r="O1635" s="85">
        <f>[1]!b_anal_yield_cnbd(A1635,D1635,1)</f>
        <v>4.2351000000000001</v>
      </c>
      <c r="P1635" s="86">
        <f>IF(U:U="国开1",0.09/N1635+J1635,IF(U:U="国开3",0.14/N1635+J1635,IF(U:U="国开5",0.24/N1635+J1635,IF(U:U="国开7",0.24/N1635+J1635,IF(U:U="国开10",0.29/N1635+J1635,IF(U:U="口行1",0.08/N1635+J1635,IF(U:U="口行2",0.08/N1635+J1635,IF(U:U="口行3",0.08/N1635+J1635,IF(U:U="口行5",0.13/N1635+J1635,IF(U:U="口行7",0.13/N1635+J1635,IF(U:U="口行10",0.18/N1635+J1635,IF(U:U="农发1",0.09/N1635+J1635,IF(U:U="农发2",0.09/N1635+J1635,IF(U:U="农发3",0.09/N1635+J1635,IF(U:U="农发5",0.14/N1635+J1635,IF(U:U="农发7",0.19/N1635+J1635,IF(U:U="农发10",0.19/N1635+J1635,IF(U:U="农发20",0.24/N1635+J1635,IF(U:U="国债1",0.05/N1635+J1635,IF(U:U="国债2",0.05/N1635+J1635,IF(U:U="国债3",0.05/N1635+J1635,IF(U:U="国开0",0,IF(U:U="农发0",0,IF(U:U="国债0",0,IF(U:U="口行0",0,0.1/N1635+J1635)))))))))))))))))))))))))</f>
        <v>4.2245721205038311</v>
      </c>
      <c r="Q1635" s="1"/>
      <c r="R1635" s="88">
        <f t="shared" si="51"/>
        <v>-1.0527879496168957</v>
      </c>
      <c r="S1635" s="1"/>
      <c r="U1635" s="1" t="str">
        <f>IF(I:I="国家开发银行","国开",IF(I:I="中国进出口银行","口行",IF(I:I="中国农业发展银行","农发","国债")))&amp;IF(G:G&lt;1,"0",G1635)</f>
        <v>农发10</v>
      </c>
      <c r="W1635" s="1"/>
      <c r="X1635" s="1"/>
    </row>
    <row r="1636" spans="1:24" ht="15.75" hidden="1" x14ac:dyDescent="0.25">
      <c r="A1636" s="113" t="str">
        <f t="shared" si="50"/>
        <v>180408.IB</v>
      </c>
      <c r="B1636" s="29" t="s">
        <v>4711</v>
      </c>
      <c r="C1636" s="29" t="s">
        <v>4712</v>
      </c>
      <c r="D1636" s="33">
        <v>43313</v>
      </c>
      <c r="E1636" s="33">
        <v>43315</v>
      </c>
      <c r="F1636" s="30">
        <v>40</v>
      </c>
      <c r="G1636" s="30">
        <v>5</v>
      </c>
      <c r="H1636" s="29" t="s">
        <v>12</v>
      </c>
      <c r="I1636" s="29" t="s">
        <v>41</v>
      </c>
      <c r="J1636" s="30">
        <v>3.7835999999999999</v>
      </c>
      <c r="K1636" s="30">
        <v>4.4800000000000004</v>
      </c>
      <c r="L1636" s="30"/>
      <c r="M1636" s="30">
        <v>26.75</v>
      </c>
      <c r="N1636" s="84">
        <f>[1]!b_anal_modidura_cnbd(A1636,E1636,1)</f>
        <v>4.2530999999999999</v>
      </c>
      <c r="O1636" s="85">
        <f>[1]!b_anal_yield_cnbd(A1636,D1636,1)</f>
        <v>3.8203</v>
      </c>
      <c r="P1636" s="86">
        <f>IF(U:U="国开1",0.09/N1636+J1636,IF(U:U="国开3",0.14/N1636+J1636,IF(U:U="国开5",0.24/N1636+J1636,IF(U:U="国开7",0.24/N1636+J1636,IF(U:U="国开10",0.29/N1636+J1636,IF(U:U="口行1",0.08/N1636+J1636,IF(U:U="口行2",0.08/N1636+J1636,IF(U:U="口行3",0.08/N1636+J1636,IF(U:U="口行5",0.13/N1636+J1636,IF(U:U="口行7",0.13/N1636+J1636,IF(U:U="口行10",0.18/N1636+J1636,IF(U:U="农发1",0.09/N1636+J1636,IF(U:U="农发2",0.09/N1636+J1636,IF(U:U="农发3",0.09/N1636+J1636,IF(U:U="农发5",0.14/N1636+J1636,IF(U:U="农发7",0.19/N1636+J1636,IF(U:U="农发10",0.19/N1636+J1636,IF(U:U="农发20",0.24/N1636+J1636,IF(U:U="国债1",0.05/N1636+J1636,IF(U:U="国债2",0.05/N1636+J1636,IF(U:U="国债3",0.05/N1636+J1636,IF(U:U="国开0",0,IF(U:U="农发0",0,IF(U:U="国债0",0,IF(U:U="口行0",0,0.1/N1636+J1636)))))))))))))))))))))))))</f>
        <v>3.8165171663022264</v>
      </c>
      <c r="Q1636" s="1"/>
      <c r="R1636" s="88">
        <f t="shared" si="51"/>
        <v>-0.37828336977736576</v>
      </c>
      <c r="S1636" s="1"/>
      <c r="U1636" s="1" t="str">
        <f>IF(I:I="国家开发银行","国开",IF(I:I="中国进出口银行","口行",IF(I:I="中国农业发展银行","农发","国债")))&amp;IF(G:G&lt;1,"0",G1636)</f>
        <v>农发5</v>
      </c>
      <c r="W1636" s="1"/>
      <c r="X1636" s="1"/>
    </row>
    <row r="1637" spans="1:24" ht="15.75" hidden="1" x14ac:dyDescent="0.25">
      <c r="A1637" s="113" t="str">
        <f t="shared" si="50"/>
        <v>180014.IB</v>
      </c>
      <c r="B1637" s="29" t="s">
        <v>4713</v>
      </c>
      <c r="C1637" s="29" t="s">
        <v>4714</v>
      </c>
      <c r="D1637" s="33">
        <v>43313</v>
      </c>
      <c r="E1637" s="33">
        <v>43314</v>
      </c>
      <c r="F1637" s="30">
        <v>411</v>
      </c>
      <c r="G1637" s="30">
        <v>3</v>
      </c>
      <c r="H1637" s="29" t="s">
        <v>12</v>
      </c>
      <c r="I1637" s="29" t="s">
        <v>31</v>
      </c>
      <c r="J1637" s="30">
        <v>3.0350000000000001</v>
      </c>
      <c r="K1637" s="30">
        <v>2.02</v>
      </c>
      <c r="L1637" s="30">
        <v>3.0749</v>
      </c>
      <c r="M1637" s="30">
        <v>3.21</v>
      </c>
      <c r="N1637" s="84">
        <f>[1]!b_anal_modidura_cnbd(A1637,E1637,1)</f>
        <v>2.7465999999999999</v>
      </c>
      <c r="O1637" s="85">
        <f>[1]!b_anal_yield_cnbd(A1637,D1637,1)</f>
        <v>3.0602</v>
      </c>
      <c r="P1637" s="86">
        <f>IF(U:U="国开1",0.09/N1637+J1637,IF(U:U="国开3",0.14/N1637+J1637,IF(U:U="国开5",0.24/N1637+J1637,IF(U:U="国开7",0.24/N1637+J1637,IF(U:U="国开10",0.29/N1637+J1637,IF(U:U="口行1",0.08/N1637+J1637,IF(U:U="口行2",0.08/N1637+J1637,IF(U:U="口行3",0.08/N1637+J1637,IF(U:U="口行5",0.13/N1637+J1637,IF(U:U="口行7",0.13/N1637+J1637,IF(U:U="口行10",0.18/N1637+J1637,IF(U:U="农发1",0.09/N1637+J1637,IF(U:U="农发2",0.09/N1637+J1637,IF(U:U="农发3",0.09/N1637+J1637,IF(U:U="农发5",0.14/N1637+J1637,IF(U:U="农发7",0.19/N1637+J1637,IF(U:U="农发10",0.19/N1637+J1637,IF(U:U="农发20",0.24/N1637+J1637,IF(U:U="国债1",0.05/N1637+J1637,IF(U:U="国债2",0.05/N1637+J1637,IF(U:U="国债3",0.05/N1637+J1637,IF(U:U="国开0",0,IF(U:U="农发0",0,IF(U:U="国债0",0,IF(U:U="口行0",0,0.1/N1637+J1637)))))))))))))))))))))))))</f>
        <v>3.0532043253477026</v>
      </c>
      <c r="Q1637" s="1"/>
      <c r="R1637" s="88">
        <f t="shared" si="51"/>
        <v>-0.69956746522974456</v>
      </c>
      <c r="S1637" s="1"/>
      <c r="U1637" s="1" t="str">
        <f>IF(I:I="国家开发银行","国开",IF(I:I="中国进出口银行","口行",IF(I:I="中国农业发展银行","农发","国债")))&amp;IF(G:G&lt;1,"0",G1637)</f>
        <v>国债3</v>
      </c>
      <c r="W1637" s="1"/>
      <c r="X1637" s="1"/>
    </row>
    <row r="1638" spans="1:24" ht="15.75" hidden="1" x14ac:dyDescent="0.25">
      <c r="A1638" s="113" t="str">
        <f t="shared" si="50"/>
        <v>180206.IB</v>
      </c>
      <c r="B1638" s="29" t="s">
        <v>4715</v>
      </c>
      <c r="C1638" s="29" t="s">
        <v>4716</v>
      </c>
      <c r="D1638" s="33">
        <v>43314</v>
      </c>
      <c r="E1638" s="33">
        <v>43318</v>
      </c>
      <c r="F1638" s="30">
        <v>50</v>
      </c>
      <c r="G1638" s="30">
        <v>7</v>
      </c>
      <c r="H1638" s="29" t="s">
        <v>12</v>
      </c>
      <c r="I1638" s="29" t="s">
        <v>15</v>
      </c>
      <c r="J1638" s="30">
        <v>4.0686999999999998</v>
      </c>
      <c r="K1638" s="30">
        <v>3.48</v>
      </c>
      <c r="L1638" s="30"/>
      <c r="M1638" s="30">
        <v>1.2</v>
      </c>
      <c r="N1638" s="84">
        <f>[1]!b_anal_modidura_cnbd(A1638,E1638,1)</f>
        <v>5.57</v>
      </c>
      <c r="O1638" s="85">
        <f>[1]!b_anal_yield_cnbd(A1638,D1638,1)</f>
        <v>4.1452</v>
      </c>
      <c r="P1638" s="86">
        <f>IF(U:U="国开1",0.09/N1638+J1638,IF(U:U="国开3",0.14/N1638+J1638,IF(U:U="国开5",0.24/N1638+J1638,IF(U:U="国开7",0.24/N1638+J1638,IF(U:U="国开10",0.29/N1638+J1638,IF(U:U="口行1",0.08/N1638+J1638,IF(U:U="口行2",0.08/N1638+J1638,IF(U:U="口行3",0.08/N1638+J1638,IF(U:U="口行5",0.13/N1638+J1638,IF(U:U="口行7",0.13/N1638+J1638,IF(U:U="口行10",0.18/N1638+J1638,IF(U:U="农发1",0.09/N1638+J1638,IF(U:U="农发2",0.09/N1638+J1638,IF(U:U="农发3",0.09/N1638+J1638,IF(U:U="农发5",0.14/N1638+J1638,IF(U:U="农发7",0.19/N1638+J1638,IF(U:U="农发10",0.19/N1638+J1638,IF(U:U="农发20",0.24/N1638+J1638,IF(U:U="国债1",0.05/N1638+J1638,IF(U:U="国债2",0.05/N1638+J1638,IF(U:U="国债3",0.05/N1638+J1638,IF(U:U="国开0",0,IF(U:U="农发0",0,IF(U:U="国债0",0,IF(U:U="口行0",0,0.1/N1638+J1638)))))))))))))))))))))))))</f>
        <v>4.1117879712746852</v>
      </c>
      <c r="Q1638" s="1"/>
      <c r="R1638" s="88">
        <f t="shared" si="51"/>
        <v>-3.3412028725314791</v>
      </c>
      <c r="S1638" s="1"/>
      <c r="U1638" s="1" t="str">
        <f>IF(I:I="国家开发银行","国开",IF(I:I="中国进出口银行","口行",IF(I:I="中国农业发展银行","农发","国债")))&amp;IF(G:G&lt;1,"0",G1638)</f>
        <v>国开7</v>
      </c>
      <c r="W1638" s="1"/>
      <c r="X1638" s="1"/>
    </row>
    <row r="1639" spans="1:24" ht="15.75" hidden="1" x14ac:dyDescent="0.25">
      <c r="A1639" s="113" t="str">
        <f t="shared" si="50"/>
        <v>180204.IB</v>
      </c>
      <c r="B1639" s="29" t="s">
        <v>4717</v>
      </c>
      <c r="C1639" s="29" t="s">
        <v>4718</v>
      </c>
      <c r="D1639" s="33">
        <v>43314</v>
      </c>
      <c r="E1639" s="33">
        <v>43318</v>
      </c>
      <c r="F1639" s="30">
        <v>60</v>
      </c>
      <c r="G1639" s="30">
        <v>5</v>
      </c>
      <c r="H1639" s="29" t="s">
        <v>12</v>
      </c>
      <c r="I1639" s="29" t="s">
        <v>15</v>
      </c>
      <c r="J1639" s="30">
        <v>3.6972999999999998</v>
      </c>
      <c r="K1639" s="30">
        <v>4.12</v>
      </c>
      <c r="L1639" s="30"/>
      <c r="M1639" s="30">
        <v>3.59</v>
      </c>
      <c r="N1639" s="84">
        <f>[1]!b_anal_modidura_cnbd(A1639,E1639,1)</f>
        <v>4.0598000000000001</v>
      </c>
      <c r="O1639" s="85">
        <f>[1]!b_anal_yield_cnbd(A1639,D1639,1)</f>
        <v>3.7854999999999999</v>
      </c>
      <c r="P1639" s="86">
        <f>IF(U:U="国开1",0.09/N1639+J1639,IF(U:U="国开3",0.14/N1639+J1639,IF(U:U="国开5",0.24/N1639+J1639,IF(U:U="国开7",0.24/N1639+J1639,IF(U:U="国开10",0.29/N1639+J1639,IF(U:U="口行1",0.08/N1639+J1639,IF(U:U="口行2",0.08/N1639+J1639,IF(U:U="口行3",0.08/N1639+J1639,IF(U:U="口行5",0.13/N1639+J1639,IF(U:U="口行7",0.13/N1639+J1639,IF(U:U="口行10",0.18/N1639+J1639,IF(U:U="农发1",0.09/N1639+J1639,IF(U:U="农发2",0.09/N1639+J1639,IF(U:U="农发3",0.09/N1639+J1639,IF(U:U="农发5",0.14/N1639+J1639,IF(U:U="农发7",0.19/N1639+J1639,IF(U:U="农发10",0.19/N1639+J1639,IF(U:U="农发20",0.24/N1639+J1639,IF(U:U="国债1",0.05/N1639+J1639,IF(U:U="国债2",0.05/N1639+J1639,IF(U:U="国债3",0.05/N1639+J1639,IF(U:U="国开0",0,IF(U:U="农发0",0,IF(U:U="国债0",0,IF(U:U="口行0",0,0.1/N1639+J1639)))))))))))))))))))))))))</f>
        <v>3.7564162126213114</v>
      </c>
      <c r="Q1639" s="1"/>
      <c r="R1639" s="88">
        <f t="shared" si="51"/>
        <v>-2.9083787378688442</v>
      </c>
      <c r="S1639" s="1"/>
      <c r="U1639" s="1" t="str">
        <f>IF(I:I="国家开发银行","国开",IF(I:I="中国进出口银行","口行",IF(I:I="中国农业发展银行","农发","国债")))&amp;IF(G:G&lt;1,"0",G1639)</f>
        <v>国开5</v>
      </c>
      <c r="W1639" s="1"/>
      <c r="X1639" s="1"/>
    </row>
    <row r="1640" spans="1:24" ht="15.75" hidden="1" x14ac:dyDescent="0.25">
      <c r="A1640" s="113" t="str">
        <f t="shared" si="50"/>
        <v>180409.IB</v>
      </c>
      <c r="B1640" s="29" t="s">
        <v>4719</v>
      </c>
      <c r="C1640" s="29" t="s">
        <v>4720</v>
      </c>
      <c r="D1640" s="33">
        <v>43318</v>
      </c>
      <c r="E1640" s="33">
        <v>43320</v>
      </c>
      <c r="F1640" s="30">
        <v>50</v>
      </c>
      <c r="G1640" s="30">
        <v>3</v>
      </c>
      <c r="H1640" s="29" t="s">
        <v>12</v>
      </c>
      <c r="I1640" s="29" t="s">
        <v>41</v>
      </c>
      <c r="J1640" s="30">
        <v>3.4214000000000002</v>
      </c>
      <c r="K1640" s="30">
        <v>3.84</v>
      </c>
      <c r="L1640" s="30"/>
      <c r="M1640" s="30">
        <v>1.48</v>
      </c>
      <c r="N1640" s="84">
        <f>[1]!b_anal_modidura_cnbd(A1640,E1640,1)</f>
        <v>2.6040000000000001</v>
      </c>
      <c r="O1640" s="85">
        <f>[1]!b_anal_yield_cnbd(A1640,D1640,1)</f>
        <v>3.4706999999999999</v>
      </c>
      <c r="P1640" s="86">
        <f>IF(U:U="国开1",0.09/N1640+J1640,IF(U:U="国开3",0.14/N1640+J1640,IF(U:U="国开5",0.24/N1640+J1640,IF(U:U="国开7",0.24/N1640+J1640,IF(U:U="国开10",0.29/N1640+J1640,IF(U:U="口行1",0.08/N1640+J1640,IF(U:U="口行2",0.08/N1640+J1640,IF(U:U="口行3",0.08/N1640+J1640,IF(U:U="口行5",0.13/N1640+J1640,IF(U:U="口行7",0.13/N1640+J1640,IF(U:U="口行10",0.18/N1640+J1640,IF(U:U="农发1",0.09/N1640+J1640,IF(U:U="农发2",0.09/N1640+J1640,IF(U:U="农发3",0.09/N1640+J1640,IF(U:U="农发5",0.14/N1640+J1640,IF(U:U="农发7",0.19/N1640+J1640,IF(U:U="农发10",0.19/N1640+J1640,IF(U:U="农发20",0.24/N1640+J1640,IF(U:U="国债1",0.05/N1640+J1640,IF(U:U="国债2",0.05/N1640+J1640,IF(U:U="国债3",0.05/N1640+J1640,IF(U:U="国开0",0,IF(U:U="农发0",0,IF(U:U="国债0",0,IF(U:U="口行0",0,0.1/N1640+J1640)))))))))))))))))))))))))</f>
        <v>3.4559622119815669</v>
      </c>
      <c r="Q1640" s="1"/>
      <c r="R1640" s="88">
        <f t="shared" si="51"/>
        <v>-1.4737788018432951</v>
      </c>
      <c r="S1640" s="1"/>
      <c r="U1640" s="1" t="str">
        <f>IF(I:I="国家开发银行","国开",IF(I:I="中国进出口银行","口行",IF(I:I="中国农业发展银行","农发","国债")))&amp;IF(G:G&lt;1,"0",G1640)</f>
        <v>农发3</v>
      </c>
      <c r="W1640" s="1"/>
      <c r="X1640" s="1"/>
    </row>
    <row r="1641" spans="1:24" ht="15.75" hidden="1" x14ac:dyDescent="0.25">
      <c r="A1641" s="113" t="str">
        <f t="shared" si="50"/>
        <v>180408.IB</v>
      </c>
      <c r="B1641" s="29" t="s">
        <v>4721</v>
      </c>
      <c r="C1641" s="29" t="s">
        <v>4722</v>
      </c>
      <c r="D1641" s="33">
        <v>43318</v>
      </c>
      <c r="E1641" s="33">
        <v>43320</v>
      </c>
      <c r="F1641" s="30">
        <v>50</v>
      </c>
      <c r="G1641" s="30">
        <v>5</v>
      </c>
      <c r="H1641" s="29" t="s">
        <v>12</v>
      </c>
      <c r="I1641" s="29" t="s">
        <v>41</v>
      </c>
      <c r="J1641" s="30">
        <v>3.6614</v>
      </c>
      <c r="K1641" s="30">
        <v>4.08</v>
      </c>
      <c r="L1641" s="30"/>
      <c r="M1641" s="30">
        <v>1.07</v>
      </c>
      <c r="N1641" s="84">
        <f>[1]!b_anal_modidura_cnbd(A1641,E1641,1)</f>
        <v>4.2417999999999996</v>
      </c>
      <c r="O1641" s="85">
        <f>[1]!b_anal_yield_cnbd(A1641,D1641,1)</f>
        <v>3.6998000000000002</v>
      </c>
      <c r="P1641" s="86">
        <f>IF(U:U="国开1",0.09/N1641+J1641,IF(U:U="国开3",0.14/N1641+J1641,IF(U:U="国开5",0.24/N1641+J1641,IF(U:U="国开7",0.24/N1641+J1641,IF(U:U="国开10",0.29/N1641+J1641,IF(U:U="口行1",0.08/N1641+J1641,IF(U:U="口行2",0.08/N1641+J1641,IF(U:U="口行3",0.08/N1641+J1641,IF(U:U="口行5",0.13/N1641+J1641,IF(U:U="口行7",0.13/N1641+J1641,IF(U:U="口行10",0.18/N1641+J1641,IF(U:U="农发1",0.09/N1641+J1641,IF(U:U="农发2",0.09/N1641+J1641,IF(U:U="农发3",0.09/N1641+J1641,IF(U:U="农发5",0.14/N1641+J1641,IF(U:U="农发7",0.19/N1641+J1641,IF(U:U="农发10",0.19/N1641+J1641,IF(U:U="农发20",0.24/N1641+J1641,IF(U:U="国债1",0.05/N1641+J1641,IF(U:U="国债2",0.05/N1641+J1641,IF(U:U="国债3",0.05/N1641+J1641,IF(U:U="国开0",0,IF(U:U="农发0",0,IF(U:U="国债0",0,IF(U:U="口行0",0,0.1/N1641+J1641)))))))))))))))))))))))))</f>
        <v>3.6944048564288745</v>
      </c>
      <c r="Q1641" s="1"/>
      <c r="R1641" s="88">
        <f t="shared" si="51"/>
        <v>-0.53951435711256934</v>
      </c>
      <c r="S1641" s="1"/>
      <c r="U1641" s="1" t="str">
        <f>IF(I:I="国家开发银行","国开",IF(I:I="中国进出口银行","口行",IF(I:I="中国农业发展银行","农发","国债")))&amp;IF(G:G&lt;1,"0",G1641)</f>
        <v>农发5</v>
      </c>
      <c r="W1641" s="1"/>
      <c r="X1641" s="1"/>
    </row>
    <row r="1642" spans="1:24" ht="15.75" hidden="1" x14ac:dyDescent="0.25">
      <c r="A1642" s="113" t="str">
        <f t="shared" si="50"/>
        <v>180208.IB</v>
      </c>
      <c r="B1642" s="29" t="s">
        <v>4723</v>
      </c>
      <c r="C1642" s="29" t="s">
        <v>4724</v>
      </c>
      <c r="D1642" s="33">
        <v>43319</v>
      </c>
      <c r="E1642" s="33">
        <v>43322</v>
      </c>
      <c r="F1642" s="30">
        <v>96</v>
      </c>
      <c r="G1642" s="30">
        <v>3</v>
      </c>
      <c r="H1642" s="29" t="s">
        <v>12</v>
      </c>
      <c r="I1642" s="29" t="s">
        <v>15</v>
      </c>
      <c r="J1642" s="30">
        <v>3.3016000000000001</v>
      </c>
      <c r="K1642" s="30">
        <v>3.67</v>
      </c>
      <c r="L1642" s="30"/>
      <c r="M1642" s="30">
        <v>1.35</v>
      </c>
      <c r="N1642" s="84">
        <f>[1]!b_anal_modidura_cnbd(A1642,E1642,1)</f>
        <v>2.5070999999999999</v>
      </c>
      <c r="O1642" s="85">
        <f>[1]!b_anal_yield_cnbd(A1642,D1642,1)</f>
        <v>3.4156</v>
      </c>
      <c r="P1642" s="86">
        <f>IF(U:U="国开1",0.09/N1642+J1642,IF(U:U="国开3",0.14/N1642+J1642,IF(U:U="国开5",0.24/N1642+J1642,IF(U:U="国开7",0.24/N1642+J1642,IF(U:U="国开10",0.29/N1642+J1642,IF(U:U="口行1",0.08/N1642+J1642,IF(U:U="口行2",0.08/N1642+J1642,IF(U:U="口行3",0.08/N1642+J1642,IF(U:U="口行5",0.13/N1642+J1642,IF(U:U="口行7",0.13/N1642+J1642,IF(U:U="口行10",0.18/N1642+J1642,IF(U:U="农发1",0.09/N1642+J1642,IF(U:U="农发2",0.09/N1642+J1642,IF(U:U="农发3",0.09/N1642+J1642,IF(U:U="农发5",0.14/N1642+J1642,IF(U:U="农发7",0.19/N1642+J1642,IF(U:U="农发10",0.19/N1642+J1642,IF(U:U="农发20",0.24/N1642+J1642,IF(U:U="国债1",0.05/N1642+J1642,IF(U:U="国债2",0.05/N1642+J1642,IF(U:U="国债3",0.05/N1642+J1642,IF(U:U="国开0",0,IF(U:U="农发0",0,IF(U:U="国债0",0,IF(U:U="口行0",0,0.1/N1642+J1642)))))))))))))))))))))))))</f>
        <v>3.3574414103944799</v>
      </c>
      <c r="Q1642" s="1"/>
      <c r="R1642" s="88">
        <f t="shared" si="51"/>
        <v>-5.8158589605520117</v>
      </c>
      <c r="S1642" s="1"/>
      <c r="U1642" s="1" t="str">
        <f>IF(I:I="国家开发银行","国开",IF(I:I="中国进出口银行","口行",IF(I:I="中国农业发展银行","农发","国债")))&amp;IF(G:G&lt;1,"0",G1642)</f>
        <v>国开3</v>
      </c>
      <c r="W1642" s="1"/>
      <c r="X1642" s="1"/>
    </row>
    <row r="1643" spans="1:24" ht="15.75" hidden="1" x14ac:dyDescent="0.25">
      <c r="A1643" s="113" t="str">
        <f t="shared" si="50"/>
        <v>180210.IB</v>
      </c>
      <c r="B1643" s="29" t="s">
        <v>4725</v>
      </c>
      <c r="C1643" s="29" t="s">
        <v>4726</v>
      </c>
      <c r="D1643" s="33">
        <v>43319</v>
      </c>
      <c r="E1643" s="33">
        <v>43322</v>
      </c>
      <c r="F1643" s="30">
        <v>120</v>
      </c>
      <c r="G1643" s="30">
        <v>10</v>
      </c>
      <c r="H1643" s="29" t="s">
        <v>12</v>
      </c>
      <c r="I1643" s="29" t="s">
        <v>15</v>
      </c>
      <c r="J1643" s="30">
        <v>3.9780000000000002</v>
      </c>
      <c r="K1643" s="30">
        <v>3.39</v>
      </c>
      <c r="L1643" s="30"/>
      <c r="M1643" s="30">
        <v>5.05</v>
      </c>
      <c r="N1643" s="84">
        <f>[1]!b_anal_modidura_cnbd(A1643,E1643,1)</f>
        <v>7.9913999999999996</v>
      </c>
      <c r="O1643" s="85">
        <f>[1]!b_anal_yield_cnbd(A1643,D1643,1)</f>
        <v>4.05</v>
      </c>
      <c r="P1643" s="86">
        <f>IF(U:U="国开1",0.09/N1643+J1643,IF(U:U="国开3",0.14/N1643+J1643,IF(U:U="国开5",0.24/N1643+J1643,IF(U:U="国开7",0.24/N1643+J1643,IF(U:U="国开10",0.29/N1643+J1643,IF(U:U="口行1",0.08/N1643+J1643,IF(U:U="口行2",0.08/N1643+J1643,IF(U:U="口行3",0.08/N1643+J1643,IF(U:U="口行5",0.13/N1643+J1643,IF(U:U="口行7",0.13/N1643+J1643,IF(U:U="口行10",0.18/N1643+J1643,IF(U:U="农发1",0.09/N1643+J1643,IF(U:U="农发2",0.09/N1643+J1643,IF(U:U="农发3",0.09/N1643+J1643,IF(U:U="农发5",0.14/N1643+J1643,IF(U:U="农发7",0.19/N1643+J1643,IF(U:U="农发10",0.19/N1643+J1643,IF(U:U="农发20",0.24/N1643+J1643,IF(U:U="国债1",0.05/N1643+J1643,IF(U:U="国债2",0.05/N1643+J1643,IF(U:U="国债3",0.05/N1643+J1643,IF(U:U="国开0",0,IF(U:U="农发0",0,IF(U:U="国债0",0,IF(U:U="口行0",0,0.1/N1643+J1643)))))))))))))))))))))))))</f>
        <v>4.0142890106864879</v>
      </c>
      <c r="Q1643" s="1"/>
      <c r="R1643" s="88">
        <f t="shared" si="51"/>
        <v>-3.5710989313511909</v>
      </c>
      <c r="S1643" s="1"/>
      <c r="U1643" s="1" t="str">
        <f>IF(I:I="国家开发银行","国开",IF(I:I="中国进出口银行","口行",IF(I:I="中国农业发展银行","农发","国债")))&amp;IF(G:G&lt;1,"0",G1643)</f>
        <v>国开10</v>
      </c>
      <c r="W1643" s="1"/>
      <c r="X1643" s="1"/>
    </row>
    <row r="1644" spans="1:24" ht="15.75" hidden="1" x14ac:dyDescent="0.25">
      <c r="A1644" s="113" t="str">
        <f t="shared" si="50"/>
        <v>180016.IB</v>
      </c>
      <c r="B1644" s="29" t="s">
        <v>4727</v>
      </c>
      <c r="C1644" s="29" t="s">
        <v>4728</v>
      </c>
      <c r="D1644" s="33">
        <v>43320</v>
      </c>
      <c r="E1644" s="33">
        <v>43321</v>
      </c>
      <c r="F1644" s="30">
        <v>410</v>
      </c>
      <c r="G1644" s="30">
        <v>5</v>
      </c>
      <c r="H1644" s="29" t="s">
        <v>12</v>
      </c>
      <c r="I1644" s="29" t="s">
        <v>31</v>
      </c>
      <c r="J1644" s="30">
        <v>3.1341000000000001</v>
      </c>
      <c r="K1644" s="30">
        <v>1.89</v>
      </c>
      <c r="L1644" s="30">
        <v>3.1863000000000001</v>
      </c>
      <c r="M1644" s="30">
        <v>1.34</v>
      </c>
      <c r="N1644" s="84">
        <f>[1]!b_anal_modidura_cnbd(A1644,E1644,1)</f>
        <v>4.4684999999999997</v>
      </c>
      <c r="O1644" s="85">
        <f>[1]!b_anal_yield_cnbd(A1644,D1644,1)</f>
        <v>3.2000999999999999</v>
      </c>
      <c r="P1644" s="86">
        <f>IF(U:U="国开1",0.09/N1644+J1644,IF(U:U="国开3",0.14/N1644+J1644,IF(U:U="国开5",0.24/N1644+J1644,IF(U:U="国开7",0.24/N1644+J1644,IF(U:U="国开10",0.29/N1644+J1644,IF(U:U="口行1",0.08/N1644+J1644,IF(U:U="口行2",0.08/N1644+J1644,IF(U:U="口行3",0.08/N1644+J1644,IF(U:U="口行5",0.13/N1644+J1644,IF(U:U="口行7",0.13/N1644+J1644,IF(U:U="口行10",0.18/N1644+J1644,IF(U:U="农发1",0.09/N1644+J1644,IF(U:U="农发2",0.09/N1644+J1644,IF(U:U="农发3",0.09/N1644+J1644,IF(U:U="农发5",0.14/N1644+J1644,IF(U:U="农发7",0.19/N1644+J1644,IF(U:U="农发10",0.19/N1644+J1644,IF(U:U="农发20",0.24/N1644+J1644,IF(U:U="国债1",0.05/N1644+J1644,IF(U:U="国债2",0.05/N1644+J1644,IF(U:U="国债3",0.05/N1644+J1644,IF(U:U="国开0",0,IF(U:U="农发0",0,IF(U:U="国债0",0,IF(U:U="口行0",0,0.1/N1644+J1644)))))))))))))))))))))))))</f>
        <v>3.1564788743426209</v>
      </c>
      <c r="Q1644" s="1"/>
      <c r="R1644" s="88">
        <f t="shared" si="51"/>
        <v>-4.3621125657379078</v>
      </c>
      <c r="S1644" s="1"/>
      <c r="U1644" s="1" t="str">
        <f>IF(I:I="国家开发银行","国开",IF(I:I="中国进出口银行","口行",IF(I:I="中国农业发展银行","农发","国债")))&amp;IF(G:G&lt;1,"0",G1644)</f>
        <v>国债5</v>
      </c>
      <c r="W1644" s="1"/>
      <c r="X1644" s="1"/>
    </row>
    <row r="1645" spans="1:24" ht="15.75" hidden="1" x14ac:dyDescent="0.25">
      <c r="A1645" s="113" t="str">
        <f t="shared" si="50"/>
        <v>180401.IB</v>
      </c>
      <c r="B1645" s="29" t="s">
        <v>4729</v>
      </c>
      <c r="C1645" s="29" t="s">
        <v>4730</v>
      </c>
      <c r="D1645" s="33">
        <v>43320</v>
      </c>
      <c r="E1645" s="33">
        <v>43322</v>
      </c>
      <c r="F1645" s="30">
        <v>40</v>
      </c>
      <c r="G1645" s="30">
        <v>7</v>
      </c>
      <c r="H1645" s="29" t="s">
        <v>12</v>
      </c>
      <c r="I1645" s="29" t="s">
        <v>41</v>
      </c>
      <c r="J1645" s="30">
        <v>4.0431999999999997</v>
      </c>
      <c r="K1645" s="30">
        <v>2.75</v>
      </c>
      <c r="L1645" s="30"/>
      <c r="M1645" s="30">
        <v>1.24</v>
      </c>
      <c r="N1645" s="84">
        <f>[1]!b_anal_modidura_cnbd(A1645,E1645,1)</f>
        <v>5.3079000000000001</v>
      </c>
      <c r="O1645" s="85">
        <f>[1]!b_anal_yield_cnbd(A1645,D1645,1)</f>
        <v>4.0650000000000004</v>
      </c>
      <c r="P1645" s="86">
        <f>IF(U:U="国开1",0.09/N1645+J1645,IF(U:U="国开3",0.14/N1645+J1645,IF(U:U="国开5",0.24/N1645+J1645,IF(U:U="国开7",0.24/N1645+J1645,IF(U:U="国开10",0.29/N1645+J1645,IF(U:U="口行1",0.08/N1645+J1645,IF(U:U="口行2",0.08/N1645+J1645,IF(U:U="口行3",0.08/N1645+J1645,IF(U:U="口行5",0.13/N1645+J1645,IF(U:U="口行7",0.13/N1645+J1645,IF(U:U="口行10",0.18/N1645+J1645,IF(U:U="农发1",0.09/N1645+J1645,IF(U:U="农发2",0.09/N1645+J1645,IF(U:U="农发3",0.09/N1645+J1645,IF(U:U="农发5",0.14/N1645+J1645,IF(U:U="农发7",0.19/N1645+J1645,IF(U:U="农发10",0.19/N1645+J1645,IF(U:U="农发20",0.24/N1645+J1645,IF(U:U="国债1",0.05/N1645+J1645,IF(U:U="国债2",0.05/N1645+J1645,IF(U:U="国债3",0.05/N1645+J1645,IF(U:U="国开0",0,IF(U:U="农发0",0,IF(U:U="国债0",0,IF(U:U="口行0",0,0.1/N1645+J1645)))))))))))))))))))))))))</f>
        <v>4.0789957007479414</v>
      </c>
      <c r="Q1645" s="1"/>
      <c r="R1645" s="88">
        <f t="shared" si="51"/>
        <v>1.3995700747940987</v>
      </c>
      <c r="S1645" s="1"/>
      <c r="U1645" s="1" t="str">
        <f>IF(I:I="国家开发银行","国开",IF(I:I="中国进出口银行","口行",IF(I:I="中国农业发展银行","农发","国债")))&amp;IF(G:G&lt;1,"0",G1645)</f>
        <v>农发7</v>
      </c>
      <c r="W1645" s="1"/>
      <c r="X1645" s="1"/>
    </row>
    <row r="1646" spans="1:24" ht="15.75" hidden="1" x14ac:dyDescent="0.25">
      <c r="A1646" s="113" t="str">
        <f t="shared" si="50"/>
        <v>180406.IB</v>
      </c>
      <c r="B1646" s="29" t="s">
        <v>4731</v>
      </c>
      <c r="C1646" s="29" t="s">
        <v>4732</v>
      </c>
      <c r="D1646" s="33">
        <v>43320</v>
      </c>
      <c r="E1646" s="33">
        <v>43322</v>
      </c>
      <c r="F1646" s="30">
        <v>60</v>
      </c>
      <c r="G1646" s="30">
        <v>10</v>
      </c>
      <c r="H1646" s="29" t="s">
        <v>12</v>
      </c>
      <c r="I1646" s="29" t="s">
        <v>41</v>
      </c>
      <c r="J1646" s="30">
        <v>4.2015000000000002</v>
      </c>
      <c r="K1646" s="30">
        <v>3.91</v>
      </c>
      <c r="L1646" s="30"/>
      <c r="M1646" s="30">
        <v>1.25</v>
      </c>
      <c r="N1646" s="84">
        <f>[1]!b_anal_modidura_cnbd(A1646,E1646,1)</f>
        <v>7.6712999999999996</v>
      </c>
      <c r="O1646" s="85">
        <f>[1]!b_anal_yield_cnbd(A1646,D1646,1)</f>
        <v>4.2401</v>
      </c>
      <c r="P1646" s="86">
        <f>IF(U:U="国开1",0.09/N1646+J1646,IF(U:U="国开3",0.14/N1646+J1646,IF(U:U="国开5",0.24/N1646+J1646,IF(U:U="国开7",0.24/N1646+J1646,IF(U:U="国开10",0.29/N1646+J1646,IF(U:U="口行1",0.08/N1646+J1646,IF(U:U="口行2",0.08/N1646+J1646,IF(U:U="口行3",0.08/N1646+J1646,IF(U:U="口行5",0.13/N1646+J1646,IF(U:U="口行7",0.13/N1646+J1646,IF(U:U="口行10",0.18/N1646+J1646,IF(U:U="农发1",0.09/N1646+J1646,IF(U:U="农发2",0.09/N1646+J1646,IF(U:U="农发3",0.09/N1646+J1646,IF(U:U="农发5",0.14/N1646+J1646,IF(U:U="农发7",0.19/N1646+J1646,IF(U:U="农发10",0.19/N1646+J1646,IF(U:U="农发20",0.24/N1646+J1646,IF(U:U="国债1",0.05/N1646+J1646,IF(U:U="国债2",0.05/N1646+J1646,IF(U:U="国债3",0.05/N1646+J1646,IF(U:U="国开0",0,IF(U:U="农发0",0,IF(U:U="国债0",0,IF(U:U="口行0",0,0.1/N1646+J1646)))))))))))))))))))))))))</f>
        <v>4.2262676404260038</v>
      </c>
      <c r="Q1646" s="1"/>
      <c r="R1646" s="88">
        <f t="shared" si="51"/>
        <v>-1.38323595739962</v>
      </c>
      <c r="S1646" s="1"/>
      <c r="U1646" s="1" t="str">
        <f>IF(I:I="国家开发银行","国开",IF(I:I="中国进出口银行","口行",IF(I:I="中国农业发展银行","农发","国债")))&amp;IF(G:G&lt;1,"0",G1646)</f>
        <v>农发10</v>
      </c>
      <c r="W1646" s="1"/>
      <c r="X1646" s="1"/>
    </row>
    <row r="1647" spans="1:24" ht="15.75" hidden="1" x14ac:dyDescent="0.25">
      <c r="A1647" s="113" t="str">
        <f t="shared" si="50"/>
        <v>180206.IB</v>
      </c>
      <c r="B1647" s="29" t="s">
        <v>4733</v>
      </c>
      <c r="C1647" s="29" t="s">
        <v>4734</v>
      </c>
      <c r="D1647" s="33">
        <v>43321</v>
      </c>
      <c r="E1647" s="33">
        <v>43326</v>
      </c>
      <c r="F1647" s="30">
        <v>50</v>
      </c>
      <c r="G1647" s="30">
        <v>7</v>
      </c>
      <c r="H1647" s="29" t="s">
        <v>12</v>
      </c>
      <c r="I1647" s="29" t="s">
        <v>15</v>
      </c>
      <c r="J1647" s="30">
        <v>4.1050000000000004</v>
      </c>
      <c r="K1647" s="30">
        <v>2.36</v>
      </c>
      <c r="L1647" s="30"/>
      <c r="M1647" s="30">
        <v>1.31</v>
      </c>
      <c r="N1647" s="84">
        <f>[1]!b_anal_modidura_cnbd(A1647,E1647,1)</f>
        <v>5.5378999999999996</v>
      </c>
      <c r="O1647" s="85">
        <f>[1]!b_anal_yield_cnbd(A1647,D1647,1)</f>
        <v>4.1402000000000001</v>
      </c>
      <c r="P1647" s="86">
        <f>IF(U:U="国开1",0.09/N1647+J1647,IF(U:U="国开3",0.14/N1647+J1647,IF(U:U="国开5",0.24/N1647+J1647,IF(U:U="国开7",0.24/N1647+J1647,IF(U:U="国开10",0.29/N1647+J1647,IF(U:U="口行1",0.08/N1647+J1647,IF(U:U="口行2",0.08/N1647+J1647,IF(U:U="口行3",0.08/N1647+J1647,IF(U:U="口行5",0.13/N1647+J1647,IF(U:U="口行7",0.13/N1647+J1647,IF(U:U="口行10",0.18/N1647+J1647,IF(U:U="农发1",0.09/N1647+J1647,IF(U:U="农发2",0.09/N1647+J1647,IF(U:U="农发3",0.09/N1647+J1647,IF(U:U="农发5",0.14/N1647+J1647,IF(U:U="农发7",0.19/N1647+J1647,IF(U:U="农发10",0.19/N1647+J1647,IF(U:U="农发20",0.24/N1647+J1647,IF(U:U="国债1",0.05/N1647+J1647,IF(U:U="国债2",0.05/N1647+J1647,IF(U:U="国债3",0.05/N1647+J1647,IF(U:U="国开0",0,IF(U:U="农发0",0,IF(U:U="国债0",0,IF(U:U="口行0",0,0.1/N1647+J1647)))))))))))))))))))))))))</f>
        <v>4.1483377272973518</v>
      </c>
      <c r="Q1647" s="1"/>
      <c r="R1647" s="88">
        <f t="shared" si="51"/>
        <v>0.81377272973517378</v>
      </c>
      <c r="S1647" s="1"/>
      <c r="U1647" s="1" t="str">
        <f>IF(I:I="国家开发银行","国开",IF(I:I="中国进出口银行","口行",IF(I:I="中国农业发展银行","农发","国债")))&amp;IF(G:G&lt;1,"0",G1647)</f>
        <v>国开7</v>
      </c>
      <c r="W1647" s="1"/>
      <c r="X1647" s="1"/>
    </row>
    <row r="1648" spans="1:24" ht="15.75" hidden="1" x14ac:dyDescent="0.25">
      <c r="A1648" s="113" t="str">
        <f t="shared" si="50"/>
        <v>180408.IB</v>
      </c>
      <c r="B1648" s="29" t="s">
        <v>4735</v>
      </c>
      <c r="C1648" s="29" t="s">
        <v>4736</v>
      </c>
      <c r="D1648" s="33">
        <v>43325</v>
      </c>
      <c r="E1648" s="33">
        <v>43327</v>
      </c>
      <c r="F1648" s="30">
        <v>50</v>
      </c>
      <c r="G1648" s="30">
        <v>5</v>
      </c>
      <c r="H1648" s="29" t="s">
        <v>12</v>
      </c>
      <c r="I1648" s="29" t="s">
        <v>41</v>
      </c>
      <c r="J1648" s="30">
        <v>3.9207000000000001</v>
      </c>
      <c r="K1648" s="30">
        <v>2.67</v>
      </c>
      <c r="L1648" s="30"/>
      <c r="M1648" s="30">
        <v>1.32</v>
      </c>
      <c r="N1648" s="84">
        <f>[1]!b_anal_modidura_cnbd(A1648,E1648,1)</f>
        <v>4.2146999999999997</v>
      </c>
      <c r="O1648" s="85">
        <f>[1]!b_anal_yield_cnbd(A1648,D1648,1)</f>
        <v>3.9601999999999999</v>
      </c>
      <c r="P1648" s="86">
        <f>IF(U:U="国开1",0.09/N1648+J1648,IF(U:U="国开3",0.14/N1648+J1648,IF(U:U="国开5",0.24/N1648+J1648,IF(U:U="国开7",0.24/N1648+J1648,IF(U:U="国开10",0.29/N1648+J1648,IF(U:U="口行1",0.08/N1648+J1648,IF(U:U="口行2",0.08/N1648+J1648,IF(U:U="口行3",0.08/N1648+J1648,IF(U:U="口行5",0.13/N1648+J1648,IF(U:U="口行7",0.13/N1648+J1648,IF(U:U="口行10",0.18/N1648+J1648,IF(U:U="农发1",0.09/N1648+J1648,IF(U:U="农发2",0.09/N1648+J1648,IF(U:U="农发3",0.09/N1648+J1648,IF(U:U="农发5",0.14/N1648+J1648,IF(U:U="农发7",0.19/N1648+J1648,IF(U:U="农发10",0.19/N1648+J1648,IF(U:U="农发20",0.24/N1648+J1648,IF(U:U="国债1",0.05/N1648+J1648,IF(U:U="国债2",0.05/N1648+J1648,IF(U:U="国债3",0.05/N1648+J1648,IF(U:U="国开0",0,IF(U:U="农发0",0,IF(U:U="国债0",0,IF(U:U="口行0",0,0.1/N1648+J1648)))))))))))))))))))))))))</f>
        <v>3.953917073575818</v>
      </c>
      <c r="Q1648" s="1"/>
      <c r="R1648" s="88">
        <f t="shared" si="51"/>
        <v>-0.62829264241819338</v>
      </c>
      <c r="S1648" s="1"/>
      <c r="U1648" s="1" t="str">
        <f>IF(I:I="国家开发银行","国开",IF(I:I="中国进出口银行","口行",IF(I:I="中国农业发展银行","农发","国债")))&amp;IF(G:G&lt;1,"0",G1648)</f>
        <v>农发5</v>
      </c>
      <c r="W1648" s="1"/>
      <c r="X1648" s="1"/>
    </row>
    <row r="1649" spans="1:24" ht="15.75" hidden="1" x14ac:dyDescent="0.25">
      <c r="A1649" s="113" t="str">
        <f t="shared" si="50"/>
        <v>180409.IB</v>
      </c>
      <c r="B1649" s="29" t="s">
        <v>4737</v>
      </c>
      <c r="C1649" s="29" t="s">
        <v>4738</v>
      </c>
      <c r="D1649" s="33">
        <v>43325</v>
      </c>
      <c r="E1649" s="33">
        <v>43327</v>
      </c>
      <c r="F1649" s="30">
        <v>50</v>
      </c>
      <c r="G1649" s="30">
        <v>3</v>
      </c>
      <c r="H1649" s="29" t="s">
        <v>12</v>
      </c>
      <c r="I1649" s="29" t="s">
        <v>41</v>
      </c>
      <c r="J1649" s="30">
        <v>3.7124000000000001</v>
      </c>
      <c r="K1649" s="30">
        <v>2.36</v>
      </c>
      <c r="L1649" s="30"/>
      <c r="M1649" s="30">
        <v>50</v>
      </c>
      <c r="N1649" s="84">
        <f>[1]!b_anal_modidura_cnbd(A1649,E1649,1)</f>
        <v>2.5802</v>
      </c>
      <c r="O1649" s="85">
        <f>[1]!b_anal_yield_cnbd(A1649,D1649,1)</f>
        <v>3.7505000000000002</v>
      </c>
      <c r="P1649" s="86">
        <f>IF(U:U="国开1",0.09/N1649+J1649,IF(U:U="国开3",0.14/N1649+J1649,IF(U:U="国开5",0.24/N1649+J1649,IF(U:U="国开7",0.24/N1649+J1649,IF(U:U="国开10",0.29/N1649+J1649,IF(U:U="口行1",0.08/N1649+J1649,IF(U:U="口行2",0.08/N1649+J1649,IF(U:U="口行3",0.08/N1649+J1649,IF(U:U="口行5",0.13/N1649+J1649,IF(U:U="口行7",0.13/N1649+J1649,IF(U:U="口行10",0.18/N1649+J1649,IF(U:U="农发1",0.09/N1649+J1649,IF(U:U="农发2",0.09/N1649+J1649,IF(U:U="农发3",0.09/N1649+J1649,IF(U:U="农发5",0.14/N1649+J1649,IF(U:U="农发7",0.19/N1649+J1649,IF(U:U="农发10",0.19/N1649+J1649,IF(U:U="农发20",0.24/N1649+J1649,IF(U:U="国债1",0.05/N1649+J1649,IF(U:U="国债2",0.05/N1649+J1649,IF(U:U="国债3",0.05/N1649+J1649,IF(U:U="国开0",0,IF(U:U="农发0",0,IF(U:U="国债0",0,IF(U:U="口行0",0,0.1/N1649+J1649)))))))))))))))))))))))))</f>
        <v>3.7472810169754283</v>
      </c>
      <c r="Q1649" s="1"/>
      <c r="R1649" s="88">
        <f t="shared" si="51"/>
        <v>-0.32189830245719087</v>
      </c>
      <c r="S1649" s="1"/>
      <c r="U1649" s="1" t="str">
        <f>IF(I:I="国家开发银行","国开",IF(I:I="中国进出口银行","口行",IF(I:I="中国农业发展银行","农发","国债")))&amp;IF(G:G&lt;1,"0",G1649)</f>
        <v>农发3</v>
      </c>
      <c r="W1649" s="1"/>
      <c r="X1649" s="1"/>
    </row>
    <row r="1650" spans="1:24" ht="15.75" hidden="1" x14ac:dyDescent="0.25">
      <c r="A1650" s="113" t="str">
        <f t="shared" si="50"/>
        <v>180208.IB</v>
      </c>
      <c r="B1650" s="29" t="s">
        <v>4739</v>
      </c>
      <c r="C1650" s="29" t="s">
        <v>4740</v>
      </c>
      <c r="D1650" s="33">
        <v>43326</v>
      </c>
      <c r="E1650" s="33">
        <v>43328</v>
      </c>
      <c r="F1650" s="30">
        <v>80</v>
      </c>
      <c r="G1650" s="30">
        <v>3</v>
      </c>
      <c r="H1650" s="29" t="s">
        <v>12</v>
      </c>
      <c r="I1650" s="29" t="s">
        <v>15</v>
      </c>
      <c r="J1650" s="30">
        <v>3.6863000000000001</v>
      </c>
      <c r="K1650" s="30">
        <v>2.93</v>
      </c>
      <c r="L1650" s="30"/>
      <c r="M1650" s="30">
        <v>1.52</v>
      </c>
      <c r="N1650" s="84">
        <f>[1]!b_anal_modidura_cnbd(A1650,E1650,1)</f>
        <v>2.4897</v>
      </c>
      <c r="O1650" s="85">
        <f>[1]!b_anal_yield_cnbd(A1650,D1650,1)</f>
        <v>3.6303999999999998</v>
      </c>
      <c r="P1650" s="86">
        <f>IF(U:U="国开1",0.09/N1650+J1650,IF(U:U="国开3",0.14/N1650+J1650,IF(U:U="国开5",0.24/N1650+J1650,IF(U:U="国开7",0.24/N1650+J1650,IF(U:U="国开10",0.29/N1650+J1650,IF(U:U="口行1",0.08/N1650+J1650,IF(U:U="口行2",0.08/N1650+J1650,IF(U:U="口行3",0.08/N1650+J1650,IF(U:U="口行5",0.13/N1650+J1650,IF(U:U="口行7",0.13/N1650+J1650,IF(U:U="口行10",0.18/N1650+J1650,IF(U:U="农发1",0.09/N1650+J1650,IF(U:U="农发2",0.09/N1650+J1650,IF(U:U="农发3",0.09/N1650+J1650,IF(U:U="农发5",0.14/N1650+J1650,IF(U:U="农发7",0.19/N1650+J1650,IF(U:U="农发10",0.19/N1650+J1650,IF(U:U="农发20",0.24/N1650+J1650,IF(U:U="国债1",0.05/N1650+J1650,IF(U:U="国债2",0.05/N1650+J1650,IF(U:U="国债3",0.05/N1650+J1650,IF(U:U="国开0",0,IF(U:U="农发0",0,IF(U:U="国债0",0,IF(U:U="口行0",0,0.1/N1650+J1650)))))))))))))))))))))))))</f>
        <v>3.7425316744989359</v>
      </c>
      <c r="Q1650" s="1"/>
      <c r="R1650" s="88">
        <f t="shared" si="51"/>
        <v>11.213167449893602</v>
      </c>
      <c r="S1650" s="1"/>
      <c r="U1650" s="1" t="str">
        <f>IF(I:I="国家开发银行","国开",IF(I:I="中国进出口银行","口行",IF(I:I="中国农业发展银行","农发","国债")))&amp;IF(G:G&lt;1,"0",G1650)</f>
        <v>国开3</v>
      </c>
      <c r="W1650" s="1"/>
      <c r="X1650" s="1"/>
    </row>
    <row r="1651" spans="1:24" ht="15.75" hidden="1" x14ac:dyDescent="0.25">
      <c r="A1651" s="113" t="str">
        <f t="shared" si="50"/>
        <v>180210.IB</v>
      </c>
      <c r="B1651" s="29" t="s">
        <v>4741</v>
      </c>
      <c r="C1651" s="29" t="s">
        <v>4742</v>
      </c>
      <c r="D1651" s="33">
        <v>43326</v>
      </c>
      <c r="E1651" s="33">
        <v>43328</v>
      </c>
      <c r="F1651" s="30">
        <v>120</v>
      </c>
      <c r="G1651" s="30">
        <v>10</v>
      </c>
      <c r="H1651" s="29" t="s">
        <v>12</v>
      </c>
      <c r="I1651" s="29" t="s">
        <v>15</v>
      </c>
      <c r="J1651" s="30">
        <v>4.1459999999999999</v>
      </c>
      <c r="K1651" s="30">
        <v>2.61</v>
      </c>
      <c r="L1651" s="30"/>
      <c r="M1651" s="30">
        <v>2.77</v>
      </c>
      <c r="N1651" s="84">
        <f>[1]!b_anal_modidura_cnbd(A1651,E1651,1)</f>
        <v>7.9660000000000002</v>
      </c>
      <c r="O1651" s="85">
        <f>[1]!b_anal_yield_cnbd(A1651,D1651,1)</f>
        <v>4.1100000000000003</v>
      </c>
      <c r="P1651" s="86">
        <f>IF(U:U="国开1",0.09/N1651+J1651,IF(U:U="国开3",0.14/N1651+J1651,IF(U:U="国开5",0.24/N1651+J1651,IF(U:U="国开7",0.24/N1651+J1651,IF(U:U="国开10",0.29/N1651+J1651,IF(U:U="口行1",0.08/N1651+J1651,IF(U:U="口行2",0.08/N1651+J1651,IF(U:U="口行3",0.08/N1651+J1651,IF(U:U="口行5",0.13/N1651+J1651,IF(U:U="口行7",0.13/N1651+J1651,IF(U:U="口行10",0.18/N1651+J1651,IF(U:U="农发1",0.09/N1651+J1651,IF(U:U="农发2",0.09/N1651+J1651,IF(U:U="农发3",0.09/N1651+J1651,IF(U:U="农发5",0.14/N1651+J1651,IF(U:U="农发7",0.19/N1651+J1651,IF(U:U="农发10",0.19/N1651+J1651,IF(U:U="农发20",0.24/N1651+J1651,IF(U:U="国债1",0.05/N1651+J1651,IF(U:U="国债2",0.05/N1651+J1651,IF(U:U="国债3",0.05/N1651+J1651,IF(U:U="国开0",0,IF(U:U="农发0",0,IF(U:U="国债0",0,IF(U:U="口行0",0,0.1/N1651+J1651)))))))))))))))))))))))))</f>
        <v>4.1824047200602559</v>
      </c>
      <c r="Q1651" s="1"/>
      <c r="R1651" s="88">
        <f t="shared" si="51"/>
        <v>7.2404720060255556</v>
      </c>
      <c r="S1651" s="1"/>
      <c r="U1651" s="1" t="str">
        <f>IF(I:I="国家开发银行","国开",IF(I:I="中国进出口银行","口行",IF(I:I="中国农业发展银行","农发","国债")))&amp;IF(G:G&lt;1,"0",G1651)</f>
        <v>国开10</v>
      </c>
      <c r="W1651" s="1"/>
      <c r="X1651" s="1"/>
    </row>
    <row r="1652" spans="1:24" ht="15.75" hidden="1" x14ac:dyDescent="0.25">
      <c r="A1652" s="113" t="str">
        <f t="shared" si="50"/>
        <v>180206.IB</v>
      </c>
      <c r="B1652" s="29" t="s">
        <v>4743</v>
      </c>
      <c r="C1652" s="29" t="s">
        <v>4744</v>
      </c>
      <c r="D1652" s="33">
        <v>43326</v>
      </c>
      <c r="E1652" s="33">
        <v>43328</v>
      </c>
      <c r="F1652" s="30">
        <v>50</v>
      </c>
      <c r="G1652" s="30">
        <v>7</v>
      </c>
      <c r="H1652" s="29" t="s">
        <v>12</v>
      </c>
      <c r="I1652" s="29" t="s">
        <v>15</v>
      </c>
      <c r="J1652" s="30">
        <v>4.2019000000000002</v>
      </c>
      <c r="K1652" s="30">
        <v>2.87</v>
      </c>
      <c r="L1652" s="30"/>
      <c r="M1652" s="30">
        <v>1.1499999999999999</v>
      </c>
      <c r="N1652" s="84">
        <f>[1]!b_anal_modidura_cnbd(A1652,E1652,1)</f>
        <v>5.5282</v>
      </c>
      <c r="O1652" s="85">
        <f>[1]!b_anal_yield_cnbd(A1652,D1652,1)</f>
        <v>4.1752000000000002</v>
      </c>
      <c r="P1652" s="86">
        <f>IF(U:U="国开1",0.09/N1652+J1652,IF(U:U="国开3",0.14/N1652+J1652,IF(U:U="国开5",0.24/N1652+J1652,IF(U:U="国开7",0.24/N1652+J1652,IF(U:U="国开10",0.29/N1652+J1652,IF(U:U="口行1",0.08/N1652+J1652,IF(U:U="口行2",0.08/N1652+J1652,IF(U:U="口行3",0.08/N1652+J1652,IF(U:U="口行5",0.13/N1652+J1652,IF(U:U="口行7",0.13/N1652+J1652,IF(U:U="口行10",0.18/N1652+J1652,IF(U:U="农发1",0.09/N1652+J1652,IF(U:U="农发2",0.09/N1652+J1652,IF(U:U="农发3",0.09/N1652+J1652,IF(U:U="农发5",0.14/N1652+J1652,IF(U:U="农发7",0.19/N1652+J1652,IF(U:U="农发10",0.19/N1652+J1652,IF(U:U="农发20",0.24/N1652+J1652,IF(U:U="国债1",0.05/N1652+J1652,IF(U:U="国债2",0.05/N1652+J1652,IF(U:U="国债3",0.05/N1652+J1652,IF(U:U="国开0",0,IF(U:U="农发0",0,IF(U:U="国债0",0,IF(U:U="口行0",0,0.1/N1652+J1652)))))))))))))))))))))))))</f>
        <v>4.2453137694005285</v>
      </c>
      <c r="Q1652" s="1"/>
      <c r="R1652" s="88">
        <f t="shared" si="51"/>
        <v>7.011376940052827</v>
      </c>
      <c r="S1652" s="1"/>
      <c r="U1652" s="1" t="str">
        <f>IF(I:I="国家开发银行","国开",IF(I:I="中国进出口银行","口行",IF(I:I="中国农业发展银行","农发","国债")))&amp;IF(G:G&lt;1,"0",G1652)</f>
        <v>国开7</v>
      </c>
      <c r="W1652" s="1"/>
      <c r="X1652" s="1"/>
    </row>
    <row r="1653" spans="1:24" ht="15.75" hidden="1" x14ac:dyDescent="0.25">
      <c r="A1653" s="113" t="str">
        <f t="shared" si="50"/>
        <v>180211.IB</v>
      </c>
      <c r="B1653" s="29" t="s">
        <v>4745</v>
      </c>
      <c r="C1653" s="29" t="s">
        <v>4746</v>
      </c>
      <c r="D1653" s="33">
        <v>43326</v>
      </c>
      <c r="E1653" s="33">
        <v>43328</v>
      </c>
      <c r="F1653" s="30">
        <v>80</v>
      </c>
      <c r="G1653" s="30">
        <v>5</v>
      </c>
      <c r="H1653" s="29" t="s">
        <v>12</v>
      </c>
      <c r="I1653" s="29" t="s">
        <v>15</v>
      </c>
      <c r="J1653" s="30">
        <v>3.9081000000000001</v>
      </c>
      <c r="K1653" s="30">
        <v>2.8</v>
      </c>
      <c r="L1653" s="30"/>
      <c r="M1653" s="30">
        <v>1.05</v>
      </c>
      <c r="N1653" s="84">
        <f>[1]!b_anal_modidura_cnbd(A1653,E1653,1)</f>
        <v>4.4695</v>
      </c>
      <c r="O1653" s="85">
        <f>[1]!b_anal_yield_cnbd(A1653,D1653,1)</f>
        <v>3.87</v>
      </c>
      <c r="P1653" s="86">
        <f>IF(U:U="国开1",0.09/N1653+J1653,IF(U:U="国开3",0.14/N1653+J1653,IF(U:U="国开5",0.24/N1653+J1653,IF(U:U="国开7",0.24/N1653+J1653,IF(U:U="国开10",0.29/N1653+J1653,IF(U:U="口行1",0.08/N1653+J1653,IF(U:U="口行2",0.08/N1653+J1653,IF(U:U="口行3",0.08/N1653+J1653,IF(U:U="口行5",0.13/N1653+J1653,IF(U:U="口行7",0.13/N1653+J1653,IF(U:U="口行10",0.18/N1653+J1653,IF(U:U="农发1",0.09/N1653+J1653,IF(U:U="农发2",0.09/N1653+J1653,IF(U:U="农发3",0.09/N1653+J1653,IF(U:U="农发5",0.14/N1653+J1653,IF(U:U="农发7",0.19/N1653+J1653,IF(U:U="农发10",0.19/N1653+J1653,IF(U:U="农发20",0.24/N1653+J1653,IF(U:U="国债1",0.05/N1653+J1653,IF(U:U="国债2",0.05/N1653+J1653,IF(U:U="国债3",0.05/N1653+J1653,IF(U:U="国开0",0,IF(U:U="农发0",0,IF(U:U="国债0",0,IF(U:U="口行0",0,0.1/N1653+J1653)))))))))))))))))))))))))</f>
        <v>3.9617972815751203</v>
      </c>
      <c r="Q1653" s="1"/>
      <c r="R1653" s="88">
        <f t="shared" si="51"/>
        <v>9.1797281575120238</v>
      </c>
      <c r="S1653" s="1"/>
      <c r="U1653" s="1" t="str">
        <f>IF(I:I="国家开发银行","国开",IF(I:I="中国进出口银行","口行",IF(I:I="中国农业发展银行","农发","国债")))&amp;IF(G:G&lt;1,"0",G1653)</f>
        <v>国开5</v>
      </c>
      <c r="W1653" s="1"/>
      <c r="X1653" s="1"/>
    </row>
    <row r="1654" spans="1:24" ht="15.75" hidden="1" x14ac:dyDescent="0.25">
      <c r="A1654" s="113" t="str">
        <f t="shared" si="50"/>
        <v>180401.IB</v>
      </c>
      <c r="B1654" s="29" t="s">
        <v>4747</v>
      </c>
      <c r="C1654" s="29" t="s">
        <v>4748</v>
      </c>
      <c r="D1654" s="33">
        <v>43327</v>
      </c>
      <c r="E1654" s="33">
        <v>43329</v>
      </c>
      <c r="F1654" s="30">
        <v>40</v>
      </c>
      <c r="G1654" s="30">
        <v>7</v>
      </c>
      <c r="H1654" s="29" t="s">
        <v>12</v>
      </c>
      <c r="I1654" s="29" t="s">
        <v>41</v>
      </c>
      <c r="J1654" s="30">
        <v>4.1943999999999999</v>
      </c>
      <c r="K1654" s="30">
        <v>3.04</v>
      </c>
      <c r="L1654" s="30"/>
      <c r="M1654" s="30">
        <v>3.86</v>
      </c>
      <c r="N1654" s="84">
        <f>[1]!b_anal_modidura_cnbd(A1654,E1654,1)</f>
        <v>5.2821999999999996</v>
      </c>
      <c r="O1654" s="85">
        <f>[1]!b_anal_yield_cnbd(A1654,D1654,1)</f>
        <v>4.1840000000000002</v>
      </c>
      <c r="P1654" s="86">
        <f>IF(U:U="国开1",0.09/N1654+J1654,IF(U:U="国开3",0.14/N1654+J1654,IF(U:U="国开5",0.24/N1654+J1654,IF(U:U="国开7",0.24/N1654+J1654,IF(U:U="国开10",0.29/N1654+J1654,IF(U:U="口行1",0.08/N1654+J1654,IF(U:U="口行2",0.08/N1654+J1654,IF(U:U="口行3",0.08/N1654+J1654,IF(U:U="口行5",0.13/N1654+J1654,IF(U:U="口行7",0.13/N1654+J1654,IF(U:U="口行10",0.18/N1654+J1654,IF(U:U="农发1",0.09/N1654+J1654,IF(U:U="农发2",0.09/N1654+J1654,IF(U:U="农发3",0.09/N1654+J1654,IF(U:U="农发5",0.14/N1654+J1654,IF(U:U="农发7",0.19/N1654+J1654,IF(U:U="农发10",0.19/N1654+J1654,IF(U:U="农发20",0.24/N1654+J1654,IF(U:U="国债1",0.05/N1654+J1654,IF(U:U="国债2",0.05/N1654+J1654,IF(U:U="国债3",0.05/N1654+J1654,IF(U:U="国开0",0,IF(U:U="农发0",0,IF(U:U="国债0",0,IF(U:U="口行0",0,0.1/N1654+J1654)))))))))))))))))))))))))</f>
        <v>4.2303698610427469</v>
      </c>
      <c r="Q1654" s="1"/>
      <c r="R1654" s="88">
        <f t="shared" si="51"/>
        <v>4.6369861042746763</v>
      </c>
      <c r="S1654" s="1"/>
      <c r="U1654" s="1" t="str">
        <f>IF(I:I="国家开发银行","国开",IF(I:I="中国进出口银行","口行",IF(I:I="中国农业发展银行","农发","国债")))&amp;IF(G:G&lt;1,"0",G1654)</f>
        <v>农发7</v>
      </c>
      <c r="W1654" s="1"/>
      <c r="X1654" s="1"/>
    </row>
    <row r="1655" spans="1:24" ht="15.75" hidden="1" x14ac:dyDescent="0.25">
      <c r="A1655" s="113" t="str">
        <f t="shared" si="50"/>
        <v>180406.IB</v>
      </c>
      <c r="B1655" s="29" t="s">
        <v>4749</v>
      </c>
      <c r="C1655" s="29" t="s">
        <v>4750</v>
      </c>
      <c r="D1655" s="33">
        <v>43327</v>
      </c>
      <c r="E1655" s="33">
        <v>43329</v>
      </c>
      <c r="F1655" s="30">
        <v>60</v>
      </c>
      <c r="G1655" s="30">
        <v>10</v>
      </c>
      <c r="H1655" s="29" t="s">
        <v>12</v>
      </c>
      <c r="I1655" s="29" t="s">
        <v>41</v>
      </c>
      <c r="J1655" s="30">
        <v>4.3056999999999999</v>
      </c>
      <c r="K1655" s="30">
        <v>3.65</v>
      </c>
      <c r="L1655" s="30"/>
      <c r="M1655" s="30">
        <v>2.85</v>
      </c>
      <c r="N1655" s="84">
        <f>[1]!b_anal_modidura_cnbd(A1655,E1655,1)</f>
        <v>7.6394000000000002</v>
      </c>
      <c r="O1655" s="85">
        <f>[1]!b_anal_yield_cnbd(A1655,D1655,1)</f>
        <v>4.3125999999999998</v>
      </c>
      <c r="P1655" s="86">
        <f>IF(U:U="国开1",0.09/N1655+J1655,IF(U:U="国开3",0.14/N1655+J1655,IF(U:U="国开5",0.24/N1655+J1655,IF(U:U="国开7",0.24/N1655+J1655,IF(U:U="国开10",0.29/N1655+J1655,IF(U:U="口行1",0.08/N1655+J1655,IF(U:U="口行2",0.08/N1655+J1655,IF(U:U="口行3",0.08/N1655+J1655,IF(U:U="口行5",0.13/N1655+J1655,IF(U:U="口行7",0.13/N1655+J1655,IF(U:U="口行10",0.18/N1655+J1655,IF(U:U="农发1",0.09/N1655+J1655,IF(U:U="农发2",0.09/N1655+J1655,IF(U:U="农发3",0.09/N1655+J1655,IF(U:U="农发5",0.14/N1655+J1655,IF(U:U="农发7",0.19/N1655+J1655,IF(U:U="农发10",0.19/N1655+J1655,IF(U:U="农发20",0.24/N1655+J1655,IF(U:U="国债1",0.05/N1655+J1655,IF(U:U="国债2",0.05/N1655+J1655,IF(U:U="国债3",0.05/N1655+J1655,IF(U:U="国开0",0,IF(U:U="农发0",0,IF(U:U="国债0",0,IF(U:U="口行0",0,0.1/N1655+J1655)))))))))))))))))))))))))</f>
        <v>4.3305710631725001</v>
      </c>
      <c r="Q1655" s="1"/>
      <c r="R1655" s="88">
        <f t="shared" si="51"/>
        <v>1.7971063172500301</v>
      </c>
      <c r="S1655" s="1"/>
      <c r="U1655" s="1" t="str">
        <f>IF(I:I="国家开发银行","国开",IF(I:I="中国进出口银行","口行",IF(I:I="中国农业发展银行","农发","国债")))&amp;IF(G:G&lt;1,"0",G1655)</f>
        <v>农发10</v>
      </c>
      <c r="W1655" s="1"/>
      <c r="X1655" s="1"/>
    </row>
    <row r="1656" spans="1:24" ht="15.75" hidden="1" x14ac:dyDescent="0.25">
      <c r="A1656" s="113" t="str">
        <f t="shared" si="50"/>
        <v>180017.IB</v>
      </c>
      <c r="B1656" s="29" t="s">
        <v>4751</v>
      </c>
      <c r="C1656" s="29" t="s">
        <v>4752</v>
      </c>
      <c r="D1656" s="33">
        <v>43329</v>
      </c>
      <c r="E1656" s="33">
        <v>43332</v>
      </c>
      <c r="F1656" s="30">
        <v>302</v>
      </c>
      <c r="G1656" s="30">
        <v>30</v>
      </c>
      <c r="H1656" s="29" t="s">
        <v>12</v>
      </c>
      <c r="I1656" s="29" t="s">
        <v>31</v>
      </c>
      <c r="J1656" s="30">
        <v>4.2232000000000003</v>
      </c>
      <c r="K1656" s="30">
        <v>1.7</v>
      </c>
      <c r="L1656" s="30"/>
      <c r="M1656" s="30">
        <v>2.2599999999999998</v>
      </c>
      <c r="N1656" s="84">
        <f>[1]!b_anal_modidura_cnbd(A1656,E1656,1)</f>
        <v>17.079599999999999</v>
      </c>
      <c r="O1656" s="85">
        <f>[1]!b_anal_yield_cnbd(A1656,D1656,1)</f>
        <v>4.2249999999999996</v>
      </c>
      <c r="P1656" s="86">
        <f>IF(U:U="国开1",0.09/N1656+J1656,IF(U:U="国开3",0.14/N1656+J1656,IF(U:U="国开5",0.24/N1656+J1656,IF(U:U="国开7",0.24/N1656+J1656,IF(U:U="国开10",0.29/N1656+J1656,IF(U:U="口行1",0.08/N1656+J1656,IF(U:U="口行2",0.08/N1656+J1656,IF(U:U="口行3",0.08/N1656+J1656,IF(U:U="口行5",0.13/N1656+J1656,IF(U:U="口行7",0.13/N1656+J1656,IF(U:U="口行10",0.18/N1656+J1656,IF(U:U="农发1",0.09/N1656+J1656,IF(U:U="农发2",0.09/N1656+J1656,IF(U:U="农发3",0.09/N1656+J1656,IF(U:U="农发5",0.14/N1656+J1656,IF(U:U="农发7",0.19/N1656+J1656,IF(U:U="农发10",0.19/N1656+J1656,IF(U:U="农发20",0.24/N1656+J1656,IF(U:U="国债1",0.05/N1656+J1656,IF(U:U="国债2",0.05/N1656+J1656,IF(U:U="国债3",0.05/N1656+J1656,IF(U:U="国开0",0,IF(U:U="农发0",0,IF(U:U="国债0",0,IF(U:U="口行0",0,0.1/N1656+J1656)))))))))))))))))))))))))</f>
        <v>4.2290549380547553</v>
      </c>
      <c r="Q1656" s="1"/>
      <c r="R1656" s="88">
        <f t="shared" si="51"/>
        <v>0.40549380547556524</v>
      </c>
      <c r="S1656" s="1"/>
      <c r="U1656" s="1" t="str">
        <f>IF(I:I="国家开发银行","国开",IF(I:I="中国进出口银行","口行",IF(I:I="中国农业发展银行","农发","国债")))&amp;IF(G:G&lt;1,"0",G1656)</f>
        <v>国债30</v>
      </c>
      <c r="W1656" s="1"/>
      <c r="X1656" s="1"/>
    </row>
    <row r="1657" spans="1:24" ht="15.75" hidden="1" x14ac:dyDescent="0.25">
      <c r="A1657" s="113" t="str">
        <f t="shared" si="50"/>
        <v>180211.IB</v>
      </c>
      <c r="B1657" s="29" t="s">
        <v>4753</v>
      </c>
      <c r="C1657" s="29" t="s">
        <v>4754</v>
      </c>
      <c r="D1657" s="33">
        <v>43333</v>
      </c>
      <c r="E1657" s="33">
        <v>43336</v>
      </c>
      <c r="F1657" s="30">
        <v>92</v>
      </c>
      <c r="G1657" s="30">
        <v>5</v>
      </c>
      <c r="H1657" s="29" t="s">
        <v>12</v>
      </c>
      <c r="I1657" s="29" t="s">
        <v>15</v>
      </c>
      <c r="J1657" s="30">
        <v>4.0267999999999997</v>
      </c>
      <c r="K1657" s="30">
        <v>2.33</v>
      </c>
      <c r="L1657" s="30"/>
      <c r="M1657" s="30">
        <v>1.25</v>
      </c>
      <c r="N1657" s="84">
        <f>[1]!b_anal_modidura_cnbd(A1657,E1657,1)</f>
        <v>4.4473000000000003</v>
      </c>
      <c r="O1657" s="85">
        <f>[1]!b_anal_yield_cnbd(A1657,D1657,1)</f>
        <v>4.0099</v>
      </c>
      <c r="P1657" s="86">
        <f>IF(U:U="国开1",0.09/N1657+J1657,IF(U:U="国开3",0.14/N1657+J1657,IF(U:U="国开5",0.24/N1657+J1657,IF(U:U="国开7",0.24/N1657+J1657,IF(U:U="国开10",0.29/N1657+J1657,IF(U:U="口行1",0.08/N1657+J1657,IF(U:U="口行2",0.08/N1657+J1657,IF(U:U="口行3",0.08/N1657+J1657,IF(U:U="口行5",0.13/N1657+J1657,IF(U:U="口行7",0.13/N1657+J1657,IF(U:U="口行10",0.18/N1657+J1657,IF(U:U="农发1",0.09/N1657+J1657,IF(U:U="农发2",0.09/N1657+J1657,IF(U:U="农发3",0.09/N1657+J1657,IF(U:U="农发5",0.14/N1657+J1657,IF(U:U="农发7",0.19/N1657+J1657,IF(U:U="农发10",0.19/N1657+J1657,IF(U:U="农发20",0.24/N1657+J1657,IF(U:U="国债1",0.05/N1657+J1657,IF(U:U="国债2",0.05/N1657+J1657,IF(U:U="国债3",0.05/N1657+J1657,IF(U:U="国开0",0,IF(U:U="农发0",0,IF(U:U="国债0",0,IF(U:U="口行0",0,0.1/N1657+J1657)))))))))))))))))))))))))</f>
        <v>4.0807653272772244</v>
      </c>
      <c r="Q1657" s="1"/>
      <c r="R1657" s="88">
        <f t="shared" si="51"/>
        <v>7.0865327277224388</v>
      </c>
      <c r="S1657" s="1"/>
      <c r="U1657" s="1" t="str">
        <f>IF(I:I="国家开发银行","国开",IF(I:I="中国进出口银行","口行",IF(I:I="中国农业发展银行","农发","国债")))&amp;IF(G:G&lt;1,"0",G1657)</f>
        <v>国开5</v>
      </c>
      <c r="W1657" s="1"/>
      <c r="X1657" s="1"/>
    </row>
    <row r="1658" spans="1:24" ht="15.75" hidden="1" x14ac:dyDescent="0.25">
      <c r="A1658" s="113" t="str">
        <f t="shared" si="50"/>
        <v>180208.IB</v>
      </c>
      <c r="B1658" s="29" t="s">
        <v>4755</v>
      </c>
      <c r="C1658" s="29" t="s">
        <v>4756</v>
      </c>
      <c r="D1658" s="33">
        <v>43333</v>
      </c>
      <c r="E1658" s="33">
        <v>43336</v>
      </c>
      <c r="F1658" s="30">
        <v>112</v>
      </c>
      <c r="G1658" s="30">
        <v>3</v>
      </c>
      <c r="H1658" s="29" t="s">
        <v>12</v>
      </c>
      <c r="I1658" s="29" t="s">
        <v>15</v>
      </c>
      <c r="J1658" s="30">
        <v>3.8256999999999999</v>
      </c>
      <c r="K1658" s="30">
        <v>2.17</v>
      </c>
      <c r="L1658" s="30"/>
      <c r="M1658" s="30">
        <v>1.1399999999999999</v>
      </c>
      <c r="N1658" s="84">
        <f>[1]!b_anal_modidura_cnbd(A1658,E1658,1)</f>
        <v>2.4676999999999998</v>
      </c>
      <c r="O1658" s="85">
        <f>[1]!b_anal_yield_cnbd(A1658,D1658,1)</f>
        <v>3.8277999999999999</v>
      </c>
      <c r="P1658" s="86">
        <f>IF(U:U="国开1",0.09/N1658+J1658,IF(U:U="国开3",0.14/N1658+J1658,IF(U:U="国开5",0.24/N1658+J1658,IF(U:U="国开7",0.24/N1658+J1658,IF(U:U="国开10",0.29/N1658+J1658,IF(U:U="口行1",0.08/N1658+J1658,IF(U:U="口行2",0.08/N1658+J1658,IF(U:U="口行3",0.08/N1658+J1658,IF(U:U="口行5",0.13/N1658+J1658,IF(U:U="口行7",0.13/N1658+J1658,IF(U:U="口行10",0.18/N1658+J1658,IF(U:U="农发1",0.09/N1658+J1658,IF(U:U="农发2",0.09/N1658+J1658,IF(U:U="农发3",0.09/N1658+J1658,IF(U:U="农发5",0.14/N1658+J1658,IF(U:U="农发7",0.19/N1658+J1658,IF(U:U="农发10",0.19/N1658+J1658,IF(U:U="农发20",0.24/N1658+J1658,IF(U:U="国债1",0.05/N1658+J1658,IF(U:U="国债2",0.05/N1658+J1658,IF(U:U="国债3",0.05/N1658+J1658,IF(U:U="国开0",0,IF(U:U="农发0",0,IF(U:U="国债0",0,IF(U:U="口行0",0,0.1/N1658+J1658)))))))))))))))))))))))))</f>
        <v>3.8824329902338208</v>
      </c>
      <c r="Q1658" s="1"/>
      <c r="R1658" s="88">
        <f t="shared" si="51"/>
        <v>5.4632990233820955</v>
      </c>
      <c r="S1658" s="1"/>
      <c r="U1658" s="1" t="str">
        <f>IF(I:I="国家开发银行","国开",IF(I:I="中国进出口银行","口行",IF(I:I="中国农业发展银行","农发","国债")))&amp;IF(G:G&lt;1,"0",G1658)</f>
        <v>国开3</v>
      </c>
      <c r="W1658" s="1"/>
      <c r="X1658" s="1"/>
    </row>
    <row r="1659" spans="1:24" ht="15.75" hidden="1" x14ac:dyDescent="0.25">
      <c r="A1659" s="113" t="str">
        <f t="shared" si="50"/>
        <v>180206.IB</v>
      </c>
      <c r="B1659" s="29" t="s">
        <v>4757</v>
      </c>
      <c r="C1659" s="29" t="s">
        <v>4758</v>
      </c>
      <c r="D1659" s="33">
        <v>43335</v>
      </c>
      <c r="E1659" s="33">
        <v>43339</v>
      </c>
      <c r="F1659" s="30">
        <v>50</v>
      </c>
      <c r="G1659" s="30">
        <v>7</v>
      </c>
      <c r="H1659" s="29" t="s">
        <v>12</v>
      </c>
      <c r="I1659" s="29" t="s">
        <v>15</v>
      </c>
      <c r="J1659" s="30">
        <v>4.2453000000000003</v>
      </c>
      <c r="K1659" s="30">
        <v>3.91</v>
      </c>
      <c r="L1659" s="30"/>
      <c r="M1659" s="30">
        <v>1.67</v>
      </c>
      <c r="N1659" s="84">
        <f>[1]!b_anal_modidura_cnbd(A1659,E1659,1)</f>
        <v>5.4951999999999996</v>
      </c>
      <c r="O1659" s="85">
        <f>[1]!b_anal_yield_cnbd(A1659,D1659,1)</f>
        <v>4.2652000000000001</v>
      </c>
      <c r="P1659" s="86">
        <f>IF(U:U="国开1",0.09/N1659+J1659,IF(U:U="国开3",0.14/N1659+J1659,IF(U:U="国开5",0.24/N1659+J1659,IF(U:U="国开7",0.24/N1659+J1659,IF(U:U="国开10",0.29/N1659+J1659,IF(U:U="口行1",0.08/N1659+J1659,IF(U:U="口行2",0.08/N1659+J1659,IF(U:U="口行3",0.08/N1659+J1659,IF(U:U="口行5",0.13/N1659+J1659,IF(U:U="口行7",0.13/N1659+J1659,IF(U:U="口行10",0.18/N1659+J1659,IF(U:U="农发1",0.09/N1659+J1659,IF(U:U="农发2",0.09/N1659+J1659,IF(U:U="农发3",0.09/N1659+J1659,IF(U:U="农发5",0.14/N1659+J1659,IF(U:U="农发7",0.19/N1659+J1659,IF(U:U="农发10",0.19/N1659+J1659,IF(U:U="农发20",0.24/N1659+J1659,IF(U:U="国债1",0.05/N1659+J1659,IF(U:U="国债2",0.05/N1659+J1659,IF(U:U="国债3",0.05/N1659+J1659,IF(U:U="国开0",0,IF(U:U="农发0",0,IF(U:U="国债0",0,IF(U:U="口行0",0,0.1/N1659+J1659)))))))))))))))))))))))))</f>
        <v>4.2889744795457858</v>
      </c>
      <c r="Q1659" s="1"/>
      <c r="R1659" s="88">
        <f t="shared" si="51"/>
        <v>2.3774479545785709</v>
      </c>
      <c r="S1659" s="1"/>
      <c r="U1659" s="1" t="str">
        <f>IF(I:I="国家开发银行","国开",IF(I:I="中国进出口银行","口行",IF(I:I="中国农业发展银行","农发","国债")))&amp;IF(G:G&lt;1,"0",G1659)</f>
        <v>国开7</v>
      </c>
      <c r="W1659" s="1"/>
      <c r="X1659" s="1"/>
    </row>
    <row r="1660" spans="1:24" ht="15.75" hidden="1" x14ac:dyDescent="0.25">
      <c r="A1660" s="113" t="str">
        <f t="shared" si="50"/>
        <v>180210.IB</v>
      </c>
      <c r="B1660" s="29" t="s">
        <v>4759</v>
      </c>
      <c r="C1660" s="29" t="s">
        <v>4760</v>
      </c>
      <c r="D1660" s="33">
        <v>43335</v>
      </c>
      <c r="E1660" s="33">
        <v>43339</v>
      </c>
      <c r="F1660" s="30">
        <v>120</v>
      </c>
      <c r="G1660" s="30">
        <v>10</v>
      </c>
      <c r="H1660" s="29" t="s">
        <v>12</v>
      </c>
      <c r="I1660" s="29" t="s">
        <v>15</v>
      </c>
      <c r="J1660" s="30">
        <v>4.1917999999999997</v>
      </c>
      <c r="K1660" s="30">
        <v>5.72</v>
      </c>
      <c r="L1660" s="30"/>
      <c r="M1660" s="30">
        <v>9.02</v>
      </c>
      <c r="N1660" s="84">
        <f>[1]!b_anal_modidura_cnbd(A1660,E1660,1)</f>
        <v>7.9295</v>
      </c>
      <c r="O1660" s="85">
        <f>[1]!b_anal_yield_cnbd(A1660,D1660,1)</f>
        <v>4.2074999999999996</v>
      </c>
      <c r="P1660" s="86">
        <f>IF(U:U="国开1",0.09/N1660+J1660,IF(U:U="国开3",0.14/N1660+J1660,IF(U:U="国开5",0.24/N1660+J1660,IF(U:U="国开7",0.24/N1660+J1660,IF(U:U="国开10",0.29/N1660+J1660,IF(U:U="口行1",0.08/N1660+J1660,IF(U:U="口行2",0.08/N1660+J1660,IF(U:U="口行3",0.08/N1660+J1660,IF(U:U="口行5",0.13/N1660+J1660,IF(U:U="口行7",0.13/N1660+J1660,IF(U:U="口行10",0.18/N1660+J1660,IF(U:U="农发1",0.09/N1660+J1660,IF(U:U="农发2",0.09/N1660+J1660,IF(U:U="农发3",0.09/N1660+J1660,IF(U:U="农发5",0.14/N1660+J1660,IF(U:U="农发7",0.19/N1660+J1660,IF(U:U="农发10",0.19/N1660+J1660,IF(U:U="农发20",0.24/N1660+J1660,IF(U:U="国债1",0.05/N1660+J1660,IF(U:U="国债2",0.05/N1660+J1660,IF(U:U="国债3",0.05/N1660+J1660,IF(U:U="国开0",0,IF(U:U="农发0",0,IF(U:U="国债0",0,IF(U:U="口行0",0,0.1/N1660+J1660)))))))))))))))))))))))))</f>
        <v>4.2283722933350143</v>
      </c>
      <c r="Q1660" s="1"/>
      <c r="R1660" s="88">
        <f t="shared" si="51"/>
        <v>2.0872293335014724</v>
      </c>
      <c r="S1660" s="1"/>
      <c r="U1660" s="1" t="str">
        <f>IF(I:I="国家开发银行","国开",IF(I:I="中国进出口银行","口行",IF(I:I="中国农业发展银行","农发","国债")))&amp;IF(G:G&lt;1,"0",G1660)</f>
        <v>国开10</v>
      </c>
      <c r="W1660" s="1"/>
      <c r="X1660" s="1"/>
    </row>
    <row r="1661" spans="1:24" ht="15.75" hidden="1" x14ac:dyDescent="0.25">
      <c r="A1661" s="113" t="str">
        <f t="shared" si="50"/>
        <v>180408.IB</v>
      </c>
      <c r="B1661" s="29" t="s">
        <v>4761</v>
      </c>
      <c r="C1661" s="29" t="s">
        <v>4762</v>
      </c>
      <c r="D1661" s="33">
        <v>43339</v>
      </c>
      <c r="E1661" s="33">
        <v>43341</v>
      </c>
      <c r="F1661" s="30">
        <v>50</v>
      </c>
      <c r="G1661" s="30">
        <v>5</v>
      </c>
      <c r="H1661" s="29" t="s">
        <v>12</v>
      </c>
      <c r="I1661" s="29" t="s">
        <v>41</v>
      </c>
      <c r="J1661" s="30">
        <v>3.9990999999999999</v>
      </c>
      <c r="K1661" s="30">
        <v>2.72</v>
      </c>
      <c r="L1661" s="30"/>
      <c r="M1661" s="30">
        <v>1.33</v>
      </c>
      <c r="N1661" s="84">
        <f>[1]!b_anal_modidura_cnbd(A1661,E1661,1)</f>
        <v>4.1714000000000002</v>
      </c>
      <c r="O1661" s="85">
        <f>[1]!b_anal_yield_cnbd(A1661,D1661,1)</f>
        <v>4.0003000000000002</v>
      </c>
      <c r="P1661" s="86">
        <f>IF(U:U="国开1",0.09/N1661+J1661,IF(U:U="国开3",0.14/N1661+J1661,IF(U:U="国开5",0.24/N1661+J1661,IF(U:U="国开7",0.24/N1661+J1661,IF(U:U="国开10",0.29/N1661+J1661,IF(U:U="口行1",0.08/N1661+J1661,IF(U:U="口行2",0.08/N1661+J1661,IF(U:U="口行3",0.08/N1661+J1661,IF(U:U="口行5",0.13/N1661+J1661,IF(U:U="口行7",0.13/N1661+J1661,IF(U:U="口行10",0.18/N1661+J1661,IF(U:U="农发1",0.09/N1661+J1661,IF(U:U="农发2",0.09/N1661+J1661,IF(U:U="农发3",0.09/N1661+J1661,IF(U:U="农发5",0.14/N1661+J1661,IF(U:U="农发7",0.19/N1661+J1661,IF(U:U="农发10",0.19/N1661+J1661,IF(U:U="农发20",0.24/N1661+J1661,IF(U:U="国债1",0.05/N1661+J1661,IF(U:U="国债2",0.05/N1661+J1661,IF(U:U="国债3",0.05/N1661+J1661,IF(U:U="国开0",0,IF(U:U="农发0",0,IF(U:U="国债0",0,IF(U:U="口行0",0,0.1/N1661+J1661)))))))))))))))))))))))))</f>
        <v>4.0326618737114632</v>
      </c>
      <c r="Q1661" s="1"/>
      <c r="R1661" s="88">
        <f t="shared" si="51"/>
        <v>3.2361873711463041</v>
      </c>
      <c r="S1661" s="1"/>
      <c r="U1661" s="1" t="str">
        <f>IF(I:I="国家开发银行","国开",IF(I:I="中国进出口银行","口行",IF(I:I="中国农业发展银行","农发","国债")))&amp;IF(G:G&lt;1,"0",G1661)</f>
        <v>农发5</v>
      </c>
      <c r="W1661" s="1"/>
      <c r="X1661" s="1"/>
    </row>
    <row r="1662" spans="1:24" ht="15.75" hidden="1" x14ac:dyDescent="0.25">
      <c r="A1662" s="113" t="str">
        <f t="shared" si="50"/>
        <v>180409.IB</v>
      </c>
      <c r="B1662" s="29" t="s">
        <v>4763</v>
      </c>
      <c r="C1662" s="29" t="s">
        <v>4764</v>
      </c>
      <c r="D1662" s="33">
        <v>43339</v>
      </c>
      <c r="E1662" s="33">
        <v>43341</v>
      </c>
      <c r="F1662" s="30">
        <v>50</v>
      </c>
      <c r="G1662" s="30">
        <v>3</v>
      </c>
      <c r="H1662" s="29" t="s">
        <v>12</v>
      </c>
      <c r="I1662" s="29" t="s">
        <v>41</v>
      </c>
      <c r="J1662" s="30">
        <v>3.7423999999999999</v>
      </c>
      <c r="K1662" s="30">
        <v>3.34</v>
      </c>
      <c r="L1662" s="30"/>
      <c r="M1662" s="30">
        <v>1.1200000000000001</v>
      </c>
      <c r="N1662" s="84">
        <f>[1]!b_anal_modidura_cnbd(A1662,E1662,1)</f>
        <v>2.5407999999999999</v>
      </c>
      <c r="O1662" s="85">
        <f>[1]!b_anal_yield_cnbd(A1662,D1662,1)</f>
        <v>3.7705000000000002</v>
      </c>
      <c r="P1662" s="86">
        <f>IF(U:U="国开1",0.09/N1662+J1662,IF(U:U="国开3",0.14/N1662+J1662,IF(U:U="国开5",0.24/N1662+J1662,IF(U:U="国开7",0.24/N1662+J1662,IF(U:U="国开10",0.29/N1662+J1662,IF(U:U="口行1",0.08/N1662+J1662,IF(U:U="口行2",0.08/N1662+J1662,IF(U:U="口行3",0.08/N1662+J1662,IF(U:U="口行5",0.13/N1662+J1662,IF(U:U="口行7",0.13/N1662+J1662,IF(U:U="口行10",0.18/N1662+J1662,IF(U:U="农发1",0.09/N1662+J1662,IF(U:U="农发2",0.09/N1662+J1662,IF(U:U="农发3",0.09/N1662+J1662,IF(U:U="农发5",0.14/N1662+J1662,IF(U:U="农发7",0.19/N1662+J1662,IF(U:U="农发10",0.19/N1662+J1662,IF(U:U="农发20",0.24/N1662+J1662,IF(U:U="国债1",0.05/N1662+J1662,IF(U:U="国债2",0.05/N1662+J1662,IF(U:U="国债3",0.05/N1662+J1662,IF(U:U="国开0",0,IF(U:U="农发0",0,IF(U:U="国债0",0,IF(U:U="口行0",0,0.1/N1662+J1662)))))))))))))))))))))))))</f>
        <v>3.7778219143576828</v>
      </c>
      <c r="Q1662" s="1"/>
      <c r="R1662" s="88">
        <f t="shared" si="51"/>
        <v>0.73219143576825907</v>
      </c>
      <c r="S1662" s="1"/>
      <c r="U1662" s="1" t="str">
        <f>IF(I:I="国家开发银行","国开",IF(I:I="中国进出口银行","口行",IF(I:I="中国农业发展银行","农发","国债")))&amp;IF(G:G&lt;1,"0",G1662)</f>
        <v>农发3</v>
      </c>
      <c r="W1662" s="1"/>
      <c r="X1662" s="1"/>
    </row>
    <row r="1663" spans="1:24" ht="15.75" hidden="1" x14ac:dyDescent="0.25">
      <c r="A1663" s="113" t="str">
        <f t="shared" si="50"/>
        <v>180211.IB</v>
      </c>
      <c r="B1663" s="29" t="s">
        <v>4765</v>
      </c>
      <c r="C1663" s="29" t="s">
        <v>4766</v>
      </c>
      <c r="D1663" s="33">
        <v>43340</v>
      </c>
      <c r="E1663" s="33">
        <v>43342</v>
      </c>
      <c r="F1663" s="30">
        <v>70</v>
      </c>
      <c r="G1663" s="30">
        <v>5</v>
      </c>
      <c r="H1663" s="29" t="s">
        <v>12</v>
      </c>
      <c r="I1663" s="29" t="s">
        <v>15</v>
      </c>
      <c r="J1663" s="30">
        <v>3.9594</v>
      </c>
      <c r="K1663" s="30">
        <v>2.92</v>
      </c>
      <c r="L1663" s="30"/>
      <c r="M1663" s="30">
        <v>1.07</v>
      </c>
      <c r="N1663" s="84">
        <f>[1]!b_anal_modidura_cnbd(A1663,E1663,1)</f>
        <v>4.4305000000000003</v>
      </c>
      <c r="O1663" s="85">
        <f>[1]!b_anal_yield_cnbd(A1663,D1663,1)</f>
        <v>3.9649000000000001</v>
      </c>
      <c r="P1663" s="86">
        <f>IF(U:U="国开1",0.09/N1663+J1663,IF(U:U="国开3",0.14/N1663+J1663,IF(U:U="国开5",0.24/N1663+J1663,IF(U:U="国开7",0.24/N1663+J1663,IF(U:U="国开10",0.29/N1663+J1663,IF(U:U="口行1",0.08/N1663+J1663,IF(U:U="口行2",0.08/N1663+J1663,IF(U:U="口行3",0.08/N1663+J1663,IF(U:U="口行5",0.13/N1663+J1663,IF(U:U="口行7",0.13/N1663+J1663,IF(U:U="口行10",0.18/N1663+J1663,IF(U:U="农发1",0.09/N1663+J1663,IF(U:U="农发2",0.09/N1663+J1663,IF(U:U="农发3",0.09/N1663+J1663,IF(U:U="农发5",0.14/N1663+J1663,IF(U:U="农发7",0.19/N1663+J1663,IF(U:U="农发10",0.19/N1663+J1663,IF(U:U="农发20",0.24/N1663+J1663,IF(U:U="国债1",0.05/N1663+J1663,IF(U:U="国债2",0.05/N1663+J1663,IF(U:U="国债3",0.05/N1663+J1663,IF(U:U="国开0",0,IF(U:U="农发0",0,IF(U:U="国债0",0,IF(U:U="口行0",0,0.1/N1663+J1663)))))))))))))))))))))))))</f>
        <v>4.0135699582439903</v>
      </c>
      <c r="Q1663" s="1"/>
      <c r="R1663" s="88">
        <f t="shared" si="51"/>
        <v>4.866995824399023</v>
      </c>
      <c r="S1663" s="1"/>
      <c r="U1663" s="1" t="str">
        <f>IF(I:I="国家开发银行","国开",IF(I:I="中国进出口银行","口行",IF(I:I="中国农业发展银行","农发","国债")))&amp;IF(G:G&lt;1,"0",G1663)</f>
        <v>国开5</v>
      </c>
      <c r="W1663" s="1"/>
      <c r="X1663" s="1"/>
    </row>
    <row r="1664" spans="1:24" ht="15.75" hidden="1" x14ac:dyDescent="0.25">
      <c r="A1664" s="113" t="str">
        <f t="shared" si="50"/>
        <v>180208.IB</v>
      </c>
      <c r="B1664" s="29" t="s">
        <v>4767</v>
      </c>
      <c r="C1664" s="29" t="s">
        <v>4768</v>
      </c>
      <c r="D1664" s="33">
        <v>43340</v>
      </c>
      <c r="E1664" s="33">
        <v>43342</v>
      </c>
      <c r="F1664" s="30">
        <v>70</v>
      </c>
      <c r="G1664" s="30">
        <v>3</v>
      </c>
      <c r="H1664" s="29" t="s">
        <v>12</v>
      </c>
      <c r="I1664" s="29" t="s">
        <v>15</v>
      </c>
      <c r="J1664" s="30">
        <v>3.7549000000000001</v>
      </c>
      <c r="K1664" s="30">
        <v>3.36</v>
      </c>
      <c r="L1664" s="30"/>
      <c r="M1664" s="30">
        <v>1.35</v>
      </c>
      <c r="N1664" s="84">
        <f>[1]!b_anal_modidura_cnbd(A1664,E1664,1)</f>
        <v>2.4519000000000002</v>
      </c>
      <c r="O1664" s="85">
        <f>[1]!b_anal_yield_cnbd(A1664,D1664,1)</f>
        <v>3.7427999999999999</v>
      </c>
      <c r="P1664" s="86">
        <f>IF(U:U="国开1",0.09/N1664+J1664,IF(U:U="国开3",0.14/N1664+J1664,IF(U:U="国开5",0.24/N1664+J1664,IF(U:U="国开7",0.24/N1664+J1664,IF(U:U="国开10",0.29/N1664+J1664,IF(U:U="口行1",0.08/N1664+J1664,IF(U:U="口行2",0.08/N1664+J1664,IF(U:U="口行3",0.08/N1664+J1664,IF(U:U="口行5",0.13/N1664+J1664,IF(U:U="口行7",0.13/N1664+J1664,IF(U:U="口行10",0.18/N1664+J1664,IF(U:U="农发1",0.09/N1664+J1664,IF(U:U="农发2",0.09/N1664+J1664,IF(U:U="农发3",0.09/N1664+J1664,IF(U:U="农发5",0.14/N1664+J1664,IF(U:U="农发7",0.19/N1664+J1664,IF(U:U="农发10",0.19/N1664+J1664,IF(U:U="农发20",0.24/N1664+J1664,IF(U:U="国债1",0.05/N1664+J1664,IF(U:U="国债2",0.05/N1664+J1664,IF(U:U="国债3",0.05/N1664+J1664,IF(U:U="国开0",0,IF(U:U="农发0",0,IF(U:U="国债0",0,IF(U:U="口行0",0,0.1/N1664+J1664)))))))))))))))))))))))))</f>
        <v>3.8119985766140547</v>
      </c>
      <c r="Q1664" s="1"/>
      <c r="R1664" s="88">
        <f t="shared" si="51"/>
        <v>6.9198576614054819</v>
      </c>
      <c r="S1664" s="1"/>
      <c r="U1664" s="1" t="str">
        <f>IF(I:I="国家开发银行","国开",IF(I:I="中国进出口银行","口行",IF(I:I="中国农业发展银行","农发","国债")))&amp;IF(G:G&lt;1,"0",G1664)</f>
        <v>国开3</v>
      </c>
      <c r="W1664" s="1"/>
      <c r="X1664" s="1"/>
    </row>
    <row r="1665" spans="1:24" ht="15.75" hidden="1" x14ac:dyDescent="0.25">
      <c r="A1665" s="113" t="str">
        <f t="shared" si="50"/>
        <v>180406.IB</v>
      </c>
      <c r="B1665" s="29" t="s">
        <v>4769</v>
      </c>
      <c r="C1665" s="29" t="s">
        <v>4770</v>
      </c>
      <c r="D1665" s="33">
        <v>43341</v>
      </c>
      <c r="E1665" s="33">
        <v>43346</v>
      </c>
      <c r="F1665" s="30">
        <v>60</v>
      </c>
      <c r="G1665" s="30">
        <v>10</v>
      </c>
      <c r="H1665" s="29" t="s">
        <v>12</v>
      </c>
      <c r="I1665" s="29" t="s">
        <v>41</v>
      </c>
      <c r="J1665" s="30">
        <v>4.3772000000000002</v>
      </c>
      <c r="K1665" s="30">
        <v>3.2</v>
      </c>
      <c r="L1665" s="30"/>
      <c r="M1665" s="30">
        <v>3.76</v>
      </c>
      <c r="N1665" s="84">
        <f>[1]!b_anal_modidura_cnbd(A1665,E1665,1)</f>
        <v>7.5929000000000002</v>
      </c>
      <c r="O1665" s="85">
        <f>[1]!b_anal_yield_cnbd(A1665,D1665,1)</f>
        <v>4.3901000000000003</v>
      </c>
      <c r="P1665" s="86">
        <f>IF(U:U="国开1",0.09/N1665+J1665,IF(U:U="国开3",0.14/N1665+J1665,IF(U:U="国开5",0.24/N1665+J1665,IF(U:U="国开7",0.24/N1665+J1665,IF(U:U="国开10",0.29/N1665+J1665,IF(U:U="口行1",0.08/N1665+J1665,IF(U:U="口行2",0.08/N1665+J1665,IF(U:U="口行3",0.08/N1665+J1665,IF(U:U="口行5",0.13/N1665+J1665,IF(U:U="口行7",0.13/N1665+J1665,IF(U:U="口行10",0.18/N1665+J1665,IF(U:U="农发1",0.09/N1665+J1665,IF(U:U="农发2",0.09/N1665+J1665,IF(U:U="农发3",0.09/N1665+J1665,IF(U:U="农发5",0.14/N1665+J1665,IF(U:U="农发7",0.19/N1665+J1665,IF(U:U="农发10",0.19/N1665+J1665,IF(U:U="农发20",0.24/N1665+J1665,IF(U:U="国债1",0.05/N1665+J1665,IF(U:U="国债2",0.05/N1665+J1665,IF(U:U="国债3",0.05/N1665+J1665,IF(U:U="国开0",0,IF(U:U="农发0",0,IF(U:U="国债0",0,IF(U:U="口行0",0,0.1/N1665+J1665)))))))))))))))))))))))))</f>
        <v>4.4022233771022927</v>
      </c>
      <c r="Q1665" s="1"/>
      <c r="R1665" s="88">
        <f t="shared" si="51"/>
        <v>1.2123377102292388</v>
      </c>
      <c r="S1665" s="1"/>
      <c r="U1665" s="1" t="str">
        <f>IF(I:I="国家开发银行","国开",IF(I:I="中国进出口银行","口行",IF(I:I="中国农业发展银行","农发","国债")))&amp;IF(G:G&lt;1,"0",G1665)</f>
        <v>农发10</v>
      </c>
      <c r="W1665" s="1"/>
      <c r="X1665" s="1"/>
    </row>
    <row r="1666" spans="1:24" ht="15.75" hidden="1" x14ac:dyDescent="0.25">
      <c r="A1666" s="113" t="str">
        <f t="shared" ref="A1666:A1729" si="52">LEFT(B1666,IFERROR(FIND("X",B1666,7),FIND("Z",B1666,7))-1)&amp;".IB"</f>
        <v>180401.IB</v>
      </c>
      <c r="B1666" s="29" t="s">
        <v>4771</v>
      </c>
      <c r="C1666" s="29" t="s">
        <v>4772</v>
      </c>
      <c r="D1666" s="33">
        <v>43341</v>
      </c>
      <c r="E1666" s="33">
        <v>43346</v>
      </c>
      <c r="F1666" s="30">
        <v>40</v>
      </c>
      <c r="G1666" s="30">
        <v>7</v>
      </c>
      <c r="H1666" s="29" t="s">
        <v>12</v>
      </c>
      <c r="I1666" s="29" t="s">
        <v>41</v>
      </c>
      <c r="J1666" s="30">
        <v>4.3022999999999998</v>
      </c>
      <c r="K1666" s="30">
        <v>2.88</v>
      </c>
      <c r="L1666" s="30"/>
      <c r="M1666" s="30">
        <v>7.89</v>
      </c>
      <c r="N1666" s="84">
        <f>[1]!b_anal_modidura_cnbd(A1666,E1666,1)</f>
        <v>5.2336</v>
      </c>
      <c r="O1666" s="85">
        <f>[1]!b_anal_yield_cnbd(A1666,D1666,1)</f>
        <v>4.3002000000000002</v>
      </c>
      <c r="P1666" s="86">
        <f>IF(U:U="国开1",0.09/N1666+J1666,IF(U:U="国开3",0.14/N1666+J1666,IF(U:U="国开5",0.24/N1666+J1666,IF(U:U="国开7",0.24/N1666+J1666,IF(U:U="国开10",0.29/N1666+J1666,IF(U:U="口行1",0.08/N1666+J1666,IF(U:U="口行2",0.08/N1666+J1666,IF(U:U="口行3",0.08/N1666+J1666,IF(U:U="口行5",0.13/N1666+J1666,IF(U:U="口行7",0.13/N1666+J1666,IF(U:U="口行10",0.18/N1666+J1666,IF(U:U="农发1",0.09/N1666+J1666,IF(U:U="农发2",0.09/N1666+J1666,IF(U:U="农发3",0.09/N1666+J1666,IF(U:U="农发5",0.14/N1666+J1666,IF(U:U="农发7",0.19/N1666+J1666,IF(U:U="农发10",0.19/N1666+J1666,IF(U:U="农发20",0.24/N1666+J1666,IF(U:U="国债1",0.05/N1666+J1666,IF(U:U="国债2",0.05/N1666+J1666,IF(U:U="国债3",0.05/N1666+J1666,IF(U:U="国开0",0,IF(U:U="农发0",0,IF(U:U="国债0",0,IF(U:U="口行0",0,0.1/N1666+J1666)))))))))))))))))))))))))</f>
        <v>4.3386038826047075</v>
      </c>
      <c r="Q1666" s="1"/>
      <c r="R1666" s="88">
        <f t="shared" ref="R1666:R1729" si="53">(P1666-O1666)*100</f>
        <v>3.8403882604707285</v>
      </c>
      <c r="S1666" s="1"/>
      <c r="U1666" s="1" t="str">
        <f>IF(I:I="国家开发银行","国开",IF(I:I="中国进出口银行","口行",IF(I:I="中国农业发展银行","农发","国债")))&amp;IF(G:G&lt;1,"0",G1666)</f>
        <v>农发7</v>
      </c>
      <c r="W1666" s="1"/>
      <c r="X1666" s="1"/>
    </row>
    <row r="1667" spans="1:24" ht="15.75" hidden="1" x14ac:dyDescent="0.25">
      <c r="A1667" s="113" t="str">
        <f t="shared" si="52"/>
        <v>180206.IB</v>
      </c>
      <c r="B1667" s="29" t="s">
        <v>4773</v>
      </c>
      <c r="C1667" s="29" t="s">
        <v>4774</v>
      </c>
      <c r="D1667" s="33">
        <v>43342</v>
      </c>
      <c r="E1667" s="33">
        <v>43346</v>
      </c>
      <c r="F1667" s="30">
        <v>40</v>
      </c>
      <c r="G1667" s="30">
        <v>7</v>
      </c>
      <c r="H1667" s="29" t="s">
        <v>12</v>
      </c>
      <c r="I1667" s="29" t="s">
        <v>15</v>
      </c>
      <c r="J1667" s="30">
        <v>4.2493999999999996</v>
      </c>
      <c r="K1667" s="30">
        <v>3.77</v>
      </c>
      <c r="L1667" s="30"/>
      <c r="M1667" s="30">
        <v>3.91</v>
      </c>
      <c r="N1667" s="84">
        <f>[1]!b_anal_modidura_cnbd(A1667,E1667,1)</f>
        <v>5.4763999999999999</v>
      </c>
      <c r="O1667" s="85">
        <f>[1]!b_anal_yield_cnbd(A1667,D1667,1)</f>
        <v>4.2702</v>
      </c>
      <c r="P1667" s="86">
        <f>IF(U:U="国开1",0.09/N1667+J1667,IF(U:U="国开3",0.14/N1667+J1667,IF(U:U="国开5",0.24/N1667+J1667,IF(U:U="国开7",0.24/N1667+J1667,IF(U:U="国开10",0.29/N1667+J1667,IF(U:U="口行1",0.08/N1667+J1667,IF(U:U="口行2",0.08/N1667+J1667,IF(U:U="口行3",0.08/N1667+J1667,IF(U:U="口行5",0.13/N1667+J1667,IF(U:U="口行7",0.13/N1667+J1667,IF(U:U="口行10",0.18/N1667+J1667,IF(U:U="农发1",0.09/N1667+J1667,IF(U:U="农发2",0.09/N1667+J1667,IF(U:U="农发3",0.09/N1667+J1667,IF(U:U="农发5",0.14/N1667+J1667,IF(U:U="农发7",0.19/N1667+J1667,IF(U:U="农发10",0.19/N1667+J1667,IF(U:U="农发20",0.24/N1667+J1667,IF(U:U="国债1",0.05/N1667+J1667,IF(U:U="国债2",0.05/N1667+J1667,IF(U:U="国债3",0.05/N1667+J1667,IF(U:U="国开0",0,IF(U:U="农发0",0,IF(U:U="国债0",0,IF(U:U="口行0",0,0.1/N1667+J1667)))))))))))))))))))))))))</f>
        <v>4.2932244101964789</v>
      </c>
      <c r="Q1667" s="1"/>
      <c r="R1667" s="88">
        <f t="shared" si="53"/>
        <v>2.3024410196478939</v>
      </c>
      <c r="S1667" s="1"/>
      <c r="U1667" s="1" t="str">
        <f>IF(I:I="国家开发银行","国开",IF(I:I="中国进出口银行","口行",IF(I:I="中国农业发展银行","农发","国债")))&amp;IF(G:G&lt;1,"0",G1667)</f>
        <v>国开7</v>
      </c>
      <c r="W1667" s="1"/>
      <c r="X1667" s="1"/>
    </row>
    <row r="1668" spans="1:24" ht="15.75" hidden="1" x14ac:dyDescent="0.25">
      <c r="A1668" s="113" t="str">
        <f t="shared" si="52"/>
        <v>180210.IB</v>
      </c>
      <c r="B1668" s="29" t="s">
        <v>4775</v>
      </c>
      <c r="C1668" s="29" t="s">
        <v>4776</v>
      </c>
      <c r="D1668" s="33">
        <v>43342</v>
      </c>
      <c r="E1668" s="33">
        <v>43346</v>
      </c>
      <c r="F1668" s="30">
        <v>100</v>
      </c>
      <c r="G1668" s="30">
        <v>10</v>
      </c>
      <c r="H1668" s="29" t="s">
        <v>12</v>
      </c>
      <c r="I1668" s="29" t="s">
        <v>15</v>
      </c>
      <c r="J1668" s="30">
        <v>4.1712999999999996</v>
      </c>
      <c r="K1668" s="30">
        <v>5.08</v>
      </c>
      <c r="L1668" s="30"/>
      <c r="M1668" s="30">
        <v>1.05</v>
      </c>
      <c r="N1668" s="84">
        <f>[1]!b_anal_modidura_cnbd(A1668,E1668,1)</f>
        <v>7.9138000000000002</v>
      </c>
      <c r="O1668" s="85">
        <f>[1]!b_anal_yield_cnbd(A1668,D1668,1)</f>
        <v>4.1924999999999999</v>
      </c>
      <c r="P1668" s="86">
        <f>IF(U:U="国开1",0.09/N1668+J1668,IF(U:U="国开3",0.14/N1668+J1668,IF(U:U="国开5",0.24/N1668+J1668,IF(U:U="国开7",0.24/N1668+J1668,IF(U:U="国开10",0.29/N1668+J1668,IF(U:U="口行1",0.08/N1668+J1668,IF(U:U="口行2",0.08/N1668+J1668,IF(U:U="口行3",0.08/N1668+J1668,IF(U:U="口行5",0.13/N1668+J1668,IF(U:U="口行7",0.13/N1668+J1668,IF(U:U="口行10",0.18/N1668+J1668,IF(U:U="农发1",0.09/N1668+J1668,IF(U:U="农发2",0.09/N1668+J1668,IF(U:U="农发3",0.09/N1668+J1668,IF(U:U="农发5",0.14/N1668+J1668,IF(U:U="农发7",0.19/N1668+J1668,IF(U:U="农发10",0.19/N1668+J1668,IF(U:U="农发20",0.24/N1668+J1668,IF(U:U="国债1",0.05/N1668+J1668,IF(U:U="国债2",0.05/N1668+J1668,IF(U:U="国债3",0.05/N1668+J1668,IF(U:U="国开0",0,IF(U:U="农发0",0,IF(U:U="国债0",0,IF(U:U="口行0",0,0.1/N1668+J1668)))))))))))))))))))))))))</f>
        <v>4.2079448482397837</v>
      </c>
      <c r="Q1668" s="1"/>
      <c r="R1668" s="88">
        <f t="shared" si="53"/>
        <v>1.5444848239783759</v>
      </c>
      <c r="S1668" s="1"/>
      <c r="U1668" s="1" t="str">
        <f>IF(I:I="国家开发银行","国开",IF(I:I="中国进出口银行","口行",IF(I:I="中国农业发展银行","农发","国债")))&amp;IF(G:G&lt;1,"0",G1668)</f>
        <v>国开10</v>
      </c>
      <c r="W1668" s="1"/>
      <c r="X1668" s="1"/>
    </row>
    <row r="1669" spans="1:24" ht="15.75" hidden="1" x14ac:dyDescent="0.25">
      <c r="A1669" s="113" t="str">
        <f t="shared" si="52"/>
        <v>180409.IB</v>
      </c>
      <c r="B1669" s="29" t="s">
        <v>4777</v>
      </c>
      <c r="C1669" s="29" t="s">
        <v>4778</v>
      </c>
      <c r="D1669" s="33">
        <v>43346</v>
      </c>
      <c r="E1669" s="33">
        <v>43348</v>
      </c>
      <c r="F1669" s="30">
        <v>50</v>
      </c>
      <c r="G1669" s="30">
        <v>3</v>
      </c>
      <c r="H1669" s="29" t="s">
        <v>12</v>
      </c>
      <c r="I1669" s="29" t="s">
        <v>41</v>
      </c>
      <c r="J1669" s="30">
        <v>3.7412999999999998</v>
      </c>
      <c r="K1669" s="30">
        <v>2.97</v>
      </c>
      <c r="L1669" s="30"/>
      <c r="M1669" s="30">
        <v>1.17</v>
      </c>
      <c r="N1669" s="84">
        <f>[1]!b_anal_modidura_cnbd(A1669,E1669,1)</f>
        <v>2.5228999999999999</v>
      </c>
      <c r="O1669" s="85">
        <f>[1]!b_anal_yield_cnbd(A1669,D1669,1)</f>
        <v>3.7624</v>
      </c>
      <c r="P1669" s="86">
        <f>IF(U:U="国开1",0.09/N1669+J1669,IF(U:U="国开3",0.14/N1669+J1669,IF(U:U="国开5",0.24/N1669+J1669,IF(U:U="国开7",0.24/N1669+J1669,IF(U:U="国开10",0.29/N1669+J1669,IF(U:U="口行1",0.08/N1669+J1669,IF(U:U="口行2",0.08/N1669+J1669,IF(U:U="口行3",0.08/N1669+J1669,IF(U:U="口行5",0.13/N1669+J1669,IF(U:U="口行7",0.13/N1669+J1669,IF(U:U="口行10",0.18/N1669+J1669,IF(U:U="农发1",0.09/N1669+J1669,IF(U:U="农发2",0.09/N1669+J1669,IF(U:U="农发3",0.09/N1669+J1669,IF(U:U="农发5",0.14/N1669+J1669,IF(U:U="农发7",0.19/N1669+J1669,IF(U:U="农发10",0.19/N1669+J1669,IF(U:U="农发20",0.24/N1669+J1669,IF(U:U="国债1",0.05/N1669+J1669,IF(U:U="国债2",0.05/N1669+J1669,IF(U:U="国债3",0.05/N1669+J1669,IF(U:U="国开0",0,IF(U:U="农发0",0,IF(U:U="国债0",0,IF(U:U="口行0",0,0.1/N1669+J1669)))))))))))))))))))))))))</f>
        <v>3.7769732331840342</v>
      </c>
      <c r="Q1669" s="1"/>
      <c r="R1669" s="88">
        <f t="shared" si="53"/>
        <v>1.4573233184034251</v>
      </c>
      <c r="S1669" s="1"/>
      <c r="U1669" s="1" t="str">
        <f>IF(I:I="国家开发银行","国开",IF(I:I="中国进出口银行","口行",IF(I:I="中国农业发展银行","农发","国债")))&amp;IF(G:G&lt;1,"0",G1669)</f>
        <v>农发3</v>
      </c>
      <c r="W1669" s="1"/>
      <c r="X1669" s="1"/>
    </row>
    <row r="1670" spans="1:24" ht="15.75" hidden="1" x14ac:dyDescent="0.25">
      <c r="A1670" s="113" t="str">
        <f t="shared" si="52"/>
        <v>180408.IB</v>
      </c>
      <c r="B1670" s="29" t="s">
        <v>4779</v>
      </c>
      <c r="C1670" s="29" t="s">
        <v>4780</v>
      </c>
      <c r="D1670" s="33">
        <v>43346</v>
      </c>
      <c r="E1670" s="33">
        <v>43348</v>
      </c>
      <c r="F1670" s="30">
        <v>50</v>
      </c>
      <c r="G1670" s="30">
        <v>5</v>
      </c>
      <c r="H1670" s="29" t="s">
        <v>12</v>
      </c>
      <c r="I1670" s="29" t="s">
        <v>41</v>
      </c>
      <c r="J1670" s="30">
        <v>4.0254000000000003</v>
      </c>
      <c r="K1670" s="30">
        <v>2.31</v>
      </c>
      <c r="L1670" s="30"/>
      <c r="M1670" s="30">
        <v>2.09</v>
      </c>
      <c r="N1670" s="84">
        <f>[1]!b_anal_modidura_cnbd(A1670,E1670,1)</f>
        <v>4.1519000000000004</v>
      </c>
      <c r="O1670" s="85">
        <f>[1]!b_anal_yield_cnbd(A1670,D1670,1)</f>
        <v>4.0476999999999999</v>
      </c>
      <c r="P1670" s="86">
        <f>IF(U:U="国开1",0.09/N1670+J1670,IF(U:U="国开3",0.14/N1670+J1670,IF(U:U="国开5",0.24/N1670+J1670,IF(U:U="国开7",0.24/N1670+J1670,IF(U:U="国开10",0.29/N1670+J1670,IF(U:U="口行1",0.08/N1670+J1670,IF(U:U="口行2",0.08/N1670+J1670,IF(U:U="口行3",0.08/N1670+J1670,IF(U:U="口行5",0.13/N1670+J1670,IF(U:U="口行7",0.13/N1670+J1670,IF(U:U="口行10",0.18/N1670+J1670,IF(U:U="农发1",0.09/N1670+J1670,IF(U:U="农发2",0.09/N1670+J1670,IF(U:U="农发3",0.09/N1670+J1670,IF(U:U="农发5",0.14/N1670+J1670,IF(U:U="农发7",0.19/N1670+J1670,IF(U:U="农发10",0.19/N1670+J1670,IF(U:U="农发20",0.24/N1670+J1670,IF(U:U="国债1",0.05/N1670+J1670,IF(U:U="国债2",0.05/N1670+J1670,IF(U:U="国债3",0.05/N1670+J1670,IF(U:U="国开0",0,IF(U:U="农发0",0,IF(U:U="国债0",0,IF(U:U="口行0",0,0.1/N1670+J1670)))))))))))))))))))))))))</f>
        <v>4.0591195019147861</v>
      </c>
      <c r="Q1670" s="1"/>
      <c r="R1670" s="88">
        <f t="shared" si="53"/>
        <v>1.1419501914786245</v>
      </c>
      <c r="S1670" s="1"/>
      <c r="U1670" s="1" t="str">
        <f>IF(I:I="国家开发银行","国开",IF(I:I="中国进出口银行","口行",IF(I:I="中国农业发展银行","农发","国债")))&amp;IF(G:G&lt;1,"0",G1670)</f>
        <v>农发5</v>
      </c>
      <c r="W1670" s="1"/>
      <c r="X1670" s="1"/>
    </row>
    <row r="1671" spans="1:24" ht="15.75" hidden="1" x14ac:dyDescent="0.25">
      <c r="A1671" s="113" t="str">
        <f t="shared" si="52"/>
        <v>180211.IB</v>
      </c>
      <c r="B1671" s="29" t="s">
        <v>4781</v>
      </c>
      <c r="C1671" s="29" t="s">
        <v>4782</v>
      </c>
      <c r="D1671" s="33">
        <v>43347</v>
      </c>
      <c r="E1671" s="33">
        <v>43350</v>
      </c>
      <c r="F1671" s="30">
        <v>81.2</v>
      </c>
      <c r="G1671" s="30">
        <v>5</v>
      </c>
      <c r="H1671" s="29" t="s">
        <v>12</v>
      </c>
      <c r="I1671" s="29" t="s">
        <v>15</v>
      </c>
      <c r="J1671" s="30">
        <v>3.9605000000000001</v>
      </c>
      <c r="K1671" s="30">
        <v>2.44</v>
      </c>
      <c r="L1671" s="30"/>
      <c r="M1671" s="30">
        <v>3.47</v>
      </c>
      <c r="N1671" s="84">
        <f>[1]!b_anal_modidura_cnbd(A1671,E1671,1)</f>
        <v>4.4070999999999998</v>
      </c>
      <c r="O1671" s="85">
        <f>[1]!b_anal_yield_cnbd(A1671,D1671,1)</f>
        <v>3.9775</v>
      </c>
      <c r="P1671" s="86">
        <f>IF(U:U="国开1",0.09/N1671+J1671,IF(U:U="国开3",0.14/N1671+J1671,IF(U:U="国开5",0.24/N1671+J1671,IF(U:U="国开7",0.24/N1671+J1671,IF(U:U="国开10",0.29/N1671+J1671,IF(U:U="口行1",0.08/N1671+J1671,IF(U:U="口行2",0.08/N1671+J1671,IF(U:U="口行3",0.08/N1671+J1671,IF(U:U="口行5",0.13/N1671+J1671,IF(U:U="口行7",0.13/N1671+J1671,IF(U:U="口行10",0.18/N1671+J1671,IF(U:U="农发1",0.09/N1671+J1671,IF(U:U="农发2",0.09/N1671+J1671,IF(U:U="农发3",0.09/N1671+J1671,IF(U:U="农发5",0.14/N1671+J1671,IF(U:U="农发7",0.19/N1671+J1671,IF(U:U="农发10",0.19/N1671+J1671,IF(U:U="农发20",0.24/N1671+J1671,IF(U:U="国债1",0.05/N1671+J1671,IF(U:U="国债2",0.05/N1671+J1671,IF(U:U="国债3",0.05/N1671+J1671,IF(U:U="国开0",0,IF(U:U="农发0",0,IF(U:U="国债0",0,IF(U:U="口行0",0,0.1/N1671+J1671)))))))))))))))))))))))))</f>
        <v>4.0149575798143902</v>
      </c>
      <c r="Q1671" s="1"/>
      <c r="R1671" s="88">
        <f t="shared" si="53"/>
        <v>3.745757981439013</v>
      </c>
      <c r="S1671" s="1"/>
      <c r="U1671" s="1" t="str">
        <f>IF(I:I="国家开发银行","国开",IF(I:I="中国进出口银行","口行",IF(I:I="中国农业发展银行","农发","国债")))&amp;IF(G:G&lt;1,"0",G1671)</f>
        <v>国开5</v>
      </c>
      <c r="W1671" s="1"/>
      <c r="X1671" s="1"/>
    </row>
    <row r="1672" spans="1:24" ht="15.75" hidden="1" x14ac:dyDescent="0.25">
      <c r="A1672" s="113" t="str">
        <f t="shared" si="52"/>
        <v>180014.IB</v>
      </c>
      <c r="B1672" s="29" t="s">
        <v>4783</v>
      </c>
      <c r="C1672" s="29" t="s">
        <v>4784</v>
      </c>
      <c r="D1672" s="33">
        <v>43348</v>
      </c>
      <c r="E1672" s="33">
        <v>43349</v>
      </c>
      <c r="F1672" s="30">
        <v>451.5</v>
      </c>
      <c r="G1672" s="30">
        <v>3</v>
      </c>
      <c r="H1672" s="29" t="s">
        <v>12</v>
      </c>
      <c r="I1672" s="29" t="s">
        <v>31</v>
      </c>
      <c r="J1672" s="30">
        <v>3.3018000000000001</v>
      </c>
      <c r="K1672" s="30">
        <v>2.3199999999999998</v>
      </c>
      <c r="L1672" s="30">
        <v>3.3271999999999999</v>
      </c>
      <c r="M1672" s="30">
        <v>1.08</v>
      </c>
      <c r="N1672" s="84">
        <f>[1]!b_anal_modidura_cnbd(A1672,E1672,1)</f>
        <v>2.6461000000000001</v>
      </c>
      <c r="O1672" s="85">
        <f>[1]!b_anal_yield_cnbd(A1672,D1672,1)</f>
        <v>3.32</v>
      </c>
      <c r="P1672" s="86">
        <f>IF(U:U="国开1",0.09/N1672+J1672,IF(U:U="国开3",0.14/N1672+J1672,IF(U:U="国开5",0.24/N1672+J1672,IF(U:U="国开7",0.24/N1672+J1672,IF(U:U="国开10",0.29/N1672+J1672,IF(U:U="口行1",0.08/N1672+J1672,IF(U:U="口行2",0.08/N1672+J1672,IF(U:U="口行3",0.08/N1672+J1672,IF(U:U="口行5",0.13/N1672+J1672,IF(U:U="口行7",0.13/N1672+J1672,IF(U:U="口行10",0.18/N1672+J1672,IF(U:U="农发1",0.09/N1672+J1672,IF(U:U="农发2",0.09/N1672+J1672,IF(U:U="农发3",0.09/N1672+J1672,IF(U:U="农发5",0.14/N1672+J1672,IF(U:U="农发7",0.19/N1672+J1672,IF(U:U="农发10",0.19/N1672+J1672,IF(U:U="农发20",0.24/N1672+J1672,IF(U:U="国债1",0.05/N1672+J1672,IF(U:U="国债2",0.05/N1672+J1672,IF(U:U="国债3",0.05/N1672+J1672,IF(U:U="国开0",0,IF(U:U="农发0",0,IF(U:U="国债0",0,IF(U:U="口行0",0,0.1/N1672+J1672)))))))))))))))))))))))))</f>
        <v>3.3206957333434111</v>
      </c>
      <c r="Q1672" s="1"/>
      <c r="R1672" s="88">
        <f t="shared" si="53"/>
        <v>6.9573334341122006E-2</v>
      </c>
      <c r="S1672" s="1"/>
      <c r="U1672" s="1" t="str">
        <f>IF(I:I="国家开发银行","国开",IF(I:I="中国进出口银行","口行",IF(I:I="中国农业发展银行","农发","国债")))&amp;IF(G:G&lt;1,"0",G1672)</f>
        <v>国债3</v>
      </c>
      <c r="W1672" s="1"/>
      <c r="X1672" s="1"/>
    </row>
    <row r="1673" spans="1:24" ht="15.75" hidden="1" x14ac:dyDescent="0.25">
      <c r="A1673" s="113" t="str">
        <f t="shared" si="52"/>
        <v>180406.IB</v>
      </c>
      <c r="B1673" s="29" t="s">
        <v>4785</v>
      </c>
      <c r="C1673" s="29" t="s">
        <v>4786</v>
      </c>
      <c r="D1673" s="33">
        <v>43348</v>
      </c>
      <c r="E1673" s="33">
        <v>43350</v>
      </c>
      <c r="F1673" s="30">
        <v>60</v>
      </c>
      <c r="G1673" s="30">
        <v>10</v>
      </c>
      <c r="H1673" s="29" t="s">
        <v>12</v>
      </c>
      <c r="I1673" s="29" t="s">
        <v>41</v>
      </c>
      <c r="J1673" s="30">
        <v>4.3783000000000003</v>
      </c>
      <c r="K1673" s="30">
        <v>2.94</v>
      </c>
      <c r="L1673" s="30"/>
      <c r="M1673" s="30">
        <v>13.61</v>
      </c>
      <c r="N1673" s="84">
        <f>[1]!b_anal_modidura_cnbd(A1673,E1673,1)</f>
        <v>7.5808999999999997</v>
      </c>
      <c r="O1673" s="85">
        <f>[1]!b_anal_yield_cnbd(A1673,D1673,1)</f>
        <v>4.3951000000000002</v>
      </c>
      <c r="P1673" s="86">
        <f>IF(U:U="国开1",0.09/N1673+J1673,IF(U:U="国开3",0.14/N1673+J1673,IF(U:U="国开5",0.24/N1673+J1673,IF(U:U="国开7",0.24/N1673+J1673,IF(U:U="国开10",0.29/N1673+J1673,IF(U:U="口行1",0.08/N1673+J1673,IF(U:U="口行2",0.08/N1673+J1673,IF(U:U="口行3",0.08/N1673+J1673,IF(U:U="口行5",0.13/N1673+J1673,IF(U:U="口行7",0.13/N1673+J1673,IF(U:U="口行10",0.18/N1673+J1673,IF(U:U="农发1",0.09/N1673+J1673,IF(U:U="农发2",0.09/N1673+J1673,IF(U:U="农发3",0.09/N1673+J1673,IF(U:U="农发5",0.14/N1673+J1673,IF(U:U="农发7",0.19/N1673+J1673,IF(U:U="农发10",0.19/N1673+J1673,IF(U:U="农发20",0.24/N1673+J1673,IF(U:U="国债1",0.05/N1673+J1673,IF(U:U="国债2",0.05/N1673+J1673,IF(U:U="国债3",0.05/N1673+J1673,IF(U:U="国开0",0,IF(U:U="农发0",0,IF(U:U="国债0",0,IF(U:U="口行0",0,0.1/N1673+J1673)))))))))))))))))))))))))</f>
        <v>4.4033629872442592</v>
      </c>
      <c r="Q1673" s="1"/>
      <c r="R1673" s="88">
        <f t="shared" si="53"/>
        <v>0.82629872442590013</v>
      </c>
      <c r="S1673" s="1"/>
      <c r="U1673" s="1" t="str">
        <f>IF(I:I="国家开发银行","国开",IF(I:I="中国进出口银行","口行",IF(I:I="中国农业发展银行","农发","国债")))&amp;IF(G:G&lt;1,"0",G1673)</f>
        <v>农发10</v>
      </c>
      <c r="W1673" s="1"/>
      <c r="X1673" s="1"/>
    </row>
    <row r="1674" spans="1:24" ht="15.75" hidden="1" x14ac:dyDescent="0.25">
      <c r="A1674" s="113" t="str">
        <f t="shared" si="52"/>
        <v>180401.IB</v>
      </c>
      <c r="B1674" s="29" t="s">
        <v>4787</v>
      </c>
      <c r="C1674" s="29" t="s">
        <v>4788</v>
      </c>
      <c r="D1674" s="33">
        <v>43348</v>
      </c>
      <c r="E1674" s="33">
        <v>43350</v>
      </c>
      <c r="F1674" s="30">
        <v>40</v>
      </c>
      <c r="G1674" s="30">
        <v>7</v>
      </c>
      <c r="H1674" s="29" t="s">
        <v>12</v>
      </c>
      <c r="I1674" s="29" t="s">
        <v>41</v>
      </c>
      <c r="J1674" s="30">
        <v>4.3040000000000003</v>
      </c>
      <c r="K1674" s="30">
        <v>2.5499999999999998</v>
      </c>
      <c r="L1674" s="30"/>
      <c r="M1674" s="30">
        <v>1</v>
      </c>
      <c r="N1674" s="84">
        <f>[1]!b_anal_modidura_cnbd(A1674,E1674,1)</f>
        <v>5.2202999999999999</v>
      </c>
      <c r="O1674" s="85">
        <f>[1]!b_anal_yield_cnbd(A1674,D1674,1)</f>
        <v>4.3152999999999997</v>
      </c>
      <c r="P1674" s="86">
        <f>IF(U:U="国开1",0.09/N1674+J1674,IF(U:U="国开3",0.14/N1674+J1674,IF(U:U="国开5",0.24/N1674+J1674,IF(U:U="国开7",0.24/N1674+J1674,IF(U:U="国开10",0.29/N1674+J1674,IF(U:U="口行1",0.08/N1674+J1674,IF(U:U="口行2",0.08/N1674+J1674,IF(U:U="口行3",0.08/N1674+J1674,IF(U:U="口行5",0.13/N1674+J1674,IF(U:U="口行7",0.13/N1674+J1674,IF(U:U="口行10",0.18/N1674+J1674,IF(U:U="农发1",0.09/N1674+J1674,IF(U:U="农发2",0.09/N1674+J1674,IF(U:U="农发3",0.09/N1674+J1674,IF(U:U="农发5",0.14/N1674+J1674,IF(U:U="农发7",0.19/N1674+J1674,IF(U:U="农发10",0.19/N1674+J1674,IF(U:U="农发20",0.24/N1674+J1674,IF(U:U="国债1",0.05/N1674+J1674,IF(U:U="国债2",0.05/N1674+J1674,IF(U:U="国债3",0.05/N1674+J1674,IF(U:U="国开0",0,IF(U:U="农发0",0,IF(U:U="国债0",0,IF(U:U="口行0",0,0.1/N1674+J1674)))))))))))))))))))))))))</f>
        <v>4.340396375687221</v>
      </c>
      <c r="Q1674" s="1"/>
      <c r="R1674" s="88">
        <f t="shared" si="53"/>
        <v>2.5096375687221339</v>
      </c>
      <c r="S1674" s="1"/>
      <c r="U1674" s="1" t="str">
        <f>IF(I:I="国家开发银行","国开",IF(I:I="中国进出口银行","口行",IF(I:I="中国农业发展银行","农发","国债")))&amp;IF(G:G&lt;1,"0",G1674)</f>
        <v>农发7</v>
      </c>
      <c r="W1674" s="1"/>
      <c r="X1674" s="1"/>
    </row>
    <row r="1675" spans="1:24" ht="15.75" hidden="1" x14ac:dyDescent="0.25">
      <c r="A1675" s="113" t="str">
        <f t="shared" si="52"/>
        <v>180206.IB</v>
      </c>
      <c r="B1675" s="29" t="s">
        <v>4789</v>
      </c>
      <c r="C1675" s="29" t="s">
        <v>4790</v>
      </c>
      <c r="D1675" s="33">
        <v>43349</v>
      </c>
      <c r="E1675" s="33">
        <v>43354</v>
      </c>
      <c r="F1675" s="30">
        <v>40.5</v>
      </c>
      <c r="G1675" s="30">
        <v>7</v>
      </c>
      <c r="H1675" s="29" t="s">
        <v>12</v>
      </c>
      <c r="I1675" s="29" t="s">
        <v>15</v>
      </c>
      <c r="J1675" s="30">
        <v>4.2766999999999999</v>
      </c>
      <c r="K1675" s="30">
        <v>2.75</v>
      </c>
      <c r="L1675" s="30"/>
      <c r="M1675" s="30">
        <v>8.91</v>
      </c>
      <c r="N1675" s="84">
        <f>[1]!b_anal_modidura_cnbd(A1675,E1675,1)</f>
        <v>5.4497999999999998</v>
      </c>
      <c r="O1675" s="85">
        <f>[1]!b_anal_yield_cnbd(A1675,D1675,1)</f>
        <v>4.3002000000000002</v>
      </c>
      <c r="P1675" s="86">
        <f>IF(U:U="国开1",0.09/N1675+J1675,IF(U:U="国开3",0.14/N1675+J1675,IF(U:U="国开5",0.24/N1675+J1675,IF(U:U="国开7",0.24/N1675+J1675,IF(U:U="国开10",0.29/N1675+J1675,IF(U:U="口行1",0.08/N1675+J1675,IF(U:U="口行2",0.08/N1675+J1675,IF(U:U="口行3",0.08/N1675+J1675,IF(U:U="口行5",0.13/N1675+J1675,IF(U:U="口行7",0.13/N1675+J1675,IF(U:U="口行10",0.18/N1675+J1675,IF(U:U="农发1",0.09/N1675+J1675,IF(U:U="农发2",0.09/N1675+J1675,IF(U:U="农发3",0.09/N1675+J1675,IF(U:U="农发5",0.14/N1675+J1675,IF(U:U="农发7",0.19/N1675+J1675,IF(U:U="农发10",0.19/N1675+J1675,IF(U:U="农发20",0.24/N1675+J1675,IF(U:U="国债1",0.05/N1675+J1675,IF(U:U="国债2",0.05/N1675+J1675,IF(U:U="国债3",0.05/N1675+J1675,IF(U:U="国开0",0,IF(U:U="农发0",0,IF(U:U="国债0",0,IF(U:U="口行0",0,0.1/N1675+J1675)))))))))))))))))))))))))</f>
        <v>4.3207383133325994</v>
      </c>
      <c r="Q1675" s="1"/>
      <c r="R1675" s="88">
        <f t="shared" si="53"/>
        <v>2.0538313332599145</v>
      </c>
      <c r="S1675" s="1"/>
      <c r="U1675" s="1" t="str">
        <f>IF(I:I="国家开发银行","国开",IF(I:I="中国进出口银行","口行",IF(I:I="中国农业发展银行","农发","国债")))&amp;IF(G:G&lt;1,"0",G1675)</f>
        <v>国开7</v>
      </c>
      <c r="W1675" s="1"/>
      <c r="X1675" s="1"/>
    </row>
    <row r="1676" spans="1:24" ht="15.75" hidden="1" x14ac:dyDescent="0.25">
      <c r="A1676" s="113" t="str">
        <f t="shared" si="52"/>
        <v>180210.IB</v>
      </c>
      <c r="B1676" s="29" t="s">
        <v>4791</v>
      </c>
      <c r="C1676" s="29" t="s">
        <v>4792</v>
      </c>
      <c r="D1676" s="33">
        <v>43349</v>
      </c>
      <c r="E1676" s="33">
        <v>43354</v>
      </c>
      <c r="F1676" s="30">
        <v>100.5</v>
      </c>
      <c r="G1676" s="30">
        <v>10</v>
      </c>
      <c r="H1676" s="29" t="s">
        <v>12</v>
      </c>
      <c r="I1676" s="29" t="s">
        <v>15</v>
      </c>
      <c r="J1676" s="30">
        <v>4.1825999999999999</v>
      </c>
      <c r="K1676" s="30">
        <v>3.61</v>
      </c>
      <c r="L1676" s="30"/>
      <c r="M1676" s="30">
        <v>4.62</v>
      </c>
      <c r="N1676" s="84">
        <f>[1]!b_anal_modidura_cnbd(A1676,E1676,1)</f>
        <v>7.8867000000000003</v>
      </c>
      <c r="O1676" s="85">
        <f>[1]!b_anal_yield_cnbd(A1676,D1676,1)</f>
        <v>4.21</v>
      </c>
      <c r="P1676" s="86">
        <f>IF(U:U="国开1",0.09/N1676+J1676,IF(U:U="国开3",0.14/N1676+J1676,IF(U:U="国开5",0.24/N1676+J1676,IF(U:U="国开7",0.24/N1676+J1676,IF(U:U="国开10",0.29/N1676+J1676,IF(U:U="口行1",0.08/N1676+J1676,IF(U:U="口行2",0.08/N1676+J1676,IF(U:U="口行3",0.08/N1676+J1676,IF(U:U="口行5",0.13/N1676+J1676,IF(U:U="口行7",0.13/N1676+J1676,IF(U:U="口行10",0.18/N1676+J1676,IF(U:U="农发1",0.09/N1676+J1676,IF(U:U="农发2",0.09/N1676+J1676,IF(U:U="农发3",0.09/N1676+J1676,IF(U:U="农发5",0.14/N1676+J1676,IF(U:U="农发7",0.19/N1676+J1676,IF(U:U="农发10",0.19/N1676+J1676,IF(U:U="农发20",0.24/N1676+J1676,IF(U:U="国债1",0.05/N1676+J1676,IF(U:U="国债2",0.05/N1676+J1676,IF(U:U="国债3",0.05/N1676+J1676,IF(U:U="国开0",0,IF(U:U="农发0",0,IF(U:U="国债0",0,IF(U:U="口行0",0,0.1/N1676+J1676)))))))))))))))))))))))))</f>
        <v>4.2193707659730935</v>
      </c>
      <c r="Q1676" s="1"/>
      <c r="R1676" s="88">
        <f t="shared" si="53"/>
        <v>0.93707659730934978</v>
      </c>
      <c r="S1676" s="1"/>
      <c r="U1676" s="1" t="str">
        <f>IF(I:I="国家开发银行","国开",IF(I:I="中国进出口银行","口行",IF(I:I="中国农业发展银行","农发","国债")))&amp;IF(G:G&lt;1,"0",G1676)</f>
        <v>国开10</v>
      </c>
      <c r="W1676" s="1"/>
      <c r="X1676" s="1"/>
    </row>
    <row r="1677" spans="1:24" ht="15.75" hidden="1" x14ac:dyDescent="0.25">
      <c r="A1677" s="113" t="str">
        <f t="shared" si="52"/>
        <v>180212.IB</v>
      </c>
      <c r="B1677" s="29" t="s">
        <v>4793</v>
      </c>
      <c r="C1677" s="29" t="s">
        <v>4794</v>
      </c>
      <c r="D1677" s="33">
        <v>43354</v>
      </c>
      <c r="E1677" s="33">
        <v>43356</v>
      </c>
      <c r="F1677" s="30">
        <v>70</v>
      </c>
      <c r="G1677" s="30">
        <v>3</v>
      </c>
      <c r="H1677" s="29" t="s">
        <v>12</v>
      </c>
      <c r="I1677" s="29" t="s">
        <v>15</v>
      </c>
      <c r="J1677" s="30">
        <v>3.7555000000000001</v>
      </c>
      <c r="K1677" s="30">
        <v>2.68</v>
      </c>
      <c r="L1677" s="30"/>
      <c r="M1677" s="30">
        <v>2.33</v>
      </c>
      <c r="N1677" s="84">
        <f>[1]!b_anal_modidura_cnbd(A1677,E1677,1)</f>
        <v>2.7736000000000001</v>
      </c>
      <c r="O1677" s="85">
        <f>[1]!b_anal_yield_cnbd(A1677,D1677,1)</f>
        <v>3.7601</v>
      </c>
      <c r="P1677" s="86">
        <f>IF(U:U="国开1",0.09/N1677+J1677,IF(U:U="国开3",0.14/N1677+J1677,IF(U:U="国开5",0.24/N1677+J1677,IF(U:U="国开7",0.24/N1677+J1677,IF(U:U="国开10",0.29/N1677+J1677,IF(U:U="口行1",0.08/N1677+J1677,IF(U:U="口行2",0.08/N1677+J1677,IF(U:U="口行3",0.08/N1677+J1677,IF(U:U="口行5",0.13/N1677+J1677,IF(U:U="口行7",0.13/N1677+J1677,IF(U:U="口行10",0.18/N1677+J1677,IF(U:U="农发1",0.09/N1677+J1677,IF(U:U="农发2",0.09/N1677+J1677,IF(U:U="农发3",0.09/N1677+J1677,IF(U:U="农发5",0.14/N1677+J1677,IF(U:U="农发7",0.19/N1677+J1677,IF(U:U="农发10",0.19/N1677+J1677,IF(U:U="农发20",0.24/N1677+J1677,IF(U:U="国债1",0.05/N1677+J1677,IF(U:U="国债2",0.05/N1677+J1677,IF(U:U="国债3",0.05/N1677+J1677,IF(U:U="国开0",0,IF(U:U="农发0",0,IF(U:U="国债0",0,IF(U:U="口行0",0,0.1/N1677+J1677)))))))))))))))))))))))))</f>
        <v>3.8059759157773292</v>
      </c>
      <c r="Q1677" s="1"/>
      <c r="R1677" s="88">
        <f t="shared" si="53"/>
        <v>4.587591577732919</v>
      </c>
      <c r="S1677" s="1"/>
      <c r="U1677" s="1" t="str">
        <f>IF(I:I="国家开发银行","国开",IF(I:I="中国进出口银行","口行",IF(I:I="中国农业发展银行","农发","国债")))&amp;IF(G:G&lt;1,"0",G1677)</f>
        <v>国开3</v>
      </c>
      <c r="W1677" s="1"/>
      <c r="X1677" s="1"/>
    </row>
    <row r="1678" spans="1:24" ht="15.75" hidden="1" x14ac:dyDescent="0.25">
      <c r="A1678" s="113" t="str">
        <f t="shared" si="52"/>
        <v>180211.IB</v>
      </c>
      <c r="B1678" s="29" t="s">
        <v>4795</v>
      </c>
      <c r="C1678" s="29" t="s">
        <v>4796</v>
      </c>
      <c r="D1678" s="33">
        <v>43354</v>
      </c>
      <c r="E1678" s="33">
        <v>43356</v>
      </c>
      <c r="F1678" s="30">
        <v>80</v>
      </c>
      <c r="G1678" s="30">
        <v>5</v>
      </c>
      <c r="H1678" s="29" t="s">
        <v>12</v>
      </c>
      <c r="I1678" s="29" t="s">
        <v>15</v>
      </c>
      <c r="J1678" s="30">
        <v>4.0392999999999999</v>
      </c>
      <c r="K1678" s="30">
        <v>3.02</v>
      </c>
      <c r="L1678" s="30"/>
      <c r="M1678" s="30">
        <v>3.46</v>
      </c>
      <c r="N1678" s="84">
        <f>[1]!b_anal_modidura_cnbd(A1678,E1678,1)</f>
        <v>4.3887999999999998</v>
      </c>
      <c r="O1678" s="85">
        <f>[1]!b_anal_yield_cnbd(A1678,D1678,1)</f>
        <v>4.0648999999999997</v>
      </c>
      <c r="P1678" s="86">
        <f>IF(U:U="国开1",0.09/N1678+J1678,IF(U:U="国开3",0.14/N1678+J1678,IF(U:U="国开5",0.24/N1678+J1678,IF(U:U="国开7",0.24/N1678+J1678,IF(U:U="国开10",0.29/N1678+J1678,IF(U:U="口行1",0.08/N1678+J1678,IF(U:U="口行2",0.08/N1678+J1678,IF(U:U="口行3",0.08/N1678+J1678,IF(U:U="口行5",0.13/N1678+J1678,IF(U:U="口行7",0.13/N1678+J1678,IF(U:U="口行10",0.18/N1678+J1678,IF(U:U="农发1",0.09/N1678+J1678,IF(U:U="农发2",0.09/N1678+J1678,IF(U:U="农发3",0.09/N1678+J1678,IF(U:U="农发5",0.14/N1678+J1678,IF(U:U="农发7",0.19/N1678+J1678,IF(U:U="农发10",0.19/N1678+J1678,IF(U:U="农发20",0.24/N1678+J1678,IF(U:U="国债1",0.05/N1678+J1678,IF(U:U="国债2",0.05/N1678+J1678,IF(U:U="国债3",0.05/N1678+J1678,IF(U:U="国开0",0,IF(U:U="农发0",0,IF(U:U="国债0",0,IF(U:U="口行0",0,0.1/N1678+J1678)))))))))))))))))))))))))</f>
        <v>4.0939846518410494</v>
      </c>
      <c r="Q1678" s="1"/>
      <c r="R1678" s="88">
        <f t="shared" si="53"/>
        <v>2.9084651841049691</v>
      </c>
      <c r="S1678" s="1"/>
      <c r="U1678" s="1" t="str">
        <f>IF(I:I="国家开发银行","国开",IF(I:I="中国进出口银行","口行",IF(I:I="中国农业发展银行","农发","国债")))&amp;IF(G:G&lt;1,"0",G1678)</f>
        <v>国开5</v>
      </c>
      <c r="W1678" s="1"/>
      <c r="X1678" s="1"/>
    </row>
    <row r="1679" spans="1:24" ht="15.75" hidden="1" x14ac:dyDescent="0.25">
      <c r="A1679" s="113" t="str">
        <f t="shared" si="52"/>
        <v>180016.IB</v>
      </c>
      <c r="B1679" s="29" t="s">
        <v>4797</v>
      </c>
      <c r="C1679" s="29" t="s">
        <v>4798</v>
      </c>
      <c r="D1679" s="33">
        <v>43355</v>
      </c>
      <c r="E1679" s="33">
        <v>43356</v>
      </c>
      <c r="F1679" s="30">
        <v>450.5</v>
      </c>
      <c r="G1679" s="30">
        <v>5</v>
      </c>
      <c r="H1679" s="29" t="s">
        <v>12</v>
      </c>
      <c r="I1679" s="29" t="s">
        <v>31</v>
      </c>
      <c r="J1679" s="30">
        <v>3.4878</v>
      </c>
      <c r="K1679" s="30">
        <v>2.16</v>
      </c>
      <c r="L1679" s="30">
        <v>3.5247000000000002</v>
      </c>
      <c r="M1679" s="30">
        <v>13.39</v>
      </c>
      <c r="N1679" s="84">
        <f>[1]!b_anal_modidura_cnbd(A1679,E1679,1)</f>
        <v>4.3640999999999996</v>
      </c>
      <c r="O1679" s="85">
        <f>[1]!b_anal_yield_cnbd(A1679,D1679,1)</f>
        <v>3.5099</v>
      </c>
      <c r="P1679" s="86">
        <f>IF(U:U="国开1",0.09/N1679+J1679,IF(U:U="国开3",0.14/N1679+J1679,IF(U:U="国开5",0.24/N1679+J1679,IF(U:U="国开7",0.24/N1679+J1679,IF(U:U="国开10",0.29/N1679+J1679,IF(U:U="口行1",0.08/N1679+J1679,IF(U:U="口行2",0.08/N1679+J1679,IF(U:U="口行3",0.08/N1679+J1679,IF(U:U="口行5",0.13/N1679+J1679,IF(U:U="口行7",0.13/N1679+J1679,IF(U:U="口行10",0.18/N1679+J1679,IF(U:U="农发1",0.09/N1679+J1679,IF(U:U="农发2",0.09/N1679+J1679,IF(U:U="农发3",0.09/N1679+J1679,IF(U:U="农发5",0.14/N1679+J1679,IF(U:U="农发7",0.19/N1679+J1679,IF(U:U="农发10",0.19/N1679+J1679,IF(U:U="农发20",0.24/N1679+J1679,IF(U:U="国债1",0.05/N1679+J1679,IF(U:U="国债2",0.05/N1679+J1679,IF(U:U="国债3",0.05/N1679+J1679,IF(U:U="国开0",0,IF(U:U="农发0",0,IF(U:U="国债0",0,IF(U:U="口行0",0,0.1/N1679+J1679)))))))))))))))))))))))))</f>
        <v>3.5107142320295135</v>
      </c>
      <c r="Q1679" s="1"/>
      <c r="R1679" s="88">
        <f t="shared" si="53"/>
        <v>8.1423202951347307E-2</v>
      </c>
      <c r="S1679" s="1"/>
      <c r="U1679" s="1" t="str">
        <f>IF(I:I="国家开发银行","国开",IF(I:I="中国进出口银行","口行",IF(I:I="中国农业发展银行","农发","国债")))&amp;IF(G:G&lt;1,"0",G1679)</f>
        <v>国债5</v>
      </c>
      <c r="W1679" s="1"/>
      <c r="X1679" s="1"/>
    </row>
    <row r="1680" spans="1:24" ht="15.75" hidden="1" x14ac:dyDescent="0.25">
      <c r="A1680" s="113" t="str">
        <f t="shared" si="52"/>
        <v>180309.IB</v>
      </c>
      <c r="B1680" s="29" t="s">
        <v>4799</v>
      </c>
      <c r="C1680" s="29" t="s">
        <v>4800</v>
      </c>
      <c r="D1680" s="33">
        <v>43356</v>
      </c>
      <c r="E1680" s="33">
        <v>43360</v>
      </c>
      <c r="F1680" s="30">
        <v>40</v>
      </c>
      <c r="G1680" s="30">
        <v>5</v>
      </c>
      <c r="H1680" s="29" t="s">
        <v>12</v>
      </c>
      <c r="I1680" s="29" t="s">
        <v>22</v>
      </c>
      <c r="J1680" s="30">
        <v>4.1132</v>
      </c>
      <c r="K1680" s="30">
        <v>2.44</v>
      </c>
      <c r="L1680" s="30"/>
      <c r="M1680" s="30">
        <v>10.33</v>
      </c>
      <c r="N1680" s="84">
        <f>[1]!b_anal_modidura_cnbd(A1680,E1680,1)</f>
        <v>4.1836000000000002</v>
      </c>
      <c r="O1680" s="85">
        <f>[1]!b_anal_yield_cnbd(A1680,D1680,1)</f>
        <v>4.1148999999999996</v>
      </c>
      <c r="P1680" s="86">
        <f>IF(U:U="国开1",0.09/N1680+J1680,IF(U:U="国开3",0.14/N1680+J1680,IF(U:U="国开5",0.24/N1680+J1680,IF(U:U="国开7",0.24/N1680+J1680,IF(U:U="国开10",0.29/N1680+J1680,IF(U:U="口行1",0.08/N1680+J1680,IF(U:U="口行2",0.08/N1680+J1680,IF(U:U="口行3",0.08/N1680+J1680,IF(U:U="口行5",0.13/N1680+J1680,IF(U:U="口行7",0.13/N1680+J1680,IF(U:U="口行10",0.18/N1680+J1680,IF(U:U="农发1",0.09/N1680+J1680,IF(U:U="农发2",0.09/N1680+J1680,IF(U:U="农发3",0.09/N1680+J1680,IF(U:U="农发5",0.14/N1680+J1680,IF(U:U="农发7",0.19/N1680+J1680,IF(U:U="农发10",0.19/N1680+J1680,IF(U:U="农发20",0.24/N1680+J1680,IF(U:U="国债1",0.05/N1680+J1680,IF(U:U="国债2",0.05/N1680+J1680,IF(U:U="国债3",0.05/N1680+J1680,IF(U:U="国开0",0,IF(U:U="农发0",0,IF(U:U="国债0",0,IF(U:U="口行0",0,0.1/N1680+J1680)))))))))))))))))))))))))</f>
        <v>4.1442737164164836</v>
      </c>
      <c r="Q1680" s="1"/>
      <c r="R1680" s="88">
        <f t="shared" si="53"/>
        <v>2.9373716416484008</v>
      </c>
      <c r="S1680" s="1"/>
      <c r="U1680" s="1" t="str">
        <f>IF(I:I="国家开发银行","国开",IF(I:I="中国进出口银行","口行",IF(I:I="中国农业发展银行","农发","国债")))&amp;IF(G:G&lt;1,"0",G1680)</f>
        <v>口行5</v>
      </c>
      <c r="W1680" s="1"/>
      <c r="X1680" s="1"/>
    </row>
    <row r="1681" spans="1:24" ht="15.75" hidden="1" x14ac:dyDescent="0.25">
      <c r="A1681" s="113" t="str">
        <f t="shared" si="52"/>
        <v>180210.IB</v>
      </c>
      <c r="B1681" s="29" t="s">
        <v>4801</v>
      </c>
      <c r="C1681" s="29" t="s">
        <v>4802</v>
      </c>
      <c r="D1681" s="33">
        <v>43356</v>
      </c>
      <c r="E1681" s="33">
        <v>43360</v>
      </c>
      <c r="F1681" s="30">
        <v>120</v>
      </c>
      <c r="G1681" s="30">
        <v>10</v>
      </c>
      <c r="H1681" s="29" t="s">
        <v>12</v>
      </c>
      <c r="I1681" s="29" t="s">
        <v>15</v>
      </c>
      <c r="J1681" s="30">
        <v>4.2218</v>
      </c>
      <c r="K1681" s="30">
        <v>3.39</v>
      </c>
      <c r="L1681" s="30"/>
      <c r="M1681" s="30">
        <v>11.49</v>
      </c>
      <c r="N1681" s="84">
        <f>[1]!b_anal_modidura_cnbd(A1681,E1681,1)</f>
        <v>7.8758999999999997</v>
      </c>
      <c r="O1681" s="85">
        <f>[1]!b_anal_yield_cnbd(A1681,D1681,1)</f>
        <v>4.2465000000000002</v>
      </c>
      <c r="P1681" s="86">
        <f>IF(U:U="国开1",0.09/N1681+J1681,IF(U:U="国开3",0.14/N1681+J1681,IF(U:U="国开5",0.24/N1681+J1681,IF(U:U="国开7",0.24/N1681+J1681,IF(U:U="国开10",0.29/N1681+J1681,IF(U:U="口行1",0.08/N1681+J1681,IF(U:U="口行2",0.08/N1681+J1681,IF(U:U="口行3",0.08/N1681+J1681,IF(U:U="口行5",0.13/N1681+J1681,IF(U:U="口行7",0.13/N1681+J1681,IF(U:U="口行10",0.18/N1681+J1681,IF(U:U="农发1",0.09/N1681+J1681,IF(U:U="农发2",0.09/N1681+J1681,IF(U:U="农发3",0.09/N1681+J1681,IF(U:U="农发5",0.14/N1681+J1681,IF(U:U="农发7",0.19/N1681+J1681,IF(U:U="农发10",0.19/N1681+J1681,IF(U:U="农发20",0.24/N1681+J1681,IF(U:U="国债1",0.05/N1681+J1681,IF(U:U="国债2",0.05/N1681+J1681,IF(U:U="国债3",0.05/N1681+J1681,IF(U:U="国开0",0,IF(U:U="农发0",0,IF(U:U="国债0",0,IF(U:U="口行0",0,0.1/N1681+J1681)))))))))))))))))))))))))</f>
        <v>4.2586211886895464</v>
      </c>
      <c r="Q1681" s="1"/>
      <c r="R1681" s="88">
        <f t="shared" si="53"/>
        <v>1.2121188689546258</v>
      </c>
      <c r="S1681" s="1"/>
      <c r="U1681" s="1" t="str">
        <f>IF(I:I="国家开发银行","国开",IF(I:I="中国进出口银行","口行",IF(I:I="中国农业发展银行","农发","国债")))&amp;IF(G:G&lt;1,"0",G1681)</f>
        <v>国开10</v>
      </c>
      <c r="W1681" s="1"/>
      <c r="X1681" s="1"/>
    </row>
    <row r="1682" spans="1:24" ht="15.75" hidden="1" x14ac:dyDescent="0.25">
      <c r="A1682" s="113" t="str">
        <f t="shared" si="52"/>
        <v>180304.IB</v>
      </c>
      <c r="B1682" s="29" t="s">
        <v>4803</v>
      </c>
      <c r="C1682" s="29" t="s">
        <v>4804</v>
      </c>
      <c r="D1682" s="33">
        <v>43356</v>
      </c>
      <c r="E1682" s="33">
        <v>43360</v>
      </c>
      <c r="F1682" s="30">
        <v>30</v>
      </c>
      <c r="G1682" s="30">
        <v>3</v>
      </c>
      <c r="H1682" s="29" t="s">
        <v>12</v>
      </c>
      <c r="I1682" s="29" t="s">
        <v>22</v>
      </c>
      <c r="J1682" s="30">
        <v>3.78</v>
      </c>
      <c r="K1682" s="30">
        <v>3.37</v>
      </c>
      <c r="L1682" s="30"/>
      <c r="M1682" s="30">
        <v>3.25</v>
      </c>
      <c r="N1682" s="84">
        <f>[1]!b_anal_modidura_cnbd(A1682,E1682,1)</f>
        <v>2.3262999999999998</v>
      </c>
      <c r="O1682" s="85">
        <f>[1]!b_anal_yield_cnbd(A1682,D1682,1)</f>
        <v>3.8087</v>
      </c>
      <c r="P1682" s="86">
        <f>IF(U:U="国开1",0.09/N1682+J1682,IF(U:U="国开3",0.14/N1682+J1682,IF(U:U="国开5",0.24/N1682+J1682,IF(U:U="国开7",0.24/N1682+J1682,IF(U:U="国开10",0.29/N1682+J1682,IF(U:U="口行1",0.08/N1682+J1682,IF(U:U="口行2",0.08/N1682+J1682,IF(U:U="口行3",0.08/N1682+J1682,IF(U:U="口行5",0.13/N1682+J1682,IF(U:U="口行7",0.13/N1682+J1682,IF(U:U="口行10",0.18/N1682+J1682,IF(U:U="农发1",0.09/N1682+J1682,IF(U:U="农发2",0.09/N1682+J1682,IF(U:U="农发3",0.09/N1682+J1682,IF(U:U="农发5",0.14/N1682+J1682,IF(U:U="农发7",0.19/N1682+J1682,IF(U:U="农发10",0.19/N1682+J1682,IF(U:U="农发20",0.24/N1682+J1682,IF(U:U="国债1",0.05/N1682+J1682,IF(U:U="国债2",0.05/N1682+J1682,IF(U:U="国债3",0.05/N1682+J1682,IF(U:U="国开0",0,IF(U:U="农发0",0,IF(U:U="国债0",0,IF(U:U="口行0",0,0.1/N1682+J1682)))))))))))))))))))))))))</f>
        <v>3.8143893736835315</v>
      </c>
      <c r="Q1682" s="1"/>
      <c r="R1682" s="88">
        <f t="shared" si="53"/>
        <v>0.56893736835315067</v>
      </c>
      <c r="S1682" s="1"/>
      <c r="U1682" s="1" t="str">
        <f>IF(I:I="国家开发银行","国开",IF(I:I="中国进出口银行","口行",IF(I:I="中国农业发展银行","农发","国债")))&amp;IF(G:G&lt;1,"0",G1682)</f>
        <v>口行3</v>
      </c>
      <c r="W1682" s="1"/>
      <c r="X1682" s="1"/>
    </row>
    <row r="1683" spans="1:24" ht="15.75" hidden="1" x14ac:dyDescent="0.25">
      <c r="A1683" s="113" t="str">
        <f t="shared" si="52"/>
        <v>180206.IB</v>
      </c>
      <c r="B1683" s="29" t="s">
        <v>4805</v>
      </c>
      <c r="C1683" s="29" t="s">
        <v>4806</v>
      </c>
      <c r="D1683" s="33">
        <v>43356</v>
      </c>
      <c r="E1683" s="33">
        <v>43360</v>
      </c>
      <c r="F1683" s="30">
        <v>50</v>
      </c>
      <c r="G1683" s="30">
        <v>7</v>
      </c>
      <c r="H1683" s="29" t="s">
        <v>12</v>
      </c>
      <c r="I1683" s="29" t="s">
        <v>15</v>
      </c>
      <c r="J1683" s="30">
        <v>4.2999000000000001</v>
      </c>
      <c r="K1683" s="30">
        <v>2.91</v>
      </c>
      <c r="L1683" s="30"/>
      <c r="M1683" s="30">
        <v>1.06</v>
      </c>
      <c r="N1683" s="84">
        <f>[1]!b_anal_modidura_cnbd(A1683,E1683,1)</f>
        <v>5.4367999999999999</v>
      </c>
      <c r="O1683" s="85">
        <f>[1]!b_anal_yield_cnbd(A1683,D1683,1)</f>
        <v>4.3300999999999998</v>
      </c>
      <c r="P1683" s="86">
        <f>IF(U:U="国开1",0.09/N1683+J1683,IF(U:U="国开3",0.14/N1683+J1683,IF(U:U="国开5",0.24/N1683+J1683,IF(U:U="国开7",0.24/N1683+J1683,IF(U:U="国开10",0.29/N1683+J1683,IF(U:U="口行1",0.08/N1683+J1683,IF(U:U="口行2",0.08/N1683+J1683,IF(U:U="口行3",0.08/N1683+J1683,IF(U:U="口行5",0.13/N1683+J1683,IF(U:U="口行7",0.13/N1683+J1683,IF(U:U="口行10",0.18/N1683+J1683,IF(U:U="农发1",0.09/N1683+J1683,IF(U:U="农发2",0.09/N1683+J1683,IF(U:U="农发3",0.09/N1683+J1683,IF(U:U="农发5",0.14/N1683+J1683,IF(U:U="农发7",0.19/N1683+J1683,IF(U:U="农发10",0.19/N1683+J1683,IF(U:U="农发20",0.24/N1683+J1683,IF(U:U="国债1",0.05/N1683+J1683,IF(U:U="国债2",0.05/N1683+J1683,IF(U:U="国债3",0.05/N1683+J1683,IF(U:U="国开0",0,IF(U:U="农发0",0,IF(U:U="国债0",0,IF(U:U="口行0",0,0.1/N1683+J1683)))))))))))))))))))))))))</f>
        <v>4.3440436138905243</v>
      </c>
      <c r="Q1683" s="1"/>
      <c r="R1683" s="88">
        <f t="shared" si="53"/>
        <v>1.3943613890524453</v>
      </c>
      <c r="S1683" s="1"/>
      <c r="U1683" s="1" t="str">
        <f>IF(I:I="国家开发银行","国开",IF(I:I="中国进出口银行","口行",IF(I:I="中国农业发展银行","农发","国债")))&amp;IF(G:G&lt;1,"0",G1683)</f>
        <v>国开7</v>
      </c>
      <c r="W1683" s="1"/>
      <c r="X1683" s="1"/>
    </row>
    <row r="1684" spans="1:24" ht="15.75" hidden="1" x14ac:dyDescent="0.25">
      <c r="A1684" s="113" t="str">
        <f t="shared" si="52"/>
        <v>180017.IB</v>
      </c>
      <c r="B1684" s="29" t="s">
        <v>4807</v>
      </c>
      <c r="C1684" s="29" t="s">
        <v>4808</v>
      </c>
      <c r="D1684" s="33">
        <v>43357</v>
      </c>
      <c r="E1684" s="33">
        <v>43360</v>
      </c>
      <c r="F1684" s="30">
        <v>304.5</v>
      </c>
      <c r="G1684" s="30">
        <v>30</v>
      </c>
      <c r="H1684" s="29" t="s">
        <v>12</v>
      </c>
      <c r="I1684" s="29" t="s">
        <v>31</v>
      </c>
      <c r="J1684" s="30">
        <v>4.2285000000000004</v>
      </c>
      <c r="K1684" s="30">
        <v>2.33</v>
      </c>
      <c r="L1684" s="30"/>
      <c r="M1684" s="30">
        <v>1.3</v>
      </c>
      <c r="N1684" s="84">
        <f>[1]!b_anal_modidura_cnbd(A1684,E1684,1)</f>
        <v>16.997699999999998</v>
      </c>
      <c r="O1684" s="85">
        <f>[1]!b_anal_yield_cnbd(A1684,D1684,1)</f>
        <v>4.2275</v>
      </c>
      <c r="P1684" s="86">
        <f>IF(U:U="国开1",0.09/N1684+J1684,IF(U:U="国开3",0.14/N1684+J1684,IF(U:U="国开5",0.24/N1684+J1684,IF(U:U="国开7",0.24/N1684+J1684,IF(U:U="国开10",0.29/N1684+J1684,IF(U:U="口行1",0.08/N1684+J1684,IF(U:U="口行2",0.08/N1684+J1684,IF(U:U="口行3",0.08/N1684+J1684,IF(U:U="口行5",0.13/N1684+J1684,IF(U:U="口行7",0.13/N1684+J1684,IF(U:U="口行10",0.18/N1684+J1684,IF(U:U="农发1",0.09/N1684+J1684,IF(U:U="农发2",0.09/N1684+J1684,IF(U:U="农发3",0.09/N1684+J1684,IF(U:U="农发5",0.14/N1684+J1684,IF(U:U="农发7",0.19/N1684+J1684,IF(U:U="农发10",0.19/N1684+J1684,IF(U:U="农发20",0.24/N1684+J1684,IF(U:U="国债1",0.05/N1684+J1684,IF(U:U="国债2",0.05/N1684+J1684,IF(U:U="国债3",0.05/N1684+J1684,IF(U:U="国开0",0,IF(U:U="农发0",0,IF(U:U="国债0",0,IF(U:U="口行0",0,0.1/N1684+J1684)))))))))))))))))))))))))</f>
        <v>4.2343831488966162</v>
      </c>
      <c r="Q1684" s="1"/>
      <c r="R1684" s="88">
        <f t="shared" si="53"/>
        <v>0.68831488966161203</v>
      </c>
      <c r="S1684" s="1"/>
      <c r="U1684" s="1" t="str">
        <f>IF(I:I="国家开发银行","国开",IF(I:I="中国进出口银行","口行",IF(I:I="中国农业发展银行","农发","国债")))&amp;IF(G:G&lt;1,"0",G1684)</f>
        <v>国债30</v>
      </c>
      <c r="W1684" s="1"/>
      <c r="X1684" s="1"/>
    </row>
    <row r="1685" spans="1:24" ht="15.75" hidden="1" x14ac:dyDescent="0.25">
      <c r="A1685" s="113" t="str">
        <f t="shared" si="52"/>
        <v>180211.IB</v>
      </c>
      <c r="B1685" s="29" t="s">
        <v>4809</v>
      </c>
      <c r="C1685" s="29" t="s">
        <v>4810</v>
      </c>
      <c r="D1685" s="33">
        <v>43361</v>
      </c>
      <c r="E1685" s="33">
        <v>43364</v>
      </c>
      <c r="F1685" s="30">
        <v>83.3</v>
      </c>
      <c r="G1685" s="30">
        <v>5</v>
      </c>
      <c r="H1685" s="29" t="s">
        <v>12</v>
      </c>
      <c r="I1685" s="29" t="s">
        <v>15</v>
      </c>
      <c r="J1685" s="30">
        <v>3.9946000000000002</v>
      </c>
      <c r="K1685" s="30">
        <v>3.39</v>
      </c>
      <c r="L1685" s="30"/>
      <c r="M1685" s="30">
        <v>3.15</v>
      </c>
      <c r="N1685" s="84">
        <f>[1]!b_anal_modidura_cnbd(A1685,E1685,1)</f>
        <v>4.3663999999999996</v>
      </c>
      <c r="O1685" s="85">
        <f>[1]!b_anal_yield_cnbd(A1685,D1685,1)</f>
        <v>4.0399000000000003</v>
      </c>
      <c r="P1685" s="86">
        <f>IF(U:U="国开1",0.09/N1685+J1685,IF(U:U="国开3",0.14/N1685+J1685,IF(U:U="国开5",0.24/N1685+J1685,IF(U:U="国开7",0.24/N1685+J1685,IF(U:U="国开10",0.29/N1685+J1685,IF(U:U="口行1",0.08/N1685+J1685,IF(U:U="口行2",0.08/N1685+J1685,IF(U:U="口行3",0.08/N1685+J1685,IF(U:U="口行5",0.13/N1685+J1685,IF(U:U="口行7",0.13/N1685+J1685,IF(U:U="口行10",0.18/N1685+J1685,IF(U:U="农发1",0.09/N1685+J1685,IF(U:U="农发2",0.09/N1685+J1685,IF(U:U="农发3",0.09/N1685+J1685,IF(U:U="农发5",0.14/N1685+J1685,IF(U:U="农发7",0.19/N1685+J1685,IF(U:U="农发10",0.19/N1685+J1685,IF(U:U="农发20",0.24/N1685+J1685,IF(U:U="国债1",0.05/N1685+J1685,IF(U:U="国债2",0.05/N1685+J1685,IF(U:U="国债3",0.05/N1685+J1685,IF(U:U="国开0",0,IF(U:U="农发0",0,IF(U:U="国债0",0,IF(U:U="口行0",0,0.1/N1685+J1685)))))))))))))))))))))))))</f>
        <v>4.0495651887138147</v>
      </c>
      <c r="Q1685" s="1"/>
      <c r="R1685" s="88">
        <f t="shared" si="53"/>
        <v>0.96651887138143877</v>
      </c>
      <c r="S1685" s="1"/>
      <c r="U1685" s="1" t="str">
        <f>IF(I:I="国家开发银行","国开",IF(I:I="中国进出口银行","口行",IF(I:I="中国农业发展银行","农发","国债")))&amp;IF(G:G&lt;1,"0",G1685)</f>
        <v>国开5</v>
      </c>
      <c r="W1685" s="1"/>
      <c r="X1685" s="1"/>
    </row>
    <row r="1686" spans="1:24" ht="15.75" hidden="1" x14ac:dyDescent="0.25">
      <c r="A1686" s="113" t="str">
        <f t="shared" si="52"/>
        <v>180212.IB</v>
      </c>
      <c r="B1686" s="29" t="s">
        <v>4811</v>
      </c>
      <c r="C1686" s="29" t="s">
        <v>4812</v>
      </c>
      <c r="D1686" s="33">
        <v>43361</v>
      </c>
      <c r="E1686" s="33">
        <v>43364</v>
      </c>
      <c r="F1686" s="30">
        <v>59.4</v>
      </c>
      <c r="G1686" s="30">
        <v>3</v>
      </c>
      <c r="H1686" s="29" t="s">
        <v>12</v>
      </c>
      <c r="I1686" s="29" t="s">
        <v>15</v>
      </c>
      <c r="J1686" s="30">
        <v>3.6867999999999999</v>
      </c>
      <c r="K1686" s="30">
        <v>4.04</v>
      </c>
      <c r="L1686" s="30"/>
      <c r="M1686" s="30">
        <v>1.96</v>
      </c>
      <c r="N1686" s="84">
        <f>[1]!b_anal_modidura_cnbd(A1686,E1686,1)</f>
        <v>2.7534000000000001</v>
      </c>
      <c r="O1686" s="85">
        <f>[1]!b_anal_yield_cnbd(A1686,D1686,1)</f>
        <v>3.74</v>
      </c>
      <c r="P1686" s="86">
        <f>IF(U:U="国开1",0.09/N1686+J1686,IF(U:U="国开3",0.14/N1686+J1686,IF(U:U="国开5",0.24/N1686+J1686,IF(U:U="国开7",0.24/N1686+J1686,IF(U:U="国开10",0.29/N1686+J1686,IF(U:U="口行1",0.08/N1686+J1686,IF(U:U="口行2",0.08/N1686+J1686,IF(U:U="口行3",0.08/N1686+J1686,IF(U:U="口行5",0.13/N1686+J1686,IF(U:U="口行7",0.13/N1686+J1686,IF(U:U="口行10",0.18/N1686+J1686,IF(U:U="农发1",0.09/N1686+J1686,IF(U:U="农发2",0.09/N1686+J1686,IF(U:U="农发3",0.09/N1686+J1686,IF(U:U="农发5",0.14/N1686+J1686,IF(U:U="农发7",0.19/N1686+J1686,IF(U:U="农发10",0.19/N1686+J1686,IF(U:U="农发20",0.24/N1686+J1686,IF(U:U="国债1",0.05/N1686+J1686,IF(U:U="国债2",0.05/N1686+J1686,IF(U:U="国债3",0.05/N1686+J1686,IF(U:U="国开0",0,IF(U:U="农发0",0,IF(U:U="国债0",0,IF(U:U="口行0",0,0.1/N1686+J1686)))))))))))))))))))))))))</f>
        <v>3.7376462264836201</v>
      </c>
      <c r="Q1686" s="1"/>
      <c r="R1686" s="88">
        <f t="shared" si="53"/>
        <v>-0.23537735163801088</v>
      </c>
      <c r="S1686" s="1"/>
      <c r="U1686" s="1" t="str">
        <f>IF(I:I="国家开发银行","国开",IF(I:I="中国进出口银行","口行",IF(I:I="中国农业发展银行","农发","国债")))&amp;IF(G:G&lt;1,"0",G1686)</f>
        <v>国开3</v>
      </c>
      <c r="W1686" s="1"/>
      <c r="X1686" s="1"/>
    </row>
    <row r="1687" spans="1:24" ht="15.75" hidden="1" x14ac:dyDescent="0.25">
      <c r="A1687" s="113" t="str">
        <f t="shared" si="52"/>
        <v>180019.IB</v>
      </c>
      <c r="B1687" s="29" t="s">
        <v>4813</v>
      </c>
      <c r="C1687" s="29" t="s">
        <v>4814</v>
      </c>
      <c r="D1687" s="33">
        <v>43362</v>
      </c>
      <c r="E1687" s="33">
        <v>43363</v>
      </c>
      <c r="F1687" s="30">
        <v>450</v>
      </c>
      <c r="G1687" s="30">
        <v>10</v>
      </c>
      <c r="H1687" s="29" t="s">
        <v>12</v>
      </c>
      <c r="I1687" s="29" t="s">
        <v>31</v>
      </c>
      <c r="J1687" s="30">
        <v>3.6402999999999999</v>
      </c>
      <c r="K1687" s="30">
        <v>2.17</v>
      </c>
      <c r="L1687" s="30">
        <v>3.6594000000000002</v>
      </c>
      <c r="M1687" s="30">
        <v>1.1000000000000001</v>
      </c>
      <c r="N1687" s="84">
        <f>[1]!b_anal_modidura_cnbd(A1687,E1687,1)</f>
        <v>8.2482000000000006</v>
      </c>
      <c r="O1687" s="85">
        <f>[1]!b_anal_yield_cnbd(A1687,D1687,1)</f>
        <v>3.6724999999999999</v>
      </c>
      <c r="P1687" s="86">
        <f>IF(U:U="国开1",0.09/N1687+J1687,IF(U:U="国开3",0.14/N1687+J1687,IF(U:U="国开5",0.24/N1687+J1687,IF(U:U="国开7",0.24/N1687+J1687,IF(U:U="国开10",0.29/N1687+J1687,IF(U:U="口行1",0.08/N1687+J1687,IF(U:U="口行2",0.08/N1687+J1687,IF(U:U="口行3",0.08/N1687+J1687,IF(U:U="口行5",0.13/N1687+J1687,IF(U:U="口行7",0.13/N1687+J1687,IF(U:U="口行10",0.18/N1687+J1687,IF(U:U="农发1",0.09/N1687+J1687,IF(U:U="农发2",0.09/N1687+J1687,IF(U:U="农发3",0.09/N1687+J1687,IF(U:U="农发5",0.14/N1687+J1687,IF(U:U="农发7",0.19/N1687+J1687,IF(U:U="农发10",0.19/N1687+J1687,IF(U:U="农发20",0.24/N1687+J1687,IF(U:U="国债1",0.05/N1687+J1687,IF(U:U="国债2",0.05/N1687+J1687,IF(U:U="国债3",0.05/N1687+J1687,IF(U:U="国开0",0,IF(U:U="农发0",0,IF(U:U="国债0",0,IF(U:U="口行0",0,0.1/N1687+J1687)))))))))))))))))))))))))</f>
        <v>3.6524238573264469</v>
      </c>
      <c r="Q1687" s="1"/>
      <c r="R1687" s="88">
        <f t="shared" si="53"/>
        <v>-2.0076142673552955</v>
      </c>
      <c r="S1687" s="1"/>
      <c r="U1687" s="1" t="str">
        <f>IF(I:I="国家开发银行","国开",IF(I:I="中国进出口银行","口行",IF(I:I="中国农业发展银行","农发","国债")))&amp;IF(G:G&lt;1,"0",G1687)</f>
        <v>国债10</v>
      </c>
      <c r="W1687" s="1"/>
      <c r="X1687" s="1"/>
    </row>
    <row r="1688" spans="1:24" ht="15.75" hidden="1" x14ac:dyDescent="0.25">
      <c r="A1688" s="113" t="str">
        <f t="shared" si="52"/>
        <v>180309.IB</v>
      </c>
      <c r="B1688" s="29" t="s">
        <v>4815</v>
      </c>
      <c r="C1688" s="29" t="s">
        <v>4816</v>
      </c>
      <c r="D1688" s="33">
        <v>43363</v>
      </c>
      <c r="E1688" s="33">
        <v>43368</v>
      </c>
      <c r="F1688" s="30">
        <v>30</v>
      </c>
      <c r="G1688" s="30">
        <v>5</v>
      </c>
      <c r="H1688" s="29" t="s">
        <v>12</v>
      </c>
      <c r="I1688" s="29" t="s">
        <v>22</v>
      </c>
      <c r="J1688" s="30">
        <v>4.0873999999999997</v>
      </c>
      <c r="K1688" s="30">
        <v>3.99</v>
      </c>
      <c r="L1688" s="30"/>
      <c r="M1688" s="30">
        <v>1.33</v>
      </c>
      <c r="N1688" s="84">
        <f>[1]!b_anal_modidura_cnbd(A1688,E1688,1)</f>
        <v>4.1620999999999997</v>
      </c>
      <c r="O1688" s="85">
        <f>[1]!b_anal_yield_cnbd(A1688,D1688,1)</f>
        <v>4.1201999999999996</v>
      </c>
      <c r="P1688" s="86">
        <f>IF(U:U="国开1",0.09/N1688+J1688,IF(U:U="国开3",0.14/N1688+J1688,IF(U:U="国开5",0.24/N1688+J1688,IF(U:U="国开7",0.24/N1688+J1688,IF(U:U="国开10",0.29/N1688+J1688,IF(U:U="口行1",0.08/N1688+J1688,IF(U:U="口行2",0.08/N1688+J1688,IF(U:U="口行3",0.08/N1688+J1688,IF(U:U="口行5",0.13/N1688+J1688,IF(U:U="口行7",0.13/N1688+J1688,IF(U:U="口行10",0.18/N1688+J1688,IF(U:U="农发1",0.09/N1688+J1688,IF(U:U="农发2",0.09/N1688+J1688,IF(U:U="农发3",0.09/N1688+J1688,IF(U:U="农发5",0.14/N1688+J1688,IF(U:U="农发7",0.19/N1688+J1688,IF(U:U="农发10",0.19/N1688+J1688,IF(U:U="农发20",0.24/N1688+J1688,IF(U:U="国债1",0.05/N1688+J1688,IF(U:U="国债2",0.05/N1688+J1688,IF(U:U="国债3",0.05/N1688+J1688,IF(U:U="国开0",0,IF(U:U="农发0",0,IF(U:U="国债0",0,IF(U:U="口行0",0,0.1/N1688+J1688)))))))))))))))))))))))))</f>
        <v>4.1186342327190602</v>
      </c>
      <c r="Q1688" s="1"/>
      <c r="R1688" s="88">
        <f t="shared" si="53"/>
        <v>-0.15657672809394896</v>
      </c>
      <c r="S1688" s="1"/>
      <c r="U1688" s="1" t="str">
        <f>IF(I:I="国家开发银行","国开",IF(I:I="中国进出口银行","口行",IF(I:I="中国农业发展银行","农发","国债")))&amp;IF(G:G&lt;1,"0",G1688)</f>
        <v>口行5</v>
      </c>
      <c r="W1688" s="1"/>
      <c r="X1688" s="1"/>
    </row>
    <row r="1689" spans="1:24" ht="15.75" hidden="1" x14ac:dyDescent="0.25">
      <c r="A1689" s="113" t="str">
        <f t="shared" si="52"/>
        <v>180206.IB</v>
      </c>
      <c r="B1689" s="29" t="s">
        <v>4817</v>
      </c>
      <c r="C1689" s="29" t="s">
        <v>4818</v>
      </c>
      <c r="D1689" s="33">
        <v>43363</v>
      </c>
      <c r="E1689" s="33">
        <v>43368</v>
      </c>
      <c r="F1689" s="30">
        <v>50</v>
      </c>
      <c r="G1689" s="30">
        <v>7</v>
      </c>
      <c r="H1689" s="29" t="s">
        <v>12</v>
      </c>
      <c r="I1689" s="29" t="s">
        <v>15</v>
      </c>
      <c r="J1689" s="30">
        <v>4.3169000000000004</v>
      </c>
      <c r="K1689" s="30">
        <v>3.07</v>
      </c>
      <c r="L1689" s="30"/>
      <c r="M1689" s="30">
        <v>1.0900000000000001</v>
      </c>
      <c r="N1689" s="84">
        <f>[1]!b_anal_modidura_cnbd(A1689,E1689,1)</f>
        <v>5.4142000000000001</v>
      </c>
      <c r="O1689" s="85">
        <f>[1]!b_anal_yield_cnbd(A1689,D1689,1)</f>
        <v>4.3501000000000003</v>
      </c>
      <c r="P1689" s="86">
        <f>IF(U:U="国开1",0.09/N1689+J1689,IF(U:U="国开3",0.14/N1689+J1689,IF(U:U="国开5",0.24/N1689+J1689,IF(U:U="国开7",0.24/N1689+J1689,IF(U:U="国开10",0.29/N1689+J1689,IF(U:U="口行1",0.08/N1689+J1689,IF(U:U="口行2",0.08/N1689+J1689,IF(U:U="口行3",0.08/N1689+J1689,IF(U:U="口行5",0.13/N1689+J1689,IF(U:U="口行7",0.13/N1689+J1689,IF(U:U="口行10",0.18/N1689+J1689,IF(U:U="农发1",0.09/N1689+J1689,IF(U:U="农发2",0.09/N1689+J1689,IF(U:U="农发3",0.09/N1689+J1689,IF(U:U="农发5",0.14/N1689+J1689,IF(U:U="农发7",0.19/N1689+J1689,IF(U:U="农发10",0.19/N1689+J1689,IF(U:U="农发20",0.24/N1689+J1689,IF(U:U="国债1",0.05/N1689+J1689,IF(U:U="国债2",0.05/N1689+J1689,IF(U:U="国债3",0.05/N1689+J1689,IF(U:U="国开0",0,IF(U:U="农发0",0,IF(U:U="国债0",0,IF(U:U="口行0",0,0.1/N1689+J1689)))))))))))))))))))))))))</f>
        <v>4.3612278785416132</v>
      </c>
      <c r="Q1689" s="1"/>
      <c r="R1689" s="88">
        <f t="shared" si="53"/>
        <v>1.1127878541612901</v>
      </c>
      <c r="S1689" s="1"/>
      <c r="U1689" s="1" t="str">
        <f>IF(I:I="国家开发银行","国开",IF(I:I="中国进出口银行","口行",IF(I:I="中国农业发展银行","农发","国债")))&amp;IF(G:G&lt;1,"0",G1689)</f>
        <v>国开7</v>
      </c>
      <c r="W1689" s="1"/>
      <c r="X1689" s="1"/>
    </row>
    <row r="1690" spans="1:24" ht="15.75" hidden="1" x14ac:dyDescent="0.25">
      <c r="A1690" s="113" t="str">
        <f t="shared" si="52"/>
        <v>180210.IB</v>
      </c>
      <c r="B1690" s="29" t="s">
        <v>4819</v>
      </c>
      <c r="C1690" s="29" t="s">
        <v>4820</v>
      </c>
      <c r="D1690" s="33">
        <v>43363</v>
      </c>
      <c r="E1690" s="33">
        <v>43368</v>
      </c>
      <c r="F1690" s="30">
        <v>120</v>
      </c>
      <c r="G1690" s="30">
        <v>10</v>
      </c>
      <c r="H1690" s="29" t="s">
        <v>12</v>
      </c>
      <c r="I1690" s="29" t="s">
        <v>15</v>
      </c>
      <c r="J1690" s="30">
        <v>4.2641</v>
      </c>
      <c r="K1690" s="30">
        <v>2.4700000000000002</v>
      </c>
      <c r="L1690" s="30"/>
      <c r="M1690" s="30">
        <v>5.78</v>
      </c>
      <c r="N1690" s="84">
        <f>[1]!b_anal_modidura_cnbd(A1690,E1690,1)</f>
        <v>7.8482000000000003</v>
      </c>
      <c r="O1690" s="85">
        <f>[1]!b_anal_yield_cnbd(A1690,D1690,1)</f>
        <v>4.2874999999999996</v>
      </c>
      <c r="P1690" s="86">
        <f>IF(U:U="国开1",0.09/N1690+J1690,IF(U:U="国开3",0.14/N1690+J1690,IF(U:U="国开5",0.24/N1690+J1690,IF(U:U="国开7",0.24/N1690+J1690,IF(U:U="国开10",0.29/N1690+J1690,IF(U:U="口行1",0.08/N1690+J1690,IF(U:U="口行2",0.08/N1690+J1690,IF(U:U="口行3",0.08/N1690+J1690,IF(U:U="口行5",0.13/N1690+J1690,IF(U:U="口行7",0.13/N1690+J1690,IF(U:U="口行10",0.18/N1690+J1690,IF(U:U="农发1",0.09/N1690+J1690,IF(U:U="农发2",0.09/N1690+J1690,IF(U:U="农发3",0.09/N1690+J1690,IF(U:U="农发5",0.14/N1690+J1690,IF(U:U="农发7",0.19/N1690+J1690,IF(U:U="农发10",0.19/N1690+J1690,IF(U:U="农发20",0.24/N1690+J1690,IF(U:U="国债1",0.05/N1690+J1690,IF(U:U="国债2",0.05/N1690+J1690,IF(U:U="国债3",0.05/N1690+J1690,IF(U:U="国开0",0,IF(U:U="农发0",0,IF(U:U="国债0",0,IF(U:U="口行0",0,0.1/N1690+J1690)))))))))))))))))))))))))</f>
        <v>4.3010511480339444</v>
      </c>
      <c r="Q1690" s="1"/>
      <c r="R1690" s="88">
        <f t="shared" si="53"/>
        <v>1.3551148033944749</v>
      </c>
      <c r="S1690" s="1"/>
      <c r="U1690" s="1" t="str">
        <f>IF(I:I="国家开发银行","国开",IF(I:I="中国进出口银行","口行",IF(I:I="中国农业发展银行","农发","国债")))&amp;IF(G:G&lt;1,"0",G1690)</f>
        <v>国开10</v>
      </c>
      <c r="W1690" s="1"/>
      <c r="X1690" s="1"/>
    </row>
    <row r="1691" spans="1:24" ht="15.75" hidden="1" x14ac:dyDescent="0.25">
      <c r="A1691" s="113" t="str">
        <f t="shared" si="52"/>
        <v>180409.IB</v>
      </c>
      <c r="B1691" s="29" t="s">
        <v>4821</v>
      </c>
      <c r="C1691" s="29" t="s">
        <v>4822</v>
      </c>
      <c r="D1691" s="33">
        <v>43369</v>
      </c>
      <c r="E1691" s="33">
        <v>43371</v>
      </c>
      <c r="F1691" s="30">
        <v>50</v>
      </c>
      <c r="G1691" s="30">
        <v>3</v>
      </c>
      <c r="H1691" s="29" t="s">
        <v>12</v>
      </c>
      <c r="I1691" s="29" t="s">
        <v>41</v>
      </c>
      <c r="J1691" s="30">
        <v>3.6808999999999998</v>
      </c>
      <c r="K1691" s="30">
        <v>3.67</v>
      </c>
      <c r="L1691" s="30"/>
      <c r="M1691" s="30">
        <v>2.67</v>
      </c>
      <c r="N1691" s="84">
        <f>[1]!b_anal_modidura_cnbd(A1691,E1691,1)</f>
        <v>2.4639000000000002</v>
      </c>
      <c r="O1691" s="85">
        <f>[1]!b_anal_yield_cnbd(A1691,D1691,1)</f>
        <v>3.7077</v>
      </c>
      <c r="P1691" s="86">
        <f>IF(U:U="国开1",0.09/N1691+J1691,IF(U:U="国开3",0.14/N1691+J1691,IF(U:U="国开5",0.24/N1691+J1691,IF(U:U="国开7",0.24/N1691+J1691,IF(U:U="国开10",0.29/N1691+J1691,IF(U:U="口行1",0.08/N1691+J1691,IF(U:U="口行2",0.08/N1691+J1691,IF(U:U="口行3",0.08/N1691+J1691,IF(U:U="口行5",0.13/N1691+J1691,IF(U:U="口行7",0.13/N1691+J1691,IF(U:U="口行10",0.18/N1691+J1691,IF(U:U="农发1",0.09/N1691+J1691,IF(U:U="农发2",0.09/N1691+J1691,IF(U:U="农发3",0.09/N1691+J1691,IF(U:U="农发5",0.14/N1691+J1691,IF(U:U="农发7",0.19/N1691+J1691,IF(U:U="农发10",0.19/N1691+J1691,IF(U:U="农发20",0.24/N1691+J1691,IF(U:U="国债1",0.05/N1691+J1691,IF(U:U="国债2",0.05/N1691+J1691,IF(U:U="国债3",0.05/N1691+J1691,IF(U:U="国开0",0,IF(U:U="农发0",0,IF(U:U="国债0",0,IF(U:U="口行0",0,0.1/N1691+J1691)))))))))))))))))))))))))</f>
        <v>3.7174274564714476</v>
      </c>
      <c r="Q1691" s="1"/>
      <c r="R1691" s="88">
        <f t="shared" si="53"/>
        <v>0.97274564714475709</v>
      </c>
      <c r="S1691" s="1"/>
      <c r="U1691" s="1" t="str">
        <f>IF(I:I="国家开发银行","国开",IF(I:I="中国进出口银行","口行",IF(I:I="中国农业发展银行","农发","国债")))&amp;IF(G:G&lt;1,"0",G1691)</f>
        <v>农发3</v>
      </c>
      <c r="W1691" s="1"/>
      <c r="X1691" s="1"/>
    </row>
    <row r="1692" spans="1:24" ht="15.75" hidden="1" x14ac:dyDescent="0.25">
      <c r="A1692" s="113" t="str">
        <f t="shared" si="52"/>
        <v>180401.IB</v>
      </c>
      <c r="B1692" s="29" t="s">
        <v>4823</v>
      </c>
      <c r="C1692" s="29" t="s">
        <v>4824</v>
      </c>
      <c r="D1692" s="33">
        <v>43369</v>
      </c>
      <c r="E1692" s="33">
        <v>43371</v>
      </c>
      <c r="F1692" s="30">
        <v>40</v>
      </c>
      <c r="G1692" s="30">
        <v>7</v>
      </c>
      <c r="H1692" s="29" t="s">
        <v>12</v>
      </c>
      <c r="I1692" s="29" t="s">
        <v>41</v>
      </c>
      <c r="J1692" s="30">
        <v>4.2984999999999998</v>
      </c>
      <c r="K1692" s="30">
        <v>3.29</v>
      </c>
      <c r="L1692" s="30"/>
      <c r="M1692" s="30">
        <v>2.88</v>
      </c>
      <c r="N1692" s="84">
        <f>[1]!b_anal_modidura_cnbd(A1692,E1692,1)</f>
        <v>5.1703000000000001</v>
      </c>
      <c r="O1692" s="85">
        <f>[1]!b_anal_yield_cnbd(A1692,D1692,1)</f>
        <v>4.2919</v>
      </c>
      <c r="P1692" s="86">
        <f>IF(U:U="国开1",0.09/N1692+J1692,IF(U:U="国开3",0.14/N1692+J1692,IF(U:U="国开5",0.24/N1692+J1692,IF(U:U="国开7",0.24/N1692+J1692,IF(U:U="国开10",0.29/N1692+J1692,IF(U:U="口行1",0.08/N1692+J1692,IF(U:U="口行2",0.08/N1692+J1692,IF(U:U="口行3",0.08/N1692+J1692,IF(U:U="口行5",0.13/N1692+J1692,IF(U:U="口行7",0.13/N1692+J1692,IF(U:U="口行10",0.18/N1692+J1692,IF(U:U="农发1",0.09/N1692+J1692,IF(U:U="农发2",0.09/N1692+J1692,IF(U:U="农发3",0.09/N1692+J1692,IF(U:U="农发5",0.14/N1692+J1692,IF(U:U="农发7",0.19/N1692+J1692,IF(U:U="农发10",0.19/N1692+J1692,IF(U:U="农发20",0.24/N1692+J1692,IF(U:U="国债1",0.05/N1692+J1692,IF(U:U="国债2",0.05/N1692+J1692,IF(U:U="国债3",0.05/N1692+J1692,IF(U:U="国开0",0,IF(U:U="农发0",0,IF(U:U="国债0",0,IF(U:U="口行0",0,0.1/N1692+J1692)))))))))))))))))))))))))</f>
        <v>4.3352483511595068</v>
      </c>
      <c r="Q1692" s="1"/>
      <c r="R1692" s="88">
        <f t="shared" si="53"/>
        <v>4.3348351159506748</v>
      </c>
      <c r="S1692" s="1"/>
      <c r="U1692" s="1" t="str">
        <f>IF(I:I="国家开发银行","国开",IF(I:I="中国进出口银行","口行",IF(I:I="中国农业发展银行","农发","国债")))&amp;IF(G:G&lt;1,"0",G1692)</f>
        <v>农发7</v>
      </c>
      <c r="W1692" s="1"/>
      <c r="X1692" s="1"/>
    </row>
    <row r="1693" spans="1:24" ht="15.75" hidden="1" x14ac:dyDescent="0.25">
      <c r="A1693" s="113" t="str">
        <f t="shared" si="52"/>
        <v>180408.IB</v>
      </c>
      <c r="B1693" s="29" t="s">
        <v>4825</v>
      </c>
      <c r="C1693" s="29" t="s">
        <v>4826</v>
      </c>
      <c r="D1693" s="33">
        <v>43369</v>
      </c>
      <c r="E1693" s="33">
        <v>43371</v>
      </c>
      <c r="F1693" s="30">
        <v>50</v>
      </c>
      <c r="G1693" s="30">
        <v>5</v>
      </c>
      <c r="H1693" s="29" t="s">
        <v>12</v>
      </c>
      <c r="I1693" s="29" t="s">
        <v>41</v>
      </c>
      <c r="J1693" s="30">
        <v>4.0468999999999999</v>
      </c>
      <c r="K1693" s="30">
        <v>3.53</v>
      </c>
      <c r="L1693" s="30"/>
      <c r="M1693" s="30">
        <v>2.0699999999999998</v>
      </c>
      <c r="N1693" s="84">
        <f>[1]!b_anal_modidura_cnbd(A1693,E1693,1)</f>
        <v>4.0915999999999997</v>
      </c>
      <c r="O1693" s="85">
        <f>[1]!b_anal_yield_cnbd(A1693,D1693,1)</f>
        <v>4.0358000000000001</v>
      </c>
      <c r="P1693" s="86">
        <f>IF(U:U="国开1",0.09/N1693+J1693,IF(U:U="国开3",0.14/N1693+J1693,IF(U:U="国开5",0.24/N1693+J1693,IF(U:U="国开7",0.24/N1693+J1693,IF(U:U="国开10",0.29/N1693+J1693,IF(U:U="口行1",0.08/N1693+J1693,IF(U:U="口行2",0.08/N1693+J1693,IF(U:U="口行3",0.08/N1693+J1693,IF(U:U="口行5",0.13/N1693+J1693,IF(U:U="口行7",0.13/N1693+J1693,IF(U:U="口行10",0.18/N1693+J1693,IF(U:U="农发1",0.09/N1693+J1693,IF(U:U="农发2",0.09/N1693+J1693,IF(U:U="农发3",0.09/N1693+J1693,IF(U:U="农发5",0.14/N1693+J1693,IF(U:U="农发7",0.19/N1693+J1693,IF(U:U="农发10",0.19/N1693+J1693,IF(U:U="农发20",0.24/N1693+J1693,IF(U:U="国债1",0.05/N1693+J1693,IF(U:U="国债2",0.05/N1693+J1693,IF(U:U="国债3",0.05/N1693+J1693,IF(U:U="国开0",0,IF(U:U="农发0",0,IF(U:U="国债0",0,IF(U:U="口行0",0,0.1/N1693+J1693)))))))))))))))))))))))))</f>
        <v>4.081116443445107</v>
      </c>
      <c r="Q1693" s="1"/>
      <c r="R1693" s="88">
        <f t="shared" si="53"/>
        <v>4.5316443445106991</v>
      </c>
      <c r="S1693" s="1"/>
      <c r="U1693" s="1" t="str">
        <f>IF(I:I="国家开发银行","国开",IF(I:I="中国进出口银行","口行",IF(I:I="中国农业发展银行","农发","国债")))&amp;IF(G:G&lt;1,"0",G1693)</f>
        <v>农发5</v>
      </c>
      <c r="W1693" s="1"/>
      <c r="X1693" s="1"/>
    </row>
    <row r="1694" spans="1:24" ht="15.75" hidden="1" x14ac:dyDescent="0.25">
      <c r="A1694" s="113" t="str">
        <f t="shared" si="52"/>
        <v>180406.IB</v>
      </c>
      <c r="B1694" s="29" t="s">
        <v>4827</v>
      </c>
      <c r="C1694" s="29" t="s">
        <v>4828</v>
      </c>
      <c r="D1694" s="33">
        <v>43369</v>
      </c>
      <c r="E1694" s="33">
        <v>43371</v>
      </c>
      <c r="F1694" s="30">
        <v>60</v>
      </c>
      <c r="G1694" s="30">
        <v>10</v>
      </c>
      <c r="H1694" s="29" t="s">
        <v>12</v>
      </c>
      <c r="I1694" s="29" t="s">
        <v>41</v>
      </c>
      <c r="J1694" s="30">
        <v>4.3727</v>
      </c>
      <c r="K1694" s="30">
        <v>4.2</v>
      </c>
      <c r="L1694" s="30"/>
      <c r="M1694" s="30">
        <v>1.31</v>
      </c>
      <c r="N1694" s="84">
        <f>[1]!b_anal_modidura_cnbd(A1694,E1694,1)</f>
        <v>7.5321999999999996</v>
      </c>
      <c r="O1694" s="85">
        <f>[1]!b_anal_yield_cnbd(A1694,D1694,1)</f>
        <v>4.3951000000000002</v>
      </c>
      <c r="P1694" s="86">
        <f>IF(U:U="国开1",0.09/N1694+J1694,IF(U:U="国开3",0.14/N1694+J1694,IF(U:U="国开5",0.24/N1694+J1694,IF(U:U="国开7",0.24/N1694+J1694,IF(U:U="国开10",0.29/N1694+J1694,IF(U:U="口行1",0.08/N1694+J1694,IF(U:U="口行2",0.08/N1694+J1694,IF(U:U="口行3",0.08/N1694+J1694,IF(U:U="口行5",0.13/N1694+J1694,IF(U:U="口行7",0.13/N1694+J1694,IF(U:U="口行10",0.18/N1694+J1694,IF(U:U="农发1",0.09/N1694+J1694,IF(U:U="农发2",0.09/N1694+J1694,IF(U:U="农发3",0.09/N1694+J1694,IF(U:U="农发5",0.14/N1694+J1694,IF(U:U="农发7",0.19/N1694+J1694,IF(U:U="农发10",0.19/N1694+J1694,IF(U:U="农发20",0.24/N1694+J1694,IF(U:U="国债1",0.05/N1694+J1694,IF(U:U="国债2",0.05/N1694+J1694,IF(U:U="国债3",0.05/N1694+J1694,IF(U:U="国开0",0,IF(U:U="农发0",0,IF(U:U="国债0",0,IF(U:U="口行0",0,0.1/N1694+J1694)))))))))))))))))))))))))</f>
        <v>4.3979250338546505</v>
      </c>
      <c r="Q1694" s="1"/>
      <c r="R1694" s="88">
        <f t="shared" si="53"/>
        <v>0.28250338546502718</v>
      </c>
      <c r="S1694" s="1"/>
      <c r="U1694" s="1" t="str">
        <f>IF(I:I="国家开发银行","国开",IF(I:I="中国进出口银行","口行",IF(I:I="中国农业发展银行","农发","国债")))&amp;IF(G:G&lt;1,"0",G1694)</f>
        <v>农发10</v>
      </c>
      <c r="W1694" s="1"/>
      <c r="X1694" s="1"/>
    </row>
    <row r="1695" spans="1:24" ht="15.75" hidden="1" x14ac:dyDescent="0.25">
      <c r="A1695" s="113" t="str">
        <f t="shared" si="52"/>
        <v>180212.IB</v>
      </c>
      <c r="B1695" s="29" t="s">
        <v>4829</v>
      </c>
      <c r="C1695" s="29" t="s">
        <v>4830</v>
      </c>
      <c r="D1695" s="33">
        <v>43370</v>
      </c>
      <c r="E1695" s="33">
        <v>43381</v>
      </c>
      <c r="F1695" s="30">
        <v>50</v>
      </c>
      <c r="G1695" s="30">
        <v>3</v>
      </c>
      <c r="H1695" s="29" t="s">
        <v>12</v>
      </c>
      <c r="I1695" s="29" t="s">
        <v>15</v>
      </c>
      <c r="J1695" s="30">
        <v>3.6276000000000002</v>
      </c>
      <c r="K1695" s="30">
        <v>3.19</v>
      </c>
      <c r="L1695" s="30"/>
      <c r="M1695" s="30">
        <v>3.49</v>
      </c>
      <c r="N1695" s="84">
        <f>[1]!b_anal_modidura_cnbd(A1695,E1695,1)</f>
        <v>2.7109000000000001</v>
      </c>
      <c r="O1695" s="85">
        <f>[1]!b_anal_yield_cnbd(A1695,D1695,1)</f>
        <v>3.6425999999999998</v>
      </c>
      <c r="P1695" s="86">
        <f>IF(U:U="国开1",0.09/N1695+J1695,IF(U:U="国开3",0.14/N1695+J1695,IF(U:U="国开5",0.24/N1695+J1695,IF(U:U="国开7",0.24/N1695+J1695,IF(U:U="国开10",0.29/N1695+J1695,IF(U:U="口行1",0.08/N1695+J1695,IF(U:U="口行2",0.08/N1695+J1695,IF(U:U="口行3",0.08/N1695+J1695,IF(U:U="口行5",0.13/N1695+J1695,IF(U:U="口行7",0.13/N1695+J1695,IF(U:U="口行10",0.18/N1695+J1695,IF(U:U="农发1",0.09/N1695+J1695,IF(U:U="农发2",0.09/N1695+J1695,IF(U:U="农发3",0.09/N1695+J1695,IF(U:U="农发5",0.14/N1695+J1695,IF(U:U="农发7",0.19/N1695+J1695,IF(U:U="农发10",0.19/N1695+J1695,IF(U:U="农发20",0.24/N1695+J1695,IF(U:U="国债1",0.05/N1695+J1695,IF(U:U="国债2",0.05/N1695+J1695,IF(U:U="国债3",0.05/N1695+J1695,IF(U:U="国开0",0,IF(U:U="农发0",0,IF(U:U="国债0",0,IF(U:U="口行0",0,0.1/N1695+J1695)))))))))))))))))))))))))</f>
        <v>3.6792433656719172</v>
      </c>
      <c r="Q1695" s="1"/>
      <c r="R1695" s="88">
        <f t="shared" si="53"/>
        <v>3.6643365671917394</v>
      </c>
      <c r="S1695" s="1"/>
      <c r="U1695" s="1" t="str">
        <f>IF(I:I="国家开发银行","国开",IF(I:I="中国进出口银行","口行",IF(I:I="中国农业发展银行","农发","国债")))&amp;IF(G:G&lt;1,"0",G1695)</f>
        <v>国开3</v>
      </c>
      <c r="W1695" s="1"/>
      <c r="X1695" s="1"/>
    </row>
    <row r="1696" spans="1:24" ht="15.75" hidden="1" x14ac:dyDescent="0.25">
      <c r="A1696" s="113" t="str">
        <f t="shared" si="52"/>
        <v>180211.IB</v>
      </c>
      <c r="B1696" s="29" t="s">
        <v>4831</v>
      </c>
      <c r="C1696" s="29" t="s">
        <v>4832</v>
      </c>
      <c r="D1696" s="33">
        <v>43370</v>
      </c>
      <c r="E1696" s="33">
        <v>43381</v>
      </c>
      <c r="F1696" s="30">
        <v>70</v>
      </c>
      <c r="G1696" s="30">
        <v>5</v>
      </c>
      <c r="H1696" s="29" t="s">
        <v>12</v>
      </c>
      <c r="I1696" s="29" t="s">
        <v>15</v>
      </c>
      <c r="J1696" s="30">
        <v>3.9161000000000001</v>
      </c>
      <c r="K1696" s="30">
        <v>4.2300000000000004</v>
      </c>
      <c r="L1696" s="30"/>
      <c r="M1696" s="30">
        <v>19.440000000000001</v>
      </c>
      <c r="N1696" s="84">
        <f>[1]!b_anal_modidura_cnbd(A1696,E1696,1)</f>
        <v>4.327</v>
      </c>
      <c r="O1696" s="85">
        <f>[1]!b_anal_yield_cnbd(A1696,D1696,1)</f>
        <v>3.9649999999999999</v>
      </c>
      <c r="P1696" s="86">
        <f>IF(U:U="国开1",0.09/N1696+J1696,IF(U:U="国开3",0.14/N1696+J1696,IF(U:U="国开5",0.24/N1696+J1696,IF(U:U="国开7",0.24/N1696+J1696,IF(U:U="国开10",0.29/N1696+J1696,IF(U:U="口行1",0.08/N1696+J1696,IF(U:U="口行2",0.08/N1696+J1696,IF(U:U="口行3",0.08/N1696+J1696,IF(U:U="口行5",0.13/N1696+J1696,IF(U:U="口行7",0.13/N1696+J1696,IF(U:U="口行10",0.18/N1696+J1696,IF(U:U="农发1",0.09/N1696+J1696,IF(U:U="农发2",0.09/N1696+J1696,IF(U:U="农发3",0.09/N1696+J1696,IF(U:U="农发5",0.14/N1696+J1696,IF(U:U="农发7",0.19/N1696+J1696,IF(U:U="农发10",0.19/N1696+J1696,IF(U:U="农发20",0.24/N1696+J1696,IF(U:U="国债1",0.05/N1696+J1696,IF(U:U="国债2",0.05/N1696+J1696,IF(U:U="国债3",0.05/N1696+J1696,IF(U:U="国开0",0,IF(U:U="农发0",0,IF(U:U="国债0",0,IF(U:U="口行0",0,0.1/N1696+J1696)))))))))))))))))))))))))</f>
        <v>3.9715656806101225</v>
      </c>
      <c r="Q1696" s="1"/>
      <c r="R1696" s="88">
        <f t="shared" si="53"/>
        <v>0.65656806101226373</v>
      </c>
      <c r="S1696" s="1"/>
      <c r="U1696" s="1" t="str">
        <f>IF(I:I="国家开发银行","国开",IF(I:I="中国进出口银行","口行",IF(I:I="中国农业发展银行","农发","国债")))&amp;IF(G:G&lt;1,"0",G1696)</f>
        <v>国开5</v>
      </c>
      <c r="W1696" s="1"/>
      <c r="X1696" s="1"/>
    </row>
    <row r="1697" spans="1:24" ht="15.75" hidden="1" x14ac:dyDescent="0.25">
      <c r="A1697" s="113" t="str">
        <f t="shared" si="52"/>
        <v>180210.IB</v>
      </c>
      <c r="B1697" s="29" t="s">
        <v>4833</v>
      </c>
      <c r="C1697" s="29" t="s">
        <v>4834</v>
      </c>
      <c r="D1697" s="33">
        <v>43370</v>
      </c>
      <c r="E1697" s="33">
        <v>43381</v>
      </c>
      <c r="F1697" s="30">
        <v>100</v>
      </c>
      <c r="G1697" s="30">
        <v>10</v>
      </c>
      <c r="H1697" s="29" t="s">
        <v>12</v>
      </c>
      <c r="I1697" s="29" t="s">
        <v>15</v>
      </c>
      <c r="J1697" s="30">
        <v>4.1700999999999997</v>
      </c>
      <c r="K1697" s="30">
        <v>4.08</v>
      </c>
      <c r="L1697" s="30"/>
      <c r="M1697" s="30">
        <v>2.59</v>
      </c>
      <c r="N1697" s="84">
        <f>[1]!b_anal_modidura_cnbd(A1697,E1697,1)</f>
        <v>7.8262</v>
      </c>
      <c r="O1697" s="85">
        <f>[1]!b_anal_yield_cnbd(A1697,D1697,1)</f>
        <v>4.2074999999999996</v>
      </c>
      <c r="P1697" s="86">
        <f>IF(U:U="国开1",0.09/N1697+J1697,IF(U:U="国开3",0.14/N1697+J1697,IF(U:U="国开5",0.24/N1697+J1697,IF(U:U="国开7",0.24/N1697+J1697,IF(U:U="国开10",0.29/N1697+J1697,IF(U:U="口行1",0.08/N1697+J1697,IF(U:U="口行2",0.08/N1697+J1697,IF(U:U="口行3",0.08/N1697+J1697,IF(U:U="口行5",0.13/N1697+J1697,IF(U:U="口行7",0.13/N1697+J1697,IF(U:U="口行10",0.18/N1697+J1697,IF(U:U="农发1",0.09/N1697+J1697,IF(U:U="农发2",0.09/N1697+J1697,IF(U:U="农发3",0.09/N1697+J1697,IF(U:U="农发5",0.14/N1697+J1697,IF(U:U="农发7",0.19/N1697+J1697,IF(U:U="农发10",0.19/N1697+J1697,IF(U:U="农发20",0.24/N1697+J1697,IF(U:U="国债1",0.05/N1697+J1697,IF(U:U="国债2",0.05/N1697+J1697,IF(U:U="国债3",0.05/N1697+J1697,IF(U:U="国开0",0,IF(U:U="农发0",0,IF(U:U="国债0",0,IF(U:U="口行0",0,0.1/N1697+J1697)))))))))))))))))))))))))</f>
        <v>4.2071550203163728</v>
      </c>
      <c r="Q1697" s="1"/>
      <c r="R1697" s="88">
        <f t="shared" si="53"/>
        <v>-3.4497968362678932E-2</v>
      </c>
      <c r="S1697" s="1"/>
      <c r="U1697" s="1" t="str">
        <f>IF(I:I="国家开发银行","国开",IF(I:I="中国进出口银行","口行",IF(I:I="中国农业发展银行","农发","国债")))&amp;IF(G:G&lt;1,"0",G1697)</f>
        <v>国开10</v>
      </c>
      <c r="W1697" s="1"/>
      <c r="X1697" s="1"/>
    </row>
    <row r="1698" spans="1:24" ht="15.75" hidden="1" x14ac:dyDescent="0.25">
      <c r="A1698" s="113" t="str">
        <f t="shared" si="52"/>
        <v>180212.IB</v>
      </c>
      <c r="B1698" s="29" t="s">
        <v>4835</v>
      </c>
      <c r="C1698" s="29" t="s">
        <v>4836</v>
      </c>
      <c r="D1698" s="33">
        <v>43382</v>
      </c>
      <c r="E1698" s="33">
        <v>43385</v>
      </c>
      <c r="F1698" s="30">
        <v>84</v>
      </c>
      <c r="G1698" s="30">
        <v>3</v>
      </c>
      <c r="H1698" s="29" t="s">
        <v>12</v>
      </c>
      <c r="I1698" s="29" t="s">
        <v>15</v>
      </c>
      <c r="J1698" s="30">
        <v>3.5758000000000001</v>
      </c>
      <c r="K1698" s="30">
        <v>3.32</v>
      </c>
      <c r="L1698" s="30"/>
      <c r="M1698" s="30">
        <v>2.63</v>
      </c>
      <c r="N1698" s="84">
        <f>[1]!b_anal_modidura_cnbd(A1698,E1698,1)</f>
        <v>2.702</v>
      </c>
      <c r="O1698" s="85">
        <f>[1]!b_anal_yield_cnbd(A1698,D1698,1)</f>
        <v>3.6251000000000002</v>
      </c>
      <c r="P1698" s="86">
        <f>IF(U:U="国开1",0.09/N1698+J1698,IF(U:U="国开3",0.14/N1698+J1698,IF(U:U="国开5",0.24/N1698+J1698,IF(U:U="国开7",0.24/N1698+J1698,IF(U:U="国开10",0.29/N1698+J1698,IF(U:U="口行1",0.08/N1698+J1698,IF(U:U="口行2",0.08/N1698+J1698,IF(U:U="口行3",0.08/N1698+J1698,IF(U:U="口行5",0.13/N1698+J1698,IF(U:U="口行7",0.13/N1698+J1698,IF(U:U="口行10",0.18/N1698+J1698,IF(U:U="农发1",0.09/N1698+J1698,IF(U:U="农发2",0.09/N1698+J1698,IF(U:U="农发3",0.09/N1698+J1698,IF(U:U="农发5",0.14/N1698+J1698,IF(U:U="农发7",0.19/N1698+J1698,IF(U:U="农发10",0.19/N1698+J1698,IF(U:U="农发20",0.24/N1698+J1698,IF(U:U="国债1",0.05/N1698+J1698,IF(U:U="国债2",0.05/N1698+J1698,IF(U:U="国债3",0.05/N1698+J1698,IF(U:U="国开0",0,IF(U:U="农发0",0,IF(U:U="国债0",0,IF(U:U="口行0",0,0.1/N1698+J1698)))))))))))))))))))))))))</f>
        <v>3.6276134715025909</v>
      </c>
      <c r="Q1698" s="1"/>
      <c r="R1698" s="88">
        <f t="shared" si="53"/>
        <v>0.25134715025907362</v>
      </c>
      <c r="S1698" s="1"/>
      <c r="U1698" s="1" t="str">
        <f>IF(I:I="国家开发银行","国开",IF(I:I="中国进出口银行","口行",IF(I:I="中国农业发展银行","农发","国债")))&amp;IF(G:G&lt;1,"0",G1698)</f>
        <v>国开3</v>
      </c>
      <c r="W1698" s="1"/>
      <c r="X1698" s="1"/>
    </row>
    <row r="1699" spans="1:24" ht="15.75" hidden="1" x14ac:dyDescent="0.25">
      <c r="A1699" s="113" t="str">
        <f t="shared" si="52"/>
        <v>180206.IB</v>
      </c>
      <c r="B1699" s="29" t="s">
        <v>4837</v>
      </c>
      <c r="C1699" s="29" t="s">
        <v>4838</v>
      </c>
      <c r="D1699" s="33">
        <v>43382</v>
      </c>
      <c r="E1699" s="33">
        <v>43385</v>
      </c>
      <c r="F1699" s="30">
        <v>50.2</v>
      </c>
      <c r="G1699" s="30">
        <v>7</v>
      </c>
      <c r="H1699" s="29" t="s">
        <v>12</v>
      </c>
      <c r="I1699" s="29" t="s">
        <v>15</v>
      </c>
      <c r="J1699" s="30">
        <v>4.2257999999999996</v>
      </c>
      <c r="K1699" s="30">
        <v>3.1</v>
      </c>
      <c r="L1699" s="30"/>
      <c r="M1699" s="30">
        <v>2.27</v>
      </c>
      <c r="N1699" s="84">
        <f>[1]!b_anal_modidura_cnbd(A1699,E1699,1)</f>
        <v>5.3808999999999996</v>
      </c>
      <c r="O1699" s="85">
        <f>[1]!b_anal_yield_cnbd(A1699,D1699,1)</f>
        <v>4.2709999999999999</v>
      </c>
      <c r="P1699" s="86">
        <f>IF(U:U="国开1",0.09/N1699+J1699,IF(U:U="国开3",0.14/N1699+J1699,IF(U:U="国开5",0.24/N1699+J1699,IF(U:U="国开7",0.24/N1699+J1699,IF(U:U="国开10",0.29/N1699+J1699,IF(U:U="口行1",0.08/N1699+J1699,IF(U:U="口行2",0.08/N1699+J1699,IF(U:U="口行3",0.08/N1699+J1699,IF(U:U="口行5",0.13/N1699+J1699,IF(U:U="口行7",0.13/N1699+J1699,IF(U:U="口行10",0.18/N1699+J1699,IF(U:U="农发1",0.09/N1699+J1699,IF(U:U="农发2",0.09/N1699+J1699,IF(U:U="农发3",0.09/N1699+J1699,IF(U:U="农发5",0.14/N1699+J1699,IF(U:U="农发7",0.19/N1699+J1699,IF(U:U="农发10",0.19/N1699+J1699,IF(U:U="农发20",0.24/N1699+J1699,IF(U:U="国债1",0.05/N1699+J1699,IF(U:U="国债2",0.05/N1699+J1699,IF(U:U="国债3",0.05/N1699+J1699,IF(U:U="国开0",0,IF(U:U="农发0",0,IF(U:U="国债0",0,IF(U:U="口行0",0,0.1/N1699+J1699)))))))))))))))))))))))))</f>
        <v>4.2704022040922514</v>
      </c>
      <c r="Q1699" s="1"/>
      <c r="R1699" s="88">
        <f t="shared" si="53"/>
        <v>-5.9779590774855507E-2</v>
      </c>
      <c r="S1699" s="1"/>
      <c r="U1699" s="1" t="str">
        <f>IF(I:I="国家开发银行","国开",IF(I:I="中国进出口银行","口行",IF(I:I="中国农业发展银行","农发","国债")))&amp;IF(G:G&lt;1,"0",G1699)</f>
        <v>国开7</v>
      </c>
      <c r="W1699" s="1"/>
      <c r="X1699" s="1"/>
    </row>
    <row r="1700" spans="1:24" ht="15.75" hidden="1" x14ac:dyDescent="0.25">
      <c r="A1700" s="113" t="str">
        <f t="shared" si="52"/>
        <v>180210.IB</v>
      </c>
      <c r="B1700" s="29" t="s">
        <v>4839</v>
      </c>
      <c r="C1700" s="29" t="s">
        <v>4840</v>
      </c>
      <c r="D1700" s="33">
        <v>43382</v>
      </c>
      <c r="E1700" s="33">
        <v>43385</v>
      </c>
      <c r="F1700" s="30">
        <v>120</v>
      </c>
      <c r="G1700" s="30">
        <v>10</v>
      </c>
      <c r="H1700" s="29" t="s">
        <v>12</v>
      </c>
      <c r="I1700" s="29" t="s">
        <v>15</v>
      </c>
      <c r="J1700" s="30">
        <v>4.1554000000000002</v>
      </c>
      <c r="K1700" s="30">
        <v>2.36</v>
      </c>
      <c r="L1700" s="30"/>
      <c r="M1700" s="30">
        <v>2.36</v>
      </c>
      <c r="N1700" s="84">
        <f>[1]!b_anal_modidura_cnbd(A1700,E1700,1)</f>
        <v>7.8201000000000001</v>
      </c>
      <c r="O1700" s="85">
        <f>[1]!b_anal_yield_cnbd(A1700,D1700,1)</f>
        <v>4.1849999999999996</v>
      </c>
      <c r="P1700" s="86">
        <f>IF(U:U="国开1",0.09/N1700+J1700,IF(U:U="国开3",0.14/N1700+J1700,IF(U:U="国开5",0.24/N1700+J1700,IF(U:U="国开7",0.24/N1700+J1700,IF(U:U="国开10",0.29/N1700+J1700,IF(U:U="口行1",0.08/N1700+J1700,IF(U:U="口行2",0.08/N1700+J1700,IF(U:U="口行3",0.08/N1700+J1700,IF(U:U="口行5",0.13/N1700+J1700,IF(U:U="口行7",0.13/N1700+J1700,IF(U:U="口行10",0.18/N1700+J1700,IF(U:U="农发1",0.09/N1700+J1700,IF(U:U="农发2",0.09/N1700+J1700,IF(U:U="农发3",0.09/N1700+J1700,IF(U:U="农发5",0.14/N1700+J1700,IF(U:U="农发7",0.19/N1700+J1700,IF(U:U="农发10",0.19/N1700+J1700,IF(U:U="农发20",0.24/N1700+J1700,IF(U:U="国债1",0.05/N1700+J1700,IF(U:U="国债2",0.05/N1700+J1700,IF(U:U="国债3",0.05/N1700+J1700,IF(U:U="国开0",0,IF(U:U="农发0",0,IF(U:U="国债0",0,IF(U:U="口行0",0,0.1/N1700+J1700)))))))))))))))))))))))))</f>
        <v>4.1924839247579957</v>
      </c>
      <c r="Q1700" s="1"/>
      <c r="R1700" s="88">
        <f t="shared" si="53"/>
        <v>0.74839247579960855</v>
      </c>
      <c r="S1700" s="1"/>
      <c r="U1700" s="1" t="str">
        <f>IF(I:I="国家开发银行","国开",IF(I:I="中国进出口银行","口行",IF(I:I="中国农业发展银行","农发","国债")))&amp;IF(G:G&lt;1,"0",G1700)</f>
        <v>国开10</v>
      </c>
      <c r="W1700" s="1"/>
      <c r="X1700" s="1"/>
    </row>
    <row r="1701" spans="1:24" ht="15.75" hidden="1" x14ac:dyDescent="0.25">
      <c r="A1701" s="113" t="str">
        <f t="shared" si="52"/>
        <v>180211.IB</v>
      </c>
      <c r="B1701" s="29" t="s">
        <v>4841</v>
      </c>
      <c r="C1701" s="29" t="s">
        <v>4842</v>
      </c>
      <c r="D1701" s="33">
        <v>43382</v>
      </c>
      <c r="E1701" s="33">
        <v>43385</v>
      </c>
      <c r="F1701" s="30">
        <v>90</v>
      </c>
      <c r="G1701" s="30">
        <v>5</v>
      </c>
      <c r="H1701" s="29" t="s">
        <v>12</v>
      </c>
      <c r="I1701" s="29" t="s">
        <v>15</v>
      </c>
      <c r="J1701" s="30">
        <v>3.8795000000000002</v>
      </c>
      <c r="K1701" s="30">
        <v>3.37</v>
      </c>
      <c r="L1701" s="30"/>
      <c r="M1701" s="30">
        <v>1.02</v>
      </c>
      <c r="N1701" s="84">
        <f>[1]!b_anal_modidura_cnbd(A1701,E1701,1)</f>
        <v>4.3198999999999996</v>
      </c>
      <c r="O1701" s="85">
        <f>[1]!b_anal_yield_cnbd(A1701,D1701,1)</f>
        <v>3.9348000000000001</v>
      </c>
      <c r="P1701" s="86">
        <f>IF(U:U="国开1",0.09/N1701+J1701,IF(U:U="国开3",0.14/N1701+J1701,IF(U:U="国开5",0.24/N1701+J1701,IF(U:U="国开7",0.24/N1701+J1701,IF(U:U="国开10",0.29/N1701+J1701,IF(U:U="口行1",0.08/N1701+J1701,IF(U:U="口行2",0.08/N1701+J1701,IF(U:U="口行3",0.08/N1701+J1701,IF(U:U="口行5",0.13/N1701+J1701,IF(U:U="口行7",0.13/N1701+J1701,IF(U:U="口行10",0.18/N1701+J1701,IF(U:U="农发1",0.09/N1701+J1701,IF(U:U="农发2",0.09/N1701+J1701,IF(U:U="农发3",0.09/N1701+J1701,IF(U:U="农发5",0.14/N1701+J1701,IF(U:U="农发7",0.19/N1701+J1701,IF(U:U="农发10",0.19/N1701+J1701,IF(U:U="农发20",0.24/N1701+J1701,IF(U:U="国债1",0.05/N1701+J1701,IF(U:U="国债2",0.05/N1701+J1701,IF(U:U="国债3",0.05/N1701+J1701,IF(U:U="国开0",0,IF(U:U="农发0",0,IF(U:U="国债0",0,IF(U:U="口行0",0,0.1/N1701+J1701)))))))))))))))))))))))))</f>
        <v>3.9350568415935556</v>
      </c>
      <c r="Q1701" s="1"/>
      <c r="R1701" s="88">
        <f t="shared" si="53"/>
        <v>2.568415935555457E-2</v>
      </c>
      <c r="S1701" s="1"/>
      <c r="U1701" s="1" t="str">
        <f>IF(I:I="国家开发银行","国开",IF(I:I="中国进出口银行","口行",IF(I:I="中国农业发展银行","农发","国债")))&amp;IF(G:G&lt;1,"0",G1701)</f>
        <v>国开5</v>
      </c>
      <c r="W1701" s="1"/>
      <c r="X1701" s="1"/>
    </row>
    <row r="1702" spans="1:24" ht="15.75" hidden="1" x14ac:dyDescent="0.25">
      <c r="A1702" s="113" t="str">
        <f t="shared" si="52"/>
        <v>180020.IB</v>
      </c>
      <c r="B1702" s="29" t="s">
        <v>4843</v>
      </c>
      <c r="C1702" s="29" t="s">
        <v>4844</v>
      </c>
      <c r="D1702" s="33">
        <v>43383</v>
      </c>
      <c r="E1702" s="33">
        <v>43384</v>
      </c>
      <c r="F1702" s="30">
        <v>390.5</v>
      </c>
      <c r="G1702" s="30">
        <v>7</v>
      </c>
      <c r="H1702" s="29" t="s">
        <v>12</v>
      </c>
      <c r="I1702" s="29" t="s">
        <v>31</v>
      </c>
      <c r="J1702" s="30">
        <v>3.5461</v>
      </c>
      <c r="K1702" s="30">
        <v>2.19</v>
      </c>
      <c r="L1702" s="30">
        <v>3.6149</v>
      </c>
      <c r="M1702" s="30">
        <v>2.75</v>
      </c>
      <c r="N1702" s="84">
        <f>[1]!b_anal_modidura_cnbd(A1702,E1702,1)</f>
        <v>6.0008999999999997</v>
      </c>
      <c r="O1702" s="85">
        <f>[1]!b_anal_yield_cnbd(A1702,D1702,1)</f>
        <v>3.61</v>
      </c>
      <c r="P1702" s="86">
        <f>IF(U:U="国开1",0.09/N1702+J1702,IF(U:U="国开3",0.14/N1702+J1702,IF(U:U="国开5",0.24/N1702+J1702,IF(U:U="国开7",0.24/N1702+J1702,IF(U:U="国开10",0.29/N1702+J1702,IF(U:U="口行1",0.08/N1702+J1702,IF(U:U="口行2",0.08/N1702+J1702,IF(U:U="口行3",0.08/N1702+J1702,IF(U:U="口行5",0.13/N1702+J1702,IF(U:U="口行7",0.13/N1702+J1702,IF(U:U="口行10",0.18/N1702+J1702,IF(U:U="农发1",0.09/N1702+J1702,IF(U:U="农发2",0.09/N1702+J1702,IF(U:U="农发3",0.09/N1702+J1702,IF(U:U="农发5",0.14/N1702+J1702,IF(U:U="农发7",0.19/N1702+J1702,IF(U:U="农发10",0.19/N1702+J1702,IF(U:U="农发20",0.24/N1702+J1702,IF(U:U="国债1",0.05/N1702+J1702,IF(U:U="国债2",0.05/N1702+J1702,IF(U:U="国债3",0.05/N1702+J1702,IF(U:U="国开0",0,IF(U:U="农发0",0,IF(U:U="国债0",0,IF(U:U="口行0",0,0.1/N1702+J1702)))))))))))))))))))))))))</f>
        <v>3.5627641670416104</v>
      </c>
      <c r="Q1702" s="1"/>
      <c r="R1702" s="88">
        <f t="shared" si="53"/>
        <v>-4.7235832958389512</v>
      </c>
      <c r="S1702" s="1"/>
      <c r="U1702" s="1" t="str">
        <f>IF(I:I="国家开发银行","国开",IF(I:I="中国进出口银行","口行",IF(I:I="中国农业发展银行","农发","国债")))&amp;IF(G:G&lt;1,"0",G1702)</f>
        <v>国债7</v>
      </c>
      <c r="W1702" s="1"/>
      <c r="X1702" s="1"/>
    </row>
    <row r="1703" spans="1:24" ht="15.75" hidden="1" x14ac:dyDescent="0.25">
      <c r="A1703" s="113" t="str">
        <f t="shared" si="52"/>
        <v>180313.IB</v>
      </c>
      <c r="B1703" s="29" t="s">
        <v>4845</v>
      </c>
      <c r="C1703" s="29" t="s">
        <v>4846</v>
      </c>
      <c r="D1703" s="33">
        <v>43384</v>
      </c>
      <c r="E1703" s="33">
        <v>43388</v>
      </c>
      <c r="F1703" s="30">
        <v>40</v>
      </c>
      <c r="G1703" s="30">
        <v>3</v>
      </c>
      <c r="H1703" s="29" t="s">
        <v>12</v>
      </c>
      <c r="I1703" s="29" t="s">
        <v>22</v>
      </c>
      <c r="J1703" s="30">
        <v>3.6313</v>
      </c>
      <c r="K1703" s="30">
        <v>3.41</v>
      </c>
      <c r="L1703" s="30"/>
      <c r="M1703" s="30">
        <v>2.4</v>
      </c>
      <c r="N1703" s="84">
        <f>[1]!b_anal_modidura_cnbd(A1703,E1703,1)</f>
        <v>2.7385999999999999</v>
      </c>
      <c r="O1703" s="85">
        <f>[1]!b_anal_yield_cnbd(A1703,D1703,1)</f>
        <v>3.6452</v>
      </c>
      <c r="P1703" s="86">
        <f>IF(U:U="国开1",0.09/N1703+J1703,IF(U:U="国开3",0.14/N1703+J1703,IF(U:U="国开5",0.24/N1703+J1703,IF(U:U="国开7",0.24/N1703+J1703,IF(U:U="国开10",0.29/N1703+J1703,IF(U:U="口行1",0.08/N1703+J1703,IF(U:U="口行2",0.08/N1703+J1703,IF(U:U="口行3",0.08/N1703+J1703,IF(U:U="口行5",0.13/N1703+J1703,IF(U:U="口行7",0.13/N1703+J1703,IF(U:U="口行10",0.18/N1703+J1703,IF(U:U="农发1",0.09/N1703+J1703,IF(U:U="农发2",0.09/N1703+J1703,IF(U:U="农发3",0.09/N1703+J1703,IF(U:U="农发5",0.14/N1703+J1703,IF(U:U="农发7",0.19/N1703+J1703,IF(U:U="农发10",0.19/N1703+J1703,IF(U:U="农发20",0.24/N1703+J1703,IF(U:U="国债1",0.05/N1703+J1703,IF(U:U="国债2",0.05/N1703+J1703,IF(U:U="国债3",0.05/N1703+J1703,IF(U:U="国开0",0,IF(U:U="农发0",0,IF(U:U="国债0",0,IF(U:U="口行0",0,0.1/N1703+J1703)))))))))))))))))))))))))</f>
        <v>3.6605120061345211</v>
      </c>
      <c r="Q1703" s="1"/>
      <c r="R1703" s="88">
        <f t="shared" si="53"/>
        <v>1.5312006134521106</v>
      </c>
      <c r="S1703" s="1"/>
      <c r="U1703" s="1" t="str">
        <f>IF(I:I="国家开发银行","国开",IF(I:I="中国进出口银行","口行",IF(I:I="中国农业发展银行","农发","国债")))&amp;IF(G:G&lt;1,"0",G1703)</f>
        <v>口行3</v>
      </c>
      <c r="W1703" s="1"/>
      <c r="X1703" s="1"/>
    </row>
    <row r="1704" spans="1:24" ht="15.75" hidden="1" x14ac:dyDescent="0.25">
      <c r="A1704" s="113" t="str">
        <f t="shared" si="52"/>
        <v>180309.IB</v>
      </c>
      <c r="B1704" s="29" t="s">
        <v>4847</v>
      </c>
      <c r="C1704" s="29" t="s">
        <v>4848</v>
      </c>
      <c r="D1704" s="33">
        <v>43384</v>
      </c>
      <c r="E1704" s="33">
        <v>43388</v>
      </c>
      <c r="F1704" s="30">
        <v>30</v>
      </c>
      <c r="G1704" s="30">
        <v>5</v>
      </c>
      <c r="H1704" s="29" t="s">
        <v>12</v>
      </c>
      <c r="I1704" s="29" t="s">
        <v>22</v>
      </c>
      <c r="J1704" s="30">
        <v>3.9043999999999999</v>
      </c>
      <c r="K1704" s="30">
        <v>6</v>
      </c>
      <c r="L1704" s="30"/>
      <c r="M1704" s="30">
        <v>2.31</v>
      </c>
      <c r="N1704" s="84">
        <f>[1]!b_anal_modidura_cnbd(A1704,E1704,1)</f>
        <v>4.1177999999999999</v>
      </c>
      <c r="O1704" s="85">
        <f>[1]!b_anal_yield_cnbd(A1704,D1704,1)</f>
        <v>3.9401999999999999</v>
      </c>
      <c r="P1704" s="86">
        <f>IF(U:U="国开1",0.09/N1704+J1704,IF(U:U="国开3",0.14/N1704+J1704,IF(U:U="国开5",0.24/N1704+J1704,IF(U:U="国开7",0.24/N1704+J1704,IF(U:U="国开10",0.29/N1704+J1704,IF(U:U="口行1",0.08/N1704+J1704,IF(U:U="口行2",0.08/N1704+J1704,IF(U:U="口行3",0.08/N1704+J1704,IF(U:U="口行5",0.13/N1704+J1704,IF(U:U="口行7",0.13/N1704+J1704,IF(U:U="口行10",0.18/N1704+J1704,IF(U:U="农发1",0.09/N1704+J1704,IF(U:U="农发2",0.09/N1704+J1704,IF(U:U="农发3",0.09/N1704+J1704,IF(U:U="农发5",0.14/N1704+J1704,IF(U:U="农发7",0.19/N1704+J1704,IF(U:U="农发10",0.19/N1704+J1704,IF(U:U="农发20",0.24/N1704+J1704,IF(U:U="国债1",0.05/N1704+J1704,IF(U:U="国债2",0.05/N1704+J1704,IF(U:U="国债3",0.05/N1704+J1704,IF(U:U="国开0",0,IF(U:U="农发0",0,IF(U:U="国债0",0,IF(U:U="口行0",0,0.1/N1704+J1704)))))))))))))))))))))))))</f>
        <v>3.9359702559619212</v>
      </c>
      <c r="Q1704" s="1"/>
      <c r="R1704" s="88">
        <f t="shared" si="53"/>
        <v>-0.42297440380787421</v>
      </c>
      <c r="S1704" s="1"/>
      <c r="U1704" s="1" t="str">
        <f>IF(I:I="国家开发银行","国开",IF(I:I="中国进出口银行","口行",IF(I:I="中国农业发展银行","农发","国债")))&amp;IF(G:G&lt;1,"0",G1704)</f>
        <v>口行5</v>
      </c>
      <c r="W1704" s="1"/>
      <c r="X1704" s="1"/>
    </row>
    <row r="1705" spans="1:24" ht="15.75" hidden="1" x14ac:dyDescent="0.25">
      <c r="A1705" s="113" t="str">
        <f t="shared" si="52"/>
        <v>180210.IB</v>
      </c>
      <c r="B1705" s="29" t="s">
        <v>4849</v>
      </c>
      <c r="C1705" s="29" t="s">
        <v>4850</v>
      </c>
      <c r="D1705" s="33">
        <v>43389</v>
      </c>
      <c r="E1705" s="33">
        <v>43391</v>
      </c>
      <c r="F1705" s="30">
        <v>120</v>
      </c>
      <c r="G1705" s="30">
        <v>10</v>
      </c>
      <c r="H1705" s="29" t="s">
        <v>12</v>
      </c>
      <c r="I1705" s="29" t="s">
        <v>15</v>
      </c>
      <c r="J1705" s="30">
        <v>4.1435000000000004</v>
      </c>
      <c r="K1705" s="30">
        <v>2.66</v>
      </c>
      <c r="L1705" s="30"/>
      <c r="M1705" s="30">
        <v>1.83</v>
      </c>
      <c r="N1705" s="84">
        <f>[1]!b_anal_modidura_cnbd(A1705,E1705,1)</f>
        <v>7.8102</v>
      </c>
      <c r="O1705" s="85">
        <f>[1]!b_anal_yield_cnbd(A1705,D1705,1)</f>
        <v>4.1475</v>
      </c>
      <c r="P1705" s="86">
        <f>IF(U:U="国开1",0.09/N1705+J1705,IF(U:U="国开3",0.14/N1705+J1705,IF(U:U="国开5",0.24/N1705+J1705,IF(U:U="国开7",0.24/N1705+J1705,IF(U:U="国开10",0.29/N1705+J1705,IF(U:U="口行1",0.08/N1705+J1705,IF(U:U="口行2",0.08/N1705+J1705,IF(U:U="口行3",0.08/N1705+J1705,IF(U:U="口行5",0.13/N1705+J1705,IF(U:U="口行7",0.13/N1705+J1705,IF(U:U="口行10",0.18/N1705+J1705,IF(U:U="农发1",0.09/N1705+J1705,IF(U:U="农发2",0.09/N1705+J1705,IF(U:U="农发3",0.09/N1705+J1705,IF(U:U="农发5",0.14/N1705+J1705,IF(U:U="农发7",0.19/N1705+J1705,IF(U:U="农发10",0.19/N1705+J1705,IF(U:U="农发20",0.24/N1705+J1705,IF(U:U="国债1",0.05/N1705+J1705,IF(U:U="国债2",0.05/N1705+J1705,IF(U:U="国债3",0.05/N1705+J1705,IF(U:U="国开0",0,IF(U:U="农发0",0,IF(U:U="国债0",0,IF(U:U="口行0",0,0.1/N1705+J1705)))))))))))))))))))))))))</f>
        <v>4.1806309313461885</v>
      </c>
      <c r="Q1705" s="1"/>
      <c r="R1705" s="88">
        <f t="shared" si="53"/>
        <v>3.3130931346188497</v>
      </c>
      <c r="S1705" s="1"/>
      <c r="U1705" s="1" t="str">
        <f>IF(I:I="国家开发银行","国开",IF(I:I="中国进出口银行","口行",IF(I:I="中国农业发展银行","农发","国债")))&amp;IF(G:G&lt;1,"0",G1705)</f>
        <v>国开10</v>
      </c>
      <c r="W1705" s="1"/>
      <c r="X1705" s="1"/>
    </row>
    <row r="1706" spans="1:24" ht="15.75" hidden="1" x14ac:dyDescent="0.25">
      <c r="A1706" s="113" t="str">
        <f t="shared" si="52"/>
        <v>180206.IB</v>
      </c>
      <c r="B1706" s="29" t="s">
        <v>4851</v>
      </c>
      <c r="C1706" s="29" t="s">
        <v>4852</v>
      </c>
      <c r="D1706" s="33">
        <v>43389</v>
      </c>
      <c r="E1706" s="33">
        <v>43391</v>
      </c>
      <c r="F1706" s="30">
        <v>60</v>
      </c>
      <c r="G1706" s="30">
        <v>7</v>
      </c>
      <c r="H1706" s="29" t="s">
        <v>12</v>
      </c>
      <c r="I1706" s="29" t="s">
        <v>15</v>
      </c>
      <c r="J1706" s="30">
        <v>4.1642999999999999</v>
      </c>
      <c r="K1706" s="30">
        <v>3.28</v>
      </c>
      <c r="L1706" s="30"/>
      <c r="M1706" s="30">
        <v>3.43</v>
      </c>
      <c r="N1706" s="84">
        <f>[1]!b_anal_modidura_cnbd(A1706,E1706,1)</f>
        <v>5.3684000000000003</v>
      </c>
      <c r="O1706" s="85">
        <f>[1]!b_anal_yield_cnbd(A1706,D1706,1)</f>
        <v>4.2041000000000004</v>
      </c>
      <c r="P1706" s="86">
        <f>IF(U:U="国开1",0.09/N1706+J1706,IF(U:U="国开3",0.14/N1706+J1706,IF(U:U="国开5",0.24/N1706+J1706,IF(U:U="国开7",0.24/N1706+J1706,IF(U:U="国开10",0.29/N1706+J1706,IF(U:U="口行1",0.08/N1706+J1706,IF(U:U="口行2",0.08/N1706+J1706,IF(U:U="口行3",0.08/N1706+J1706,IF(U:U="口行5",0.13/N1706+J1706,IF(U:U="口行7",0.13/N1706+J1706,IF(U:U="口行10",0.18/N1706+J1706,IF(U:U="农发1",0.09/N1706+J1706,IF(U:U="农发2",0.09/N1706+J1706,IF(U:U="农发3",0.09/N1706+J1706,IF(U:U="农发5",0.14/N1706+J1706,IF(U:U="农发7",0.19/N1706+J1706,IF(U:U="农发10",0.19/N1706+J1706,IF(U:U="农发20",0.24/N1706+J1706,IF(U:U="国债1",0.05/N1706+J1706,IF(U:U="国债2",0.05/N1706+J1706,IF(U:U="国债3",0.05/N1706+J1706,IF(U:U="国开0",0,IF(U:U="农发0",0,IF(U:U="国债0",0,IF(U:U="口行0",0,0.1/N1706+J1706)))))))))))))))))))))))))</f>
        <v>4.2090060576708144</v>
      </c>
      <c r="Q1706" s="1"/>
      <c r="R1706" s="88">
        <f t="shared" si="53"/>
        <v>0.49060576708139791</v>
      </c>
      <c r="S1706" s="1"/>
      <c r="U1706" s="1" t="str">
        <f>IF(I:I="国家开发银行","国开",IF(I:I="中国进出口银行","口行",IF(I:I="中国农业发展银行","农发","国债")))&amp;IF(G:G&lt;1,"0",G1706)</f>
        <v>国开7</v>
      </c>
      <c r="W1706" s="1"/>
      <c r="X1706" s="1"/>
    </row>
    <row r="1707" spans="1:24" ht="15.75" hidden="1" x14ac:dyDescent="0.25">
      <c r="A1707" s="113" t="str">
        <f t="shared" si="52"/>
        <v>180211.IB</v>
      </c>
      <c r="B1707" s="29" t="s">
        <v>4853</v>
      </c>
      <c r="C1707" s="29" t="s">
        <v>4854</v>
      </c>
      <c r="D1707" s="33">
        <v>43389</v>
      </c>
      <c r="E1707" s="33">
        <v>43391</v>
      </c>
      <c r="F1707" s="30">
        <v>80</v>
      </c>
      <c r="G1707" s="30">
        <v>5</v>
      </c>
      <c r="H1707" s="29" t="s">
        <v>12</v>
      </c>
      <c r="I1707" s="29" t="s">
        <v>15</v>
      </c>
      <c r="J1707" s="30">
        <v>3.8477000000000001</v>
      </c>
      <c r="K1707" s="30">
        <v>3.26</v>
      </c>
      <c r="L1707" s="30"/>
      <c r="M1707" s="30">
        <v>3.24</v>
      </c>
      <c r="N1707" s="84">
        <f>[1]!b_anal_modidura_cnbd(A1707,E1707,1)</f>
        <v>4.3055000000000003</v>
      </c>
      <c r="O1707" s="85">
        <f>[1]!b_anal_yield_cnbd(A1707,D1707,1)</f>
        <v>3.8851</v>
      </c>
      <c r="P1707" s="86">
        <f>IF(U:U="国开1",0.09/N1707+J1707,IF(U:U="国开3",0.14/N1707+J1707,IF(U:U="国开5",0.24/N1707+J1707,IF(U:U="国开7",0.24/N1707+J1707,IF(U:U="国开10",0.29/N1707+J1707,IF(U:U="口行1",0.08/N1707+J1707,IF(U:U="口行2",0.08/N1707+J1707,IF(U:U="口行3",0.08/N1707+J1707,IF(U:U="口行5",0.13/N1707+J1707,IF(U:U="口行7",0.13/N1707+J1707,IF(U:U="口行10",0.18/N1707+J1707,IF(U:U="农发1",0.09/N1707+J1707,IF(U:U="农发2",0.09/N1707+J1707,IF(U:U="农发3",0.09/N1707+J1707,IF(U:U="农发5",0.14/N1707+J1707,IF(U:U="农发7",0.19/N1707+J1707,IF(U:U="农发10",0.19/N1707+J1707,IF(U:U="农发20",0.24/N1707+J1707,IF(U:U="国债1",0.05/N1707+J1707,IF(U:U="国债2",0.05/N1707+J1707,IF(U:U="国债3",0.05/N1707+J1707,IF(U:U="国开0",0,IF(U:U="农发0",0,IF(U:U="国债0",0,IF(U:U="口行0",0,0.1/N1707+J1707)))))))))))))))))))))))))</f>
        <v>3.9034426547439325</v>
      </c>
      <c r="Q1707" s="1"/>
      <c r="R1707" s="88">
        <f t="shared" si="53"/>
        <v>1.8342654743932485</v>
      </c>
      <c r="S1707" s="1"/>
      <c r="U1707" s="1" t="str">
        <f>IF(I:I="国家开发银行","国开",IF(I:I="中国进出口银行","口行",IF(I:I="中国农业发展银行","农发","国债")))&amp;IF(G:G&lt;1,"0",G1707)</f>
        <v>国开5</v>
      </c>
      <c r="W1707" s="1"/>
      <c r="X1707" s="1"/>
    </row>
    <row r="1708" spans="1:24" ht="15.75" hidden="1" x14ac:dyDescent="0.25">
      <c r="A1708" s="113" t="str">
        <f t="shared" si="52"/>
        <v>180212.IB</v>
      </c>
      <c r="B1708" s="29" t="s">
        <v>4855</v>
      </c>
      <c r="C1708" s="29" t="s">
        <v>4856</v>
      </c>
      <c r="D1708" s="33">
        <v>43389</v>
      </c>
      <c r="E1708" s="33">
        <v>43391</v>
      </c>
      <c r="F1708" s="30">
        <v>60</v>
      </c>
      <c r="G1708" s="30">
        <v>3</v>
      </c>
      <c r="H1708" s="29" t="s">
        <v>12</v>
      </c>
      <c r="I1708" s="29" t="s">
        <v>15</v>
      </c>
      <c r="J1708" s="30">
        <v>3.5417999999999998</v>
      </c>
      <c r="K1708" s="30">
        <v>2.92</v>
      </c>
      <c r="L1708" s="30"/>
      <c r="M1708" s="30">
        <v>2.2400000000000002</v>
      </c>
      <c r="N1708" s="84">
        <f>[1]!b_anal_modidura_cnbd(A1708,E1708,1)</f>
        <v>2.6863999999999999</v>
      </c>
      <c r="O1708" s="85">
        <f>[1]!b_anal_yield_cnbd(A1708,D1708,1)</f>
        <v>3.5901000000000001</v>
      </c>
      <c r="P1708" s="86">
        <f>IF(U:U="国开1",0.09/N1708+J1708,IF(U:U="国开3",0.14/N1708+J1708,IF(U:U="国开5",0.24/N1708+J1708,IF(U:U="国开7",0.24/N1708+J1708,IF(U:U="国开10",0.29/N1708+J1708,IF(U:U="口行1",0.08/N1708+J1708,IF(U:U="口行2",0.08/N1708+J1708,IF(U:U="口行3",0.08/N1708+J1708,IF(U:U="口行5",0.13/N1708+J1708,IF(U:U="口行7",0.13/N1708+J1708,IF(U:U="口行10",0.18/N1708+J1708,IF(U:U="农发1",0.09/N1708+J1708,IF(U:U="农发2",0.09/N1708+J1708,IF(U:U="农发3",0.09/N1708+J1708,IF(U:U="农发5",0.14/N1708+J1708,IF(U:U="农发7",0.19/N1708+J1708,IF(U:U="农发10",0.19/N1708+J1708,IF(U:U="农发20",0.24/N1708+J1708,IF(U:U="国债1",0.05/N1708+J1708,IF(U:U="国债2",0.05/N1708+J1708,IF(U:U="国债3",0.05/N1708+J1708,IF(U:U="国开0",0,IF(U:U="农发0",0,IF(U:U="国债0",0,IF(U:U="口行0",0,0.1/N1708+J1708)))))))))))))))))))))))))</f>
        <v>3.5939143537820128</v>
      </c>
      <c r="Q1708" s="1"/>
      <c r="R1708" s="88">
        <f t="shared" si="53"/>
        <v>0.38143537820127804</v>
      </c>
      <c r="S1708" s="1"/>
      <c r="U1708" s="1" t="str">
        <f>IF(I:I="国家开发银行","国开",IF(I:I="中国进出口银行","口行",IF(I:I="中国农业发展银行","农发","国债")))&amp;IF(G:G&lt;1,"0",G1708)</f>
        <v>国开3</v>
      </c>
      <c r="W1708" s="1"/>
      <c r="X1708" s="1"/>
    </row>
    <row r="1709" spans="1:24" ht="15.75" hidden="1" x14ac:dyDescent="0.25">
      <c r="A1709" s="113" t="str">
        <f t="shared" si="52"/>
        <v>180313.IB</v>
      </c>
      <c r="B1709" s="29" t="s">
        <v>4857</v>
      </c>
      <c r="C1709" s="29" t="s">
        <v>4858</v>
      </c>
      <c r="D1709" s="33">
        <v>43391</v>
      </c>
      <c r="E1709" s="33">
        <v>43396</v>
      </c>
      <c r="F1709" s="30">
        <v>41.3</v>
      </c>
      <c r="G1709" s="30">
        <v>3</v>
      </c>
      <c r="H1709" s="29" t="s">
        <v>12</v>
      </c>
      <c r="I1709" s="29" t="s">
        <v>22</v>
      </c>
      <c r="J1709" s="30">
        <v>3.5722999999999998</v>
      </c>
      <c r="K1709" s="30">
        <v>3.67</v>
      </c>
      <c r="L1709" s="30"/>
      <c r="M1709" s="30">
        <v>1.53</v>
      </c>
      <c r="N1709" s="84">
        <f>[1]!b_anal_modidura_cnbd(A1709,E1709,1)</f>
        <v>2.7179000000000002</v>
      </c>
      <c r="O1709" s="85">
        <f>[1]!b_anal_yield_cnbd(A1709,D1709,1)</f>
        <v>3.6301000000000001</v>
      </c>
      <c r="P1709" s="86">
        <f>IF(U:U="国开1",0.09/N1709+J1709,IF(U:U="国开3",0.14/N1709+J1709,IF(U:U="国开5",0.24/N1709+J1709,IF(U:U="国开7",0.24/N1709+J1709,IF(U:U="国开10",0.29/N1709+J1709,IF(U:U="口行1",0.08/N1709+J1709,IF(U:U="口行2",0.08/N1709+J1709,IF(U:U="口行3",0.08/N1709+J1709,IF(U:U="口行5",0.13/N1709+J1709,IF(U:U="口行7",0.13/N1709+J1709,IF(U:U="口行10",0.18/N1709+J1709,IF(U:U="农发1",0.09/N1709+J1709,IF(U:U="农发2",0.09/N1709+J1709,IF(U:U="农发3",0.09/N1709+J1709,IF(U:U="农发5",0.14/N1709+J1709,IF(U:U="农发7",0.19/N1709+J1709,IF(U:U="农发10",0.19/N1709+J1709,IF(U:U="农发20",0.24/N1709+J1709,IF(U:U="国债1",0.05/N1709+J1709,IF(U:U="国债2",0.05/N1709+J1709,IF(U:U="国债3",0.05/N1709+J1709,IF(U:U="国开0",0,IF(U:U="农发0",0,IF(U:U="国债0",0,IF(U:U="口行0",0,0.1/N1709+J1709)))))))))))))))))))))))))</f>
        <v>3.6017344898634973</v>
      </c>
      <c r="Q1709" s="1"/>
      <c r="R1709" s="88">
        <f t="shared" si="53"/>
        <v>-2.8365510136502792</v>
      </c>
      <c r="S1709" s="1"/>
      <c r="U1709" s="1" t="str">
        <f>IF(I:I="国家开发银行","国开",IF(I:I="中国进出口银行","口行",IF(I:I="中国农业发展银行","农发","国债")))&amp;IF(G:G&lt;1,"0",G1709)</f>
        <v>口行3</v>
      </c>
      <c r="W1709" s="1"/>
      <c r="X1709" s="1"/>
    </row>
    <row r="1710" spans="1:24" ht="15.75" hidden="1" x14ac:dyDescent="0.25">
      <c r="A1710" s="113" t="str">
        <f t="shared" si="52"/>
        <v>180210.IB</v>
      </c>
      <c r="B1710" s="29" t="s">
        <v>4859</v>
      </c>
      <c r="C1710" s="29" t="s">
        <v>4860</v>
      </c>
      <c r="D1710" s="33">
        <v>43396</v>
      </c>
      <c r="E1710" s="33">
        <v>43399</v>
      </c>
      <c r="F1710" s="30">
        <v>120.3</v>
      </c>
      <c r="G1710" s="30">
        <v>10</v>
      </c>
      <c r="H1710" s="29" t="s">
        <v>12</v>
      </c>
      <c r="I1710" s="29" t="s">
        <v>15</v>
      </c>
      <c r="J1710" s="30">
        <v>4.1039000000000003</v>
      </c>
      <c r="K1710" s="30">
        <v>3.36</v>
      </c>
      <c r="L1710" s="30"/>
      <c r="M1710" s="30">
        <v>1.2</v>
      </c>
      <c r="N1710" s="84">
        <f>[1]!b_anal_modidura_cnbd(A1710,E1710,1)</f>
        <v>7.7920999999999996</v>
      </c>
      <c r="O1710" s="85">
        <f>[1]!b_anal_yield_cnbd(A1710,D1710,1)</f>
        <v>4.1275000000000004</v>
      </c>
      <c r="P1710" s="86">
        <f>IF(U:U="国开1",0.09/N1710+J1710,IF(U:U="国开3",0.14/N1710+J1710,IF(U:U="国开5",0.24/N1710+J1710,IF(U:U="国开7",0.24/N1710+J1710,IF(U:U="国开10",0.29/N1710+J1710,IF(U:U="口行1",0.08/N1710+J1710,IF(U:U="口行2",0.08/N1710+J1710,IF(U:U="口行3",0.08/N1710+J1710,IF(U:U="口行5",0.13/N1710+J1710,IF(U:U="口行7",0.13/N1710+J1710,IF(U:U="口行10",0.18/N1710+J1710,IF(U:U="农发1",0.09/N1710+J1710,IF(U:U="农发2",0.09/N1710+J1710,IF(U:U="农发3",0.09/N1710+J1710,IF(U:U="农发5",0.14/N1710+J1710,IF(U:U="农发7",0.19/N1710+J1710,IF(U:U="农发10",0.19/N1710+J1710,IF(U:U="农发20",0.24/N1710+J1710,IF(U:U="国债1",0.05/N1710+J1710,IF(U:U="国债2",0.05/N1710+J1710,IF(U:U="国债3",0.05/N1710+J1710,IF(U:U="国开0",0,IF(U:U="农发0",0,IF(U:U="国债0",0,IF(U:U="口行0",0,0.1/N1710+J1710)))))))))))))))))))))))))</f>
        <v>4.1411171815043444</v>
      </c>
      <c r="Q1710" s="1"/>
      <c r="R1710" s="88">
        <f t="shared" si="53"/>
        <v>1.3617181504343989</v>
      </c>
      <c r="S1710" s="1"/>
      <c r="U1710" s="1" t="str">
        <f>IF(I:I="国家开发银行","国开",IF(I:I="中国进出口银行","口行",IF(I:I="中国农业发展银行","农发","国债")))&amp;IF(G:G&lt;1,"0",G1710)</f>
        <v>国开10</v>
      </c>
      <c r="W1710" s="1"/>
      <c r="X1710" s="1"/>
    </row>
    <row r="1711" spans="1:24" ht="15.75" hidden="1" x14ac:dyDescent="0.25">
      <c r="A1711" s="113" t="str">
        <f t="shared" si="52"/>
        <v>180212.IB</v>
      </c>
      <c r="B1711" s="29" t="s">
        <v>4861</v>
      </c>
      <c r="C1711" s="29" t="s">
        <v>4862</v>
      </c>
      <c r="D1711" s="33">
        <v>43396</v>
      </c>
      <c r="E1711" s="33">
        <v>43399</v>
      </c>
      <c r="F1711" s="30">
        <v>93</v>
      </c>
      <c r="G1711" s="30">
        <v>3</v>
      </c>
      <c r="H1711" s="29" t="s">
        <v>12</v>
      </c>
      <c r="I1711" s="29" t="s">
        <v>15</v>
      </c>
      <c r="J1711" s="30">
        <v>3.5257999999999998</v>
      </c>
      <c r="K1711" s="30">
        <v>3.89</v>
      </c>
      <c r="L1711" s="30"/>
      <c r="M1711" s="30">
        <v>1.07</v>
      </c>
      <c r="N1711" s="84">
        <f>[1]!b_anal_modidura_cnbd(A1711,E1711,1)</f>
        <v>2.6667999999999998</v>
      </c>
      <c r="O1711" s="85">
        <f>[1]!b_anal_yield_cnbd(A1711,D1711,1)</f>
        <v>3.5893999999999999</v>
      </c>
      <c r="P1711" s="86">
        <f>IF(U:U="国开1",0.09/N1711+J1711,IF(U:U="国开3",0.14/N1711+J1711,IF(U:U="国开5",0.24/N1711+J1711,IF(U:U="国开7",0.24/N1711+J1711,IF(U:U="国开10",0.29/N1711+J1711,IF(U:U="口行1",0.08/N1711+J1711,IF(U:U="口行2",0.08/N1711+J1711,IF(U:U="口行3",0.08/N1711+J1711,IF(U:U="口行5",0.13/N1711+J1711,IF(U:U="口行7",0.13/N1711+J1711,IF(U:U="口行10",0.18/N1711+J1711,IF(U:U="农发1",0.09/N1711+J1711,IF(U:U="农发2",0.09/N1711+J1711,IF(U:U="农发3",0.09/N1711+J1711,IF(U:U="农发5",0.14/N1711+J1711,IF(U:U="农发7",0.19/N1711+J1711,IF(U:U="农发10",0.19/N1711+J1711,IF(U:U="农发20",0.24/N1711+J1711,IF(U:U="国债1",0.05/N1711+J1711,IF(U:U="国债2",0.05/N1711+J1711,IF(U:U="国债3",0.05/N1711+J1711,IF(U:U="国开0",0,IF(U:U="农发0",0,IF(U:U="国债0",0,IF(U:U="口行0",0,0.1/N1711+J1711)))))))))))))))))))))))))</f>
        <v>3.5782973751312435</v>
      </c>
      <c r="Q1711" s="1"/>
      <c r="R1711" s="88">
        <f t="shared" si="53"/>
        <v>-1.1102624868756461</v>
      </c>
      <c r="S1711" s="1"/>
      <c r="U1711" s="1" t="str">
        <f>IF(I:I="国家开发银行","国开",IF(I:I="中国进出口银行","口行",IF(I:I="中国农业发展银行","农发","国债")))&amp;IF(G:G&lt;1,"0",G1711)</f>
        <v>国开3</v>
      </c>
      <c r="W1711" s="1"/>
      <c r="X1711" s="1"/>
    </row>
    <row r="1712" spans="1:24" ht="15.75" hidden="1" x14ac:dyDescent="0.25">
      <c r="A1712" s="113" t="str">
        <f t="shared" si="52"/>
        <v>180211.IB</v>
      </c>
      <c r="B1712" s="29" t="s">
        <v>4863</v>
      </c>
      <c r="C1712" s="29" t="s">
        <v>4864</v>
      </c>
      <c r="D1712" s="33">
        <v>43396</v>
      </c>
      <c r="E1712" s="33">
        <v>43399</v>
      </c>
      <c r="F1712" s="30">
        <v>87.8</v>
      </c>
      <c r="G1712" s="30">
        <v>5</v>
      </c>
      <c r="H1712" s="29" t="s">
        <v>12</v>
      </c>
      <c r="I1712" s="29" t="s">
        <v>15</v>
      </c>
      <c r="J1712" s="30">
        <v>3.8391000000000002</v>
      </c>
      <c r="K1712" s="30">
        <v>4.29</v>
      </c>
      <c r="L1712" s="30"/>
      <c r="M1712" s="30">
        <v>3.3</v>
      </c>
      <c r="N1712" s="84">
        <f>[1]!b_anal_modidura_cnbd(A1712,E1712,1)</f>
        <v>4.2858999999999998</v>
      </c>
      <c r="O1712" s="85">
        <f>[1]!b_anal_yield_cnbd(A1712,D1712,1)</f>
        <v>3.88</v>
      </c>
      <c r="P1712" s="86">
        <f>IF(U:U="国开1",0.09/N1712+J1712,IF(U:U="国开3",0.14/N1712+J1712,IF(U:U="国开5",0.24/N1712+J1712,IF(U:U="国开7",0.24/N1712+J1712,IF(U:U="国开10",0.29/N1712+J1712,IF(U:U="口行1",0.08/N1712+J1712,IF(U:U="口行2",0.08/N1712+J1712,IF(U:U="口行3",0.08/N1712+J1712,IF(U:U="口行5",0.13/N1712+J1712,IF(U:U="口行7",0.13/N1712+J1712,IF(U:U="口行10",0.18/N1712+J1712,IF(U:U="农发1",0.09/N1712+J1712,IF(U:U="农发2",0.09/N1712+J1712,IF(U:U="农发3",0.09/N1712+J1712,IF(U:U="农发5",0.14/N1712+J1712,IF(U:U="农发7",0.19/N1712+J1712,IF(U:U="农发10",0.19/N1712+J1712,IF(U:U="农发20",0.24/N1712+J1712,IF(U:U="国债1",0.05/N1712+J1712,IF(U:U="国债2",0.05/N1712+J1712,IF(U:U="国债3",0.05/N1712+J1712,IF(U:U="国开0",0,IF(U:U="农发0",0,IF(U:U="国债0",0,IF(U:U="口行0",0,0.1/N1712+J1712)))))))))))))))))))))))))</f>
        <v>3.8950975734384845</v>
      </c>
      <c r="Q1712" s="1"/>
      <c r="R1712" s="88">
        <f t="shared" si="53"/>
        <v>1.5097573438484613</v>
      </c>
      <c r="S1712" s="1"/>
      <c r="U1712" s="1" t="str">
        <f>IF(I:I="国家开发银行","国开",IF(I:I="中国进出口银行","口行",IF(I:I="中国农业发展银行","农发","国债")))&amp;IF(G:G&lt;1,"0",G1712)</f>
        <v>国开5</v>
      </c>
      <c r="W1712" s="1"/>
      <c r="X1712" s="1"/>
    </row>
    <row r="1713" spans="1:24" ht="15.75" hidden="1" x14ac:dyDescent="0.25">
      <c r="A1713" s="113" t="str">
        <f t="shared" si="52"/>
        <v>180401.IB</v>
      </c>
      <c r="B1713" s="29" t="s">
        <v>4865</v>
      </c>
      <c r="C1713" s="29" t="s">
        <v>4866</v>
      </c>
      <c r="D1713" s="33">
        <v>43397</v>
      </c>
      <c r="E1713" s="33">
        <v>43399</v>
      </c>
      <c r="F1713" s="30">
        <v>40</v>
      </c>
      <c r="G1713" s="30">
        <v>7</v>
      </c>
      <c r="H1713" s="29" t="s">
        <v>12</v>
      </c>
      <c r="I1713" s="29" t="s">
        <v>41</v>
      </c>
      <c r="J1713" s="30">
        <v>4.1037999999999997</v>
      </c>
      <c r="K1713" s="30">
        <v>4.83</v>
      </c>
      <c r="L1713" s="30"/>
      <c r="M1713" s="30">
        <v>3.94</v>
      </c>
      <c r="N1713" s="84">
        <f>[1]!b_anal_modidura_cnbd(A1713,E1713,1)</f>
        <v>5.1079999999999997</v>
      </c>
      <c r="O1713" s="85">
        <f>[1]!b_anal_yield_cnbd(A1713,D1713,1)</f>
        <v>4.1402999999999999</v>
      </c>
      <c r="P1713" s="86">
        <f>IF(U:U="国开1",0.09/N1713+J1713,IF(U:U="国开3",0.14/N1713+J1713,IF(U:U="国开5",0.24/N1713+J1713,IF(U:U="国开7",0.24/N1713+J1713,IF(U:U="国开10",0.29/N1713+J1713,IF(U:U="口行1",0.08/N1713+J1713,IF(U:U="口行2",0.08/N1713+J1713,IF(U:U="口行3",0.08/N1713+J1713,IF(U:U="口行5",0.13/N1713+J1713,IF(U:U="口行7",0.13/N1713+J1713,IF(U:U="口行10",0.18/N1713+J1713,IF(U:U="农发1",0.09/N1713+J1713,IF(U:U="农发2",0.09/N1713+J1713,IF(U:U="农发3",0.09/N1713+J1713,IF(U:U="农发5",0.14/N1713+J1713,IF(U:U="农发7",0.19/N1713+J1713,IF(U:U="农发10",0.19/N1713+J1713,IF(U:U="农发20",0.24/N1713+J1713,IF(U:U="国债1",0.05/N1713+J1713,IF(U:U="国债2",0.05/N1713+J1713,IF(U:U="国债3",0.05/N1713+J1713,IF(U:U="国开0",0,IF(U:U="农发0",0,IF(U:U="国债0",0,IF(U:U="口行0",0,0.1/N1713+J1713)))))))))))))))))))))))))</f>
        <v>4.140996554424432</v>
      </c>
      <c r="Q1713" s="1"/>
      <c r="R1713" s="88">
        <f t="shared" si="53"/>
        <v>6.9655442443217197E-2</v>
      </c>
      <c r="S1713" s="1"/>
      <c r="U1713" s="1" t="str">
        <f>IF(I:I="国家开发银行","国开",IF(I:I="中国进出口银行","口行",IF(I:I="中国农业发展银行","农发","国债")))&amp;IF(G:G&lt;1,"0",G1713)</f>
        <v>农发7</v>
      </c>
      <c r="W1713" s="1"/>
      <c r="X1713" s="1"/>
    </row>
    <row r="1714" spans="1:24" ht="15.75" hidden="1" x14ac:dyDescent="0.25">
      <c r="A1714" s="113" t="str">
        <f t="shared" si="52"/>
        <v>180408.IB</v>
      </c>
      <c r="B1714" s="29" t="s">
        <v>4867</v>
      </c>
      <c r="C1714" s="29" t="s">
        <v>4868</v>
      </c>
      <c r="D1714" s="33">
        <v>43397</v>
      </c>
      <c r="E1714" s="33">
        <v>43399</v>
      </c>
      <c r="F1714" s="30">
        <v>50</v>
      </c>
      <c r="G1714" s="30">
        <v>5</v>
      </c>
      <c r="H1714" s="29" t="s">
        <v>12</v>
      </c>
      <c r="I1714" s="29" t="s">
        <v>41</v>
      </c>
      <c r="J1714" s="30">
        <v>3.8401000000000001</v>
      </c>
      <c r="K1714" s="30">
        <v>4.0599999999999996</v>
      </c>
      <c r="L1714" s="30"/>
      <c r="M1714" s="30">
        <v>5.56</v>
      </c>
      <c r="N1714" s="84">
        <f>[1]!b_anal_modidura_cnbd(A1714,E1714,1)</f>
        <v>4.0263</v>
      </c>
      <c r="O1714" s="85">
        <f>[1]!b_anal_yield_cnbd(A1714,D1714,1)</f>
        <v>3.8752</v>
      </c>
      <c r="P1714" s="86">
        <f>IF(U:U="国开1",0.09/N1714+J1714,IF(U:U="国开3",0.14/N1714+J1714,IF(U:U="国开5",0.24/N1714+J1714,IF(U:U="国开7",0.24/N1714+J1714,IF(U:U="国开10",0.29/N1714+J1714,IF(U:U="口行1",0.08/N1714+J1714,IF(U:U="口行2",0.08/N1714+J1714,IF(U:U="口行3",0.08/N1714+J1714,IF(U:U="口行5",0.13/N1714+J1714,IF(U:U="口行7",0.13/N1714+J1714,IF(U:U="口行10",0.18/N1714+J1714,IF(U:U="农发1",0.09/N1714+J1714,IF(U:U="农发2",0.09/N1714+J1714,IF(U:U="农发3",0.09/N1714+J1714,IF(U:U="农发5",0.14/N1714+J1714,IF(U:U="农发7",0.19/N1714+J1714,IF(U:U="农发10",0.19/N1714+J1714,IF(U:U="农发20",0.24/N1714+J1714,IF(U:U="国债1",0.05/N1714+J1714,IF(U:U="国债2",0.05/N1714+J1714,IF(U:U="国债3",0.05/N1714+J1714,IF(U:U="国开0",0,IF(U:U="农发0",0,IF(U:U="国债0",0,IF(U:U="口行0",0,0.1/N1714+J1714)))))))))))))))))))))))))</f>
        <v>3.8748713781884114</v>
      </c>
      <c r="Q1714" s="1"/>
      <c r="R1714" s="88">
        <f t="shared" si="53"/>
        <v>-3.2862181158854753E-2</v>
      </c>
      <c r="S1714" s="1"/>
      <c r="U1714" s="1" t="str">
        <f>IF(I:I="国家开发银行","国开",IF(I:I="中国进出口银行","口行",IF(I:I="中国农业发展银行","农发","国债")))&amp;IF(G:G&lt;1,"0",G1714)</f>
        <v>农发5</v>
      </c>
      <c r="W1714" s="1"/>
      <c r="X1714" s="1"/>
    </row>
    <row r="1715" spans="1:24" ht="15.75" hidden="1" x14ac:dyDescent="0.25">
      <c r="A1715" s="113" t="str">
        <f t="shared" si="52"/>
        <v>180019.IB</v>
      </c>
      <c r="B1715" s="29" t="s">
        <v>4869</v>
      </c>
      <c r="C1715" s="29" t="s">
        <v>4870</v>
      </c>
      <c r="D1715" s="33">
        <v>43397</v>
      </c>
      <c r="E1715" s="33">
        <v>43398</v>
      </c>
      <c r="F1715" s="30">
        <v>390.5</v>
      </c>
      <c r="G1715" s="30">
        <v>10</v>
      </c>
      <c r="H1715" s="29" t="s">
        <v>12</v>
      </c>
      <c r="I1715" s="29" t="s">
        <v>31</v>
      </c>
      <c r="J1715" s="30">
        <v>3.5017</v>
      </c>
      <c r="K1715" s="30">
        <v>2.4</v>
      </c>
      <c r="L1715" s="30">
        <v>3.3557000000000001</v>
      </c>
      <c r="M1715" s="30">
        <v>2.78</v>
      </c>
      <c r="N1715" s="84">
        <f>[1]!b_anal_modidura_cnbd(A1715,E1715,1)</f>
        <v>8.1731999999999996</v>
      </c>
      <c r="O1715" s="85">
        <f>[1]!b_anal_yield_cnbd(A1715,D1715,1)</f>
        <v>3.54</v>
      </c>
      <c r="P1715" s="86">
        <f>IF(U:U="国开1",0.09/N1715+J1715,IF(U:U="国开3",0.14/N1715+J1715,IF(U:U="国开5",0.24/N1715+J1715,IF(U:U="国开7",0.24/N1715+J1715,IF(U:U="国开10",0.29/N1715+J1715,IF(U:U="口行1",0.08/N1715+J1715,IF(U:U="口行2",0.08/N1715+J1715,IF(U:U="口行3",0.08/N1715+J1715,IF(U:U="口行5",0.13/N1715+J1715,IF(U:U="口行7",0.13/N1715+J1715,IF(U:U="口行10",0.18/N1715+J1715,IF(U:U="农发1",0.09/N1715+J1715,IF(U:U="农发2",0.09/N1715+J1715,IF(U:U="农发3",0.09/N1715+J1715,IF(U:U="农发5",0.14/N1715+J1715,IF(U:U="农发7",0.19/N1715+J1715,IF(U:U="农发10",0.19/N1715+J1715,IF(U:U="农发20",0.24/N1715+J1715,IF(U:U="国债1",0.05/N1715+J1715,IF(U:U="国债2",0.05/N1715+J1715,IF(U:U="国债3",0.05/N1715+J1715,IF(U:U="国开0",0,IF(U:U="农发0",0,IF(U:U="国债0",0,IF(U:U="口行0",0,0.1/N1715+J1715)))))))))))))))))))))))))</f>
        <v>3.5139351098712868</v>
      </c>
      <c r="Q1715" s="1"/>
      <c r="R1715" s="88">
        <f t="shared" si="53"/>
        <v>-2.6064890128713269</v>
      </c>
      <c r="S1715" s="1"/>
      <c r="U1715" s="1" t="str">
        <f>IF(I:I="国家开发银行","国开",IF(I:I="中国进出口银行","口行",IF(I:I="中国农业发展银行","农发","国债")))&amp;IF(G:G&lt;1,"0",G1715)</f>
        <v>国债10</v>
      </c>
      <c r="W1715" s="1"/>
      <c r="X1715" s="1"/>
    </row>
    <row r="1716" spans="1:24" ht="15.75" hidden="1" x14ac:dyDescent="0.25">
      <c r="A1716" s="113" t="str">
        <f t="shared" si="52"/>
        <v>180409.IB</v>
      </c>
      <c r="B1716" s="29" t="s">
        <v>4871</v>
      </c>
      <c r="C1716" s="29" t="s">
        <v>4872</v>
      </c>
      <c r="D1716" s="33">
        <v>43397</v>
      </c>
      <c r="E1716" s="33">
        <v>43399</v>
      </c>
      <c r="F1716" s="30">
        <v>50</v>
      </c>
      <c r="G1716" s="30">
        <v>3</v>
      </c>
      <c r="H1716" s="29" t="s">
        <v>12</v>
      </c>
      <c r="I1716" s="29" t="s">
        <v>41</v>
      </c>
      <c r="J1716" s="30">
        <v>3.5251000000000001</v>
      </c>
      <c r="K1716" s="30">
        <v>3.52</v>
      </c>
      <c r="L1716" s="30"/>
      <c r="M1716" s="30">
        <v>1.28</v>
      </c>
      <c r="N1716" s="84">
        <f>[1]!b_anal_modidura_cnbd(A1716,E1716,1)</f>
        <v>2.3932000000000002</v>
      </c>
      <c r="O1716" s="85">
        <f>[1]!b_anal_yield_cnbd(A1716,D1716,1)</f>
        <v>3.5807000000000002</v>
      </c>
      <c r="P1716" s="86">
        <f>IF(U:U="国开1",0.09/N1716+J1716,IF(U:U="国开3",0.14/N1716+J1716,IF(U:U="国开5",0.24/N1716+J1716,IF(U:U="国开7",0.24/N1716+J1716,IF(U:U="国开10",0.29/N1716+J1716,IF(U:U="口行1",0.08/N1716+J1716,IF(U:U="口行2",0.08/N1716+J1716,IF(U:U="口行3",0.08/N1716+J1716,IF(U:U="口行5",0.13/N1716+J1716,IF(U:U="口行7",0.13/N1716+J1716,IF(U:U="口行10",0.18/N1716+J1716,IF(U:U="农发1",0.09/N1716+J1716,IF(U:U="农发2",0.09/N1716+J1716,IF(U:U="农发3",0.09/N1716+J1716,IF(U:U="农发5",0.14/N1716+J1716,IF(U:U="农发7",0.19/N1716+J1716,IF(U:U="农发10",0.19/N1716+J1716,IF(U:U="农发20",0.24/N1716+J1716,IF(U:U="国债1",0.05/N1716+J1716,IF(U:U="国债2",0.05/N1716+J1716,IF(U:U="国债3",0.05/N1716+J1716,IF(U:U="国开0",0,IF(U:U="农发0",0,IF(U:U="国债0",0,IF(U:U="口行0",0,0.1/N1716+J1716)))))))))))))))))))))))))</f>
        <v>3.5627065518970418</v>
      </c>
      <c r="Q1716" s="1"/>
      <c r="R1716" s="88">
        <f t="shared" si="53"/>
        <v>-1.7993448102958443</v>
      </c>
      <c r="S1716" s="1"/>
      <c r="U1716" s="1" t="str">
        <f>IF(I:I="国家开发银行","国开",IF(I:I="中国进出口银行","口行",IF(I:I="中国农业发展银行","农发","国债")))&amp;IF(G:G&lt;1,"0",G1716)</f>
        <v>农发3</v>
      </c>
      <c r="W1716" s="1"/>
      <c r="X1716" s="1"/>
    </row>
    <row r="1717" spans="1:24" ht="15.75" hidden="1" x14ac:dyDescent="0.25">
      <c r="A1717" s="113" t="str">
        <f t="shared" si="52"/>
        <v>180406.IB</v>
      </c>
      <c r="B1717" s="29" t="s">
        <v>4873</v>
      </c>
      <c r="C1717" s="29" t="s">
        <v>4874</v>
      </c>
      <c r="D1717" s="33">
        <v>43397</v>
      </c>
      <c r="E1717" s="33">
        <v>43399</v>
      </c>
      <c r="F1717" s="30">
        <v>60</v>
      </c>
      <c r="G1717" s="30">
        <v>10</v>
      </c>
      <c r="H1717" s="29" t="s">
        <v>12</v>
      </c>
      <c r="I1717" s="29" t="s">
        <v>41</v>
      </c>
      <c r="J1717" s="30">
        <v>4.2043999999999997</v>
      </c>
      <c r="K1717" s="30">
        <v>4.2699999999999996</v>
      </c>
      <c r="L1717" s="30"/>
      <c r="M1717" s="30">
        <v>9.4700000000000006</v>
      </c>
      <c r="N1717" s="84">
        <f>[1]!b_anal_modidura_cnbd(A1717,E1717,1)</f>
        <v>7.4786999999999999</v>
      </c>
      <c r="O1717" s="85">
        <f>[1]!b_anal_yield_cnbd(A1717,D1717,1)</f>
        <v>4.2426000000000004</v>
      </c>
      <c r="P1717" s="86">
        <f>IF(U:U="国开1",0.09/N1717+J1717,IF(U:U="国开3",0.14/N1717+J1717,IF(U:U="国开5",0.24/N1717+J1717,IF(U:U="国开7",0.24/N1717+J1717,IF(U:U="国开10",0.29/N1717+J1717,IF(U:U="口行1",0.08/N1717+J1717,IF(U:U="口行2",0.08/N1717+J1717,IF(U:U="口行3",0.08/N1717+J1717,IF(U:U="口行5",0.13/N1717+J1717,IF(U:U="口行7",0.13/N1717+J1717,IF(U:U="口行10",0.18/N1717+J1717,IF(U:U="农发1",0.09/N1717+J1717,IF(U:U="农发2",0.09/N1717+J1717,IF(U:U="农发3",0.09/N1717+J1717,IF(U:U="农发5",0.14/N1717+J1717,IF(U:U="农发7",0.19/N1717+J1717,IF(U:U="农发10",0.19/N1717+J1717,IF(U:U="农发20",0.24/N1717+J1717,IF(U:U="国债1",0.05/N1717+J1717,IF(U:U="国债2",0.05/N1717+J1717,IF(U:U="国债3",0.05/N1717+J1717,IF(U:U="国开0",0,IF(U:U="农发0",0,IF(U:U="国债0",0,IF(U:U="口行0",0,0.1/N1717+J1717)))))))))))))))))))))))))</f>
        <v>4.2298054849104787</v>
      </c>
      <c r="Q1717" s="1"/>
      <c r="R1717" s="88">
        <f t="shared" si="53"/>
        <v>-1.2794515089521674</v>
      </c>
      <c r="S1717" s="1"/>
      <c r="U1717" s="1" t="str">
        <f>IF(I:I="国家开发银行","国开",IF(I:I="中国进出口银行","口行",IF(I:I="中国农业发展银行","农发","国债")))&amp;IF(G:G&lt;1,"0",G1717)</f>
        <v>农发10</v>
      </c>
      <c r="W1717" s="1"/>
      <c r="X1717" s="1"/>
    </row>
    <row r="1718" spans="1:24" ht="15.75" hidden="1" x14ac:dyDescent="0.25">
      <c r="A1718" s="113" t="str">
        <f t="shared" si="52"/>
        <v>180309.IB</v>
      </c>
      <c r="B1718" s="29" t="s">
        <v>4875</v>
      </c>
      <c r="C1718" s="29" t="s">
        <v>4876</v>
      </c>
      <c r="D1718" s="33">
        <v>43398</v>
      </c>
      <c r="E1718" s="33">
        <v>43402</v>
      </c>
      <c r="F1718" s="30">
        <v>40</v>
      </c>
      <c r="G1718" s="30">
        <v>5</v>
      </c>
      <c r="H1718" s="29" t="s">
        <v>12</v>
      </c>
      <c r="I1718" s="29" t="s">
        <v>22</v>
      </c>
      <c r="J1718" s="30">
        <v>3.7799</v>
      </c>
      <c r="K1718" s="30">
        <v>3.74</v>
      </c>
      <c r="L1718" s="30"/>
      <c r="M1718" s="30">
        <v>1</v>
      </c>
      <c r="N1718" s="84">
        <f>[1]!b_anal_modidura_cnbd(A1718,E1718,1)</f>
        <v>4.0860000000000003</v>
      </c>
      <c r="O1718" s="85">
        <f>[1]!b_anal_yield_cnbd(A1718,D1718,1)</f>
        <v>3.8603000000000001</v>
      </c>
      <c r="P1718" s="86">
        <f>IF(U:U="国开1",0.09/N1718+J1718,IF(U:U="国开3",0.14/N1718+J1718,IF(U:U="国开5",0.24/N1718+J1718,IF(U:U="国开7",0.24/N1718+J1718,IF(U:U="国开10",0.29/N1718+J1718,IF(U:U="口行1",0.08/N1718+J1718,IF(U:U="口行2",0.08/N1718+J1718,IF(U:U="口行3",0.08/N1718+J1718,IF(U:U="口行5",0.13/N1718+J1718,IF(U:U="口行7",0.13/N1718+J1718,IF(U:U="口行10",0.18/N1718+J1718,IF(U:U="农发1",0.09/N1718+J1718,IF(U:U="农发2",0.09/N1718+J1718,IF(U:U="农发3",0.09/N1718+J1718,IF(U:U="农发5",0.14/N1718+J1718,IF(U:U="农发7",0.19/N1718+J1718,IF(U:U="农发10",0.19/N1718+J1718,IF(U:U="农发20",0.24/N1718+J1718,IF(U:U="国债1",0.05/N1718+J1718,IF(U:U="国债2",0.05/N1718+J1718,IF(U:U="国债3",0.05/N1718+J1718,IF(U:U="国开0",0,IF(U:U="农发0",0,IF(U:U="国债0",0,IF(U:U="口行0",0,0.1/N1718+J1718)))))))))))))))))))))))))</f>
        <v>3.811715956926089</v>
      </c>
      <c r="Q1718" s="1"/>
      <c r="R1718" s="88">
        <f t="shared" si="53"/>
        <v>-4.8584043073911065</v>
      </c>
      <c r="S1718" s="1"/>
      <c r="U1718" s="1" t="str">
        <f>IF(I:I="国家开发银行","国开",IF(I:I="中国进出口银行","口行",IF(I:I="中国农业发展银行","农发","国债")))&amp;IF(G:G&lt;1,"0",G1718)</f>
        <v>口行5</v>
      </c>
      <c r="W1718" s="1"/>
      <c r="X1718" s="1"/>
    </row>
    <row r="1719" spans="1:24" ht="15.75" hidden="1" x14ac:dyDescent="0.25">
      <c r="A1719" s="113" t="str">
        <f t="shared" si="52"/>
        <v>180313.IB</v>
      </c>
      <c r="B1719" s="29" t="s">
        <v>4877</v>
      </c>
      <c r="C1719" s="29" t="s">
        <v>4878</v>
      </c>
      <c r="D1719" s="33">
        <v>43398</v>
      </c>
      <c r="E1719" s="33">
        <v>43402</v>
      </c>
      <c r="F1719" s="30">
        <v>43</v>
      </c>
      <c r="G1719" s="30">
        <v>3</v>
      </c>
      <c r="H1719" s="29" t="s">
        <v>12</v>
      </c>
      <c r="I1719" s="29" t="s">
        <v>22</v>
      </c>
      <c r="J1719" s="30">
        <v>3.5057</v>
      </c>
      <c r="K1719" s="30">
        <v>3.35</v>
      </c>
      <c r="L1719" s="30"/>
      <c r="M1719" s="30">
        <v>1.65</v>
      </c>
      <c r="N1719" s="84">
        <f>[1]!b_anal_modidura_cnbd(A1719,E1719,1)</f>
        <v>2.7046999999999999</v>
      </c>
      <c r="O1719" s="85">
        <f>[1]!b_anal_yield_cnbd(A1719,D1719,1)</f>
        <v>3.5701999999999998</v>
      </c>
      <c r="P1719" s="86">
        <f>IF(U:U="国开1",0.09/N1719+J1719,IF(U:U="国开3",0.14/N1719+J1719,IF(U:U="国开5",0.24/N1719+J1719,IF(U:U="国开7",0.24/N1719+J1719,IF(U:U="国开10",0.29/N1719+J1719,IF(U:U="口行1",0.08/N1719+J1719,IF(U:U="口行2",0.08/N1719+J1719,IF(U:U="口行3",0.08/N1719+J1719,IF(U:U="口行5",0.13/N1719+J1719,IF(U:U="口行7",0.13/N1719+J1719,IF(U:U="口行10",0.18/N1719+J1719,IF(U:U="农发1",0.09/N1719+J1719,IF(U:U="农发2",0.09/N1719+J1719,IF(U:U="农发3",0.09/N1719+J1719,IF(U:U="农发5",0.14/N1719+J1719,IF(U:U="农发7",0.19/N1719+J1719,IF(U:U="农发10",0.19/N1719+J1719,IF(U:U="农发20",0.24/N1719+J1719,IF(U:U="国债1",0.05/N1719+J1719,IF(U:U="国债2",0.05/N1719+J1719,IF(U:U="国债3",0.05/N1719+J1719,IF(U:U="国开0",0,IF(U:U="农发0",0,IF(U:U="国债0",0,IF(U:U="口行0",0,0.1/N1719+J1719)))))))))))))))))))))))))</f>
        <v>3.5352781417532442</v>
      </c>
      <c r="Q1719" s="1"/>
      <c r="R1719" s="88">
        <f t="shared" si="53"/>
        <v>-3.4921858246755644</v>
      </c>
      <c r="S1719" s="1"/>
      <c r="U1719" s="1" t="str">
        <f>IF(I:I="国家开发银行","国开",IF(I:I="中国进出口银行","口行",IF(I:I="中国农业发展银行","农发","国债")))&amp;IF(G:G&lt;1,"0",G1719)</f>
        <v>口行3</v>
      </c>
      <c r="W1719" s="1"/>
      <c r="X1719" s="1"/>
    </row>
    <row r="1720" spans="1:24" ht="15.75" hidden="1" x14ac:dyDescent="0.25">
      <c r="A1720" s="113" t="str">
        <f t="shared" si="52"/>
        <v>180408.IB</v>
      </c>
      <c r="B1720" s="29" t="s">
        <v>4879</v>
      </c>
      <c r="C1720" s="29" t="s">
        <v>4880</v>
      </c>
      <c r="D1720" s="33">
        <v>43402</v>
      </c>
      <c r="E1720" s="33">
        <v>43405</v>
      </c>
      <c r="F1720" s="30">
        <v>60</v>
      </c>
      <c r="G1720" s="30">
        <v>5</v>
      </c>
      <c r="H1720" s="29" t="s">
        <v>12</v>
      </c>
      <c r="I1720" s="29" t="s">
        <v>41</v>
      </c>
      <c r="J1720" s="30">
        <v>3.7467999999999999</v>
      </c>
      <c r="K1720" s="30">
        <v>3.8</v>
      </c>
      <c r="L1720" s="30"/>
      <c r="M1720" s="30">
        <v>1.32</v>
      </c>
      <c r="N1720" s="84">
        <f>[1]!b_anal_modidura_cnbd(A1720,E1720,1)</f>
        <v>4.0137999999999998</v>
      </c>
      <c r="O1720" s="85">
        <f>[1]!b_anal_yield_cnbd(A1720,D1720,1)</f>
        <v>3.8003</v>
      </c>
      <c r="P1720" s="86">
        <f>IF(U:U="国开1",0.09/N1720+J1720,IF(U:U="国开3",0.14/N1720+J1720,IF(U:U="国开5",0.24/N1720+J1720,IF(U:U="国开7",0.24/N1720+J1720,IF(U:U="国开10",0.29/N1720+J1720,IF(U:U="口行1",0.08/N1720+J1720,IF(U:U="口行2",0.08/N1720+J1720,IF(U:U="口行3",0.08/N1720+J1720,IF(U:U="口行5",0.13/N1720+J1720,IF(U:U="口行7",0.13/N1720+J1720,IF(U:U="口行10",0.18/N1720+J1720,IF(U:U="农发1",0.09/N1720+J1720,IF(U:U="农发2",0.09/N1720+J1720,IF(U:U="农发3",0.09/N1720+J1720,IF(U:U="农发5",0.14/N1720+J1720,IF(U:U="农发7",0.19/N1720+J1720,IF(U:U="农发10",0.19/N1720+J1720,IF(U:U="农发20",0.24/N1720+J1720,IF(U:U="国债1",0.05/N1720+J1720,IF(U:U="国债2",0.05/N1720+J1720,IF(U:U="国债3",0.05/N1720+J1720,IF(U:U="国开0",0,IF(U:U="农发0",0,IF(U:U="国债0",0,IF(U:U="口行0",0,0.1/N1720+J1720)))))))))))))))))))))))))</f>
        <v>3.7816796651552145</v>
      </c>
      <c r="Q1720" s="1"/>
      <c r="R1720" s="88">
        <f t="shared" si="53"/>
        <v>-1.8620334844785535</v>
      </c>
      <c r="S1720" s="1"/>
      <c r="U1720" s="1" t="str">
        <f>IF(I:I="国家开发银行","国开",IF(I:I="中国进出口银行","口行",IF(I:I="中国农业发展银行","农发","国债")))&amp;IF(G:G&lt;1,"0",G1720)</f>
        <v>农发5</v>
      </c>
      <c r="W1720" s="1"/>
      <c r="X1720" s="1"/>
    </row>
    <row r="1721" spans="1:24" ht="15.75" hidden="1" x14ac:dyDescent="0.25">
      <c r="A1721" s="113" t="str">
        <f t="shared" si="52"/>
        <v>180409.IB</v>
      </c>
      <c r="B1721" s="29" t="s">
        <v>4881</v>
      </c>
      <c r="C1721" s="29" t="s">
        <v>4882</v>
      </c>
      <c r="D1721" s="33">
        <v>43402</v>
      </c>
      <c r="E1721" s="33">
        <v>43405</v>
      </c>
      <c r="F1721" s="30">
        <v>60</v>
      </c>
      <c r="G1721" s="30">
        <v>3</v>
      </c>
      <c r="H1721" s="29" t="s">
        <v>12</v>
      </c>
      <c r="I1721" s="29" t="s">
        <v>41</v>
      </c>
      <c r="J1721" s="30">
        <v>3.4232999999999998</v>
      </c>
      <c r="K1721" s="30">
        <v>4.0199999999999996</v>
      </c>
      <c r="L1721" s="30"/>
      <c r="M1721" s="30">
        <v>1</v>
      </c>
      <c r="N1721" s="84">
        <f>[1]!b_anal_modidura_cnbd(A1721,E1721,1)</f>
        <v>2.3788999999999998</v>
      </c>
      <c r="O1721" s="85">
        <f>[1]!b_anal_yield_cnbd(A1721,D1721,1)</f>
        <v>3.4857999999999998</v>
      </c>
      <c r="P1721" s="86">
        <f>IF(U:U="国开1",0.09/N1721+J1721,IF(U:U="国开3",0.14/N1721+J1721,IF(U:U="国开5",0.24/N1721+J1721,IF(U:U="国开7",0.24/N1721+J1721,IF(U:U="国开10",0.29/N1721+J1721,IF(U:U="口行1",0.08/N1721+J1721,IF(U:U="口行2",0.08/N1721+J1721,IF(U:U="口行3",0.08/N1721+J1721,IF(U:U="口行5",0.13/N1721+J1721,IF(U:U="口行7",0.13/N1721+J1721,IF(U:U="口行10",0.18/N1721+J1721,IF(U:U="农发1",0.09/N1721+J1721,IF(U:U="农发2",0.09/N1721+J1721,IF(U:U="农发3",0.09/N1721+J1721,IF(U:U="农发5",0.14/N1721+J1721,IF(U:U="农发7",0.19/N1721+J1721,IF(U:U="农发10",0.19/N1721+J1721,IF(U:U="农发20",0.24/N1721+J1721,IF(U:U="国债1",0.05/N1721+J1721,IF(U:U="国债2",0.05/N1721+J1721,IF(U:U="国债3",0.05/N1721+J1721,IF(U:U="国开0",0,IF(U:U="农发0",0,IF(U:U="国债0",0,IF(U:U="口行0",0,0.1/N1721+J1721)))))))))))))))))))))))))</f>
        <v>3.461132611711295</v>
      </c>
      <c r="Q1721" s="1"/>
      <c r="R1721" s="88">
        <f t="shared" si="53"/>
        <v>-2.4667388288704739</v>
      </c>
      <c r="S1721" s="1"/>
      <c r="U1721" s="1" t="str">
        <f>IF(I:I="国家开发银行","国开",IF(I:I="中国进出口银行","口行",IF(I:I="中国农业发展银行","农发","国债")))&amp;IF(G:G&lt;1,"0",G1721)</f>
        <v>农发3</v>
      </c>
      <c r="W1721" s="1"/>
      <c r="X1721" s="1"/>
    </row>
    <row r="1722" spans="1:24" ht="15.75" hidden="1" x14ac:dyDescent="0.25">
      <c r="A1722" s="113" t="str">
        <f t="shared" si="52"/>
        <v>180214.IB</v>
      </c>
      <c r="B1722" s="29" t="s">
        <v>4883</v>
      </c>
      <c r="C1722" s="29" t="s">
        <v>4884</v>
      </c>
      <c r="D1722" s="33">
        <v>43403</v>
      </c>
      <c r="E1722" s="33">
        <v>43405</v>
      </c>
      <c r="F1722" s="30">
        <v>60</v>
      </c>
      <c r="G1722" s="30">
        <v>7</v>
      </c>
      <c r="H1722" s="29" t="s">
        <v>12</v>
      </c>
      <c r="I1722" s="29" t="s">
        <v>15</v>
      </c>
      <c r="J1722" s="30">
        <v>4.0308000000000002</v>
      </c>
      <c r="K1722" s="30">
        <v>3.71</v>
      </c>
      <c r="L1722" s="30"/>
      <c r="M1722" s="30">
        <v>1.78</v>
      </c>
      <c r="N1722" s="84">
        <f>[1]!b_anal_modidura_cnbd(A1722,E1722,1)</f>
        <v>5.9611000000000001</v>
      </c>
      <c r="O1722" s="85">
        <f>[1]!b_anal_yield_cnbd(A1722,D1722,1)</f>
        <v>4.0701000000000001</v>
      </c>
      <c r="P1722" s="86">
        <f>IF(U:U="国开1",0.09/N1722+J1722,IF(U:U="国开3",0.14/N1722+J1722,IF(U:U="国开5",0.24/N1722+J1722,IF(U:U="国开7",0.24/N1722+J1722,IF(U:U="国开10",0.29/N1722+J1722,IF(U:U="口行1",0.08/N1722+J1722,IF(U:U="口行2",0.08/N1722+J1722,IF(U:U="口行3",0.08/N1722+J1722,IF(U:U="口行5",0.13/N1722+J1722,IF(U:U="口行7",0.13/N1722+J1722,IF(U:U="口行10",0.18/N1722+J1722,IF(U:U="农发1",0.09/N1722+J1722,IF(U:U="农发2",0.09/N1722+J1722,IF(U:U="农发3",0.09/N1722+J1722,IF(U:U="农发5",0.14/N1722+J1722,IF(U:U="农发7",0.19/N1722+J1722,IF(U:U="农发10",0.19/N1722+J1722,IF(U:U="农发20",0.24/N1722+J1722,IF(U:U="国债1",0.05/N1722+J1722,IF(U:U="国债2",0.05/N1722+J1722,IF(U:U="国债3",0.05/N1722+J1722,IF(U:U="国开0",0,IF(U:U="农发0",0,IF(U:U="国债0",0,IF(U:U="口行0",0,0.1/N1722+J1722)))))))))))))))))))))))))</f>
        <v>4.0710610256496285</v>
      </c>
      <c r="Q1722" s="1"/>
      <c r="R1722" s="88">
        <f t="shared" si="53"/>
        <v>9.6102564962841086E-2</v>
      </c>
      <c r="S1722" s="1"/>
      <c r="U1722" s="1" t="str">
        <f>IF(I:I="国家开发银行","国开",IF(I:I="中国进出口银行","口行",IF(I:I="中国农业发展银行","农发","国债")))&amp;IF(G:G&lt;1,"0",G1722)</f>
        <v>国开7</v>
      </c>
      <c r="W1722" s="1"/>
      <c r="X1722" s="1"/>
    </row>
    <row r="1723" spans="1:24" ht="15.75" hidden="1" x14ac:dyDescent="0.25">
      <c r="A1723" s="113" t="str">
        <f t="shared" si="52"/>
        <v>180212.IB</v>
      </c>
      <c r="B1723" s="29" t="s">
        <v>4885</v>
      </c>
      <c r="C1723" s="29" t="s">
        <v>4886</v>
      </c>
      <c r="D1723" s="33">
        <v>43403</v>
      </c>
      <c r="E1723" s="33">
        <v>43405</v>
      </c>
      <c r="F1723" s="30">
        <v>70</v>
      </c>
      <c r="G1723" s="30">
        <v>3</v>
      </c>
      <c r="H1723" s="29" t="s">
        <v>12</v>
      </c>
      <c r="I1723" s="29" t="s">
        <v>15</v>
      </c>
      <c r="J1723" s="30">
        <v>3.3906999999999998</v>
      </c>
      <c r="K1723" s="30">
        <v>2.88</v>
      </c>
      <c r="L1723" s="30"/>
      <c r="M1723" s="30">
        <v>6.47</v>
      </c>
      <c r="N1723" s="84">
        <f>[1]!b_anal_modidura_cnbd(A1723,E1723,1)</f>
        <v>2.6524999999999999</v>
      </c>
      <c r="O1723" s="85">
        <f>[1]!b_anal_yield_cnbd(A1723,D1723,1)</f>
        <v>3.4752000000000001</v>
      </c>
      <c r="P1723" s="86">
        <f>IF(U:U="国开1",0.09/N1723+J1723,IF(U:U="国开3",0.14/N1723+J1723,IF(U:U="国开5",0.24/N1723+J1723,IF(U:U="国开7",0.24/N1723+J1723,IF(U:U="国开10",0.29/N1723+J1723,IF(U:U="口行1",0.08/N1723+J1723,IF(U:U="口行2",0.08/N1723+J1723,IF(U:U="口行3",0.08/N1723+J1723,IF(U:U="口行5",0.13/N1723+J1723,IF(U:U="口行7",0.13/N1723+J1723,IF(U:U="口行10",0.18/N1723+J1723,IF(U:U="农发1",0.09/N1723+J1723,IF(U:U="农发2",0.09/N1723+J1723,IF(U:U="农发3",0.09/N1723+J1723,IF(U:U="农发5",0.14/N1723+J1723,IF(U:U="农发7",0.19/N1723+J1723,IF(U:U="农发10",0.19/N1723+J1723,IF(U:U="农发20",0.24/N1723+J1723,IF(U:U="国债1",0.05/N1723+J1723,IF(U:U="国债2",0.05/N1723+J1723,IF(U:U="国债3",0.05/N1723+J1723,IF(U:U="国开0",0,IF(U:U="农发0",0,IF(U:U="国债0",0,IF(U:U="口行0",0,0.1/N1723+J1723)))))))))))))))))))))))))</f>
        <v>3.4434803958529687</v>
      </c>
      <c r="Q1723" s="1"/>
      <c r="R1723" s="88">
        <f t="shared" si="53"/>
        <v>-3.1719604147031344</v>
      </c>
      <c r="S1723" s="1"/>
      <c r="U1723" s="1" t="str">
        <f>IF(I:I="国家开发银行","国开",IF(I:I="中国进出口银行","口行",IF(I:I="中国农业发展银行","农发","国债")))&amp;IF(G:G&lt;1,"0",G1723)</f>
        <v>国开3</v>
      </c>
      <c r="W1723" s="1"/>
      <c r="X1723" s="1"/>
    </row>
    <row r="1724" spans="1:24" ht="15.75" hidden="1" x14ac:dyDescent="0.25">
      <c r="A1724" s="113" t="str">
        <f t="shared" si="52"/>
        <v>180210.IB</v>
      </c>
      <c r="B1724" s="29" t="s">
        <v>4887</v>
      </c>
      <c r="C1724" s="29" t="s">
        <v>4888</v>
      </c>
      <c r="D1724" s="33">
        <v>43403</v>
      </c>
      <c r="E1724" s="33">
        <v>43405</v>
      </c>
      <c r="F1724" s="30">
        <v>120</v>
      </c>
      <c r="G1724" s="30">
        <v>10</v>
      </c>
      <c r="H1724" s="29" t="s">
        <v>12</v>
      </c>
      <c r="I1724" s="29" t="s">
        <v>15</v>
      </c>
      <c r="J1724" s="30">
        <v>4.0208000000000004</v>
      </c>
      <c r="K1724" s="30">
        <v>2.19</v>
      </c>
      <c r="L1724" s="30"/>
      <c r="M1724" s="30">
        <v>1.07</v>
      </c>
      <c r="N1724" s="84">
        <f>[1]!b_anal_modidura_cnbd(A1724,E1724,1)</f>
        <v>7.7811000000000003</v>
      </c>
      <c r="O1724" s="85">
        <f>[1]!b_anal_yield_cnbd(A1724,D1724,1)</f>
        <v>4.07</v>
      </c>
      <c r="P1724" s="86">
        <f>IF(U:U="国开1",0.09/N1724+J1724,IF(U:U="国开3",0.14/N1724+J1724,IF(U:U="国开5",0.24/N1724+J1724,IF(U:U="国开7",0.24/N1724+J1724,IF(U:U="国开10",0.29/N1724+J1724,IF(U:U="口行1",0.08/N1724+J1724,IF(U:U="口行2",0.08/N1724+J1724,IF(U:U="口行3",0.08/N1724+J1724,IF(U:U="口行5",0.13/N1724+J1724,IF(U:U="口行7",0.13/N1724+J1724,IF(U:U="口行10",0.18/N1724+J1724,IF(U:U="农发1",0.09/N1724+J1724,IF(U:U="农发2",0.09/N1724+J1724,IF(U:U="农发3",0.09/N1724+J1724,IF(U:U="农发5",0.14/N1724+J1724,IF(U:U="农发7",0.19/N1724+J1724,IF(U:U="农发10",0.19/N1724+J1724,IF(U:U="农发20",0.24/N1724+J1724,IF(U:U="国债1",0.05/N1724+J1724,IF(U:U="国债2",0.05/N1724+J1724,IF(U:U="国债3",0.05/N1724+J1724,IF(U:U="国开0",0,IF(U:U="农发0",0,IF(U:U="国债0",0,IF(U:U="口行0",0,0.1/N1724+J1724)))))))))))))))))))))))))</f>
        <v>4.0580697947590965</v>
      </c>
      <c r="Q1724" s="1"/>
      <c r="R1724" s="88">
        <f t="shared" si="53"/>
        <v>-1.1930205240903824</v>
      </c>
      <c r="S1724" s="1"/>
      <c r="U1724" s="1" t="str">
        <f>IF(I:I="国家开发银行","国开",IF(I:I="中国进出口银行","口行",IF(I:I="中国农业发展银行","农发","国债")))&amp;IF(G:G&lt;1,"0",G1724)</f>
        <v>国开10</v>
      </c>
      <c r="W1724" s="1"/>
      <c r="X1724" s="1"/>
    </row>
    <row r="1725" spans="1:24" ht="15.75" hidden="1" x14ac:dyDescent="0.25">
      <c r="A1725" s="113" t="str">
        <f t="shared" si="52"/>
        <v>180211.IB</v>
      </c>
      <c r="B1725" s="29" t="s">
        <v>4889</v>
      </c>
      <c r="C1725" s="29" t="s">
        <v>4890</v>
      </c>
      <c r="D1725" s="33">
        <v>43403</v>
      </c>
      <c r="E1725" s="33">
        <v>43405</v>
      </c>
      <c r="F1725" s="30">
        <v>80</v>
      </c>
      <c r="G1725" s="30">
        <v>5</v>
      </c>
      <c r="H1725" s="29" t="s">
        <v>12</v>
      </c>
      <c r="I1725" s="29" t="s">
        <v>15</v>
      </c>
      <c r="J1725" s="30">
        <v>3.7048999999999999</v>
      </c>
      <c r="K1725" s="30">
        <v>3.02</v>
      </c>
      <c r="L1725" s="30"/>
      <c r="M1725" s="30">
        <v>3.39</v>
      </c>
      <c r="N1725" s="84">
        <f>[1]!b_anal_modidura_cnbd(A1725,E1725,1)</f>
        <v>4.2729999999999997</v>
      </c>
      <c r="O1725" s="85">
        <f>[1]!b_anal_yield_cnbd(A1725,D1725,1)</f>
        <v>3.7774999999999999</v>
      </c>
      <c r="P1725" s="86">
        <f>IF(U:U="国开1",0.09/N1725+J1725,IF(U:U="国开3",0.14/N1725+J1725,IF(U:U="国开5",0.24/N1725+J1725,IF(U:U="国开7",0.24/N1725+J1725,IF(U:U="国开10",0.29/N1725+J1725,IF(U:U="口行1",0.08/N1725+J1725,IF(U:U="口行2",0.08/N1725+J1725,IF(U:U="口行3",0.08/N1725+J1725,IF(U:U="口行5",0.13/N1725+J1725,IF(U:U="口行7",0.13/N1725+J1725,IF(U:U="口行10",0.18/N1725+J1725,IF(U:U="农发1",0.09/N1725+J1725,IF(U:U="农发2",0.09/N1725+J1725,IF(U:U="农发3",0.09/N1725+J1725,IF(U:U="农发5",0.14/N1725+J1725,IF(U:U="农发7",0.19/N1725+J1725,IF(U:U="农发10",0.19/N1725+J1725,IF(U:U="农发20",0.24/N1725+J1725,IF(U:U="国债1",0.05/N1725+J1725,IF(U:U="国债2",0.05/N1725+J1725,IF(U:U="国债3",0.05/N1725+J1725,IF(U:U="国开0",0,IF(U:U="农发0",0,IF(U:U="国债0",0,IF(U:U="口行0",0,0.1/N1725+J1725)))))))))))))))))))))))))</f>
        <v>3.7610666276620641</v>
      </c>
      <c r="Q1725" s="1"/>
      <c r="R1725" s="88">
        <f t="shared" si="53"/>
        <v>-1.6433372337935737</v>
      </c>
      <c r="S1725" s="1"/>
      <c r="U1725" s="1" t="str">
        <f>IF(I:I="国家开发银行","国开",IF(I:I="中国进出口银行","口行",IF(I:I="中国农业发展银行","农发","国债")))&amp;IF(G:G&lt;1,"0",G1725)</f>
        <v>国开5</v>
      </c>
      <c r="W1725" s="1"/>
      <c r="X1725" s="1"/>
    </row>
    <row r="1726" spans="1:24" ht="15.75" hidden="1" x14ac:dyDescent="0.25">
      <c r="A1726" s="113" t="str">
        <f t="shared" si="52"/>
        <v>180406.IB</v>
      </c>
      <c r="B1726" s="29" t="s">
        <v>4891</v>
      </c>
      <c r="C1726" s="29" t="s">
        <v>4892</v>
      </c>
      <c r="D1726" s="33">
        <v>43404</v>
      </c>
      <c r="E1726" s="33">
        <v>43406</v>
      </c>
      <c r="F1726" s="30">
        <v>70</v>
      </c>
      <c r="G1726" s="30">
        <v>10</v>
      </c>
      <c r="H1726" s="29" t="s">
        <v>12</v>
      </c>
      <c r="I1726" s="29" t="s">
        <v>41</v>
      </c>
      <c r="J1726" s="30">
        <v>4.1454000000000004</v>
      </c>
      <c r="K1726" s="30">
        <v>2.67</v>
      </c>
      <c r="L1726" s="30"/>
      <c r="M1726" s="30">
        <v>6.11</v>
      </c>
      <c r="N1726" s="84">
        <f>[1]!b_anal_modidura_cnbd(A1726,E1726,1)</f>
        <v>7.4610000000000003</v>
      </c>
      <c r="O1726" s="85">
        <f>[1]!b_anal_yield_cnbd(A1726,D1726,1)</f>
        <v>4.1825999999999999</v>
      </c>
      <c r="P1726" s="86">
        <f>IF(U:U="国开1",0.09/N1726+J1726,IF(U:U="国开3",0.14/N1726+J1726,IF(U:U="国开5",0.24/N1726+J1726,IF(U:U="国开7",0.24/N1726+J1726,IF(U:U="国开10",0.29/N1726+J1726,IF(U:U="口行1",0.08/N1726+J1726,IF(U:U="口行2",0.08/N1726+J1726,IF(U:U="口行3",0.08/N1726+J1726,IF(U:U="口行5",0.13/N1726+J1726,IF(U:U="口行7",0.13/N1726+J1726,IF(U:U="口行10",0.18/N1726+J1726,IF(U:U="农发1",0.09/N1726+J1726,IF(U:U="农发2",0.09/N1726+J1726,IF(U:U="农发3",0.09/N1726+J1726,IF(U:U="农发5",0.14/N1726+J1726,IF(U:U="农发7",0.19/N1726+J1726,IF(U:U="农发10",0.19/N1726+J1726,IF(U:U="农发20",0.24/N1726+J1726,IF(U:U="国债1",0.05/N1726+J1726,IF(U:U="国债2",0.05/N1726+J1726,IF(U:U="国债3",0.05/N1726+J1726,IF(U:U="国开0",0,IF(U:U="农发0",0,IF(U:U="国债0",0,IF(U:U="口行0",0,0.1/N1726+J1726)))))))))))))))))))))))))</f>
        <v>4.1708657552606896</v>
      </c>
      <c r="Q1726" s="1"/>
      <c r="R1726" s="88">
        <f t="shared" si="53"/>
        <v>-1.1734244739310284</v>
      </c>
      <c r="S1726" s="1"/>
      <c r="U1726" s="1" t="str">
        <f>IF(I:I="国家开发银行","国开",IF(I:I="中国进出口银行","口行",IF(I:I="中国农业发展银行","农发","国债")))&amp;IF(G:G&lt;1,"0",G1726)</f>
        <v>农发10</v>
      </c>
      <c r="W1726" s="1"/>
      <c r="X1726" s="1"/>
    </row>
    <row r="1727" spans="1:24" ht="15.75" hidden="1" x14ac:dyDescent="0.25">
      <c r="A1727" s="113" t="str">
        <f t="shared" si="52"/>
        <v>180401.IB</v>
      </c>
      <c r="B1727" s="29" t="s">
        <v>4893</v>
      </c>
      <c r="C1727" s="29" t="s">
        <v>4894</v>
      </c>
      <c r="D1727" s="33">
        <v>43404</v>
      </c>
      <c r="E1727" s="33">
        <v>43406</v>
      </c>
      <c r="F1727" s="30">
        <v>50</v>
      </c>
      <c r="G1727" s="30">
        <v>7</v>
      </c>
      <c r="H1727" s="29" t="s">
        <v>12</v>
      </c>
      <c r="I1727" s="29" t="s">
        <v>41</v>
      </c>
      <c r="J1727" s="30">
        <v>4.0449999999999999</v>
      </c>
      <c r="K1727" s="30">
        <v>2.76</v>
      </c>
      <c r="L1727" s="30"/>
      <c r="M1727" s="30">
        <v>1.04</v>
      </c>
      <c r="N1727" s="84">
        <f>[1]!b_anal_modidura_cnbd(A1727,E1727,1)</f>
        <v>5.0928000000000004</v>
      </c>
      <c r="O1727" s="85">
        <f>[1]!b_anal_yield_cnbd(A1727,D1727,1)</f>
        <v>4.0903</v>
      </c>
      <c r="P1727" s="86">
        <f>IF(U:U="国开1",0.09/N1727+J1727,IF(U:U="国开3",0.14/N1727+J1727,IF(U:U="国开5",0.24/N1727+J1727,IF(U:U="国开7",0.24/N1727+J1727,IF(U:U="国开10",0.29/N1727+J1727,IF(U:U="口行1",0.08/N1727+J1727,IF(U:U="口行2",0.08/N1727+J1727,IF(U:U="口行3",0.08/N1727+J1727,IF(U:U="口行5",0.13/N1727+J1727,IF(U:U="口行7",0.13/N1727+J1727,IF(U:U="口行10",0.18/N1727+J1727,IF(U:U="农发1",0.09/N1727+J1727,IF(U:U="农发2",0.09/N1727+J1727,IF(U:U="农发3",0.09/N1727+J1727,IF(U:U="农发5",0.14/N1727+J1727,IF(U:U="农发7",0.19/N1727+J1727,IF(U:U="农发10",0.19/N1727+J1727,IF(U:U="农发20",0.24/N1727+J1727,IF(U:U="国债1",0.05/N1727+J1727,IF(U:U="国债2",0.05/N1727+J1727,IF(U:U="国债3",0.05/N1727+J1727,IF(U:U="国开0",0,IF(U:U="农发0",0,IF(U:U="国债0",0,IF(U:U="口行0",0,0.1/N1727+J1727)))))))))))))))))))))))))</f>
        <v>4.0823075714734527</v>
      </c>
      <c r="Q1727" s="1"/>
      <c r="R1727" s="88">
        <f t="shared" si="53"/>
        <v>-0.79924285265473571</v>
      </c>
      <c r="S1727" s="1"/>
      <c r="U1727" s="1" t="str">
        <f>IF(I:I="国家开发银行","国开",IF(I:I="中国进出口银行","口行",IF(I:I="中国农业发展银行","农发","国债")))&amp;IF(G:G&lt;1,"0",G1727)</f>
        <v>农发7</v>
      </c>
      <c r="W1727" s="1"/>
      <c r="X1727" s="1"/>
    </row>
    <row r="1728" spans="1:24" ht="15.75" hidden="1" x14ac:dyDescent="0.25">
      <c r="A1728" s="113" t="str">
        <f t="shared" si="52"/>
        <v>180309.IB</v>
      </c>
      <c r="B1728" s="29" t="s">
        <v>4895</v>
      </c>
      <c r="C1728" s="29" t="s">
        <v>4896</v>
      </c>
      <c r="D1728" s="33">
        <v>43405</v>
      </c>
      <c r="E1728" s="33">
        <v>43409</v>
      </c>
      <c r="F1728" s="30">
        <v>40</v>
      </c>
      <c r="G1728" s="30">
        <v>5</v>
      </c>
      <c r="H1728" s="29" t="s">
        <v>12</v>
      </c>
      <c r="I1728" s="29" t="s">
        <v>22</v>
      </c>
      <c r="J1728" s="30">
        <v>3.7502</v>
      </c>
      <c r="K1728" s="30">
        <v>2.86</v>
      </c>
      <c r="L1728" s="30"/>
      <c r="M1728" s="30">
        <v>3.38</v>
      </c>
      <c r="N1728" s="84">
        <f>[1]!b_anal_modidura_cnbd(A1728,E1728,1)</f>
        <v>4.0663</v>
      </c>
      <c r="O1728" s="85">
        <f>[1]!b_anal_yield_cnbd(A1728,D1728,1)</f>
        <v>3.7812999999999999</v>
      </c>
      <c r="P1728" s="86">
        <f>IF(U:U="国开1",0.09/N1728+J1728,IF(U:U="国开3",0.14/N1728+J1728,IF(U:U="国开5",0.24/N1728+J1728,IF(U:U="国开7",0.24/N1728+J1728,IF(U:U="国开10",0.29/N1728+J1728,IF(U:U="口行1",0.08/N1728+J1728,IF(U:U="口行2",0.08/N1728+J1728,IF(U:U="口行3",0.08/N1728+J1728,IF(U:U="口行5",0.13/N1728+J1728,IF(U:U="口行7",0.13/N1728+J1728,IF(U:U="口行10",0.18/N1728+J1728,IF(U:U="农发1",0.09/N1728+J1728,IF(U:U="农发2",0.09/N1728+J1728,IF(U:U="农发3",0.09/N1728+J1728,IF(U:U="农发5",0.14/N1728+J1728,IF(U:U="农发7",0.19/N1728+J1728,IF(U:U="农发10",0.19/N1728+J1728,IF(U:U="农发20",0.24/N1728+J1728,IF(U:U="国债1",0.05/N1728+J1728,IF(U:U="国债2",0.05/N1728+J1728,IF(U:U="国债3",0.05/N1728+J1728,IF(U:U="国开0",0,IF(U:U="农发0",0,IF(U:U="国债0",0,IF(U:U="口行0",0,0.1/N1728+J1728)))))))))))))))))))))))))</f>
        <v>3.7821700956643634</v>
      </c>
      <c r="Q1728" s="1"/>
      <c r="R1728" s="88">
        <f t="shared" si="53"/>
        <v>8.700956643634683E-2</v>
      </c>
      <c r="S1728" s="1"/>
      <c r="U1728" s="1" t="str">
        <f>IF(I:I="国家开发银行","国开",IF(I:I="中国进出口银行","口行",IF(I:I="中国农业发展银行","农发","国债")))&amp;IF(G:G&lt;1,"0",G1728)</f>
        <v>口行5</v>
      </c>
      <c r="W1728" s="1"/>
      <c r="X1728" s="1"/>
    </row>
    <row r="1729" spans="1:24" ht="15.75" hidden="1" x14ac:dyDescent="0.25">
      <c r="A1729" s="113" t="str">
        <f t="shared" si="52"/>
        <v>180313.IB</v>
      </c>
      <c r="B1729" s="29" t="s">
        <v>4897</v>
      </c>
      <c r="C1729" s="29" t="s">
        <v>4898</v>
      </c>
      <c r="D1729" s="33">
        <v>43405</v>
      </c>
      <c r="E1729" s="33">
        <v>43409</v>
      </c>
      <c r="F1729" s="30">
        <v>40</v>
      </c>
      <c r="G1729" s="30">
        <v>3</v>
      </c>
      <c r="H1729" s="29" t="s">
        <v>12</v>
      </c>
      <c r="I1729" s="29" t="s">
        <v>22</v>
      </c>
      <c r="J1729" s="30">
        <v>3.464</v>
      </c>
      <c r="K1729" s="30">
        <v>2.79</v>
      </c>
      <c r="L1729" s="30"/>
      <c r="M1729" s="30">
        <v>5.45</v>
      </c>
      <c r="N1729" s="84">
        <f>[1]!b_anal_modidura_cnbd(A1729,E1729,1)</f>
        <v>2.6867000000000001</v>
      </c>
      <c r="O1729" s="85">
        <f>[1]!b_anal_yield_cnbd(A1729,D1729,1)</f>
        <v>3.5053000000000001</v>
      </c>
      <c r="P1729" s="86">
        <f>IF(U:U="国开1",0.09/N1729+J1729,IF(U:U="国开3",0.14/N1729+J1729,IF(U:U="国开5",0.24/N1729+J1729,IF(U:U="国开7",0.24/N1729+J1729,IF(U:U="国开10",0.29/N1729+J1729,IF(U:U="口行1",0.08/N1729+J1729,IF(U:U="口行2",0.08/N1729+J1729,IF(U:U="口行3",0.08/N1729+J1729,IF(U:U="口行5",0.13/N1729+J1729,IF(U:U="口行7",0.13/N1729+J1729,IF(U:U="口行10",0.18/N1729+J1729,IF(U:U="农发1",0.09/N1729+J1729,IF(U:U="农发2",0.09/N1729+J1729,IF(U:U="农发3",0.09/N1729+J1729,IF(U:U="农发5",0.14/N1729+J1729,IF(U:U="农发7",0.19/N1729+J1729,IF(U:U="农发10",0.19/N1729+J1729,IF(U:U="农发20",0.24/N1729+J1729,IF(U:U="国债1",0.05/N1729+J1729,IF(U:U="国债2",0.05/N1729+J1729,IF(U:U="国债3",0.05/N1729+J1729,IF(U:U="国开0",0,IF(U:U="农发0",0,IF(U:U="国债0",0,IF(U:U="口行0",0,0.1/N1729+J1729)))))))))))))))))))))))))</f>
        <v>3.4937763055048943</v>
      </c>
      <c r="Q1729" s="1"/>
      <c r="R1729" s="88">
        <f t="shared" si="53"/>
        <v>-1.1523694495105818</v>
      </c>
      <c r="S1729" s="1"/>
      <c r="U1729" s="1" t="str">
        <f>IF(I:I="国家开发银行","国开",IF(I:I="中国进出口银行","口行",IF(I:I="中国农业发展银行","农发","国债")))&amp;IF(G:G&lt;1,"0",G1729)</f>
        <v>口行3</v>
      </c>
      <c r="W1729" s="1"/>
      <c r="X1729" s="1"/>
    </row>
    <row r="1730" spans="1:24" ht="15.75" hidden="1" x14ac:dyDescent="0.25">
      <c r="A1730" s="113" t="str">
        <f t="shared" ref="A1730:A1793" si="54">LEFT(B1730,IFERROR(FIND("X",B1730,7),FIND("Z",B1730,7))-1)&amp;".IB"</f>
        <v>180409.IB</v>
      </c>
      <c r="B1730" s="29" t="s">
        <v>4899</v>
      </c>
      <c r="C1730" s="29" t="s">
        <v>4900</v>
      </c>
      <c r="D1730" s="33">
        <v>43409</v>
      </c>
      <c r="E1730" s="33">
        <v>43411</v>
      </c>
      <c r="F1730" s="30">
        <v>60</v>
      </c>
      <c r="G1730" s="30">
        <v>3</v>
      </c>
      <c r="H1730" s="29" t="s">
        <v>12</v>
      </c>
      <c r="I1730" s="29" t="s">
        <v>41</v>
      </c>
      <c r="J1730" s="30">
        <v>3.41</v>
      </c>
      <c r="K1730" s="30">
        <v>3.18</v>
      </c>
      <c r="L1730" s="30"/>
      <c r="M1730" s="30">
        <v>2</v>
      </c>
      <c r="N1730" s="84">
        <f>[1]!b_anal_modidura_cnbd(A1730,E1730,1)</f>
        <v>2.3643999999999998</v>
      </c>
      <c r="O1730" s="85">
        <f>[1]!b_anal_yield_cnbd(A1730,D1730,1)</f>
        <v>3.4927999999999999</v>
      </c>
      <c r="P1730" s="86">
        <f>IF(U:U="国开1",0.09/N1730+J1730,IF(U:U="国开3",0.14/N1730+J1730,IF(U:U="国开5",0.24/N1730+J1730,IF(U:U="国开7",0.24/N1730+J1730,IF(U:U="国开10",0.29/N1730+J1730,IF(U:U="口行1",0.08/N1730+J1730,IF(U:U="口行2",0.08/N1730+J1730,IF(U:U="口行3",0.08/N1730+J1730,IF(U:U="口行5",0.13/N1730+J1730,IF(U:U="口行7",0.13/N1730+J1730,IF(U:U="口行10",0.18/N1730+J1730,IF(U:U="农发1",0.09/N1730+J1730,IF(U:U="农发2",0.09/N1730+J1730,IF(U:U="农发3",0.09/N1730+J1730,IF(U:U="农发5",0.14/N1730+J1730,IF(U:U="农发7",0.19/N1730+J1730,IF(U:U="农发10",0.19/N1730+J1730,IF(U:U="农发20",0.24/N1730+J1730,IF(U:U="国债1",0.05/N1730+J1730,IF(U:U="国债2",0.05/N1730+J1730,IF(U:U="国债3",0.05/N1730+J1730,IF(U:U="国开0",0,IF(U:U="农发0",0,IF(U:U="国债0",0,IF(U:U="口行0",0,0.1/N1730+J1730)))))))))))))))))))))))))</f>
        <v>3.4480646252749114</v>
      </c>
      <c r="Q1730" s="1"/>
      <c r="R1730" s="88">
        <f t="shared" ref="R1730:R1793" si="55">(P1730-O1730)*100</f>
        <v>-4.4735374725088484</v>
      </c>
      <c r="S1730" s="1"/>
      <c r="U1730" s="1" t="str">
        <f>IF(I:I="国家开发银行","国开",IF(I:I="中国进出口银行","口行",IF(I:I="中国农业发展银行","农发","国债")))&amp;IF(G:G&lt;1,"0",G1730)</f>
        <v>农发3</v>
      </c>
      <c r="W1730" s="1"/>
      <c r="X1730" s="1"/>
    </row>
    <row r="1731" spans="1:24" ht="15.75" hidden="1" x14ac:dyDescent="0.25">
      <c r="A1731" s="113" t="str">
        <f t="shared" si="54"/>
        <v>180408.IB</v>
      </c>
      <c r="B1731" s="29" t="s">
        <v>4901</v>
      </c>
      <c r="C1731" s="29" t="s">
        <v>4902</v>
      </c>
      <c r="D1731" s="33">
        <v>43409</v>
      </c>
      <c r="E1731" s="33">
        <v>43411</v>
      </c>
      <c r="F1731" s="30">
        <v>60</v>
      </c>
      <c r="G1731" s="30">
        <v>5</v>
      </c>
      <c r="H1731" s="29" t="s">
        <v>12</v>
      </c>
      <c r="I1731" s="29" t="s">
        <v>41</v>
      </c>
      <c r="J1731" s="30">
        <v>3.7631000000000001</v>
      </c>
      <c r="K1731" s="30">
        <v>3.47</v>
      </c>
      <c r="L1731" s="30"/>
      <c r="M1731" s="30">
        <v>8</v>
      </c>
      <c r="N1731" s="84">
        <f>[1]!b_anal_modidura_cnbd(A1731,E1731,1)</f>
        <v>3.9984999999999999</v>
      </c>
      <c r="O1731" s="85">
        <f>[1]!b_anal_yield_cnbd(A1731,D1731,1)</f>
        <v>3.8209</v>
      </c>
      <c r="P1731" s="86">
        <f>IF(U:U="国开1",0.09/N1731+J1731,IF(U:U="国开3",0.14/N1731+J1731,IF(U:U="国开5",0.24/N1731+J1731,IF(U:U="国开7",0.24/N1731+J1731,IF(U:U="国开10",0.29/N1731+J1731,IF(U:U="口行1",0.08/N1731+J1731,IF(U:U="口行2",0.08/N1731+J1731,IF(U:U="口行3",0.08/N1731+J1731,IF(U:U="口行5",0.13/N1731+J1731,IF(U:U="口行7",0.13/N1731+J1731,IF(U:U="口行10",0.18/N1731+J1731,IF(U:U="农发1",0.09/N1731+J1731,IF(U:U="农发2",0.09/N1731+J1731,IF(U:U="农发3",0.09/N1731+J1731,IF(U:U="农发5",0.14/N1731+J1731,IF(U:U="农发7",0.19/N1731+J1731,IF(U:U="农发10",0.19/N1731+J1731,IF(U:U="农发20",0.24/N1731+J1731,IF(U:U="国债1",0.05/N1731+J1731,IF(U:U="国债2",0.05/N1731+J1731,IF(U:U="国债3",0.05/N1731+J1731,IF(U:U="国开0",0,IF(U:U="农发0",0,IF(U:U="国债0",0,IF(U:U="口行0",0,0.1/N1731+J1731)))))))))))))))))))))))))</f>
        <v>3.7981131299237214</v>
      </c>
      <c r="Q1731" s="1"/>
      <c r="R1731" s="88">
        <f t="shared" si="55"/>
        <v>-2.2786870076278554</v>
      </c>
      <c r="S1731" s="1"/>
      <c r="U1731" s="1" t="str">
        <f>IF(I:I="国家开发银行","国开",IF(I:I="中国进出口银行","口行",IF(I:I="中国农业发展银行","农发","国债")))&amp;IF(G:G&lt;1,"0",G1731)</f>
        <v>农发5</v>
      </c>
      <c r="W1731" s="1"/>
      <c r="X1731" s="1"/>
    </row>
    <row r="1732" spans="1:24" ht="15.75" hidden="1" x14ac:dyDescent="0.25">
      <c r="A1732" s="113" t="str">
        <f t="shared" si="54"/>
        <v>180214.IB</v>
      </c>
      <c r="B1732" s="29" t="s">
        <v>4903</v>
      </c>
      <c r="C1732" s="29" t="s">
        <v>4904</v>
      </c>
      <c r="D1732" s="33">
        <v>43410</v>
      </c>
      <c r="E1732" s="33">
        <v>43413</v>
      </c>
      <c r="F1732" s="30">
        <v>50.6</v>
      </c>
      <c r="G1732" s="30">
        <v>7</v>
      </c>
      <c r="H1732" s="29" t="s">
        <v>12</v>
      </c>
      <c r="I1732" s="29" t="s">
        <v>15</v>
      </c>
      <c r="J1732" s="30">
        <v>4.0053999999999998</v>
      </c>
      <c r="K1732" s="30">
        <v>4.13</v>
      </c>
      <c r="L1732" s="30"/>
      <c r="M1732" s="30">
        <v>2.7</v>
      </c>
      <c r="N1732" s="84">
        <f>[1]!b_anal_modidura_cnbd(A1732,E1732,1)</f>
        <v>5.9413</v>
      </c>
      <c r="O1732" s="85">
        <f>[1]!b_anal_yield_cnbd(A1732,D1732,1)</f>
        <v>4.0601000000000003</v>
      </c>
      <c r="P1732" s="86">
        <f>IF(U:U="国开1",0.09/N1732+J1732,IF(U:U="国开3",0.14/N1732+J1732,IF(U:U="国开5",0.24/N1732+J1732,IF(U:U="国开7",0.24/N1732+J1732,IF(U:U="国开10",0.29/N1732+J1732,IF(U:U="口行1",0.08/N1732+J1732,IF(U:U="口行2",0.08/N1732+J1732,IF(U:U="口行3",0.08/N1732+J1732,IF(U:U="口行5",0.13/N1732+J1732,IF(U:U="口行7",0.13/N1732+J1732,IF(U:U="口行10",0.18/N1732+J1732,IF(U:U="农发1",0.09/N1732+J1732,IF(U:U="农发2",0.09/N1732+J1732,IF(U:U="农发3",0.09/N1732+J1732,IF(U:U="农发5",0.14/N1732+J1732,IF(U:U="农发7",0.19/N1732+J1732,IF(U:U="农发10",0.19/N1732+J1732,IF(U:U="农发20",0.24/N1732+J1732,IF(U:U="国债1",0.05/N1732+J1732,IF(U:U="国债2",0.05/N1732+J1732,IF(U:U="国债3",0.05/N1732+J1732,IF(U:U="国开0",0,IF(U:U="农发0",0,IF(U:U="国债0",0,IF(U:U="口行0",0,0.1/N1732+J1732)))))))))))))))))))))))))</f>
        <v>4.0457951997037682</v>
      </c>
      <c r="Q1732" s="1"/>
      <c r="R1732" s="88">
        <f t="shared" si="55"/>
        <v>-1.4304800296232045</v>
      </c>
      <c r="S1732" s="1"/>
      <c r="U1732" s="1" t="str">
        <f>IF(I:I="国家开发银行","国开",IF(I:I="中国进出口银行","口行",IF(I:I="中国农业发展银行","农发","国债")))&amp;IF(G:G&lt;1,"0",G1732)</f>
        <v>国开7</v>
      </c>
      <c r="W1732" s="1"/>
      <c r="X1732" s="1"/>
    </row>
    <row r="1733" spans="1:24" ht="15.75" hidden="1" x14ac:dyDescent="0.25">
      <c r="A1733" s="113" t="str">
        <f t="shared" si="54"/>
        <v>180212.IB</v>
      </c>
      <c r="B1733" s="29" t="s">
        <v>4905</v>
      </c>
      <c r="C1733" s="29" t="s">
        <v>4906</v>
      </c>
      <c r="D1733" s="33">
        <v>43410</v>
      </c>
      <c r="E1733" s="33">
        <v>43413</v>
      </c>
      <c r="F1733" s="30">
        <v>84.2</v>
      </c>
      <c r="G1733" s="30">
        <v>3</v>
      </c>
      <c r="H1733" s="29" t="s">
        <v>12</v>
      </c>
      <c r="I1733" s="29" t="s">
        <v>15</v>
      </c>
      <c r="J1733" s="30">
        <v>3.3511000000000002</v>
      </c>
      <c r="K1733" s="30">
        <v>5.09</v>
      </c>
      <c r="L1733" s="30"/>
      <c r="M1733" s="30">
        <v>1.49</v>
      </c>
      <c r="N1733" s="84">
        <f>[1]!b_anal_modidura_cnbd(A1733,E1733,1)</f>
        <v>2.6326000000000001</v>
      </c>
      <c r="O1733" s="85">
        <f>[1]!b_anal_yield_cnbd(A1733,D1733,1)</f>
        <v>3.4453999999999998</v>
      </c>
      <c r="P1733" s="86">
        <f>IF(U:U="国开1",0.09/N1733+J1733,IF(U:U="国开3",0.14/N1733+J1733,IF(U:U="国开5",0.24/N1733+J1733,IF(U:U="国开7",0.24/N1733+J1733,IF(U:U="国开10",0.29/N1733+J1733,IF(U:U="口行1",0.08/N1733+J1733,IF(U:U="口行2",0.08/N1733+J1733,IF(U:U="口行3",0.08/N1733+J1733,IF(U:U="口行5",0.13/N1733+J1733,IF(U:U="口行7",0.13/N1733+J1733,IF(U:U="口行10",0.18/N1733+J1733,IF(U:U="农发1",0.09/N1733+J1733,IF(U:U="农发2",0.09/N1733+J1733,IF(U:U="农发3",0.09/N1733+J1733,IF(U:U="农发5",0.14/N1733+J1733,IF(U:U="农发7",0.19/N1733+J1733,IF(U:U="农发10",0.19/N1733+J1733,IF(U:U="农发20",0.24/N1733+J1733,IF(U:U="国债1",0.05/N1733+J1733,IF(U:U="国债2",0.05/N1733+J1733,IF(U:U="国债3",0.05/N1733+J1733,IF(U:U="国开0",0,IF(U:U="农发0",0,IF(U:U="国债0",0,IF(U:U="口行0",0,0.1/N1733+J1733)))))))))))))))))))))))))</f>
        <v>3.4042793664058348</v>
      </c>
      <c r="Q1733" s="1"/>
      <c r="R1733" s="88">
        <f t="shared" si="55"/>
        <v>-4.1120633594164957</v>
      </c>
      <c r="S1733" s="1"/>
      <c r="U1733" s="1" t="str">
        <f>IF(I:I="国家开发银行","国开",IF(I:I="中国进出口银行","口行",IF(I:I="中国农业发展银行","农发","国债")))&amp;IF(G:G&lt;1,"0",G1733)</f>
        <v>国开3</v>
      </c>
      <c r="W1733" s="1"/>
      <c r="X1733" s="1"/>
    </row>
    <row r="1734" spans="1:24" ht="15.75" hidden="1" x14ac:dyDescent="0.25">
      <c r="A1734" s="113" t="str">
        <f t="shared" si="54"/>
        <v>180020.IB</v>
      </c>
      <c r="B1734" s="29" t="s">
        <v>4907</v>
      </c>
      <c r="C1734" s="29" t="s">
        <v>4908</v>
      </c>
      <c r="D1734" s="33">
        <v>43411</v>
      </c>
      <c r="E1734" s="33">
        <v>43412</v>
      </c>
      <c r="F1734" s="30">
        <v>351.2</v>
      </c>
      <c r="G1734" s="30">
        <v>7</v>
      </c>
      <c r="H1734" s="29" t="s">
        <v>12</v>
      </c>
      <c r="I1734" s="29" t="s">
        <v>31</v>
      </c>
      <c r="J1734" s="30">
        <v>3.4443000000000001</v>
      </c>
      <c r="K1734" s="30">
        <v>2.75</v>
      </c>
      <c r="L1734" s="30">
        <v>3.4784999999999999</v>
      </c>
      <c r="M1734" s="30">
        <v>49.73</v>
      </c>
      <c r="N1734" s="84">
        <f>[1]!b_anal_modidura_cnbd(A1734,E1734,1)</f>
        <v>5.9352999999999998</v>
      </c>
      <c r="O1734" s="85">
        <f>[1]!b_anal_yield_cnbd(A1734,D1734,1)</f>
        <v>3.4801000000000002</v>
      </c>
      <c r="P1734" s="86">
        <f>IF(U:U="国开1",0.09/N1734+J1734,IF(U:U="国开3",0.14/N1734+J1734,IF(U:U="国开5",0.24/N1734+J1734,IF(U:U="国开7",0.24/N1734+J1734,IF(U:U="国开10",0.29/N1734+J1734,IF(U:U="口行1",0.08/N1734+J1734,IF(U:U="口行2",0.08/N1734+J1734,IF(U:U="口行3",0.08/N1734+J1734,IF(U:U="口行5",0.13/N1734+J1734,IF(U:U="口行7",0.13/N1734+J1734,IF(U:U="口行10",0.18/N1734+J1734,IF(U:U="农发1",0.09/N1734+J1734,IF(U:U="农发2",0.09/N1734+J1734,IF(U:U="农发3",0.09/N1734+J1734,IF(U:U="农发5",0.14/N1734+J1734,IF(U:U="农发7",0.19/N1734+J1734,IF(U:U="农发10",0.19/N1734+J1734,IF(U:U="农发20",0.24/N1734+J1734,IF(U:U="国债1",0.05/N1734+J1734,IF(U:U="国债2",0.05/N1734+J1734,IF(U:U="国债3",0.05/N1734+J1734,IF(U:U="国开0",0,IF(U:U="农发0",0,IF(U:U="国债0",0,IF(U:U="口行0",0,0.1/N1734+J1734)))))))))))))))))))))))))</f>
        <v>3.4611483480194769</v>
      </c>
      <c r="Q1734" s="1"/>
      <c r="R1734" s="88">
        <f t="shared" si="55"/>
        <v>-1.8951651980523287</v>
      </c>
      <c r="S1734" s="1"/>
      <c r="U1734" s="1" t="str">
        <f>IF(I:I="国家开发银行","国开",IF(I:I="中国进出口银行","口行",IF(I:I="中国农业发展银行","农发","国债")))&amp;IF(G:G&lt;1,"0",G1734)</f>
        <v>国债7</v>
      </c>
      <c r="W1734" s="1"/>
      <c r="X1734" s="1"/>
    </row>
    <row r="1735" spans="1:24" ht="15.75" hidden="1" x14ac:dyDescent="0.25">
      <c r="A1735" s="113" t="str">
        <f t="shared" si="54"/>
        <v>180021.IB</v>
      </c>
      <c r="B1735" s="29" t="s">
        <v>4909</v>
      </c>
      <c r="C1735" s="29" t="s">
        <v>4910</v>
      </c>
      <c r="D1735" s="33">
        <v>43411</v>
      </c>
      <c r="E1735" s="33">
        <v>43412</v>
      </c>
      <c r="F1735" s="30">
        <v>350</v>
      </c>
      <c r="G1735" s="30">
        <v>3</v>
      </c>
      <c r="H1735" s="29" t="s">
        <v>12</v>
      </c>
      <c r="I1735" s="29" t="s">
        <v>31</v>
      </c>
      <c r="J1735" s="30">
        <v>3.0729000000000002</v>
      </c>
      <c r="K1735" s="30">
        <v>2.76</v>
      </c>
      <c r="L1735" s="30">
        <v>3.1118000000000001</v>
      </c>
      <c r="M1735" s="30">
        <v>7.9</v>
      </c>
      <c r="N1735" s="84">
        <f>[1]!b_anal_modidura_cnbd(A1735,E1735,1)</f>
        <v>2.7475000000000001</v>
      </c>
      <c r="O1735" s="85">
        <f>[1]!b_anal_yield_cnbd(A1735,D1735,1)</f>
        <v>3.1000999999999999</v>
      </c>
      <c r="P1735" s="86">
        <f>IF(U:U="国开1",0.09/N1735+J1735,IF(U:U="国开3",0.14/N1735+J1735,IF(U:U="国开5",0.24/N1735+J1735,IF(U:U="国开7",0.24/N1735+J1735,IF(U:U="国开10",0.29/N1735+J1735,IF(U:U="口行1",0.08/N1735+J1735,IF(U:U="口行2",0.08/N1735+J1735,IF(U:U="口行3",0.08/N1735+J1735,IF(U:U="口行5",0.13/N1735+J1735,IF(U:U="口行7",0.13/N1735+J1735,IF(U:U="口行10",0.18/N1735+J1735,IF(U:U="农发1",0.09/N1735+J1735,IF(U:U="农发2",0.09/N1735+J1735,IF(U:U="农发3",0.09/N1735+J1735,IF(U:U="农发5",0.14/N1735+J1735,IF(U:U="农发7",0.19/N1735+J1735,IF(U:U="农发10",0.19/N1735+J1735,IF(U:U="农发20",0.24/N1735+J1735,IF(U:U="国债1",0.05/N1735+J1735,IF(U:U="国债2",0.05/N1735+J1735,IF(U:U="国债3",0.05/N1735+J1735,IF(U:U="国开0",0,IF(U:U="农发0",0,IF(U:U="国债0",0,IF(U:U="口行0",0,0.1/N1735+J1735)))))))))))))))))))))))))</f>
        <v>3.0910983621474069</v>
      </c>
      <c r="Q1735" s="1"/>
      <c r="R1735" s="88">
        <f t="shared" si="55"/>
        <v>-0.9001637852593003</v>
      </c>
      <c r="S1735" s="1"/>
      <c r="U1735" s="1" t="str">
        <f>IF(I:I="国家开发银行","国开",IF(I:I="中国进出口银行","口行",IF(I:I="中国农业发展银行","农发","国债")))&amp;IF(G:G&lt;1,"0",G1735)</f>
        <v>国债3</v>
      </c>
      <c r="W1735" s="1"/>
      <c r="X1735" s="1"/>
    </row>
    <row r="1736" spans="1:24" ht="15.75" hidden="1" x14ac:dyDescent="0.25">
      <c r="A1736" s="113" t="str">
        <f t="shared" si="54"/>
        <v>180406.IB</v>
      </c>
      <c r="B1736" s="29" t="s">
        <v>4911</v>
      </c>
      <c r="C1736" s="29" t="s">
        <v>4912</v>
      </c>
      <c r="D1736" s="33">
        <v>43411</v>
      </c>
      <c r="E1736" s="33">
        <v>43416</v>
      </c>
      <c r="F1736" s="30">
        <v>70</v>
      </c>
      <c r="G1736" s="30">
        <v>10</v>
      </c>
      <c r="H1736" s="29" t="s">
        <v>12</v>
      </c>
      <c r="I1736" s="29" t="s">
        <v>41</v>
      </c>
      <c r="J1736" s="30">
        <v>4.0972</v>
      </c>
      <c r="K1736" s="30">
        <v>3.69</v>
      </c>
      <c r="L1736" s="30"/>
      <c r="M1736" s="30">
        <v>8.15</v>
      </c>
      <c r="N1736" s="84">
        <f>[1]!b_anal_modidura_cnbd(A1736,E1736,1)</f>
        <v>7.4455</v>
      </c>
      <c r="O1736" s="85">
        <f>[1]!b_anal_yield_cnbd(A1736,D1736,1)</f>
        <v>4.1401000000000003</v>
      </c>
      <c r="P1736" s="86">
        <f>IF(U:U="国开1",0.09/N1736+J1736,IF(U:U="国开3",0.14/N1736+J1736,IF(U:U="国开5",0.24/N1736+J1736,IF(U:U="国开7",0.24/N1736+J1736,IF(U:U="国开10",0.29/N1736+J1736,IF(U:U="口行1",0.08/N1736+J1736,IF(U:U="口行2",0.08/N1736+J1736,IF(U:U="口行3",0.08/N1736+J1736,IF(U:U="口行5",0.13/N1736+J1736,IF(U:U="口行7",0.13/N1736+J1736,IF(U:U="口行10",0.18/N1736+J1736,IF(U:U="农发1",0.09/N1736+J1736,IF(U:U="农发2",0.09/N1736+J1736,IF(U:U="农发3",0.09/N1736+J1736,IF(U:U="农发5",0.14/N1736+J1736,IF(U:U="农发7",0.19/N1736+J1736,IF(U:U="农发10",0.19/N1736+J1736,IF(U:U="农发20",0.24/N1736+J1736,IF(U:U="国债1",0.05/N1736+J1736,IF(U:U="国债2",0.05/N1736+J1736,IF(U:U="国债3",0.05/N1736+J1736,IF(U:U="国开0",0,IF(U:U="农发0",0,IF(U:U="国债0",0,IF(U:U="口行0",0,0.1/N1736+J1736)))))))))))))))))))))))))</f>
        <v>4.1227187697266805</v>
      </c>
      <c r="Q1736" s="1"/>
      <c r="R1736" s="88">
        <f t="shared" si="55"/>
        <v>-1.7381230273319836</v>
      </c>
      <c r="S1736" s="1"/>
      <c r="U1736" s="1" t="str">
        <f>IF(I:I="国家开发银行","国开",IF(I:I="中国进出口银行","口行",IF(I:I="中国农业发展银行","农发","国债")))&amp;IF(G:G&lt;1,"0",G1736)</f>
        <v>农发10</v>
      </c>
      <c r="W1736" s="1"/>
      <c r="X1736" s="1"/>
    </row>
    <row r="1737" spans="1:24" ht="15.75" hidden="1" x14ac:dyDescent="0.25">
      <c r="A1737" s="113" t="str">
        <f t="shared" si="54"/>
        <v>180313.IB</v>
      </c>
      <c r="B1737" s="29" t="s">
        <v>4913</v>
      </c>
      <c r="C1737" s="29" t="s">
        <v>4914</v>
      </c>
      <c r="D1737" s="33">
        <v>43412</v>
      </c>
      <c r="E1737" s="33">
        <v>43416</v>
      </c>
      <c r="F1737" s="30">
        <v>43.8</v>
      </c>
      <c r="G1737" s="30">
        <v>3</v>
      </c>
      <c r="H1737" s="29" t="s">
        <v>12</v>
      </c>
      <c r="I1737" s="29" t="s">
        <v>22</v>
      </c>
      <c r="J1737" s="30">
        <v>3.4218999999999999</v>
      </c>
      <c r="K1737" s="30">
        <v>2.63</v>
      </c>
      <c r="L1737" s="30"/>
      <c r="M1737" s="30">
        <v>2.06</v>
      </c>
      <c r="N1737" s="84">
        <f>[1]!b_anal_modidura_cnbd(A1737,E1737,1)</f>
        <v>2.6694</v>
      </c>
      <c r="O1737" s="85">
        <f>[1]!b_anal_yield_cnbd(A1737,D1737,1)</f>
        <v>3.4653</v>
      </c>
      <c r="P1737" s="86">
        <f>IF(U:U="国开1",0.09/N1737+J1737,IF(U:U="国开3",0.14/N1737+J1737,IF(U:U="国开5",0.24/N1737+J1737,IF(U:U="国开7",0.24/N1737+J1737,IF(U:U="国开10",0.29/N1737+J1737,IF(U:U="口行1",0.08/N1737+J1737,IF(U:U="口行2",0.08/N1737+J1737,IF(U:U="口行3",0.08/N1737+J1737,IF(U:U="口行5",0.13/N1737+J1737,IF(U:U="口行7",0.13/N1737+J1737,IF(U:U="口行10",0.18/N1737+J1737,IF(U:U="农发1",0.09/N1737+J1737,IF(U:U="农发2",0.09/N1737+J1737,IF(U:U="农发3",0.09/N1737+J1737,IF(U:U="农发5",0.14/N1737+J1737,IF(U:U="农发7",0.19/N1737+J1737,IF(U:U="农发10",0.19/N1737+J1737,IF(U:U="农发20",0.24/N1737+J1737,IF(U:U="国债1",0.05/N1737+J1737,IF(U:U="国债2",0.05/N1737+J1737,IF(U:U="国债3",0.05/N1737+J1737,IF(U:U="国开0",0,IF(U:U="农发0",0,IF(U:U="国债0",0,IF(U:U="口行0",0,0.1/N1737+J1737)))))))))))))))))))))))))</f>
        <v>3.4518692814864762</v>
      </c>
      <c r="Q1737" s="1"/>
      <c r="R1737" s="88">
        <f t="shared" si="55"/>
        <v>-1.3430718513523843</v>
      </c>
      <c r="S1737" s="1"/>
      <c r="U1737" s="1" t="str">
        <f>IF(I:I="国家开发银行","国开",IF(I:I="中国进出口银行","口行",IF(I:I="中国农业发展银行","农发","国债")))&amp;IF(G:G&lt;1,"0",G1737)</f>
        <v>口行3</v>
      </c>
      <c r="W1737" s="1"/>
      <c r="X1737" s="1"/>
    </row>
    <row r="1738" spans="1:24" ht="15.75" hidden="1" x14ac:dyDescent="0.25">
      <c r="A1738" s="113" t="str">
        <f t="shared" si="54"/>
        <v>180210.IB</v>
      </c>
      <c r="B1738" s="29" t="s">
        <v>4915</v>
      </c>
      <c r="C1738" s="29" t="s">
        <v>4916</v>
      </c>
      <c r="D1738" s="33">
        <v>43412</v>
      </c>
      <c r="E1738" s="33">
        <v>43417</v>
      </c>
      <c r="F1738" s="30">
        <v>100.4</v>
      </c>
      <c r="G1738" s="30">
        <v>10</v>
      </c>
      <c r="H1738" s="29" t="s">
        <v>12</v>
      </c>
      <c r="I1738" s="29" t="s">
        <v>15</v>
      </c>
      <c r="J1738" s="30">
        <v>4.0171999999999999</v>
      </c>
      <c r="K1738" s="30">
        <v>2.63</v>
      </c>
      <c r="L1738" s="30"/>
      <c r="M1738" s="30">
        <v>8.7899999999999991</v>
      </c>
      <c r="N1738" s="84">
        <f>[1]!b_anal_modidura_cnbd(A1738,E1738,1)</f>
        <v>7.7504999999999997</v>
      </c>
      <c r="O1738" s="85">
        <f>[1]!b_anal_yield_cnbd(A1738,D1738,1)</f>
        <v>4.0625</v>
      </c>
      <c r="P1738" s="86">
        <f>IF(U:U="国开1",0.09/N1738+J1738,IF(U:U="国开3",0.14/N1738+J1738,IF(U:U="国开5",0.24/N1738+J1738,IF(U:U="国开7",0.24/N1738+J1738,IF(U:U="国开10",0.29/N1738+J1738,IF(U:U="口行1",0.08/N1738+J1738,IF(U:U="口行2",0.08/N1738+J1738,IF(U:U="口行3",0.08/N1738+J1738,IF(U:U="口行5",0.13/N1738+J1738,IF(U:U="口行7",0.13/N1738+J1738,IF(U:U="口行10",0.18/N1738+J1738,IF(U:U="农发1",0.09/N1738+J1738,IF(U:U="农发2",0.09/N1738+J1738,IF(U:U="农发3",0.09/N1738+J1738,IF(U:U="农发5",0.14/N1738+J1738,IF(U:U="农发7",0.19/N1738+J1738,IF(U:U="农发10",0.19/N1738+J1738,IF(U:U="农发20",0.24/N1738+J1738,IF(U:U="国债1",0.05/N1738+J1738,IF(U:U="国债2",0.05/N1738+J1738,IF(U:U="国债3",0.05/N1738+J1738,IF(U:U="国开0",0,IF(U:U="农发0",0,IF(U:U="国债0",0,IF(U:U="口行0",0,0.1/N1738+J1738)))))))))))))))))))))))))</f>
        <v>4.0546169408425259</v>
      </c>
      <c r="Q1738" s="1"/>
      <c r="R1738" s="88">
        <f t="shared" si="55"/>
        <v>-0.78830591574741149</v>
      </c>
      <c r="S1738" s="1"/>
      <c r="U1738" s="1" t="str">
        <f>IF(I:I="国家开发银行","国开",IF(I:I="中国进出口银行","口行",IF(I:I="中国农业发展银行","农发","国债")))&amp;IF(G:G&lt;1,"0",G1738)</f>
        <v>国开10</v>
      </c>
      <c r="W1738" s="1"/>
      <c r="X1738" s="1"/>
    </row>
    <row r="1739" spans="1:24" ht="15.75" hidden="1" x14ac:dyDescent="0.25">
      <c r="A1739" s="113" t="str">
        <f t="shared" si="54"/>
        <v>180309.IB</v>
      </c>
      <c r="B1739" s="29" t="s">
        <v>4917</v>
      </c>
      <c r="C1739" s="29" t="s">
        <v>4918</v>
      </c>
      <c r="D1739" s="33">
        <v>43412</v>
      </c>
      <c r="E1739" s="33">
        <v>43416</v>
      </c>
      <c r="F1739" s="30">
        <v>40</v>
      </c>
      <c r="G1739" s="30">
        <v>5</v>
      </c>
      <c r="H1739" s="29" t="s">
        <v>12</v>
      </c>
      <c r="I1739" s="29" t="s">
        <v>22</v>
      </c>
      <c r="J1739" s="30">
        <v>3.7107999999999999</v>
      </c>
      <c r="K1739" s="30">
        <v>3.46</v>
      </c>
      <c r="L1739" s="30"/>
      <c r="M1739" s="30">
        <v>1.33</v>
      </c>
      <c r="N1739" s="84">
        <f>[1]!b_anal_modidura_cnbd(A1739,E1739,1)</f>
        <v>4.0503</v>
      </c>
      <c r="O1739" s="85">
        <f>[1]!b_anal_yield_cnbd(A1739,D1739,1)</f>
        <v>3.7852999999999999</v>
      </c>
      <c r="P1739" s="86">
        <f>IF(U:U="国开1",0.09/N1739+J1739,IF(U:U="国开3",0.14/N1739+J1739,IF(U:U="国开5",0.24/N1739+J1739,IF(U:U="国开7",0.24/N1739+J1739,IF(U:U="国开10",0.29/N1739+J1739,IF(U:U="口行1",0.08/N1739+J1739,IF(U:U="口行2",0.08/N1739+J1739,IF(U:U="口行3",0.08/N1739+J1739,IF(U:U="口行5",0.13/N1739+J1739,IF(U:U="口行7",0.13/N1739+J1739,IF(U:U="口行10",0.18/N1739+J1739,IF(U:U="农发1",0.09/N1739+J1739,IF(U:U="农发2",0.09/N1739+J1739,IF(U:U="农发3",0.09/N1739+J1739,IF(U:U="农发5",0.14/N1739+J1739,IF(U:U="农发7",0.19/N1739+J1739,IF(U:U="农发10",0.19/N1739+J1739,IF(U:U="农发20",0.24/N1739+J1739,IF(U:U="国债1",0.05/N1739+J1739,IF(U:U="国债2",0.05/N1739+J1739,IF(U:U="国债3",0.05/N1739+J1739,IF(U:U="国开0",0,IF(U:U="农发0",0,IF(U:U="国债0",0,IF(U:U="口行0",0,0.1/N1739+J1739)))))))))))))))))))))))))</f>
        <v>3.7428963879218822</v>
      </c>
      <c r="Q1739" s="1"/>
      <c r="R1739" s="88">
        <f t="shared" si="55"/>
        <v>-4.2403612078117714</v>
      </c>
      <c r="S1739" s="1"/>
      <c r="U1739" s="1" t="str">
        <f>IF(I:I="国家开发银行","国开",IF(I:I="中国进出口银行","口行",IF(I:I="中国农业发展银行","农发","国债")))&amp;IF(G:G&lt;1,"0",G1739)</f>
        <v>口行5</v>
      </c>
      <c r="W1739" s="1"/>
      <c r="X1739" s="1"/>
    </row>
    <row r="1740" spans="1:24" ht="15.75" hidden="1" x14ac:dyDescent="0.25">
      <c r="A1740" s="113" t="str">
        <f t="shared" si="54"/>
        <v>180211.IB</v>
      </c>
      <c r="B1740" s="29" t="s">
        <v>4919</v>
      </c>
      <c r="C1740" s="29" t="s">
        <v>4920</v>
      </c>
      <c r="D1740" s="33">
        <v>43412</v>
      </c>
      <c r="E1740" s="33">
        <v>43417</v>
      </c>
      <c r="F1740" s="30">
        <v>100.5</v>
      </c>
      <c r="G1740" s="30">
        <v>5</v>
      </c>
      <c r="H1740" s="29" t="s">
        <v>12</v>
      </c>
      <c r="I1740" s="29" t="s">
        <v>15</v>
      </c>
      <c r="J1740" s="30">
        <v>3.6678000000000002</v>
      </c>
      <c r="K1740" s="30">
        <v>3.23</v>
      </c>
      <c r="L1740" s="30"/>
      <c r="M1740" s="30">
        <v>1.27</v>
      </c>
      <c r="N1740" s="84">
        <f>[1]!b_anal_modidura_cnbd(A1740,E1740,1)</f>
        <v>4.242</v>
      </c>
      <c r="O1740" s="85">
        <f>[1]!b_anal_yield_cnbd(A1740,D1740,1)</f>
        <v>3.7501000000000002</v>
      </c>
      <c r="P1740" s="86">
        <f>IF(U:U="国开1",0.09/N1740+J1740,IF(U:U="国开3",0.14/N1740+J1740,IF(U:U="国开5",0.24/N1740+J1740,IF(U:U="国开7",0.24/N1740+J1740,IF(U:U="国开10",0.29/N1740+J1740,IF(U:U="口行1",0.08/N1740+J1740,IF(U:U="口行2",0.08/N1740+J1740,IF(U:U="口行3",0.08/N1740+J1740,IF(U:U="口行5",0.13/N1740+J1740,IF(U:U="口行7",0.13/N1740+J1740,IF(U:U="口行10",0.18/N1740+J1740,IF(U:U="农发1",0.09/N1740+J1740,IF(U:U="农发2",0.09/N1740+J1740,IF(U:U="农发3",0.09/N1740+J1740,IF(U:U="农发5",0.14/N1740+J1740,IF(U:U="农发7",0.19/N1740+J1740,IF(U:U="农发10",0.19/N1740+J1740,IF(U:U="农发20",0.24/N1740+J1740,IF(U:U="国债1",0.05/N1740+J1740,IF(U:U="国债2",0.05/N1740+J1740,IF(U:U="国债3",0.05/N1740+J1740,IF(U:U="国开0",0,IF(U:U="农发0",0,IF(U:U="国债0",0,IF(U:U="口行0",0,0.1/N1740+J1740)))))))))))))))))))))))))</f>
        <v>3.7243770862800569</v>
      </c>
      <c r="Q1740" s="1"/>
      <c r="R1740" s="88">
        <f t="shared" si="55"/>
        <v>-2.5722913719943286</v>
      </c>
      <c r="S1740" s="1"/>
      <c r="U1740" s="1" t="str">
        <f>IF(I:I="国家开发银行","国开",IF(I:I="中国进出口银行","口行",IF(I:I="中国农业发展银行","农发","国债")))&amp;IF(G:G&lt;1,"0",G1740)</f>
        <v>国开5</v>
      </c>
      <c r="W1740" s="1"/>
      <c r="X1740" s="1"/>
    </row>
    <row r="1741" spans="1:24" ht="15.75" hidden="1" x14ac:dyDescent="0.25">
      <c r="A1741" s="113" t="str">
        <f t="shared" si="54"/>
        <v>180408.IB</v>
      </c>
      <c r="B1741" s="29" t="s">
        <v>4921</v>
      </c>
      <c r="C1741" s="29" t="s">
        <v>4922</v>
      </c>
      <c r="D1741" s="33">
        <v>43416</v>
      </c>
      <c r="E1741" s="33">
        <v>43418</v>
      </c>
      <c r="F1741" s="30">
        <v>70</v>
      </c>
      <c r="G1741" s="30">
        <v>5</v>
      </c>
      <c r="H1741" s="29" t="s">
        <v>12</v>
      </c>
      <c r="I1741" s="29" t="s">
        <v>41</v>
      </c>
      <c r="J1741" s="30">
        <v>3.6909999999999998</v>
      </c>
      <c r="K1741" s="30">
        <v>3.43</v>
      </c>
      <c r="L1741" s="30"/>
      <c r="M1741" s="30">
        <v>1.23</v>
      </c>
      <c r="N1741" s="84">
        <f>[1]!b_anal_modidura_cnbd(A1741,E1741,1)</f>
        <v>3.9830000000000001</v>
      </c>
      <c r="O1741" s="85">
        <f>[1]!b_anal_yield_cnbd(A1741,D1741,1)</f>
        <v>3.7852000000000001</v>
      </c>
      <c r="P1741" s="86">
        <f>IF(U:U="国开1",0.09/N1741+J1741,IF(U:U="国开3",0.14/N1741+J1741,IF(U:U="国开5",0.24/N1741+J1741,IF(U:U="国开7",0.24/N1741+J1741,IF(U:U="国开10",0.29/N1741+J1741,IF(U:U="口行1",0.08/N1741+J1741,IF(U:U="口行2",0.08/N1741+J1741,IF(U:U="口行3",0.08/N1741+J1741,IF(U:U="口行5",0.13/N1741+J1741,IF(U:U="口行7",0.13/N1741+J1741,IF(U:U="口行10",0.18/N1741+J1741,IF(U:U="农发1",0.09/N1741+J1741,IF(U:U="农发2",0.09/N1741+J1741,IF(U:U="农发3",0.09/N1741+J1741,IF(U:U="农发5",0.14/N1741+J1741,IF(U:U="农发7",0.19/N1741+J1741,IF(U:U="农发10",0.19/N1741+J1741,IF(U:U="农发20",0.24/N1741+J1741,IF(U:U="国债1",0.05/N1741+J1741,IF(U:U="国债2",0.05/N1741+J1741,IF(U:U="国债3",0.05/N1741+J1741,IF(U:U="国开0",0,IF(U:U="农发0",0,IF(U:U="国债0",0,IF(U:U="口行0",0,0.1/N1741+J1741)))))))))))))))))))))))))</f>
        <v>3.7261493848857645</v>
      </c>
      <c r="Q1741" s="1"/>
      <c r="R1741" s="88">
        <f t="shared" si="55"/>
        <v>-5.9050615114235594</v>
      </c>
      <c r="S1741" s="1"/>
      <c r="U1741" s="1" t="str">
        <f>IF(I:I="国家开发银行","国开",IF(I:I="中国进出口银行","口行",IF(I:I="中国农业发展银行","农发","国债")))&amp;IF(G:G&lt;1,"0",G1741)</f>
        <v>农发5</v>
      </c>
      <c r="W1741" s="1"/>
      <c r="X1741" s="1"/>
    </row>
    <row r="1742" spans="1:24" ht="15.75" hidden="1" x14ac:dyDescent="0.25">
      <c r="A1742" s="113" t="str">
        <f t="shared" si="54"/>
        <v>180409.IB</v>
      </c>
      <c r="B1742" s="29" t="s">
        <v>4923</v>
      </c>
      <c r="C1742" s="29" t="s">
        <v>4924</v>
      </c>
      <c r="D1742" s="33">
        <v>43416</v>
      </c>
      <c r="E1742" s="33">
        <v>43418</v>
      </c>
      <c r="F1742" s="30">
        <v>70</v>
      </c>
      <c r="G1742" s="30">
        <v>3</v>
      </c>
      <c r="H1742" s="29" t="s">
        <v>12</v>
      </c>
      <c r="I1742" s="29" t="s">
        <v>41</v>
      </c>
      <c r="J1742" s="30">
        <v>3.3881999999999999</v>
      </c>
      <c r="K1742" s="30">
        <v>3.07</v>
      </c>
      <c r="L1742" s="30"/>
      <c r="M1742" s="30">
        <v>1.61</v>
      </c>
      <c r="N1742" s="84">
        <f>[1]!b_anal_modidura_cnbd(A1742,E1742,1)</f>
        <v>2.3458999999999999</v>
      </c>
      <c r="O1742" s="85">
        <f>[1]!b_anal_yield_cnbd(A1742,D1742,1)</f>
        <v>3.4615999999999998</v>
      </c>
      <c r="P1742" s="86">
        <f>IF(U:U="国开1",0.09/N1742+J1742,IF(U:U="国开3",0.14/N1742+J1742,IF(U:U="国开5",0.24/N1742+J1742,IF(U:U="国开7",0.24/N1742+J1742,IF(U:U="国开10",0.29/N1742+J1742,IF(U:U="口行1",0.08/N1742+J1742,IF(U:U="口行2",0.08/N1742+J1742,IF(U:U="口行3",0.08/N1742+J1742,IF(U:U="口行5",0.13/N1742+J1742,IF(U:U="口行7",0.13/N1742+J1742,IF(U:U="口行10",0.18/N1742+J1742,IF(U:U="农发1",0.09/N1742+J1742,IF(U:U="农发2",0.09/N1742+J1742,IF(U:U="农发3",0.09/N1742+J1742,IF(U:U="农发5",0.14/N1742+J1742,IF(U:U="农发7",0.19/N1742+J1742,IF(U:U="农发10",0.19/N1742+J1742,IF(U:U="农发20",0.24/N1742+J1742,IF(U:U="国债1",0.05/N1742+J1742,IF(U:U="国债2",0.05/N1742+J1742,IF(U:U="国债3",0.05/N1742+J1742,IF(U:U="国开0",0,IF(U:U="农发0",0,IF(U:U="国债0",0,IF(U:U="口行0",0,0.1/N1742+J1742)))))))))))))))))))))))))</f>
        <v>3.4265648066840018</v>
      </c>
      <c r="Q1742" s="1"/>
      <c r="R1742" s="88">
        <f t="shared" si="55"/>
        <v>-3.5035193315998026</v>
      </c>
      <c r="S1742" s="1"/>
      <c r="U1742" s="1" t="str">
        <f>IF(I:I="国家开发银行","国开",IF(I:I="中国进出口银行","口行",IF(I:I="中国农业发展银行","农发","国债")))&amp;IF(G:G&lt;1,"0",G1742)</f>
        <v>农发3</v>
      </c>
      <c r="W1742" s="1"/>
      <c r="X1742" s="1"/>
    </row>
    <row r="1743" spans="1:24" ht="15.75" hidden="1" x14ac:dyDescent="0.25">
      <c r="A1743" s="113" t="str">
        <f t="shared" si="54"/>
        <v>180212.IB</v>
      </c>
      <c r="B1743" s="29" t="s">
        <v>4925</v>
      </c>
      <c r="C1743" s="29" t="s">
        <v>4926</v>
      </c>
      <c r="D1743" s="33">
        <v>43417</v>
      </c>
      <c r="E1743" s="33">
        <v>43419</v>
      </c>
      <c r="F1743" s="30">
        <v>50</v>
      </c>
      <c r="G1743" s="30">
        <v>3</v>
      </c>
      <c r="H1743" s="29" t="s">
        <v>12</v>
      </c>
      <c r="I1743" s="29" t="s">
        <v>15</v>
      </c>
      <c r="J1743" s="30">
        <v>3.3153999999999999</v>
      </c>
      <c r="K1743" s="30">
        <v>4.78</v>
      </c>
      <c r="L1743" s="30"/>
      <c r="M1743" s="30">
        <v>1.46</v>
      </c>
      <c r="N1743" s="84">
        <f>[1]!b_anal_modidura_cnbd(A1743,E1743,1)</f>
        <v>2.6177000000000001</v>
      </c>
      <c r="O1743" s="85">
        <f>[1]!b_anal_yield_cnbd(A1743,D1743,1)</f>
        <v>3.4177</v>
      </c>
      <c r="P1743" s="86">
        <f>IF(U:U="国开1",0.09/N1743+J1743,IF(U:U="国开3",0.14/N1743+J1743,IF(U:U="国开5",0.24/N1743+J1743,IF(U:U="国开7",0.24/N1743+J1743,IF(U:U="国开10",0.29/N1743+J1743,IF(U:U="口行1",0.08/N1743+J1743,IF(U:U="口行2",0.08/N1743+J1743,IF(U:U="口行3",0.08/N1743+J1743,IF(U:U="口行5",0.13/N1743+J1743,IF(U:U="口行7",0.13/N1743+J1743,IF(U:U="口行10",0.18/N1743+J1743,IF(U:U="农发1",0.09/N1743+J1743,IF(U:U="农发2",0.09/N1743+J1743,IF(U:U="农发3",0.09/N1743+J1743,IF(U:U="农发5",0.14/N1743+J1743,IF(U:U="农发7",0.19/N1743+J1743,IF(U:U="农发10",0.19/N1743+J1743,IF(U:U="农发20",0.24/N1743+J1743,IF(U:U="国债1",0.05/N1743+J1743,IF(U:U="国债2",0.05/N1743+J1743,IF(U:U="国债3",0.05/N1743+J1743,IF(U:U="国开0",0,IF(U:U="农发0",0,IF(U:U="国债0",0,IF(U:U="口行0",0,0.1/N1743+J1743)))))))))))))))))))))))))</f>
        <v>3.368882064407686</v>
      </c>
      <c r="Q1743" s="1"/>
      <c r="R1743" s="88">
        <f t="shared" si="55"/>
        <v>-4.8817935592313955</v>
      </c>
      <c r="S1743" s="1"/>
      <c r="U1743" s="1" t="str">
        <f>IF(I:I="国家开发银行","国开",IF(I:I="中国进出口银行","口行",IF(I:I="中国农业发展银行","农发","国债")))&amp;IF(G:G&lt;1,"0",G1743)</f>
        <v>国开3</v>
      </c>
      <c r="W1743" s="1"/>
      <c r="X1743" s="1"/>
    </row>
    <row r="1744" spans="1:24" ht="15.75" hidden="1" x14ac:dyDescent="0.25">
      <c r="A1744" s="113" t="str">
        <f t="shared" si="54"/>
        <v>180214.IB</v>
      </c>
      <c r="B1744" s="29" t="s">
        <v>4927</v>
      </c>
      <c r="C1744" s="29" t="s">
        <v>4928</v>
      </c>
      <c r="D1744" s="33">
        <v>43417</v>
      </c>
      <c r="E1744" s="33">
        <v>43419</v>
      </c>
      <c r="F1744" s="30">
        <v>50</v>
      </c>
      <c r="G1744" s="30">
        <v>7</v>
      </c>
      <c r="H1744" s="29" t="s">
        <v>12</v>
      </c>
      <c r="I1744" s="29" t="s">
        <v>15</v>
      </c>
      <c r="J1744" s="30">
        <v>3.9563000000000001</v>
      </c>
      <c r="K1744" s="30">
        <v>4.47</v>
      </c>
      <c r="L1744" s="30"/>
      <c r="M1744" s="30">
        <v>1.1299999999999999</v>
      </c>
      <c r="N1744" s="84">
        <f>[1]!b_anal_modidura_cnbd(A1744,E1744,1)</f>
        <v>5.9318999999999997</v>
      </c>
      <c r="O1744" s="85">
        <f>[1]!b_anal_yield_cnbd(A1744,D1744,1)</f>
        <v>4.0301</v>
      </c>
      <c r="P1744" s="86">
        <f>IF(U:U="国开1",0.09/N1744+J1744,IF(U:U="国开3",0.14/N1744+J1744,IF(U:U="国开5",0.24/N1744+J1744,IF(U:U="国开7",0.24/N1744+J1744,IF(U:U="国开10",0.29/N1744+J1744,IF(U:U="口行1",0.08/N1744+J1744,IF(U:U="口行2",0.08/N1744+J1744,IF(U:U="口行3",0.08/N1744+J1744,IF(U:U="口行5",0.13/N1744+J1744,IF(U:U="口行7",0.13/N1744+J1744,IF(U:U="口行10",0.18/N1744+J1744,IF(U:U="农发1",0.09/N1744+J1744,IF(U:U="农发2",0.09/N1744+J1744,IF(U:U="农发3",0.09/N1744+J1744,IF(U:U="农发5",0.14/N1744+J1744,IF(U:U="农发7",0.19/N1744+J1744,IF(U:U="农发10",0.19/N1744+J1744,IF(U:U="农发20",0.24/N1744+J1744,IF(U:U="国债1",0.05/N1744+J1744,IF(U:U="国债2",0.05/N1744+J1744,IF(U:U="国债3",0.05/N1744+J1744,IF(U:U="国开0",0,IF(U:U="农发0",0,IF(U:U="国债0",0,IF(U:U="口行0",0,0.1/N1744+J1744)))))))))))))))))))))))))</f>
        <v>3.9967592120568454</v>
      </c>
      <c r="Q1744" s="1"/>
      <c r="R1744" s="88">
        <f t="shared" si="55"/>
        <v>-3.3340787943154648</v>
      </c>
      <c r="S1744" s="1"/>
      <c r="U1744" s="1" t="str">
        <f>IF(I:I="国家开发银行","国开",IF(I:I="中国进出口银行","口行",IF(I:I="中国农业发展银行","农发","国债")))&amp;IF(G:G&lt;1,"0",G1744)</f>
        <v>国开7</v>
      </c>
      <c r="W1744" s="1"/>
      <c r="X1744" s="1"/>
    </row>
    <row r="1745" spans="1:24" ht="15.75" hidden="1" x14ac:dyDescent="0.25">
      <c r="A1745" s="113" t="str">
        <f t="shared" si="54"/>
        <v>180023.IB</v>
      </c>
      <c r="B1745" s="29" t="s">
        <v>4929</v>
      </c>
      <c r="C1745" s="29" t="s">
        <v>4930</v>
      </c>
      <c r="D1745" s="33">
        <v>43418</v>
      </c>
      <c r="E1745" s="33">
        <v>43419</v>
      </c>
      <c r="F1745" s="30">
        <v>262.89999999999998</v>
      </c>
      <c r="G1745" s="30">
        <v>5</v>
      </c>
      <c r="H1745" s="29" t="s">
        <v>12</v>
      </c>
      <c r="I1745" s="29" t="s">
        <v>31</v>
      </c>
      <c r="J1745" s="30">
        <v>3.0737000000000001</v>
      </c>
      <c r="K1745" s="30">
        <v>2.98</v>
      </c>
      <c r="L1745" s="30">
        <v>3.1009000000000002</v>
      </c>
      <c r="M1745" s="30">
        <v>1.49</v>
      </c>
      <c r="N1745" s="84">
        <f>[1]!b_anal_modidura_cnbd(A1745,E1745,1)</f>
        <v>4.4759000000000002</v>
      </c>
      <c r="O1745" s="85">
        <f>[1]!b_anal_yield_cnbd(A1745,D1745,1)</f>
        <v>3.1301000000000001</v>
      </c>
      <c r="P1745" s="86">
        <f>IF(U:U="国开1",0.09/N1745+J1745,IF(U:U="国开3",0.14/N1745+J1745,IF(U:U="国开5",0.24/N1745+J1745,IF(U:U="国开7",0.24/N1745+J1745,IF(U:U="国开10",0.29/N1745+J1745,IF(U:U="口行1",0.08/N1745+J1745,IF(U:U="口行2",0.08/N1745+J1745,IF(U:U="口行3",0.08/N1745+J1745,IF(U:U="口行5",0.13/N1745+J1745,IF(U:U="口行7",0.13/N1745+J1745,IF(U:U="口行10",0.18/N1745+J1745,IF(U:U="农发1",0.09/N1745+J1745,IF(U:U="农发2",0.09/N1745+J1745,IF(U:U="农发3",0.09/N1745+J1745,IF(U:U="农发5",0.14/N1745+J1745,IF(U:U="农发7",0.19/N1745+J1745,IF(U:U="农发10",0.19/N1745+J1745,IF(U:U="农发20",0.24/N1745+J1745,IF(U:U="国债1",0.05/N1745+J1745,IF(U:U="国债2",0.05/N1745+J1745,IF(U:U="国债3",0.05/N1745+J1745,IF(U:U="国开0",0,IF(U:U="农发0",0,IF(U:U="国债0",0,IF(U:U="口行0",0,0.1/N1745+J1745)))))))))))))))))))))))))</f>
        <v>3.0960418753770194</v>
      </c>
      <c r="Q1745" s="1"/>
      <c r="R1745" s="88">
        <f t="shared" si="55"/>
        <v>-3.4058124622980745</v>
      </c>
      <c r="S1745" s="1"/>
      <c r="U1745" s="1" t="str">
        <f>IF(I:I="国家开发银行","国开",IF(I:I="中国进出口银行","口行",IF(I:I="中国农业发展银行","农发","国债")))&amp;IF(G:G&lt;1,"0",G1745)</f>
        <v>国债5</v>
      </c>
      <c r="W1745" s="1"/>
      <c r="X1745" s="1"/>
    </row>
    <row r="1746" spans="1:24" ht="15.75" hidden="1" x14ac:dyDescent="0.25">
      <c r="A1746" s="113" t="str">
        <f t="shared" si="54"/>
        <v>180406.IB</v>
      </c>
      <c r="B1746" s="29" t="s">
        <v>4931</v>
      </c>
      <c r="C1746" s="29" t="s">
        <v>4932</v>
      </c>
      <c r="D1746" s="33">
        <v>43418</v>
      </c>
      <c r="E1746" s="33">
        <v>43420</v>
      </c>
      <c r="F1746" s="30">
        <v>80</v>
      </c>
      <c r="G1746" s="30">
        <v>10</v>
      </c>
      <c r="H1746" s="29" t="s">
        <v>12</v>
      </c>
      <c r="I1746" s="29" t="s">
        <v>41</v>
      </c>
      <c r="J1746" s="30">
        <v>4.0090000000000003</v>
      </c>
      <c r="K1746" s="30">
        <v>2.99</v>
      </c>
      <c r="L1746" s="30"/>
      <c r="M1746" s="30">
        <v>12.94</v>
      </c>
      <c r="N1746" s="84">
        <f>[1]!b_anal_modidura_cnbd(A1746,E1746,1)</f>
        <v>7.4641999999999999</v>
      </c>
      <c r="O1746" s="85">
        <f>[1]!b_anal_yield_cnbd(A1746,D1746,1)</f>
        <v>4.0526</v>
      </c>
      <c r="P1746" s="86">
        <f>IF(U:U="国开1",0.09/N1746+J1746,IF(U:U="国开3",0.14/N1746+J1746,IF(U:U="国开5",0.24/N1746+J1746,IF(U:U="国开7",0.24/N1746+J1746,IF(U:U="国开10",0.29/N1746+J1746,IF(U:U="口行1",0.08/N1746+J1746,IF(U:U="口行2",0.08/N1746+J1746,IF(U:U="口行3",0.08/N1746+J1746,IF(U:U="口行5",0.13/N1746+J1746,IF(U:U="口行7",0.13/N1746+J1746,IF(U:U="口行10",0.18/N1746+J1746,IF(U:U="农发1",0.09/N1746+J1746,IF(U:U="农发2",0.09/N1746+J1746,IF(U:U="农发3",0.09/N1746+J1746,IF(U:U="农发5",0.14/N1746+J1746,IF(U:U="农发7",0.19/N1746+J1746,IF(U:U="农发10",0.19/N1746+J1746,IF(U:U="农发20",0.24/N1746+J1746,IF(U:U="国债1",0.05/N1746+J1746,IF(U:U="国债2",0.05/N1746+J1746,IF(U:U="国债3",0.05/N1746+J1746,IF(U:U="国开0",0,IF(U:U="农发0",0,IF(U:U="国债0",0,IF(U:U="口行0",0,0.1/N1746+J1746)))))))))))))))))))))))))</f>
        <v>4.0344548377589025</v>
      </c>
      <c r="Q1746" s="1"/>
      <c r="R1746" s="88">
        <f t="shared" si="55"/>
        <v>-1.8145162241097523</v>
      </c>
      <c r="S1746" s="1"/>
      <c r="U1746" s="1" t="str">
        <f>IF(I:I="国家开发银行","国开",IF(I:I="中国进出口银行","口行",IF(I:I="中国农业发展银行","农发","国债")))&amp;IF(G:G&lt;1,"0",G1746)</f>
        <v>农发10</v>
      </c>
      <c r="W1746" s="1"/>
      <c r="X1746" s="1"/>
    </row>
    <row r="1747" spans="1:24" ht="15.75" hidden="1" x14ac:dyDescent="0.25">
      <c r="A1747" s="113" t="str">
        <f t="shared" si="54"/>
        <v>180411.IB</v>
      </c>
      <c r="B1747" s="29" t="s">
        <v>4933</v>
      </c>
      <c r="C1747" s="29" t="s">
        <v>4934</v>
      </c>
      <c r="D1747" s="33">
        <v>43418</v>
      </c>
      <c r="E1747" s="33">
        <v>43420</v>
      </c>
      <c r="F1747" s="30">
        <v>50</v>
      </c>
      <c r="G1747" s="30">
        <v>7</v>
      </c>
      <c r="H1747" s="29" t="s">
        <v>12</v>
      </c>
      <c r="I1747" s="29" t="s">
        <v>41</v>
      </c>
      <c r="J1747" s="30">
        <v>3.919</v>
      </c>
      <c r="K1747" s="30">
        <v>3.7</v>
      </c>
      <c r="L1747" s="30"/>
      <c r="M1747" s="30">
        <v>6.57</v>
      </c>
      <c r="N1747" s="84">
        <f>[1]!b_anal_modidura_cnbd(A1747,E1747,1)</f>
        <v>5.9960000000000004</v>
      </c>
      <c r="O1747" s="85">
        <f>[1]!b_anal_yield_cnbd(A1747,D1747,1)</f>
        <v>3.9666000000000001</v>
      </c>
      <c r="P1747" s="86">
        <f>IF(U:U="国开1",0.09/N1747+J1747,IF(U:U="国开3",0.14/N1747+J1747,IF(U:U="国开5",0.24/N1747+J1747,IF(U:U="国开7",0.24/N1747+J1747,IF(U:U="国开10",0.29/N1747+J1747,IF(U:U="口行1",0.08/N1747+J1747,IF(U:U="口行2",0.08/N1747+J1747,IF(U:U="口行3",0.08/N1747+J1747,IF(U:U="口行5",0.13/N1747+J1747,IF(U:U="口行7",0.13/N1747+J1747,IF(U:U="口行10",0.18/N1747+J1747,IF(U:U="农发1",0.09/N1747+J1747,IF(U:U="农发2",0.09/N1747+J1747,IF(U:U="农发3",0.09/N1747+J1747,IF(U:U="农发5",0.14/N1747+J1747,IF(U:U="农发7",0.19/N1747+J1747,IF(U:U="农发10",0.19/N1747+J1747,IF(U:U="农发20",0.24/N1747+J1747,IF(U:U="国债1",0.05/N1747+J1747,IF(U:U="国债2",0.05/N1747+J1747,IF(U:U="国债3",0.05/N1747+J1747,IF(U:U="国开0",0,IF(U:U="农发0",0,IF(U:U="国债0",0,IF(U:U="口行0",0,0.1/N1747+J1747)))))))))))))))))))))))))</f>
        <v>3.9506877918612409</v>
      </c>
      <c r="Q1747" s="1"/>
      <c r="R1747" s="88">
        <f t="shared" si="55"/>
        <v>-1.5912208138759265</v>
      </c>
      <c r="S1747" s="1"/>
      <c r="U1747" s="1" t="str">
        <f>IF(I:I="国家开发银行","国开",IF(I:I="中国进出口银行","口行",IF(I:I="中国农业发展银行","农发","国债")))&amp;IF(G:G&lt;1,"0",G1747)</f>
        <v>农发7</v>
      </c>
      <c r="W1747" s="1"/>
      <c r="X1747" s="1"/>
    </row>
    <row r="1748" spans="1:24" ht="15.75" hidden="1" x14ac:dyDescent="0.25">
      <c r="A1748" s="113" t="str">
        <f t="shared" si="54"/>
        <v>180211.IB</v>
      </c>
      <c r="B1748" s="29" t="s">
        <v>4935</v>
      </c>
      <c r="C1748" s="29" t="s">
        <v>4936</v>
      </c>
      <c r="D1748" s="33">
        <v>43419</v>
      </c>
      <c r="E1748" s="33">
        <v>43423</v>
      </c>
      <c r="F1748" s="30">
        <v>70</v>
      </c>
      <c r="G1748" s="30">
        <v>5</v>
      </c>
      <c r="H1748" s="29" t="s">
        <v>12</v>
      </c>
      <c r="I1748" s="29" t="s">
        <v>15</v>
      </c>
      <c r="J1748" s="30">
        <v>3.5886999999999998</v>
      </c>
      <c r="K1748" s="30">
        <v>2.72</v>
      </c>
      <c r="L1748" s="30"/>
      <c r="M1748" s="30">
        <v>3.89</v>
      </c>
      <c r="N1748" s="84">
        <f>[1]!b_anal_modidura_cnbd(A1748,E1748,1)</f>
        <v>4.2313000000000001</v>
      </c>
      <c r="O1748" s="85">
        <f>[1]!b_anal_yield_cnbd(A1748,D1748,1)</f>
        <v>3.6650999999999998</v>
      </c>
      <c r="P1748" s="86">
        <f>IF(U:U="国开1",0.09/N1748+J1748,IF(U:U="国开3",0.14/N1748+J1748,IF(U:U="国开5",0.24/N1748+J1748,IF(U:U="国开7",0.24/N1748+J1748,IF(U:U="国开10",0.29/N1748+J1748,IF(U:U="口行1",0.08/N1748+J1748,IF(U:U="口行2",0.08/N1748+J1748,IF(U:U="口行3",0.08/N1748+J1748,IF(U:U="口行5",0.13/N1748+J1748,IF(U:U="口行7",0.13/N1748+J1748,IF(U:U="口行10",0.18/N1748+J1748,IF(U:U="农发1",0.09/N1748+J1748,IF(U:U="农发2",0.09/N1748+J1748,IF(U:U="农发3",0.09/N1748+J1748,IF(U:U="农发5",0.14/N1748+J1748,IF(U:U="农发7",0.19/N1748+J1748,IF(U:U="农发10",0.19/N1748+J1748,IF(U:U="农发20",0.24/N1748+J1748,IF(U:U="国债1",0.05/N1748+J1748,IF(U:U="国债2",0.05/N1748+J1748,IF(U:U="国债3",0.05/N1748+J1748,IF(U:U="国开0",0,IF(U:U="农发0",0,IF(U:U="国债0",0,IF(U:U="口行0",0,0.1/N1748+J1748)))))))))))))))))))))))))</f>
        <v>3.6454201569257672</v>
      </c>
      <c r="Q1748" s="1"/>
      <c r="R1748" s="88">
        <f t="shared" si="55"/>
        <v>-1.967984307423265</v>
      </c>
      <c r="S1748" s="1"/>
      <c r="U1748" s="1" t="str">
        <f>IF(I:I="国家开发银行","国开",IF(I:I="中国进出口银行","口行",IF(I:I="中国农业发展银行","农发","国债")))&amp;IF(G:G&lt;1,"0",G1748)</f>
        <v>国开5</v>
      </c>
      <c r="W1748" s="1"/>
      <c r="X1748" s="1"/>
    </row>
    <row r="1749" spans="1:24" ht="15.75" hidden="1" x14ac:dyDescent="0.25">
      <c r="A1749" s="113" t="str">
        <f t="shared" si="54"/>
        <v>180309.IB</v>
      </c>
      <c r="B1749" s="29" t="s">
        <v>4937</v>
      </c>
      <c r="C1749" s="29" t="s">
        <v>4938</v>
      </c>
      <c r="D1749" s="33">
        <v>43419</v>
      </c>
      <c r="E1749" s="33">
        <v>43423</v>
      </c>
      <c r="F1749" s="30">
        <v>30</v>
      </c>
      <c r="G1749" s="30">
        <v>5</v>
      </c>
      <c r="H1749" s="29" t="s">
        <v>12</v>
      </c>
      <c r="I1749" s="29" t="s">
        <v>22</v>
      </c>
      <c r="J1749" s="30">
        <v>3.6429999999999998</v>
      </c>
      <c r="K1749" s="30">
        <v>3.5</v>
      </c>
      <c r="L1749" s="30"/>
      <c r="M1749" s="30">
        <v>2.4500000000000002</v>
      </c>
      <c r="N1749" s="84">
        <f>[1]!b_anal_modidura_cnbd(A1749,E1749,1)</f>
        <v>4.0391000000000004</v>
      </c>
      <c r="O1749" s="85">
        <f>[1]!b_anal_yield_cnbd(A1749,D1749,1)</f>
        <v>3.7202999999999999</v>
      </c>
      <c r="P1749" s="86">
        <f>IF(U:U="国开1",0.09/N1749+J1749,IF(U:U="国开3",0.14/N1749+J1749,IF(U:U="国开5",0.24/N1749+J1749,IF(U:U="国开7",0.24/N1749+J1749,IF(U:U="国开10",0.29/N1749+J1749,IF(U:U="口行1",0.08/N1749+J1749,IF(U:U="口行2",0.08/N1749+J1749,IF(U:U="口行3",0.08/N1749+J1749,IF(U:U="口行5",0.13/N1749+J1749,IF(U:U="口行7",0.13/N1749+J1749,IF(U:U="口行10",0.18/N1749+J1749,IF(U:U="农发1",0.09/N1749+J1749,IF(U:U="农发2",0.09/N1749+J1749,IF(U:U="农发3",0.09/N1749+J1749,IF(U:U="农发5",0.14/N1749+J1749,IF(U:U="农发7",0.19/N1749+J1749,IF(U:U="农发10",0.19/N1749+J1749,IF(U:U="农发20",0.24/N1749+J1749,IF(U:U="国债1",0.05/N1749+J1749,IF(U:U="国债2",0.05/N1749+J1749,IF(U:U="国债3",0.05/N1749+J1749,IF(U:U="国开0",0,IF(U:U="农发0",0,IF(U:U="国债0",0,IF(U:U="口行0",0,0.1/N1749+J1749)))))))))))))))))))))))))</f>
        <v>3.6751853878339231</v>
      </c>
      <c r="Q1749" s="1"/>
      <c r="R1749" s="88">
        <f t="shared" si="55"/>
        <v>-4.5114612166076817</v>
      </c>
      <c r="S1749" s="1"/>
      <c r="U1749" s="1" t="str">
        <f>IF(I:I="国家开发银行","国开",IF(I:I="中国进出口银行","口行",IF(I:I="中国农业发展银行","农发","国债")))&amp;IF(G:G&lt;1,"0",G1749)</f>
        <v>口行5</v>
      </c>
      <c r="W1749" s="1"/>
      <c r="X1749" s="1"/>
    </row>
    <row r="1750" spans="1:24" ht="15.75" hidden="1" x14ac:dyDescent="0.25">
      <c r="A1750" s="113" t="str">
        <f t="shared" si="54"/>
        <v>180210.IB</v>
      </c>
      <c r="B1750" s="29" t="s">
        <v>4939</v>
      </c>
      <c r="C1750" s="29" t="s">
        <v>4940</v>
      </c>
      <c r="D1750" s="33">
        <v>43419</v>
      </c>
      <c r="E1750" s="33">
        <v>43423</v>
      </c>
      <c r="F1750" s="30">
        <v>80</v>
      </c>
      <c r="G1750" s="30">
        <v>10</v>
      </c>
      <c r="H1750" s="29" t="s">
        <v>12</v>
      </c>
      <c r="I1750" s="29" t="s">
        <v>15</v>
      </c>
      <c r="J1750" s="30">
        <v>3.9142000000000001</v>
      </c>
      <c r="K1750" s="30">
        <v>3.56</v>
      </c>
      <c r="L1750" s="30"/>
      <c r="M1750" s="30">
        <v>2</v>
      </c>
      <c r="N1750" s="84">
        <f>[1]!b_anal_modidura_cnbd(A1750,E1750,1)</f>
        <v>7.7601000000000004</v>
      </c>
      <c r="O1750" s="85">
        <f>[1]!b_anal_yield_cnbd(A1750,D1750,1)</f>
        <v>3.9474999999999998</v>
      </c>
      <c r="P1750" s="86">
        <f>IF(U:U="国开1",0.09/N1750+J1750,IF(U:U="国开3",0.14/N1750+J1750,IF(U:U="国开5",0.24/N1750+J1750,IF(U:U="国开7",0.24/N1750+J1750,IF(U:U="国开10",0.29/N1750+J1750,IF(U:U="口行1",0.08/N1750+J1750,IF(U:U="口行2",0.08/N1750+J1750,IF(U:U="口行3",0.08/N1750+J1750,IF(U:U="口行5",0.13/N1750+J1750,IF(U:U="口行7",0.13/N1750+J1750,IF(U:U="口行10",0.18/N1750+J1750,IF(U:U="农发1",0.09/N1750+J1750,IF(U:U="农发2",0.09/N1750+J1750,IF(U:U="农发3",0.09/N1750+J1750,IF(U:U="农发5",0.14/N1750+J1750,IF(U:U="农发7",0.19/N1750+J1750,IF(U:U="农发10",0.19/N1750+J1750,IF(U:U="农发20",0.24/N1750+J1750,IF(U:U="国债1",0.05/N1750+J1750,IF(U:U="国债2",0.05/N1750+J1750,IF(U:U="国债3",0.05/N1750+J1750,IF(U:U="国开0",0,IF(U:U="农发0",0,IF(U:U="国债0",0,IF(U:U="口行0",0,0.1/N1750+J1750)))))))))))))))))))))))))</f>
        <v>3.9515706524400458</v>
      </c>
      <c r="Q1750" s="1"/>
      <c r="R1750" s="88">
        <f t="shared" si="55"/>
        <v>0.40706524400460076</v>
      </c>
      <c r="S1750" s="1"/>
      <c r="U1750" s="1" t="str">
        <f>IF(I:I="国家开发银行","国开",IF(I:I="中国进出口银行","口行",IF(I:I="中国农业发展银行","农发","国债")))&amp;IF(G:G&lt;1,"0",G1750)</f>
        <v>国开10</v>
      </c>
      <c r="W1750" s="1"/>
      <c r="X1750" s="1"/>
    </row>
    <row r="1751" spans="1:24" ht="15.75" hidden="1" x14ac:dyDescent="0.25">
      <c r="A1751" s="113" t="str">
        <f t="shared" si="54"/>
        <v>180313.IB</v>
      </c>
      <c r="B1751" s="29" t="s">
        <v>4941</v>
      </c>
      <c r="C1751" s="29" t="s">
        <v>4942</v>
      </c>
      <c r="D1751" s="33">
        <v>43419</v>
      </c>
      <c r="E1751" s="33">
        <v>43423</v>
      </c>
      <c r="F1751" s="30">
        <v>40</v>
      </c>
      <c r="G1751" s="30">
        <v>3</v>
      </c>
      <c r="H1751" s="29" t="s">
        <v>12</v>
      </c>
      <c r="I1751" s="29" t="s">
        <v>22</v>
      </c>
      <c r="J1751" s="30">
        <v>3.3904000000000001</v>
      </c>
      <c r="K1751" s="30">
        <v>3.42</v>
      </c>
      <c r="L1751" s="30"/>
      <c r="M1751" s="30">
        <v>5.83</v>
      </c>
      <c r="N1751" s="84">
        <f>[1]!b_anal_modidura_cnbd(A1751,E1751,1)</f>
        <v>2.6522999999999999</v>
      </c>
      <c r="O1751" s="85">
        <f>[1]!b_anal_yield_cnbd(A1751,D1751,1)</f>
        <v>3.4403000000000001</v>
      </c>
      <c r="P1751" s="86">
        <f>IF(U:U="国开1",0.09/N1751+J1751,IF(U:U="国开3",0.14/N1751+J1751,IF(U:U="国开5",0.24/N1751+J1751,IF(U:U="国开7",0.24/N1751+J1751,IF(U:U="国开10",0.29/N1751+J1751,IF(U:U="口行1",0.08/N1751+J1751,IF(U:U="口行2",0.08/N1751+J1751,IF(U:U="口行3",0.08/N1751+J1751,IF(U:U="口行5",0.13/N1751+J1751,IF(U:U="口行7",0.13/N1751+J1751,IF(U:U="口行10",0.18/N1751+J1751,IF(U:U="农发1",0.09/N1751+J1751,IF(U:U="农发2",0.09/N1751+J1751,IF(U:U="农发3",0.09/N1751+J1751,IF(U:U="农发5",0.14/N1751+J1751,IF(U:U="农发7",0.19/N1751+J1751,IF(U:U="农发10",0.19/N1751+J1751,IF(U:U="农发20",0.24/N1751+J1751,IF(U:U="国债1",0.05/N1751+J1751,IF(U:U="国债2",0.05/N1751+J1751,IF(U:U="国债3",0.05/N1751+J1751,IF(U:U="国开0",0,IF(U:U="农发0",0,IF(U:U="国债0",0,IF(U:U="口行0",0,0.1/N1751+J1751)))))))))))))))))))))))))</f>
        <v>3.4205625004712892</v>
      </c>
      <c r="Q1751" s="1"/>
      <c r="R1751" s="88">
        <f t="shared" si="55"/>
        <v>-1.9737499528710956</v>
      </c>
      <c r="S1751" s="1"/>
      <c r="U1751" s="1" t="str">
        <f>IF(I:I="国家开发银行","国开",IF(I:I="中国进出口银行","口行",IF(I:I="中国农业发展银行","农发","国债")))&amp;IF(G:G&lt;1,"0",G1751)</f>
        <v>口行3</v>
      </c>
      <c r="W1751" s="1"/>
      <c r="X1751" s="1"/>
    </row>
    <row r="1752" spans="1:24" ht="15.75" hidden="1" x14ac:dyDescent="0.25">
      <c r="A1752" s="113" t="str">
        <f t="shared" si="54"/>
        <v>180310.IB</v>
      </c>
      <c r="B1752" s="29" t="s">
        <v>4943</v>
      </c>
      <c r="C1752" s="29" t="s">
        <v>4944</v>
      </c>
      <c r="D1752" s="33">
        <v>43419</v>
      </c>
      <c r="E1752" s="33">
        <v>43423</v>
      </c>
      <c r="F1752" s="30">
        <v>30</v>
      </c>
      <c r="G1752" s="30">
        <v>10</v>
      </c>
      <c r="H1752" s="29" t="s">
        <v>12</v>
      </c>
      <c r="I1752" s="29" t="s">
        <v>22</v>
      </c>
      <c r="J1752" s="30">
        <v>3.9908000000000001</v>
      </c>
      <c r="K1752" s="30">
        <v>3.72</v>
      </c>
      <c r="L1752" s="30"/>
      <c r="M1752" s="30">
        <v>1.36</v>
      </c>
      <c r="N1752" s="84">
        <f>[1]!b_anal_modidura_cnbd(A1752,E1752,1)</f>
        <v>7.2763999999999998</v>
      </c>
      <c r="O1752" s="85">
        <f>[1]!b_anal_yield_cnbd(A1752,D1752,1)</f>
        <v>4.0351999999999997</v>
      </c>
      <c r="P1752" s="86">
        <f>IF(U:U="国开1",0.09/N1752+J1752,IF(U:U="国开3",0.14/N1752+J1752,IF(U:U="国开5",0.24/N1752+J1752,IF(U:U="国开7",0.24/N1752+J1752,IF(U:U="国开10",0.29/N1752+J1752,IF(U:U="口行1",0.08/N1752+J1752,IF(U:U="口行2",0.08/N1752+J1752,IF(U:U="口行3",0.08/N1752+J1752,IF(U:U="口行5",0.13/N1752+J1752,IF(U:U="口行7",0.13/N1752+J1752,IF(U:U="口行10",0.18/N1752+J1752,IF(U:U="农发1",0.09/N1752+J1752,IF(U:U="农发2",0.09/N1752+J1752,IF(U:U="农发3",0.09/N1752+J1752,IF(U:U="农发5",0.14/N1752+J1752,IF(U:U="农发7",0.19/N1752+J1752,IF(U:U="农发10",0.19/N1752+J1752,IF(U:U="农发20",0.24/N1752+J1752,IF(U:U="国债1",0.05/N1752+J1752,IF(U:U="国债2",0.05/N1752+J1752,IF(U:U="国债3",0.05/N1752+J1752,IF(U:U="国开0",0,IF(U:U="农发0",0,IF(U:U="国债0",0,IF(U:U="口行0",0,0.1/N1752+J1752)))))))))))))))))))))))))</f>
        <v>4.0155375075586832</v>
      </c>
      <c r="Q1752" s="1"/>
      <c r="R1752" s="88">
        <f t="shared" si="55"/>
        <v>-1.9662492441316459</v>
      </c>
      <c r="S1752" s="1"/>
      <c r="U1752" s="1" t="str">
        <f>IF(I:I="国家开发银行","国开",IF(I:I="中国进出口银行","口行",IF(I:I="中国农业发展银行","农发","国债")))&amp;IF(G:G&lt;1,"0",G1752)</f>
        <v>口行10</v>
      </c>
      <c r="W1752" s="1"/>
      <c r="X1752" s="1"/>
    </row>
    <row r="1753" spans="1:24" ht="15.75" hidden="1" x14ac:dyDescent="0.25">
      <c r="A1753" s="113" t="str">
        <f t="shared" si="54"/>
        <v>180214.IB</v>
      </c>
      <c r="B1753" s="29" t="s">
        <v>4945</v>
      </c>
      <c r="C1753" s="29" t="s">
        <v>4946</v>
      </c>
      <c r="D1753" s="33">
        <v>43424</v>
      </c>
      <c r="E1753" s="33">
        <v>43427</v>
      </c>
      <c r="F1753" s="30">
        <v>60.5</v>
      </c>
      <c r="G1753" s="30">
        <v>7</v>
      </c>
      <c r="H1753" s="29" t="s">
        <v>12</v>
      </c>
      <c r="I1753" s="29" t="s">
        <v>15</v>
      </c>
      <c r="J1753" s="30">
        <v>3.7816999999999998</v>
      </c>
      <c r="K1753" s="30">
        <v>3.41</v>
      </c>
      <c r="L1753" s="30"/>
      <c r="M1753" s="30">
        <v>3.2</v>
      </c>
      <c r="N1753" s="84">
        <f>[1]!b_anal_modidura_cnbd(A1753,E1753,1)</f>
        <v>5.9146999999999998</v>
      </c>
      <c r="O1753" s="85">
        <f>[1]!b_anal_yield_cnbd(A1753,D1753,1)</f>
        <v>3.8801000000000001</v>
      </c>
      <c r="P1753" s="86">
        <f>IF(U:U="国开1",0.09/N1753+J1753,IF(U:U="国开3",0.14/N1753+J1753,IF(U:U="国开5",0.24/N1753+J1753,IF(U:U="国开7",0.24/N1753+J1753,IF(U:U="国开10",0.29/N1753+J1753,IF(U:U="口行1",0.08/N1753+J1753,IF(U:U="口行2",0.08/N1753+J1753,IF(U:U="口行3",0.08/N1753+J1753,IF(U:U="口行5",0.13/N1753+J1753,IF(U:U="口行7",0.13/N1753+J1753,IF(U:U="口行10",0.18/N1753+J1753,IF(U:U="农发1",0.09/N1753+J1753,IF(U:U="农发2",0.09/N1753+J1753,IF(U:U="农发3",0.09/N1753+J1753,IF(U:U="农发5",0.14/N1753+J1753,IF(U:U="农发7",0.19/N1753+J1753,IF(U:U="农发10",0.19/N1753+J1753,IF(U:U="农发20",0.24/N1753+J1753,IF(U:U="国债1",0.05/N1753+J1753,IF(U:U="国债2",0.05/N1753+J1753,IF(U:U="国债3",0.05/N1753+J1753,IF(U:U="国开0",0,IF(U:U="农发0",0,IF(U:U="国债0",0,IF(U:U="口行0",0,0.1/N1753+J1753)))))))))))))))))))))))))</f>
        <v>3.822276867803946</v>
      </c>
      <c r="Q1753" s="1"/>
      <c r="R1753" s="88">
        <f t="shared" si="55"/>
        <v>-5.7823132196054061</v>
      </c>
      <c r="S1753" s="1"/>
      <c r="U1753" s="1" t="str">
        <f>IF(I:I="国家开发银行","国开",IF(I:I="中国进出口银行","口行",IF(I:I="中国农业发展银行","农发","国债")))&amp;IF(G:G&lt;1,"0",G1753)</f>
        <v>国开7</v>
      </c>
      <c r="W1753" s="1"/>
      <c r="X1753" s="1"/>
    </row>
    <row r="1754" spans="1:24" ht="15.75" hidden="1" x14ac:dyDescent="0.25">
      <c r="A1754" s="113" t="str">
        <f t="shared" si="54"/>
        <v>180212.IB</v>
      </c>
      <c r="B1754" s="29" t="s">
        <v>4947</v>
      </c>
      <c r="C1754" s="29" t="s">
        <v>4948</v>
      </c>
      <c r="D1754" s="33">
        <v>43424</v>
      </c>
      <c r="E1754" s="33">
        <v>43427</v>
      </c>
      <c r="F1754" s="30">
        <v>113.2</v>
      </c>
      <c r="G1754" s="30">
        <v>3</v>
      </c>
      <c r="H1754" s="29" t="s">
        <v>12</v>
      </c>
      <c r="I1754" s="29" t="s">
        <v>15</v>
      </c>
      <c r="J1754" s="30">
        <v>3.2860999999999998</v>
      </c>
      <c r="K1754" s="30">
        <v>3.78</v>
      </c>
      <c r="L1754" s="30"/>
      <c r="M1754" s="30">
        <v>1.61</v>
      </c>
      <c r="N1754" s="84">
        <f>[1]!b_anal_modidura_cnbd(A1754,E1754,1)</f>
        <v>2.5960999999999999</v>
      </c>
      <c r="O1754" s="85">
        <f>[1]!b_anal_yield_cnbd(A1754,D1754,1)</f>
        <v>3.4003000000000001</v>
      </c>
      <c r="P1754" s="86">
        <f>IF(U:U="国开1",0.09/N1754+J1754,IF(U:U="国开3",0.14/N1754+J1754,IF(U:U="国开5",0.24/N1754+J1754,IF(U:U="国开7",0.24/N1754+J1754,IF(U:U="国开10",0.29/N1754+J1754,IF(U:U="口行1",0.08/N1754+J1754,IF(U:U="口行2",0.08/N1754+J1754,IF(U:U="口行3",0.08/N1754+J1754,IF(U:U="口行5",0.13/N1754+J1754,IF(U:U="口行7",0.13/N1754+J1754,IF(U:U="口行10",0.18/N1754+J1754,IF(U:U="农发1",0.09/N1754+J1754,IF(U:U="农发2",0.09/N1754+J1754,IF(U:U="农发3",0.09/N1754+J1754,IF(U:U="农发5",0.14/N1754+J1754,IF(U:U="农发7",0.19/N1754+J1754,IF(U:U="农发10",0.19/N1754+J1754,IF(U:U="农发20",0.24/N1754+J1754,IF(U:U="国债1",0.05/N1754+J1754,IF(U:U="国债2",0.05/N1754+J1754,IF(U:U="国债3",0.05/N1754+J1754,IF(U:U="国开0",0,IF(U:U="农发0",0,IF(U:U="国债0",0,IF(U:U="口行0",0,0.1/N1754+J1754)))))))))))))))))))))))))</f>
        <v>3.3400270444127726</v>
      </c>
      <c r="Q1754" s="1"/>
      <c r="R1754" s="88">
        <f t="shared" si="55"/>
        <v>-6.027295558722745</v>
      </c>
      <c r="S1754" s="1"/>
      <c r="U1754" s="1" t="str">
        <f>IF(I:I="国家开发银行","国开",IF(I:I="中国进出口银行","口行",IF(I:I="中国农业发展银行","农发","国债")))&amp;IF(G:G&lt;1,"0",G1754)</f>
        <v>国开3</v>
      </c>
      <c r="W1754" s="1"/>
      <c r="X1754" s="1"/>
    </row>
    <row r="1755" spans="1:24" ht="15.75" hidden="1" x14ac:dyDescent="0.25">
      <c r="A1755" s="113" t="str">
        <f t="shared" si="54"/>
        <v>180211.IB</v>
      </c>
      <c r="B1755" s="29" t="s">
        <v>4949</v>
      </c>
      <c r="C1755" s="29" t="s">
        <v>4950</v>
      </c>
      <c r="D1755" s="33">
        <v>43424</v>
      </c>
      <c r="E1755" s="33">
        <v>43427</v>
      </c>
      <c r="F1755" s="30">
        <v>105.92</v>
      </c>
      <c r="G1755" s="30">
        <v>5</v>
      </c>
      <c r="H1755" s="29" t="s">
        <v>12</v>
      </c>
      <c r="I1755" s="29" t="s">
        <v>15</v>
      </c>
      <c r="J1755" s="30">
        <v>3.5514000000000001</v>
      </c>
      <c r="K1755" s="30">
        <v>3.08</v>
      </c>
      <c r="L1755" s="30"/>
      <c r="M1755" s="30">
        <v>4.59</v>
      </c>
      <c r="N1755" s="84">
        <f>[1]!b_anal_modidura_cnbd(A1755,E1755,1)</f>
        <v>4.2192999999999996</v>
      </c>
      <c r="O1755" s="85">
        <f>[1]!b_anal_yield_cnbd(A1755,D1755,1)</f>
        <v>3.65</v>
      </c>
      <c r="P1755" s="86">
        <f>IF(U:U="国开1",0.09/N1755+J1755,IF(U:U="国开3",0.14/N1755+J1755,IF(U:U="国开5",0.24/N1755+J1755,IF(U:U="国开7",0.24/N1755+J1755,IF(U:U="国开10",0.29/N1755+J1755,IF(U:U="口行1",0.08/N1755+J1755,IF(U:U="口行2",0.08/N1755+J1755,IF(U:U="口行3",0.08/N1755+J1755,IF(U:U="口行5",0.13/N1755+J1755,IF(U:U="口行7",0.13/N1755+J1755,IF(U:U="口行10",0.18/N1755+J1755,IF(U:U="农发1",0.09/N1755+J1755,IF(U:U="农发2",0.09/N1755+J1755,IF(U:U="农发3",0.09/N1755+J1755,IF(U:U="农发5",0.14/N1755+J1755,IF(U:U="农发7",0.19/N1755+J1755,IF(U:U="农发10",0.19/N1755+J1755,IF(U:U="农发20",0.24/N1755+J1755,IF(U:U="国债1",0.05/N1755+J1755,IF(U:U="国债2",0.05/N1755+J1755,IF(U:U="国债3",0.05/N1755+J1755,IF(U:U="国开0",0,IF(U:U="农发0",0,IF(U:U="国债0",0,IF(U:U="口行0",0,0.1/N1755+J1755)))))))))))))))))))))))))</f>
        <v>3.6082814732301567</v>
      </c>
      <c r="Q1755" s="1"/>
      <c r="R1755" s="88">
        <f t="shared" si="55"/>
        <v>-4.1718526769843223</v>
      </c>
      <c r="S1755" s="1"/>
      <c r="U1755" s="1" t="str">
        <f>IF(I:I="国家开发银行","国开",IF(I:I="中国进出口银行","口行",IF(I:I="中国农业发展银行","农发","国债")))&amp;IF(G:G&lt;1,"0",G1755)</f>
        <v>国开5</v>
      </c>
      <c r="W1755" s="1"/>
      <c r="X1755" s="1"/>
    </row>
    <row r="1756" spans="1:24" ht="15.75" hidden="1" x14ac:dyDescent="0.25">
      <c r="A1756" s="113" t="str">
        <f t="shared" si="54"/>
        <v>180406.IB</v>
      </c>
      <c r="B1756" s="29" t="s">
        <v>4951</v>
      </c>
      <c r="C1756" s="29" t="s">
        <v>4952</v>
      </c>
      <c r="D1756" s="33">
        <v>43425</v>
      </c>
      <c r="E1756" s="33">
        <v>43427</v>
      </c>
      <c r="F1756" s="30">
        <v>50</v>
      </c>
      <c r="G1756" s="30">
        <v>10</v>
      </c>
      <c r="H1756" s="29" t="s">
        <v>12</v>
      </c>
      <c r="I1756" s="29" t="s">
        <v>41</v>
      </c>
      <c r="J1756" s="30">
        <v>3.8586999999999998</v>
      </c>
      <c r="K1756" s="30">
        <v>5.0599999999999996</v>
      </c>
      <c r="L1756" s="30"/>
      <c r="M1756" s="30">
        <v>4</v>
      </c>
      <c r="N1756" s="84">
        <f>[1]!b_anal_modidura_cnbd(A1756,E1756,1)</f>
        <v>7.4390999999999998</v>
      </c>
      <c r="O1756" s="85">
        <f>[1]!b_anal_yield_cnbd(A1756,D1756,1)</f>
        <v>3.9449999999999998</v>
      </c>
      <c r="P1756" s="86">
        <f>IF(U:U="国开1",0.09/N1756+J1756,IF(U:U="国开3",0.14/N1756+J1756,IF(U:U="国开5",0.24/N1756+J1756,IF(U:U="国开7",0.24/N1756+J1756,IF(U:U="国开10",0.29/N1756+J1756,IF(U:U="口行1",0.08/N1756+J1756,IF(U:U="口行2",0.08/N1756+J1756,IF(U:U="口行3",0.08/N1756+J1756,IF(U:U="口行5",0.13/N1756+J1756,IF(U:U="口行7",0.13/N1756+J1756,IF(U:U="口行10",0.18/N1756+J1756,IF(U:U="农发1",0.09/N1756+J1756,IF(U:U="农发2",0.09/N1756+J1756,IF(U:U="农发3",0.09/N1756+J1756,IF(U:U="农发5",0.14/N1756+J1756,IF(U:U="农发7",0.19/N1756+J1756,IF(U:U="农发10",0.19/N1756+J1756,IF(U:U="农发20",0.24/N1756+J1756,IF(U:U="国债1",0.05/N1756+J1756,IF(U:U="国债2",0.05/N1756+J1756,IF(U:U="国债3",0.05/N1756+J1756,IF(U:U="国开0",0,IF(U:U="农发0",0,IF(U:U="国债0",0,IF(U:U="口行0",0,0.1/N1756+J1756)))))))))))))))))))))))))</f>
        <v>3.8842407240123129</v>
      </c>
      <c r="Q1756" s="1"/>
      <c r="R1756" s="88">
        <f t="shared" si="55"/>
        <v>-6.0759275987686934</v>
      </c>
      <c r="S1756" s="1"/>
      <c r="U1756" s="1" t="str">
        <f>IF(I:I="国家开发银行","国开",IF(I:I="中国进出口银行","口行",IF(I:I="中国农业发展银行","农发","国债")))&amp;IF(G:G&lt;1,"0",G1756)</f>
        <v>农发10</v>
      </c>
      <c r="W1756" s="1"/>
      <c r="X1756" s="1"/>
    </row>
    <row r="1757" spans="1:24" ht="15.75" hidden="1" x14ac:dyDescent="0.25">
      <c r="A1757" s="113" t="str">
        <f t="shared" si="54"/>
        <v>180411.IB</v>
      </c>
      <c r="B1757" s="29" t="s">
        <v>4953</v>
      </c>
      <c r="C1757" s="29" t="s">
        <v>4954</v>
      </c>
      <c r="D1757" s="33">
        <v>43425</v>
      </c>
      <c r="E1757" s="33">
        <v>43427</v>
      </c>
      <c r="F1757" s="30">
        <v>30</v>
      </c>
      <c r="G1757" s="30">
        <v>7</v>
      </c>
      <c r="H1757" s="29" t="s">
        <v>12</v>
      </c>
      <c r="I1757" s="29" t="s">
        <v>41</v>
      </c>
      <c r="J1757" s="30">
        <v>3.7841</v>
      </c>
      <c r="K1757" s="30">
        <v>5.05</v>
      </c>
      <c r="L1757" s="30"/>
      <c r="M1757" s="30">
        <v>8.2899999999999991</v>
      </c>
      <c r="N1757" s="84">
        <f>[1]!b_anal_modidura_cnbd(A1757,E1757,1)</f>
        <v>5.9802</v>
      </c>
      <c r="O1757" s="85">
        <f>[1]!b_anal_yield_cnbd(A1757,D1757,1)</f>
        <v>3.8748999999999998</v>
      </c>
      <c r="P1757" s="86">
        <f>IF(U:U="国开1",0.09/N1757+J1757,IF(U:U="国开3",0.14/N1757+J1757,IF(U:U="国开5",0.24/N1757+J1757,IF(U:U="国开7",0.24/N1757+J1757,IF(U:U="国开10",0.29/N1757+J1757,IF(U:U="口行1",0.08/N1757+J1757,IF(U:U="口行2",0.08/N1757+J1757,IF(U:U="口行3",0.08/N1757+J1757,IF(U:U="口行5",0.13/N1757+J1757,IF(U:U="口行7",0.13/N1757+J1757,IF(U:U="口行10",0.18/N1757+J1757,IF(U:U="农发1",0.09/N1757+J1757,IF(U:U="农发2",0.09/N1757+J1757,IF(U:U="农发3",0.09/N1757+J1757,IF(U:U="农发5",0.14/N1757+J1757,IF(U:U="农发7",0.19/N1757+J1757,IF(U:U="农发10",0.19/N1757+J1757,IF(U:U="农发20",0.24/N1757+J1757,IF(U:U="国债1",0.05/N1757+J1757,IF(U:U="国债2",0.05/N1757+J1757,IF(U:U="国债3",0.05/N1757+J1757,IF(U:U="国开0",0,IF(U:U="农发0",0,IF(U:U="国债0",0,IF(U:U="口行0",0,0.1/N1757+J1757)))))))))))))))))))))))))</f>
        <v>3.8158715126584397</v>
      </c>
      <c r="Q1757" s="1"/>
      <c r="R1757" s="88">
        <f t="shared" si="55"/>
        <v>-5.9028487341560076</v>
      </c>
      <c r="S1757" s="1"/>
      <c r="U1757" s="1" t="str">
        <f>IF(I:I="国家开发银行","国开",IF(I:I="中国进出口银行","口行",IF(I:I="中国农业发展银行","农发","国债")))&amp;IF(G:G&lt;1,"0",G1757)</f>
        <v>农发7</v>
      </c>
      <c r="W1757" s="1"/>
      <c r="X1757" s="1"/>
    </row>
    <row r="1758" spans="1:24" ht="15.75" hidden="1" x14ac:dyDescent="0.25">
      <c r="A1758" s="113" t="str">
        <f t="shared" si="54"/>
        <v>180309.IB</v>
      </c>
      <c r="B1758" s="29" t="s">
        <v>4955</v>
      </c>
      <c r="C1758" s="29" t="s">
        <v>4956</v>
      </c>
      <c r="D1758" s="33">
        <v>43426</v>
      </c>
      <c r="E1758" s="33">
        <v>43430</v>
      </c>
      <c r="F1758" s="30">
        <v>30.5</v>
      </c>
      <c r="G1758" s="30">
        <v>5</v>
      </c>
      <c r="H1758" s="29" t="s">
        <v>12</v>
      </c>
      <c r="I1758" s="29" t="s">
        <v>22</v>
      </c>
      <c r="J1758" s="30">
        <v>3.6032000000000002</v>
      </c>
      <c r="K1758" s="30">
        <v>2.9</v>
      </c>
      <c r="L1758" s="30"/>
      <c r="M1758" s="30">
        <v>5.56</v>
      </c>
      <c r="N1758" s="84">
        <f>[1]!b_anal_modidura_cnbd(A1758,E1758,1)</f>
        <v>4.0189000000000004</v>
      </c>
      <c r="O1758" s="85">
        <f>[1]!b_anal_yield_cnbd(A1758,D1758,1)</f>
        <v>3.6518000000000002</v>
      </c>
      <c r="P1758" s="86">
        <f>IF(U:U="国开1",0.09/N1758+J1758,IF(U:U="国开3",0.14/N1758+J1758,IF(U:U="国开5",0.24/N1758+J1758,IF(U:U="国开7",0.24/N1758+J1758,IF(U:U="国开10",0.29/N1758+J1758,IF(U:U="口行1",0.08/N1758+J1758,IF(U:U="口行2",0.08/N1758+J1758,IF(U:U="口行3",0.08/N1758+J1758,IF(U:U="口行5",0.13/N1758+J1758,IF(U:U="口行7",0.13/N1758+J1758,IF(U:U="口行10",0.18/N1758+J1758,IF(U:U="农发1",0.09/N1758+J1758,IF(U:U="农发2",0.09/N1758+J1758,IF(U:U="农发3",0.09/N1758+J1758,IF(U:U="农发5",0.14/N1758+J1758,IF(U:U="农发7",0.19/N1758+J1758,IF(U:U="农发10",0.19/N1758+J1758,IF(U:U="农发20",0.24/N1758+J1758,IF(U:U="国债1",0.05/N1758+J1758,IF(U:U="国债2",0.05/N1758+J1758,IF(U:U="国债3",0.05/N1758+J1758,IF(U:U="国开0",0,IF(U:U="农发0",0,IF(U:U="国债0",0,IF(U:U="口行0",0,0.1/N1758+J1758)))))))))))))))))))))))))</f>
        <v>3.6355471596705566</v>
      </c>
      <c r="Q1758" s="1"/>
      <c r="R1758" s="88">
        <f t="shared" si="55"/>
        <v>-1.6252840329443519</v>
      </c>
      <c r="S1758" s="1"/>
      <c r="U1758" s="1" t="str">
        <f>IF(I:I="国家开发银行","国开",IF(I:I="中国进出口银行","口行",IF(I:I="中国农业发展银行","农发","国债")))&amp;IF(G:G&lt;1,"0",G1758)</f>
        <v>口行5</v>
      </c>
      <c r="W1758" s="1"/>
      <c r="X1758" s="1"/>
    </row>
    <row r="1759" spans="1:24" ht="15.75" hidden="1" x14ac:dyDescent="0.25">
      <c r="A1759" s="113" t="str">
        <f t="shared" si="54"/>
        <v>180313.IB</v>
      </c>
      <c r="B1759" s="29" t="s">
        <v>4957</v>
      </c>
      <c r="C1759" s="29" t="s">
        <v>4958</v>
      </c>
      <c r="D1759" s="33">
        <v>43426</v>
      </c>
      <c r="E1759" s="33">
        <v>43430</v>
      </c>
      <c r="F1759" s="30">
        <v>40.9</v>
      </c>
      <c r="G1759" s="30">
        <v>3</v>
      </c>
      <c r="H1759" s="29" t="s">
        <v>12</v>
      </c>
      <c r="I1759" s="29" t="s">
        <v>22</v>
      </c>
      <c r="J1759" s="30">
        <v>3.4035000000000002</v>
      </c>
      <c r="K1759" s="30">
        <v>2.71</v>
      </c>
      <c r="L1759" s="30"/>
      <c r="M1759" s="30">
        <v>4.58</v>
      </c>
      <c r="N1759" s="84">
        <f>[1]!b_anal_modidura_cnbd(A1759,E1759,1)</f>
        <v>2.6324999999999998</v>
      </c>
      <c r="O1759" s="85">
        <f>[1]!b_anal_yield_cnbd(A1759,D1759,1)</f>
        <v>3.4502999999999999</v>
      </c>
      <c r="P1759" s="86">
        <f>IF(U:U="国开1",0.09/N1759+J1759,IF(U:U="国开3",0.14/N1759+J1759,IF(U:U="国开5",0.24/N1759+J1759,IF(U:U="国开7",0.24/N1759+J1759,IF(U:U="国开10",0.29/N1759+J1759,IF(U:U="口行1",0.08/N1759+J1759,IF(U:U="口行2",0.08/N1759+J1759,IF(U:U="口行3",0.08/N1759+J1759,IF(U:U="口行5",0.13/N1759+J1759,IF(U:U="口行7",0.13/N1759+J1759,IF(U:U="口行10",0.18/N1759+J1759,IF(U:U="农发1",0.09/N1759+J1759,IF(U:U="农发2",0.09/N1759+J1759,IF(U:U="农发3",0.09/N1759+J1759,IF(U:U="农发5",0.14/N1759+J1759,IF(U:U="农发7",0.19/N1759+J1759,IF(U:U="农发10",0.19/N1759+J1759,IF(U:U="农发20",0.24/N1759+J1759,IF(U:U="国债1",0.05/N1759+J1759,IF(U:U="国债2",0.05/N1759+J1759,IF(U:U="国债3",0.05/N1759+J1759,IF(U:U="国开0",0,IF(U:U="农发0",0,IF(U:U="国债0",0,IF(U:U="口行0",0,0.1/N1759+J1759)))))))))))))))))))))))))</f>
        <v>3.433889363722697</v>
      </c>
      <c r="Q1759" s="1"/>
      <c r="R1759" s="88">
        <f t="shared" si="55"/>
        <v>-1.6410636277302881</v>
      </c>
      <c r="S1759" s="1"/>
      <c r="U1759" s="1" t="str">
        <f>IF(I:I="国家开发银行","国开",IF(I:I="中国进出口银行","口行",IF(I:I="中国农业发展银行","农发","国债")))&amp;IF(G:G&lt;1,"0",G1759)</f>
        <v>口行3</v>
      </c>
      <c r="W1759" s="1"/>
      <c r="X1759" s="1"/>
    </row>
    <row r="1760" spans="1:24" ht="15.75" hidden="1" x14ac:dyDescent="0.25">
      <c r="A1760" s="113" t="str">
        <f t="shared" si="54"/>
        <v>180310.IB</v>
      </c>
      <c r="B1760" s="29" t="s">
        <v>4959</v>
      </c>
      <c r="C1760" s="29" t="s">
        <v>4960</v>
      </c>
      <c r="D1760" s="33">
        <v>43426</v>
      </c>
      <c r="E1760" s="33">
        <v>43430</v>
      </c>
      <c r="F1760" s="30">
        <v>30</v>
      </c>
      <c r="G1760" s="30">
        <v>10</v>
      </c>
      <c r="H1760" s="29" t="s">
        <v>12</v>
      </c>
      <c r="I1760" s="29" t="s">
        <v>22</v>
      </c>
      <c r="J1760" s="30">
        <v>3.9113000000000002</v>
      </c>
      <c r="K1760" s="30">
        <v>3.41</v>
      </c>
      <c r="L1760" s="30"/>
      <c r="M1760" s="30">
        <v>1</v>
      </c>
      <c r="N1760" s="84">
        <f>[1]!b_anal_modidura_cnbd(A1760,E1760,1)</f>
        <v>7.2565999999999997</v>
      </c>
      <c r="O1760" s="85">
        <f>[1]!b_anal_yield_cnbd(A1760,D1760,1)</f>
        <v>3.9657</v>
      </c>
      <c r="P1760" s="86">
        <f>IF(U:U="国开1",0.09/N1760+J1760,IF(U:U="国开3",0.14/N1760+J1760,IF(U:U="国开5",0.24/N1760+J1760,IF(U:U="国开7",0.24/N1760+J1760,IF(U:U="国开10",0.29/N1760+J1760,IF(U:U="口行1",0.08/N1760+J1760,IF(U:U="口行2",0.08/N1760+J1760,IF(U:U="口行3",0.08/N1760+J1760,IF(U:U="口行5",0.13/N1760+J1760,IF(U:U="口行7",0.13/N1760+J1760,IF(U:U="口行10",0.18/N1760+J1760,IF(U:U="农发1",0.09/N1760+J1760,IF(U:U="农发2",0.09/N1760+J1760,IF(U:U="农发3",0.09/N1760+J1760,IF(U:U="农发5",0.14/N1760+J1760,IF(U:U="农发7",0.19/N1760+J1760,IF(U:U="农发10",0.19/N1760+J1760,IF(U:U="农发20",0.24/N1760+J1760,IF(U:U="国债1",0.05/N1760+J1760,IF(U:U="国债2",0.05/N1760+J1760,IF(U:U="国债3",0.05/N1760+J1760,IF(U:U="国开0",0,IF(U:U="农发0",0,IF(U:U="国债0",0,IF(U:U="口行0",0,0.1/N1760+J1760)))))))))))))))))))))))))</f>
        <v>3.9361050050988067</v>
      </c>
      <c r="Q1760" s="1"/>
      <c r="R1760" s="88">
        <f t="shared" si="55"/>
        <v>-2.9594994901193328</v>
      </c>
      <c r="S1760" s="1"/>
      <c r="U1760" s="1" t="str">
        <f>IF(I:I="国家开发银行","国开",IF(I:I="中国进出口银行","口行",IF(I:I="中国农业发展银行","农发","国债")))&amp;IF(G:G&lt;1,"0",G1760)</f>
        <v>口行10</v>
      </c>
      <c r="W1760" s="1"/>
      <c r="X1760" s="1"/>
    </row>
    <row r="1761" spans="1:24" ht="15.75" hidden="1" x14ac:dyDescent="0.25">
      <c r="A1761" s="113" t="str">
        <f t="shared" si="54"/>
        <v>180412.IB</v>
      </c>
      <c r="B1761" s="29" t="s">
        <v>4961</v>
      </c>
      <c r="C1761" s="29" t="s">
        <v>4962</v>
      </c>
      <c r="D1761" s="33">
        <v>43430</v>
      </c>
      <c r="E1761" s="33">
        <v>43432</v>
      </c>
      <c r="F1761" s="30">
        <v>40</v>
      </c>
      <c r="G1761" s="30">
        <v>3</v>
      </c>
      <c r="H1761" s="29" t="s">
        <v>12</v>
      </c>
      <c r="I1761" s="29" t="s">
        <v>41</v>
      </c>
      <c r="J1761" s="30">
        <v>3.2704</v>
      </c>
      <c r="K1761" s="30">
        <v>4.93</v>
      </c>
      <c r="L1761" s="30"/>
      <c r="M1761" s="30">
        <v>2.5</v>
      </c>
      <c r="N1761" s="84">
        <f>[1]!b_anal_modidura_cnbd(A1761,E1761,1)</f>
        <v>2.7907000000000002</v>
      </c>
      <c r="O1761" s="85">
        <f>[1]!b_anal_yield_cnbd(A1761,D1761,1)</f>
        <v>3.2835000000000001</v>
      </c>
      <c r="P1761" s="86">
        <f>IF(U:U="国开1",0.09/N1761+J1761,IF(U:U="国开3",0.14/N1761+J1761,IF(U:U="国开5",0.24/N1761+J1761,IF(U:U="国开7",0.24/N1761+J1761,IF(U:U="国开10",0.29/N1761+J1761,IF(U:U="口行1",0.08/N1761+J1761,IF(U:U="口行2",0.08/N1761+J1761,IF(U:U="口行3",0.08/N1761+J1761,IF(U:U="口行5",0.13/N1761+J1761,IF(U:U="口行7",0.13/N1761+J1761,IF(U:U="口行10",0.18/N1761+J1761,IF(U:U="农发1",0.09/N1761+J1761,IF(U:U="农发2",0.09/N1761+J1761,IF(U:U="农发3",0.09/N1761+J1761,IF(U:U="农发5",0.14/N1761+J1761,IF(U:U="农发7",0.19/N1761+J1761,IF(U:U="农发10",0.19/N1761+J1761,IF(U:U="农发20",0.24/N1761+J1761,IF(U:U="国债1",0.05/N1761+J1761,IF(U:U="国债2",0.05/N1761+J1761,IF(U:U="国债3",0.05/N1761+J1761,IF(U:U="国开0",0,IF(U:U="农发0",0,IF(U:U="国债0",0,IF(U:U="口行0",0,0.1/N1761+J1761)))))))))))))))))))))))))</f>
        <v>3.3026499731250225</v>
      </c>
      <c r="Q1761" s="1"/>
      <c r="R1761" s="88">
        <f t="shared" si="55"/>
        <v>1.9149973125022424</v>
      </c>
      <c r="S1761" s="1"/>
      <c r="U1761" s="1" t="str">
        <f>IF(I:I="国家开发银行","国开",IF(I:I="中国进出口银行","口行",IF(I:I="中国农业发展银行","农发","国债")))&amp;IF(G:G&lt;1,"0",G1761)</f>
        <v>农发3</v>
      </c>
      <c r="W1761" s="1"/>
      <c r="X1761" s="1"/>
    </row>
    <row r="1762" spans="1:24" ht="15.75" hidden="1" x14ac:dyDescent="0.25">
      <c r="A1762" s="113" t="str">
        <f t="shared" si="54"/>
        <v>180413.IB</v>
      </c>
      <c r="B1762" s="29" t="s">
        <v>4963</v>
      </c>
      <c r="C1762" s="29" t="s">
        <v>4964</v>
      </c>
      <c r="D1762" s="33">
        <v>43430</v>
      </c>
      <c r="E1762" s="33">
        <v>43432</v>
      </c>
      <c r="F1762" s="30">
        <v>40</v>
      </c>
      <c r="G1762" s="30">
        <v>5</v>
      </c>
      <c r="H1762" s="29" t="s">
        <v>12</v>
      </c>
      <c r="I1762" s="29" t="s">
        <v>41</v>
      </c>
      <c r="J1762" s="30">
        <v>3.5415000000000001</v>
      </c>
      <c r="K1762" s="30">
        <v>3.84</v>
      </c>
      <c r="L1762" s="30"/>
      <c r="M1762" s="30">
        <v>1</v>
      </c>
      <c r="N1762" s="84">
        <f>[1]!b_anal_modidura_cnbd(A1762,E1762,1)</f>
        <v>4.4882</v>
      </c>
      <c r="O1762" s="85">
        <f>[1]!b_anal_yield_cnbd(A1762,D1762,1)</f>
        <v>3.5404</v>
      </c>
      <c r="P1762" s="86">
        <f>IF(U:U="国开1",0.09/N1762+J1762,IF(U:U="国开3",0.14/N1762+J1762,IF(U:U="国开5",0.24/N1762+J1762,IF(U:U="国开7",0.24/N1762+J1762,IF(U:U="国开10",0.29/N1762+J1762,IF(U:U="口行1",0.08/N1762+J1762,IF(U:U="口行2",0.08/N1762+J1762,IF(U:U="口行3",0.08/N1762+J1762,IF(U:U="口行5",0.13/N1762+J1762,IF(U:U="口行7",0.13/N1762+J1762,IF(U:U="口行10",0.18/N1762+J1762,IF(U:U="农发1",0.09/N1762+J1762,IF(U:U="农发2",0.09/N1762+J1762,IF(U:U="农发3",0.09/N1762+J1762,IF(U:U="农发5",0.14/N1762+J1762,IF(U:U="农发7",0.19/N1762+J1762,IF(U:U="农发10",0.19/N1762+J1762,IF(U:U="农发20",0.24/N1762+J1762,IF(U:U="国债1",0.05/N1762+J1762,IF(U:U="国债2",0.05/N1762+J1762,IF(U:U="国债3",0.05/N1762+J1762,IF(U:U="国开0",0,IF(U:U="农发0",0,IF(U:U="国债0",0,IF(U:U="口行0",0,0.1/N1762+J1762)))))))))))))))))))))))))</f>
        <v>3.5726929058419858</v>
      </c>
      <c r="Q1762" s="1"/>
      <c r="R1762" s="88">
        <f t="shared" si="55"/>
        <v>3.2292905841985853</v>
      </c>
      <c r="S1762" s="1"/>
      <c r="U1762" s="1" t="str">
        <f>IF(I:I="国家开发银行","国开",IF(I:I="中国进出口银行","口行",IF(I:I="中国农业发展银行","农发","国债")))&amp;IF(G:G&lt;1,"0",G1762)</f>
        <v>农发5</v>
      </c>
      <c r="W1762" s="1"/>
      <c r="X1762" s="1"/>
    </row>
    <row r="1763" spans="1:24" ht="15.75" hidden="1" x14ac:dyDescent="0.25">
      <c r="A1763" s="113" t="str">
        <f t="shared" si="54"/>
        <v>180210.IB</v>
      </c>
      <c r="B1763" s="29" t="s">
        <v>4965</v>
      </c>
      <c r="C1763" s="29" t="s">
        <v>4966</v>
      </c>
      <c r="D1763" s="33">
        <v>43431</v>
      </c>
      <c r="E1763" s="33">
        <v>43433</v>
      </c>
      <c r="F1763" s="30">
        <v>80</v>
      </c>
      <c r="G1763" s="30">
        <v>10</v>
      </c>
      <c r="H1763" s="29" t="s">
        <v>12</v>
      </c>
      <c r="I1763" s="29" t="s">
        <v>15</v>
      </c>
      <c r="J1763" s="30">
        <v>3.8774999999999999</v>
      </c>
      <c r="K1763" s="30">
        <v>2.1</v>
      </c>
      <c r="L1763" s="30"/>
      <c r="M1763" s="30">
        <v>2.4</v>
      </c>
      <c r="N1763" s="84">
        <f>[1]!b_anal_modidura_cnbd(A1763,E1763,1)</f>
        <v>7.7398999999999996</v>
      </c>
      <c r="O1763" s="85">
        <f>[1]!b_anal_yield_cnbd(A1763,D1763,1)</f>
        <v>3.8975</v>
      </c>
      <c r="P1763" s="86">
        <f>IF(U:U="国开1",0.09/N1763+J1763,IF(U:U="国开3",0.14/N1763+J1763,IF(U:U="国开5",0.24/N1763+J1763,IF(U:U="国开7",0.24/N1763+J1763,IF(U:U="国开10",0.29/N1763+J1763,IF(U:U="口行1",0.08/N1763+J1763,IF(U:U="口行2",0.08/N1763+J1763,IF(U:U="口行3",0.08/N1763+J1763,IF(U:U="口行5",0.13/N1763+J1763,IF(U:U="口行7",0.13/N1763+J1763,IF(U:U="口行10",0.18/N1763+J1763,IF(U:U="农发1",0.09/N1763+J1763,IF(U:U="农发2",0.09/N1763+J1763,IF(U:U="农发3",0.09/N1763+J1763,IF(U:U="农发5",0.14/N1763+J1763,IF(U:U="农发7",0.19/N1763+J1763,IF(U:U="农发10",0.19/N1763+J1763,IF(U:U="农发20",0.24/N1763+J1763,IF(U:U="国债1",0.05/N1763+J1763,IF(U:U="国债2",0.05/N1763+J1763,IF(U:U="国债3",0.05/N1763+J1763,IF(U:U="国开0",0,IF(U:U="农发0",0,IF(U:U="国债0",0,IF(U:U="口行0",0,0.1/N1763+J1763)))))))))))))))))))))))))</f>
        <v>3.9149681843434667</v>
      </c>
      <c r="Q1763" s="1"/>
      <c r="R1763" s="88">
        <f t="shared" si="55"/>
        <v>1.7468184343466753</v>
      </c>
      <c r="S1763" s="1"/>
      <c r="U1763" s="1" t="str">
        <f>IF(I:I="国家开发银行","国开",IF(I:I="中国进出口银行","口行",IF(I:I="中国农业发展银行","农发","国债")))&amp;IF(G:G&lt;1,"0",G1763)</f>
        <v>国开10</v>
      </c>
      <c r="W1763" s="1"/>
      <c r="X1763" s="1"/>
    </row>
    <row r="1764" spans="1:24" ht="15.75" hidden="1" x14ac:dyDescent="0.25">
      <c r="A1764" s="113" t="str">
        <f t="shared" si="54"/>
        <v>180211.IB</v>
      </c>
      <c r="B1764" s="29" t="s">
        <v>4967</v>
      </c>
      <c r="C1764" s="29" t="s">
        <v>4968</v>
      </c>
      <c r="D1764" s="33">
        <v>43431</v>
      </c>
      <c r="E1764" s="33">
        <v>43433</v>
      </c>
      <c r="F1764" s="30">
        <v>70</v>
      </c>
      <c r="G1764" s="30">
        <v>5</v>
      </c>
      <c r="H1764" s="29" t="s">
        <v>12</v>
      </c>
      <c r="I1764" s="29" t="s">
        <v>15</v>
      </c>
      <c r="J1764" s="30">
        <v>3.6116999999999999</v>
      </c>
      <c r="K1764" s="30">
        <v>2.19</v>
      </c>
      <c r="L1764" s="30"/>
      <c r="M1764" s="30">
        <v>1.5</v>
      </c>
      <c r="N1764" s="84">
        <f>[1]!b_anal_modidura_cnbd(A1764,E1764,1)</f>
        <v>4.2054</v>
      </c>
      <c r="O1764" s="85">
        <f>[1]!b_anal_yield_cnbd(A1764,D1764,1)</f>
        <v>3.6825999999999999</v>
      </c>
      <c r="P1764" s="86">
        <f>IF(U:U="国开1",0.09/N1764+J1764,IF(U:U="国开3",0.14/N1764+J1764,IF(U:U="国开5",0.24/N1764+J1764,IF(U:U="国开7",0.24/N1764+J1764,IF(U:U="国开10",0.29/N1764+J1764,IF(U:U="口行1",0.08/N1764+J1764,IF(U:U="口行2",0.08/N1764+J1764,IF(U:U="口行3",0.08/N1764+J1764,IF(U:U="口行5",0.13/N1764+J1764,IF(U:U="口行7",0.13/N1764+J1764,IF(U:U="口行10",0.18/N1764+J1764,IF(U:U="农发1",0.09/N1764+J1764,IF(U:U="农发2",0.09/N1764+J1764,IF(U:U="农发3",0.09/N1764+J1764,IF(U:U="农发5",0.14/N1764+J1764,IF(U:U="农发7",0.19/N1764+J1764,IF(U:U="农发10",0.19/N1764+J1764,IF(U:U="农发20",0.24/N1764+J1764,IF(U:U="国债1",0.05/N1764+J1764,IF(U:U="国债2",0.05/N1764+J1764,IF(U:U="国债3",0.05/N1764+J1764,IF(U:U="国开0",0,IF(U:U="农发0",0,IF(U:U="国债0",0,IF(U:U="口行0",0,0.1/N1764+J1764)))))))))))))))))))))))))</f>
        <v>3.6687694820944499</v>
      </c>
      <c r="Q1764" s="1"/>
      <c r="R1764" s="88">
        <f t="shared" si="55"/>
        <v>-1.383051790555001</v>
      </c>
      <c r="S1764" s="1"/>
      <c r="U1764" s="1" t="str">
        <f>IF(I:I="国家开发银行","国开",IF(I:I="中国进出口银行","口行",IF(I:I="中国农业发展银行","农发","国债")))&amp;IF(G:G&lt;1,"0",G1764)</f>
        <v>国开5</v>
      </c>
      <c r="W1764" s="1"/>
      <c r="X1764" s="1"/>
    </row>
    <row r="1765" spans="1:24" ht="15.75" hidden="1" x14ac:dyDescent="0.25">
      <c r="A1765" s="113" t="str">
        <f t="shared" si="54"/>
        <v>180214.IB</v>
      </c>
      <c r="B1765" s="29" t="s">
        <v>4969</v>
      </c>
      <c r="C1765" s="29" t="s">
        <v>4970</v>
      </c>
      <c r="D1765" s="33">
        <v>43431</v>
      </c>
      <c r="E1765" s="33">
        <v>43433</v>
      </c>
      <c r="F1765" s="30">
        <v>60</v>
      </c>
      <c r="G1765" s="30">
        <v>7</v>
      </c>
      <c r="H1765" s="29" t="s">
        <v>12</v>
      </c>
      <c r="I1765" s="29" t="s">
        <v>15</v>
      </c>
      <c r="J1765" s="30">
        <v>3.9514</v>
      </c>
      <c r="K1765" s="30">
        <v>1.84</v>
      </c>
      <c r="L1765" s="30"/>
      <c r="M1765" s="30">
        <v>1.48</v>
      </c>
      <c r="N1765" s="84">
        <f>[1]!b_anal_modidura_cnbd(A1765,E1765,1)</f>
        <v>5.9004000000000003</v>
      </c>
      <c r="O1765" s="85">
        <f>[1]!b_anal_yield_cnbd(A1765,D1765,1)</f>
        <v>3.9651000000000001</v>
      </c>
      <c r="P1765" s="86">
        <f>IF(U:U="国开1",0.09/N1765+J1765,IF(U:U="国开3",0.14/N1765+J1765,IF(U:U="国开5",0.24/N1765+J1765,IF(U:U="国开7",0.24/N1765+J1765,IF(U:U="国开10",0.29/N1765+J1765,IF(U:U="口行1",0.08/N1765+J1765,IF(U:U="口行2",0.08/N1765+J1765,IF(U:U="口行3",0.08/N1765+J1765,IF(U:U="口行5",0.13/N1765+J1765,IF(U:U="口行7",0.13/N1765+J1765,IF(U:U="口行10",0.18/N1765+J1765,IF(U:U="农发1",0.09/N1765+J1765,IF(U:U="农发2",0.09/N1765+J1765,IF(U:U="农发3",0.09/N1765+J1765,IF(U:U="农发5",0.14/N1765+J1765,IF(U:U="农发7",0.19/N1765+J1765,IF(U:U="农发10",0.19/N1765+J1765,IF(U:U="农发20",0.24/N1765+J1765,IF(U:U="国债1",0.05/N1765+J1765,IF(U:U="国债2",0.05/N1765+J1765,IF(U:U="国债3",0.05/N1765+J1765,IF(U:U="国开0",0,IF(U:U="农发0",0,IF(U:U="国债0",0,IF(U:U="口行0",0,0.1/N1765+J1765)))))))))))))))))))))))))</f>
        <v>3.9920752084604434</v>
      </c>
      <c r="Q1765" s="1"/>
      <c r="R1765" s="88">
        <f t="shared" si="55"/>
        <v>2.6975208460443323</v>
      </c>
      <c r="S1765" s="1"/>
      <c r="U1765" s="1" t="str">
        <f>IF(I:I="国家开发银行","国开",IF(I:I="中国进出口银行","口行",IF(I:I="中国农业发展银行","农发","国债")))&amp;IF(G:G&lt;1,"0",G1765)</f>
        <v>国开7</v>
      </c>
      <c r="W1765" s="1"/>
      <c r="X1765" s="1"/>
    </row>
    <row r="1766" spans="1:24" ht="15.75" hidden="1" x14ac:dyDescent="0.25">
      <c r="A1766" s="113" t="str">
        <f t="shared" si="54"/>
        <v>180212.IB</v>
      </c>
      <c r="B1766" s="29" t="s">
        <v>4971</v>
      </c>
      <c r="C1766" s="29" t="s">
        <v>4972</v>
      </c>
      <c r="D1766" s="33">
        <v>43431</v>
      </c>
      <c r="E1766" s="33">
        <v>43433</v>
      </c>
      <c r="F1766" s="30">
        <v>100</v>
      </c>
      <c r="G1766" s="30">
        <v>3</v>
      </c>
      <c r="H1766" s="29" t="s">
        <v>12</v>
      </c>
      <c r="I1766" s="29" t="s">
        <v>15</v>
      </c>
      <c r="J1766" s="30">
        <v>3.3067000000000002</v>
      </c>
      <c r="K1766" s="30">
        <v>2.52</v>
      </c>
      <c r="L1766" s="30"/>
      <c r="M1766" s="30">
        <v>4.7699999999999996</v>
      </c>
      <c r="N1766" s="84">
        <f>[1]!b_anal_modidura_cnbd(A1766,E1766,1)</f>
        <v>2.5804999999999998</v>
      </c>
      <c r="O1766" s="85">
        <f>[1]!b_anal_yield_cnbd(A1766,D1766,1)</f>
        <v>3.4127999999999998</v>
      </c>
      <c r="P1766" s="86">
        <f>IF(U:U="国开1",0.09/N1766+J1766,IF(U:U="国开3",0.14/N1766+J1766,IF(U:U="国开5",0.24/N1766+J1766,IF(U:U="国开7",0.24/N1766+J1766,IF(U:U="国开10",0.29/N1766+J1766,IF(U:U="口行1",0.08/N1766+J1766,IF(U:U="口行2",0.08/N1766+J1766,IF(U:U="口行3",0.08/N1766+J1766,IF(U:U="口行5",0.13/N1766+J1766,IF(U:U="口行7",0.13/N1766+J1766,IF(U:U="口行10",0.18/N1766+J1766,IF(U:U="农发1",0.09/N1766+J1766,IF(U:U="农发2",0.09/N1766+J1766,IF(U:U="农发3",0.09/N1766+J1766,IF(U:U="农发5",0.14/N1766+J1766,IF(U:U="农发7",0.19/N1766+J1766,IF(U:U="农发10",0.19/N1766+J1766,IF(U:U="农发20",0.24/N1766+J1766,IF(U:U="国债1",0.05/N1766+J1766,IF(U:U="国债2",0.05/N1766+J1766,IF(U:U="国债3",0.05/N1766+J1766,IF(U:U="国开0",0,IF(U:U="农发0",0,IF(U:U="国债0",0,IF(U:U="口行0",0,0.1/N1766+J1766)))))))))))))))))))))))))</f>
        <v>3.3609530517341604</v>
      </c>
      <c r="Q1766" s="1"/>
      <c r="R1766" s="88">
        <f t="shared" si="55"/>
        <v>-5.1846948265839465</v>
      </c>
      <c r="S1766" s="1"/>
      <c r="U1766" s="1" t="str">
        <f>IF(I:I="国家开发银行","国开",IF(I:I="中国进出口银行","口行",IF(I:I="中国农业发展银行","农发","国债")))&amp;IF(G:G&lt;1,"0",G1766)</f>
        <v>国开3</v>
      </c>
      <c r="W1766" s="1"/>
      <c r="X1766" s="1"/>
    </row>
    <row r="1767" spans="1:24" ht="15.75" hidden="1" x14ac:dyDescent="0.25">
      <c r="A1767" s="113" t="str">
        <f t="shared" si="54"/>
        <v>180309.IB</v>
      </c>
      <c r="B1767" s="29" t="s">
        <v>4973</v>
      </c>
      <c r="C1767" s="29" t="s">
        <v>4974</v>
      </c>
      <c r="D1767" s="33">
        <v>43433</v>
      </c>
      <c r="E1767" s="33">
        <v>43437</v>
      </c>
      <c r="F1767" s="30">
        <v>40</v>
      </c>
      <c r="G1767" s="30">
        <v>5</v>
      </c>
      <c r="H1767" s="29" t="s">
        <v>12</v>
      </c>
      <c r="I1767" s="29" t="s">
        <v>22</v>
      </c>
      <c r="J1767" s="30">
        <v>3.6486999999999998</v>
      </c>
      <c r="K1767" s="30">
        <v>2.73</v>
      </c>
      <c r="L1767" s="30"/>
      <c r="M1767" s="30">
        <v>1.1399999999999999</v>
      </c>
      <c r="N1767" s="84">
        <f>[1]!b_anal_modidura_cnbd(A1767,E1767,1)</f>
        <v>4.0004999999999997</v>
      </c>
      <c r="O1767" s="85">
        <f>[1]!b_anal_yield_cnbd(A1767,D1767,1)</f>
        <v>3.7004000000000001</v>
      </c>
      <c r="P1767" s="86">
        <f>IF(U:U="国开1",0.09/N1767+J1767,IF(U:U="国开3",0.14/N1767+J1767,IF(U:U="国开5",0.24/N1767+J1767,IF(U:U="国开7",0.24/N1767+J1767,IF(U:U="国开10",0.29/N1767+J1767,IF(U:U="口行1",0.08/N1767+J1767,IF(U:U="口行2",0.08/N1767+J1767,IF(U:U="口行3",0.08/N1767+J1767,IF(U:U="口行5",0.13/N1767+J1767,IF(U:U="口行7",0.13/N1767+J1767,IF(U:U="口行10",0.18/N1767+J1767,IF(U:U="农发1",0.09/N1767+J1767,IF(U:U="农发2",0.09/N1767+J1767,IF(U:U="农发3",0.09/N1767+J1767,IF(U:U="农发5",0.14/N1767+J1767,IF(U:U="农发7",0.19/N1767+J1767,IF(U:U="农发10",0.19/N1767+J1767,IF(U:U="农发20",0.24/N1767+J1767,IF(U:U="国债1",0.05/N1767+J1767,IF(U:U="国债2",0.05/N1767+J1767,IF(U:U="国债3",0.05/N1767+J1767,IF(U:U="国开0",0,IF(U:U="农发0",0,IF(U:U="国债0",0,IF(U:U="口行0",0,0.1/N1767+J1767)))))))))))))))))))))))))</f>
        <v>3.681195938007749</v>
      </c>
      <c r="Q1767" s="1"/>
      <c r="R1767" s="88">
        <f t="shared" si="55"/>
        <v>-1.9204061992251109</v>
      </c>
      <c r="S1767" s="1"/>
      <c r="U1767" s="1" t="str">
        <f>IF(I:I="国家开发银行","国开",IF(I:I="中国进出口银行","口行",IF(I:I="中国农业发展银行","农发","国债")))&amp;IF(G:G&lt;1,"0",G1767)</f>
        <v>口行5</v>
      </c>
      <c r="W1767" s="1"/>
      <c r="X1767" s="1"/>
    </row>
    <row r="1768" spans="1:24" ht="15.75" hidden="1" x14ac:dyDescent="0.25">
      <c r="A1768" s="113" t="str">
        <f t="shared" si="54"/>
        <v>180313.IB</v>
      </c>
      <c r="B1768" s="29" t="s">
        <v>4975</v>
      </c>
      <c r="C1768" s="29" t="s">
        <v>4976</v>
      </c>
      <c r="D1768" s="33">
        <v>43433</v>
      </c>
      <c r="E1768" s="33">
        <v>43437</v>
      </c>
      <c r="F1768" s="30">
        <v>46.3</v>
      </c>
      <c r="G1768" s="30">
        <v>3</v>
      </c>
      <c r="H1768" s="29" t="s">
        <v>12</v>
      </c>
      <c r="I1768" s="29" t="s">
        <v>22</v>
      </c>
      <c r="J1768" s="30">
        <v>3.4279999999999999</v>
      </c>
      <c r="K1768" s="30">
        <v>2.58</v>
      </c>
      <c r="L1768" s="30"/>
      <c r="M1768" s="30">
        <v>3.15</v>
      </c>
      <c r="N1768" s="84">
        <f>[1]!b_anal_modidura_cnbd(A1768,E1768,1)</f>
        <v>2.6143000000000001</v>
      </c>
      <c r="O1768" s="85">
        <f>[1]!b_anal_yield_cnbd(A1768,D1768,1)</f>
        <v>3.4603000000000002</v>
      </c>
      <c r="P1768" s="86">
        <f>IF(U:U="国开1",0.09/N1768+J1768,IF(U:U="国开3",0.14/N1768+J1768,IF(U:U="国开5",0.24/N1768+J1768,IF(U:U="国开7",0.24/N1768+J1768,IF(U:U="国开10",0.29/N1768+J1768,IF(U:U="口行1",0.08/N1768+J1768,IF(U:U="口行2",0.08/N1768+J1768,IF(U:U="口行3",0.08/N1768+J1768,IF(U:U="口行5",0.13/N1768+J1768,IF(U:U="口行7",0.13/N1768+J1768,IF(U:U="口行10",0.18/N1768+J1768,IF(U:U="农发1",0.09/N1768+J1768,IF(U:U="农发2",0.09/N1768+J1768,IF(U:U="农发3",0.09/N1768+J1768,IF(U:U="农发5",0.14/N1768+J1768,IF(U:U="农发7",0.19/N1768+J1768,IF(U:U="农发10",0.19/N1768+J1768,IF(U:U="农发20",0.24/N1768+J1768,IF(U:U="国债1",0.05/N1768+J1768,IF(U:U="国债2",0.05/N1768+J1768,IF(U:U="国债3",0.05/N1768+J1768,IF(U:U="国开0",0,IF(U:U="农发0",0,IF(U:U="国债0",0,IF(U:U="口行0",0,0.1/N1768+J1768)))))))))))))))))))))))))</f>
        <v>3.4586009256780015</v>
      </c>
      <c r="Q1768" s="1"/>
      <c r="R1768" s="88">
        <f t="shared" si="55"/>
        <v>-0.16990743219986726</v>
      </c>
      <c r="S1768" s="1"/>
      <c r="U1768" s="1" t="str">
        <f>IF(I:I="国家开发银行","国开",IF(I:I="中国进出口银行","口行",IF(I:I="中国农业发展银行","农发","国债")))&amp;IF(G:G&lt;1,"0",G1768)</f>
        <v>口行3</v>
      </c>
      <c r="W1768" s="1"/>
      <c r="X1768" s="1"/>
    </row>
    <row r="1769" spans="1:24" ht="15.75" hidden="1" x14ac:dyDescent="0.25">
      <c r="A1769" s="113" t="str">
        <f t="shared" si="54"/>
        <v>180412.IB</v>
      </c>
      <c r="B1769" s="29" t="s">
        <v>4977</v>
      </c>
      <c r="C1769" s="29" t="s">
        <v>4978</v>
      </c>
      <c r="D1769" s="33">
        <v>43437</v>
      </c>
      <c r="E1769" s="33">
        <v>43439</v>
      </c>
      <c r="F1769" s="30">
        <v>30</v>
      </c>
      <c r="G1769" s="30">
        <v>3</v>
      </c>
      <c r="H1769" s="29" t="s">
        <v>12</v>
      </c>
      <c r="I1769" s="29" t="s">
        <v>41</v>
      </c>
      <c r="J1769" s="30">
        <v>3.2387999999999999</v>
      </c>
      <c r="K1769" s="30">
        <v>5.61</v>
      </c>
      <c r="L1769" s="30"/>
      <c r="M1769" s="30">
        <v>1.1100000000000001</v>
      </c>
      <c r="N1769" s="84">
        <f>[1]!b_anal_modidura_cnbd(A1769,E1769,1)</f>
        <v>2.7724000000000002</v>
      </c>
      <c r="O1769" s="85">
        <f>[1]!b_anal_yield_cnbd(A1769,D1769,1)</f>
        <v>3.4350000000000001</v>
      </c>
      <c r="P1769" s="86">
        <f>IF(U:U="国开1",0.09/N1769+J1769,IF(U:U="国开3",0.14/N1769+J1769,IF(U:U="国开5",0.24/N1769+J1769,IF(U:U="国开7",0.24/N1769+J1769,IF(U:U="国开10",0.29/N1769+J1769,IF(U:U="口行1",0.08/N1769+J1769,IF(U:U="口行2",0.08/N1769+J1769,IF(U:U="口行3",0.08/N1769+J1769,IF(U:U="口行5",0.13/N1769+J1769,IF(U:U="口行7",0.13/N1769+J1769,IF(U:U="口行10",0.18/N1769+J1769,IF(U:U="农发1",0.09/N1769+J1769,IF(U:U="农发2",0.09/N1769+J1769,IF(U:U="农发3",0.09/N1769+J1769,IF(U:U="农发5",0.14/N1769+J1769,IF(U:U="农发7",0.19/N1769+J1769,IF(U:U="农发10",0.19/N1769+J1769,IF(U:U="农发20",0.24/N1769+J1769,IF(U:U="国债1",0.05/N1769+J1769,IF(U:U="国债2",0.05/N1769+J1769,IF(U:U="国债3",0.05/N1769+J1769,IF(U:U="国开0",0,IF(U:U="农发0",0,IF(U:U="国债0",0,IF(U:U="口行0",0,0.1/N1769+J1769)))))))))))))))))))))))))</f>
        <v>3.2712628480738708</v>
      </c>
      <c r="Q1769" s="1"/>
      <c r="R1769" s="88">
        <f t="shared" si="55"/>
        <v>-16.373715192612927</v>
      </c>
      <c r="S1769" s="1"/>
      <c r="U1769" s="1" t="str">
        <f>IF(I:I="国家开发银行","国开",IF(I:I="中国进出口银行","口行",IF(I:I="中国农业发展银行","农发","国债")))&amp;IF(G:G&lt;1,"0",G1769)</f>
        <v>农发3</v>
      </c>
      <c r="W1769" s="1"/>
      <c r="X1769" s="1"/>
    </row>
    <row r="1770" spans="1:24" ht="15.75" hidden="1" x14ac:dyDescent="0.25">
      <c r="A1770" s="113" t="str">
        <f t="shared" si="54"/>
        <v>180212.IB</v>
      </c>
      <c r="B1770" s="29" t="s">
        <v>4979</v>
      </c>
      <c r="C1770" s="29" t="s">
        <v>4980</v>
      </c>
      <c r="D1770" s="33">
        <v>43438</v>
      </c>
      <c r="E1770" s="33">
        <v>43440</v>
      </c>
      <c r="F1770" s="30">
        <v>80</v>
      </c>
      <c r="G1770" s="30">
        <v>3</v>
      </c>
      <c r="H1770" s="29" t="s">
        <v>12</v>
      </c>
      <c r="I1770" s="29" t="s">
        <v>15</v>
      </c>
      <c r="J1770" s="30">
        <v>3.2966000000000002</v>
      </c>
      <c r="K1770" s="30">
        <v>2.14</v>
      </c>
      <c r="L1770" s="30"/>
      <c r="M1770" s="30">
        <v>1.99</v>
      </c>
      <c r="N1770" s="84">
        <f>[1]!b_anal_modidura_cnbd(A1770,E1770,1)</f>
        <v>2.5634000000000001</v>
      </c>
      <c r="O1770" s="85">
        <f>[1]!b_anal_yield_cnbd(A1770,D1770,1)</f>
        <v>3.3502999999999998</v>
      </c>
      <c r="P1770" s="86">
        <f>IF(U:U="国开1",0.09/N1770+J1770,IF(U:U="国开3",0.14/N1770+J1770,IF(U:U="国开5",0.24/N1770+J1770,IF(U:U="国开7",0.24/N1770+J1770,IF(U:U="国开10",0.29/N1770+J1770,IF(U:U="口行1",0.08/N1770+J1770,IF(U:U="口行2",0.08/N1770+J1770,IF(U:U="口行3",0.08/N1770+J1770,IF(U:U="口行5",0.13/N1770+J1770,IF(U:U="口行7",0.13/N1770+J1770,IF(U:U="口行10",0.18/N1770+J1770,IF(U:U="农发1",0.09/N1770+J1770,IF(U:U="农发2",0.09/N1770+J1770,IF(U:U="农发3",0.09/N1770+J1770,IF(U:U="农发5",0.14/N1770+J1770,IF(U:U="农发7",0.19/N1770+J1770,IF(U:U="农发10",0.19/N1770+J1770,IF(U:U="农发20",0.24/N1770+J1770,IF(U:U="国债1",0.05/N1770+J1770,IF(U:U="国债2",0.05/N1770+J1770,IF(U:U="国债3",0.05/N1770+J1770,IF(U:U="国开0",0,IF(U:U="农发0",0,IF(U:U="国债0",0,IF(U:U="口行0",0,0.1/N1770+J1770)))))))))))))))))))))))))</f>
        <v>3.3512149645002731</v>
      </c>
      <c r="Q1770" s="1"/>
      <c r="R1770" s="88">
        <f t="shared" si="55"/>
        <v>9.1496450027328535E-2</v>
      </c>
      <c r="S1770" s="1"/>
      <c r="U1770" s="1" t="str">
        <f>IF(I:I="国家开发银行","国开",IF(I:I="中国进出口银行","口行",IF(I:I="中国农业发展银行","农发","国债")))&amp;IF(G:G&lt;1,"0",G1770)</f>
        <v>国开3</v>
      </c>
      <c r="W1770" s="1"/>
      <c r="X1770" s="1"/>
    </row>
    <row r="1771" spans="1:24" ht="15.75" hidden="1" x14ac:dyDescent="0.25">
      <c r="A1771" s="113" t="str">
        <f t="shared" si="54"/>
        <v>180211.IB</v>
      </c>
      <c r="B1771" s="29" t="s">
        <v>4981</v>
      </c>
      <c r="C1771" s="29" t="s">
        <v>4982</v>
      </c>
      <c r="D1771" s="33">
        <v>43438</v>
      </c>
      <c r="E1771" s="33">
        <v>43440</v>
      </c>
      <c r="F1771" s="30">
        <v>80</v>
      </c>
      <c r="G1771" s="30">
        <v>5</v>
      </c>
      <c r="H1771" s="29" t="s">
        <v>12</v>
      </c>
      <c r="I1771" s="29" t="s">
        <v>15</v>
      </c>
      <c r="J1771" s="30">
        <v>3.5156000000000001</v>
      </c>
      <c r="K1771" s="30">
        <v>2.74</v>
      </c>
      <c r="L1771" s="30"/>
      <c r="M1771" s="30">
        <v>5.6</v>
      </c>
      <c r="N1771" s="84">
        <f>[1]!b_anal_modidura_cnbd(A1771,E1771,1)</f>
        <v>4.1920000000000002</v>
      </c>
      <c r="O1771" s="85">
        <f>[1]!b_anal_yield_cnbd(A1771,D1771,1)</f>
        <v>3.5750999999999999</v>
      </c>
      <c r="P1771" s="86">
        <f>IF(U:U="国开1",0.09/N1771+J1771,IF(U:U="国开3",0.14/N1771+J1771,IF(U:U="国开5",0.24/N1771+J1771,IF(U:U="国开7",0.24/N1771+J1771,IF(U:U="国开10",0.29/N1771+J1771,IF(U:U="口行1",0.08/N1771+J1771,IF(U:U="口行2",0.08/N1771+J1771,IF(U:U="口行3",0.08/N1771+J1771,IF(U:U="口行5",0.13/N1771+J1771,IF(U:U="口行7",0.13/N1771+J1771,IF(U:U="口行10",0.18/N1771+J1771,IF(U:U="农发1",0.09/N1771+J1771,IF(U:U="农发2",0.09/N1771+J1771,IF(U:U="农发3",0.09/N1771+J1771,IF(U:U="农发5",0.14/N1771+J1771,IF(U:U="农发7",0.19/N1771+J1771,IF(U:U="农发10",0.19/N1771+J1771,IF(U:U="农发20",0.24/N1771+J1771,IF(U:U="国债1",0.05/N1771+J1771,IF(U:U="国债2",0.05/N1771+J1771,IF(U:U="国债3",0.05/N1771+J1771,IF(U:U="国开0",0,IF(U:U="农发0",0,IF(U:U="国债0",0,IF(U:U="口行0",0,0.1/N1771+J1771)))))))))))))))))))))))))</f>
        <v>3.5728519083969466</v>
      </c>
      <c r="Q1771" s="1"/>
      <c r="R1771" s="88">
        <f t="shared" si="55"/>
        <v>-0.22480916030533926</v>
      </c>
      <c r="S1771" s="1"/>
      <c r="U1771" s="1" t="str">
        <f>IF(I:I="国家开发银行","国开",IF(I:I="中国进出口银行","口行",IF(I:I="中国农业发展银行","农发","国债")))&amp;IF(G:G&lt;1,"0",G1771)</f>
        <v>国开5</v>
      </c>
      <c r="W1771" s="1"/>
      <c r="X1771" s="1"/>
    </row>
    <row r="1772" spans="1:24" ht="15.75" hidden="1" x14ac:dyDescent="0.25">
      <c r="A1772" s="113" t="str">
        <f t="shared" si="54"/>
        <v>180214.IB</v>
      </c>
      <c r="B1772" s="29" t="s">
        <v>4983</v>
      </c>
      <c r="C1772" s="29" t="s">
        <v>4984</v>
      </c>
      <c r="D1772" s="33">
        <v>43438</v>
      </c>
      <c r="E1772" s="33">
        <v>43440</v>
      </c>
      <c r="F1772" s="30">
        <v>60</v>
      </c>
      <c r="G1772" s="30">
        <v>7</v>
      </c>
      <c r="H1772" s="29" t="s">
        <v>12</v>
      </c>
      <c r="I1772" s="29" t="s">
        <v>15</v>
      </c>
      <c r="J1772" s="30">
        <v>3.7942</v>
      </c>
      <c r="K1772" s="30">
        <v>3.36</v>
      </c>
      <c r="L1772" s="30"/>
      <c r="M1772" s="30">
        <v>1.33</v>
      </c>
      <c r="N1772" s="84">
        <f>[1]!b_anal_modidura_cnbd(A1772,E1772,1)</f>
        <v>5.8887999999999998</v>
      </c>
      <c r="O1772" s="85">
        <f>[1]!b_anal_yield_cnbd(A1772,D1772,1)</f>
        <v>3.8300999999999998</v>
      </c>
      <c r="P1772" s="86">
        <f>IF(U:U="国开1",0.09/N1772+J1772,IF(U:U="国开3",0.14/N1772+J1772,IF(U:U="国开5",0.24/N1772+J1772,IF(U:U="国开7",0.24/N1772+J1772,IF(U:U="国开10",0.29/N1772+J1772,IF(U:U="口行1",0.08/N1772+J1772,IF(U:U="口行2",0.08/N1772+J1772,IF(U:U="口行3",0.08/N1772+J1772,IF(U:U="口行5",0.13/N1772+J1772,IF(U:U="口行7",0.13/N1772+J1772,IF(U:U="口行10",0.18/N1772+J1772,IF(U:U="农发1",0.09/N1772+J1772,IF(U:U="农发2",0.09/N1772+J1772,IF(U:U="农发3",0.09/N1772+J1772,IF(U:U="农发5",0.14/N1772+J1772,IF(U:U="农发7",0.19/N1772+J1772,IF(U:U="农发10",0.19/N1772+J1772,IF(U:U="农发20",0.24/N1772+J1772,IF(U:U="国债1",0.05/N1772+J1772,IF(U:U="国债2",0.05/N1772+J1772,IF(U:U="国债3",0.05/N1772+J1772,IF(U:U="国开0",0,IF(U:U="农发0",0,IF(U:U="国债0",0,IF(U:U="口行0",0,0.1/N1772+J1772)))))))))))))))))))))))))</f>
        <v>3.8349553321559573</v>
      </c>
      <c r="Q1772" s="1"/>
      <c r="R1772" s="88">
        <f t="shared" si="55"/>
        <v>0.48553321559574592</v>
      </c>
      <c r="S1772" s="1"/>
      <c r="U1772" s="1" t="str">
        <f>IF(I:I="国家开发银行","国开",IF(I:I="中国进出口银行","口行",IF(I:I="中国农业发展银行","农发","国债")))&amp;IF(G:G&lt;1,"0",G1772)</f>
        <v>国开7</v>
      </c>
      <c r="W1772" s="1"/>
      <c r="X1772" s="1"/>
    </row>
    <row r="1773" spans="1:24" ht="15.75" hidden="1" x14ac:dyDescent="0.25">
      <c r="A1773" s="113" t="str">
        <f t="shared" si="54"/>
        <v>180210.IB</v>
      </c>
      <c r="B1773" s="29" t="s">
        <v>4985</v>
      </c>
      <c r="C1773" s="29" t="s">
        <v>4986</v>
      </c>
      <c r="D1773" s="33">
        <v>43438</v>
      </c>
      <c r="E1773" s="33">
        <v>43440</v>
      </c>
      <c r="F1773" s="30">
        <v>80</v>
      </c>
      <c r="G1773" s="30">
        <v>10</v>
      </c>
      <c r="H1773" s="29" t="s">
        <v>12</v>
      </c>
      <c r="I1773" s="29" t="s">
        <v>15</v>
      </c>
      <c r="J1773" s="30">
        <v>3.7368000000000001</v>
      </c>
      <c r="K1773" s="30">
        <v>3.89</v>
      </c>
      <c r="L1773" s="30"/>
      <c r="M1773" s="30">
        <v>23.75</v>
      </c>
      <c r="N1773" s="84">
        <f>[1]!b_anal_modidura_cnbd(A1773,E1773,1)</f>
        <v>7.7382</v>
      </c>
      <c r="O1773" s="85">
        <f>[1]!b_anal_yield_cnbd(A1773,D1773,1)</f>
        <v>3.7576000000000001</v>
      </c>
      <c r="P1773" s="86">
        <f>IF(U:U="国开1",0.09/N1773+J1773,IF(U:U="国开3",0.14/N1773+J1773,IF(U:U="国开5",0.24/N1773+J1773,IF(U:U="国开7",0.24/N1773+J1773,IF(U:U="国开10",0.29/N1773+J1773,IF(U:U="口行1",0.08/N1773+J1773,IF(U:U="口行2",0.08/N1773+J1773,IF(U:U="口行3",0.08/N1773+J1773,IF(U:U="口行5",0.13/N1773+J1773,IF(U:U="口行7",0.13/N1773+J1773,IF(U:U="口行10",0.18/N1773+J1773,IF(U:U="农发1",0.09/N1773+J1773,IF(U:U="农发2",0.09/N1773+J1773,IF(U:U="农发3",0.09/N1773+J1773,IF(U:U="农发5",0.14/N1773+J1773,IF(U:U="农发7",0.19/N1773+J1773,IF(U:U="农发10",0.19/N1773+J1773,IF(U:U="农发20",0.24/N1773+J1773,IF(U:U="国债1",0.05/N1773+J1773,IF(U:U="国债2",0.05/N1773+J1773,IF(U:U="国债3",0.05/N1773+J1773,IF(U:U="国开0",0,IF(U:U="农发0",0,IF(U:U="国债0",0,IF(U:U="口行0",0,0.1/N1773+J1773)))))))))))))))))))))))))</f>
        <v>3.7742764157039108</v>
      </c>
      <c r="Q1773" s="1"/>
      <c r="R1773" s="88">
        <f t="shared" si="55"/>
        <v>1.6676415703910763</v>
      </c>
      <c r="S1773" s="1"/>
      <c r="U1773" s="1" t="str">
        <f>IF(I:I="国家开发银行","国开",IF(I:I="中国进出口银行","口行",IF(I:I="中国农业发展银行","农发","国债")))&amp;IF(G:G&lt;1,"0",G1773)</f>
        <v>国开10</v>
      </c>
      <c r="W1773" s="1"/>
      <c r="X1773" s="1"/>
    </row>
    <row r="1774" spans="1:24" ht="15.75" hidden="1" x14ac:dyDescent="0.25">
      <c r="A1774" s="113" t="str">
        <f t="shared" si="54"/>
        <v>180021.IB</v>
      </c>
      <c r="B1774" s="29" t="s">
        <v>4987</v>
      </c>
      <c r="C1774" s="29" t="s">
        <v>4988</v>
      </c>
      <c r="D1774" s="33">
        <v>43439</v>
      </c>
      <c r="E1774" s="33">
        <v>43440</v>
      </c>
      <c r="F1774" s="30">
        <v>480.3</v>
      </c>
      <c r="G1774" s="30">
        <v>3</v>
      </c>
      <c r="H1774" s="29" t="s">
        <v>12</v>
      </c>
      <c r="I1774" s="29" t="s">
        <v>31</v>
      </c>
      <c r="J1774" s="30">
        <v>2.8292000000000002</v>
      </c>
      <c r="K1774" s="30">
        <v>2.17</v>
      </c>
      <c r="L1774" s="30">
        <v>2.9066999999999998</v>
      </c>
      <c r="M1774" s="30">
        <v>4.28</v>
      </c>
      <c r="N1774" s="84">
        <f>[1]!b_anal_modidura_cnbd(A1774,E1774,1)</f>
        <v>2.6789000000000001</v>
      </c>
      <c r="O1774" s="85">
        <f>[1]!b_anal_yield_cnbd(A1774,D1774,1)</f>
        <v>2.9028</v>
      </c>
      <c r="P1774" s="86">
        <f>IF(U:U="国开1",0.09/N1774+J1774,IF(U:U="国开3",0.14/N1774+J1774,IF(U:U="国开5",0.24/N1774+J1774,IF(U:U="国开7",0.24/N1774+J1774,IF(U:U="国开10",0.29/N1774+J1774,IF(U:U="口行1",0.08/N1774+J1774,IF(U:U="口行2",0.08/N1774+J1774,IF(U:U="口行3",0.08/N1774+J1774,IF(U:U="口行5",0.13/N1774+J1774,IF(U:U="口行7",0.13/N1774+J1774,IF(U:U="口行10",0.18/N1774+J1774,IF(U:U="农发1",0.09/N1774+J1774,IF(U:U="农发2",0.09/N1774+J1774,IF(U:U="农发3",0.09/N1774+J1774,IF(U:U="农发5",0.14/N1774+J1774,IF(U:U="农发7",0.19/N1774+J1774,IF(U:U="农发10",0.19/N1774+J1774,IF(U:U="农发20",0.24/N1774+J1774,IF(U:U="国债1",0.05/N1774+J1774,IF(U:U="国债2",0.05/N1774+J1774,IF(U:U="国债3",0.05/N1774+J1774,IF(U:U="国开0",0,IF(U:U="农发0",0,IF(U:U="国债0",0,IF(U:U="口行0",0,0.1/N1774+J1774)))))))))))))))))))))))))</f>
        <v>2.8478643771697341</v>
      </c>
      <c r="Q1774" s="1"/>
      <c r="R1774" s="88">
        <f t="shared" si="55"/>
        <v>-5.4935622830265984</v>
      </c>
      <c r="S1774" s="1"/>
      <c r="U1774" s="1" t="str">
        <f>IF(I:I="国家开发银行","国开",IF(I:I="中国进出口银行","口行",IF(I:I="中国农业发展银行","农发","国债")))&amp;IF(G:G&lt;1,"0",G1774)</f>
        <v>国债3</v>
      </c>
      <c r="W1774" s="1"/>
      <c r="X1774" s="1"/>
    </row>
    <row r="1775" spans="1:24" ht="15.75" hidden="1" x14ac:dyDescent="0.25">
      <c r="A1775" s="113" t="str">
        <f t="shared" si="54"/>
        <v>160415.IB</v>
      </c>
      <c r="B1775" s="29" t="s">
        <v>4989</v>
      </c>
      <c r="C1775" s="29" t="s">
        <v>4990</v>
      </c>
      <c r="D1775" s="33">
        <v>43439</v>
      </c>
      <c r="E1775" s="33">
        <v>43441</v>
      </c>
      <c r="F1775" s="30">
        <v>150</v>
      </c>
      <c r="G1775" s="30">
        <v>3</v>
      </c>
      <c r="H1775" s="29" t="s">
        <v>12</v>
      </c>
      <c r="I1775" s="29" t="s">
        <v>41</v>
      </c>
      <c r="J1775" s="30">
        <v>2.3003</v>
      </c>
      <c r="K1775" s="30">
        <v>1.84</v>
      </c>
      <c r="L1775" s="30"/>
      <c r="M1775" s="30">
        <v>1.82</v>
      </c>
      <c r="N1775" s="84">
        <f>[1]!b_anal_modidura_cnbd(A1775,E1775,1)</f>
        <v>0.36890000000000001</v>
      </c>
      <c r="O1775" s="85">
        <f>[1]!b_anal_yield_cnbd(A1775,D1775,1)</f>
        <v>2.5878999999999999</v>
      </c>
      <c r="P1775" s="86">
        <f>IF(U:U="国开1",0.09/N1775+J1775,IF(U:U="国开3",0.14/N1775+J1775,IF(U:U="国开5",0.24/N1775+J1775,IF(U:U="国开7",0.24/N1775+J1775,IF(U:U="国开10",0.29/N1775+J1775,IF(U:U="口行1",0.08/N1775+J1775,IF(U:U="口行2",0.08/N1775+J1775,IF(U:U="口行3",0.08/N1775+J1775,IF(U:U="口行5",0.13/N1775+J1775,IF(U:U="口行7",0.13/N1775+J1775,IF(U:U="口行10",0.18/N1775+J1775,IF(U:U="农发1",0.09/N1775+J1775,IF(U:U="农发2",0.09/N1775+J1775,IF(U:U="农发3",0.09/N1775+J1775,IF(U:U="农发5",0.14/N1775+J1775,IF(U:U="农发7",0.19/N1775+J1775,IF(U:U="农发10",0.19/N1775+J1775,IF(U:U="农发20",0.24/N1775+J1775,IF(U:U="国债1",0.05/N1775+J1775,IF(U:U="国债2",0.05/N1775+J1775,IF(U:U="国债3",0.05/N1775+J1775,IF(U:U="国开0",0,IF(U:U="农发0",0,IF(U:U="国债0",0,IF(U:U="口行0",0,0.1/N1775+J1775)))))))))))))))))))))))))</f>
        <v>2.5442685551640012</v>
      </c>
      <c r="Q1775" s="1"/>
      <c r="R1775" s="88">
        <f t="shared" si="55"/>
        <v>-4.3631444835998678</v>
      </c>
      <c r="S1775" s="1"/>
      <c r="U1775" s="1" t="str">
        <f>IF(I:I="国家开发银行","国开",IF(I:I="中国进出口银行","口行",IF(I:I="中国农业发展银行","农发","国债")))&amp;IF(G:G&lt;1,"0",G1775)</f>
        <v>农发3</v>
      </c>
      <c r="W1775" s="1"/>
      <c r="X1775" s="1"/>
    </row>
    <row r="1776" spans="1:24" ht="15.75" hidden="1" x14ac:dyDescent="0.25">
      <c r="A1776" s="113" t="str">
        <f t="shared" si="54"/>
        <v>180313.IB</v>
      </c>
      <c r="B1776" s="29" t="s">
        <v>4991</v>
      </c>
      <c r="C1776" s="29" t="s">
        <v>4992</v>
      </c>
      <c r="D1776" s="33">
        <v>43440</v>
      </c>
      <c r="E1776" s="33">
        <v>43444</v>
      </c>
      <c r="F1776" s="30">
        <v>47</v>
      </c>
      <c r="G1776" s="30">
        <v>3</v>
      </c>
      <c r="H1776" s="29" t="s">
        <v>12</v>
      </c>
      <c r="I1776" s="29" t="s">
        <v>22</v>
      </c>
      <c r="J1776" s="30">
        <v>3.3809</v>
      </c>
      <c r="K1776" s="30">
        <v>2.4700000000000002</v>
      </c>
      <c r="L1776" s="30"/>
      <c r="M1776" s="30">
        <v>2.68</v>
      </c>
      <c r="N1776" s="84">
        <f>[1]!b_anal_modidura_cnbd(A1776,E1776,1)</f>
        <v>2.5977000000000001</v>
      </c>
      <c r="O1776" s="85">
        <f>[1]!b_anal_yield_cnbd(A1776,D1776,1)</f>
        <v>3.3953000000000002</v>
      </c>
      <c r="P1776" s="86">
        <f>IF(U:U="国开1",0.09/N1776+J1776,IF(U:U="国开3",0.14/N1776+J1776,IF(U:U="国开5",0.24/N1776+J1776,IF(U:U="国开7",0.24/N1776+J1776,IF(U:U="国开10",0.29/N1776+J1776,IF(U:U="口行1",0.08/N1776+J1776,IF(U:U="口行2",0.08/N1776+J1776,IF(U:U="口行3",0.08/N1776+J1776,IF(U:U="口行5",0.13/N1776+J1776,IF(U:U="口行7",0.13/N1776+J1776,IF(U:U="口行10",0.18/N1776+J1776,IF(U:U="农发1",0.09/N1776+J1776,IF(U:U="农发2",0.09/N1776+J1776,IF(U:U="农发3",0.09/N1776+J1776,IF(U:U="农发5",0.14/N1776+J1776,IF(U:U="农发7",0.19/N1776+J1776,IF(U:U="农发10",0.19/N1776+J1776,IF(U:U="农发20",0.24/N1776+J1776,IF(U:U="国债1",0.05/N1776+J1776,IF(U:U="国债2",0.05/N1776+J1776,IF(U:U="国债3",0.05/N1776+J1776,IF(U:U="国开0",0,IF(U:U="农发0",0,IF(U:U="国债0",0,IF(U:U="口行0",0,0.1/N1776+J1776)))))))))))))))))))))))))</f>
        <v>3.4116964738037496</v>
      </c>
      <c r="Q1776" s="1"/>
      <c r="R1776" s="88">
        <f t="shared" si="55"/>
        <v>1.6396473803749423</v>
      </c>
      <c r="S1776" s="1"/>
      <c r="U1776" s="1" t="str">
        <f>IF(I:I="国家开发银行","国开",IF(I:I="中国进出口银行","口行",IF(I:I="中国农业发展银行","农发","国债")))&amp;IF(G:G&lt;1,"0",G1776)</f>
        <v>口行3</v>
      </c>
      <c r="W1776" s="1"/>
      <c r="X1776" s="1"/>
    </row>
    <row r="1777" spans="1:24" ht="15.75" hidden="1" x14ac:dyDescent="0.25">
      <c r="A1777" s="113" t="str">
        <f t="shared" si="54"/>
        <v>180309.IB</v>
      </c>
      <c r="B1777" s="29" t="s">
        <v>4993</v>
      </c>
      <c r="C1777" s="29" t="s">
        <v>4994</v>
      </c>
      <c r="D1777" s="33">
        <v>43440</v>
      </c>
      <c r="E1777" s="33">
        <v>43444</v>
      </c>
      <c r="F1777" s="30">
        <v>44.6</v>
      </c>
      <c r="G1777" s="30">
        <v>5</v>
      </c>
      <c r="H1777" s="29" t="s">
        <v>12</v>
      </c>
      <c r="I1777" s="29" t="s">
        <v>22</v>
      </c>
      <c r="J1777" s="30">
        <v>3.5586000000000002</v>
      </c>
      <c r="K1777" s="30">
        <v>2.86</v>
      </c>
      <c r="L1777" s="30"/>
      <c r="M1777" s="30">
        <v>1.28</v>
      </c>
      <c r="N1777" s="84">
        <f>[1]!b_anal_modidura_cnbd(A1777,E1777,1)</f>
        <v>3.9876999999999998</v>
      </c>
      <c r="O1777" s="85">
        <f>[1]!b_anal_yield_cnbd(A1777,D1777,1)</f>
        <v>3.6055000000000001</v>
      </c>
      <c r="P1777" s="86">
        <f>IF(U:U="国开1",0.09/N1777+J1777,IF(U:U="国开3",0.14/N1777+J1777,IF(U:U="国开5",0.24/N1777+J1777,IF(U:U="国开7",0.24/N1777+J1777,IF(U:U="国开10",0.29/N1777+J1777,IF(U:U="口行1",0.08/N1777+J1777,IF(U:U="口行2",0.08/N1777+J1777,IF(U:U="口行3",0.08/N1777+J1777,IF(U:U="口行5",0.13/N1777+J1777,IF(U:U="口行7",0.13/N1777+J1777,IF(U:U="口行10",0.18/N1777+J1777,IF(U:U="农发1",0.09/N1777+J1777,IF(U:U="农发2",0.09/N1777+J1777,IF(U:U="农发3",0.09/N1777+J1777,IF(U:U="农发5",0.14/N1777+J1777,IF(U:U="农发7",0.19/N1777+J1777,IF(U:U="农发10",0.19/N1777+J1777,IF(U:U="农发20",0.24/N1777+J1777,IF(U:U="国债1",0.05/N1777+J1777,IF(U:U="国债2",0.05/N1777+J1777,IF(U:U="国债3",0.05/N1777+J1777,IF(U:U="国开0",0,IF(U:U="农发0",0,IF(U:U="国债0",0,IF(U:U="口行0",0,0.1/N1777+J1777)))))))))))))))))))))))))</f>
        <v>3.5912002457556991</v>
      </c>
      <c r="Q1777" s="1"/>
      <c r="R1777" s="88">
        <f t="shared" si="55"/>
        <v>-1.4299754244301077</v>
      </c>
      <c r="S1777" s="1"/>
      <c r="U1777" s="1" t="str">
        <f>IF(I:I="国家开发银行","国开",IF(I:I="中国进出口银行","口行",IF(I:I="中国农业发展银行","农发","国债")))&amp;IF(G:G&lt;1,"0",G1777)</f>
        <v>口行5</v>
      </c>
      <c r="W1777" s="1"/>
      <c r="X1777" s="1"/>
    </row>
    <row r="1778" spans="1:24" ht="15.75" hidden="1" x14ac:dyDescent="0.25">
      <c r="A1778" s="113" t="str">
        <f t="shared" si="54"/>
        <v>180214.IB</v>
      </c>
      <c r="B1778" s="29" t="s">
        <v>4995</v>
      </c>
      <c r="C1778" s="29" t="s">
        <v>4996</v>
      </c>
      <c r="D1778" s="33">
        <v>43445</v>
      </c>
      <c r="E1778" s="33">
        <v>43447</v>
      </c>
      <c r="F1778" s="30">
        <v>40</v>
      </c>
      <c r="G1778" s="30">
        <v>7</v>
      </c>
      <c r="H1778" s="29" t="s">
        <v>12</v>
      </c>
      <c r="I1778" s="29" t="s">
        <v>15</v>
      </c>
      <c r="J1778" s="30">
        <v>3.6478999999999999</v>
      </c>
      <c r="K1778" s="30">
        <v>4.5</v>
      </c>
      <c r="L1778" s="30"/>
      <c r="M1778" s="30">
        <v>2.06</v>
      </c>
      <c r="N1778" s="84">
        <f>[1]!b_anal_modidura_cnbd(A1778,E1778,1)</f>
        <v>5.867</v>
      </c>
      <c r="O1778" s="85">
        <f>[1]!b_anal_yield_cnbd(A1778,D1778,1)</f>
        <v>3.7602000000000002</v>
      </c>
      <c r="P1778" s="86">
        <f>IF(U:U="国开1",0.09/N1778+J1778,IF(U:U="国开3",0.14/N1778+J1778,IF(U:U="国开5",0.24/N1778+J1778,IF(U:U="国开7",0.24/N1778+J1778,IF(U:U="国开10",0.29/N1778+J1778,IF(U:U="口行1",0.08/N1778+J1778,IF(U:U="口行2",0.08/N1778+J1778,IF(U:U="口行3",0.08/N1778+J1778,IF(U:U="口行5",0.13/N1778+J1778,IF(U:U="口行7",0.13/N1778+J1778,IF(U:U="口行10",0.18/N1778+J1778,IF(U:U="农发1",0.09/N1778+J1778,IF(U:U="农发2",0.09/N1778+J1778,IF(U:U="农发3",0.09/N1778+J1778,IF(U:U="农发5",0.14/N1778+J1778,IF(U:U="农发7",0.19/N1778+J1778,IF(U:U="农发10",0.19/N1778+J1778,IF(U:U="农发20",0.24/N1778+J1778,IF(U:U="国债1",0.05/N1778+J1778,IF(U:U="国债2",0.05/N1778+J1778,IF(U:U="国债3",0.05/N1778+J1778,IF(U:U="国开0",0,IF(U:U="农发0",0,IF(U:U="国债0",0,IF(U:U="口行0",0,0.1/N1778+J1778)))))))))))))))))))))))))</f>
        <v>3.6888067666609849</v>
      </c>
      <c r="Q1778" s="1"/>
      <c r="R1778" s="88">
        <f t="shared" si="55"/>
        <v>-7.1393233339015261</v>
      </c>
      <c r="S1778" s="1"/>
      <c r="U1778" s="1" t="str">
        <f>IF(I:I="国家开发银行","国开",IF(I:I="中国进出口银行","口行",IF(I:I="中国农业发展银行","农发","国债")))&amp;IF(G:G&lt;1,"0",G1778)</f>
        <v>国开7</v>
      </c>
      <c r="W1778" s="1"/>
      <c r="X1778" s="1"/>
    </row>
    <row r="1779" spans="1:24" ht="15.75" hidden="1" x14ac:dyDescent="0.25">
      <c r="A1779" s="113" t="str">
        <f t="shared" si="54"/>
        <v>180210.IB</v>
      </c>
      <c r="B1779" s="29" t="s">
        <v>4997</v>
      </c>
      <c r="C1779" s="29" t="s">
        <v>4998</v>
      </c>
      <c r="D1779" s="33">
        <v>43445</v>
      </c>
      <c r="E1779" s="33">
        <v>43447</v>
      </c>
      <c r="F1779" s="30">
        <v>60</v>
      </c>
      <c r="G1779" s="30">
        <v>10</v>
      </c>
      <c r="H1779" s="29" t="s">
        <v>12</v>
      </c>
      <c r="I1779" s="29" t="s">
        <v>15</v>
      </c>
      <c r="J1779" s="30">
        <v>3.5878000000000001</v>
      </c>
      <c r="K1779" s="30">
        <v>4.41</v>
      </c>
      <c r="L1779" s="30"/>
      <c r="M1779" s="30">
        <v>1</v>
      </c>
      <c r="N1779" s="84">
        <f>[1]!b_anal_modidura_cnbd(A1779,E1779,1)</f>
        <v>7.7127999999999997</v>
      </c>
      <c r="O1779" s="85">
        <f>[1]!b_anal_yield_cnbd(A1779,D1779,1)</f>
        <v>3.6825000000000001</v>
      </c>
      <c r="P1779" s="86">
        <f>IF(U:U="国开1",0.09/N1779+J1779,IF(U:U="国开3",0.14/N1779+J1779,IF(U:U="国开5",0.24/N1779+J1779,IF(U:U="国开7",0.24/N1779+J1779,IF(U:U="国开10",0.29/N1779+J1779,IF(U:U="口行1",0.08/N1779+J1779,IF(U:U="口行2",0.08/N1779+J1779,IF(U:U="口行3",0.08/N1779+J1779,IF(U:U="口行5",0.13/N1779+J1779,IF(U:U="口行7",0.13/N1779+J1779,IF(U:U="口行10",0.18/N1779+J1779,IF(U:U="农发1",0.09/N1779+J1779,IF(U:U="农发2",0.09/N1779+J1779,IF(U:U="农发3",0.09/N1779+J1779,IF(U:U="农发5",0.14/N1779+J1779,IF(U:U="农发7",0.19/N1779+J1779,IF(U:U="农发10",0.19/N1779+J1779,IF(U:U="农发20",0.24/N1779+J1779,IF(U:U="国债1",0.05/N1779+J1779,IF(U:U="国债2",0.05/N1779+J1779,IF(U:U="国债3",0.05/N1779+J1779,IF(U:U="国开0",0,IF(U:U="农发0",0,IF(U:U="国债0",0,IF(U:U="口行0",0,0.1/N1779+J1779)))))))))))))))))))))))))</f>
        <v>3.6253998340421121</v>
      </c>
      <c r="Q1779" s="1"/>
      <c r="R1779" s="88">
        <f t="shared" si="55"/>
        <v>-5.7100165957888027</v>
      </c>
      <c r="S1779" s="1"/>
      <c r="U1779" s="1" t="str">
        <f>IF(I:I="国家开发银行","国开",IF(I:I="中国进出口银行","口行",IF(I:I="中国农业发展银行","农发","国债")))&amp;IF(G:G&lt;1,"0",G1779)</f>
        <v>国开10</v>
      </c>
      <c r="W1779" s="1"/>
      <c r="X1779" s="1"/>
    </row>
    <row r="1780" spans="1:24" ht="15.75" hidden="1" x14ac:dyDescent="0.25">
      <c r="A1780" s="113" t="str">
        <f t="shared" si="54"/>
        <v>180211.IB</v>
      </c>
      <c r="B1780" s="29" t="s">
        <v>4999</v>
      </c>
      <c r="C1780" s="29" t="s">
        <v>5000</v>
      </c>
      <c r="D1780" s="33">
        <v>43445</v>
      </c>
      <c r="E1780" s="33">
        <v>43447</v>
      </c>
      <c r="F1780" s="30">
        <v>57</v>
      </c>
      <c r="G1780" s="30">
        <v>5</v>
      </c>
      <c r="H1780" s="29" t="s">
        <v>12</v>
      </c>
      <c r="I1780" s="29" t="s">
        <v>15</v>
      </c>
      <c r="J1780" s="30">
        <v>3.4005999999999998</v>
      </c>
      <c r="K1780" s="30">
        <v>3.88</v>
      </c>
      <c r="L1780" s="30"/>
      <c r="M1780" s="30">
        <v>2</v>
      </c>
      <c r="N1780" s="84">
        <f>[1]!b_anal_modidura_cnbd(A1780,E1780,1)</f>
        <v>4.1718999999999999</v>
      </c>
      <c r="O1780" s="85">
        <f>[1]!b_anal_yield_cnbd(A1780,D1780,1)</f>
        <v>3.4975999999999998</v>
      </c>
      <c r="P1780" s="86">
        <f>IF(U:U="国开1",0.09/N1780+J1780,IF(U:U="国开3",0.14/N1780+J1780,IF(U:U="国开5",0.24/N1780+J1780,IF(U:U="国开7",0.24/N1780+J1780,IF(U:U="国开10",0.29/N1780+J1780,IF(U:U="口行1",0.08/N1780+J1780,IF(U:U="口行2",0.08/N1780+J1780,IF(U:U="口行3",0.08/N1780+J1780,IF(U:U="口行5",0.13/N1780+J1780,IF(U:U="口行7",0.13/N1780+J1780,IF(U:U="口行10",0.18/N1780+J1780,IF(U:U="农发1",0.09/N1780+J1780,IF(U:U="农发2",0.09/N1780+J1780,IF(U:U="农发3",0.09/N1780+J1780,IF(U:U="农发5",0.14/N1780+J1780,IF(U:U="农发7",0.19/N1780+J1780,IF(U:U="农发10",0.19/N1780+J1780,IF(U:U="农发20",0.24/N1780+J1780,IF(U:U="国债1",0.05/N1780+J1780,IF(U:U="国债2",0.05/N1780+J1780,IF(U:U="国债3",0.05/N1780+J1780,IF(U:U="国开0",0,IF(U:U="农发0",0,IF(U:U="国债0",0,IF(U:U="口行0",0,0.1/N1780+J1780)))))))))))))))))))))))))</f>
        <v>3.4581277451520887</v>
      </c>
      <c r="Q1780" s="1"/>
      <c r="R1780" s="88">
        <f t="shared" si="55"/>
        <v>-3.947225484791117</v>
      </c>
      <c r="S1780" s="1"/>
      <c r="U1780" s="1" t="str">
        <f>IF(I:I="国家开发银行","国开",IF(I:I="中国进出口银行","口行",IF(I:I="中国农业发展银行","农发","国债")))&amp;IF(G:G&lt;1,"0",G1780)</f>
        <v>国开5</v>
      </c>
      <c r="W1780" s="1"/>
      <c r="X1780" s="1"/>
    </row>
    <row r="1781" spans="1:24" ht="15.75" hidden="1" x14ac:dyDescent="0.25">
      <c r="A1781" s="113" t="str">
        <f t="shared" si="54"/>
        <v>180212.IB</v>
      </c>
      <c r="B1781" s="29" t="s">
        <v>5001</v>
      </c>
      <c r="C1781" s="29" t="s">
        <v>5002</v>
      </c>
      <c r="D1781" s="33">
        <v>43445</v>
      </c>
      <c r="E1781" s="33">
        <v>43447</v>
      </c>
      <c r="F1781" s="30">
        <v>50</v>
      </c>
      <c r="G1781" s="30">
        <v>3</v>
      </c>
      <c r="H1781" s="29" t="s">
        <v>12</v>
      </c>
      <c r="I1781" s="29" t="s">
        <v>15</v>
      </c>
      <c r="J1781" s="30">
        <v>3.2170999999999998</v>
      </c>
      <c r="K1781" s="30">
        <v>4.57</v>
      </c>
      <c r="L1781" s="30"/>
      <c r="M1781" s="30">
        <v>25.75</v>
      </c>
      <c r="N1781" s="84">
        <f>[1]!b_anal_modidura_cnbd(A1781,E1781,1)</f>
        <v>2.544</v>
      </c>
      <c r="O1781" s="85">
        <f>[1]!b_anal_yield_cnbd(A1781,D1781,1)</f>
        <v>3.3</v>
      </c>
      <c r="P1781" s="86">
        <f>IF(U:U="国开1",0.09/N1781+J1781,IF(U:U="国开3",0.14/N1781+J1781,IF(U:U="国开5",0.24/N1781+J1781,IF(U:U="国开7",0.24/N1781+J1781,IF(U:U="国开10",0.29/N1781+J1781,IF(U:U="口行1",0.08/N1781+J1781,IF(U:U="口行2",0.08/N1781+J1781,IF(U:U="口行3",0.08/N1781+J1781,IF(U:U="口行5",0.13/N1781+J1781,IF(U:U="口行7",0.13/N1781+J1781,IF(U:U="口行10",0.18/N1781+J1781,IF(U:U="农发1",0.09/N1781+J1781,IF(U:U="农发2",0.09/N1781+J1781,IF(U:U="农发3",0.09/N1781+J1781,IF(U:U="农发5",0.14/N1781+J1781,IF(U:U="农发7",0.19/N1781+J1781,IF(U:U="农发10",0.19/N1781+J1781,IF(U:U="农发20",0.24/N1781+J1781,IF(U:U="国债1",0.05/N1781+J1781,IF(U:U="国债2",0.05/N1781+J1781,IF(U:U="国债3",0.05/N1781+J1781,IF(U:U="国开0",0,IF(U:U="农发0",0,IF(U:U="国债0",0,IF(U:U="口行0",0,0.1/N1781+J1781)))))))))))))))))))))))))</f>
        <v>3.2721314465408802</v>
      </c>
      <c r="Q1781" s="1"/>
      <c r="R1781" s="88">
        <f t="shared" si="55"/>
        <v>-2.7868553459119649</v>
      </c>
      <c r="S1781" s="1"/>
      <c r="U1781" s="1" t="str">
        <f>IF(I:I="国家开发银行","国开",IF(I:I="中国进出口银行","口行",IF(I:I="中国农业发展银行","农发","国债")))&amp;IF(G:G&lt;1,"0",G1781)</f>
        <v>国开3</v>
      </c>
      <c r="W1781" s="1"/>
      <c r="X1781" s="1"/>
    </row>
    <row r="1782" spans="1:24" ht="15.75" hidden="1" x14ac:dyDescent="0.25">
      <c r="A1782" s="113" t="str">
        <f t="shared" si="54"/>
        <v>180023.IB</v>
      </c>
      <c r="B1782" s="29" t="s">
        <v>5003</v>
      </c>
      <c r="C1782" s="29" t="s">
        <v>5004</v>
      </c>
      <c r="D1782" s="33">
        <v>43446</v>
      </c>
      <c r="E1782" s="33">
        <v>43447</v>
      </c>
      <c r="F1782" s="30">
        <v>480</v>
      </c>
      <c r="G1782" s="30">
        <v>5</v>
      </c>
      <c r="H1782" s="29" t="s">
        <v>12</v>
      </c>
      <c r="I1782" s="29" t="s">
        <v>31</v>
      </c>
      <c r="J1782" s="30">
        <v>2.9268999999999998</v>
      </c>
      <c r="K1782" s="30">
        <v>2.15</v>
      </c>
      <c r="L1782" s="30">
        <v>2.9819</v>
      </c>
      <c r="M1782" s="30">
        <v>2.25</v>
      </c>
      <c r="N1782" s="84">
        <f>[1]!b_anal_modidura_cnbd(A1782,E1782,1)</f>
        <v>4.4066000000000001</v>
      </c>
      <c r="O1782" s="85">
        <f>[1]!b_anal_yield_cnbd(A1782,D1782,1)</f>
        <v>2.9927000000000001</v>
      </c>
      <c r="P1782" s="86">
        <f>IF(U:U="国开1",0.09/N1782+J1782,IF(U:U="国开3",0.14/N1782+J1782,IF(U:U="国开5",0.24/N1782+J1782,IF(U:U="国开7",0.24/N1782+J1782,IF(U:U="国开10",0.29/N1782+J1782,IF(U:U="口行1",0.08/N1782+J1782,IF(U:U="口行2",0.08/N1782+J1782,IF(U:U="口行3",0.08/N1782+J1782,IF(U:U="口行5",0.13/N1782+J1782,IF(U:U="口行7",0.13/N1782+J1782,IF(U:U="口行10",0.18/N1782+J1782,IF(U:U="农发1",0.09/N1782+J1782,IF(U:U="农发2",0.09/N1782+J1782,IF(U:U="农发3",0.09/N1782+J1782,IF(U:U="农发5",0.14/N1782+J1782,IF(U:U="农发7",0.19/N1782+J1782,IF(U:U="农发10",0.19/N1782+J1782,IF(U:U="农发20",0.24/N1782+J1782,IF(U:U="国债1",0.05/N1782+J1782,IF(U:U="国债2",0.05/N1782+J1782,IF(U:U="国债3",0.05/N1782+J1782,IF(U:U="国开0",0,IF(U:U="农发0",0,IF(U:U="国债0",0,IF(U:U="口行0",0,0.1/N1782+J1782)))))))))))))))))))))))))</f>
        <v>2.9495932328779557</v>
      </c>
      <c r="Q1782" s="1"/>
      <c r="R1782" s="88">
        <f t="shared" si="55"/>
        <v>-4.310676712204442</v>
      </c>
      <c r="S1782" s="1"/>
      <c r="U1782" s="1" t="str">
        <f>IF(I:I="国家开发银行","国开",IF(I:I="中国进出口银行","口行",IF(I:I="中国农业发展银行","农发","国债")))&amp;IF(G:G&lt;1,"0",G1782)</f>
        <v>国债5</v>
      </c>
      <c r="W1782" s="1"/>
      <c r="X1782" s="1"/>
    </row>
    <row r="1783" spans="1:24" ht="15.75" hidden="1" x14ac:dyDescent="0.25">
      <c r="A1783" s="113" t="str">
        <f t="shared" si="54"/>
        <v>180310.IB</v>
      </c>
      <c r="B1783" s="29" t="s">
        <v>5005</v>
      </c>
      <c r="C1783" s="29" t="s">
        <v>5006</v>
      </c>
      <c r="D1783" s="33">
        <v>43447</v>
      </c>
      <c r="E1783" s="33">
        <v>43451</v>
      </c>
      <c r="F1783" s="30">
        <v>40</v>
      </c>
      <c r="G1783" s="30">
        <v>10</v>
      </c>
      <c r="H1783" s="29" t="s">
        <v>12</v>
      </c>
      <c r="I1783" s="29" t="s">
        <v>22</v>
      </c>
      <c r="J1783" s="30">
        <v>3.9018999999999999</v>
      </c>
      <c r="K1783" s="30">
        <v>2.35</v>
      </c>
      <c r="L1783" s="30"/>
      <c r="M1783" s="30">
        <v>2.25</v>
      </c>
      <c r="N1783" s="84">
        <f>[1]!b_anal_modidura_cnbd(A1783,E1783,1)</f>
        <v>7.1992000000000003</v>
      </c>
      <c r="O1783" s="85">
        <f>[1]!b_anal_yield_cnbd(A1783,D1783,1)</f>
        <v>3.9302000000000001</v>
      </c>
      <c r="P1783" s="86">
        <f>IF(U:U="国开1",0.09/N1783+J1783,IF(U:U="国开3",0.14/N1783+J1783,IF(U:U="国开5",0.24/N1783+J1783,IF(U:U="国开7",0.24/N1783+J1783,IF(U:U="国开10",0.29/N1783+J1783,IF(U:U="口行1",0.08/N1783+J1783,IF(U:U="口行2",0.08/N1783+J1783,IF(U:U="口行3",0.08/N1783+J1783,IF(U:U="口行5",0.13/N1783+J1783,IF(U:U="口行7",0.13/N1783+J1783,IF(U:U="口行10",0.18/N1783+J1783,IF(U:U="农发1",0.09/N1783+J1783,IF(U:U="农发2",0.09/N1783+J1783,IF(U:U="农发3",0.09/N1783+J1783,IF(U:U="农发5",0.14/N1783+J1783,IF(U:U="农发7",0.19/N1783+J1783,IF(U:U="农发10",0.19/N1783+J1783,IF(U:U="农发20",0.24/N1783+J1783,IF(U:U="国债1",0.05/N1783+J1783,IF(U:U="国债2",0.05/N1783+J1783,IF(U:U="国债3",0.05/N1783+J1783,IF(U:U="国开0",0,IF(U:U="农发0",0,IF(U:U="国债0",0,IF(U:U="口行0",0,0.1/N1783+J1783)))))))))))))))))))))))))</f>
        <v>3.926902778086454</v>
      </c>
      <c r="Q1783" s="1"/>
      <c r="R1783" s="88">
        <f t="shared" si="55"/>
        <v>-0.3297221913546089</v>
      </c>
      <c r="S1783" s="1"/>
      <c r="U1783" s="1" t="str">
        <f>IF(I:I="国家开发银行","国开",IF(I:I="中国进出口银行","口行",IF(I:I="中国农业发展银行","农发","国债")))&amp;IF(G:G&lt;1,"0",G1783)</f>
        <v>口行10</v>
      </c>
      <c r="W1783" s="1"/>
      <c r="X1783" s="1"/>
    </row>
    <row r="1784" spans="1:24" ht="15.75" hidden="1" x14ac:dyDescent="0.25">
      <c r="A1784" s="113" t="str">
        <f t="shared" si="54"/>
        <v>180309.IB</v>
      </c>
      <c r="B1784" s="29" t="s">
        <v>5007</v>
      </c>
      <c r="C1784" s="29" t="s">
        <v>5008</v>
      </c>
      <c r="D1784" s="33">
        <v>43447</v>
      </c>
      <c r="E1784" s="33">
        <v>43451</v>
      </c>
      <c r="F1784" s="30">
        <v>40</v>
      </c>
      <c r="G1784" s="30">
        <v>5</v>
      </c>
      <c r="H1784" s="29" t="s">
        <v>12</v>
      </c>
      <c r="I1784" s="29" t="s">
        <v>22</v>
      </c>
      <c r="J1784" s="30">
        <v>3.6353</v>
      </c>
      <c r="K1784" s="30">
        <v>2.4</v>
      </c>
      <c r="L1784" s="30"/>
      <c r="M1784" s="30">
        <v>1</v>
      </c>
      <c r="N1784" s="84">
        <f>[1]!b_anal_modidura_cnbd(A1784,E1784,1)</f>
        <v>3.9651000000000001</v>
      </c>
      <c r="O1784" s="85">
        <f>[1]!b_anal_yield_cnbd(A1784,D1784,1)</f>
        <v>3.6404000000000001</v>
      </c>
      <c r="P1784" s="86">
        <f>IF(U:U="国开1",0.09/N1784+J1784,IF(U:U="国开3",0.14/N1784+J1784,IF(U:U="国开5",0.24/N1784+J1784,IF(U:U="国开7",0.24/N1784+J1784,IF(U:U="国开10",0.29/N1784+J1784,IF(U:U="口行1",0.08/N1784+J1784,IF(U:U="口行2",0.08/N1784+J1784,IF(U:U="口行3",0.08/N1784+J1784,IF(U:U="口行5",0.13/N1784+J1784,IF(U:U="口行7",0.13/N1784+J1784,IF(U:U="口行10",0.18/N1784+J1784,IF(U:U="农发1",0.09/N1784+J1784,IF(U:U="农发2",0.09/N1784+J1784,IF(U:U="农发3",0.09/N1784+J1784,IF(U:U="农发5",0.14/N1784+J1784,IF(U:U="农发7",0.19/N1784+J1784,IF(U:U="农发10",0.19/N1784+J1784,IF(U:U="农发20",0.24/N1784+J1784,IF(U:U="国债1",0.05/N1784+J1784,IF(U:U="国债2",0.05/N1784+J1784,IF(U:U="国债3",0.05/N1784+J1784,IF(U:U="国开0",0,IF(U:U="农发0",0,IF(U:U="国债0",0,IF(U:U="口行0",0,0.1/N1784+J1784)))))))))))))))))))))))))</f>
        <v>3.6680860583591839</v>
      </c>
      <c r="Q1784" s="1"/>
      <c r="R1784" s="88">
        <f t="shared" si="55"/>
        <v>2.7686058359183807</v>
      </c>
      <c r="S1784" s="1"/>
      <c r="U1784" s="1" t="str">
        <f>IF(I:I="国家开发银行","国开",IF(I:I="中国进出口银行","口行",IF(I:I="中国农业发展银行","农发","国债")))&amp;IF(G:G&lt;1,"0",G1784)</f>
        <v>口行5</v>
      </c>
      <c r="W1784" s="1"/>
      <c r="X1784" s="1"/>
    </row>
    <row r="1785" spans="1:24" ht="15.75" hidden="1" x14ac:dyDescent="0.25">
      <c r="A1785" s="113" t="str">
        <f t="shared" si="54"/>
        <v>180313.IB</v>
      </c>
      <c r="B1785" s="29" t="s">
        <v>5009</v>
      </c>
      <c r="C1785" s="29" t="s">
        <v>5010</v>
      </c>
      <c r="D1785" s="33">
        <v>43447</v>
      </c>
      <c r="E1785" s="33">
        <v>43451</v>
      </c>
      <c r="F1785" s="30">
        <v>30</v>
      </c>
      <c r="G1785" s="30">
        <v>3</v>
      </c>
      <c r="H1785" s="29" t="s">
        <v>12</v>
      </c>
      <c r="I1785" s="29" t="s">
        <v>22</v>
      </c>
      <c r="J1785" s="30">
        <v>3.3637999999999999</v>
      </c>
      <c r="K1785" s="30">
        <v>3.11</v>
      </c>
      <c r="L1785" s="30"/>
      <c r="M1785" s="30">
        <v>1.1000000000000001</v>
      </c>
      <c r="N1785" s="84">
        <f>[1]!b_anal_modidura_cnbd(A1785,E1785,1)</f>
        <v>2.577</v>
      </c>
      <c r="O1785" s="85">
        <f>[1]!b_anal_yield_cnbd(A1785,D1785,1)</f>
        <v>3.4302999999999999</v>
      </c>
      <c r="P1785" s="86">
        <f>IF(U:U="国开1",0.09/N1785+J1785,IF(U:U="国开3",0.14/N1785+J1785,IF(U:U="国开5",0.24/N1785+J1785,IF(U:U="国开7",0.24/N1785+J1785,IF(U:U="国开10",0.29/N1785+J1785,IF(U:U="口行1",0.08/N1785+J1785,IF(U:U="口行2",0.08/N1785+J1785,IF(U:U="口行3",0.08/N1785+J1785,IF(U:U="口行5",0.13/N1785+J1785,IF(U:U="口行7",0.13/N1785+J1785,IF(U:U="口行10",0.18/N1785+J1785,IF(U:U="农发1",0.09/N1785+J1785,IF(U:U="农发2",0.09/N1785+J1785,IF(U:U="农发3",0.09/N1785+J1785,IF(U:U="农发5",0.14/N1785+J1785,IF(U:U="农发7",0.19/N1785+J1785,IF(U:U="农发10",0.19/N1785+J1785,IF(U:U="农发20",0.24/N1785+J1785,IF(U:U="国债1",0.05/N1785+J1785,IF(U:U="国债2",0.05/N1785+J1785,IF(U:U="国债3",0.05/N1785+J1785,IF(U:U="国开0",0,IF(U:U="农发0",0,IF(U:U="国债0",0,IF(U:U="口行0",0,0.1/N1785+J1785)))))))))))))))))))))))))</f>
        <v>3.3948438494373301</v>
      </c>
      <c r="Q1785" s="1"/>
      <c r="R1785" s="88">
        <f t="shared" si="55"/>
        <v>-3.5456150562669819</v>
      </c>
      <c r="S1785" s="1"/>
      <c r="U1785" s="1" t="str">
        <f>IF(I:I="国家开发银行","国开",IF(I:I="中国进出口银行","口行",IF(I:I="中国农业发展银行","农发","国债")))&amp;IF(G:G&lt;1,"0",G1785)</f>
        <v>口行3</v>
      </c>
      <c r="W1785" s="1"/>
      <c r="X1785" s="1"/>
    </row>
    <row r="1786" spans="1:24" ht="15.75" hidden="1" x14ac:dyDescent="0.25">
      <c r="A1786" s="113" t="str">
        <f t="shared" si="54"/>
        <v>180024.IB</v>
      </c>
      <c r="B1786" s="29" t="s">
        <v>5011</v>
      </c>
      <c r="C1786" s="29" t="s">
        <v>5012</v>
      </c>
      <c r="D1786" s="33">
        <v>43448</v>
      </c>
      <c r="E1786" s="33">
        <v>43451</v>
      </c>
      <c r="F1786" s="30">
        <v>398.2</v>
      </c>
      <c r="G1786" s="30">
        <v>30</v>
      </c>
      <c r="H1786" s="29" t="s">
        <v>12</v>
      </c>
      <c r="I1786" s="29" t="s">
        <v>31</v>
      </c>
      <c r="J1786" s="30">
        <v>3.8243999999999998</v>
      </c>
      <c r="K1786" s="30">
        <v>1.9</v>
      </c>
      <c r="L1786" s="30"/>
      <c r="M1786" s="30">
        <v>2.2200000000000002</v>
      </c>
      <c r="N1786" s="84">
        <f>[1]!b_anal_modidura_cnbd(A1786,E1786,1)</f>
        <v>17.346900000000002</v>
      </c>
      <c r="O1786" s="85">
        <f>[1]!b_anal_yield_cnbd(A1786,D1786,1)</f>
        <v>3.83</v>
      </c>
      <c r="P1786" s="86">
        <f>IF(U:U="国开1",0.09/N1786+J1786,IF(U:U="国开3",0.14/N1786+J1786,IF(U:U="国开5",0.24/N1786+J1786,IF(U:U="国开7",0.24/N1786+J1786,IF(U:U="国开10",0.29/N1786+J1786,IF(U:U="口行1",0.08/N1786+J1786,IF(U:U="口行2",0.08/N1786+J1786,IF(U:U="口行3",0.08/N1786+J1786,IF(U:U="口行5",0.13/N1786+J1786,IF(U:U="口行7",0.13/N1786+J1786,IF(U:U="口行10",0.18/N1786+J1786,IF(U:U="农发1",0.09/N1786+J1786,IF(U:U="农发2",0.09/N1786+J1786,IF(U:U="农发3",0.09/N1786+J1786,IF(U:U="农发5",0.14/N1786+J1786,IF(U:U="农发7",0.19/N1786+J1786,IF(U:U="农发10",0.19/N1786+J1786,IF(U:U="农发20",0.24/N1786+J1786,IF(U:U="国债1",0.05/N1786+J1786,IF(U:U="国债2",0.05/N1786+J1786,IF(U:U="国债3",0.05/N1786+J1786,IF(U:U="国开0",0,IF(U:U="农发0",0,IF(U:U="国债0",0,IF(U:U="口行0",0,0.1/N1786+J1786)))))))))))))))))))))))))</f>
        <v>3.8301647187681946</v>
      </c>
      <c r="Q1786" s="1"/>
      <c r="R1786" s="88">
        <f t="shared" si="55"/>
        <v>1.6471876819457165E-2</v>
      </c>
      <c r="S1786" s="1"/>
      <c r="U1786" s="1" t="str">
        <f>IF(I:I="国家开发银行","国开",IF(I:I="中国进出口银行","口行",IF(I:I="中国农业发展银行","农发","国债")))&amp;IF(G:G&lt;1,"0",G1786)</f>
        <v>国债30</v>
      </c>
      <c r="W1786" s="1"/>
      <c r="X1786" s="1"/>
    </row>
    <row r="1787" spans="1:24" ht="15.75" hidden="1" x14ac:dyDescent="0.25">
      <c r="A1787" s="113" t="str">
        <f t="shared" si="54"/>
        <v>180027.IB</v>
      </c>
      <c r="B1787" s="29" t="s">
        <v>5013</v>
      </c>
      <c r="C1787" s="29" t="s">
        <v>5014</v>
      </c>
      <c r="D1787" s="33">
        <v>43453</v>
      </c>
      <c r="E1787" s="33">
        <v>43454</v>
      </c>
      <c r="F1787" s="30">
        <v>480.9</v>
      </c>
      <c r="G1787" s="30">
        <v>10</v>
      </c>
      <c r="H1787" s="29" t="s">
        <v>12</v>
      </c>
      <c r="I1787" s="29" t="s">
        <v>31</v>
      </c>
      <c r="J1787" s="30">
        <v>3.2875000000000001</v>
      </c>
      <c r="K1787" s="30">
        <v>2.21</v>
      </c>
      <c r="L1787" s="30">
        <v>3.3525999999999998</v>
      </c>
      <c r="M1787" s="30">
        <v>1.1000000000000001</v>
      </c>
      <c r="N1787" s="84">
        <f>[1]!b_anal_modidura_cnbd(A1787,E1787,1)</f>
        <v>8.3977000000000004</v>
      </c>
      <c r="O1787" s="85">
        <f>[1]!b_anal_yield_cnbd(A1787,D1787,1)</f>
        <v>3.34</v>
      </c>
      <c r="P1787" s="86">
        <f>IF(U:U="国开1",0.09/N1787+J1787,IF(U:U="国开3",0.14/N1787+J1787,IF(U:U="国开5",0.24/N1787+J1787,IF(U:U="国开7",0.24/N1787+J1787,IF(U:U="国开10",0.29/N1787+J1787,IF(U:U="口行1",0.08/N1787+J1787,IF(U:U="口行2",0.08/N1787+J1787,IF(U:U="口行3",0.08/N1787+J1787,IF(U:U="口行5",0.13/N1787+J1787,IF(U:U="口行7",0.13/N1787+J1787,IF(U:U="口行10",0.18/N1787+J1787,IF(U:U="农发1",0.09/N1787+J1787,IF(U:U="农发2",0.09/N1787+J1787,IF(U:U="农发3",0.09/N1787+J1787,IF(U:U="农发5",0.14/N1787+J1787,IF(U:U="农发7",0.19/N1787+J1787,IF(U:U="农发10",0.19/N1787+J1787,IF(U:U="农发20",0.24/N1787+J1787,IF(U:U="国债1",0.05/N1787+J1787,IF(U:U="国债2",0.05/N1787+J1787,IF(U:U="国债3",0.05/N1787+J1787,IF(U:U="国开0",0,IF(U:U="农发0",0,IF(U:U="国债0",0,IF(U:U="口行0",0,0.1/N1787+J1787)))))))))))))))))))))))))</f>
        <v>3.2994080224347142</v>
      </c>
      <c r="Q1787" s="1"/>
      <c r="R1787" s="88">
        <f t="shared" si="55"/>
        <v>-4.0591977565285653</v>
      </c>
      <c r="S1787" s="1"/>
      <c r="U1787" s="1" t="str">
        <f>IF(I:I="国家开发银行","国开",IF(I:I="中国进出口银行","口行",IF(I:I="中国农业发展银行","农发","国债")))&amp;IF(G:G&lt;1,"0",G1787)</f>
        <v>国债10</v>
      </c>
      <c r="W1787" s="1"/>
      <c r="X1787" s="1"/>
    </row>
    <row r="1788" spans="1:24" ht="15.75" hidden="1" x14ac:dyDescent="0.25">
      <c r="A1788" s="113" t="str">
        <f t="shared" si="54"/>
        <v>180313.IB</v>
      </c>
      <c r="B1788" s="29" t="s">
        <v>5015</v>
      </c>
      <c r="C1788" s="29" t="s">
        <v>5016</v>
      </c>
      <c r="D1788" s="33">
        <v>43454</v>
      </c>
      <c r="E1788" s="33">
        <v>43458</v>
      </c>
      <c r="F1788" s="30">
        <v>70</v>
      </c>
      <c r="G1788" s="30">
        <v>3</v>
      </c>
      <c r="H1788" s="29" t="s">
        <v>12</v>
      </c>
      <c r="I1788" s="29" t="s">
        <v>22</v>
      </c>
      <c r="J1788" s="30">
        <v>3.4577</v>
      </c>
      <c r="K1788" s="30">
        <v>2.34</v>
      </c>
      <c r="L1788" s="30"/>
      <c r="M1788" s="30">
        <v>1.1299999999999999</v>
      </c>
      <c r="N1788" s="84">
        <f>[1]!b_anal_modidura_cnbd(A1788,E1788,1)</f>
        <v>2.5590000000000002</v>
      </c>
      <c r="O1788" s="85">
        <f>[1]!b_anal_yield_cnbd(A1788,D1788,1)</f>
        <v>3.4253</v>
      </c>
      <c r="P1788" s="86">
        <f>IF(U:U="国开1",0.09/N1788+J1788,IF(U:U="国开3",0.14/N1788+J1788,IF(U:U="国开5",0.24/N1788+J1788,IF(U:U="国开7",0.24/N1788+J1788,IF(U:U="国开10",0.29/N1788+J1788,IF(U:U="口行1",0.08/N1788+J1788,IF(U:U="口行2",0.08/N1788+J1788,IF(U:U="口行3",0.08/N1788+J1788,IF(U:U="口行5",0.13/N1788+J1788,IF(U:U="口行7",0.13/N1788+J1788,IF(U:U="口行10",0.18/N1788+J1788,IF(U:U="农发1",0.09/N1788+J1788,IF(U:U="农发2",0.09/N1788+J1788,IF(U:U="农发3",0.09/N1788+J1788,IF(U:U="农发5",0.14/N1788+J1788,IF(U:U="农发7",0.19/N1788+J1788,IF(U:U="农发10",0.19/N1788+J1788,IF(U:U="农发20",0.24/N1788+J1788,IF(U:U="国债1",0.05/N1788+J1788,IF(U:U="国债2",0.05/N1788+J1788,IF(U:U="国债3",0.05/N1788+J1788,IF(U:U="国开0",0,IF(U:U="农发0",0,IF(U:U="国债0",0,IF(U:U="口行0",0,0.1/N1788+J1788)))))))))))))))))))))))))</f>
        <v>3.4889622118014851</v>
      </c>
      <c r="Q1788" s="1"/>
      <c r="R1788" s="88">
        <f t="shared" si="55"/>
        <v>6.3662211801485125</v>
      </c>
      <c r="S1788" s="1"/>
      <c r="U1788" s="1" t="str">
        <f>IF(I:I="国家开发银行","国开",IF(I:I="中国进出口银行","口行",IF(I:I="中国农业发展银行","农发","国债")))&amp;IF(G:G&lt;1,"0",G1788)</f>
        <v>口行3</v>
      </c>
      <c r="W1788" s="1"/>
      <c r="X1788" s="1"/>
    </row>
    <row r="1789" spans="1:24" ht="15.75" hidden="1" x14ac:dyDescent="0.25">
      <c r="A1789" s="113" t="str">
        <f t="shared" si="54"/>
        <v>180309.IB</v>
      </c>
      <c r="B1789" s="29" t="s">
        <v>5017</v>
      </c>
      <c r="C1789" s="29" t="s">
        <v>5018</v>
      </c>
      <c r="D1789" s="33">
        <v>43454</v>
      </c>
      <c r="E1789" s="33">
        <v>43458</v>
      </c>
      <c r="F1789" s="30">
        <v>30</v>
      </c>
      <c r="G1789" s="30">
        <v>5</v>
      </c>
      <c r="H1789" s="29" t="s">
        <v>12</v>
      </c>
      <c r="I1789" s="29" t="s">
        <v>22</v>
      </c>
      <c r="J1789" s="30">
        <v>3.5949</v>
      </c>
      <c r="K1789" s="30">
        <v>2.73</v>
      </c>
      <c r="L1789" s="30"/>
      <c r="M1789" s="30">
        <v>1.43</v>
      </c>
      <c r="N1789" s="84">
        <f>[1]!b_anal_modidura_cnbd(A1789,E1789,1)</f>
        <v>3.9457</v>
      </c>
      <c r="O1789" s="85">
        <f>[1]!b_anal_yield_cnbd(A1789,D1789,1)</f>
        <v>3.5954999999999999</v>
      </c>
      <c r="P1789" s="86">
        <f>IF(U:U="国开1",0.09/N1789+J1789,IF(U:U="国开3",0.14/N1789+J1789,IF(U:U="国开5",0.24/N1789+J1789,IF(U:U="国开7",0.24/N1789+J1789,IF(U:U="国开10",0.29/N1789+J1789,IF(U:U="口行1",0.08/N1789+J1789,IF(U:U="口行2",0.08/N1789+J1789,IF(U:U="口行3",0.08/N1789+J1789,IF(U:U="口行5",0.13/N1789+J1789,IF(U:U="口行7",0.13/N1789+J1789,IF(U:U="口行10",0.18/N1789+J1789,IF(U:U="农发1",0.09/N1789+J1789,IF(U:U="农发2",0.09/N1789+J1789,IF(U:U="农发3",0.09/N1789+J1789,IF(U:U="农发5",0.14/N1789+J1789,IF(U:U="农发7",0.19/N1789+J1789,IF(U:U="农发10",0.19/N1789+J1789,IF(U:U="农发20",0.24/N1789+J1789,IF(U:U="国债1",0.05/N1789+J1789,IF(U:U="国债2",0.05/N1789+J1789,IF(U:U="国债3",0.05/N1789+J1789,IF(U:U="国开0",0,IF(U:U="农发0",0,IF(U:U="国债0",0,IF(U:U="口行0",0,0.1/N1789+J1789)))))))))))))))))))))))))</f>
        <v>3.6278472590414883</v>
      </c>
      <c r="Q1789" s="1"/>
      <c r="R1789" s="88">
        <f t="shared" si="55"/>
        <v>3.2347259041488385</v>
      </c>
      <c r="S1789" s="1"/>
      <c r="U1789" s="1" t="str">
        <f>IF(I:I="国家开发银行","国开",IF(I:I="中国进出口银行","口行",IF(I:I="中国农业发展银行","农发","国债")))&amp;IF(G:G&lt;1,"0",G1789)</f>
        <v>口行5</v>
      </c>
      <c r="W1789" s="1"/>
      <c r="X1789" s="1"/>
    </row>
    <row r="1790" spans="1:24" ht="15.75" hidden="1" x14ac:dyDescent="0.25">
      <c r="A1790" s="113" t="str">
        <f t="shared" si="54"/>
        <v>180310.IB</v>
      </c>
      <c r="B1790" s="29" t="s">
        <v>5019</v>
      </c>
      <c r="C1790" s="29" t="s">
        <v>5020</v>
      </c>
      <c r="D1790" s="33">
        <v>43454</v>
      </c>
      <c r="E1790" s="33">
        <v>43458</v>
      </c>
      <c r="F1790" s="30">
        <v>30</v>
      </c>
      <c r="G1790" s="30">
        <v>10</v>
      </c>
      <c r="H1790" s="29" t="s">
        <v>12</v>
      </c>
      <c r="I1790" s="29" t="s">
        <v>22</v>
      </c>
      <c r="J1790" s="30">
        <v>3.7532000000000001</v>
      </c>
      <c r="K1790" s="30">
        <v>4.0199999999999996</v>
      </c>
      <c r="L1790" s="30"/>
      <c r="M1790" s="30">
        <v>1.68</v>
      </c>
      <c r="N1790" s="84">
        <f>[1]!b_anal_modidura_cnbd(A1790,E1790,1)</f>
        <v>7.1971999999999996</v>
      </c>
      <c r="O1790" s="85">
        <f>[1]!b_anal_yield_cnbd(A1790,D1790,1)</f>
        <v>3.8852000000000002</v>
      </c>
      <c r="P1790" s="86">
        <f>IF(U:U="国开1",0.09/N1790+J1790,IF(U:U="国开3",0.14/N1790+J1790,IF(U:U="国开5",0.24/N1790+J1790,IF(U:U="国开7",0.24/N1790+J1790,IF(U:U="国开10",0.29/N1790+J1790,IF(U:U="口行1",0.08/N1790+J1790,IF(U:U="口行2",0.08/N1790+J1790,IF(U:U="口行3",0.08/N1790+J1790,IF(U:U="口行5",0.13/N1790+J1790,IF(U:U="口行7",0.13/N1790+J1790,IF(U:U="口行10",0.18/N1790+J1790,IF(U:U="农发1",0.09/N1790+J1790,IF(U:U="农发2",0.09/N1790+J1790,IF(U:U="农发3",0.09/N1790+J1790,IF(U:U="农发5",0.14/N1790+J1790,IF(U:U="农发7",0.19/N1790+J1790,IF(U:U="农发10",0.19/N1790+J1790,IF(U:U="农发20",0.24/N1790+J1790,IF(U:U="国债1",0.05/N1790+J1790,IF(U:U="国债2",0.05/N1790+J1790,IF(U:U="国债3",0.05/N1790+J1790,IF(U:U="国开0",0,IF(U:U="农发0",0,IF(U:U="国债0",0,IF(U:U="口行0",0,0.1/N1790+J1790)))))))))))))))))))))))))</f>
        <v>3.7782097260045573</v>
      </c>
      <c r="Q1790" s="1"/>
      <c r="R1790" s="88">
        <f t="shared" si="55"/>
        <v>-10.699027399544292</v>
      </c>
      <c r="S1790" s="1"/>
      <c r="U1790" s="1" t="str">
        <f>IF(I:I="国家开发银行","国开",IF(I:I="中国进出口银行","口行",IF(I:I="中国农业发展银行","农发","国债")))&amp;IF(G:G&lt;1,"0",G1790)</f>
        <v>口行10</v>
      </c>
      <c r="W1790" s="1"/>
      <c r="X1790" s="1"/>
    </row>
    <row r="1791" spans="1:24" ht="15.75" hidden="1" x14ac:dyDescent="0.25">
      <c r="A1791" s="113" t="str">
        <f t="shared" si="54"/>
        <v>180313.IB</v>
      </c>
      <c r="B1791" s="29" t="s">
        <v>5021</v>
      </c>
      <c r="C1791" s="29" t="s">
        <v>5022</v>
      </c>
      <c r="D1791" s="33">
        <v>43460</v>
      </c>
      <c r="E1791" s="33">
        <v>43467</v>
      </c>
      <c r="F1791" s="30">
        <v>57</v>
      </c>
      <c r="G1791" s="30">
        <v>3</v>
      </c>
      <c r="H1791" s="29" t="s">
        <v>12</v>
      </c>
      <c r="I1791" s="29" t="s">
        <v>22</v>
      </c>
      <c r="J1791" s="30">
        <v>3.3744999999999998</v>
      </c>
      <c r="K1791" s="30">
        <v>3.42</v>
      </c>
      <c r="L1791" s="30"/>
      <c r="M1791" s="30">
        <v>1.97</v>
      </c>
      <c r="N1791" s="84">
        <f>[1]!b_anal_modidura_cnbd(A1791,E1791,1)</f>
        <v>2.5407000000000002</v>
      </c>
      <c r="O1791" s="85">
        <f>[1]!b_anal_yield_cnbd(A1791,D1791,1)</f>
        <v>3.3929</v>
      </c>
      <c r="P1791" s="86">
        <f>IF(U:U="国开1",0.09/N1791+J1791,IF(U:U="国开3",0.14/N1791+J1791,IF(U:U="国开5",0.24/N1791+J1791,IF(U:U="国开7",0.24/N1791+J1791,IF(U:U="国开10",0.29/N1791+J1791,IF(U:U="口行1",0.08/N1791+J1791,IF(U:U="口行2",0.08/N1791+J1791,IF(U:U="口行3",0.08/N1791+J1791,IF(U:U="口行5",0.13/N1791+J1791,IF(U:U="口行7",0.13/N1791+J1791,IF(U:U="口行10",0.18/N1791+J1791,IF(U:U="农发1",0.09/N1791+J1791,IF(U:U="农发2",0.09/N1791+J1791,IF(U:U="农发3",0.09/N1791+J1791,IF(U:U="农发5",0.14/N1791+J1791,IF(U:U="农发7",0.19/N1791+J1791,IF(U:U="农发10",0.19/N1791+J1791,IF(U:U="农发20",0.24/N1791+J1791,IF(U:U="国债1",0.05/N1791+J1791,IF(U:U="国债2",0.05/N1791+J1791,IF(U:U="国债3",0.05/N1791+J1791,IF(U:U="国开0",0,IF(U:U="农发0",0,IF(U:U="国债0",0,IF(U:U="口行0",0,0.1/N1791+J1791)))))))))))))))))))))))))</f>
        <v>3.4059873853662377</v>
      </c>
      <c r="Q1791" s="1"/>
      <c r="R1791" s="88">
        <f t="shared" si="55"/>
        <v>1.3087385366237658</v>
      </c>
      <c r="S1791" s="1"/>
      <c r="U1791" s="1" t="str">
        <f>IF(I:I="国家开发银行","国开",IF(I:I="中国进出口银行","口行",IF(I:I="中国农业发展银行","农发","国债")))&amp;IF(G:G&lt;1,"0",G1791)</f>
        <v>口行3</v>
      </c>
      <c r="W1791" s="1"/>
      <c r="X1791" s="1"/>
    </row>
    <row r="1792" spans="1:24" ht="15.75" hidden="1" x14ac:dyDescent="0.25">
      <c r="A1792" s="113" t="str">
        <f t="shared" si="54"/>
        <v>180310.IB</v>
      </c>
      <c r="B1792" s="29" t="s">
        <v>5023</v>
      </c>
      <c r="C1792" s="29" t="s">
        <v>5024</v>
      </c>
      <c r="D1792" s="33">
        <v>43460</v>
      </c>
      <c r="E1792" s="33">
        <v>43467</v>
      </c>
      <c r="F1792" s="30">
        <v>44.5</v>
      </c>
      <c r="G1792" s="30">
        <v>10</v>
      </c>
      <c r="H1792" s="29" t="s">
        <v>12</v>
      </c>
      <c r="I1792" s="29" t="s">
        <v>22</v>
      </c>
      <c r="J1792" s="30">
        <v>3.8852000000000002</v>
      </c>
      <c r="K1792" s="30">
        <v>2.82</v>
      </c>
      <c r="L1792" s="30"/>
      <c r="M1792" s="30">
        <v>3.58</v>
      </c>
      <c r="N1792" s="84">
        <f>[1]!b_anal_modidura_cnbd(A1792,E1792,1)</f>
        <v>7.1923000000000004</v>
      </c>
      <c r="O1792" s="85">
        <f>[1]!b_anal_yield_cnbd(A1792,D1792,1)</f>
        <v>3.8902000000000001</v>
      </c>
      <c r="P1792" s="86">
        <f>IF(U:U="国开1",0.09/N1792+J1792,IF(U:U="国开3",0.14/N1792+J1792,IF(U:U="国开5",0.24/N1792+J1792,IF(U:U="国开7",0.24/N1792+J1792,IF(U:U="国开10",0.29/N1792+J1792,IF(U:U="口行1",0.08/N1792+J1792,IF(U:U="口行2",0.08/N1792+J1792,IF(U:U="口行3",0.08/N1792+J1792,IF(U:U="口行5",0.13/N1792+J1792,IF(U:U="口行7",0.13/N1792+J1792,IF(U:U="口行10",0.18/N1792+J1792,IF(U:U="农发1",0.09/N1792+J1792,IF(U:U="农发2",0.09/N1792+J1792,IF(U:U="农发3",0.09/N1792+J1792,IF(U:U="农发5",0.14/N1792+J1792,IF(U:U="农发7",0.19/N1792+J1792,IF(U:U="农发10",0.19/N1792+J1792,IF(U:U="农发20",0.24/N1792+J1792,IF(U:U="国债1",0.05/N1792+J1792,IF(U:U="国债2",0.05/N1792+J1792,IF(U:U="国债3",0.05/N1792+J1792,IF(U:U="国开0",0,IF(U:U="农发0",0,IF(U:U="国债0",0,IF(U:U="口行0",0,0.1/N1792+J1792)))))))))))))))))))))))))</f>
        <v>3.9102267647345079</v>
      </c>
      <c r="Q1792" s="1"/>
      <c r="R1792" s="88">
        <f t="shared" si="55"/>
        <v>2.0026764734507818</v>
      </c>
      <c r="S1792" s="1"/>
      <c r="U1792" s="1" t="str">
        <f>IF(I:I="国家开发银行","国开",IF(I:I="中国进出口银行","口行",IF(I:I="中国农业发展银行","农发","国债")))&amp;IF(G:G&lt;1,"0",G1792)</f>
        <v>口行10</v>
      </c>
      <c r="W1792" s="1"/>
      <c r="X1792" s="1"/>
    </row>
    <row r="1793" spans="1:24" ht="15.75" hidden="1" x14ac:dyDescent="0.25">
      <c r="A1793" s="113" t="str">
        <f t="shared" si="54"/>
        <v>180309.IB</v>
      </c>
      <c r="B1793" s="29" t="s">
        <v>5025</v>
      </c>
      <c r="C1793" s="29" t="s">
        <v>5026</v>
      </c>
      <c r="D1793" s="33">
        <v>43460</v>
      </c>
      <c r="E1793" s="33">
        <v>43467</v>
      </c>
      <c r="F1793" s="30">
        <v>60</v>
      </c>
      <c r="G1793" s="30">
        <v>5</v>
      </c>
      <c r="H1793" s="29" t="s">
        <v>12</v>
      </c>
      <c r="I1793" s="29" t="s">
        <v>22</v>
      </c>
      <c r="J1793" s="30">
        <v>3.6074000000000002</v>
      </c>
      <c r="K1793" s="30">
        <v>2.81</v>
      </c>
      <c r="L1793" s="30"/>
      <c r="M1793" s="30">
        <v>2.48</v>
      </c>
      <c r="N1793" s="84">
        <f>[1]!b_anal_modidura_cnbd(A1793,E1793,1)</f>
        <v>3.9314</v>
      </c>
      <c r="O1793" s="85">
        <f>[1]!b_anal_yield_cnbd(A1793,D1793,1)</f>
        <v>3.6151</v>
      </c>
      <c r="P1793" s="86">
        <f>IF(U:U="国开1",0.09/N1793+J1793,IF(U:U="国开3",0.14/N1793+J1793,IF(U:U="国开5",0.24/N1793+J1793,IF(U:U="国开7",0.24/N1793+J1793,IF(U:U="国开10",0.29/N1793+J1793,IF(U:U="口行1",0.08/N1793+J1793,IF(U:U="口行2",0.08/N1793+J1793,IF(U:U="口行3",0.08/N1793+J1793,IF(U:U="口行5",0.13/N1793+J1793,IF(U:U="口行7",0.13/N1793+J1793,IF(U:U="口行10",0.18/N1793+J1793,IF(U:U="农发1",0.09/N1793+J1793,IF(U:U="农发2",0.09/N1793+J1793,IF(U:U="农发3",0.09/N1793+J1793,IF(U:U="农发5",0.14/N1793+J1793,IF(U:U="农发7",0.19/N1793+J1793,IF(U:U="农发10",0.19/N1793+J1793,IF(U:U="农发20",0.24/N1793+J1793,IF(U:U="国债1",0.05/N1793+J1793,IF(U:U="国债2",0.05/N1793+J1793,IF(U:U="国债3",0.05/N1793+J1793,IF(U:U="国开0",0,IF(U:U="农发0",0,IF(U:U="国债0",0,IF(U:U="口行0",0,0.1/N1793+J1793)))))))))))))))))))))))))</f>
        <v>3.6404671007783489</v>
      </c>
      <c r="Q1793" s="1"/>
      <c r="R1793" s="88">
        <f t="shared" si="55"/>
        <v>2.5367100778348917</v>
      </c>
      <c r="S1793" s="1"/>
      <c r="U1793" s="1" t="str">
        <f>IF(I:I="国家开发银行","国开",IF(I:I="中国进出口银行","口行",IF(I:I="中国农业发展银行","农发","国债")))&amp;IF(G:G&lt;1,"0",G1793)</f>
        <v>口行5</v>
      </c>
      <c r="W1793" s="1"/>
      <c r="X1793" s="1"/>
    </row>
    <row r="1794" spans="1:24" ht="15.75" hidden="1" x14ac:dyDescent="0.25">
      <c r="A1794" s="113" t="str">
        <f>LEFT(B1794,IFERROR(FIND("X",B1794,7),FIND("Z",B1794,7))-1)&amp;".IB"</f>
        <v>180028.IB</v>
      </c>
      <c r="B1794" s="29" t="s">
        <v>5027</v>
      </c>
      <c r="C1794" s="29" t="s">
        <v>5028</v>
      </c>
      <c r="D1794" s="33">
        <v>43467</v>
      </c>
      <c r="E1794" s="33">
        <v>43468</v>
      </c>
      <c r="F1794" s="30">
        <v>200</v>
      </c>
      <c r="G1794" s="30">
        <v>7</v>
      </c>
      <c r="H1794" s="29" t="s">
        <v>12</v>
      </c>
      <c r="I1794" s="29" t="s">
        <v>31</v>
      </c>
      <c r="J1794" s="30">
        <v>3.0461</v>
      </c>
      <c r="K1794" s="30">
        <v>2.96</v>
      </c>
      <c r="L1794" s="30">
        <v>3.1131000000000002</v>
      </c>
      <c r="M1794" s="30">
        <v>5.31</v>
      </c>
      <c r="N1794" s="84">
        <f>[1]!b_anal_modidura_cnbd(A1794,E1794,1)</f>
        <v>6.1143999999999998</v>
      </c>
      <c r="O1794" s="85">
        <f>[1]!b_anal_yield_cnbd(A1794,D1794,1)</f>
        <v>3.0823</v>
      </c>
      <c r="P1794" s="86">
        <f>IF(U:U="国开1",0.09/N1794+J1794,IF(U:U="国开3",0.14/N1794+J1794,IF(U:U="国开5",0.24/N1794+J1794,IF(U:U="国开7",0.24/N1794+J1794,IF(U:U="国开10",0.29/N1794+J1794,IF(U:U="口行1",0.08/N1794+J1794,IF(U:U="口行2",0.08/N1794+J1794,IF(U:U="口行3",0.08/N1794+J1794,IF(U:U="口行5",0.13/N1794+J1794,IF(U:U="口行7",0.13/N1794+J1794,IF(U:U="口行10",0.18/N1794+J1794,IF(U:U="农发1",0.09/N1794+J1794,IF(U:U="农发2",0.09/N1794+J1794,IF(U:U="农发3",0.09/N1794+J1794,IF(U:U="农发5",0.14/N1794+J1794,IF(U:U="农发7",0.19/N1794+J1794,IF(U:U="农发10",0.19/N1794+J1794,IF(U:U="农发20",0.24/N1794+J1794,IF(U:U="国债1",0.05/N1794+J1794,IF(U:U="国债2",0.05/N1794+J1794,IF(U:U="国债3",0.05/N1794+J1794,IF(U:U="国开0",0,IF(U:U="农发0",0,IF(U:U="国债0",0,IF(U:U="口行0",0,0.1/N1794+J1794)))))))))))))))))))))))))</f>
        <v>3.062454834489075</v>
      </c>
      <c r="Q1794" s="1"/>
      <c r="R1794" s="88">
        <f t="shared" ref="R1794:R1857" si="56">(P1794-O1794)*100</f>
        <v>-1.9845165510925078</v>
      </c>
      <c r="S1794" s="88"/>
      <c r="U1794" s="1" t="str">
        <f>IF(I:I="国家开发银行","国开",IF(I:I="中国进出口银行","口行",IF(I:I="中国农业发展银行","农发","国债")))&amp;IF(G:G&lt;1,"0",G1794)</f>
        <v>国债7</v>
      </c>
      <c r="W1794" s="1"/>
      <c r="X1794" s="1"/>
    </row>
    <row r="1795" spans="1:24" ht="15.75" hidden="1" x14ac:dyDescent="0.25">
      <c r="A1795" s="113" t="str">
        <f t="shared" ref="A1795:A1858" si="57">LEFT(B1795,IFERROR(FIND("X",B1795,7),FIND("Z",B1795,7))-1)&amp;".IB"</f>
        <v>180021.IB</v>
      </c>
      <c r="B1795" s="29" t="s">
        <v>5029</v>
      </c>
      <c r="C1795" s="29" t="s">
        <v>5030</v>
      </c>
      <c r="D1795" s="33">
        <v>43467</v>
      </c>
      <c r="E1795" s="33">
        <v>43468</v>
      </c>
      <c r="F1795" s="30">
        <v>200</v>
      </c>
      <c r="G1795" s="30">
        <v>3</v>
      </c>
      <c r="H1795" s="29" t="s">
        <v>12</v>
      </c>
      <c r="I1795" s="29" t="s">
        <v>31</v>
      </c>
      <c r="J1795" s="30">
        <v>2.7357999999999998</v>
      </c>
      <c r="K1795" s="30">
        <v>2.4500000000000002</v>
      </c>
      <c r="L1795" s="30">
        <v>2.7753999999999999</v>
      </c>
      <c r="M1795" s="30">
        <v>1.35</v>
      </c>
      <c r="N1795" s="84">
        <f>[1]!b_anal_modidura_cnbd(A1795,E1795,1)</f>
        <v>2.6074999999999999</v>
      </c>
      <c r="O1795" s="85">
        <f>[1]!b_anal_yield_cnbd(A1795,D1795,1)</f>
        <v>2.7521</v>
      </c>
      <c r="P1795" s="86">
        <f>IF(U:U="国开1",0.09/N1795+J1795,IF(U:U="国开3",0.14/N1795+J1795,IF(U:U="国开5",0.24/N1795+J1795,IF(U:U="国开7",0.24/N1795+J1795,IF(U:U="国开10",0.29/N1795+J1795,IF(U:U="口行1",0.08/N1795+J1795,IF(U:U="口行2",0.08/N1795+J1795,IF(U:U="口行3",0.08/N1795+J1795,IF(U:U="口行5",0.13/N1795+J1795,IF(U:U="口行7",0.13/N1795+J1795,IF(U:U="口行10",0.18/N1795+J1795,IF(U:U="农发1",0.09/N1795+J1795,IF(U:U="农发2",0.09/N1795+J1795,IF(U:U="农发3",0.09/N1795+J1795,IF(U:U="农发5",0.14/N1795+J1795,IF(U:U="农发7",0.19/N1795+J1795,IF(U:U="农发10",0.19/N1795+J1795,IF(U:U="农发20",0.24/N1795+J1795,IF(U:U="国债1",0.05/N1795+J1795,IF(U:U="国债2",0.05/N1795+J1795,IF(U:U="国债3",0.05/N1795+J1795,IF(U:U="国开0",0,IF(U:U="农发0",0,IF(U:U="国债0",0,IF(U:U="口行0",0,0.1/N1795+J1795)))))))))))))))))))))))))</f>
        <v>2.7549754554170658</v>
      </c>
      <c r="Q1795" s="1"/>
      <c r="R1795" s="88">
        <f t="shared" si="56"/>
        <v>0.28754554170657975</v>
      </c>
      <c r="S1795" s="1"/>
      <c r="U1795" s="1" t="str">
        <f>IF(I:I="国家开发银行","国开",IF(I:I="中国进出口银行","口行",IF(I:I="中国农业发展银行","农发","国债")))&amp;IF(G:G&lt;1,"0",G1795)</f>
        <v>国债3</v>
      </c>
      <c r="W1795" s="1"/>
      <c r="X1795" s="1"/>
    </row>
    <row r="1796" spans="1:24" ht="15.75" hidden="1" x14ac:dyDescent="0.25">
      <c r="A1796" s="113" t="str">
        <f>B1796</f>
        <v>190205.IB</v>
      </c>
      <c r="B1796" s="29" t="s">
        <v>5031</v>
      </c>
      <c r="C1796" s="29" t="s">
        <v>5032</v>
      </c>
      <c r="D1796" s="33">
        <v>43468</v>
      </c>
      <c r="E1796" s="33">
        <v>43473</v>
      </c>
      <c r="F1796" s="30">
        <v>141.5</v>
      </c>
      <c r="G1796" s="30">
        <v>10</v>
      </c>
      <c r="H1796" s="29" t="s">
        <v>12</v>
      </c>
      <c r="I1796" s="29" t="s">
        <v>15</v>
      </c>
      <c r="J1796" s="114">
        <f>[1]!b_info_couponrate(A1796)</f>
        <v>3.48</v>
      </c>
      <c r="K1796" s="30">
        <v>3.19</v>
      </c>
      <c r="L1796" s="30"/>
      <c r="M1796" s="30">
        <v>1.67</v>
      </c>
      <c r="N1796" s="84">
        <f>[1]!b_anal_modidura_cnbd(A1796,E1796,1)</f>
        <v>8.3263999999999996</v>
      </c>
      <c r="O1796" s="85">
        <f>[1]!b_anal_yield_cnbd(A1796,E1796,1)</f>
        <v>3.4702999999999999</v>
      </c>
      <c r="P1796" s="86">
        <f>IF(U:U="国开1",0.09/N1796+J1796,IF(U:U="国开3",0.14/N1796+J1796,IF(U:U="国开5",0.24/N1796+J1796,IF(U:U="国开7",0.24/N1796+J1796,IF(U:U="国开10",0.29/N1796+J1796,IF(U:U="口行1",0.08/N1796+J1796,IF(U:U="口行2",0.08/N1796+J1796,IF(U:U="口行3",0.08/N1796+J1796,IF(U:U="口行5",0.13/N1796+J1796,IF(U:U="口行7",0.13/N1796+J1796,IF(U:U="口行10",0.18/N1796+J1796,IF(U:U="农发1",0.09/N1796+J1796,IF(U:U="农发2",0.09/N1796+J1796,IF(U:U="农发3",0.09/N1796+J1796,IF(U:U="农发5",0.14/N1796+J1796,IF(U:U="农发7",0.19/N1796+J1796,IF(U:U="农发10",0.19/N1796+J1796,IF(U:U="农发20",0.24/N1796+J1796,IF(U:U="国债1",0.05/N1796+J1796,IF(U:U="国债2",0.05/N1796+J1796,IF(U:U="国债3",0.05/N1796+J1796,IF(U:U="国开0",0,IF(U:U="农发0",0,IF(U:U="国债0",0,IF(U:U="口行0",0,0.1/N1796+J1796)))))))))))))))))))))))))</f>
        <v>3.5148289777094543</v>
      </c>
      <c r="Q1796" s="1"/>
      <c r="R1796" s="88">
        <f t="shared" si="56"/>
        <v>4.4528977709454409</v>
      </c>
      <c r="S1796" s="1"/>
      <c r="U1796" s="1" t="str">
        <f>IF(I:I="国家开发银行","国开",IF(I:I="中国进出口银行","口行",IF(I:I="中国农业发展银行","农发","国债")))&amp;IF(G:G&lt;1,"0",G1796)</f>
        <v>国开10</v>
      </c>
      <c r="W1796" s="1"/>
      <c r="X1796" s="1"/>
    </row>
    <row r="1797" spans="1:24" ht="15.75" hidden="1" x14ac:dyDescent="0.25">
      <c r="A1797" s="113" t="str">
        <f t="shared" si="57"/>
        <v>180214.IB</v>
      </c>
      <c r="B1797" s="29" t="s">
        <v>5033</v>
      </c>
      <c r="C1797" s="29" t="s">
        <v>5034</v>
      </c>
      <c r="D1797" s="33">
        <v>43468</v>
      </c>
      <c r="E1797" s="33">
        <v>43473</v>
      </c>
      <c r="F1797" s="30">
        <v>60.7</v>
      </c>
      <c r="G1797" s="30">
        <v>7</v>
      </c>
      <c r="H1797" s="29" t="s">
        <v>12</v>
      </c>
      <c r="I1797" s="29" t="s">
        <v>15</v>
      </c>
      <c r="J1797" s="30">
        <v>3.6023000000000001</v>
      </c>
      <c r="K1797" s="30">
        <v>2.62</v>
      </c>
      <c r="L1797" s="30"/>
      <c r="M1797" s="30">
        <v>1.21</v>
      </c>
      <c r="N1797" s="84">
        <f>[1]!b_anal_modidura_cnbd(A1797,E1797,1)</f>
        <v>5.8193000000000001</v>
      </c>
      <c r="O1797" s="85">
        <f>[1]!b_anal_yield_cnbd(A1797,D1797-1,1)</f>
        <v>3.6901999999999999</v>
      </c>
      <c r="P1797" s="86">
        <f>IF(U:U="国开1",0.09/N1797+J1797,IF(U:U="国开3",0.14/N1797+J1797,IF(U:U="国开5",0.24/N1797+J1797,IF(U:U="国开7",0.24/N1797+J1797,IF(U:U="国开10",0.29/N1797+J1797,IF(U:U="口行1",0.08/N1797+J1797,IF(U:U="口行2",0.08/N1797+J1797,IF(U:U="口行3",0.08/N1797+J1797,IF(U:U="口行5",0.13/N1797+J1797,IF(U:U="口行7",0.13/N1797+J1797,IF(U:U="口行10",0.18/N1797+J1797,IF(U:U="农发1",0.09/N1797+J1797,IF(U:U="农发2",0.09/N1797+J1797,IF(U:U="农发3",0.09/N1797+J1797,IF(U:U="农发5",0.14/N1797+J1797,IF(U:U="农发7",0.19/N1797+J1797,IF(U:U="农发10",0.19/N1797+J1797,IF(U:U="农发20",0.24/N1797+J1797,IF(U:U="国债1",0.05/N1797+J1797,IF(U:U="国债2",0.05/N1797+J1797,IF(U:U="国债3",0.05/N1797+J1797,IF(U:U="国开0",0,IF(U:U="农发0",0,IF(U:U="国债0",0,IF(U:U="口行0",0,0.1/N1797+J1797)))))))))))))))))))))))))</f>
        <v>3.6435420737889439</v>
      </c>
      <c r="Q1797" s="1"/>
      <c r="R1797" s="88">
        <f t="shared" si="56"/>
        <v>-4.6657926211056022</v>
      </c>
      <c r="S1797" s="1"/>
      <c r="U1797" s="1" t="str">
        <f>IF(I:I="国家开发银行","国开",IF(I:I="中国进出口银行","口行",IF(I:I="中国农业发展银行","农发","国债")))&amp;IF(G:G&lt;1,"0",G1797)</f>
        <v>国开7</v>
      </c>
      <c r="W1797" s="1"/>
      <c r="X1797" s="1"/>
    </row>
    <row r="1798" spans="1:24" ht="15.75" hidden="1" x14ac:dyDescent="0.25">
      <c r="A1798" s="113" t="str">
        <f t="shared" si="57"/>
        <v>180211.IB</v>
      </c>
      <c r="B1798" s="29" t="s">
        <v>5035</v>
      </c>
      <c r="C1798" s="29" t="s">
        <v>5036</v>
      </c>
      <c r="D1798" s="33">
        <v>43468</v>
      </c>
      <c r="E1798" s="33">
        <v>43473</v>
      </c>
      <c r="F1798" s="30">
        <v>91.7</v>
      </c>
      <c r="G1798" s="30">
        <v>5</v>
      </c>
      <c r="H1798" s="29" t="s">
        <v>12</v>
      </c>
      <c r="I1798" s="29" t="s">
        <v>15</v>
      </c>
      <c r="J1798" s="30">
        <v>3.2982</v>
      </c>
      <c r="K1798" s="30">
        <v>3.5</v>
      </c>
      <c r="L1798" s="30"/>
      <c r="M1798" s="30">
        <v>1.64</v>
      </c>
      <c r="N1798" s="84">
        <f>[1]!b_anal_modidura_cnbd(A1798,E1798,1)</f>
        <v>4.1155999999999997</v>
      </c>
      <c r="O1798" s="85">
        <f>[1]!b_anal_yield_cnbd(A1798,D1798-1,1)</f>
        <v>3.3950999999999998</v>
      </c>
      <c r="P1798" s="86">
        <f>IF(U:U="国开1",0.09/N1798+J1798,IF(U:U="国开3",0.14/N1798+J1798,IF(U:U="国开5",0.24/N1798+J1798,IF(U:U="国开7",0.24/N1798+J1798,IF(U:U="国开10",0.29/N1798+J1798,IF(U:U="口行1",0.08/N1798+J1798,IF(U:U="口行2",0.08/N1798+J1798,IF(U:U="口行3",0.08/N1798+J1798,IF(U:U="口行5",0.13/N1798+J1798,IF(U:U="口行7",0.13/N1798+J1798,IF(U:U="口行10",0.18/N1798+J1798,IF(U:U="农发1",0.09/N1798+J1798,IF(U:U="农发2",0.09/N1798+J1798,IF(U:U="农发3",0.09/N1798+J1798,IF(U:U="农发5",0.14/N1798+J1798,IF(U:U="农发7",0.19/N1798+J1798,IF(U:U="农发10",0.19/N1798+J1798,IF(U:U="农发20",0.24/N1798+J1798,IF(U:U="国债1",0.05/N1798+J1798,IF(U:U="国债2",0.05/N1798+J1798,IF(U:U="国债3",0.05/N1798+J1798,IF(U:U="国开0",0,IF(U:U="农发0",0,IF(U:U="国债0",0,IF(U:U="口行0",0,0.1/N1798+J1798)))))))))))))))))))))))))</f>
        <v>3.3565147050247837</v>
      </c>
      <c r="Q1798" s="1"/>
      <c r="R1798" s="88">
        <f t="shared" si="56"/>
        <v>-3.8585294975216122</v>
      </c>
      <c r="S1798" s="1"/>
      <c r="U1798" s="1" t="str">
        <f>IF(I:I="国家开发银行","国开",IF(I:I="中国进出口银行","口行",IF(I:I="中国农业发展银行","农发","国债")))&amp;IF(G:G&lt;1,"0",G1798)</f>
        <v>国开5</v>
      </c>
      <c r="W1798" s="1"/>
      <c r="X1798" s="1"/>
    </row>
    <row r="1799" spans="1:24" ht="15.75" hidden="1" x14ac:dyDescent="0.25">
      <c r="A1799" s="113" t="str">
        <f t="shared" si="57"/>
        <v>180212.IB</v>
      </c>
      <c r="B1799" s="29" t="s">
        <v>5037</v>
      </c>
      <c r="C1799" s="29" t="s">
        <v>5038</v>
      </c>
      <c r="D1799" s="33">
        <v>43468</v>
      </c>
      <c r="E1799" s="33">
        <v>43473</v>
      </c>
      <c r="F1799" s="30">
        <v>92.6</v>
      </c>
      <c r="G1799" s="30">
        <v>3</v>
      </c>
      <c r="H1799" s="29" t="s">
        <v>12</v>
      </c>
      <c r="I1799" s="29" t="s">
        <v>15</v>
      </c>
      <c r="J1799" s="30">
        <v>3.0484</v>
      </c>
      <c r="K1799" s="30">
        <v>4.3600000000000003</v>
      </c>
      <c r="L1799" s="30"/>
      <c r="M1799" s="30">
        <v>1.19</v>
      </c>
      <c r="N1799" s="84">
        <f>[1]!b_anal_modidura_cnbd(A1799,E1799,1)</f>
        <v>2.4836999999999998</v>
      </c>
      <c r="O1799" s="85">
        <f>[1]!b_anal_yield_cnbd(A1799,D1799-1,1)</f>
        <v>3.1705000000000001</v>
      </c>
      <c r="P1799" s="86">
        <f>IF(U:U="国开1",0.09/N1799+J1799,IF(U:U="国开3",0.14/N1799+J1799,IF(U:U="国开5",0.24/N1799+J1799,IF(U:U="国开7",0.24/N1799+J1799,IF(U:U="国开10",0.29/N1799+J1799,IF(U:U="口行1",0.08/N1799+J1799,IF(U:U="口行2",0.08/N1799+J1799,IF(U:U="口行3",0.08/N1799+J1799,IF(U:U="口行5",0.13/N1799+J1799,IF(U:U="口行7",0.13/N1799+J1799,IF(U:U="口行10",0.18/N1799+J1799,IF(U:U="农发1",0.09/N1799+J1799,IF(U:U="农发2",0.09/N1799+J1799,IF(U:U="农发3",0.09/N1799+J1799,IF(U:U="农发5",0.14/N1799+J1799,IF(U:U="农发7",0.19/N1799+J1799,IF(U:U="农发10",0.19/N1799+J1799,IF(U:U="农发20",0.24/N1799+J1799,IF(U:U="国债1",0.05/N1799+J1799,IF(U:U="国债2",0.05/N1799+J1799,IF(U:U="国债3",0.05/N1799+J1799,IF(U:U="国开0",0,IF(U:U="农发0",0,IF(U:U="国债0",0,IF(U:U="口行0",0,0.1/N1799+J1799)))))))))))))))))))))))))</f>
        <v>3.1047675162056607</v>
      </c>
      <c r="Q1799" s="1"/>
      <c r="R1799" s="88">
        <f t="shared" si="56"/>
        <v>-6.573248379433938</v>
      </c>
      <c r="S1799" s="1"/>
      <c r="U1799" s="1" t="str">
        <f>IF(I:I="国家开发银行","国开",IF(I:I="中国进出口银行","口行",IF(I:I="中国农业发展银行","农发","国债")))&amp;IF(G:G&lt;1,"0",G1799)</f>
        <v>国开3</v>
      </c>
      <c r="W1799" s="1"/>
      <c r="X1799" s="1"/>
    </row>
    <row r="1800" spans="1:24" ht="15.75" hidden="1" x14ac:dyDescent="0.25">
      <c r="A1800" s="113" t="str">
        <f t="shared" si="57"/>
        <v>180411.IB</v>
      </c>
      <c r="B1800" s="29" t="s">
        <v>5039</v>
      </c>
      <c r="C1800" s="29" t="s">
        <v>5040</v>
      </c>
      <c r="D1800" s="33">
        <v>43469</v>
      </c>
      <c r="E1800" s="33">
        <v>43473</v>
      </c>
      <c r="F1800" s="30">
        <v>40</v>
      </c>
      <c r="G1800" s="30">
        <v>7</v>
      </c>
      <c r="H1800" s="29" t="s">
        <v>12</v>
      </c>
      <c r="I1800" s="29" t="s">
        <v>41</v>
      </c>
      <c r="J1800" s="30">
        <v>3.6518999999999999</v>
      </c>
      <c r="K1800" s="30">
        <v>3.06</v>
      </c>
      <c r="L1800" s="30"/>
      <c r="M1800" s="30">
        <v>5.43</v>
      </c>
      <c r="N1800" s="84">
        <f>[1]!b_anal_modidura_cnbd(A1800,E1800,1)</f>
        <v>5.8821000000000003</v>
      </c>
      <c r="O1800" s="85">
        <f>[1]!b_anal_yield_cnbd(A1800,D1800-1,1)</f>
        <v>3.7151000000000001</v>
      </c>
      <c r="P1800" s="86">
        <f>IF(U:U="国开1",0.09/N1800+J1800,IF(U:U="国开3",0.14/N1800+J1800,IF(U:U="国开5",0.24/N1800+J1800,IF(U:U="国开7",0.24/N1800+J1800,IF(U:U="国开10",0.29/N1800+J1800,IF(U:U="口行1",0.08/N1800+J1800,IF(U:U="口行2",0.08/N1800+J1800,IF(U:U="口行3",0.08/N1800+J1800,IF(U:U="口行5",0.13/N1800+J1800,IF(U:U="口行7",0.13/N1800+J1800,IF(U:U="口行10",0.18/N1800+J1800,IF(U:U="农发1",0.09/N1800+J1800,IF(U:U="农发2",0.09/N1800+J1800,IF(U:U="农发3",0.09/N1800+J1800,IF(U:U="农发5",0.14/N1800+J1800,IF(U:U="农发7",0.19/N1800+J1800,IF(U:U="农发10",0.19/N1800+J1800,IF(U:U="农发20",0.24/N1800+J1800,IF(U:U="国债1",0.05/N1800+J1800,IF(U:U="国债2",0.05/N1800+J1800,IF(U:U="国债3",0.05/N1800+J1800,IF(U:U="国开0",0,IF(U:U="农发0",0,IF(U:U="国债0",0,IF(U:U="口行0",0,0.1/N1800+J1800)))))))))))))))))))))))))</f>
        <v>3.6842013889597252</v>
      </c>
      <c r="Q1800" s="1"/>
      <c r="R1800" s="88">
        <f t="shared" si="56"/>
        <v>-3.0898611040274915</v>
      </c>
      <c r="S1800" s="1"/>
      <c r="U1800" s="1" t="str">
        <f>IF(I:I="国家开发银行","国开",IF(I:I="中国进出口银行","口行",IF(I:I="中国农业发展银行","农发","国债")))&amp;IF(G:G&lt;1,"0",G1800)</f>
        <v>农发7</v>
      </c>
      <c r="W1800" s="1"/>
      <c r="X1800" s="1"/>
    </row>
    <row r="1801" spans="1:24" ht="15.75" hidden="1" x14ac:dyDescent="0.25">
      <c r="A1801" s="113" t="str">
        <f t="shared" si="57"/>
        <v>180313.IB</v>
      </c>
      <c r="B1801" s="29" t="s">
        <v>5041</v>
      </c>
      <c r="C1801" s="29" t="s">
        <v>5042</v>
      </c>
      <c r="D1801" s="33">
        <v>43469</v>
      </c>
      <c r="E1801" s="33">
        <v>43472</v>
      </c>
      <c r="F1801" s="30">
        <v>30</v>
      </c>
      <c r="G1801" s="30">
        <v>3</v>
      </c>
      <c r="H1801" s="29" t="s">
        <v>12</v>
      </c>
      <c r="I1801" s="29" t="s">
        <v>22</v>
      </c>
      <c r="J1801" s="30">
        <v>3.1023999999999998</v>
      </c>
      <c r="K1801" s="30">
        <v>4.8600000000000003</v>
      </c>
      <c r="L1801" s="30"/>
      <c r="M1801" s="30">
        <v>1.78</v>
      </c>
      <c r="N1801" s="84">
        <f>[1]!b_anal_modidura_cnbd(A1801,E1801,1)</f>
        <v>2.5291999999999999</v>
      </c>
      <c r="O1801" s="85">
        <f>[1]!b_anal_yield_cnbd(A1801,D1801-1,1)</f>
        <v>3.1956000000000002</v>
      </c>
      <c r="P1801" s="86">
        <f>IF(U:U="国开1",0.09/N1801+J1801,IF(U:U="国开3",0.14/N1801+J1801,IF(U:U="国开5",0.24/N1801+J1801,IF(U:U="国开7",0.24/N1801+J1801,IF(U:U="国开10",0.29/N1801+J1801,IF(U:U="口行1",0.08/N1801+J1801,IF(U:U="口行2",0.08/N1801+J1801,IF(U:U="口行3",0.08/N1801+J1801,IF(U:U="口行5",0.13/N1801+J1801,IF(U:U="口行7",0.13/N1801+J1801,IF(U:U="口行10",0.18/N1801+J1801,IF(U:U="农发1",0.09/N1801+J1801,IF(U:U="农发2",0.09/N1801+J1801,IF(U:U="农发3",0.09/N1801+J1801,IF(U:U="农发5",0.14/N1801+J1801,IF(U:U="农发7",0.19/N1801+J1801,IF(U:U="农发10",0.19/N1801+J1801,IF(U:U="农发20",0.24/N1801+J1801,IF(U:U="国债1",0.05/N1801+J1801,IF(U:U="国债2",0.05/N1801+J1801,IF(U:U="国债3",0.05/N1801+J1801,IF(U:U="国开0",0,IF(U:U="农发0",0,IF(U:U="国债0",0,IF(U:U="口行0",0,0.1/N1801+J1801)))))))))))))))))))))))))</f>
        <v>3.134030555116242</v>
      </c>
      <c r="Q1801" s="1"/>
      <c r="R1801" s="88">
        <f t="shared" si="56"/>
        <v>-6.1569444883758262</v>
      </c>
      <c r="S1801" s="1"/>
      <c r="U1801" s="1" t="str">
        <f>IF(I:I="国家开发银行","国开",IF(I:I="中国进出口银行","口行",IF(I:I="中国农业发展银行","农发","国债")))&amp;IF(G:G&lt;1,"0",G1801)</f>
        <v>口行3</v>
      </c>
      <c r="W1801" s="1"/>
      <c r="X1801" s="1"/>
    </row>
    <row r="1802" spans="1:24" ht="15.75" hidden="1" x14ac:dyDescent="0.25">
      <c r="A1802" s="113" t="str">
        <f t="shared" si="57"/>
        <v>180406.IB</v>
      </c>
      <c r="B1802" s="29" t="s">
        <v>5043</v>
      </c>
      <c r="C1802" s="29" t="s">
        <v>5044</v>
      </c>
      <c r="D1802" s="33">
        <v>43469</v>
      </c>
      <c r="E1802" s="33">
        <v>43473</v>
      </c>
      <c r="F1802" s="30">
        <v>60</v>
      </c>
      <c r="G1802" s="30">
        <v>10</v>
      </c>
      <c r="H1802" s="29" t="s">
        <v>12</v>
      </c>
      <c r="I1802" s="29" t="s">
        <v>41</v>
      </c>
      <c r="J1802" s="30">
        <v>3.6497999999999999</v>
      </c>
      <c r="K1802" s="30">
        <v>3.11</v>
      </c>
      <c r="L1802" s="30"/>
      <c r="M1802" s="30">
        <v>1.59</v>
      </c>
      <c r="N1802" s="84">
        <f>[1]!b_anal_modidura_cnbd(A1802,E1802,1)</f>
        <v>7.3642000000000003</v>
      </c>
      <c r="O1802" s="85">
        <f>[1]!b_anal_yield_cnbd(A1802,D1802-1,1)</f>
        <v>3.6751999999999998</v>
      </c>
      <c r="P1802" s="86">
        <f>IF(U:U="国开1",0.09/N1802+J1802,IF(U:U="国开3",0.14/N1802+J1802,IF(U:U="国开5",0.24/N1802+J1802,IF(U:U="国开7",0.24/N1802+J1802,IF(U:U="国开10",0.29/N1802+J1802,IF(U:U="口行1",0.08/N1802+J1802,IF(U:U="口行2",0.08/N1802+J1802,IF(U:U="口行3",0.08/N1802+J1802,IF(U:U="口行5",0.13/N1802+J1802,IF(U:U="口行7",0.13/N1802+J1802,IF(U:U="口行10",0.18/N1802+J1802,IF(U:U="农发1",0.09/N1802+J1802,IF(U:U="农发2",0.09/N1802+J1802,IF(U:U="农发3",0.09/N1802+J1802,IF(U:U="农发5",0.14/N1802+J1802,IF(U:U="农发7",0.19/N1802+J1802,IF(U:U="农发10",0.19/N1802+J1802,IF(U:U="农发20",0.24/N1802+J1802,IF(U:U="国债1",0.05/N1802+J1802,IF(U:U="国债2",0.05/N1802+J1802,IF(U:U="国债3",0.05/N1802+J1802,IF(U:U="国开0",0,IF(U:U="农发0",0,IF(U:U="国债0",0,IF(U:U="口行0",0,0.1/N1802+J1802)))))))))))))))))))))))))</f>
        <v>3.6756004942831537</v>
      </c>
      <c r="Q1802" s="1"/>
      <c r="R1802" s="88">
        <f t="shared" si="56"/>
        <v>4.0049428315391822E-2</v>
      </c>
      <c r="S1802" s="1"/>
      <c r="U1802" s="1" t="str">
        <f>IF(I:I="国家开发银行","国开",IF(I:I="中国进出口银行","口行",IF(I:I="中国农业发展银行","农发","国债")))&amp;IF(G:G&lt;1,"0",G1802)</f>
        <v>农发10</v>
      </c>
      <c r="W1802" s="1"/>
      <c r="X1802" s="1"/>
    </row>
    <row r="1803" spans="1:24" ht="15.75" hidden="1" x14ac:dyDescent="0.25">
      <c r="A1803" s="113" t="str">
        <f t="shared" si="57"/>
        <v>180309.IB</v>
      </c>
      <c r="B1803" s="29" t="s">
        <v>5045</v>
      </c>
      <c r="C1803" s="29" t="s">
        <v>5046</v>
      </c>
      <c r="D1803" s="33">
        <v>43469</v>
      </c>
      <c r="E1803" s="33">
        <v>43472</v>
      </c>
      <c r="F1803" s="30">
        <v>30</v>
      </c>
      <c r="G1803" s="30">
        <v>5</v>
      </c>
      <c r="H1803" s="29" t="s">
        <v>12</v>
      </c>
      <c r="I1803" s="29" t="s">
        <v>22</v>
      </c>
      <c r="J1803" s="30">
        <v>3.3500999999999999</v>
      </c>
      <c r="K1803" s="30">
        <v>4.4800000000000004</v>
      </c>
      <c r="L1803" s="30"/>
      <c r="M1803" s="30">
        <v>1.26</v>
      </c>
      <c r="N1803" s="84">
        <f>[1]!b_anal_modidura_cnbd(A1803,E1803,1)</f>
        <v>3.9196</v>
      </c>
      <c r="O1803" s="85">
        <f>[1]!b_anal_yield_cnbd(A1803,D1803-1,1)</f>
        <v>3.4453999999999998</v>
      </c>
      <c r="P1803" s="86">
        <f>IF(U:U="国开1",0.09/N1803+J1803,IF(U:U="国开3",0.14/N1803+J1803,IF(U:U="国开5",0.24/N1803+J1803,IF(U:U="国开7",0.24/N1803+J1803,IF(U:U="国开10",0.29/N1803+J1803,IF(U:U="口行1",0.08/N1803+J1803,IF(U:U="口行2",0.08/N1803+J1803,IF(U:U="口行3",0.08/N1803+J1803,IF(U:U="口行5",0.13/N1803+J1803,IF(U:U="口行7",0.13/N1803+J1803,IF(U:U="口行10",0.18/N1803+J1803,IF(U:U="农发1",0.09/N1803+J1803,IF(U:U="农发2",0.09/N1803+J1803,IF(U:U="农发3",0.09/N1803+J1803,IF(U:U="农发5",0.14/N1803+J1803,IF(U:U="农发7",0.19/N1803+J1803,IF(U:U="农发10",0.19/N1803+J1803,IF(U:U="农发20",0.24/N1803+J1803,IF(U:U="国债1",0.05/N1803+J1803,IF(U:U="国债2",0.05/N1803+J1803,IF(U:U="国债3",0.05/N1803+J1803,IF(U:U="国开0",0,IF(U:U="农发0",0,IF(U:U="国债0",0,IF(U:U="口行0",0,0.1/N1803+J1803)))))))))))))))))))))))))</f>
        <v>3.3832666496581281</v>
      </c>
      <c r="Q1803" s="1"/>
      <c r="R1803" s="88">
        <f t="shared" si="56"/>
        <v>-6.2133350341871729</v>
      </c>
      <c r="S1803" s="1"/>
      <c r="U1803" s="1" t="str">
        <f>IF(I:I="国家开发银行","国开",IF(I:I="中国进出口银行","口行",IF(I:I="中国农业发展银行","农发","国债")))&amp;IF(G:G&lt;1,"0",G1803)</f>
        <v>口行5</v>
      </c>
      <c r="W1803" s="1"/>
      <c r="X1803" s="1"/>
    </row>
    <row r="1804" spans="1:24" ht="15.75" hidden="1" x14ac:dyDescent="0.25">
      <c r="A1804" s="113" t="str">
        <f t="shared" si="57"/>
        <v>180413.IB</v>
      </c>
      <c r="B1804" s="29" t="s">
        <v>5047</v>
      </c>
      <c r="C1804" s="29" t="s">
        <v>5048</v>
      </c>
      <c r="D1804" s="33">
        <v>43472</v>
      </c>
      <c r="E1804" s="33">
        <v>43474</v>
      </c>
      <c r="F1804" s="30">
        <v>50</v>
      </c>
      <c r="G1804" s="30">
        <v>5</v>
      </c>
      <c r="H1804" s="29" t="s">
        <v>12</v>
      </c>
      <c r="I1804" s="29" t="s">
        <v>41</v>
      </c>
      <c r="J1804" s="30">
        <v>3.3633000000000002</v>
      </c>
      <c r="K1804" s="30">
        <v>4.79</v>
      </c>
      <c r="L1804" s="30"/>
      <c r="M1804" s="30">
        <v>6.25</v>
      </c>
      <c r="N1804" s="84">
        <f>[1]!b_anal_modidura_cnbd(A1804,E1804,1)</f>
        <v>4.3887</v>
      </c>
      <c r="O1804" s="85">
        <f>[1]!b_anal_yield_cnbd(A1804,D1804,1)</f>
        <v>3.4350999999999998</v>
      </c>
      <c r="P1804" s="86">
        <f>IF(U:U="国开1",0.09/N1804+J1804,IF(U:U="国开3",0.14/N1804+J1804,IF(U:U="国开5",0.24/N1804+J1804,IF(U:U="国开7",0.24/N1804+J1804,IF(U:U="国开10",0.29/N1804+J1804,IF(U:U="口行1",0.08/N1804+J1804,IF(U:U="口行2",0.08/N1804+J1804,IF(U:U="口行3",0.08/N1804+J1804,IF(U:U="口行5",0.13/N1804+J1804,IF(U:U="口行7",0.13/N1804+J1804,IF(U:U="口行10",0.18/N1804+J1804,IF(U:U="农发1",0.09/N1804+J1804,IF(U:U="农发2",0.09/N1804+J1804,IF(U:U="农发3",0.09/N1804+J1804,IF(U:U="农发5",0.14/N1804+J1804,IF(U:U="农发7",0.19/N1804+J1804,IF(U:U="农发10",0.19/N1804+J1804,IF(U:U="农发20",0.24/N1804+J1804,IF(U:U="国债1",0.05/N1804+J1804,IF(U:U="国债2",0.05/N1804+J1804,IF(U:U="国债3",0.05/N1804+J1804,IF(U:U="国开0",0,IF(U:U="农发0",0,IF(U:U="国债0",0,IF(U:U="口行0",0,0.1/N1804+J1804)))))))))))))))))))))))))</f>
        <v>3.395200107093217</v>
      </c>
      <c r="Q1804" s="1"/>
      <c r="R1804" s="88">
        <f t="shared" si="56"/>
        <v>-3.9899892906782863</v>
      </c>
      <c r="S1804" s="1"/>
      <c r="U1804" s="1" t="str">
        <f>IF(I:I="国家开发银行","国开",IF(I:I="中国进出口银行","口行",IF(I:I="中国农业发展银行","农发","国债")))&amp;IF(G:G&lt;1,"0",G1804)</f>
        <v>农发5</v>
      </c>
      <c r="W1804" s="1"/>
      <c r="X1804" s="1"/>
    </row>
    <row r="1805" spans="1:24" ht="15.75" hidden="1" x14ac:dyDescent="0.25">
      <c r="A1805" s="113" t="str">
        <f t="shared" si="57"/>
        <v>180412.IB</v>
      </c>
      <c r="B1805" s="29" t="s">
        <v>5049</v>
      </c>
      <c r="C1805" s="29" t="s">
        <v>5050</v>
      </c>
      <c r="D1805" s="33">
        <v>43472</v>
      </c>
      <c r="E1805" s="33">
        <v>43474</v>
      </c>
      <c r="F1805" s="30">
        <v>50</v>
      </c>
      <c r="G1805" s="30">
        <v>3</v>
      </c>
      <c r="H1805" s="29" t="s">
        <v>12</v>
      </c>
      <c r="I1805" s="29" t="s">
        <v>41</v>
      </c>
      <c r="J1805" s="30">
        <v>3.101</v>
      </c>
      <c r="K1805" s="30">
        <v>5.0999999999999996</v>
      </c>
      <c r="L1805" s="30"/>
      <c r="M1805" s="30">
        <v>1.78</v>
      </c>
      <c r="N1805" s="84">
        <f>[1]!b_anal_modidura_cnbd(A1805,E1805,1)</f>
        <v>2.6871</v>
      </c>
      <c r="O1805" s="85">
        <f>[1]!b_anal_yield_cnbd(A1805,D1805,1)</f>
        <v>3.1425000000000001</v>
      </c>
      <c r="P1805" s="86">
        <f>IF(U:U="国开1",0.09/N1805+J1805,IF(U:U="国开3",0.14/N1805+J1805,IF(U:U="国开5",0.24/N1805+J1805,IF(U:U="国开7",0.24/N1805+J1805,IF(U:U="国开10",0.29/N1805+J1805,IF(U:U="口行1",0.08/N1805+J1805,IF(U:U="口行2",0.08/N1805+J1805,IF(U:U="口行3",0.08/N1805+J1805,IF(U:U="口行5",0.13/N1805+J1805,IF(U:U="口行7",0.13/N1805+J1805,IF(U:U="口行10",0.18/N1805+J1805,IF(U:U="农发1",0.09/N1805+J1805,IF(U:U="农发2",0.09/N1805+J1805,IF(U:U="农发3",0.09/N1805+J1805,IF(U:U="农发5",0.14/N1805+J1805,IF(U:U="农发7",0.19/N1805+J1805,IF(U:U="农发10",0.19/N1805+J1805,IF(U:U="农发20",0.24/N1805+J1805,IF(U:U="国债1",0.05/N1805+J1805,IF(U:U="国债2",0.05/N1805+J1805,IF(U:U="国债3",0.05/N1805+J1805,IF(U:U="国开0",0,IF(U:U="农发0",0,IF(U:U="国债0",0,IF(U:U="口行0",0,0.1/N1805+J1805)))))))))))))))))))))))))</f>
        <v>3.1344933571508315</v>
      </c>
      <c r="Q1805" s="1"/>
      <c r="R1805" s="88">
        <f t="shared" si="56"/>
        <v>-0.80066428491685215</v>
      </c>
      <c r="S1805" s="1"/>
      <c r="U1805" s="1" t="str">
        <f>IF(I:I="国家开发银行","国开",IF(I:I="中国进出口银行","口行",IF(I:I="中国农业发展银行","农发","国债")))&amp;IF(G:G&lt;1,"0",G1805)</f>
        <v>农发3</v>
      </c>
      <c r="W1805" s="1"/>
      <c r="X1805" s="1"/>
    </row>
    <row r="1806" spans="1:24" ht="15.75" hidden="1" x14ac:dyDescent="0.25">
      <c r="A1806" s="113" t="str">
        <f t="shared" si="57"/>
        <v>180214.IB</v>
      </c>
      <c r="B1806" s="29" t="s">
        <v>5051</v>
      </c>
      <c r="C1806" s="29" t="s">
        <v>5052</v>
      </c>
      <c r="D1806" s="33">
        <v>43473</v>
      </c>
      <c r="E1806" s="33">
        <v>43475</v>
      </c>
      <c r="F1806" s="30">
        <v>60</v>
      </c>
      <c r="G1806" s="30">
        <v>7</v>
      </c>
      <c r="H1806" s="29" t="s">
        <v>12</v>
      </c>
      <c r="I1806" s="29" t="s">
        <v>15</v>
      </c>
      <c r="J1806" s="30">
        <v>3.5661</v>
      </c>
      <c r="K1806" s="30">
        <v>3.14</v>
      </c>
      <c r="L1806" s="30"/>
      <c r="M1806" s="30">
        <v>1.35</v>
      </c>
      <c r="N1806" s="84">
        <f>[1]!b_anal_modidura_cnbd(A1806,E1806,1)</f>
        <v>5.8116000000000003</v>
      </c>
      <c r="O1806" s="85">
        <f>[1]!b_anal_yield_cnbd(A1806,D1806-1,1)</f>
        <v>3.6551999999999998</v>
      </c>
      <c r="P1806" s="86">
        <f>IF(U:U="国开1",0.09/N1806+J1806,IF(U:U="国开3",0.14/N1806+J1806,IF(U:U="国开5",0.24/N1806+J1806,IF(U:U="国开7",0.24/N1806+J1806,IF(U:U="国开10",0.29/N1806+J1806,IF(U:U="口行1",0.08/N1806+J1806,IF(U:U="口行2",0.08/N1806+J1806,IF(U:U="口行3",0.08/N1806+J1806,IF(U:U="口行5",0.13/N1806+J1806,IF(U:U="口行7",0.13/N1806+J1806,IF(U:U="口行10",0.18/N1806+J1806,IF(U:U="农发1",0.09/N1806+J1806,IF(U:U="农发2",0.09/N1806+J1806,IF(U:U="农发3",0.09/N1806+J1806,IF(U:U="农发5",0.14/N1806+J1806,IF(U:U="农发7",0.19/N1806+J1806,IF(U:U="农发10",0.19/N1806+J1806,IF(U:U="农发20",0.24/N1806+J1806,IF(U:U="国债1",0.05/N1806+J1806,IF(U:U="国债2",0.05/N1806+J1806,IF(U:U="国债3",0.05/N1806+J1806,IF(U:U="国开0",0,IF(U:U="农发0",0,IF(U:U="国债0",0,IF(U:U="口行0",0,0.1/N1806+J1806)))))))))))))))))))))))))</f>
        <v>3.6073967169110057</v>
      </c>
      <c r="Q1806" s="1"/>
      <c r="R1806" s="88">
        <f t="shared" si="56"/>
        <v>-4.7803283088994064</v>
      </c>
      <c r="S1806" s="1"/>
      <c r="U1806" s="1" t="str">
        <f>IF(I:I="国家开发银行","国开",IF(I:I="中国进出口银行","口行",IF(I:I="中国农业发展银行","农发","国债")))&amp;IF(G:G&lt;1,"0",G1806)</f>
        <v>国开7</v>
      </c>
      <c r="W1806" s="1"/>
      <c r="X1806" s="1"/>
    </row>
    <row r="1807" spans="1:24" ht="15.75" hidden="1" x14ac:dyDescent="0.25">
      <c r="A1807" s="113" t="str">
        <f t="shared" si="57"/>
        <v>180212.IB</v>
      </c>
      <c r="B1807" s="29" t="s">
        <v>5053</v>
      </c>
      <c r="C1807" s="29" t="s">
        <v>5054</v>
      </c>
      <c r="D1807" s="33">
        <v>43473</v>
      </c>
      <c r="E1807" s="33">
        <v>43475</v>
      </c>
      <c r="F1807" s="30">
        <v>80</v>
      </c>
      <c r="G1807" s="30">
        <v>3</v>
      </c>
      <c r="H1807" s="29" t="s">
        <v>12</v>
      </c>
      <c r="I1807" s="29" t="s">
        <v>15</v>
      </c>
      <c r="J1807" s="30">
        <v>2.9845000000000002</v>
      </c>
      <c r="K1807" s="30">
        <v>2.74</v>
      </c>
      <c r="L1807" s="30"/>
      <c r="M1807" s="30">
        <v>2.17</v>
      </c>
      <c r="N1807" s="84">
        <f>[1]!b_anal_modidura_cnbd(A1807,E1807,1)</f>
        <v>2.4777</v>
      </c>
      <c r="O1807" s="85">
        <f>[1]!b_anal_yield_cnbd(A1807,D1807-1,1)</f>
        <v>3.1004999999999998</v>
      </c>
      <c r="P1807" s="86">
        <f>IF(U:U="国开1",0.09/N1807+J1807,IF(U:U="国开3",0.14/N1807+J1807,IF(U:U="国开5",0.24/N1807+J1807,IF(U:U="国开7",0.24/N1807+J1807,IF(U:U="国开10",0.29/N1807+J1807,IF(U:U="口行1",0.08/N1807+J1807,IF(U:U="口行2",0.08/N1807+J1807,IF(U:U="口行3",0.08/N1807+J1807,IF(U:U="口行5",0.13/N1807+J1807,IF(U:U="口行7",0.13/N1807+J1807,IF(U:U="口行10",0.18/N1807+J1807,IF(U:U="农发1",0.09/N1807+J1807,IF(U:U="农发2",0.09/N1807+J1807,IF(U:U="农发3",0.09/N1807+J1807,IF(U:U="农发5",0.14/N1807+J1807,IF(U:U="农发7",0.19/N1807+J1807,IF(U:U="农发10",0.19/N1807+J1807,IF(U:U="农发20",0.24/N1807+J1807,IF(U:U="国债1",0.05/N1807+J1807,IF(U:U="国债2",0.05/N1807+J1807,IF(U:U="国债3",0.05/N1807+J1807,IF(U:U="国开0",0,IF(U:U="农发0",0,IF(U:U="国债0",0,IF(U:U="口行0",0,0.1/N1807+J1807)))))))))))))))))))))))))</f>
        <v>3.0410040158211245</v>
      </c>
      <c r="Q1807" s="1"/>
      <c r="R1807" s="88">
        <f t="shared" si="56"/>
        <v>-5.9495984178875361</v>
      </c>
      <c r="S1807" s="1"/>
      <c r="U1807" s="1" t="str">
        <f>IF(I:I="国家开发银行","国开",IF(I:I="中国进出口银行","口行",IF(I:I="中国农业发展银行","农发","国债")))&amp;IF(G:G&lt;1,"0",G1807)</f>
        <v>国开3</v>
      </c>
      <c r="W1807" s="1"/>
      <c r="X1807" s="1"/>
    </row>
    <row r="1808" spans="1:24" ht="15.75" hidden="1" x14ac:dyDescent="0.25">
      <c r="A1808" s="113" t="str">
        <f t="shared" si="57"/>
        <v>180023.IB</v>
      </c>
      <c r="B1808" s="29" t="s">
        <v>5055</v>
      </c>
      <c r="C1808" s="29" t="s">
        <v>5056</v>
      </c>
      <c r="D1808" s="33">
        <v>43474</v>
      </c>
      <c r="E1808" s="33">
        <v>43475</v>
      </c>
      <c r="F1808" s="30">
        <v>200</v>
      </c>
      <c r="G1808" s="30">
        <v>5</v>
      </c>
      <c r="H1808" s="29" t="s">
        <v>12</v>
      </c>
      <c r="I1808" s="29" t="s">
        <v>31</v>
      </c>
      <c r="J1808" s="30">
        <v>2.7572000000000001</v>
      </c>
      <c r="K1808" s="30">
        <v>2.79</v>
      </c>
      <c r="L1808" s="30">
        <v>2.8220999999999998</v>
      </c>
      <c r="M1808" s="30">
        <v>1.55</v>
      </c>
      <c r="N1808" s="84">
        <f>[1]!b_anal_modidura_cnbd(A1808,E1808,1)</f>
        <v>4.3399000000000001</v>
      </c>
      <c r="O1808" s="85">
        <f>[1]!b_anal_yield_cnbd(A1808,D1808-1,1)</f>
        <v>2.8603000000000001</v>
      </c>
      <c r="P1808" s="86">
        <f>IF(U:U="国开1",0.09/N1808+J1808,IF(U:U="国开3",0.14/N1808+J1808,IF(U:U="国开5",0.24/N1808+J1808,IF(U:U="国开7",0.24/N1808+J1808,IF(U:U="国开10",0.29/N1808+J1808,IF(U:U="口行1",0.08/N1808+J1808,IF(U:U="口行2",0.08/N1808+J1808,IF(U:U="口行3",0.08/N1808+J1808,IF(U:U="口行5",0.13/N1808+J1808,IF(U:U="口行7",0.13/N1808+J1808,IF(U:U="口行10",0.18/N1808+J1808,IF(U:U="农发1",0.09/N1808+J1808,IF(U:U="农发2",0.09/N1808+J1808,IF(U:U="农发3",0.09/N1808+J1808,IF(U:U="农发5",0.14/N1808+J1808,IF(U:U="农发7",0.19/N1808+J1808,IF(U:U="农发10",0.19/N1808+J1808,IF(U:U="农发20",0.24/N1808+J1808,IF(U:U="国债1",0.05/N1808+J1808,IF(U:U="国债2",0.05/N1808+J1808,IF(U:U="国债3",0.05/N1808+J1808,IF(U:U="国开0",0,IF(U:U="农发0",0,IF(U:U="国债0",0,IF(U:U="口行0",0,0.1/N1808+J1808)))))))))))))))))))))))))</f>
        <v>2.7802420055761656</v>
      </c>
      <c r="Q1808" s="1"/>
      <c r="R1808" s="88">
        <f t="shared" si="56"/>
        <v>-8.0057994423834433</v>
      </c>
      <c r="S1808" s="1"/>
      <c r="U1808" s="1" t="str">
        <f>IF(I:I="国家开发银行","国开",IF(I:I="中国进出口银行","口行",IF(I:I="中国农业发展银行","农发","国债")))&amp;IF(G:G&lt;1,"0",G1808)</f>
        <v>国债5</v>
      </c>
      <c r="W1808" s="1"/>
      <c r="X1808" s="1"/>
    </row>
    <row r="1809" spans="1:24" ht="15.75" hidden="1" x14ac:dyDescent="0.25">
      <c r="A1809" s="113" t="str">
        <f t="shared" si="57"/>
        <v>180406.IB</v>
      </c>
      <c r="B1809" s="29" t="s">
        <v>5057</v>
      </c>
      <c r="C1809" s="29" t="s">
        <v>5058</v>
      </c>
      <c r="D1809" s="33">
        <v>43474</v>
      </c>
      <c r="E1809" s="33">
        <v>43476</v>
      </c>
      <c r="F1809" s="30">
        <v>60</v>
      </c>
      <c r="G1809" s="30">
        <v>10</v>
      </c>
      <c r="H1809" s="29" t="s">
        <v>12</v>
      </c>
      <c r="I1809" s="29" t="s">
        <v>41</v>
      </c>
      <c r="J1809" s="30">
        <v>3.6440000000000001</v>
      </c>
      <c r="K1809" s="30">
        <v>3.12</v>
      </c>
      <c r="L1809" s="30"/>
      <c r="M1809" s="30">
        <v>1.02</v>
      </c>
      <c r="N1809" s="84">
        <f>[1]!b_anal_modidura_cnbd(A1809,E1809,1)</f>
        <v>7.3489000000000004</v>
      </c>
      <c r="O1809" s="85">
        <f>[1]!b_anal_yield_cnbd(A1809,D1809-1,1)</f>
        <v>3.6751999999999998</v>
      </c>
      <c r="P1809" s="86">
        <f>IF(U:U="国开1",0.09/N1809+J1809,IF(U:U="国开3",0.14/N1809+J1809,IF(U:U="国开5",0.24/N1809+J1809,IF(U:U="国开7",0.24/N1809+J1809,IF(U:U="国开10",0.29/N1809+J1809,IF(U:U="口行1",0.08/N1809+J1809,IF(U:U="口行2",0.08/N1809+J1809,IF(U:U="口行3",0.08/N1809+J1809,IF(U:U="口行5",0.13/N1809+J1809,IF(U:U="口行7",0.13/N1809+J1809,IF(U:U="口行10",0.18/N1809+J1809,IF(U:U="农发1",0.09/N1809+J1809,IF(U:U="农发2",0.09/N1809+J1809,IF(U:U="农发3",0.09/N1809+J1809,IF(U:U="农发5",0.14/N1809+J1809,IF(U:U="农发7",0.19/N1809+J1809,IF(U:U="农发10",0.19/N1809+J1809,IF(U:U="农发20",0.24/N1809+J1809,IF(U:U="国债1",0.05/N1809+J1809,IF(U:U="国债2",0.05/N1809+J1809,IF(U:U="国债3",0.05/N1809+J1809,IF(U:U="国开0",0,IF(U:U="农发0",0,IF(U:U="国债0",0,IF(U:U="口行0",0,0.1/N1809+J1809)))))))))))))))))))))))))</f>
        <v>3.6698542094735269</v>
      </c>
      <c r="Q1809" s="1"/>
      <c r="R1809" s="88">
        <f t="shared" si="56"/>
        <v>-0.53457905264728822</v>
      </c>
      <c r="S1809" s="1"/>
      <c r="U1809" s="1" t="str">
        <f>IF(I:I="国家开发银行","国开",IF(I:I="中国进出口银行","口行",IF(I:I="中国农业发展银行","农发","国债")))&amp;IF(G:G&lt;1,"0",G1809)</f>
        <v>农发10</v>
      </c>
      <c r="W1809" s="1"/>
      <c r="X1809" s="1"/>
    </row>
    <row r="1810" spans="1:24" ht="15.75" hidden="1" x14ac:dyDescent="0.25">
      <c r="A1810" s="113" t="str">
        <f t="shared" si="57"/>
        <v>180411.IB</v>
      </c>
      <c r="B1810" s="29" t="s">
        <v>5059</v>
      </c>
      <c r="C1810" s="29" t="s">
        <v>5060</v>
      </c>
      <c r="D1810" s="33">
        <v>43474</v>
      </c>
      <c r="E1810" s="33">
        <v>43476</v>
      </c>
      <c r="F1810" s="30">
        <v>40</v>
      </c>
      <c r="G1810" s="30">
        <v>7</v>
      </c>
      <c r="H1810" s="29" t="s">
        <v>12</v>
      </c>
      <c r="I1810" s="29" t="s">
        <v>41</v>
      </c>
      <c r="J1810" s="30">
        <v>3.5924</v>
      </c>
      <c r="K1810" s="30">
        <v>3.34</v>
      </c>
      <c r="L1810" s="30"/>
      <c r="M1810" s="30">
        <v>1.76</v>
      </c>
      <c r="N1810" s="84">
        <f>[1]!b_anal_modidura_cnbd(A1810,E1810,1)</f>
        <v>5.8719000000000001</v>
      </c>
      <c r="O1810" s="85">
        <f>[1]!b_anal_yield_cnbd(A1810,D1810-1,1)</f>
        <v>3.6326000000000001</v>
      </c>
      <c r="P1810" s="86">
        <f>IF(U:U="国开1",0.09/N1810+J1810,IF(U:U="国开3",0.14/N1810+J1810,IF(U:U="国开5",0.24/N1810+J1810,IF(U:U="国开7",0.24/N1810+J1810,IF(U:U="国开10",0.29/N1810+J1810,IF(U:U="口行1",0.08/N1810+J1810,IF(U:U="口行2",0.08/N1810+J1810,IF(U:U="口行3",0.08/N1810+J1810,IF(U:U="口行5",0.13/N1810+J1810,IF(U:U="口行7",0.13/N1810+J1810,IF(U:U="口行10",0.18/N1810+J1810,IF(U:U="农发1",0.09/N1810+J1810,IF(U:U="农发2",0.09/N1810+J1810,IF(U:U="农发3",0.09/N1810+J1810,IF(U:U="农发5",0.14/N1810+J1810,IF(U:U="农发7",0.19/N1810+J1810,IF(U:U="农发10",0.19/N1810+J1810,IF(U:U="农发20",0.24/N1810+J1810,IF(U:U="国债1",0.05/N1810+J1810,IF(U:U="国债2",0.05/N1810+J1810,IF(U:U="国债3",0.05/N1810+J1810,IF(U:U="国开0",0,IF(U:U="农发0",0,IF(U:U="国债0",0,IF(U:U="口行0",0,0.1/N1810+J1810)))))))))))))))))))))))))</f>
        <v>3.6247574992762139</v>
      </c>
      <c r="Q1810" s="1"/>
      <c r="R1810" s="88">
        <f t="shared" si="56"/>
        <v>-0.78425007237861166</v>
      </c>
      <c r="S1810" s="1"/>
      <c r="U1810" s="1" t="str">
        <f>IF(I:I="国家开发银行","国开",IF(I:I="中国进出口银行","口行",IF(I:I="中国农业发展银行","农发","国债")))&amp;IF(G:G&lt;1,"0",G1810)</f>
        <v>农发7</v>
      </c>
      <c r="W1810" s="1"/>
      <c r="X1810" s="1"/>
    </row>
    <row r="1811" spans="1:24" ht="15.75" hidden="1" x14ac:dyDescent="0.25">
      <c r="A1811" s="113" t="str">
        <f t="shared" si="57"/>
        <v>180313.IB</v>
      </c>
      <c r="B1811" s="29" t="s">
        <v>5061</v>
      </c>
      <c r="C1811" s="29" t="s">
        <v>5062</v>
      </c>
      <c r="D1811" s="33">
        <v>43475</v>
      </c>
      <c r="E1811" s="33">
        <v>43479</v>
      </c>
      <c r="F1811" s="30">
        <v>30</v>
      </c>
      <c r="G1811" s="30">
        <v>3</v>
      </c>
      <c r="H1811" s="29" t="s">
        <v>12</v>
      </c>
      <c r="I1811" s="29" t="s">
        <v>22</v>
      </c>
      <c r="J1811" s="30">
        <v>3.0444</v>
      </c>
      <c r="K1811" s="30">
        <v>5.14</v>
      </c>
      <c r="L1811" s="30"/>
      <c r="M1811" s="30">
        <v>19</v>
      </c>
      <c r="N1811" s="84">
        <f>[1]!b_anal_modidura_cnbd(A1811,E1811,1)</f>
        <v>2.5104000000000002</v>
      </c>
      <c r="O1811" s="85">
        <f>[1]!b_anal_yield_cnbd(A1811,D1811-1,1)</f>
        <v>3.1255999999999999</v>
      </c>
      <c r="P1811" s="86">
        <f>IF(U:U="国开1",0.09/N1811+J1811,IF(U:U="国开3",0.14/N1811+J1811,IF(U:U="国开5",0.24/N1811+J1811,IF(U:U="国开7",0.24/N1811+J1811,IF(U:U="国开10",0.29/N1811+J1811,IF(U:U="口行1",0.08/N1811+J1811,IF(U:U="口行2",0.08/N1811+J1811,IF(U:U="口行3",0.08/N1811+J1811,IF(U:U="口行5",0.13/N1811+J1811,IF(U:U="口行7",0.13/N1811+J1811,IF(U:U="口行10",0.18/N1811+J1811,IF(U:U="农发1",0.09/N1811+J1811,IF(U:U="农发2",0.09/N1811+J1811,IF(U:U="农发3",0.09/N1811+J1811,IF(U:U="农发5",0.14/N1811+J1811,IF(U:U="农发7",0.19/N1811+J1811,IF(U:U="农发10",0.19/N1811+J1811,IF(U:U="农发20",0.24/N1811+J1811,IF(U:U="国债1",0.05/N1811+J1811,IF(U:U="国债2",0.05/N1811+J1811,IF(U:U="国债3",0.05/N1811+J1811,IF(U:U="国开0",0,IF(U:U="农发0",0,IF(U:U="国债0",0,IF(U:U="口行0",0,0.1/N1811+J1811)))))))))))))))))))))))))</f>
        <v>3.0762674314850225</v>
      </c>
      <c r="Q1811" s="1"/>
      <c r="R1811" s="88">
        <f t="shared" si="56"/>
        <v>-4.9332568514977471</v>
      </c>
      <c r="S1811" s="1"/>
      <c r="U1811" s="1" t="str">
        <f>IF(I:I="国家开发银行","国开",IF(I:I="中国进出口银行","口行",IF(I:I="中国农业发展银行","农发","国债")))&amp;IF(G:G&lt;1,"0",G1811)</f>
        <v>口行3</v>
      </c>
      <c r="W1811" s="1"/>
      <c r="X1811" s="1"/>
    </row>
    <row r="1812" spans="1:24" ht="15.75" hidden="1" x14ac:dyDescent="0.25">
      <c r="A1812" s="113" t="str">
        <f t="shared" si="57"/>
        <v>180310.IB</v>
      </c>
      <c r="B1812" s="29" t="s">
        <v>5063</v>
      </c>
      <c r="C1812" s="29" t="s">
        <v>5064</v>
      </c>
      <c r="D1812" s="33">
        <v>43475</v>
      </c>
      <c r="E1812" s="33">
        <v>43479</v>
      </c>
      <c r="F1812" s="30">
        <v>38.299999999999997</v>
      </c>
      <c r="G1812" s="30">
        <v>10</v>
      </c>
      <c r="H1812" s="29" t="s">
        <v>12</v>
      </c>
      <c r="I1812" s="29" t="s">
        <v>22</v>
      </c>
      <c r="J1812" s="30">
        <v>3.6739000000000002</v>
      </c>
      <c r="K1812" s="30">
        <v>3.61</v>
      </c>
      <c r="L1812" s="30"/>
      <c r="M1812" s="30">
        <v>1.54</v>
      </c>
      <c r="N1812" s="84">
        <f>[1]!b_anal_modidura_cnbd(A1812,E1812,1)</f>
        <v>7.1574</v>
      </c>
      <c r="O1812" s="85">
        <f>[1]!b_anal_yield_cnbd(A1812,D1812-1,1)</f>
        <v>3.7353000000000001</v>
      </c>
      <c r="P1812" s="86">
        <f>IF(U:U="国开1",0.09/N1812+J1812,IF(U:U="国开3",0.14/N1812+J1812,IF(U:U="国开5",0.24/N1812+J1812,IF(U:U="国开7",0.24/N1812+J1812,IF(U:U="国开10",0.29/N1812+J1812,IF(U:U="口行1",0.08/N1812+J1812,IF(U:U="口行2",0.08/N1812+J1812,IF(U:U="口行3",0.08/N1812+J1812,IF(U:U="口行5",0.13/N1812+J1812,IF(U:U="口行7",0.13/N1812+J1812,IF(U:U="口行10",0.18/N1812+J1812,IF(U:U="农发1",0.09/N1812+J1812,IF(U:U="农发2",0.09/N1812+J1812,IF(U:U="农发3",0.09/N1812+J1812,IF(U:U="农发5",0.14/N1812+J1812,IF(U:U="农发7",0.19/N1812+J1812,IF(U:U="农发10",0.19/N1812+J1812,IF(U:U="农发20",0.24/N1812+J1812,IF(U:U="国债1",0.05/N1812+J1812,IF(U:U="国债2",0.05/N1812+J1812,IF(U:U="国债3",0.05/N1812+J1812,IF(U:U="国开0",0,IF(U:U="农发0",0,IF(U:U="国债0",0,IF(U:U="口行0",0,0.1/N1812+J1812)))))))))))))))))))))))))</f>
        <v>3.6990487970492079</v>
      </c>
      <c r="Q1812" s="1"/>
      <c r="R1812" s="88">
        <f t="shared" si="56"/>
        <v>-3.6251202950792205</v>
      </c>
      <c r="S1812" s="1"/>
      <c r="U1812" s="1" t="str">
        <f>IF(I:I="国家开发银行","国开",IF(I:I="中国进出口银行","口行",IF(I:I="中国农业发展银行","农发","国债")))&amp;IF(G:G&lt;1,"0",G1812)</f>
        <v>口行10</v>
      </c>
      <c r="W1812" s="1"/>
      <c r="X1812" s="1"/>
    </row>
    <row r="1813" spans="1:24" ht="15.75" hidden="1" x14ac:dyDescent="0.25">
      <c r="A1813" s="113" t="str">
        <f t="shared" si="57"/>
        <v>180309.IB</v>
      </c>
      <c r="B1813" s="29" t="s">
        <v>5065</v>
      </c>
      <c r="C1813" s="29" t="s">
        <v>5066</v>
      </c>
      <c r="D1813" s="33">
        <v>43475</v>
      </c>
      <c r="E1813" s="33">
        <v>43479</v>
      </c>
      <c r="F1813" s="30">
        <v>34</v>
      </c>
      <c r="G1813" s="30">
        <v>5</v>
      </c>
      <c r="H1813" s="29" t="s">
        <v>12</v>
      </c>
      <c r="I1813" s="29" t="s">
        <v>22</v>
      </c>
      <c r="J1813" s="30">
        <v>3.2608000000000001</v>
      </c>
      <c r="K1813" s="30">
        <v>5.17</v>
      </c>
      <c r="L1813" s="30"/>
      <c r="M1813" s="30">
        <v>8.8800000000000008</v>
      </c>
      <c r="N1813" s="84">
        <f>[1]!b_anal_modidura_cnbd(A1813,E1813,1)</f>
        <v>3.9039000000000001</v>
      </c>
      <c r="O1813" s="85">
        <f>[1]!b_anal_yield_cnbd(A1813,D1813-1,1)</f>
        <v>3.3555999999999999</v>
      </c>
      <c r="P1813" s="86">
        <f>IF(U:U="国开1",0.09/N1813+J1813,IF(U:U="国开3",0.14/N1813+J1813,IF(U:U="国开5",0.24/N1813+J1813,IF(U:U="国开7",0.24/N1813+J1813,IF(U:U="国开10",0.29/N1813+J1813,IF(U:U="口行1",0.08/N1813+J1813,IF(U:U="口行2",0.08/N1813+J1813,IF(U:U="口行3",0.08/N1813+J1813,IF(U:U="口行5",0.13/N1813+J1813,IF(U:U="口行7",0.13/N1813+J1813,IF(U:U="口行10",0.18/N1813+J1813,IF(U:U="农发1",0.09/N1813+J1813,IF(U:U="农发2",0.09/N1813+J1813,IF(U:U="农发3",0.09/N1813+J1813,IF(U:U="农发5",0.14/N1813+J1813,IF(U:U="农发7",0.19/N1813+J1813,IF(U:U="农发10",0.19/N1813+J1813,IF(U:U="农发20",0.24/N1813+J1813,IF(U:U="国债1",0.05/N1813+J1813,IF(U:U="国债2",0.05/N1813+J1813,IF(U:U="国债3",0.05/N1813+J1813,IF(U:U="国开0",0,IF(U:U="农发0",0,IF(U:U="国债0",0,IF(U:U="口行0",0,0.1/N1813+J1813)))))))))))))))))))))))))</f>
        <v>3.2941000333000336</v>
      </c>
      <c r="Q1813" s="1"/>
      <c r="R1813" s="88">
        <f t="shared" si="56"/>
        <v>-6.1499966699966269</v>
      </c>
      <c r="S1813" s="1"/>
      <c r="U1813" s="1" t="str">
        <f>IF(I:I="国家开发银行","国开",IF(I:I="中国进出口银行","口行",IF(I:I="中国农业发展银行","农发","国债")))&amp;IF(G:G&lt;1,"0",G1813)</f>
        <v>口行5</v>
      </c>
      <c r="W1813" s="1"/>
      <c r="X1813" s="1"/>
    </row>
    <row r="1814" spans="1:24" ht="15.75" hidden="1" x14ac:dyDescent="0.25">
      <c r="A1814" s="113" t="str">
        <f t="shared" si="57"/>
        <v>190205.IB</v>
      </c>
      <c r="B1814" s="29" t="s">
        <v>5067</v>
      </c>
      <c r="C1814" s="29" t="s">
        <v>5068</v>
      </c>
      <c r="D1814" s="33">
        <v>43475</v>
      </c>
      <c r="E1814" s="33">
        <v>43479</v>
      </c>
      <c r="F1814" s="30">
        <v>150</v>
      </c>
      <c r="G1814" s="30">
        <v>10</v>
      </c>
      <c r="H1814" s="29" t="s">
        <v>12</v>
      </c>
      <c r="I1814" s="29" t="s">
        <v>15</v>
      </c>
      <c r="J1814" s="30">
        <v>3.4868000000000001</v>
      </c>
      <c r="K1814" s="30">
        <v>2.89</v>
      </c>
      <c r="L1814" s="30"/>
      <c r="M1814" s="30">
        <v>4.92</v>
      </c>
      <c r="N1814" s="84">
        <f>[1]!b_anal_modidura_cnbd(A1814,E1814,1)</f>
        <v>8.3003</v>
      </c>
      <c r="O1814" s="85">
        <f>[1]!b_anal_yield_cnbd(A1814,D1814-1,1)</f>
        <v>3.4864999999999999</v>
      </c>
      <c r="P1814" s="86">
        <f>IF(U:U="国开1",0.09/N1814+J1814,IF(U:U="国开3",0.14/N1814+J1814,IF(U:U="国开5",0.24/N1814+J1814,IF(U:U="国开7",0.24/N1814+J1814,IF(U:U="国开10",0.29/N1814+J1814,IF(U:U="口行1",0.08/N1814+J1814,IF(U:U="口行2",0.08/N1814+J1814,IF(U:U="口行3",0.08/N1814+J1814,IF(U:U="口行5",0.13/N1814+J1814,IF(U:U="口行7",0.13/N1814+J1814,IF(U:U="口行10",0.18/N1814+J1814,IF(U:U="农发1",0.09/N1814+J1814,IF(U:U="农发2",0.09/N1814+J1814,IF(U:U="农发3",0.09/N1814+J1814,IF(U:U="农发5",0.14/N1814+J1814,IF(U:U="农发7",0.19/N1814+J1814,IF(U:U="农发10",0.19/N1814+J1814,IF(U:U="农发20",0.24/N1814+J1814,IF(U:U="国债1",0.05/N1814+J1814,IF(U:U="国债2",0.05/N1814+J1814,IF(U:U="国债3",0.05/N1814+J1814,IF(U:U="国开0",0,IF(U:U="农发0",0,IF(U:U="国债0",0,IF(U:U="口行0",0,0.1/N1814+J1814)))))))))))))))))))))))))</f>
        <v>3.5217384961989326</v>
      </c>
      <c r="Q1814" s="1"/>
      <c r="R1814" s="88">
        <f t="shared" si="56"/>
        <v>3.5238496198932712</v>
      </c>
      <c r="S1814" s="1"/>
      <c r="U1814" s="1" t="str">
        <f>IF(I:I="国家开发银行","国开",IF(I:I="中国进出口银行","口行",IF(I:I="中国农业发展银行","农发","国债")))&amp;IF(G:G&lt;1,"0",G1814)</f>
        <v>国开10</v>
      </c>
      <c r="W1814" s="1"/>
      <c r="X1814" s="1"/>
    </row>
    <row r="1815" spans="1:24" ht="15.75" hidden="1" x14ac:dyDescent="0.25">
      <c r="A1815" s="113" t="str">
        <f t="shared" si="57"/>
        <v>180211.IB</v>
      </c>
      <c r="B1815" s="29" t="s">
        <v>5069</v>
      </c>
      <c r="C1815" s="29" t="s">
        <v>5070</v>
      </c>
      <c r="D1815" s="33">
        <v>43475</v>
      </c>
      <c r="E1815" s="33">
        <v>43479</v>
      </c>
      <c r="F1815" s="30">
        <v>90</v>
      </c>
      <c r="G1815" s="30">
        <v>5</v>
      </c>
      <c r="H1815" s="29" t="s">
        <v>12</v>
      </c>
      <c r="I1815" s="29" t="s">
        <v>15</v>
      </c>
      <c r="J1815" s="30">
        <v>3.2547000000000001</v>
      </c>
      <c r="K1815" s="30">
        <v>3.56</v>
      </c>
      <c r="L1815" s="30"/>
      <c r="M1815" s="30">
        <v>9.09</v>
      </c>
      <c r="N1815" s="84">
        <f>[1]!b_anal_modidura_cnbd(A1815,E1815,1)</f>
        <v>4.0979000000000001</v>
      </c>
      <c r="O1815" s="85">
        <f>[1]!b_anal_yield_cnbd(A1815,D1815-1,1)</f>
        <v>3.3149000000000002</v>
      </c>
      <c r="P1815" s="86">
        <f>IF(U:U="国开1",0.09/N1815+J1815,IF(U:U="国开3",0.14/N1815+J1815,IF(U:U="国开5",0.24/N1815+J1815,IF(U:U="国开7",0.24/N1815+J1815,IF(U:U="国开10",0.29/N1815+J1815,IF(U:U="口行1",0.08/N1815+J1815,IF(U:U="口行2",0.08/N1815+J1815,IF(U:U="口行3",0.08/N1815+J1815,IF(U:U="口行5",0.13/N1815+J1815,IF(U:U="口行7",0.13/N1815+J1815,IF(U:U="口行10",0.18/N1815+J1815,IF(U:U="农发1",0.09/N1815+J1815,IF(U:U="农发2",0.09/N1815+J1815,IF(U:U="农发3",0.09/N1815+J1815,IF(U:U="农发5",0.14/N1815+J1815,IF(U:U="农发7",0.19/N1815+J1815,IF(U:U="农发10",0.19/N1815+J1815,IF(U:U="农发20",0.24/N1815+J1815,IF(U:U="国债1",0.05/N1815+J1815,IF(U:U="国债2",0.05/N1815+J1815,IF(U:U="国债3",0.05/N1815+J1815,IF(U:U="国开0",0,IF(U:U="农发0",0,IF(U:U="国债0",0,IF(U:U="口行0",0,0.1/N1815+J1815)))))))))))))))))))))))))</f>
        <v>3.3132665828839163</v>
      </c>
      <c r="Q1815" s="1"/>
      <c r="R1815" s="88">
        <f t="shared" si="56"/>
        <v>-0.16334171160838906</v>
      </c>
      <c r="S1815" s="1"/>
      <c r="U1815" s="1" t="str">
        <f>IF(I:I="国家开发银行","国开",IF(I:I="中国进出口银行","口行",IF(I:I="中国农业发展银行","农发","国债")))&amp;IF(G:G&lt;1,"0",G1815)</f>
        <v>国开5</v>
      </c>
      <c r="W1815" s="1"/>
      <c r="X1815" s="1"/>
    </row>
    <row r="1816" spans="1:24" ht="15.75" hidden="1" x14ac:dyDescent="0.25">
      <c r="A1816" s="113" t="str">
        <f t="shared" si="57"/>
        <v>180412.IB</v>
      </c>
      <c r="B1816" s="29" t="s">
        <v>5071</v>
      </c>
      <c r="C1816" s="29" t="s">
        <v>5072</v>
      </c>
      <c r="D1816" s="33">
        <v>43479</v>
      </c>
      <c r="E1816" s="33">
        <v>43481</v>
      </c>
      <c r="F1816" s="30">
        <v>50</v>
      </c>
      <c r="G1816" s="30">
        <v>3</v>
      </c>
      <c r="H1816" s="29" t="s">
        <v>12</v>
      </c>
      <c r="I1816" s="29" t="s">
        <v>41</v>
      </c>
      <c r="J1816" s="30">
        <v>3.0710000000000002</v>
      </c>
      <c r="K1816" s="30">
        <v>3.86</v>
      </c>
      <c r="L1816" s="30"/>
      <c r="M1816" s="30">
        <v>1.01</v>
      </c>
      <c r="N1816" s="84">
        <f>[1]!b_anal_modidura_cnbd(A1816,E1816,1)</f>
        <v>2.6692999999999998</v>
      </c>
      <c r="O1816" s="85">
        <f>[1]!b_anal_yield_cnbd(A1816,D1816,1)</f>
        <v>3.1208</v>
      </c>
      <c r="P1816" s="86">
        <f>IF(U:U="国开1",0.09/N1816+J1816,IF(U:U="国开3",0.14/N1816+J1816,IF(U:U="国开5",0.24/N1816+J1816,IF(U:U="国开7",0.24/N1816+J1816,IF(U:U="国开10",0.29/N1816+J1816,IF(U:U="口行1",0.08/N1816+J1816,IF(U:U="口行2",0.08/N1816+J1816,IF(U:U="口行3",0.08/N1816+J1816,IF(U:U="口行5",0.13/N1816+J1816,IF(U:U="口行7",0.13/N1816+J1816,IF(U:U="口行10",0.18/N1816+J1816,IF(U:U="农发1",0.09/N1816+J1816,IF(U:U="农发2",0.09/N1816+J1816,IF(U:U="农发3",0.09/N1816+J1816,IF(U:U="农发5",0.14/N1816+J1816,IF(U:U="农发7",0.19/N1816+J1816,IF(U:U="农发10",0.19/N1816+J1816,IF(U:U="农发20",0.24/N1816+J1816,IF(U:U="国债1",0.05/N1816+J1816,IF(U:U="国债2",0.05/N1816+J1816,IF(U:U="国债3",0.05/N1816+J1816,IF(U:U="国开0",0,IF(U:U="农发0",0,IF(U:U="国债0",0,IF(U:U="口行0",0,0.1/N1816+J1816)))))))))))))))))))))))))</f>
        <v>3.1047167047540554</v>
      </c>
      <c r="Q1816" s="1"/>
      <c r="R1816" s="88">
        <f t="shared" si="56"/>
        <v>-1.6083295245944651</v>
      </c>
      <c r="S1816" s="1"/>
      <c r="U1816" s="1" t="str">
        <f>IF(I:I="国家开发银行","国开",IF(I:I="中国进出口银行","口行",IF(I:I="中国农业发展银行","农发","国债")))&amp;IF(G:G&lt;1,"0",G1816)</f>
        <v>农发3</v>
      </c>
      <c r="W1816" s="1"/>
      <c r="X1816" s="1"/>
    </row>
    <row r="1817" spans="1:24" ht="15.75" hidden="1" x14ac:dyDescent="0.25">
      <c r="A1817" s="113" t="str">
        <f t="shared" si="57"/>
        <v>180413.IB</v>
      </c>
      <c r="B1817" s="29" t="s">
        <v>5073</v>
      </c>
      <c r="C1817" s="29" t="s">
        <v>5074</v>
      </c>
      <c r="D1817" s="33">
        <v>43479</v>
      </c>
      <c r="E1817" s="33">
        <v>43481</v>
      </c>
      <c r="F1817" s="30">
        <v>50</v>
      </c>
      <c r="G1817" s="30">
        <v>5</v>
      </c>
      <c r="H1817" s="29" t="s">
        <v>12</v>
      </c>
      <c r="I1817" s="29" t="s">
        <v>41</v>
      </c>
      <c r="J1817" s="30">
        <v>3.3068</v>
      </c>
      <c r="K1817" s="30">
        <v>3.22</v>
      </c>
      <c r="L1817" s="30"/>
      <c r="M1817" s="30">
        <v>2.85</v>
      </c>
      <c r="N1817" s="84">
        <f>[1]!b_anal_modidura_cnbd(A1817,E1817,1)</f>
        <v>4.3705999999999996</v>
      </c>
      <c r="O1817" s="85">
        <f>[1]!b_anal_yield_cnbd(A1817,D1817,1)</f>
        <v>3.3544999999999998</v>
      </c>
      <c r="P1817" s="86">
        <f>IF(U:U="国开1",0.09/N1817+J1817,IF(U:U="国开3",0.14/N1817+J1817,IF(U:U="国开5",0.24/N1817+J1817,IF(U:U="国开7",0.24/N1817+J1817,IF(U:U="国开10",0.29/N1817+J1817,IF(U:U="口行1",0.08/N1817+J1817,IF(U:U="口行2",0.08/N1817+J1817,IF(U:U="口行3",0.08/N1817+J1817,IF(U:U="口行5",0.13/N1817+J1817,IF(U:U="口行7",0.13/N1817+J1817,IF(U:U="口行10",0.18/N1817+J1817,IF(U:U="农发1",0.09/N1817+J1817,IF(U:U="农发2",0.09/N1817+J1817,IF(U:U="农发3",0.09/N1817+J1817,IF(U:U="农发5",0.14/N1817+J1817,IF(U:U="农发7",0.19/N1817+J1817,IF(U:U="农发10",0.19/N1817+J1817,IF(U:U="农发20",0.24/N1817+J1817,IF(U:U="国债1",0.05/N1817+J1817,IF(U:U="国债2",0.05/N1817+J1817,IF(U:U="国债3",0.05/N1817+J1817,IF(U:U="国开0",0,IF(U:U="农发0",0,IF(U:U="国债0",0,IF(U:U="口行0",0,0.1/N1817+J1817)))))))))))))))))))))))))</f>
        <v>3.3388322152564864</v>
      </c>
      <c r="Q1817" s="1"/>
      <c r="R1817" s="88">
        <f t="shared" si="56"/>
        <v>-1.566778474351338</v>
      </c>
      <c r="S1817" s="1"/>
      <c r="U1817" s="1" t="str">
        <f>IF(I:I="国家开发银行","国开",IF(I:I="中国进出口银行","口行",IF(I:I="中国农业发展银行","农发","国债")))&amp;IF(G:G&lt;1,"0",G1817)</f>
        <v>农发5</v>
      </c>
      <c r="W1817" s="1"/>
      <c r="X1817" s="1"/>
    </row>
    <row r="1818" spans="1:24" ht="15.75" hidden="1" x14ac:dyDescent="0.25">
      <c r="A1818" s="113" t="str">
        <f t="shared" si="57"/>
        <v>180214.IB</v>
      </c>
      <c r="B1818" s="29" t="s">
        <v>5075</v>
      </c>
      <c r="C1818" s="29" t="s">
        <v>5076</v>
      </c>
      <c r="D1818" s="33">
        <v>43480</v>
      </c>
      <c r="E1818" s="33">
        <v>43483</v>
      </c>
      <c r="F1818" s="30">
        <v>60.5</v>
      </c>
      <c r="G1818" s="30">
        <v>7</v>
      </c>
      <c r="H1818" s="29" t="s">
        <v>12</v>
      </c>
      <c r="I1818" s="29" t="s">
        <v>15</v>
      </c>
      <c r="J1818" s="30">
        <v>3.6589999999999998</v>
      </c>
      <c r="K1818" s="30">
        <v>2.2799999999999998</v>
      </c>
      <c r="L1818" s="30"/>
      <c r="M1818" s="30">
        <v>10.67</v>
      </c>
      <c r="N1818" s="84">
        <f>[1]!b_anal_modidura_cnbd(A1818,E1818,1)</f>
        <v>5.7892000000000001</v>
      </c>
      <c r="O1818" s="85">
        <f>[1]!b_anal_yield_cnbd(A1818,D1818-1,1)</f>
        <v>3.6701999999999999</v>
      </c>
      <c r="P1818" s="86">
        <f>IF(U:U="国开1",0.09/N1818+J1818,IF(U:U="国开3",0.14/N1818+J1818,IF(U:U="国开5",0.24/N1818+J1818,IF(U:U="国开7",0.24/N1818+J1818,IF(U:U="国开10",0.29/N1818+J1818,IF(U:U="口行1",0.08/N1818+J1818,IF(U:U="口行2",0.08/N1818+J1818,IF(U:U="口行3",0.08/N1818+J1818,IF(U:U="口行5",0.13/N1818+J1818,IF(U:U="口行7",0.13/N1818+J1818,IF(U:U="口行10",0.18/N1818+J1818,IF(U:U="农发1",0.09/N1818+J1818,IF(U:U="农发2",0.09/N1818+J1818,IF(U:U="农发3",0.09/N1818+J1818,IF(U:U="农发5",0.14/N1818+J1818,IF(U:U="农发7",0.19/N1818+J1818,IF(U:U="农发10",0.19/N1818+J1818,IF(U:U="农发20",0.24/N1818+J1818,IF(U:U="国债1",0.05/N1818+J1818,IF(U:U="国债2",0.05/N1818+J1818,IF(U:U="国债3",0.05/N1818+J1818,IF(U:U="国开0",0,IF(U:U="农发0",0,IF(U:U="国债0",0,IF(U:U="口行0",0,0.1/N1818+J1818)))))))))))))))))))))))))</f>
        <v>3.7004565052166098</v>
      </c>
      <c r="Q1818" s="1"/>
      <c r="R1818" s="88">
        <f t="shared" si="56"/>
        <v>3.0256505216609941</v>
      </c>
      <c r="S1818" s="1"/>
      <c r="U1818" s="1" t="str">
        <f>IF(I:I="国家开发银行","国开",IF(I:I="中国进出口银行","口行",IF(I:I="中国农业发展银行","农发","国债")))&amp;IF(G:G&lt;1,"0",G1818)</f>
        <v>国开7</v>
      </c>
      <c r="W1818" s="1"/>
      <c r="X1818" s="1"/>
    </row>
    <row r="1819" spans="1:24" ht="15.75" hidden="1" x14ac:dyDescent="0.25">
      <c r="A1819" s="113" t="str">
        <f>B1819</f>
        <v>190202.IB</v>
      </c>
      <c r="B1819" s="29" t="s">
        <v>5077</v>
      </c>
      <c r="C1819" s="29" t="s">
        <v>5078</v>
      </c>
      <c r="D1819" s="33">
        <v>43480</v>
      </c>
      <c r="E1819" s="33">
        <v>43483</v>
      </c>
      <c r="F1819" s="30">
        <v>129.1</v>
      </c>
      <c r="G1819" s="30">
        <v>3</v>
      </c>
      <c r="H1819" s="29" t="s">
        <v>12</v>
      </c>
      <c r="I1819" s="29" t="s">
        <v>15</v>
      </c>
      <c r="J1819" s="114">
        <f>[1]!b_info_couponrate(A1819)</f>
        <v>3.03</v>
      </c>
      <c r="K1819" s="30">
        <v>2.5</v>
      </c>
      <c r="L1819" s="30"/>
      <c r="M1819" s="30">
        <v>1.53</v>
      </c>
      <c r="N1819" s="84">
        <f>[1]!b_anal_modidura_cnbd(A1819,E1819,1)</f>
        <v>2.8273000000000001</v>
      </c>
      <c r="O1819" s="85">
        <f>[1]!b_anal_yield_cnbd(A1819,E1819,1)</f>
        <v>3.0171999999999999</v>
      </c>
      <c r="P1819" s="86">
        <f>IF(U:U="国开1",0.09/N1819+J1819,IF(U:U="国开3",0.14/N1819+J1819,IF(U:U="国开5",0.24/N1819+J1819,IF(U:U="国开7",0.24/N1819+J1819,IF(U:U="国开10",0.29/N1819+J1819,IF(U:U="口行1",0.08/N1819+J1819,IF(U:U="口行2",0.08/N1819+J1819,IF(U:U="口行3",0.08/N1819+J1819,IF(U:U="口行5",0.13/N1819+J1819,IF(U:U="口行7",0.13/N1819+J1819,IF(U:U="口行10",0.18/N1819+J1819,IF(U:U="农发1",0.09/N1819+J1819,IF(U:U="农发2",0.09/N1819+J1819,IF(U:U="农发3",0.09/N1819+J1819,IF(U:U="农发5",0.14/N1819+J1819,IF(U:U="农发7",0.19/N1819+J1819,IF(U:U="农发10",0.19/N1819+J1819,IF(U:U="农发20",0.24/N1819+J1819,IF(U:U="国债1",0.05/N1819+J1819,IF(U:U="国债2",0.05/N1819+J1819,IF(U:U="国债3",0.05/N1819+J1819,IF(U:U="国开0",0,IF(U:U="农发0",0,IF(U:U="国债0",0,IF(U:U="口行0",0,0.1/N1819+J1819)))))))))))))))))))))))))</f>
        <v>3.0795172072295123</v>
      </c>
      <c r="Q1819" s="1"/>
      <c r="R1819" s="88">
        <f t="shared" si="56"/>
        <v>6.2317207229512395</v>
      </c>
      <c r="S1819" s="1"/>
      <c r="U1819" s="1" t="str">
        <f>IF(I:I="国家开发银行","国开",IF(I:I="中国进出口银行","口行",IF(I:I="中国农业发展银行","农发","国债")))&amp;IF(G:G&lt;1,"0",G1819)</f>
        <v>国开3</v>
      </c>
      <c r="W1819" s="1"/>
      <c r="X1819" s="1"/>
    </row>
    <row r="1820" spans="1:24" ht="15.75" hidden="1" x14ac:dyDescent="0.25">
      <c r="A1820" s="113" t="str">
        <f t="shared" si="57"/>
        <v>180411.IB</v>
      </c>
      <c r="B1820" s="29" t="s">
        <v>5079</v>
      </c>
      <c r="C1820" s="29" t="s">
        <v>5080</v>
      </c>
      <c r="D1820" s="33">
        <v>43481</v>
      </c>
      <c r="E1820" s="33">
        <v>43483</v>
      </c>
      <c r="F1820" s="30">
        <v>40</v>
      </c>
      <c r="G1820" s="30">
        <v>7</v>
      </c>
      <c r="H1820" s="29" t="s">
        <v>12</v>
      </c>
      <c r="I1820" s="29" t="s">
        <v>41</v>
      </c>
      <c r="J1820" s="30">
        <v>3.6156000000000001</v>
      </c>
      <c r="K1820" s="30">
        <v>3.68</v>
      </c>
      <c r="L1820" s="30"/>
      <c r="M1820" s="30">
        <v>1.1299999999999999</v>
      </c>
      <c r="N1820" s="84">
        <f>[1]!b_anal_modidura_cnbd(A1820,E1820,1)</f>
        <v>5.8541999999999996</v>
      </c>
      <c r="O1820" s="85">
        <f>[1]!b_anal_yield_cnbd(A1820,D1820-1,1)</f>
        <v>3.7098</v>
      </c>
      <c r="P1820" s="86">
        <f>IF(U:U="国开1",0.09/N1820+J1820,IF(U:U="国开3",0.14/N1820+J1820,IF(U:U="国开5",0.24/N1820+J1820,IF(U:U="国开7",0.24/N1820+J1820,IF(U:U="国开10",0.29/N1820+J1820,IF(U:U="口行1",0.08/N1820+J1820,IF(U:U="口行2",0.08/N1820+J1820,IF(U:U="口行3",0.08/N1820+J1820,IF(U:U="口行5",0.13/N1820+J1820,IF(U:U="口行7",0.13/N1820+J1820,IF(U:U="口行10",0.18/N1820+J1820,IF(U:U="农发1",0.09/N1820+J1820,IF(U:U="农发2",0.09/N1820+J1820,IF(U:U="农发3",0.09/N1820+J1820,IF(U:U="农发5",0.14/N1820+J1820,IF(U:U="农发7",0.19/N1820+J1820,IF(U:U="农发10",0.19/N1820+J1820,IF(U:U="农发20",0.24/N1820+J1820,IF(U:U="国债1",0.05/N1820+J1820,IF(U:U="国债2",0.05/N1820+J1820,IF(U:U="国债3",0.05/N1820+J1820,IF(U:U="国开0",0,IF(U:U="农发0",0,IF(U:U="国债0",0,IF(U:U="口行0",0,0.1/N1820+J1820)))))))))))))))))))))))))</f>
        <v>3.648055331215196</v>
      </c>
      <c r="Q1820" s="1"/>
      <c r="R1820" s="88">
        <f t="shared" si="56"/>
        <v>-6.1744668784804002</v>
      </c>
      <c r="S1820" s="1"/>
      <c r="U1820" s="1" t="str">
        <f>IF(I:I="国家开发银行","国开",IF(I:I="中国进出口银行","口行",IF(I:I="中国农业发展银行","农发","国债")))&amp;IF(G:G&lt;1,"0",G1820)</f>
        <v>农发7</v>
      </c>
      <c r="W1820" s="1"/>
      <c r="X1820" s="1"/>
    </row>
    <row r="1821" spans="1:24" ht="15.75" hidden="1" x14ac:dyDescent="0.25">
      <c r="A1821" s="113" t="str">
        <f t="shared" si="57"/>
        <v>180406.IB</v>
      </c>
      <c r="B1821" s="29" t="s">
        <v>5081</v>
      </c>
      <c r="C1821" s="29" t="s">
        <v>5082</v>
      </c>
      <c r="D1821" s="33">
        <v>43481</v>
      </c>
      <c r="E1821" s="33">
        <v>43483</v>
      </c>
      <c r="F1821" s="30">
        <v>70</v>
      </c>
      <c r="G1821" s="30">
        <v>10</v>
      </c>
      <c r="H1821" s="29" t="s">
        <v>12</v>
      </c>
      <c r="I1821" s="29" t="s">
        <v>41</v>
      </c>
      <c r="J1821" s="30">
        <v>3.6827999999999999</v>
      </c>
      <c r="K1821" s="30">
        <v>2.79</v>
      </c>
      <c r="L1821" s="30"/>
      <c r="M1821" s="30">
        <v>15.62</v>
      </c>
      <c r="N1821" s="84">
        <f>[1]!b_anal_modidura_cnbd(A1821,E1821,1)</f>
        <v>7.3259999999999996</v>
      </c>
      <c r="O1821" s="85">
        <f>[1]!b_anal_yield_cnbd(A1821,D1821-1,1)</f>
        <v>3.7602000000000002</v>
      </c>
      <c r="P1821" s="86">
        <f>IF(U:U="国开1",0.09/N1821+J1821,IF(U:U="国开3",0.14/N1821+J1821,IF(U:U="国开5",0.24/N1821+J1821,IF(U:U="国开7",0.24/N1821+J1821,IF(U:U="国开10",0.29/N1821+J1821,IF(U:U="口行1",0.08/N1821+J1821,IF(U:U="口行2",0.08/N1821+J1821,IF(U:U="口行3",0.08/N1821+J1821,IF(U:U="口行5",0.13/N1821+J1821,IF(U:U="口行7",0.13/N1821+J1821,IF(U:U="口行10",0.18/N1821+J1821,IF(U:U="农发1",0.09/N1821+J1821,IF(U:U="农发2",0.09/N1821+J1821,IF(U:U="农发3",0.09/N1821+J1821,IF(U:U="农发5",0.14/N1821+J1821,IF(U:U="农发7",0.19/N1821+J1821,IF(U:U="农发10",0.19/N1821+J1821,IF(U:U="农发20",0.24/N1821+J1821,IF(U:U="国债1",0.05/N1821+J1821,IF(U:U="国债2",0.05/N1821+J1821,IF(U:U="国债3",0.05/N1821+J1821,IF(U:U="国开0",0,IF(U:U="农发0",0,IF(U:U="国债0",0,IF(U:U="口行0",0,0.1/N1821+J1821)))))))))))))))))))))))))</f>
        <v>3.7087350259350256</v>
      </c>
      <c r="Q1821" s="1"/>
      <c r="R1821" s="88">
        <f t="shared" si="56"/>
        <v>-5.1464974064974633</v>
      </c>
      <c r="S1821" s="1"/>
      <c r="U1821" s="1" t="str">
        <f>IF(I:I="国家开发银行","国开",IF(I:I="中国进出口银行","口行",IF(I:I="中国农业发展银行","农发","国债")))&amp;IF(G:G&lt;1,"0",G1821)</f>
        <v>农发10</v>
      </c>
      <c r="W1821" s="1"/>
      <c r="X1821" s="1"/>
    </row>
    <row r="1822" spans="1:24" ht="15.75" hidden="1" x14ac:dyDescent="0.25">
      <c r="A1822" s="113" t="str">
        <f t="shared" si="57"/>
        <v>180027.IB</v>
      </c>
      <c r="B1822" s="29" t="s">
        <v>5083</v>
      </c>
      <c r="C1822" s="29" t="s">
        <v>5084</v>
      </c>
      <c r="D1822" s="33">
        <v>43481</v>
      </c>
      <c r="E1822" s="33">
        <v>43482</v>
      </c>
      <c r="F1822" s="30">
        <v>200</v>
      </c>
      <c r="G1822" s="30">
        <v>10</v>
      </c>
      <c r="H1822" s="29" t="s">
        <v>12</v>
      </c>
      <c r="I1822" s="29" t="s">
        <v>31</v>
      </c>
      <c r="J1822" s="30">
        <v>3.0327999999999999</v>
      </c>
      <c r="K1822" s="30">
        <v>3.13</v>
      </c>
      <c r="L1822" s="30">
        <v>3.0629</v>
      </c>
      <c r="M1822" s="30">
        <v>1.44</v>
      </c>
      <c r="N1822" s="84">
        <f>[1]!b_anal_modidura_cnbd(A1822,E1822,1)</f>
        <v>8.3468</v>
      </c>
      <c r="O1822" s="85">
        <f>[1]!b_anal_yield_cnbd(A1822,D1822-1,1)</f>
        <v>3.1375000000000002</v>
      </c>
      <c r="P1822" s="86">
        <f>IF(U:U="国开1",0.09/N1822+J1822,IF(U:U="国开3",0.14/N1822+J1822,IF(U:U="国开5",0.24/N1822+J1822,IF(U:U="国开7",0.24/N1822+J1822,IF(U:U="国开10",0.29/N1822+J1822,IF(U:U="口行1",0.08/N1822+J1822,IF(U:U="口行2",0.08/N1822+J1822,IF(U:U="口行3",0.08/N1822+J1822,IF(U:U="口行5",0.13/N1822+J1822,IF(U:U="口行7",0.13/N1822+J1822,IF(U:U="口行10",0.18/N1822+J1822,IF(U:U="农发1",0.09/N1822+J1822,IF(U:U="农发2",0.09/N1822+J1822,IF(U:U="农发3",0.09/N1822+J1822,IF(U:U="农发5",0.14/N1822+J1822,IF(U:U="农发7",0.19/N1822+J1822,IF(U:U="农发10",0.19/N1822+J1822,IF(U:U="农发20",0.24/N1822+J1822,IF(U:U="国债1",0.05/N1822+J1822,IF(U:U="国债2",0.05/N1822+J1822,IF(U:U="国债3",0.05/N1822+J1822,IF(U:U="国开0",0,IF(U:U="农发0",0,IF(U:U="国债0",0,IF(U:U="口行0",0,0.1/N1822+J1822)))))))))))))))))))))))))</f>
        <v>3.0447806392869121</v>
      </c>
      <c r="Q1822" s="1"/>
      <c r="R1822" s="88">
        <f t="shared" si="56"/>
        <v>-9.2719360713088061</v>
      </c>
      <c r="S1822" s="1"/>
      <c r="U1822" s="1" t="str">
        <f>IF(I:I="国家开发银行","国开",IF(I:I="中国进出口银行","口行",IF(I:I="中国农业发展银行","农发","国债")))&amp;IF(G:G&lt;1,"0",G1822)</f>
        <v>国债10</v>
      </c>
      <c r="W1822" s="1"/>
      <c r="X1822" s="1"/>
    </row>
    <row r="1823" spans="1:24" ht="15.75" hidden="1" x14ac:dyDescent="0.25">
      <c r="A1823" s="113" t="str">
        <f t="shared" si="57"/>
        <v>180309.IB</v>
      </c>
      <c r="B1823" s="29" t="s">
        <v>5085</v>
      </c>
      <c r="C1823" s="29" t="s">
        <v>5086</v>
      </c>
      <c r="D1823" s="33">
        <v>43482</v>
      </c>
      <c r="E1823" s="33">
        <v>43486</v>
      </c>
      <c r="F1823" s="30">
        <v>54</v>
      </c>
      <c r="G1823" s="30">
        <v>5</v>
      </c>
      <c r="H1823" s="29" t="s">
        <v>12</v>
      </c>
      <c r="I1823" s="29" t="s">
        <v>22</v>
      </c>
      <c r="J1823" s="30">
        <v>3.2669999999999999</v>
      </c>
      <c r="K1823" s="30">
        <v>3.55</v>
      </c>
      <c r="L1823" s="30"/>
      <c r="M1823" s="30">
        <v>1.58</v>
      </c>
      <c r="N1823" s="84">
        <f>[1]!b_anal_modidura_cnbd(A1823,E1823,1)</f>
        <v>3.8864000000000001</v>
      </c>
      <c r="O1823" s="85">
        <f>[1]!b_anal_yield_cnbd(A1823,D1823-1,1)</f>
        <v>3.367</v>
      </c>
      <c r="P1823" s="86">
        <f>IF(U:U="国开1",0.09/N1823+J1823,IF(U:U="国开3",0.14/N1823+J1823,IF(U:U="国开5",0.24/N1823+J1823,IF(U:U="国开7",0.24/N1823+J1823,IF(U:U="国开10",0.29/N1823+J1823,IF(U:U="口行1",0.08/N1823+J1823,IF(U:U="口行2",0.08/N1823+J1823,IF(U:U="口行3",0.08/N1823+J1823,IF(U:U="口行5",0.13/N1823+J1823,IF(U:U="口行7",0.13/N1823+J1823,IF(U:U="口行10",0.18/N1823+J1823,IF(U:U="农发1",0.09/N1823+J1823,IF(U:U="农发2",0.09/N1823+J1823,IF(U:U="农发3",0.09/N1823+J1823,IF(U:U="农发5",0.14/N1823+J1823,IF(U:U="农发7",0.19/N1823+J1823,IF(U:U="农发10",0.19/N1823+J1823,IF(U:U="农发20",0.24/N1823+J1823,IF(U:U="国债1",0.05/N1823+J1823,IF(U:U="国债2",0.05/N1823+J1823,IF(U:U="国债3",0.05/N1823+J1823,IF(U:U="国开0",0,IF(U:U="农发0",0,IF(U:U="国债0",0,IF(U:U="口行0",0,0.1/N1823+J1823)))))))))))))))))))))))))</f>
        <v>3.3004499794153972</v>
      </c>
      <c r="Q1823" s="1"/>
      <c r="R1823" s="88">
        <f t="shared" si="56"/>
        <v>-6.6550020584602798</v>
      </c>
      <c r="S1823" s="1"/>
      <c r="U1823" s="1" t="str">
        <f>IF(I:I="国家开发银行","国开",IF(I:I="中国进出口银行","口行",IF(I:I="中国农业发展银行","农发","国债")))&amp;IF(G:G&lt;1,"0",G1823)</f>
        <v>口行5</v>
      </c>
      <c r="W1823" s="1"/>
      <c r="X1823" s="1"/>
    </row>
    <row r="1824" spans="1:24" ht="15.75" hidden="1" x14ac:dyDescent="0.25">
      <c r="A1824" s="113" t="str">
        <f t="shared" si="57"/>
        <v>190205.IB</v>
      </c>
      <c r="B1824" s="29" t="s">
        <v>5087</v>
      </c>
      <c r="C1824" s="29" t="s">
        <v>5088</v>
      </c>
      <c r="D1824" s="33">
        <v>43482</v>
      </c>
      <c r="E1824" s="33">
        <v>43487</v>
      </c>
      <c r="F1824" s="30">
        <v>151.19999999999999</v>
      </c>
      <c r="G1824" s="30">
        <v>10</v>
      </c>
      <c r="H1824" s="29" t="s">
        <v>12</v>
      </c>
      <c r="I1824" s="29" t="s">
        <v>15</v>
      </c>
      <c r="J1824" s="30">
        <v>3.4862000000000002</v>
      </c>
      <c r="K1824" s="30">
        <v>2.68</v>
      </c>
      <c r="L1824" s="30"/>
      <c r="M1824" s="30">
        <v>2.17</v>
      </c>
      <c r="N1824" s="84">
        <f>[1]!b_anal_modidura_cnbd(A1824,E1824,1)</f>
        <v>8.2739999999999991</v>
      </c>
      <c r="O1824" s="85">
        <f>[1]!b_anal_yield_cnbd(A1824,D1824-1,1)</f>
        <v>3.52</v>
      </c>
      <c r="P1824" s="86">
        <f>IF(U:U="国开1",0.09/N1824+J1824,IF(U:U="国开3",0.14/N1824+J1824,IF(U:U="国开5",0.24/N1824+J1824,IF(U:U="国开7",0.24/N1824+J1824,IF(U:U="国开10",0.29/N1824+J1824,IF(U:U="口行1",0.08/N1824+J1824,IF(U:U="口行2",0.08/N1824+J1824,IF(U:U="口行3",0.08/N1824+J1824,IF(U:U="口行5",0.13/N1824+J1824,IF(U:U="口行7",0.13/N1824+J1824,IF(U:U="口行10",0.18/N1824+J1824,IF(U:U="农发1",0.09/N1824+J1824,IF(U:U="农发2",0.09/N1824+J1824,IF(U:U="农发3",0.09/N1824+J1824,IF(U:U="农发5",0.14/N1824+J1824,IF(U:U="农发7",0.19/N1824+J1824,IF(U:U="农发10",0.19/N1824+J1824,IF(U:U="农发20",0.24/N1824+J1824,IF(U:U="国债1",0.05/N1824+J1824,IF(U:U="国债2",0.05/N1824+J1824,IF(U:U="国债3",0.05/N1824+J1824,IF(U:U="国开0",0,IF(U:U="农发0",0,IF(U:U="国债0",0,IF(U:U="口行0",0,0.1/N1824+J1824)))))))))))))))))))))))))</f>
        <v>3.5212495528160503</v>
      </c>
      <c r="Q1824" s="1"/>
      <c r="R1824" s="88">
        <f t="shared" si="56"/>
        <v>0.12495528160503255</v>
      </c>
      <c r="S1824" s="1"/>
      <c r="U1824" s="1" t="str">
        <f>IF(I:I="国家开发银行","国开",IF(I:I="中国进出口银行","口行",IF(I:I="中国农业发展银行","农发","国债")))&amp;IF(G:G&lt;1,"0",G1824)</f>
        <v>国开10</v>
      </c>
      <c r="W1824" s="1"/>
      <c r="X1824" s="1"/>
    </row>
    <row r="1825" spans="1:24" ht="15.75" hidden="1" x14ac:dyDescent="0.25">
      <c r="A1825" s="113" t="str">
        <f t="shared" si="57"/>
        <v>180310.IB</v>
      </c>
      <c r="B1825" s="29" t="s">
        <v>5089</v>
      </c>
      <c r="C1825" s="29" t="s">
        <v>5090</v>
      </c>
      <c r="D1825" s="33">
        <v>43482</v>
      </c>
      <c r="E1825" s="33">
        <v>43486</v>
      </c>
      <c r="F1825" s="30">
        <v>39</v>
      </c>
      <c r="G1825" s="30">
        <v>10</v>
      </c>
      <c r="H1825" s="29" t="s">
        <v>12</v>
      </c>
      <c r="I1825" s="29" t="s">
        <v>22</v>
      </c>
      <c r="J1825" s="30">
        <v>3.7033999999999998</v>
      </c>
      <c r="K1825" s="30">
        <v>3.08</v>
      </c>
      <c r="L1825" s="30"/>
      <c r="M1825" s="30">
        <v>1.7</v>
      </c>
      <c r="N1825" s="84">
        <f>[1]!b_anal_modidura_cnbd(A1825,E1825,1)</f>
        <v>7.1363000000000003</v>
      </c>
      <c r="O1825" s="85">
        <f>[1]!b_anal_yield_cnbd(A1825,D1825-1,1)</f>
        <v>3.7602000000000002</v>
      </c>
      <c r="P1825" s="86">
        <f>IF(U:U="国开1",0.09/N1825+J1825,IF(U:U="国开3",0.14/N1825+J1825,IF(U:U="国开5",0.24/N1825+J1825,IF(U:U="国开7",0.24/N1825+J1825,IF(U:U="国开10",0.29/N1825+J1825,IF(U:U="口行1",0.08/N1825+J1825,IF(U:U="口行2",0.08/N1825+J1825,IF(U:U="口行3",0.08/N1825+J1825,IF(U:U="口行5",0.13/N1825+J1825,IF(U:U="口行7",0.13/N1825+J1825,IF(U:U="口行10",0.18/N1825+J1825,IF(U:U="农发1",0.09/N1825+J1825,IF(U:U="农发2",0.09/N1825+J1825,IF(U:U="农发3",0.09/N1825+J1825,IF(U:U="农发5",0.14/N1825+J1825,IF(U:U="农发7",0.19/N1825+J1825,IF(U:U="农发10",0.19/N1825+J1825,IF(U:U="农发20",0.24/N1825+J1825,IF(U:U="国债1",0.05/N1825+J1825,IF(U:U="国债2",0.05/N1825+J1825,IF(U:U="国债3",0.05/N1825+J1825,IF(U:U="国开0",0,IF(U:U="农发0",0,IF(U:U="国债0",0,IF(U:U="口行0",0,0.1/N1825+J1825)))))))))))))))))))))))))</f>
        <v>3.7286231548561579</v>
      </c>
      <c r="Q1825" s="1"/>
      <c r="R1825" s="88">
        <f t="shared" si="56"/>
        <v>-3.1576845143842291</v>
      </c>
      <c r="S1825" s="1"/>
      <c r="U1825" s="1" t="str">
        <f>IF(I:I="国家开发银行","国开",IF(I:I="中国进出口银行","口行",IF(I:I="中国农业发展银行","农发","国债")))&amp;IF(G:G&lt;1,"0",G1825)</f>
        <v>口行10</v>
      </c>
      <c r="W1825" s="1"/>
      <c r="X1825" s="1"/>
    </row>
    <row r="1826" spans="1:24" ht="15.75" hidden="1" x14ac:dyDescent="0.25">
      <c r="A1826" s="113" t="str">
        <f t="shared" si="57"/>
        <v>180211.IB</v>
      </c>
      <c r="B1826" s="29" t="s">
        <v>5091</v>
      </c>
      <c r="C1826" s="29" t="s">
        <v>5092</v>
      </c>
      <c r="D1826" s="33">
        <v>43482</v>
      </c>
      <c r="E1826" s="33">
        <v>43487</v>
      </c>
      <c r="F1826" s="30">
        <v>91.2</v>
      </c>
      <c r="G1826" s="30">
        <v>5</v>
      </c>
      <c r="H1826" s="29" t="s">
        <v>12</v>
      </c>
      <c r="I1826" s="29" t="s">
        <v>15</v>
      </c>
      <c r="J1826" s="30">
        <v>3.2058</v>
      </c>
      <c r="K1826" s="30">
        <v>3.71</v>
      </c>
      <c r="L1826" s="30"/>
      <c r="M1826" s="30">
        <v>5.53</v>
      </c>
      <c r="N1826" s="84">
        <f>[1]!b_anal_modidura_cnbd(A1826,E1826,1)</f>
        <v>4.0774999999999997</v>
      </c>
      <c r="O1826" s="85">
        <f>[1]!b_anal_yield_cnbd(A1826,D1826-1,1)</f>
        <v>3.3028</v>
      </c>
      <c r="P1826" s="86">
        <f>IF(U:U="国开1",0.09/N1826+J1826,IF(U:U="国开3",0.14/N1826+J1826,IF(U:U="国开5",0.24/N1826+J1826,IF(U:U="国开7",0.24/N1826+J1826,IF(U:U="国开10",0.29/N1826+J1826,IF(U:U="口行1",0.08/N1826+J1826,IF(U:U="口行2",0.08/N1826+J1826,IF(U:U="口行3",0.08/N1826+J1826,IF(U:U="口行5",0.13/N1826+J1826,IF(U:U="口行7",0.13/N1826+J1826,IF(U:U="口行10",0.18/N1826+J1826,IF(U:U="农发1",0.09/N1826+J1826,IF(U:U="农发2",0.09/N1826+J1826,IF(U:U="农发3",0.09/N1826+J1826,IF(U:U="农发5",0.14/N1826+J1826,IF(U:U="农发7",0.19/N1826+J1826,IF(U:U="农发10",0.19/N1826+J1826,IF(U:U="农发20",0.24/N1826+J1826,IF(U:U="国债1",0.05/N1826+J1826,IF(U:U="国债2",0.05/N1826+J1826,IF(U:U="国债3",0.05/N1826+J1826,IF(U:U="国开0",0,IF(U:U="农发0",0,IF(U:U="国债0",0,IF(U:U="口行0",0,0.1/N1826+J1826)))))))))))))))))))))))))</f>
        <v>3.2646595953402819</v>
      </c>
      <c r="Q1826" s="1"/>
      <c r="R1826" s="88">
        <f t="shared" si="56"/>
        <v>-3.8140404659718019</v>
      </c>
      <c r="S1826" s="1"/>
      <c r="U1826" s="1" t="str">
        <f>IF(I:I="国家开发银行","国开",IF(I:I="中国进出口银行","口行",IF(I:I="中国农业发展银行","农发","国债")))&amp;IF(G:G&lt;1,"0",G1826)</f>
        <v>国开5</v>
      </c>
      <c r="W1826" s="1"/>
      <c r="X1826" s="1"/>
    </row>
    <row r="1827" spans="1:24" ht="15.75" hidden="1" x14ac:dyDescent="0.25">
      <c r="A1827" s="113" t="str">
        <f t="shared" si="57"/>
        <v>180313.IB</v>
      </c>
      <c r="B1827" s="29" t="s">
        <v>5093</v>
      </c>
      <c r="C1827" s="29" t="s">
        <v>5094</v>
      </c>
      <c r="D1827" s="33">
        <v>43482</v>
      </c>
      <c r="E1827" s="33">
        <v>43486</v>
      </c>
      <c r="F1827" s="30">
        <v>44.8</v>
      </c>
      <c r="G1827" s="30">
        <v>3</v>
      </c>
      <c r="H1827" s="29" t="s">
        <v>12</v>
      </c>
      <c r="I1827" s="29" t="s">
        <v>22</v>
      </c>
      <c r="J1827" s="30">
        <v>3.0207999999999999</v>
      </c>
      <c r="K1827" s="30">
        <v>4.62</v>
      </c>
      <c r="L1827" s="30"/>
      <c r="M1827" s="30">
        <v>1.51</v>
      </c>
      <c r="N1827" s="84">
        <f>[1]!b_anal_modidura_cnbd(A1827,E1827,1)</f>
        <v>2.4931999999999999</v>
      </c>
      <c r="O1827" s="85">
        <f>[1]!b_anal_yield_cnbd(A1827,D1827-1,1)</f>
        <v>3.1057000000000001</v>
      </c>
      <c r="P1827" s="86">
        <f>IF(U:U="国开1",0.09/N1827+J1827,IF(U:U="国开3",0.14/N1827+J1827,IF(U:U="国开5",0.24/N1827+J1827,IF(U:U="国开7",0.24/N1827+J1827,IF(U:U="国开10",0.29/N1827+J1827,IF(U:U="口行1",0.08/N1827+J1827,IF(U:U="口行2",0.08/N1827+J1827,IF(U:U="口行3",0.08/N1827+J1827,IF(U:U="口行5",0.13/N1827+J1827,IF(U:U="口行7",0.13/N1827+J1827,IF(U:U="口行10",0.18/N1827+J1827,IF(U:U="农发1",0.09/N1827+J1827,IF(U:U="农发2",0.09/N1827+J1827,IF(U:U="农发3",0.09/N1827+J1827,IF(U:U="农发5",0.14/N1827+J1827,IF(U:U="农发7",0.19/N1827+J1827,IF(U:U="农发10",0.19/N1827+J1827,IF(U:U="农发20",0.24/N1827+J1827,IF(U:U="国债1",0.05/N1827+J1827,IF(U:U="国债2",0.05/N1827+J1827,IF(U:U="国债3",0.05/N1827+J1827,IF(U:U="国开0",0,IF(U:U="农发0",0,IF(U:U="国债0",0,IF(U:U="口行0",0,0.1/N1827+J1827)))))))))))))))))))))))))</f>
        <v>3.0528872773945128</v>
      </c>
      <c r="Q1827" s="1"/>
      <c r="R1827" s="88">
        <f t="shared" si="56"/>
        <v>-5.2812722605487306</v>
      </c>
      <c r="S1827" s="1"/>
      <c r="U1827" s="1" t="str">
        <f>IF(I:I="国家开发银行","国开",IF(I:I="中国进出口银行","口行",IF(I:I="中国农业发展银行","农发","国债")))&amp;IF(G:G&lt;1,"0",G1827)</f>
        <v>口行3</v>
      </c>
      <c r="W1827" s="1"/>
      <c r="X1827" s="1"/>
    </row>
    <row r="1828" spans="1:24" ht="15.75" hidden="1" x14ac:dyDescent="0.25">
      <c r="A1828" s="113" t="str">
        <f t="shared" si="57"/>
        <v>180412.IB</v>
      </c>
      <c r="B1828" s="29" t="s">
        <v>5095</v>
      </c>
      <c r="C1828" s="29" t="s">
        <v>5096</v>
      </c>
      <c r="D1828" s="33">
        <v>43486</v>
      </c>
      <c r="E1828" s="33">
        <v>43488</v>
      </c>
      <c r="F1828" s="30">
        <v>50</v>
      </c>
      <c r="G1828" s="30">
        <v>3</v>
      </c>
      <c r="H1828" s="29" t="s">
        <v>12</v>
      </c>
      <c r="I1828" s="29" t="s">
        <v>41</v>
      </c>
      <c r="J1828" s="30">
        <v>3.0314000000000001</v>
      </c>
      <c r="K1828" s="30">
        <v>3.97</v>
      </c>
      <c r="L1828" s="30"/>
      <c r="M1828" s="30">
        <v>20</v>
      </c>
      <c r="N1828" s="84">
        <f>[1]!b_anal_modidura_cnbd(A1828,E1828,1)</f>
        <v>2.6507000000000001</v>
      </c>
      <c r="O1828" s="85">
        <f>[1]!b_anal_yield_cnbd(A1828,D1828,1)</f>
        <v>3.0798000000000001</v>
      </c>
      <c r="P1828" s="86">
        <f>IF(U:U="国开1",0.09/N1828+J1828,IF(U:U="国开3",0.14/N1828+J1828,IF(U:U="国开5",0.24/N1828+J1828,IF(U:U="国开7",0.24/N1828+J1828,IF(U:U="国开10",0.29/N1828+J1828,IF(U:U="口行1",0.08/N1828+J1828,IF(U:U="口行2",0.08/N1828+J1828,IF(U:U="口行3",0.08/N1828+J1828,IF(U:U="口行5",0.13/N1828+J1828,IF(U:U="口行7",0.13/N1828+J1828,IF(U:U="口行10",0.18/N1828+J1828,IF(U:U="农发1",0.09/N1828+J1828,IF(U:U="农发2",0.09/N1828+J1828,IF(U:U="农发3",0.09/N1828+J1828,IF(U:U="农发5",0.14/N1828+J1828,IF(U:U="农发7",0.19/N1828+J1828,IF(U:U="农发10",0.19/N1828+J1828,IF(U:U="农发20",0.24/N1828+J1828,IF(U:U="国债1",0.05/N1828+J1828,IF(U:U="国债2",0.05/N1828+J1828,IF(U:U="国债3",0.05/N1828+J1828,IF(U:U="国开0",0,IF(U:U="农发0",0,IF(U:U="国债0",0,IF(U:U="口行0",0,0.1/N1828+J1828)))))))))))))))))))))))))</f>
        <v>3.0653532953559437</v>
      </c>
      <c r="Q1828" s="1"/>
      <c r="R1828" s="88">
        <f t="shared" si="56"/>
        <v>-1.4446704644056396</v>
      </c>
      <c r="S1828" s="1"/>
      <c r="U1828" s="1" t="str">
        <f>IF(I:I="国家开发银行","国开",IF(I:I="中国进出口银行","口行",IF(I:I="中国农业发展银行","农发","国债")))&amp;IF(G:G&lt;1,"0",G1828)</f>
        <v>农发3</v>
      </c>
      <c r="W1828" s="1"/>
      <c r="X1828" s="1"/>
    </row>
    <row r="1829" spans="1:24" ht="15.75" hidden="1" x14ac:dyDescent="0.25">
      <c r="A1829" s="113" t="str">
        <f t="shared" si="57"/>
        <v>180413.IB</v>
      </c>
      <c r="B1829" s="29" t="s">
        <v>5097</v>
      </c>
      <c r="C1829" s="29" t="s">
        <v>5098</v>
      </c>
      <c r="D1829" s="33">
        <v>43486</v>
      </c>
      <c r="E1829" s="33">
        <v>43488</v>
      </c>
      <c r="F1829" s="30">
        <v>50</v>
      </c>
      <c r="G1829" s="30">
        <v>5</v>
      </c>
      <c r="H1829" s="29" t="s">
        <v>12</v>
      </c>
      <c r="I1829" s="29" t="s">
        <v>41</v>
      </c>
      <c r="J1829" s="30">
        <v>3.2770999999999999</v>
      </c>
      <c r="K1829" s="30">
        <v>3.5</v>
      </c>
      <c r="L1829" s="30"/>
      <c r="M1829" s="30">
        <v>1.33</v>
      </c>
      <c r="N1829" s="84">
        <f>[1]!b_anal_modidura_cnbd(A1829,E1829,1)</f>
        <v>4.3517999999999999</v>
      </c>
      <c r="O1829" s="85">
        <f>[1]!b_anal_yield_cnbd(A1829,D1829,1)</f>
        <v>3.3351000000000002</v>
      </c>
      <c r="P1829" s="86">
        <f>IF(U:U="国开1",0.09/N1829+J1829,IF(U:U="国开3",0.14/N1829+J1829,IF(U:U="国开5",0.24/N1829+J1829,IF(U:U="国开7",0.24/N1829+J1829,IF(U:U="国开10",0.29/N1829+J1829,IF(U:U="口行1",0.08/N1829+J1829,IF(U:U="口行2",0.08/N1829+J1829,IF(U:U="口行3",0.08/N1829+J1829,IF(U:U="口行5",0.13/N1829+J1829,IF(U:U="口行7",0.13/N1829+J1829,IF(U:U="口行10",0.18/N1829+J1829,IF(U:U="农发1",0.09/N1829+J1829,IF(U:U="农发2",0.09/N1829+J1829,IF(U:U="农发3",0.09/N1829+J1829,IF(U:U="农发5",0.14/N1829+J1829,IF(U:U="农发7",0.19/N1829+J1829,IF(U:U="农发10",0.19/N1829+J1829,IF(U:U="农发20",0.24/N1829+J1829,IF(U:U="国债1",0.05/N1829+J1829,IF(U:U="国债2",0.05/N1829+J1829,IF(U:U="国债3",0.05/N1829+J1829,IF(U:U="国开0",0,IF(U:U="农发0",0,IF(U:U="国债0",0,IF(U:U="口行0",0,0.1/N1829+J1829)))))))))))))))))))))))))</f>
        <v>3.3092705960751871</v>
      </c>
      <c r="Q1829" s="1"/>
      <c r="R1829" s="88">
        <f t="shared" si="56"/>
        <v>-2.5829403924813032</v>
      </c>
      <c r="S1829" s="1"/>
      <c r="U1829" s="1" t="str">
        <f>IF(I:I="国家开发银行","国开",IF(I:I="中国进出口银行","口行",IF(I:I="中国农业发展银行","农发","国债")))&amp;IF(G:G&lt;1,"0",G1829)</f>
        <v>农发5</v>
      </c>
      <c r="W1829" s="1"/>
      <c r="X1829" s="1"/>
    </row>
    <row r="1830" spans="1:24" ht="15.75" hidden="1" x14ac:dyDescent="0.25">
      <c r="A1830" s="113" t="str">
        <f t="shared" si="57"/>
        <v>190202.IB</v>
      </c>
      <c r="B1830" s="29" t="s">
        <v>5099</v>
      </c>
      <c r="C1830" s="29" t="s">
        <v>5100</v>
      </c>
      <c r="D1830" s="33">
        <v>43487</v>
      </c>
      <c r="E1830" s="33">
        <v>43489</v>
      </c>
      <c r="F1830" s="30">
        <v>80</v>
      </c>
      <c r="G1830" s="30">
        <v>3</v>
      </c>
      <c r="H1830" s="29" t="s">
        <v>12</v>
      </c>
      <c r="I1830" s="29" t="s">
        <v>15</v>
      </c>
      <c r="J1830" s="30">
        <v>3.0047999999999999</v>
      </c>
      <c r="K1830" s="30">
        <v>2.71</v>
      </c>
      <c r="L1830" s="30"/>
      <c r="M1830" s="30">
        <v>17.579999999999998</v>
      </c>
      <c r="N1830" s="84">
        <f>[1]!b_anal_modidura_cnbd(A1830,E1830,1)</f>
        <v>2.8102</v>
      </c>
      <c r="O1830" s="85">
        <f>[1]!b_anal_yield_cnbd(A1830,D1830-1,1)</f>
        <v>3.0369999999999999</v>
      </c>
      <c r="P1830" s="86">
        <f>IF(U:U="国开1",0.09/N1830+J1830,IF(U:U="国开3",0.14/N1830+J1830,IF(U:U="国开5",0.24/N1830+J1830,IF(U:U="国开7",0.24/N1830+J1830,IF(U:U="国开10",0.29/N1830+J1830,IF(U:U="口行1",0.08/N1830+J1830,IF(U:U="口行2",0.08/N1830+J1830,IF(U:U="口行3",0.08/N1830+J1830,IF(U:U="口行5",0.13/N1830+J1830,IF(U:U="口行7",0.13/N1830+J1830,IF(U:U="口行10",0.18/N1830+J1830,IF(U:U="农发1",0.09/N1830+J1830,IF(U:U="农发2",0.09/N1830+J1830,IF(U:U="农发3",0.09/N1830+J1830,IF(U:U="农发5",0.14/N1830+J1830,IF(U:U="农发7",0.19/N1830+J1830,IF(U:U="农发10",0.19/N1830+J1830,IF(U:U="农发20",0.24/N1830+J1830,IF(U:U="国债1",0.05/N1830+J1830,IF(U:U="国债2",0.05/N1830+J1830,IF(U:U="国债3",0.05/N1830+J1830,IF(U:U="国开0",0,IF(U:U="农发0",0,IF(U:U="国债0",0,IF(U:U="口行0",0,0.1/N1830+J1830)))))))))))))))))))))))))</f>
        <v>3.0546185182549284</v>
      </c>
      <c r="Q1830" s="1"/>
      <c r="R1830" s="88">
        <f t="shared" si="56"/>
        <v>1.7618518254928439</v>
      </c>
      <c r="S1830" s="1"/>
      <c r="U1830" s="1" t="str">
        <f>IF(I:I="国家开发银行","国开",IF(I:I="中国进出口银行","口行",IF(I:I="中国农业发展银行","农发","国债")))&amp;IF(G:G&lt;1,"0",G1830)</f>
        <v>国开3</v>
      </c>
      <c r="W1830" s="1"/>
      <c r="X1830" s="1"/>
    </row>
    <row r="1831" spans="1:24" ht="15.75" hidden="1" x14ac:dyDescent="0.25">
      <c r="A1831" s="113" t="str">
        <f t="shared" si="57"/>
        <v>180214.IB</v>
      </c>
      <c r="B1831" s="29" t="s">
        <v>5101</v>
      </c>
      <c r="C1831" s="29" t="s">
        <v>5102</v>
      </c>
      <c r="D1831" s="33">
        <v>43487</v>
      </c>
      <c r="E1831" s="33">
        <v>43489</v>
      </c>
      <c r="F1831" s="30">
        <v>60</v>
      </c>
      <c r="G1831" s="30">
        <v>7</v>
      </c>
      <c r="H1831" s="29" t="s">
        <v>12</v>
      </c>
      <c r="I1831" s="29" t="s">
        <v>15</v>
      </c>
      <c r="J1831" s="30">
        <v>3.6591999999999998</v>
      </c>
      <c r="K1831" s="30">
        <v>2.1</v>
      </c>
      <c r="L1831" s="30"/>
      <c r="M1831" s="30">
        <v>3.48</v>
      </c>
      <c r="N1831" s="84">
        <f>[1]!b_anal_modidura_cnbd(A1831,E1831,1)</f>
        <v>5.7693000000000003</v>
      </c>
      <c r="O1831" s="85">
        <f>[1]!b_anal_yield_cnbd(A1831,D1831-1,1)</f>
        <v>3.6751999999999998</v>
      </c>
      <c r="P1831" s="86">
        <f>IF(U:U="国开1",0.09/N1831+J1831,IF(U:U="国开3",0.14/N1831+J1831,IF(U:U="国开5",0.24/N1831+J1831,IF(U:U="国开7",0.24/N1831+J1831,IF(U:U="国开10",0.29/N1831+J1831,IF(U:U="口行1",0.08/N1831+J1831,IF(U:U="口行2",0.08/N1831+J1831,IF(U:U="口行3",0.08/N1831+J1831,IF(U:U="口行5",0.13/N1831+J1831,IF(U:U="口行7",0.13/N1831+J1831,IF(U:U="口行10",0.18/N1831+J1831,IF(U:U="农发1",0.09/N1831+J1831,IF(U:U="农发2",0.09/N1831+J1831,IF(U:U="农发3",0.09/N1831+J1831,IF(U:U="农发5",0.14/N1831+J1831,IF(U:U="农发7",0.19/N1831+J1831,IF(U:U="农发10",0.19/N1831+J1831,IF(U:U="农发20",0.24/N1831+J1831,IF(U:U="国债1",0.05/N1831+J1831,IF(U:U="国债2",0.05/N1831+J1831,IF(U:U="国债3",0.05/N1831+J1831,IF(U:U="国开0",0,IF(U:U="农发0",0,IF(U:U="国债0",0,IF(U:U="口行0",0,0.1/N1831+J1831)))))))))))))))))))))))))</f>
        <v>3.70079950080599</v>
      </c>
      <c r="Q1831" s="1"/>
      <c r="R1831" s="88">
        <f t="shared" si="56"/>
        <v>2.5599500805990161</v>
      </c>
      <c r="S1831" s="1"/>
      <c r="U1831" s="1" t="str">
        <f>IF(I:I="国家开发银行","国开",IF(I:I="中国进出口银行","口行",IF(I:I="中国农业发展银行","农发","国债")))&amp;IF(G:G&lt;1,"0",G1831)</f>
        <v>国开7</v>
      </c>
      <c r="W1831" s="1"/>
      <c r="X1831" s="1"/>
    </row>
    <row r="1832" spans="1:24" ht="15.75" hidden="1" x14ac:dyDescent="0.25">
      <c r="A1832" s="113" t="str">
        <f t="shared" si="57"/>
        <v>180411.IB</v>
      </c>
      <c r="B1832" s="29" t="s">
        <v>5103</v>
      </c>
      <c r="C1832" s="29" t="s">
        <v>5104</v>
      </c>
      <c r="D1832" s="33">
        <v>43488</v>
      </c>
      <c r="E1832" s="33">
        <v>43490</v>
      </c>
      <c r="F1832" s="30">
        <v>40</v>
      </c>
      <c r="G1832" s="30">
        <v>7</v>
      </c>
      <c r="H1832" s="29" t="s">
        <v>12</v>
      </c>
      <c r="I1832" s="29" t="s">
        <v>41</v>
      </c>
      <c r="J1832" s="30">
        <v>3.6621999999999999</v>
      </c>
      <c r="K1832" s="30">
        <v>2.63</v>
      </c>
      <c r="L1832" s="30"/>
      <c r="M1832" s="30">
        <v>3.67</v>
      </c>
      <c r="N1832" s="84">
        <f>[1]!b_anal_modidura_cnbd(A1832,E1832,1)</f>
        <v>5.8308</v>
      </c>
      <c r="O1832" s="85">
        <f>[1]!b_anal_yield_cnbd(A1832,D1832-1,1)</f>
        <v>3.7002000000000002</v>
      </c>
      <c r="P1832" s="86">
        <f>IF(U:U="国开1",0.09/N1832+J1832,IF(U:U="国开3",0.14/N1832+J1832,IF(U:U="国开5",0.24/N1832+J1832,IF(U:U="国开7",0.24/N1832+J1832,IF(U:U="国开10",0.29/N1832+J1832,IF(U:U="口行1",0.08/N1832+J1832,IF(U:U="口行2",0.08/N1832+J1832,IF(U:U="口行3",0.08/N1832+J1832,IF(U:U="口行5",0.13/N1832+J1832,IF(U:U="口行7",0.13/N1832+J1832,IF(U:U="口行10",0.18/N1832+J1832,IF(U:U="农发1",0.09/N1832+J1832,IF(U:U="农发2",0.09/N1832+J1832,IF(U:U="农发3",0.09/N1832+J1832,IF(U:U="农发5",0.14/N1832+J1832,IF(U:U="农发7",0.19/N1832+J1832,IF(U:U="农发10",0.19/N1832+J1832,IF(U:U="农发20",0.24/N1832+J1832,IF(U:U="国债1",0.05/N1832+J1832,IF(U:U="国债2",0.05/N1832+J1832,IF(U:U="国债3",0.05/N1832+J1832,IF(U:U="国开0",0,IF(U:U="农发0",0,IF(U:U="国债0",0,IF(U:U="口行0",0,0.1/N1832+J1832)))))))))))))))))))))))))</f>
        <v>3.6947855800233245</v>
      </c>
      <c r="Q1832" s="1"/>
      <c r="R1832" s="88">
        <f t="shared" si="56"/>
        <v>-0.54144199766756884</v>
      </c>
      <c r="S1832" s="1"/>
      <c r="U1832" s="1" t="str">
        <f>IF(I:I="国家开发银行","国开",IF(I:I="中国进出口银行","口行",IF(I:I="中国农业发展银行","农发","国债")))&amp;IF(G:G&lt;1,"0",G1832)</f>
        <v>农发7</v>
      </c>
      <c r="W1832" s="1"/>
      <c r="X1832" s="1"/>
    </row>
    <row r="1833" spans="1:24" ht="15.75" hidden="1" x14ac:dyDescent="0.25">
      <c r="A1833" s="113" t="str">
        <f>B1833</f>
        <v>190401.IB</v>
      </c>
      <c r="B1833" s="29" t="s">
        <v>5105</v>
      </c>
      <c r="C1833" s="29" t="s">
        <v>5106</v>
      </c>
      <c r="D1833" s="33">
        <v>43488</v>
      </c>
      <c r="E1833" s="33">
        <v>43490</v>
      </c>
      <c r="F1833" s="30">
        <v>70</v>
      </c>
      <c r="G1833" s="30">
        <v>10</v>
      </c>
      <c r="H1833" s="29" t="s">
        <v>12</v>
      </c>
      <c r="I1833" s="29" t="s">
        <v>41</v>
      </c>
      <c r="J1833" s="114">
        <f>[1]!b_info_couponrate(A1833)</f>
        <v>3.75</v>
      </c>
      <c r="K1833" s="30">
        <v>2.5</v>
      </c>
      <c r="L1833" s="30"/>
      <c r="M1833" s="30">
        <v>3.51</v>
      </c>
      <c r="N1833" s="84">
        <f>[1]!b_anal_modidura_cnbd(A1833,E1833,1)</f>
        <v>8.2004999999999999</v>
      </c>
      <c r="O1833" s="85">
        <f>[1]!b_anal_yield_cnbd(A1833,E1833,1)</f>
        <v>3.8332000000000002</v>
      </c>
      <c r="P1833" s="86">
        <f>IF(U:U="国开1",0.09/N1833+J1833,IF(U:U="国开3",0.14/N1833+J1833,IF(U:U="国开5",0.24/N1833+J1833,IF(U:U="国开7",0.24/N1833+J1833,IF(U:U="国开10",0.29/N1833+J1833,IF(U:U="口行1",0.08/N1833+J1833,IF(U:U="口行2",0.08/N1833+J1833,IF(U:U="口行3",0.08/N1833+J1833,IF(U:U="口行5",0.13/N1833+J1833,IF(U:U="口行7",0.13/N1833+J1833,IF(U:U="口行10",0.18/N1833+J1833,IF(U:U="农发1",0.09/N1833+J1833,IF(U:U="农发2",0.09/N1833+J1833,IF(U:U="农发3",0.09/N1833+J1833,IF(U:U="农发5",0.14/N1833+J1833,IF(U:U="农发7",0.19/N1833+J1833,IF(U:U="农发10",0.19/N1833+J1833,IF(U:U="农发20",0.24/N1833+J1833,IF(U:U="国债1",0.05/N1833+J1833,IF(U:U="国债2",0.05/N1833+J1833,IF(U:U="国债3",0.05/N1833+J1833,IF(U:U="国开0",0,IF(U:U="农发0",0,IF(U:U="国债0",0,IF(U:U="口行0",0,0.1/N1833+J1833)))))))))))))))))))))))))</f>
        <v>3.773169318943967</v>
      </c>
      <c r="Q1833" s="1"/>
      <c r="R1833" s="88">
        <f t="shared" si="56"/>
        <v>-6.0030681056033153</v>
      </c>
      <c r="S1833" s="1"/>
      <c r="U1833" s="1" t="str">
        <f>IF(I:I="国家开发银行","国开",IF(I:I="中国进出口银行","口行",IF(I:I="中国农业发展银行","农发","国债")))&amp;IF(G:G&lt;1,"0",G1833)</f>
        <v>农发10</v>
      </c>
      <c r="W1833" s="1"/>
      <c r="X1833" s="1"/>
    </row>
    <row r="1834" spans="1:24" ht="15.75" hidden="1" x14ac:dyDescent="0.25">
      <c r="A1834" s="113" t="str">
        <f t="shared" si="57"/>
        <v>190205.IB</v>
      </c>
      <c r="B1834" s="29" t="s">
        <v>5107</v>
      </c>
      <c r="C1834" s="29" t="s">
        <v>5108</v>
      </c>
      <c r="D1834" s="33">
        <v>43489</v>
      </c>
      <c r="E1834" s="33">
        <v>43493</v>
      </c>
      <c r="F1834" s="30">
        <v>150</v>
      </c>
      <c r="G1834" s="30">
        <v>10</v>
      </c>
      <c r="H1834" s="29" t="s">
        <v>12</v>
      </c>
      <c r="I1834" s="29" t="s">
        <v>15</v>
      </c>
      <c r="J1834" s="30">
        <v>3.5706000000000002</v>
      </c>
      <c r="K1834" s="30">
        <v>2.89</v>
      </c>
      <c r="L1834" s="30"/>
      <c r="M1834" s="30">
        <v>2.09</v>
      </c>
      <c r="N1834" s="84">
        <f>[1]!b_anal_modidura_cnbd(A1834,E1834,1)</f>
        <v>8.2493999999999996</v>
      </c>
      <c r="O1834" s="85">
        <f>[1]!b_anal_yield_cnbd(A1834,D1834-1,1)</f>
        <v>3.58</v>
      </c>
      <c r="P1834" s="86">
        <f>IF(U:U="国开1",0.09/N1834+J1834,IF(U:U="国开3",0.14/N1834+J1834,IF(U:U="国开5",0.24/N1834+J1834,IF(U:U="国开7",0.24/N1834+J1834,IF(U:U="国开10",0.29/N1834+J1834,IF(U:U="口行1",0.08/N1834+J1834,IF(U:U="口行2",0.08/N1834+J1834,IF(U:U="口行3",0.08/N1834+J1834,IF(U:U="口行5",0.13/N1834+J1834,IF(U:U="口行7",0.13/N1834+J1834,IF(U:U="口行10",0.18/N1834+J1834,IF(U:U="农发1",0.09/N1834+J1834,IF(U:U="农发2",0.09/N1834+J1834,IF(U:U="农发3",0.09/N1834+J1834,IF(U:U="农发5",0.14/N1834+J1834,IF(U:U="农发7",0.19/N1834+J1834,IF(U:U="农发10",0.19/N1834+J1834,IF(U:U="农发20",0.24/N1834+J1834,IF(U:U="国债1",0.05/N1834+J1834,IF(U:U="国债2",0.05/N1834+J1834,IF(U:U="国债3",0.05/N1834+J1834,IF(U:U="国开0",0,IF(U:U="农发0",0,IF(U:U="国债0",0,IF(U:U="口行0",0,0.1/N1834+J1834)))))))))))))))))))))))))</f>
        <v>3.6057540718112833</v>
      </c>
      <c r="Q1834" s="1"/>
      <c r="R1834" s="88">
        <f t="shared" si="56"/>
        <v>2.5754071811283197</v>
      </c>
      <c r="S1834" s="1"/>
      <c r="U1834" s="1" t="str">
        <f>IF(I:I="国家开发银行","国开",IF(I:I="中国进出口银行","口行",IF(I:I="中国农业发展银行","农发","国债")))&amp;IF(G:G&lt;1,"0",G1834)</f>
        <v>国开10</v>
      </c>
      <c r="W1834" s="1"/>
      <c r="X1834" s="1"/>
    </row>
    <row r="1835" spans="1:24" ht="15.75" hidden="1" x14ac:dyDescent="0.25">
      <c r="A1835" s="113" t="str">
        <f t="shared" si="57"/>
        <v>180309.IB</v>
      </c>
      <c r="B1835" s="29" t="s">
        <v>5109</v>
      </c>
      <c r="C1835" s="29" t="s">
        <v>5110</v>
      </c>
      <c r="D1835" s="33">
        <v>43489</v>
      </c>
      <c r="E1835" s="33">
        <v>43493</v>
      </c>
      <c r="F1835" s="30">
        <v>44.1</v>
      </c>
      <c r="G1835" s="30">
        <v>5</v>
      </c>
      <c r="H1835" s="29" t="s">
        <v>12</v>
      </c>
      <c r="I1835" s="29" t="s">
        <v>22</v>
      </c>
      <c r="J1835" s="30">
        <v>3.3022999999999998</v>
      </c>
      <c r="K1835" s="30">
        <v>2.67</v>
      </c>
      <c r="L1835" s="30"/>
      <c r="M1835" s="30">
        <v>1.31</v>
      </c>
      <c r="N1835" s="84">
        <f>[1]!b_anal_modidura_cnbd(A1835,E1835,1)</f>
        <v>3.8668</v>
      </c>
      <c r="O1835" s="85">
        <f>[1]!b_anal_yield_cnbd(A1835,D1835-1,1)</f>
        <v>3.3605</v>
      </c>
      <c r="P1835" s="86">
        <f>IF(U:U="国开1",0.09/N1835+J1835,IF(U:U="国开3",0.14/N1835+J1835,IF(U:U="国开5",0.24/N1835+J1835,IF(U:U="国开7",0.24/N1835+J1835,IF(U:U="国开10",0.29/N1835+J1835,IF(U:U="口行1",0.08/N1835+J1835,IF(U:U="口行2",0.08/N1835+J1835,IF(U:U="口行3",0.08/N1835+J1835,IF(U:U="口行5",0.13/N1835+J1835,IF(U:U="口行7",0.13/N1835+J1835,IF(U:U="口行10",0.18/N1835+J1835,IF(U:U="农发1",0.09/N1835+J1835,IF(U:U="农发2",0.09/N1835+J1835,IF(U:U="农发3",0.09/N1835+J1835,IF(U:U="农发5",0.14/N1835+J1835,IF(U:U="农发7",0.19/N1835+J1835,IF(U:U="农发10",0.19/N1835+J1835,IF(U:U="农发20",0.24/N1835+J1835,IF(U:U="国债1",0.05/N1835+J1835,IF(U:U="国债2",0.05/N1835+J1835,IF(U:U="国债3",0.05/N1835+J1835,IF(U:U="国开0",0,IF(U:U="农发0",0,IF(U:U="国债0",0,IF(U:U="口行0",0,0.1/N1835+J1835)))))))))))))))))))))))))</f>
        <v>3.3359195303610218</v>
      </c>
      <c r="Q1835" s="1"/>
      <c r="R1835" s="88">
        <f t="shared" si="56"/>
        <v>-2.4580469638978197</v>
      </c>
      <c r="S1835" s="1"/>
      <c r="U1835" s="1" t="str">
        <f>IF(I:I="国家开发银行","国开",IF(I:I="中国进出口银行","口行",IF(I:I="中国农业发展银行","农发","国债")))&amp;IF(G:G&lt;1,"0",G1835)</f>
        <v>口行5</v>
      </c>
      <c r="W1835" s="1"/>
      <c r="X1835" s="1"/>
    </row>
    <row r="1836" spans="1:24" ht="15.75" hidden="1" x14ac:dyDescent="0.25">
      <c r="A1836" s="113" t="str">
        <f t="shared" si="57"/>
        <v>180310.IB</v>
      </c>
      <c r="B1836" s="29" t="s">
        <v>5111</v>
      </c>
      <c r="C1836" s="29" t="s">
        <v>5112</v>
      </c>
      <c r="D1836" s="33">
        <v>43489</v>
      </c>
      <c r="E1836" s="33">
        <v>43493</v>
      </c>
      <c r="F1836" s="30">
        <v>45</v>
      </c>
      <c r="G1836" s="30">
        <v>10</v>
      </c>
      <c r="H1836" s="29" t="s">
        <v>12</v>
      </c>
      <c r="I1836" s="29" t="s">
        <v>22</v>
      </c>
      <c r="J1836" s="30">
        <v>3.8028</v>
      </c>
      <c r="K1836" s="30">
        <v>2.58</v>
      </c>
      <c r="L1836" s="30"/>
      <c r="M1836" s="30">
        <v>1</v>
      </c>
      <c r="N1836" s="84">
        <f>[1]!b_anal_modidura_cnbd(A1836,E1836,1)</f>
        <v>7.1047000000000002</v>
      </c>
      <c r="O1836" s="85">
        <f>[1]!b_anal_yield_cnbd(A1836,D1836-1,1)</f>
        <v>3.8102</v>
      </c>
      <c r="P1836" s="86">
        <f>IF(U:U="国开1",0.09/N1836+J1836,IF(U:U="国开3",0.14/N1836+J1836,IF(U:U="国开5",0.24/N1836+J1836,IF(U:U="国开7",0.24/N1836+J1836,IF(U:U="国开10",0.29/N1836+J1836,IF(U:U="口行1",0.08/N1836+J1836,IF(U:U="口行2",0.08/N1836+J1836,IF(U:U="口行3",0.08/N1836+J1836,IF(U:U="口行5",0.13/N1836+J1836,IF(U:U="口行7",0.13/N1836+J1836,IF(U:U="口行10",0.18/N1836+J1836,IF(U:U="农发1",0.09/N1836+J1836,IF(U:U="农发2",0.09/N1836+J1836,IF(U:U="农发3",0.09/N1836+J1836,IF(U:U="农发5",0.14/N1836+J1836,IF(U:U="农发7",0.19/N1836+J1836,IF(U:U="农发10",0.19/N1836+J1836,IF(U:U="农发20",0.24/N1836+J1836,IF(U:U="国债1",0.05/N1836+J1836,IF(U:U="国债2",0.05/N1836+J1836,IF(U:U="国债3",0.05/N1836+J1836,IF(U:U="国开0",0,IF(U:U="农发0",0,IF(U:U="国债0",0,IF(U:U="口行0",0,0.1/N1836+J1836)))))))))))))))))))))))))</f>
        <v>3.8281353413937254</v>
      </c>
      <c r="Q1836" s="1"/>
      <c r="R1836" s="88">
        <f t="shared" si="56"/>
        <v>1.7935341393725324</v>
      </c>
      <c r="S1836" s="1"/>
      <c r="U1836" s="1" t="str">
        <f>IF(I:I="国家开发银行","国开",IF(I:I="中国进出口银行","口行",IF(I:I="中国农业发展银行","农发","国债")))&amp;IF(G:G&lt;1,"0",G1836)</f>
        <v>口行10</v>
      </c>
      <c r="W1836" s="1"/>
      <c r="X1836" s="1"/>
    </row>
    <row r="1837" spans="1:24" ht="15.75" hidden="1" x14ac:dyDescent="0.25">
      <c r="A1837" s="113" t="str">
        <f t="shared" si="57"/>
        <v>180313.IB</v>
      </c>
      <c r="B1837" s="29" t="s">
        <v>5113</v>
      </c>
      <c r="C1837" s="29" t="s">
        <v>5114</v>
      </c>
      <c r="D1837" s="33">
        <v>43489</v>
      </c>
      <c r="E1837" s="33">
        <v>43493</v>
      </c>
      <c r="F1837" s="30">
        <v>47</v>
      </c>
      <c r="G1837" s="30">
        <v>3</v>
      </c>
      <c r="H1837" s="29" t="s">
        <v>12</v>
      </c>
      <c r="I1837" s="29" t="s">
        <v>22</v>
      </c>
      <c r="J1837" s="30">
        <v>3.0556000000000001</v>
      </c>
      <c r="K1837" s="30">
        <v>3.1</v>
      </c>
      <c r="L1837" s="30"/>
      <c r="M1837" s="30">
        <v>1.1000000000000001</v>
      </c>
      <c r="N1837" s="84">
        <f>[1]!b_anal_modidura_cnbd(A1837,E1837,1)</f>
        <v>2.4741</v>
      </c>
      <c r="O1837" s="85">
        <f>[1]!b_anal_yield_cnbd(A1837,D1837-1,1)</f>
        <v>3.1206</v>
      </c>
      <c r="P1837" s="86">
        <f>IF(U:U="国开1",0.09/N1837+J1837,IF(U:U="国开3",0.14/N1837+J1837,IF(U:U="国开5",0.24/N1837+J1837,IF(U:U="国开7",0.24/N1837+J1837,IF(U:U="国开10",0.29/N1837+J1837,IF(U:U="口行1",0.08/N1837+J1837,IF(U:U="口行2",0.08/N1837+J1837,IF(U:U="口行3",0.08/N1837+J1837,IF(U:U="口行5",0.13/N1837+J1837,IF(U:U="口行7",0.13/N1837+J1837,IF(U:U="口行10",0.18/N1837+J1837,IF(U:U="农发1",0.09/N1837+J1837,IF(U:U="农发2",0.09/N1837+J1837,IF(U:U="农发3",0.09/N1837+J1837,IF(U:U="农发5",0.14/N1837+J1837,IF(U:U="农发7",0.19/N1837+J1837,IF(U:U="农发10",0.19/N1837+J1837,IF(U:U="农发20",0.24/N1837+J1837,IF(U:U="国债1",0.05/N1837+J1837,IF(U:U="国债2",0.05/N1837+J1837,IF(U:U="国债3",0.05/N1837+J1837,IF(U:U="国开0",0,IF(U:U="农发0",0,IF(U:U="国债0",0,IF(U:U="口行0",0,0.1/N1837+J1837)))))))))))))))))))))))))</f>
        <v>3.0879349905015965</v>
      </c>
      <c r="Q1837" s="1"/>
      <c r="R1837" s="88">
        <f t="shared" si="56"/>
        <v>-3.2665009498403563</v>
      </c>
      <c r="S1837" s="1"/>
      <c r="U1837" s="1" t="str">
        <f>IF(I:I="国家开发银行","国开",IF(I:I="中国进出口银行","口行",IF(I:I="中国农业发展银行","农发","国债")))&amp;IF(G:G&lt;1,"0",G1837)</f>
        <v>口行3</v>
      </c>
      <c r="W1837" s="1"/>
      <c r="X1837" s="1"/>
    </row>
    <row r="1838" spans="1:24" ht="15.75" hidden="1" x14ac:dyDescent="0.25">
      <c r="A1838" s="113" t="str">
        <f t="shared" si="57"/>
        <v>180211.IB</v>
      </c>
      <c r="B1838" s="29" t="s">
        <v>5115</v>
      </c>
      <c r="C1838" s="29" t="s">
        <v>5116</v>
      </c>
      <c r="D1838" s="33">
        <v>43489</v>
      </c>
      <c r="E1838" s="33">
        <v>43493</v>
      </c>
      <c r="F1838" s="30">
        <v>90</v>
      </c>
      <c r="G1838" s="30">
        <v>5</v>
      </c>
      <c r="H1838" s="29" t="s">
        <v>12</v>
      </c>
      <c r="I1838" s="29" t="s">
        <v>15</v>
      </c>
      <c r="J1838" s="30">
        <v>3.2848999999999999</v>
      </c>
      <c r="K1838" s="30">
        <v>4.05</v>
      </c>
      <c r="L1838" s="30"/>
      <c r="M1838" s="30">
        <v>2.5</v>
      </c>
      <c r="N1838" s="84">
        <f>[1]!b_anal_modidura_cnbd(A1838,E1838,1)</f>
        <v>4.0594000000000001</v>
      </c>
      <c r="O1838" s="85">
        <f>[1]!b_anal_yield_cnbd(A1838,D1838-1,1)</f>
        <v>3.3450000000000002</v>
      </c>
      <c r="P1838" s="86">
        <f>IF(U:U="国开1",0.09/N1838+J1838,IF(U:U="国开3",0.14/N1838+J1838,IF(U:U="国开5",0.24/N1838+J1838,IF(U:U="国开7",0.24/N1838+J1838,IF(U:U="国开10",0.29/N1838+J1838,IF(U:U="口行1",0.08/N1838+J1838,IF(U:U="口行2",0.08/N1838+J1838,IF(U:U="口行3",0.08/N1838+J1838,IF(U:U="口行5",0.13/N1838+J1838,IF(U:U="口行7",0.13/N1838+J1838,IF(U:U="口行10",0.18/N1838+J1838,IF(U:U="农发1",0.09/N1838+J1838,IF(U:U="农发2",0.09/N1838+J1838,IF(U:U="农发3",0.09/N1838+J1838,IF(U:U="农发5",0.14/N1838+J1838,IF(U:U="农发7",0.19/N1838+J1838,IF(U:U="农发10",0.19/N1838+J1838,IF(U:U="农发20",0.24/N1838+J1838,IF(U:U="国债1",0.05/N1838+J1838,IF(U:U="国债2",0.05/N1838+J1838,IF(U:U="国债3",0.05/N1838+J1838,IF(U:U="国开0",0,IF(U:U="农发0",0,IF(U:U="国债0",0,IF(U:U="口行0",0,0.1/N1838+J1838)))))))))))))))))))))))))</f>
        <v>3.3440220377395673</v>
      </c>
      <c r="Q1838" s="1"/>
      <c r="R1838" s="88">
        <f t="shared" si="56"/>
        <v>-9.7796226043289636E-2</v>
      </c>
      <c r="S1838" s="1"/>
      <c r="U1838" s="1" t="str">
        <f>IF(I:I="国家开发银行","国开",IF(I:I="中国进出口银行","口行",IF(I:I="中国农业发展银行","农发","国债")))&amp;IF(G:G&lt;1,"0",G1838)</f>
        <v>国开5</v>
      </c>
      <c r="W1838" s="1"/>
      <c r="X1838" s="1"/>
    </row>
    <row r="1839" spans="1:24" ht="15.75" hidden="1" x14ac:dyDescent="0.25">
      <c r="A1839" s="113" t="str">
        <f t="shared" si="57"/>
        <v>180413.IB</v>
      </c>
      <c r="B1839" s="29" t="s">
        <v>5117</v>
      </c>
      <c r="C1839" s="29" t="s">
        <v>5118</v>
      </c>
      <c r="D1839" s="33">
        <v>43493</v>
      </c>
      <c r="E1839" s="33">
        <v>43495</v>
      </c>
      <c r="F1839" s="30">
        <v>50</v>
      </c>
      <c r="G1839" s="30">
        <v>5</v>
      </c>
      <c r="H1839" s="29" t="s">
        <v>12</v>
      </c>
      <c r="I1839" s="29" t="s">
        <v>41</v>
      </c>
      <c r="J1839" s="30">
        <v>3.331</v>
      </c>
      <c r="K1839" s="30">
        <v>2.93</v>
      </c>
      <c r="L1839" s="30"/>
      <c r="M1839" s="30">
        <v>1.1399999999999999</v>
      </c>
      <c r="N1839" s="84">
        <f>[1]!b_anal_modidura_cnbd(A1839,E1839,1)</f>
        <v>4.3337000000000003</v>
      </c>
      <c r="O1839" s="85">
        <f>[1]!b_anal_yield_cnbd(A1839,D1839,1)</f>
        <v>3.3730000000000002</v>
      </c>
      <c r="P1839" s="86">
        <f>IF(U:U="国开1",0.09/N1839+J1839,IF(U:U="国开3",0.14/N1839+J1839,IF(U:U="国开5",0.24/N1839+J1839,IF(U:U="国开7",0.24/N1839+J1839,IF(U:U="国开10",0.29/N1839+J1839,IF(U:U="口行1",0.08/N1839+J1839,IF(U:U="口行2",0.08/N1839+J1839,IF(U:U="口行3",0.08/N1839+J1839,IF(U:U="口行5",0.13/N1839+J1839,IF(U:U="口行7",0.13/N1839+J1839,IF(U:U="口行10",0.18/N1839+J1839,IF(U:U="农发1",0.09/N1839+J1839,IF(U:U="农发2",0.09/N1839+J1839,IF(U:U="农发3",0.09/N1839+J1839,IF(U:U="农发5",0.14/N1839+J1839,IF(U:U="农发7",0.19/N1839+J1839,IF(U:U="农发10",0.19/N1839+J1839,IF(U:U="农发20",0.24/N1839+J1839,IF(U:U="国债1",0.05/N1839+J1839,IF(U:U="国债2",0.05/N1839+J1839,IF(U:U="国债3",0.05/N1839+J1839,IF(U:U="国开0",0,IF(U:U="农发0",0,IF(U:U="国债0",0,IF(U:U="口行0",0,0.1/N1839+J1839)))))))))))))))))))))))))</f>
        <v>3.3633049588111774</v>
      </c>
      <c r="Q1839" s="1"/>
      <c r="R1839" s="88">
        <f t="shared" si="56"/>
        <v>-0.96950411888228061</v>
      </c>
      <c r="S1839" s="1"/>
      <c r="U1839" s="1" t="str">
        <f>IF(I:I="国家开发银行","国开",IF(I:I="中国进出口银行","口行",IF(I:I="中国农业发展银行","农发","国债")))&amp;IF(G:G&lt;1,"0",G1839)</f>
        <v>农发5</v>
      </c>
      <c r="W1839" s="1"/>
      <c r="X1839" s="1"/>
    </row>
    <row r="1840" spans="1:24" ht="15.75" hidden="1" x14ac:dyDescent="0.25">
      <c r="A1840" s="113" t="str">
        <f t="shared" si="57"/>
        <v>180412.IB</v>
      </c>
      <c r="B1840" s="29" t="s">
        <v>5119</v>
      </c>
      <c r="C1840" s="29" t="s">
        <v>5120</v>
      </c>
      <c r="D1840" s="33">
        <v>43493</v>
      </c>
      <c r="E1840" s="33">
        <v>43495</v>
      </c>
      <c r="F1840" s="30">
        <v>50</v>
      </c>
      <c r="G1840" s="30">
        <v>3</v>
      </c>
      <c r="H1840" s="29" t="s">
        <v>12</v>
      </c>
      <c r="I1840" s="29" t="s">
        <v>41</v>
      </c>
      <c r="J1840" s="30">
        <v>3.0531999999999999</v>
      </c>
      <c r="K1840" s="30">
        <v>3.14</v>
      </c>
      <c r="L1840" s="30"/>
      <c r="M1840" s="30">
        <v>1.82</v>
      </c>
      <c r="N1840" s="84">
        <f>[1]!b_anal_modidura_cnbd(A1840,E1840,1)</f>
        <v>2.6332</v>
      </c>
      <c r="O1840" s="85">
        <f>[1]!b_anal_yield_cnbd(A1840,D1840,1)</f>
        <v>3.1120999999999999</v>
      </c>
      <c r="P1840" s="86">
        <f>IF(U:U="国开1",0.09/N1840+J1840,IF(U:U="国开3",0.14/N1840+J1840,IF(U:U="国开5",0.24/N1840+J1840,IF(U:U="国开7",0.24/N1840+J1840,IF(U:U="国开10",0.29/N1840+J1840,IF(U:U="口行1",0.08/N1840+J1840,IF(U:U="口行2",0.08/N1840+J1840,IF(U:U="口行3",0.08/N1840+J1840,IF(U:U="口行5",0.13/N1840+J1840,IF(U:U="口行7",0.13/N1840+J1840,IF(U:U="口行10",0.18/N1840+J1840,IF(U:U="农发1",0.09/N1840+J1840,IF(U:U="农发2",0.09/N1840+J1840,IF(U:U="农发3",0.09/N1840+J1840,IF(U:U="农发5",0.14/N1840+J1840,IF(U:U="农发7",0.19/N1840+J1840,IF(U:U="农发10",0.19/N1840+J1840,IF(U:U="农发20",0.24/N1840+J1840,IF(U:U="国债1",0.05/N1840+J1840,IF(U:U="国债2",0.05/N1840+J1840,IF(U:U="国债3",0.05/N1840+J1840,IF(U:U="国开0",0,IF(U:U="农发0",0,IF(U:U="国债0",0,IF(U:U="口行0",0,0.1/N1840+J1840)))))))))))))))))))))))))</f>
        <v>3.0873789457694061</v>
      </c>
      <c r="Q1840" s="1"/>
      <c r="R1840" s="88">
        <f t="shared" si="56"/>
        <v>-2.4721054230593786</v>
      </c>
      <c r="S1840" s="1"/>
      <c r="U1840" s="1" t="str">
        <f>IF(I:I="国家开发银行","国开",IF(I:I="中国进出口银行","口行",IF(I:I="中国农业发展银行","农发","国债")))&amp;IF(G:G&lt;1,"0",G1840)</f>
        <v>农发3</v>
      </c>
      <c r="W1840" s="1"/>
      <c r="X1840" s="1"/>
    </row>
    <row r="1841" spans="1:24" ht="15.75" hidden="1" x14ac:dyDescent="0.25">
      <c r="A1841" s="113" t="str">
        <f t="shared" si="57"/>
        <v>180214.IB</v>
      </c>
      <c r="B1841" s="29" t="s">
        <v>5121</v>
      </c>
      <c r="C1841" s="29" t="s">
        <v>5122</v>
      </c>
      <c r="D1841" s="33">
        <v>43494</v>
      </c>
      <c r="E1841" s="33">
        <v>43497</v>
      </c>
      <c r="F1841" s="30">
        <v>62</v>
      </c>
      <c r="G1841" s="30">
        <v>7</v>
      </c>
      <c r="H1841" s="29" t="s">
        <v>12</v>
      </c>
      <c r="I1841" s="29" t="s">
        <v>15</v>
      </c>
      <c r="J1841" s="30">
        <v>3.6930000000000001</v>
      </c>
      <c r="K1841" s="30">
        <v>2.4500000000000002</v>
      </c>
      <c r="L1841" s="30"/>
      <c r="M1841" s="30">
        <v>2.2000000000000002</v>
      </c>
      <c r="N1841" s="84">
        <f>[1]!b_anal_modidura_cnbd(A1841,E1841,1)</f>
        <v>5.7488999999999999</v>
      </c>
      <c r="O1841" s="85">
        <f>[1]!b_anal_yield_cnbd(A1841,D1841-1,1)</f>
        <v>3.7502</v>
      </c>
      <c r="P1841" s="86">
        <f>IF(U:U="国开1",0.09/N1841+J1841,IF(U:U="国开3",0.14/N1841+J1841,IF(U:U="国开5",0.24/N1841+J1841,IF(U:U="国开7",0.24/N1841+J1841,IF(U:U="国开10",0.29/N1841+J1841,IF(U:U="口行1",0.08/N1841+J1841,IF(U:U="口行2",0.08/N1841+J1841,IF(U:U="口行3",0.08/N1841+J1841,IF(U:U="口行5",0.13/N1841+J1841,IF(U:U="口行7",0.13/N1841+J1841,IF(U:U="口行10",0.18/N1841+J1841,IF(U:U="农发1",0.09/N1841+J1841,IF(U:U="农发2",0.09/N1841+J1841,IF(U:U="农发3",0.09/N1841+J1841,IF(U:U="农发5",0.14/N1841+J1841,IF(U:U="农发7",0.19/N1841+J1841,IF(U:U="农发10",0.19/N1841+J1841,IF(U:U="农发20",0.24/N1841+J1841,IF(U:U="国债1",0.05/N1841+J1841,IF(U:U="国债2",0.05/N1841+J1841,IF(U:U="国债3",0.05/N1841+J1841,IF(U:U="国开0",0,IF(U:U="农发0",0,IF(U:U="国债0",0,IF(U:U="口行0",0,0.1/N1841+J1841)))))))))))))))))))))))))</f>
        <v>3.7347471168397433</v>
      </c>
      <c r="Q1841" s="1"/>
      <c r="R1841" s="88">
        <f t="shared" si="56"/>
        <v>-1.5452883160256725</v>
      </c>
      <c r="S1841" s="1"/>
      <c r="U1841" s="1" t="str">
        <f>IF(I:I="国家开发银行","国开",IF(I:I="中国进出口银行","口行",IF(I:I="中国农业发展银行","农发","国债")))&amp;IF(G:G&lt;1,"0",G1841)</f>
        <v>国开7</v>
      </c>
      <c r="W1841" s="1"/>
      <c r="X1841" s="1"/>
    </row>
    <row r="1842" spans="1:24" ht="15.75" hidden="1" x14ac:dyDescent="0.25">
      <c r="A1842" s="113" t="str">
        <f t="shared" si="57"/>
        <v>190202.IB</v>
      </c>
      <c r="B1842" s="29" t="s">
        <v>5123</v>
      </c>
      <c r="C1842" s="29" t="s">
        <v>5124</v>
      </c>
      <c r="D1842" s="33">
        <v>43494</v>
      </c>
      <c r="E1842" s="33">
        <v>43497</v>
      </c>
      <c r="F1842" s="30">
        <v>102.8</v>
      </c>
      <c r="G1842" s="30">
        <v>3</v>
      </c>
      <c r="H1842" s="29" t="s">
        <v>12</v>
      </c>
      <c r="I1842" s="29" t="s">
        <v>15</v>
      </c>
      <c r="J1842" s="30">
        <v>2.9744000000000002</v>
      </c>
      <c r="K1842" s="30">
        <v>3.31</v>
      </c>
      <c r="L1842" s="30"/>
      <c r="M1842" s="30">
        <v>2.5099999999999998</v>
      </c>
      <c r="N1842" s="84">
        <f>[1]!b_anal_modidura_cnbd(A1842,E1842,1)</f>
        <v>2.7911999999999999</v>
      </c>
      <c r="O1842" s="85">
        <f>[1]!b_anal_yield_cnbd(A1842,D1842-1,1)</f>
        <v>3.0625</v>
      </c>
      <c r="P1842" s="86">
        <f>IF(U:U="国开1",0.09/N1842+J1842,IF(U:U="国开3",0.14/N1842+J1842,IF(U:U="国开5",0.24/N1842+J1842,IF(U:U="国开7",0.24/N1842+J1842,IF(U:U="国开10",0.29/N1842+J1842,IF(U:U="口行1",0.08/N1842+J1842,IF(U:U="口行2",0.08/N1842+J1842,IF(U:U="口行3",0.08/N1842+J1842,IF(U:U="口行5",0.13/N1842+J1842,IF(U:U="口行7",0.13/N1842+J1842,IF(U:U="口行10",0.18/N1842+J1842,IF(U:U="农发1",0.09/N1842+J1842,IF(U:U="农发2",0.09/N1842+J1842,IF(U:U="农发3",0.09/N1842+J1842,IF(U:U="农发5",0.14/N1842+J1842,IF(U:U="农发7",0.19/N1842+J1842,IF(U:U="农发10",0.19/N1842+J1842,IF(U:U="农发20",0.24/N1842+J1842,IF(U:U="国债1",0.05/N1842+J1842,IF(U:U="国债2",0.05/N1842+J1842,IF(U:U="国债3",0.05/N1842+J1842,IF(U:U="国开0",0,IF(U:U="农发0",0,IF(U:U="国债0",0,IF(U:U="口行0",0,0.1/N1842+J1842)))))))))))))))))))))))))</f>
        <v>3.0245576382917743</v>
      </c>
      <c r="Q1842" s="1"/>
      <c r="R1842" s="88">
        <f t="shared" si="56"/>
        <v>-3.7942361708225736</v>
      </c>
      <c r="S1842" s="1"/>
      <c r="U1842" s="1" t="str">
        <f>IF(I:I="国家开发银行","国开",IF(I:I="中国进出口银行","口行",IF(I:I="中国农业发展银行","农发","国债")))&amp;IF(G:G&lt;1,"0",G1842)</f>
        <v>国开3</v>
      </c>
      <c r="W1842" s="1"/>
      <c r="X1842" s="1"/>
    </row>
    <row r="1843" spans="1:24" ht="15.75" hidden="1" x14ac:dyDescent="0.25">
      <c r="A1843" s="113" t="str">
        <f>B1843</f>
        <v>190203.IB</v>
      </c>
      <c r="B1843" s="29" t="s">
        <v>5125</v>
      </c>
      <c r="C1843" s="29" t="s">
        <v>5126</v>
      </c>
      <c r="D1843" s="33">
        <v>43494</v>
      </c>
      <c r="E1843" s="33">
        <v>43497</v>
      </c>
      <c r="F1843" s="30">
        <v>135</v>
      </c>
      <c r="G1843" s="30">
        <v>5</v>
      </c>
      <c r="H1843" s="29" t="s">
        <v>12</v>
      </c>
      <c r="I1843" s="29" t="s">
        <v>15</v>
      </c>
      <c r="J1843" s="114">
        <f>[1]!b_info_couponrate(A1843)</f>
        <v>3.3</v>
      </c>
      <c r="K1843" s="30">
        <v>2.13</v>
      </c>
      <c r="L1843" s="30"/>
      <c r="M1843" s="30">
        <v>2.46</v>
      </c>
      <c r="N1843" s="84">
        <f>[1]!b_anal_modidura_cnbd(A1843,E1843,1)</f>
        <v>4.5419999999999998</v>
      </c>
      <c r="O1843" s="85">
        <f>[1]!b_anal_yield_cnbd(A1843,E1843,1)</f>
        <v>3.2749999999999999</v>
      </c>
      <c r="P1843" s="86">
        <f>IF(U:U="国开1",0.09/N1843+J1843,IF(U:U="国开3",0.14/N1843+J1843,IF(U:U="国开5",0.24/N1843+J1843,IF(U:U="国开7",0.24/N1843+J1843,IF(U:U="国开10",0.29/N1843+J1843,IF(U:U="口行1",0.08/N1843+J1843,IF(U:U="口行2",0.08/N1843+J1843,IF(U:U="口行3",0.08/N1843+J1843,IF(U:U="口行5",0.13/N1843+J1843,IF(U:U="口行7",0.13/N1843+J1843,IF(U:U="口行10",0.18/N1843+J1843,IF(U:U="农发1",0.09/N1843+J1843,IF(U:U="农发2",0.09/N1843+J1843,IF(U:U="农发3",0.09/N1843+J1843,IF(U:U="农发5",0.14/N1843+J1843,IF(U:U="农发7",0.19/N1843+J1843,IF(U:U="农发10",0.19/N1843+J1843,IF(U:U="农发20",0.24/N1843+J1843,IF(U:U="国债1",0.05/N1843+J1843,IF(U:U="国债2",0.05/N1843+J1843,IF(U:U="国债3",0.05/N1843+J1843,IF(U:U="国开0",0,IF(U:U="农发0",0,IF(U:U="国债0",0,IF(U:U="口行0",0,0.1/N1843+J1843)))))))))))))))))))))))))</f>
        <v>3.3528401585204755</v>
      </c>
      <c r="Q1843" s="1"/>
      <c r="R1843" s="88">
        <f t="shared" si="56"/>
        <v>7.7840158520475544</v>
      </c>
      <c r="S1843" s="1"/>
      <c r="U1843" s="1" t="str">
        <f>IF(I:I="国家开发银行","国开",IF(I:I="中国进出口银行","口行",IF(I:I="中国农业发展银行","农发","国债")))&amp;IF(G:G&lt;1,"0",G1843)</f>
        <v>国开5</v>
      </c>
      <c r="W1843" s="1"/>
      <c r="X1843" s="1"/>
    </row>
    <row r="1844" spans="1:24" ht="15.75" hidden="1" x14ac:dyDescent="0.25">
      <c r="A1844" s="113" t="str">
        <f t="shared" si="57"/>
        <v>190205.IB</v>
      </c>
      <c r="B1844" s="29" t="s">
        <v>5127</v>
      </c>
      <c r="C1844" s="29" t="s">
        <v>5128</v>
      </c>
      <c r="D1844" s="33">
        <v>43494</v>
      </c>
      <c r="E1844" s="33">
        <v>43497</v>
      </c>
      <c r="F1844" s="30">
        <v>152</v>
      </c>
      <c r="G1844" s="30">
        <v>10</v>
      </c>
      <c r="H1844" s="29" t="s">
        <v>12</v>
      </c>
      <c r="I1844" s="29" t="s">
        <v>15</v>
      </c>
      <c r="J1844" s="30">
        <v>3.5948000000000002</v>
      </c>
      <c r="K1844" s="30">
        <v>3.02</v>
      </c>
      <c r="L1844" s="30"/>
      <c r="M1844" s="30">
        <v>2.15</v>
      </c>
      <c r="N1844" s="84">
        <f>[1]!b_anal_modidura_cnbd(A1844,E1844,1)</f>
        <v>8.2508999999999997</v>
      </c>
      <c r="O1844" s="85">
        <f>[1]!b_anal_yield_cnbd(A1844,D1844-1,1)</f>
        <v>3.6349999999999998</v>
      </c>
      <c r="P1844" s="86">
        <f>IF(U:U="国开1",0.09/N1844+J1844,IF(U:U="国开3",0.14/N1844+J1844,IF(U:U="国开5",0.24/N1844+J1844,IF(U:U="国开7",0.24/N1844+J1844,IF(U:U="国开10",0.29/N1844+J1844,IF(U:U="口行1",0.08/N1844+J1844,IF(U:U="口行2",0.08/N1844+J1844,IF(U:U="口行3",0.08/N1844+J1844,IF(U:U="口行5",0.13/N1844+J1844,IF(U:U="口行7",0.13/N1844+J1844,IF(U:U="口行10",0.18/N1844+J1844,IF(U:U="农发1",0.09/N1844+J1844,IF(U:U="农发2",0.09/N1844+J1844,IF(U:U="农发3",0.09/N1844+J1844,IF(U:U="农发5",0.14/N1844+J1844,IF(U:U="农发7",0.19/N1844+J1844,IF(U:U="农发10",0.19/N1844+J1844,IF(U:U="农发20",0.24/N1844+J1844,IF(U:U="国债1",0.05/N1844+J1844,IF(U:U="国债2",0.05/N1844+J1844,IF(U:U="国债3",0.05/N1844+J1844,IF(U:U="国开0",0,IF(U:U="农发0",0,IF(U:U="国债0",0,IF(U:U="口行0",0,0.1/N1844+J1844)))))))))))))))))))))))))</f>
        <v>3.6299476808590581</v>
      </c>
      <c r="Q1844" s="1"/>
      <c r="R1844" s="88">
        <f t="shared" si="56"/>
        <v>-0.50523191409417301</v>
      </c>
      <c r="S1844" s="1"/>
      <c r="U1844" s="1" t="str">
        <f>IF(I:I="国家开发银行","国开",IF(I:I="中国进出口银行","口行",IF(I:I="中国农业发展银行","农发","国债")))&amp;IF(G:G&lt;1,"0",G1844)</f>
        <v>国开10</v>
      </c>
      <c r="W1844" s="1"/>
      <c r="X1844" s="1"/>
    </row>
    <row r="1845" spans="1:24" ht="15.75" hidden="1" x14ac:dyDescent="0.25">
      <c r="A1845" s="113" t="str">
        <f>B1845</f>
        <v>190305.IB</v>
      </c>
      <c r="B1845" s="29" t="s">
        <v>5129</v>
      </c>
      <c r="C1845" s="29" t="s">
        <v>5130</v>
      </c>
      <c r="D1845" s="33">
        <v>43496</v>
      </c>
      <c r="E1845" s="33">
        <v>43507</v>
      </c>
      <c r="F1845" s="30">
        <v>46.8</v>
      </c>
      <c r="G1845" s="30">
        <v>5</v>
      </c>
      <c r="H1845" s="29" t="s">
        <v>12</v>
      </c>
      <c r="I1845" s="29" t="s">
        <v>22</v>
      </c>
      <c r="J1845" s="114">
        <f>[1]!b_info_couponrate(A1845)</f>
        <v>3.28</v>
      </c>
      <c r="K1845" s="30">
        <v>3</v>
      </c>
      <c r="L1845" s="30"/>
      <c r="M1845" s="30">
        <v>2.29</v>
      </c>
      <c r="N1845" s="84">
        <f>[1]!b_anal_modidura_cnbd(A1845,E1845,1)</f>
        <v>4.5422000000000002</v>
      </c>
      <c r="O1845" s="85">
        <f>[1]!b_anal_yield_cnbd(A1845,E1845,1)</f>
        <v>3.3008999999999999</v>
      </c>
      <c r="P1845" s="86">
        <f>IF(U:U="国开1",0.09/N1845+J1845,IF(U:U="国开3",0.14/N1845+J1845,IF(U:U="国开5",0.24/N1845+J1845,IF(U:U="国开7",0.24/N1845+J1845,IF(U:U="国开10",0.29/N1845+J1845,IF(U:U="口行1",0.08/N1845+J1845,IF(U:U="口行2",0.08/N1845+J1845,IF(U:U="口行3",0.08/N1845+J1845,IF(U:U="口行5",0.13/N1845+J1845,IF(U:U="口行7",0.13/N1845+J1845,IF(U:U="口行10",0.18/N1845+J1845,IF(U:U="农发1",0.09/N1845+J1845,IF(U:U="农发2",0.09/N1845+J1845,IF(U:U="农发3",0.09/N1845+J1845,IF(U:U="农发5",0.14/N1845+J1845,IF(U:U="农发7",0.19/N1845+J1845,IF(U:U="农发10",0.19/N1845+J1845,IF(U:U="农发20",0.24/N1845+J1845,IF(U:U="国债1",0.05/N1845+J1845,IF(U:U="国债2",0.05/N1845+J1845,IF(U:U="国债3",0.05/N1845+J1845,IF(U:U="国开0",0,IF(U:U="农发0",0,IF(U:U="国债0",0,IF(U:U="口行0",0,0.1/N1845+J1845)))))))))))))))))))))))))</f>
        <v>3.3086204922724667</v>
      </c>
      <c r="Q1845" s="1"/>
      <c r="R1845" s="88">
        <f t="shared" si="56"/>
        <v>0.77204922724667391</v>
      </c>
      <c r="S1845" s="1"/>
      <c r="U1845" s="1" t="str">
        <f>IF(I:I="国家开发银行","国开",IF(I:I="中国进出口银行","口行",IF(I:I="中国农业发展银行","农发","国债")))&amp;IF(G:G&lt;1,"0",G1845)</f>
        <v>口行5</v>
      </c>
      <c r="W1845" s="1"/>
      <c r="X1845" s="1"/>
    </row>
    <row r="1846" spans="1:24" ht="15.75" hidden="1" x14ac:dyDescent="0.25">
      <c r="A1846" s="113" t="str">
        <f>B1846</f>
        <v>190303.IB</v>
      </c>
      <c r="B1846" s="29" t="s">
        <v>5131</v>
      </c>
      <c r="C1846" s="29" t="s">
        <v>5132</v>
      </c>
      <c r="D1846" s="33">
        <v>43496</v>
      </c>
      <c r="E1846" s="33">
        <v>43507</v>
      </c>
      <c r="F1846" s="30">
        <v>40</v>
      </c>
      <c r="G1846" s="30">
        <v>3</v>
      </c>
      <c r="H1846" s="29" t="s">
        <v>12</v>
      </c>
      <c r="I1846" s="29" t="s">
        <v>22</v>
      </c>
      <c r="J1846" s="114">
        <f>[1]!b_info_couponrate(A1846)</f>
        <v>2.96</v>
      </c>
      <c r="K1846" s="30">
        <v>3.32</v>
      </c>
      <c r="L1846" s="30"/>
      <c r="M1846" s="30">
        <v>1.83</v>
      </c>
      <c r="N1846" s="84">
        <f>[1]!b_anal_modidura_cnbd(A1846,E1846,1)</f>
        <v>2.8298999999999999</v>
      </c>
      <c r="O1846" s="85">
        <f>[1]!b_anal_yield_cnbd(A1846,E1846,1)</f>
        <v>2.9914999999999998</v>
      </c>
      <c r="P1846" s="86">
        <f>IF(U:U="国开1",0.09/N1846+J1846,IF(U:U="国开3",0.14/N1846+J1846,IF(U:U="国开5",0.24/N1846+J1846,IF(U:U="国开7",0.24/N1846+J1846,IF(U:U="国开10",0.29/N1846+J1846,IF(U:U="口行1",0.08/N1846+J1846,IF(U:U="口行2",0.08/N1846+J1846,IF(U:U="口行3",0.08/N1846+J1846,IF(U:U="口行5",0.13/N1846+J1846,IF(U:U="口行7",0.13/N1846+J1846,IF(U:U="口行10",0.18/N1846+J1846,IF(U:U="农发1",0.09/N1846+J1846,IF(U:U="农发2",0.09/N1846+J1846,IF(U:U="农发3",0.09/N1846+J1846,IF(U:U="农发5",0.14/N1846+J1846,IF(U:U="农发7",0.19/N1846+J1846,IF(U:U="农发10",0.19/N1846+J1846,IF(U:U="农发20",0.24/N1846+J1846,IF(U:U="国债1",0.05/N1846+J1846,IF(U:U="国债2",0.05/N1846+J1846,IF(U:U="国债3",0.05/N1846+J1846,IF(U:U="国开0",0,IF(U:U="农发0",0,IF(U:U="国债0",0,IF(U:U="口行0",0,0.1/N1846+J1846)))))))))))))))))))))))))</f>
        <v>2.988269550160783</v>
      </c>
      <c r="Q1846" s="1"/>
      <c r="R1846" s="88">
        <f t="shared" si="56"/>
        <v>-0.32304498392168313</v>
      </c>
      <c r="S1846" s="1"/>
      <c r="U1846" s="1" t="str">
        <f>IF(I:I="国家开发银行","国开",IF(I:I="中国进出口银行","口行",IF(I:I="中国农业发展银行","农发","国债")))&amp;IF(G:G&lt;1,"0",G1846)</f>
        <v>口行3</v>
      </c>
      <c r="W1846" s="1"/>
      <c r="X1846" s="1"/>
    </row>
    <row r="1847" spans="1:24" ht="15.75" hidden="1" x14ac:dyDescent="0.25">
      <c r="A1847" s="113" t="str">
        <f t="shared" si="57"/>
        <v>180310.IB</v>
      </c>
      <c r="B1847" s="29" t="s">
        <v>5133</v>
      </c>
      <c r="C1847" s="29" t="s">
        <v>5134</v>
      </c>
      <c r="D1847" s="33">
        <v>43496</v>
      </c>
      <c r="E1847" s="33">
        <v>43507</v>
      </c>
      <c r="F1847" s="30">
        <v>32.5</v>
      </c>
      <c r="G1847" s="30">
        <v>10</v>
      </c>
      <c r="H1847" s="29" t="s">
        <v>12</v>
      </c>
      <c r="I1847" s="29" t="s">
        <v>22</v>
      </c>
      <c r="J1847" s="30">
        <v>3.7328999999999999</v>
      </c>
      <c r="K1847" s="30">
        <v>4.13</v>
      </c>
      <c r="L1847" s="30"/>
      <c r="M1847" s="30">
        <v>1.43</v>
      </c>
      <c r="N1847" s="84">
        <f>[1]!b_anal_modidura_cnbd(A1847,E1847,1)</f>
        <v>7.0811999999999999</v>
      </c>
      <c r="O1847" s="85">
        <f>[1]!b_anal_yield_cnbd(A1847,D1847-1,1)</f>
        <v>3.8351999999999999</v>
      </c>
      <c r="P1847" s="86">
        <f>IF(U:U="国开1",0.09/N1847+J1847,IF(U:U="国开3",0.14/N1847+J1847,IF(U:U="国开5",0.24/N1847+J1847,IF(U:U="国开7",0.24/N1847+J1847,IF(U:U="国开10",0.29/N1847+J1847,IF(U:U="口行1",0.08/N1847+J1847,IF(U:U="口行2",0.08/N1847+J1847,IF(U:U="口行3",0.08/N1847+J1847,IF(U:U="口行5",0.13/N1847+J1847,IF(U:U="口行7",0.13/N1847+J1847,IF(U:U="口行10",0.18/N1847+J1847,IF(U:U="农发1",0.09/N1847+J1847,IF(U:U="农发2",0.09/N1847+J1847,IF(U:U="农发3",0.09/N1847+J1847,IF(U:U="农发5",0.14/N1847+J1847,IF(U:U="农发7",0.19/N1847+J1847,IF(U:U="农发10",0.19/N1847+J1847,IF(U:U="农发20",0.24/N1847+J1847,IF(U:U="国债1",0.05/N1847+J1847,IF(U:U="国债2",0.05/N1847+J1847,IF(U:U="国债3",0.05/N1847+J1847,IF(U:U="国开0",0,IF(U:U="农发0",0,IF(U:U="国债0",0,IF(U:U="口行0",0,0.1/N1847+J1847)))))))))))))))))))))))))</f>
        <v>3.7583194204372141</v>
      </c>
      <c r="Q1847" s="1"/>
      <c r="R1847" s="88">
        <f t="shared" si="56"/>
        <v>-7.6880579562785822</v>
      </c>
      <c r="S1847" s="1"/>
      <c r="U1847" s="1" t="str">
        <f>IF(I:I="国家开发银行","国开",IF(I:I="中国进出口银行","口行",IF(I:I="中国农业发展银行","农发","国债")))&amp;IF(G:G&lt;1,"0",G1847)</f>
        <v>口行10</v>
      </c>
      <c r="W1847" s="1"/>
      <c r="X1847" s="1"/>
    </row>
    <row r="1848" spans="1:24" ht="15.75" hidden="1" x14ac:dyDescent="0.25">
      <c r="A1848" s="113" t="str">
        <f t="shared" si="57"/>
        <v>180411.IB</v>
      </c>
      <c r="B1848" s="29" t="s">
        <v>5135</v>
      </c>
      <c r="C1848" s="29" t="s">
        <v>5136</v>
      </c>
      <c r="D1848" s="33">
        <v>43509</v>
      </c>
      <c r="E1848" s="33">
        <v>43511</v>
      </c>
      <c r="F1848" s="30">
        <v>40</v>
      </c>
      <c r="G1848" s="30">
        <v>7</v>
      </c>
      <c r="H1848" s="29" t="s">
        <v>12</v>
      </c>
      <c r="I1848" s="29" t="s">
        <v>41</v>
      </c>
      <c r="J1848" s="30">
        <v>3.6341999999999999</v>
      </c>
      <c r="K1848" s="30">
        <v>3.04</v>
      </c>
      <c r="L1848" s="30"/>
      <c r="M1848" s="30">
        <v>1.94</v>
      </c>
      <c r="N1848" s="84">
        <f>[1]!b_anal_modidura_cnbd(A1848,E1848,1)</f>
        <v>5.7769000000000004</v>
      </c>
      <c r="O1848" s="85">
        <f>[1]!b_anal_yield_cnbd(A1848,D1848-1,1)</f>
        <v>3.6600999999999999</v>
      </c>
      <c r="P1848" s="86">
        <f>IF(U:U="国开1",0.09/N1848+J1848,IF(U:U="国开3",0.14/N1848+J1848,IF(U:U="国开5",0.24/N1848+J1848,IF(U:U="国开7",0.24/N1848+J1848,IF(U:U="国开10",0.29/N1848+J1848,IF(U:U="口行1",0.08/N1848+J1848,IF(U:U="口行2",0.08/N1848+J1848,IF(U:U="口行3",0.08/N1848+J1848,IF(U:U="口行5",0.13/N1848+J1848,IF(U:U="口行7",0.13/N1848+J1848,IF(U:U="口行10",0.18/N1848+J1848,IF(U:U="农发1",0.09/N1848+J1848,IF(U:U="农发2",0.09/N1848+J1848,IF(U:U="农发3",0.09/N1848+J1848,IF(U:U="农发5",0.14/N1848+J1848,IF(U:U="农发7",0.19/N1848+J1848,IF(U:U="农发10",0.19/N1848+J1848,IF(U:U="农发20",0.24/N1848+J1848,IF(U:U="国债1",0.05/N1848+J1848,IF(U:U="国债2",0.05/N1848+J1848,IF(U:U="国债3",0.05/N1848+J1848,IF(U:U="国开0",0,IF(U:U="农发0",0,IF(U:U="国债0",0,IF(U:U="口行0",0,0.1/N1848+J1848)))))))))))))))))))))))))</f>
        <v>3.6670896120756806</v>
      </c>
      <c r="Q1848" s="1"/>
      <c r="R1848" s="88">
        <f t="shared" si="56"/>
        <v>0.69896120756807179</v>
      </c>
      <c r="S1848" s="1"/>
      <c r="U1848" s="1" t="str">
        <f>IF(I:I="国家开发银行","国开",IF(I:I="中国进出口银行","口行",IF(I:I="中国农业发展银行","农发","国债")))&amp;IF(G:G&lt;1,"0",G1848)</f>
        <v>农发7</v>
      </c>
      <c r="W1848" s="1"/>
      <c r="X1848" s="1"/>
    </row>
    <row r="1849" spans="1:24" ht="15.75" hidden="1" x14ac:dyDescent="0.25">
      <c r="A1849" s="113" t="str">
        <f t="shared" si="57"/>
        <v>180021.IB</v>
      </c>
      <c r="B1849" s="29" t="s">
        <v>5137</v>
      </c>
      <c r="C1849" s="29" t="s">
        <v>5138</v>
      </c>
      <c r="D1849" s="33">
        <v>43509</v>
      </c>
      <c r="E1849" s="33">
        <v>43510</v>
      </c>
      <c r="F1849" s="30">
        <v>200</v>
      </c>
      <c r="G1849" s="30">
        <v>3</v>
      </c>
      <c r="H1849" s="29" t="s">
        <v>12</v>
      </c>
      <c r="I1849" s="29" t="s">
        <v>31</v>
      </c>
      <c r="J1849" s="30">
        <v>2.5440999999999998</v>
      </c>
      <c r="K1849" s="30">
        <v>2.5440999999999998</v>
      </c>
      <c r="L1849" s="30">
        <v>2.5802</v>
      </c>
      <c r="M1849" s="30">
        <v>1.68</v>
      </c>
      <c r="N1849" s="84">
        <f>[1]!b_anal_modidura_cnbd(A1849,E1849,1)</f>
        <v>2.4988999999999999</v>
      </c>
      <c r="O1849" s="85">
        <f>[1]!b_anal_yield_cnbd(A1849,D1849-1,1)</f>
        <v>2.6105999999999998</v>
      </c>
      <c r="P1849" s="86">
        <f>IF(U:U="国开1",0.09/N1849+J1849,IF(U:U="国开3",0.14/N1849+J1849,IF(U:U="国开5",0.24/N1849+J1849,IF(U:U="国开7",0.24/N1849+J1849,IF(U:U="国开10",0.29/N1849+J1849,IF(U:U="口行1",0.08/N1849+J1849,IF(U:U="口行2",0.08/N1849+J1849,IF(U:U="口行3",0.08/N1849+J1849,IF(U:U="口行5",0.13/N1849+J1849,IF(U:U="口行7",0.13/N1849+J1849,IF(U:U="口行10",0.18/N1849+J1849,IF(U:U="农发1",0.09/N1849+J1849,IF(U:U="农发2",0.09/N1849+J1849,IF(U:U="农发3",0.09/N1849+J1849,IF(U:U="农发5",0.14/N1849+J1849,IF(U:U="农发7",0.19/N1849+J1849,IF(U:U="农发10",0.19/N1849+J1849,IF(U:U="农发20",0.24/N1849+J1849,IF(U:U="国债1",0.05/N1849+J1849,IF(U:U="国债2",0.05/N1849+J1849,IF(U:U="国债3",0.05/N1849+J1849,IF(U:U="国开0",0,IF(U:U="农发0",0,IF(U:U="国债0",0,IF(U:U="口行0",0,0.1/N1849+J1849)))))))))))))))))))))))))</f>
        <v>2.5641088038737041</v>
      </c>
      <c r="Q1849" s="1"/>
      <c r="R1849" s="88">
        <f t="shared" si="56"/>
        <v>-4.6491196126295709</v>
      </c>
      <c r="S1849" s="1"/>
      <c r="U1849" s="1" t="str">
        <f>IF(I:I="国家开发银行","国开",IF(I:I="中国进出口银行","口行",IF(I:I="中国农业发展银行","农发","国债")))&amp;IF(G:G&lt;1,"0",G1849)</f>
        <v>国债3</v>
      </c>
      <c r="W1849" s="1"/>
      <c r="X1849" s="1"/>
    </row>
    <row r="1850" spans="1:24" ht="15.75" hidden="1" x14ac:dyDescent="0.25">
      <c r="A1850" s="113" t="str">
        <f t="shared" si="57"/>
        <v>190401.IB</v>
      </c>
      <c r="B1850" s="29" t="s">
        <v>5139</v>
      </c>
      <c r="C1850" s="29" t="s">
        <v>5140</v>
      </c>
      <c r="D1850" s="33">
        <v>43509</v>
      </c>
      <c r="E1850" s="33">
        <v>43511</v>
      </c>
      <c r="F1850" s="30">
        <v>70</v>
      </c>
      <c r="G1850" s="30">
        <v>10</v>
      </c>
      <c r="H1850" s="29" t="s">
        <v>12</v>
      </c>
      <c r="I1850" s="29" t="s">
        <v>41</v>
      </c>
      <c r="J1850" s="30">
        <v>3.7172999999999998</v>
      </c>
      <c r="K1850" s="30">
        <v>2.4900000000000002</v>
      </c>
      <c r="L1850" s="30"/>
      <c r="M1850" s="30">
        <v>1.41</v>
      </c>
      <c r="N1850" s="84">
        <f>[1]!b_anal_modidura_cnbd(A1850,E1850,1)</f>
        <v>8.1550999999999991</v>
      </c>
      <c r="O1850" s="85">
        <f>[1]!b_anal_yield_cnbd(A1850,D1850-1,1)</f>
        <v>3.7349999999999999</v>
      </c>
      <c r="P1850" s="86">
        <f>IF(U:U="国开1",0.09/N1850+J1850,IF(U:U="国开3",0.14/N1850+J1850,IF(U:U="国开5",0.24/N1850+J1850,IF(U:U="国开7",0.24/N1850+J1850,IF(U:U="国开10",0.29/N1850+J1850,IF(U:U="口行1",0.08/N1850+J1850,IF(U:U="口行2",0.08/N1850+J1850,IF(U:U="口行3",0.08/N1850+J1850,IF(U:U="口行5",0.13/N1850+J1850,IF(U:U="口行7",0.13/N1850+J1850,IF(U:U="口行10",0.18/N1850+J1850,IF(U:U="农发1",0.09/N1850+J1850,IF(U:U="农发2",0.09/N1850+J1850,IF(U:U="农发3",0.09/N1850+J1850,IF(U:U="农发5",0.14/N1850+J1850,IF(U:U="农发7",0.19/N1850+J1850,IF(U:U="农发10",0.19/N1850+J1850,IF(U:U="农发20",0.24/N1850+J1850,IF(U:U="国债1",0.05/N1850+J1850,IF(U:U="国债2",0.05/N1850+J1850,IF(U:U="国债3",0.05/N1850+J1850,IF(U:U="国开0",0,IF(U:U="农发0",0,IF(U:U="国债0",0,IF(U:U="口行0",0,0.1/N1850+J1850)))))))))))))))))))))))))</f>
        <v>3.7405983041287048</v>
      </c>
      <c r="Q1850" s="1"/>
      <c r="R1850" s="88">
        <f t="shared" si="56"/>
        <v>0.55983041287048785</v>
      </c>
      <c r="S1850" s="1"/>
      <c r="U1850" s="1" t="str">
        <f>IF(I:I="国家开发银行","国开",IF(I:I="中国进出口银行","口行",IF(I:I="中国农业发展银行","农发","国债")))&amp;IF(G:G&lt;1,"0",G1850)</f>
        <v>农发10</v>
      </c>
      <c r="W1850" s="1"/>
      <c r="X1850" s="1"/>
    </row>
    <row r="1851" spans="1:24" ht="15.75" hidden="1" x14ac:dyDescent="0.25">
      <c r="A1851" s="113" t="str">
        <f t="shared" si="57"/>
        <v>180028.IB</v>
      </c>
      <c r="B1851" s="29" t="s">
        <v>5141</v>
      </c>
      <c r="C1851" s="29" t="s">
        <v>5142</v>
      </c>
      <c r="D1851" s="33">
        <v>43509</v>
      </c>
      <c r="E1851" s="33">
        <v>43510</v>
      </c>
      <c r="F1851" s="30">
        <v>200</v>
      </c>
      <c r="G1851" s="30">
        <v>7</v>
      </c>
      <c r="H1851" s="29" t="s">
        <v>12</v>
      </c>
      <c r="I1851" s="29" t="s">
        <v>31</v>
      </c>
      <c r="J1851" s="30">
        <v>2.9618000000000002</v>
      </c>
      <c r="K1851" s="30">
        <v>2.5099999999999998</v>
      </c>
      <c r="L1851" s="30">
        <v>3.0108999999999999</v>
      </c>
      <c r="M1851" s="30">
        <v>27.94</v>
      </c>
      <c r="N1851" s="84">
        <f>[1]!b_anal_modidura_cnbd(A1851,E1851,1)</f>
        <v>6.008</v>
      </c>
      <c r="O1851" s="85">
        <f>[1]!b_anal_yield_cnbd(A1851,D1851-1,1)</f>
        <v>3.0400999999999998</v>
      </c>
      <c r="P1851" s="86">
        <f>IF(U:U="国开1",0.09/N1851+J1851,IF(U:U="国开3",0.14/N1851+J1851,IF(U:U="国开5",0.24/N1851+J1851,IF(U:U="国开7",0.24/N1851+J1851,IF(U:U="国开10",0.29/N1851+J1851,IF(U:U="口行1",0.08/N1851+J1851,IF(U:U="口行2",0.08/N1851+J1851,IF(U:U="口行3",0.08/N1851+J1851,IF(U:U="口行5",0.13/N1851+J1851,IF(U:U="口行7",0.13/N1851+J1851,IF(U:U="口行10",0.18/N1851+J1851,IF(U:U="农发1",0.09/N1851+J1851,IF(U:U="农发2",0.09/N1851+J1851,IF(U:U="农发3",0.09/N1851+J1851,IF(U:U="农发5",0.14/N1851+J1851,IF(U:U="农发7",0.19/N1851+J1851,IF(U:U="农发10",0.19/N1851+J1851,IF(U:U="农发20",0.24/N1851+J1851,IF(U:U="国债1",0.05/N1851+J1851,IF(U:U="国债2",0.05/N1851+J1851,IF(U:U="国债3",0.05/N1851+J1851,IF(U:U="国开0",0,IF(U:U="农发0",0,IF(U:U="国债0",0,IF(U:U="口行0",0,0.1/N1851+J1851)))))))))))))))))))))))))</f>
        <v>2.9784444740346205</v>
      </c>
      <c r="Q1851" s="1"/>
      <c r="R1851" s="88">
        <f t="shared" si="56"/>
        <v>-6.1655525965379265</v>
      </c>
      <c r="S1851" s="1"/>
      <c r="U1851" s="1" t="str">
        <f>IF(I:I="国家开发银行","国开",IF(I:I="中国进出口银行","口行",IF(I:I="中国农业发展银行","农发","国债")))&amp;IF(G:G&lt;1,"0",G1851)</f>
        <v>国债7</v>
      </c>
      <c r="W1851" s="1"/>
      <c r="X1851" s="1"/>
    </row>
    <row r="1852" spans="1:24" ht="15.75" hidden="1" x14ac:dyDescent="0.25">
      <c r="A1852" s="113" t="str">
        <f t="shared" si="57"/>
        <v>180412.IB</v>
      </c>
      <c r="B1852" s="29" t="s">
        <v>5143</v>
      </c>
      <c r="C1852" s="29" t="s">
        <v>5144</v>
      </c>
      <c r="D1852" s="33">
        <v>43509</v>
      </c>
      <c r="E1852" s="33">
        <v>43511</v>
      </c>
      <c r="F1852" s="30">
        <v>50</v>
      </c>
      <c r="G1852" s="30">
        <v>3</v>
      </c>
      <c r="H1852" s="29" t="s">
        <v>12</v>
      </c>
      <c r="I1852" s="29" t="s">
        <v>41</v>
      </c>
      <c r="J1852" s="30">
        <v>2.9538000000000002</v>
      </c>
      <c r="K1852" s="30">
        <v>3.48</v>
      </c>
      <c r="L1852" s="30"/>
      <c r="M1852" s="30">
        <v>2.35</v>
      </c>
      <c r="N1852" s="84">
        <f>[1]!b_anal_modidura_cnbd(A1852,E1852,1)</f>
        <v>2.5918000000000001</v>
      </c>
      <c r="O1852" s="85">
        <f>[1]!b_anal_yield_cnbd(A1852,D1852-1,1)</f>
        <v>3.0103</v>
      </c>
      <c r="P1852" s="86">
        <f>IF(U:U="国开1",0.09/N1852+J1852,IF(U:U="国开3",0.14/N1852+J1852,IF(U:U="国开5",0.24/N1852+J1852,IF(U:U="国开7",0.24/N1852+J1852,IF(U:U="国开10",0.29/N1852+J1852,IF(U:U="口行1",0.08/N1852+J1852,IF(U:U="口行2",0.08/N1852+J1852,IF(U:U="口行3",0.08/N1852+J1852,IF(U:U="口行5",0.13/N1852+J1852,IF(U:U="口行7",0.13/N1852+J1852,IF(U:U="口行10",0.18/N1852+J1852,IF(U:U="农发1",0.09/N1852+J1852,IF(U:U="农发2",0.09/N1852+J1852,IF(U:U="农发3",0.09/N1852+J1852,IF(U:U="农发5",0.14/N1852+J1852,IF(U:U="农发7",0.19/N1852+J1852,IF(U:U="农发10",0.19/N1852+J1852,IF(U:U="农发20",0.24/N1852+J1852,IF(U:U="国债1",0.05/N1852+J1852,IF(U:U="国债2",0.05/N1852+J1852,IF(U:U="国债3",0.05/N1852+J1852,IF(U:U="国开0",0,IF(U:U="农发0",0,IF(U:U="国债0",0,IF(U:U="口行0",0,0.1/N1852+J1852)))))))))))))))))))))))))</f>
        <v>2.9885249016127791</v>
      </c>
      <c r="Q1852" s="1"/>
      <c r="R1852" s="88">
        <f t="shared" si="56"/>
        <v>-2.1775098387220915</v>
      </c>
      <c r="S1852" s="1"/>
      <c r="U1852" s="1" t="str">
        <f>IF(I:I="国家开发银行","国开",IF(I:I="中国进出口银行","口行",IF(I:I="中国农业发展银行","农发","国债")))&amp;IF(G:G&lt;1,"0",G1852)</f>
        <v>农发3</v>
      </c>
      <c r="W1852" s="1"/>
      <c r="X1852" s="1"/>
    </row>
    <row r="1853" spans="1:24" ht="15.75" hidden="1" x14ac:dyDescent="0.25">
      <c r="A1853" s="113" t="str">
        <f t="shared" si="57"/>
        <v>180413.IB</v>
      </c>
      <c r="B1853" s="29" t="s">
        <v>5145</v>
      </c>
      <c r="C1853" s="29" t="s">
        <v>5146</v>
      </c>
      <c r="D1853" s="33">
        <v>43509</v>
      </c>
      <c r="E1853" s="33">
        <v>43511</v>
      </c>
      <c r="F1853" s="30">
        <v>50</v>
      </c>
      <c r="G1853" s="30">
        <v>5</v>
      </c>
      <c r="H1853" s="29" t="s">
        <v>12</v>
      </c>
      <c r="I1853" s="29" t="s">
        <v>41</v>
      </c>
      <c r="J1853" s="30">
        <v>3.2320000000000002</v>
      </c>
      <c r="K1853" s="30">
        <v>3.06</v>
      </c>
      <c r="L1853" s="30"/>
      <c r="M1853" s="30">
        <v>2.14</v>
      </c>
      <c r="N1853" s="84">
        <f>[1]!b_anal_modidura_cnbd(A1853,E1853,1)</f>
        <v>4.2941000000000003</v>
      </c>
      <c r="O1853" s="85">
        <f>[1]!b_anal_yield_cnbd(A1853,D1853-1,1)</f>
        <v>3.2801</v>
      </c>
      <c r="P1853" s="86">
        <f>IF(U:U="国开1",0.09/N1853+J1853,IF(U:U="国开3",0.14/N1853+J1853,IF(U:U="国开5",0.24/N1853+J1853,IF(U:U="国开7",0.24/N1853+J1853,IF(U:U="国开10",0.29/N1853+J1853,IF(U:U="口行1",0.08/N1853+J1853,IF(U:U="口行2",0.08/N1853+J1853,IF(U:U="口行3",0.08/N1853+J1853,IF(U:U="口行5",0.13/N1853+J1853,IF(U:U="口行7",0.13/N1853+J1853,IF(U:U="口行10",0.18/N1853+J1853,IF(U:U="农发1",0.09/N1853+J1853,IF(U:U="农发2",0.09/N1853+J1853,IF(U:U="农发3",0.09/N1853+J1853,IF(U:U="农发5",0.14/N1853+J1853,IF(U:U="农发7",0.19/N1853+J1853,IF(U:U="农发10",0.19/N1853+J1853,IF(U:U="农发20",0.24/N1853+J1853,IF(U:U="国债1",0.05/N1853+J1853,IF(U:U="国债2",0.05/N1853+J1853,IF(U:U="国债3",0.05/N1853+J1853,IF(U:U="国开0",0,IF(U:U="农发0",0,IF(U:U="国债0",0,IF(U:U="口行0",0,0.1/N1853+J1853)))))))))))))))))))))))))</f>
        <v>3.26460287371044</v>
      </c>
      <c r="Q1853" s="1"/>
      <c r="R1853" s="88">
        <f t="shared" si="56"/>
        <v>-1.5497126289560015</v>
      </c>
      <c r="S1853" s="1"/>
      <c r="U1853" s="1" t="str">
        <f>IF(I:I="国家开发银行","国开",IF(I:I="中国进出口银行","口行",IF(I:I="中国农业发展银行","农发","国债")))&amp;IF(G:G&lt;1,"0",G1853)</f>
        <v>农发5</v>
      </c>
      <c r="W1853" s="1"/>
      <c r="X1853" s="1"/>
    </row>
    <row r="1854" spans="1:24" ht="15.75" hidden="1" x14ac:dyDescent="0.25">
      <c r="A1854" s="113" t="str">
        <f t="shared" si="57"/>
        <v>180310.IB</v>
      </c>
      <c r="B1854" s="29" t="s">
        <v>5147</v>
      </c>
      <c r="C1854" s="29" t="s">
        <v>5148</v>
      </c>
      <c r="D1854" s="33">
        <v>43510</v>
      </c>
      <c r="E1854" s="33">
        <v>43514</v>
      </c>
      <c r="F1854" s="30">
        <v>36.700000000000003</v>
      </c>
      <c r="G1854" s="30">
        <v>10</v>
      </c>
      <c r="H1854" s="29" t="s">
        <v>12</v>
      </c>
      <c r="I1854" s="29" t="s">
        <v>22</v>
      </c>
      <c r="J1854" s="30">
        <v>3.8029999999999999</v>
      </c>
      <c r="K1854" s="30">
        <v>2.78</v>
      </c>
      <c r="L1854" s="30"/>
      <c r="M1854" s="30">
        <v>2.86</v>
      </c>
      <c r="N1854" s="84">
        <f>[1]!b_anal_modidura_cnbd(A1854,E1854,1)</f>
        <v>7.0507</v>
      </c>
      <c r="O1854" s="85">
        <f>[1]!b_anal_yield_cnbd(A1854,D1854-1,1)</f>
        <v>3.8201999999999998</v>
      </c>
      <c r="P1854" s="86">
        <f>IF(U:U="国开1",0.09/N1854+J1854,IF(U:U="国开3",0.14/N1854+J1854,IF(U:U="国开5",0.24/N1854+J1854,IF(U:U="国开7",0.24/N1854+J1854,IF(U:U="国开10",0.29/N1854+J1854,IF(U:U="口行1",0.08/N1854+J1854,IF(U:U="口行2",0.08/N1854+J1854,IF(U:U="口行3",0.08/N1854+J1854,IF(U:U="口行5",0.13/N1854+J1854,IF(U:U="口行7",0.13/N1854+J1854,IF(U:U="口行10",0.18/N1854+J1854,IF(U:U="农发1",0.09/N1854+J1854,IF(U:U="农发2",0.09/N1854+J1854,IF(U:U="农发3",0.09/N1854+J1854,IF(U:U="农发5",0.14/N1854+J1854,IF(U:U="农发7",0.19/N1854+J1854,IF(U:U="农发10",0.19/N1854+J1854,IF(U:U="农发20",0.24/N1854+J1854,IF(U:U="国债1",0.05/N1854+J1854,IF(U:U="国债2",0.05/N1854+J1854,IF(U:U="国债3",0.05/N1854+J1854,IF(U:U="国开0",0,IF(U:U="农发0",0,IF(U:U="国债0",0,IF(U:U="口行0",0,0.1/N1854+J1854)))))))))))))))))))))))))</f>
        <v>3.8285293800615543</v>
      </c>
      <c r="Q1854" s="1"/>
      <c r="R1854" s="88">
        <f t="shared" si="56"/>
        <v>0.83293800615544811</v>
      </c>
      <c r="S1854" s="1"/>
      <c r="U1854" s="1" t="str">
        <f>IF(I:I="国家开发银行","国开",IF(I:I="中国进出口银行","口行",IF(I:I="中国农业发展银行","农发","国债")))&amp;IF(G:G&lt;1,"0",G1854)</f>
        <v>口行10</v>
      </c>
      <c r="W1854" s="1"/>
      <c r="X1854" s="1"/>
    </row>
    <row r="1855" spans="1:24" ht="15.75" hidden="1" x14ac:dyDescent="0.25">
      <c r="A1855" s="113" t="str">
        <f t="shared" si="57"/>
        <v>190303.IB</v>
      </c>
      <c r="B1855" s="29" t="s">
        <v>5149</v>
      </c>
      <c r="C1855" s="29" t="s">
        <v>5150</v>
      </c>
      <c r="D1855" s="33">
        <v>43510</v>
      </c>
      <c r="E1855" s="33">
        <v>43514</v>
      </c>
      <c r="F1855" s="30">
        <v>54.6</v>
      </c>
      <c r="G1855" s="30">
        <v>3</v>
      </c>
      <c r="H1855" s="29" t="s">
        <v>12</v>
      </c>
      <c r="I1855" s="29" t="s">
        <v>22</v>
      </c>
      <c r="J1855" s="30">
        <v>2.9621</v>
      </c>
      <c r="K1855" s="30">
        <v>2.52</v>
      </c>
      <c r="L1855" s="30"/>
      <c r="M1855" s="30">
        <v>1.32</v>
      </c>
      <c r="N1855" s="84">
        <f>[1]!b_anal_modidura_cnbd(A1855,E1855,1)</f>
        <v>2.8109000000000002</v>
      </c>
      <c r="O1855" s="85">
        <f>[1]!b_anal_yield_cnbd(A1855,D1855-1,1)</f>
        <v>2.9961000000000002</v>
      </c>
      <c r="P1855" s="86">
        <f>IF(U:U="国开1",0.09/N1855+J1855,IF(U:U="国开3",0.14/N1855+J1855,IF(U:U="国开5",0.24/N1855+J1855,IF(U:U="国开7",0.24/N1855+J1855,IF(U:U="国开10",0.29/N1855+J1855,IF(U:U="口行1",0.08/N1855+J1855,IF(U:U="口行2",0.08/N1855+J1855,IF(U:U="口行3",0.08/N1855+J1855,IF(U:U="口行5",0.13/N1855+J1855,IF(U:U="口行7",0.13/N1855+J1855,IF(U:U="口行10",0.18/N1855+J1855,IF(U:U="农发1",0.09/N1855+J1855,IF(U:U="农发2",0.09/N1855+J1855,IF(U:U="农发3",0.09/N1855+J1855,IF(U:U="农发5",0.14/N1855+J1855,IF(U:U="农发7",0.19/N1855+J1855,IF(U:U="农发10",0.19/N1855+J1855,IF(U:U="农发20",0.24/N1855+J1855,IF(U:U="国债1",0.05/N1855+J1855,IF(U:U="国债2",0.05/N1855+J1855,IF(U:U="国债3",0.05/N1855+J1855,IF(U:U="国开0",0,IF(U:U="农发0",0,IF(U:U="国债0",0,IF(U:U="口行0",0,0.1/N1855+J1855)))))))))))))))))))))))))</f>
        <v>2.9905606353836851</v>
      </c>
      <c r="Q1855" s="1"/>
      <c r="R1855" s="88">
        <f t="shared" si="56"/>
        <v>-0.55393646163151011</v>
      </c>
      <c r="S1855" s="1"/>
      <c r="U1855" s="1" t="str">
        <f>IF(I:I="国家开发银行","国开",IF(I:I="中国进出口银行","口行",IF(I:I="中国农业发展银行","农发","国债")))&amp;IF(G:G&lt;1,"0",G1855)</f>
        <v>口行3</v>
      </c>
      <c r="W1855" s="1"/>
      <c r="X1855" s="1"/>
    </row>
    <row r="1856" spans="1:24" ht="15.75" hidden="1" x14ac:dyDescent="0.25">
      <c r="A1856" s="113" t="str">
        <f t="shared" si="57"/>
        <v>190202.IB</v>
      </c>
      <c r="B1856" s="29" t="s">
        <v>5151</v>
      </c>
      <c r="C1856" s="29" t="s">
        <v>5152</v>
      </c>
      <c r="D1856" s="33">
        <v>43510</v>
      </c>
      <c r="E1856" s="33">
        <v>43514</v>
      </c>
      <c r="F1856" s="30">
        <v>80</v>
      </c>
      <c r="G1856" s="30">
        <v>3</v>
      </c>
      <c r="H1856" s="29" t="s">
        <v>12</v>
      </c>
      <c r="I1856" s="29" t="s">
        <v>15</v>
      </c>
      <c r="J1856" s="30">
        <v>2.9045000000000001</v>
      </c>
      <c r="K1856" s="30">
        <v>2.89</v>
      </c>
      <c r="L1856" s="30"/>
      <c r="M1856" s="30">
        <v>1</v>
      </c>
      <c r="N1856" s="84">
        <f>[1]!b_anal_modidura_cnbd(A1856,E1856,1)</f>
        <v>2.7454000000000001</v>
      </c>
      <c r="O1856" s="85">
        <f>[1]!b_anal_yield_cnbd(A1856,D1856-1,1)</f>
        <v>2.9750999999999999</v>
      </c>
      <c r="P1856" s="86">
        <f>IF(U:U="国开1",0.09/N1856+J1856,IF(U:U="国开3",0.14/N1856+J1856,IF(U:U="国开5",0.24/N1856+J1856,IF(U:U="国开7",0.24/N1856+J1856,IF(U:U="国开10",0.29/N1856+J1856,IF(U:U="口行1",0.08/N1856+J1856,IF(U:U="口行2",0.08/N1856+J1856,IF(U:U="口行3",0.08/N1856+J1856,IF(U:U="口行5",0.13/N1856+J1856,IF(U:U="口行7",0.13/N1856+J1856,IF(U:U="口行10",0.18/N1856+J1856,IF(U:U="农发1",0.09/N1856+J1856,IF(U:U="农发2",0.09/N1856+J1856,IF(U:U="农发3",0.09/N1856+J1856,IF(U:U="农发5",0.14/N1856+J1856,IF(U:U="农发7",0.19/N1856+J1856,IF(U:U="农发10",0.19/N1856+J1856,IF(U:U="农发20",0.24/N1856+J1856,IF(U:U="国债1",0.05/N1856+J1856,IF(U:U="国债2",0.05/N1856+J1856,IF(U:U="国债3",0.05/N1856+J1856,IF(U:U="国开0",0,IF(U:U="农发0",0,IF(U:U="国债0",0,IF(U:U="口行0",0,0.1/N1856+J1856)))))))))))))))))))))))))</f>
        <v>2.9554943906170323</v>
      </c>
      <c r="Q1856" s="1"/>
      <c r="R1856" s="88">
        <f t="shared" si="56"/>
        <v>-1.9605609382967515</v>
      </c>
      <c r="S1856" s="1"/>
      <c r="U1856" s="1" t="str">
        <f>IF(I:I="国家开发银行","国开",IF(I:I="中国进出口银行","口行",IF(I:I="中国农业发展银行","农发","国债")))&amp;IF(G:G&lt;1,"0",G1856)</f>
        <v>国开3</v>
      </c>
      <c r="W1856" s="1"/>
      <c r="X1856" s="1"/>
    </row>
    <row r="1857" spans="1:24" ht="15.75" hidden="1" x14ac:dyDescent="0.25">
      <c r="A1857" s="113" t="str">
        <f t="shared" si="57"/>
        <v>190205.IB</v>
      </c>
      <c r="B1857" s="29" t="s">
        <v>5153</v>
      </c>
      <c r="C1857" s="29" t="s">
        <v>5154</v>
      </c>
      <c r="D1857" s="33">
        <v>43510</v>
      </c>
      <c r="E1857" s="33">
        <v>43514</v>
      </c>
      <c r="F1857" s="30">
        <v>150</v>
      </c>
      <c r="G1857" s="30">
        <v>10</v>
      </c>
      <c r="H1857" s="29" t="s">
        <v>12</v>
      </c>
      <c r="I1857" s="29" t="s">
        <v>15</v>
      </c>
      <c r="J1857" s="30">
        <v>3.5463</v>
      </c>
      <c r="K1857" s="30">
        <v>2.8</v>
      </c>
      <c r="L1857" s="30"/>
      <c r="M1857" s="30">
        <v>12.41</v>
      </c>
      <c r="N1857" s="84">
        <f>[1]!b_anal_modidura_cnbd(A1857,E1857,1)</f>
        <v>8.1974999999999998</v>
      </c>
      <c r="O1857" s="85">
        <f>[1]!b_anal_yield_cnbd(A1857,D1857-1,1)</f>
        <v>3.5550000000000002</v>
      </c>
      <c r="P1857" s="86">
        <f>IF(U:U="国开1",0.09/N1857+J1857,IF(U:U="国开3",0.14/N1857+J1857,IF(U:U="国开5",0.24/N1857+J1857,IF(U:U="国开7",0.24/N1857+J1857,IF(U:U="国开10",0.29/N1857+J1857,IF(U:U="口行1",0.08/N1857+J1857,IF(U:U="口行2",0.08/N1857+J1857,IF(U:U="口行3",0.08/N1857+J1857,IF(U:U="口行5",0.13/N1857+J1857,IF(U:U="口行7",0.13/N1857+J1857,IF(U:U="口行10",0.18/N1857+J1857,IF(U:U="农发1",0.09/N1857+J1857,IF(U:U="农发2",0.09/N1857+J1857,IF(U:U="农发3",0.09/N1857+J1857,IF(U:U="农发5",0.14/N1857+J1857,IF(U:U="农发7",0.19/N1857+J1857,IF(U:U="农发10",0.19/N1857+J1857,IF(U:U="农发20",0.24/N1857+J1857,IF(U:U="国债1",0.05/N1857+J1857,IF(U:U="国债2",0.05/N1857+J1857,IF(U:U="国债3",0.05/N1857+J1857,IF(U:U="国开0",0,IF(U:U="农发0",0,IF(U:U="国债0",0,IF(U:U="口行0",0,0.1/N1857+J1857)))))))))))))))))))))))))</f>
        <v>3.5816766392192743</v>
      </c>
      <c r="Q1857" s="1"/>
      <c r="R1857" s="88">
        <f t="shared" si="56"/>
        <v>2.6676639219274101</v>
      </c>
      <c r="S1857" s="1"/>
      <c r="U1857" s="1" t="str">
        <f>IF(I:I="国家开发银行","国开",IF(I:I="中国进出口银行","口行",IF(I:I="中国农业发展银行","农发","国债")))&amp;IF(G:G&lt;1,"0",G1857)</f>
        <v>国开10</v>
      </c>
      <c r="W1857" s="1"/>
      <c r="X1857" s="1"/>
    </row>
    <row r="1858" spans="1:24" ht="15.75" hidden="1" x14ac:dyDescent="0.25">
      <c r="A1858" s="113" t="str">
        <f t="shared" si="57"/>
        <v>190203.IB</v>
      </c>
      <c r="B1858" s="29" t="s">
        <v>5155</v>
      </c>
      <c r="C1858" s="29" t="s">
        <v>5156</v>
      </c>
      <c r="D1858" s="33">
        <v>43510</v>
      </c>
      <c r="E1858" s="33">
        <v>43514</v>
      </c>
      <c r="F1858" s="30">
        <v>100</v>
      </c>
      <c r="G1858" s="30">
        <v>5</v>
      </c>
      <c r="H1858" s="29" t="s">
        <v>12</v>
      </c>
      <c r="I1858" s="29" t="s">
        <v>15</v>
      </c>
      <c r="J1858" s="30">
        <v>3.2271999999999998</v>
      </c>
      <c r="K1858" s="30">
        <v>2.59</v>
      </c>
      <c r="L1858" s="30"/>
      <c r="M1858" s="30">
        <v>1.91</v>
      </c>
      <c r="N1858" s="84">
        <f>[1]!b_anal_modidura_cnbd(A1858,E1858,1)</f>
        <v>4.4949000000000003</v>
      </c>
      <c r="O1858" s="85">
        <f>[1]!b_anal_yield_cnbd(A1858,D1858-1,1)</f>
        <v>3.2551000000000001</v>
      </c>
      <c r="P1858" s="86">
        <f>IF(U:U="国开1",0.09/N1858+J1858,IF(U:U="国开3",0.14/N1858+J1858,IF(U:U="国开5",0.24/N1858+J1858,IF(U:U="国开7",0.24/N1858+J1858,IF(U:U="国开10",0.29/N1858+J1858,IF(U:U="口行1",0.08/N1858+J1858,IF(U:U="口行2",0.08/N1858+J1858,IF(U:U="口行3",0.08/N1858+J1858,IF(U:U="口行5",0.13/N1858+J1858,IF(U:U="口行7",0.13/N1858+J1858,IF(U:U="口行10",0.18/N1858+J1858,IF(U:U="农发1",0.09/N1858+J1858,IF(U:U="农发2",0.09/N1858+J1858,IF(U:U="农发3",0.09/N1858+J1858,IF(U:U="农发5",0.14/N1858+J1858,IF(U:U="农发7",0.19/N1858+J1858,IF(U:U="农发10",0.19/N1858+J1858,IF(U:U="农发20",0.24/N1858+J1858,IF(U:U="国债1",0.05/N1858+J1858,IF(U:U="国债2",0.05/N1858+J1858,IF(U:U="国债3",0.05/N1858+J1858,IF(U:U="国开0",0,IF(U:U="农发0",0,IF(U:U="国债0",0,IF(U:U="口行0",0,0.1/N1858+J1858)))))))))))))))))))))))))</f>
        <v>3.2805938463592068</v>
      </c>
      <c r="Q1858" s="1"/>
      <c r="R1858" s="88">
        <f t="shared" ref="R1858:R1921" si="58">(P1858-O1858)*100</f>
        <v>2.5493846359206707</v>
      </c>
      <c r="S1858" s="1"/>
      <c r="U1858" s="1" t="str">
        <f>IF(I:I="国家开发银行","国开",IF(I:I="中国进出口银行","口行",IF(I:I="中国农业发展银行","农发","国债")))&amp;IF(G:G&lt;1,"0",G1858)</f>
        <v>国开5</v>
      </c>
      <c r="W1858" s="1"/>
      <c r="X1858" s="1"/>
    </row>
    <row r="1859" spans="1:24" ht="15.75" hidden="1" x14ac:dyDescent="0.25">
      <c r="A1859" s="113" t="str">
        <f t="shared" ref="A1859:A1922" si="59">LEFT(B1859,IFERROR(FIND("X",B1859,7),FIND("Z",B1859,7))-1)&amp;".IB"</f>
        <v>180214.IB</v>
      </c>
      <c r="B1859" s="29" t="s">
        <v>5157</v>
      </c>
      <c r="C1859" s="29" t="s">
        <v>5158</v>
      </c>
      <c r="D1859" s="33">
        <v>43510</v>
      </c>
      <c r="E1859" s="33">
        <v>43514</v>
      </c>
      <c r="F1859" s="30">
        <v>60</v>
      </c>
      <c r="G1859" s="30">
        <v>7</v>
      </c>
      <c r="H1859" s="29" t="s">
        <v>12</v>
      </c>
      <c r="I1859" s="29" t="s">
        <v>15</v>
      </c>
      <c r="J1859" s="30">
        <v>3.6417000000000002</v>
      </c>
      <c r="K1859" s="30">
        <v>2.42</v>
      </c>
      <c r="L1859" s="30"/>
      <c r="M1859" s="30">
        <v>3.48</v>
      </c>
      <c r="N1859" s="84">
        <f>[1]!b_anal_modidura_cnbd(A1859,E1859,1)</f>
        <v>5.702</v>
      </c>
      <c r="O1859" s="85">
        <f>[1]!b_anal_yield_cnbd(A1859,D1859-1,1)</f>
        <v>3.6677</v>
      </c>
      <c r="P1859" s="86">
        <f>IF(U:U="国开1",0.09/N1859+J1859,IF(U:U="国开3",0.14/N1859+J1859,IF(U:U="国开5",0.24/N1859+J1859,IF(U:U="国开7",0.24/N1859+J1859,IF(U:U="国开10",0.29/N1859+J1859,IF(U:U="口行1",0.08/N1859+J1859,IF(U:U="口行2",0.08/N1859+J1859,IF(U:U="口行3",0.08/N1859+J1859,IF(U:U="口行5",0.13/N1859+J1859,IF(U:U="口行7",0.13/N1859+J1859,IF(U:U="口行10",0.18/N1859+J1859,IF(U:U="农发1",0.09/N1859+J1859,IF(U:U="农发2",0.09/N1859+J1859,IF(U:U="农发3",0.09/N1859+J1859,IF(U:U="农发5",0.14/N1859+J1859,IF(U:U="农发7",0.19/N1859+J1859,IF(U:U="农发10",0.19/N1859+J1859,IF(U:U="农发20",0.24/N1859+J1859,IF(U:U="国债1",0.05/N1859+J1859,IF(U:U="国债2",0.05/N1859+J1859,IF(U:U="国债3",0.05/N1859+J1859,IF(U:U="国开0",0,IF(U:U="农发0",0,IF(U:U="国债0",0,IF(U:U="口行0",0,0.1/N1859+J1859)))))))))))))))))))))))))</f>
        <v>3.6837904945633113</v>
      </c>
      <c r="Q1859" s="1"/>
      <c r="R1859" s="88">
        <f t="shared" si="58"/>
        <v>1.6090494563311353</v>
      </c>
      <c r="S1859" s="1"/>
      <c r="U1859" s="1" t="str">
        <f>IF(I:I="国家开发银行","国开",IF(I:I="中国进出口银行","口行",IF(I:I="中国农业发展银行","农发","国债")))&amp;IF(G:G&lt;1,"0",G1859)</f>
        <v>国开7</v>
      </c>
      <c r="W1859" s="1"/>
      <c r="X1859" s="1"/>
    </row>
    <row r="1860" spans="1:24" ht="15.75" hidden="1" x14ac:dyDescent="0.25">
      <c r="A1860" s="113" t="str">
        <f t="shared" si="59"/>
        <v>190305.IB</v>
      </c>
      <c r="B1860" s="29" t="s">
        <v>5159</v>
      </c>
      <c r="C1860" s="29" t="s">
        <v>5160</v>
      </c>
      <c r="D1860" s="33">
        <v>43510</v>
      </c>
      <c r="E1860" s="33">
        <v>43514</v>
      </c>
      <c r="F1860" s="30">
        <v>57.5</v>
      </c>
      <c r="G1860" s="30">
        <v>5</v>
      </c>
      <c r="H1860" s="29" t="s">
        <v>12</v>
      </c>
      <c r="I1860" s="29" t="s">
        <v>22</v>
      </c>
      <c r="J1860" s="30">
        <v>3.2627999999999999</v>
      </c>
      <c r="K1860" s="30">
        <v>2.2599999999999998</v>
      </c>
      <c r="L1860" s="30"/>
      <c r="M1860" s="30">
        <v>1.25</v>
      </c>
      <c r="N1860" s="84">
        <f>[1]!b_anal_modidura_cnbd(A1860,E1860,1)</f>
        <v>4.5225999999999997</v>
      </c>
      <c r="O1860" s="85">
        <f>[1]!b_anal_yield_cnbd(A1860,D1860-1,1)</f>
        <v>3.3144999999999998</v>
      </c>
      <c r="P1860" s="86">
        <f>IF(U:U="国开1",0.09/N1860+J1860,IF(U:U="国开3",0.14/N1860+J1860,IF(U:U="国开5",0.24/N1860+J1860,IF(U:U="国开7",0.24/N1860+J1860,IF(U:U="国开10",0.29/N1860+J1860,IF(U:U="口行1",0.08/N1860+J1860,IF(U:U="口行2",0.08/N1860+J1860,IF(U:U="口行3",0.08/N1860+J1860,IF(U:U="口行5",0.13/N1860+J1860,IF(U:U="口行7",0.13/N1860+J1860,IF(U:U="口行10",0.18/N1860+J1860,IF(U:U="农发1",0.09/N1860+J1860,IF(U:U="农发2",0.09/N1860+J1860,IF(U:U="农发3",0.09/N1860+J1860,IF(U:U="农发5",0.14/N1860+J1860,IF(U:U="农发7",0.19/N1860+J1860,IF(U:U="农发10",0.19/N1860+J1860,IF(U:U="农发20",0.24/N1860+J1860,IF(U:U="国债1",0.05/N1860+J1860,IF(U:U="国债2",0.05/N1860+J1860,IF(U:U="国债3",0.05/N1860+J1860,IF(U:U="国开0",0,IF(U:U="农发0",0,IF(U:U="国债0",0,IF(U:U="口行0",0,0.1/N1860+J1860)))))))))))))))))))))))))</f>
        <v>3.2915445274841906</v>
      </c>
      <c r="Q1860" s="1"/>
      <c r="R1860" s="88">
        <f t="shared" si="58"/>
        <v>-2.2955472515809205</v>
      </c>
      <c r="S1860" s="1"/>
      <c r="U1860" s="1" t="str">
        <f>IF(I:I="国家开发银行","国开",IF(I:I="中国进出口银行","口行",IF(I:I="中国农业发展银行","农发","国债")))&amp;IF(G:G&lt;1,"0",G1860)</f>
        <v>口行5</v>
      </c>
      <c r="W1860" s="1"/>
      <c r="X1860" s="1"/>
    </row>
    <row r="1861" spans="1:24" ht="15.75" hidden="1" x14ac:dyDescent="0.25">
      <c r="A1861" s="113" t="str">
        <f t="shared" si="59"/>
        <v>180413.IB</v>
      </c>
      <c r="B1861" s="29" t="s">
        <v>5161</v>
      </c>
      <c r="C1861" s="29" t="s">
        <v>5162</v>
      </c>
      <c r="D1861" s="33">
        <v>43514</v>
      </c>
      <c r="E1861" s="33">
        <v>43516</v>
      </c>
      <c r="F1861" s="30">
        <v>70</v>
      </c>
      <c r="G1861" s="30">
        <v>5</v>
      </c>
      <c r="H1861" s="29" t="s">
        <v>12</v>
      </c>
      <c r="I1861" s="29" t="s">
        <v>41</v>
      </c>
      <c r="J1861" s="30">
        <v>3.2730000000000001</v>
      </c>
      <c r="K1861" s="30">
        <v>2.3199999999999998</v>
      </c>
      <c r="L1861" s="30"/>
      <c r="M1861" s="30">
        <v>6.29</v>
      </c>
      <c r="N1861" s="84">
        <f>[1]!b_anal_modidura_cnbd(A1861,E1861,1)</f>
        <v>4.2788000000000004</v>
      </c>
      <c r="O1861" s="85">
        <f>[1]!b_anal_yield_cnbd(A1861,D1861,1)</f>
        <v>3.3043999999999998</v>
      </c>
      <c r="P1861" s="86">
        <f>IF(U:U="国开1",0.09/N1861+J1861,IF(U:U="国开3",0.14/N1861+J1861,IF(U:U="国开5",0.24/N1861+J1861,IF(U:U="国开7",0.24/N1861+J1861,IF(U:U="国开10",0.29/N1861+J1861,IF(U:U="口行1",0.08/N1861+J1861,IF(U:U="口行2",0.08/N1861+J1861,IF(U:U="口行3",0.08/N1861+J1861,IF(U:U="口行5",0.13/N1861+J1861,IF(U:U="口行7",0.13/N1861+J1861,IF(U:U="口行10",0.18/N1861+J1861,IF(U:U="农发1",0.09/N1861+J1861,IF(U:U="农发2",0.09/N1861+J1861,IF(U:U="农发3",0.09/N1861+J1861,IF(U:U="农发5",0.14/N1861+J1861,IF(U:U="农发7",0.19/N1861+J1861,IF(U:U="农发10",0.19/N1861+J1861,IF(U:U="农发20",0.24/N1861+J1861,IF(U:U="国债1",0.05/N1861+J1861,IF(U:U="国债2",0.05/N1861+J1861,IF(U:U="国债3",0.05/N1861+J1861,IF(U:U="国开0",0,IF(U:U="农发0",0,IF(U:U="国债0",0,IF(U:U="口行0",0,0.1/N1861+J1861)))))))))))))))))))))))))</f>
        <v>3.3057194540525381</v>
      </c>
      <c r="Q1861" s="1"/>
      <c r="R1861" s="88">
        <f t="shared" si="58"/>
        <v>0.13194540525383047</v>
      </c>
      <c r="S1861" s="1"/>
      <c r="U1861" s="1" t="str">
        <f>IF(I:I="国家开发银行","国开",IF(I:I="中国进出口银行","口行",IF(I:I="中国农业发展银行","农发","国债")))&amp;IF(G:G&lt;1,"0",G1861)</f>
        <v>农发5</v>
      </c>
      <c r="W1861" s="1"/>
      <c r="X1861" s="1"/>
    </row>
    <row r="1862" spans="1:24" ht="15.75" hidden="1" x14ac:dyDescent="0.25">
      <c r="A1862" s="113" t="str">
        <f t="shared" si="59"/>
        <v>180412.IB</v>
      </c>
      <c r="B1862" s="29" t="s">
        <v>5163</v>
      </c>
      <c r="C1862" s="29" t="s">
        <v>5164</v>
      </c>
      <c r="D1862" s="33">
        <v>43514</v>
      </c>
      <c r="E1862" s="33">
        <v>43516</v>
      </c>
      <c r="F1862" s="30">
        <v>70</v>
      </c>
      <c r="G1862" s="30">
        <v>3</v>
      </c>
      <c r="H1862" s="29" t="s">
        <v>12</v>
      </c>
      <c r="I1862" s="29" t="s">
        <v>41</v>
      </c>
      <c r="J1862" s="30">
        <v>2.9712000000000001</v>
      </c>
      <c r="K1862" s="30">
        <v>2.71</v>
      </c>
      <c r="L1862" s="30"/>
      <c r="M1862" s="30">
        <v>1.57</v>
      </c>
      <c r="N1862" s="84">
        <f>[1]!b_anal_modidura_cnbd(A1862,E1862,1)</f>
        <v>2.5783</v>
      </c>
      <c r="O1862" s="85">
        <f>[1]!b_anal_yield_cnbd(A1862,D1862,1)</f>
        <v>3.0169000000000001</v>
      </c>
      <c r="P1862" s="86">
        <f>IF(U:U="国开1",0.09/N1862+J1862,IF(U:U="国开3",0.14/N1862+J1862,IF(U:U="国开5",0.24/N1862+J1862,IF(U:U="国开7",0.24/N1862+J1862,IF(U:U="国开10",0.29/N1862+J1862,IF(U:U="口行1",0.08/N1862+J1862,IF(U:U="口行2",0.08/N1862+J1862,IF(U:U="口行3",0.08/N1862+J1862,IF(U:U="口行5",0.13/N1862+J1862,IF(U:U="口行7",0.13/N1862+J1862,IF(U:U="口行10",0.18/N1862+J1862,IF(U:U="农发1",0.09/N1862+J1862,IF(U:U="农发2",0.09/N1862+J1862,IF(U:U="农发3",0.09/N1862+J1862,IF(U:U="农发5",0.14/N1862+J1862,IF(U:U="农发7",0.19/N1862+J1862,IF(U:U="农发10",0.19/N1862+J1862,IF(U:U="农发20",0.24/N1862+J1862,IF(U:U="国债1",0.05/N1862+J1862,IF(U:U="国债2",0.05/N1862+J1862,IF(U:U="国债3",0.05/N1862+J1862,IF(U:U="国开0",0,IF(U:U="农发0",0,IF(U:U="国债0",0,IF(U:U="口行0",0,0.1/N1862+J1862)))))))))))))))))))))))))</f>
        <v>3.0061067214831478</v>
      </c>
      <c r="Q1862" s="1"/>
      <c r="R1862" s="88">
        <f t="shared" si="58"/>
        <v>-1.07932785168523</v>
      </c>
      <c r="S1862" s="1"/>
      <c r="U1862" s="1" t="str">
        <f>IF(I:I="国家开发银行","国开",IF(I:I="中国进出口银行","口行",IF(I:I="中国农业发展银行","农发","国债")))&amp;IF(G:G&lt;1,"0",G1862)</f>
        <v>农发3</v>
      </c>
      <c r="W1862" s="1"/>
      <c r="X1862" s="1"/>
    </row>
    <row r="1863" spans="1:24" ht="15.75" hidden="1" x14ac:dyDescent="0.25">
      <c r="A1863" s="113" t="str">
        <f t="shared" si="59"/>
        <v>190203.IB</v>
      </c>
      <c r="B1863" s="29" t="s">
        <v>5165</v>
      </c>
      <c r="C1863" s="29" t="s">
        <v>5166</v>
      </c>
      <c r="D1863" s="33">
        <v>43515</v>
      </c>
      <c r="E1863" s="33">
        <v>43518</v>
      </c>
      <c r="F1863" s="30">
        <v>80</v>
      </c>
      <c r="G1863" s="30">
        <v>5</v>
      </c>
      <c r="H1863" s="29" t="s">
        <v>12</v>
      </c>
      <c r="I1863" s="29" t="s">
        <v>15</v>
      </c>
      <c r="J1863" s="30">
        <v>3.2793000000000001</v>
      </c>
      <c r="K1863" s="30">
        <v>3.62</v>
      </c>
      <c r="L1863" s="30"/>
      <c r="M1863" s="30">
        <v>15</v>
      </c>
      <c r="N1863" s="84">
        <f>[1]!b_anal_modidura_cnbd(A1863,E1863,1)</f>
        <v>4.4835000000000003</v>
      </c>
      <c r="O1863" s="85">
        <f>[1]!b_anal_yield_cnbd(A1863,D1863-1,1)</f>
        <v>3.3151000000000002</v>
      </c>
      <c r="P1863" s="86">
        <f>IF(U:U="国开1",0.09/N1863+J1863,IF(U:U="国开3",0.14/N1863+J1863,IF(U:U="国开5",0.24/N1863+J1863,IF(U:U="国开7",0.24/N1863+J1863,IF(U:U="国开10",0.29/N1863+J1863,IF(U:U="口行1",0.08/N1863+J1863,IF(U:U="口行2",0.08/N1863+J1863,IF(U:U="口行3",0.08/N1863+J1863,IF(U:U="口行5",0.13/N1863+J1863,IF(U:U="口行7",0.13/N1863+J1863,IF(U:U="口行10",0.18/N1863+J1863,IF(U:U="农发1",0.09/N1863+J1863,IF(U:U="农发2",0.09/N1863+J1863,IF(U:U="农发3",0.09/N1863+J1863,IF(U:U="农发5",0.14/N1863+J1863,IF(U:U="农发7",0.19/N1863+J1863,IF(U:U="农发10",0.19/N1863+J1863,IF(U:U="农发20",0.24/N1863+J1863,IF(U:U="国债1",0.05/N1863+J1863,IF(U:U="国债2",0.05/N1863+J1863,IF(U:U="国债3",0.05/N1863+J1863,IF(U:U="国开0",0,IF(U:U="农发0",0,IF(U:U="国债0",0,IF(U:U="口行0",0,0.1/N1863+J1863)))))))))))))))))))))))))</f>
        <v>3.3328296085647375</v>
      </c>
      <c r="Q1863" s="1"/>
      <c r="R1863" s="88">
        <f t="shared" si="58"/>
        <v>1.7729608564737376</v>
      </c>
      <c r="S1863" s="1"/>
      <c r="U1863" s="1" t="str">
        <f>IF(I:I="国家开发银行","国开",IF(I:I="中国进出口银行","口行",IF(I:I="中国农业发展银行","农发","国债")))&amp;IF(G:G&lt;1,"0",G1863)</f>
        <v>国开5</v>
      </c>
      <c r="W1863" s="1"/>
      <c r="X1863" s="1"/>
    </row>
    <row r="1864" spans="1:24" ht="15.75" hidden="1" x14ac:dyDescent="0.25">
      <c r="A1864" s="113" t="str">
        <f t="shared" si="59"/>
        <v>190205.IB</v>
      </c>
      <c r="B1864" s="29" t="s">
        <v>5167</v>
      </c>
      <c r="C1864" s="29" t="s">
        <v>5168</v>
      </c>
      <c r="D1864" s="33">
        <v>43515</v>
      </c>
      <c r="E1864" s="33">
        <v>43518</v>
      </c>
      <c r="F1864" s="30">
        <v>156.1</v>
      </c>
      <c r="G1864" s="30">
        <v>10</v>
      </c>
      <c r="H1864" s="29" t="s">
        <v>12</v>
      </c>
      <c r="I1864" s="29" t="s">
        <v>15</v>
      </c>
      <c r="J1864" s="30">
        <v>3.5802999999999998</v>
      </c>
      <c r="K1864" s="30">
        <v>3.2</v>
      </c>
      <c r="L1864" s="30"/>
      <c r="M1864" s="30">
        <v>1.17</v>
      </c>
      <c r="N1864" s="84">
        <f>[1]!b_anal_modidura_cnbd(A1864,E1864,1)</f>
        <v>8.1869999999999994</v>
      </c>
      <c r="O1864" s="85">
        <f>[1]!b_anal_yield_cnbd(A1864,D1864-1,1)</f>
        <v>3.61</v>
      </c>
      <c r="P1864" s="86">
        <f>IF(U:U="国开1",0.09/N1864+J1864,IF(U:U="国开3",0.14/N1864+J1864,IF(U:U="国开5",0.24/N1864+J1864,IF(U:U="国开7",0.24/N1864+J1864,IF(U:U="国开10",0.29/N1864+J1864,IF(U:U="口行1",0.08/N1864+J1864,IF(U:U="口行2",0.08/N1864+J1864,IF(U:U="口行3",0.08/N1864+J1864,IF(U:U="口行5",0.13/N1864+J1864,IF(U:U="口行7",0.13/N1864+J1864,IF(U:U="口行10",0.18/N1864+J1864,IF(U:U="农发1",0.09/N1864+J1864,IF(U:U="农发2",0.09/N1864+J1864,IF(U:U="农发3",0.09/N1864+J1864,IF(U:U="农发5",0.14/N1864+J1864,IF(U:U="农发7",0.19/N1864+J1864,IF(U:U="农发10",0.19/N1864+J1864,IF(U:U="农发20",0.24/N1864+J1864,IF(U:U="国债1",0.05/N1864+J1864,IF(U:U="国债2",0.05/N1864+J1864,IF(U:U="国债3",0.05/N1864+J1864,IF(U:U="国开0",0,IF(U:U="农发0",0,IF(U:U="国债0",0,IF(U:U="口行0",0,0.1/N1864+J1864)))))))))))))))))))))))))</f>
        <v>3.6157220105044581</v>
      </c>
      <c r="Q1864" s="1"/>
      <c r="R1864" s="88">
        <f t="shared" si="58"/>
        <v>0.5722010504458197</v>
      </c>
      <c r="S1864" s="1"/>
      <c r="U1864" s="1" t="str">
        <f>IF(I:I="国家开发银行","国开",IF(I:I="中国进出口银行","口行",IF(I:I="中国农业发展银行","农发","国债")))&amp;IF(G:G&lt;1,"0",G1864)</f>
        <v>国开10</v>
      </c>
      <c r="W1864" s="1"/>
      <c r="X1864" s="1"/>
    </row>
    <row r="1865" spans="1:24" ht="15.75" hidden="1" x14ac:dyDescent="0.25">
      <c r="A1865" s="113" t="str">
        <f t="shared" si="59"/>
        <v>180411.IB</v>
      </c>
      <c r="B1865" s="29" t="s">
        <v>5169</v>
      </c>
      <c r="C1865" s="29" t="s">
        <v>5170</v>
      </c>
      <c r="D1865" s="33">
        <v>43516</v>
      </c>
      <c r="E1865" s="33">
        <v>43518</v>
      </c>
      <c r="F1865" s="30">
        <v>50</v>
      </c>
      <c r="G1865" s="30">
        <v>7</v>
      </c>
      <c r="H1865" s="29" t="s">
        <v>12</v>
      </c>
      <c r="I1865" s="29" t="s">
        <v>41</v>
      </c>
      <c r="J1865" s="30">
        <v>3.6747000000000001</v>
      </c>
      <c r="K1865" s="30">
        <v>2.79</v>
      </c>
      <c r="L1865" s="30"/>
      <c r="M1865" s="30">
        <v>1.5</v>
      </c>
      <c r="N1865" s="84">
        <f>[1]!b_anal_modidura_cnbd(A1865,E1865,1)</f>
        <v>5.7544000000000004</v>
      </c>
      <c r="O1865" s="85">
        <f>[1]!b_anal_yield_cnbd(A1865,D1865-1,1)</f>
        <v>3.7101000000000002</v>
      </c>
      <c r="P1865" s="86">
        <f>IF(U:U="国开1",0.09/N1865+J1865,IF(U:U="国开3",0.14/N1865+J1865,IF(U:U="国开5",0.24/N1865+J1865,IF(U:U="国开7",0.24/N1865+J1865,IF(U:U="国开10",0.29/N1865+J1865,IF(U:U="口行1",0.08/N1865+J1865,IF(U:U="口行2",0.08/N1865+J1865,IF(U:U="口行3",0.08/N1865+J1865,IF(U:U="口行5",0.13/N1865+J1865,IF(U:U="口行7",0.13/N1865+J1865,IF(U:U="口行10",0.18/N1865+J1865,IF(U:U="农发1",0.09/N1865+J1865,IF(U:U="农发2",0.09/N1865+J1865,IF(U:U="农发3",0.09/N1865+J1865,IF(U:U="农发5",0.14/N1865+J1865,IF(U:U="农发7",0.19/N1865+J1865,IF(U:U="农发10",0.19/N1865+J1865,IF(U:U="农发20",0.24/N1865+J1865,IF(U:U="国债1",0.05/N1865+J1865,IF(U:U="国债2",0.05/N1865+J1865,IF(U:U="国债3",0.05/N1865+J1865,IF(U:U="国开0",0,IF(U:U="农发0",0,IF(U:U="国债0",0,IF(U:U="口行0",0,0.1/N1865+J1865)))))))))))))))))))))))))</f>
        <v>3.7077182121507022</v>
      </c>
      <c r="Q1865" s="1"/>
      <c r="R1865" s="88">
        <f t="shared" si="58"/>
        <v>-0.23817878492979894</v>
      </c>
      <c r="S1865" s="1"/>
      <c r="U1865" s="1" t="str">
        <f>IF(I:I="国家开发银行","国开",IF(I:I="中国进出口银行","口行",IF(I:I="中国农业发展银行","农发","国债")))&amp;IF(G:G&lt;1,"0",G1865)</f>
        <v>农发7</v>
      </c>
      <c r="W1865" s="1"/>
      <c r="X1865" s="1"/>
    </row>
    <row r="1866" spans="1:24" ht="15.75" hidden="1" x14ac:dyDescent="0.25">
      <c r="A1866" s="113" t="str">
        <f t="shared" si="59"/>
        <v>190401.IB</v>
      </c>
      <c r="B1866" s="29" t="s">
        <v>5171</v>
      </c>
      <c r="C1866" s="29" t="s">
        <v>5172</v>
      </c>
      <c r="D1866" s="33">
        <v>43516</v>
      </c>
      <c r="E1866" s="33">
        <v>43518</v>
      </c>
      <c r="F1866" s="30">
        <v>70</v>
      </c>
      <c r="G1866" s="30">
        <v>10</v>
      </c>
      <c r="H1866" s="29" t="s">
        <v>12</v>
      </c>
      <c r="I1866" s="29" t="s">
        <v>41</v>
      </c>
      <c r="J1866" s="30">
        <v>3.7724000000000002</v>
      </c>
      <c r="K1866" s="30">
        <v>2.69</v>
      </c>
      <c r="L1866" s="30"/>
      <c r="M1866" s="30">
        <v>1.6</v>
      </c>
      <c r="N1866" s="84">
        <f>[1]!b_anal_modidura_cnbd(A1866,E1866,1)</f>
        <v>8.1288999999999998</v>
      </c>
      <c r="O1866" s="85">
        <f>[1]!b_anal_yield_cnbd(A1866,D1866-1,1)</f>
        <v>3.8</v>
      </c>
      <c r="P1866" s="86">
        <f>IF(U:U="国开1",0.09/N1866+J1866,IF(U:U="国开3",0.14/N1866+J1866,IF(U:U="国开5",0.24/N1866+J1866,IF(U:U="国开7",0.24/N1866+J1866,IF(U:U="国开10",0.29/N1866+J1866,IF(U:U="口行1",0.08/N1866+J1866,IF(U:U="口行2",0.08/N1866+J1866,IF(U:U="口行3",0.08/N1866+J1866,IF(U:U="口行5",0.13/N1866+J1866,IF(U:U="口行7",0.13/N1866+J1866,IF(U:U="口行10",0.18/N1866+J1866,IF(U:U="农发1",0.09/N1866+J1866,IF(U:U="农发2",0.09/N1866+J1866,IF(U:U="农发3",0.09/N1866+J1866,IF(U:U="农发5",0.14/N1866+J1866,IF(U:U="农发7",0.19/N1866+J1866,IF(U:U="农发10",0.19/N1866+J1866,IF(U:U="农发20",0.24/N1866+J1866,IF(U:U="国债1",0.05/N1866+J1866,IF(U:U="国债2",0.05/N1866+J1866,IF(U:U="国债3",0.05/N1866+J1866,IF(U:U="国开0",0,IF(U:U="农发0",0,IF(U:U="国债0",0,IF(U:U="口行0",0,0.1/N1866+J1866)))))))))))))))))))))))))</f>
        <v>3.7957733961544613</v>
      </c>
      <c r="Q1866" s="1"/>
      <c r="R1866" s="88">
        <f t="shared" si="58"/>
        <v>-0.42266038455385235</v>
      </c>
      <c r="S1866" s="1"/>
      <c r="U1866" s="1" t="str">
        <f>IF(I:I="国家开发银行","国开",IF(I:I="中国进出口银行","口行",IF(I:I="中国农业发展银行","农发","国债")))&amp;IF(G:G&lt;1,"0",G1866)</f>
        <v>农发10</v>
      </c>
      <c r="W1866" s="1"/>
      <c r="X1866" s="1"/>
    </row>
    <row r="1867" spans="1:24" ht="15.75" hidden="1" x14ac:dyDescent="0.25">
      <c r="A1867" s="113" t="str">
        <f t="shared" si="59"/>
        <v>180023.IB</v>
      </c>
      <c r="B1867" s="29" t="s">
        <v>5173</v>
      </c>
      <c r="C1867" s="29" t="s">
        <v>5174</v>
      </c>
      <c r="D1867" s="33">
        <v>43516</v>
      </c>
      <c r="E1867" s="33">
        <v>43517</v>
      </c>
      <c r="F1867" s="30">
        <v>200</v>
      </c>
      <c r="G1867" s="30">
        <v>5</v>
      </c>
      <c r="H1867" s="29" t="s">
        <v>12</v>
      </c>
      <c r="I1867" s="29" t="s">
        <v>31</v>
      </c>
      <c r="J1867" s="30">
        <v>2.7886000000000002</v>
      </c>
      <c r="K1867" s="30">
        <v>2.4700000000000002</v>
      </c>
      <c r="L1867" s="30">
        <v>2.8380999999999998</v>
      </c>
      <c r="M1867" s="30">
        <v>5.78</v>
      </c>
      <c r="N1867" s="84">
        <f>[1]!b_anal_modidura_cnbd(A1867,E1867,1)</f>
        <v>4.2278000000000002</v>
      </c>
      <c r="O1867" s="85">
        <f>[1]!b_anal_yield_cnbd(A1867,D1867-1,1)</f>
        <v>2.8753000000000002</v>
      </c>
      <c r="P1867" s="86">
        <f>IF(U:U="国开1",0.09/N1867+J1867,IF(U:U="国开3",0.14/N1867+J1867,IF(U:U="国开5",0.24/N1867+J1867,IF(U:U="国开7",0.24/N1867+J1867,IF(U:U="国开10",0.29/N1867+J1867,IF(U:U="口行1",0.08/N1867+J1867,IF(U:U="口行2",0.08/N1867+J1867,IF(U:U="口行3",0.08/N1867+J1867,IF(U:U="口行5",0.13/N1867+J1867,IF(U:U="口行7",0.13/N1867+J1867,IF(U:U="口行10",0.18/N1867+J1867,IF(U:U="农发1",0.09/N1867+J1867,IF(U:U="农发2",0.09/N1867+J1867,IF(U:U="农发3",0.09/N1867+J1867,IF(U:U="农发5",0.14/N1867+J1867,IF(U:U="农发7",0.19/N1867+J1867,IF(U:U="农发10",0.19/N1867+J1867,IF(U:U="农发20",0.24/N1867+J1867,IF(U:U="国债1",0.05/N1867+J1867,IF(U:U="国债2",0.05/N1867+J1867,IF(U:U="国债3",0.05/N1867+J1867,IF(U:U="国开0",0,IF(U:U="农发0",0,IF(U:U="国债0",0,IF(U:U="口行0",0,0.1/N1867+J1867)))))))))))))))))))))))))</f>
        <v>2.8122529637163538</v>
      </c>
      <c r="Q1867" s="1"/>
      <c r="R1867" s="88">
        <f t="shared" si="58"/>
        <v>-6.3047036283646385</v>
      </c>
      <c r="S1867" s="1"/>
      <c r="U1867" s="1" t="str">
        <f>IF(I:I="国家开发银行","国开",IF(I:I="中国进出口银行","口行",IF(I:I="中国农业发展银行","农发","国债")))&amp;IF(G:G&lt;1,"0",G1867)</f>
        <v>国债5</v>
      </c>
      <c r="W1867" s="1"/>
      <c r="X1867" s="1"/>
    </row>
    <row r="1868" spans="1:24" ht="15.75" hidden="1" x14ac:dyDescent="0.25">
      <c r="A1868" s="113" t="str">
        <f t="shared" si="59"/>
        <v>180310.IB</v>
      </c>
      <c r="B1868" s="29" t="s">
        <v>5175</v>
      </c>
      <c r="C1868" s="29" t="s">
        <v>5176</v>
      </c>
      <c r="D1868" s="33">
        <v>43517</v>
      </c>
      <c r="E1868" s="33">
        <v>43521</v>
      </c>
      <c r="F1868" s="30">
        <v>37.200000000000003</v>
      </c>
      <c r="G1868" s="30">
        <v>10</v>
      </c>
      <c r="H1868" s="29" t="s">
        <v>12</v>
      </c>
      <c r="I1868" s="29" t="s">
        <v>22</v>
      </c>
      <c r="J1868" s="30">
        <v>3.8433999999999999</v>
      </c>
      <c r="K1868" s="30">
        <v>3.33</v>
      </c>
      <c r="L1868" s="30"/>
      <c r="M1868" s="30">
        <v>1.56</v>
      </c>
      <c r="N1868" s="84">
        <f>[1]!b_anal_modidura_cnbd(A1868,E1868,1)</f>
        <v>7.0256999999999996</v>
      </c>
      <c r="O1868" s="85">
        <f>[1]!b_anal_yield_cnbd(A1868,D1868-1,1)</f>
        <v>3.8626999999999998</v>
      </c>
      <c r="P1868" s="86">
        <f>IF(U:U="国开1",0.09/N1868+J1868,IF(U:U="国开3",0.14/N1868+J1868,IF(U:U="国开5",0.24/N1868+J1868,IF(U:U="国开7",0.24/N1868+J1868,IF(U:U="国开10",0.29/N1868+J1868,IF(U:U="口行1",0.08/N1868+J1868,IF(U:U="口行2",0.08/N1868+J1868,IF(U:U="口行3",0.08/N1868+J1868,IF(U:U="口行5",0.13/N1868+J1868,IF(U:U="口行7",0.13/N1868+J1868,IF(U:U="口行10",0.18/N1868+J1868,IF(U:U="农发1",0.09/N1868+J1868,IF(U:U="农发2",0.09/N1868+J1868,IF(U:U="农发3",0.09/N1868+J1868,IF(U:U="农发5",0.14/N1868+J1868,IF(U:U="农发7",0.19/N1868+J1868,IF(U:U="农发10",0.19/N1868+J1868,IF(U:U="农发20",0.24/N1868+J1868,IF(U:U="国债1",0.05/N1868+J1868,IF(U:U="国债2",0.05/N1868+J1868,IF(U:U="国债3",0.05/N1868+J1868,IF(U:U="国开0",0,IF(U:U="农发0",0,IF(U:U="国债0",0,IF(U:U="口行0",0,0.1/N1868+J1868)))))))))))))))))))))))))</f>
        <v>3.8690202228959389</v>
      </c>
      <c r="Q1868" s="1"/>
      <c r="R1868" s="88">
        <f t="shared" si="58"/>
        <v>0.63202228959391427</v>
      </c>
      <c r="S1868" s="1"/>
      <c r="U1868" s="1" t="str">
        <f>IF(I:I="国家开发银行","国开",IF(I:I="中国进出口银行","口行",IF(I:I="中国农业发展银行","农发","国债")))&amp;IF(G:G&lt;1,"0",G1868)</f>
        <v>口行10</v>
      </c>
      <c r="W1868" s="1"/>
      <c r="X1868" s="1"/>
    </row>
    <row r="1869" spans="1:24" ht="15.75" hidden="1" x14ac:dyDescent="0.25">
      <c r="A1869" s="113" t="str">
        <f t="shared" si="59"/>
        <v>190305.IB</v>
      </c>
      <c r="B1869" s="29" t="s">
        <v>5177</v>
      </c>
      <c r="C1869" s="29" t="s">
        <v>5178</v>
      </c>
      <c r="D1869" s="33">
        <v>43517</v>
      </c>
      <c r="E1869" s="33">
        <v>43521</v>
      </c>
      <c r="F1869" s="30">
        <v>63.5</v>
      </c>
      <c r="G1869" s="30">
        <v>5</v>
      </c>
      <c r="H1869" s="29" t="s">
        <v>12</v>
      </c>
      <c r="I1869" s="29" t="s">
        <v>22</v>
      </c>
      <c r="J1869" s="30">
        <v>3.343</v>
      </c>
      <c r="K1869" s="30">
        <v>2.36</v>
      </c>
      <c r="L1869" s="30"/>
      <c r="M1869" s="30">
        <v>5</v>
      </c>
      <c r="N1869" s="84">
        <f>[1]!b_anal_modidura_cnbd(A1869,E1869,1)</f>
        <v>4.4985999999999997</v>
      </c>
      <c r="O1869" s="85">
        <f>[1]!b_anal_yield_cnbd(A1869,D1869-1,1)</f>
        <v>3.3588</v>
      </c>
      <c r="P1869" s="86">
        <f>IF(U:U="国开1",0.09/N1869+J1869,IF(U:U="国开3",0.14/N1869+J1869,IF(U:U="国开5",0.24/N1869+J1869,IF(U:U="国开7",0.24/N1869+J1869,IF(U:U="国开10",0.29/N1869+J1869,IF(U:U="口行1",0.08/N1869+J1869,IF(U:U="口行2",0.08/N1869+J1869,IF(U:U="口行3",0.08/N1869+J1869,IF(U:U="口行5",0.13/N1869+J1869,IF(U:U="口行7",0.13/N1869+J1869,IF(U:U="口行10",0.18/N1869+J1869,IF(U:U="农发1",0.09/N1869+J1869,IF(U:U="农发2",0.09/N1869+J1869,IF(U:U="农发3",0.09/N1869+J1869,IF(U:U="农发5",0.14/N1869+J1869,IF(U:U="农发7",0.19/N1869+J1869,IF(U:U="农发10",0.19/N1869+J1869,IF(U:U="农发20",0.24/N1869+J1869,IF(U:U="国债1",0.05/N1869+J1869,IF(U:U="国债2",0.05/N1869+J1869,IF(U:U="国债3",0.05/N1869+J1869,IF(U:U="国开0",0,IF(U:U="农发0",0,IF(U:U="国债0",0,IF(U:U="口行0",0,0.1/N1869+J1869)))))))))))))))))))))))))</f>
        <v>3.371897879340239</v>
      </c>
      <c r="Q1869" s="1"/>
      <c r="R1869" s="88">
        <f t="shared" si="58"/>
        <v>1.3097879340238983</v>
      </c>
      <c r="S1869" s="1"/>
      <c r="U1869" s="1" t="str">
        <f>IF(I:I="国家开发银行","国开",IF(I:I="中国进出口银行","口行",IF(I:I="中国农业发展银行","农发","国债")))&amp;IF(G:G&lt;1,"0",G1869)</f>
        <v>口行5</v>
      </c>
      <c r="W1869" s="1"/>
      <c r="X1869" s="1"/>
    </row>
    <row r="1870" spans="1:24" ht="15.75" hidden="1" x14ac:dyDescent="0.25">
      <c r="A1870" s="113" t="str">
        <f t="shared" si="59"/>
        <v>190202.IB</v>
      </c>
      <c r="B1870" s="29" t="s">
        <v>5179</v>
      </c>
      <c r="C1870" s="29" t="s">
        <v>5180</v>
      </c>
      <c r="D1870" s="33">
        <v>43517</v>
      </c>
      <c r="E1870" s="33">
        <v>43522</v>
      </c>
      <c r="F1870" s="30">
        <v>113.6</v>
      </c>
      <c r="G1870" s="30">
        <v>3</v>
      </c>
      <c r="H1870" s="29" t="s">
        <v>12</v>
      </c>
      <c r="I1870" s="29" t="s">
        <v>15</v>
      </c>
      <c r="J1870" s="30">
        <v>2.9275000000000002</v>
      </c>
      <c r="K1870" s="30">
        <v>3.84</v>
      </c>
      <c r="L1870" s="30"/>
      <c r="M1870" s="30">
        <v>2.0499999999999998</v>
      </c>
      <c r="N1870" s="84">
        <f>[1]!b_anal_modidura_cnbd(A1870,E1870,1)</f>
        <v>2.7210999999999999</v>
      </c>
      <c r="O1870" s="85">
        <f>[1]!b_anal_yield_cnbd(A1870,D1870-1,1)</f>
        <v>2.9950999999999999</v>
      </c>
      <c r="P1870" s="86">
        <f>IF(U:U="国开1",0.09/N1870+J1870,IF(U:U="国开3",0.14/N1870+J1870,IF(U:U="国开5",0.24/N1870+J1870,IF(U:U="国开7",0.24/N1870+J1870,IF(U:U="国开10",0.29/N1870+J1870,IF(U:U="口行1",0.08/N1870+J1870,IF(U:U="口行2",0.08/N1870+J1870,IF(U:U="口行3",0.08/N1870+J1870,IF(U:U="口行5",0.13/N1870+J1870,IF(U:U="口行7",0.13/N1870+J1870,IF(U:U="口行10",0.18/N1870+J1870,IF(U:U="农发1",0.09/N1870+J1870,IF(U:U="农发2",0.09/N1870+J1870,IF(U:U="农发3",0.09/N1870+J1870,IF(U:U="农发5",0.14/N1870+J1870,IF(U:U="农发7",0.19/N1870+J1870,IF(U:U="农发10",0.19/N1870+J1870,IF(U:U="农发20",0.24/N1870+J1870,IF(U:U="国债1",0.05/N1870+J1870,IF(U:U="国债2",0.05/N1870+J1870,IF(U:U="国债3",0.05/N1870+J1870,IF(U:U="国开0",0,IF(U:U="农发0",0,IF(U:U="国债0",0,IF(U:U="口行0",0,0.1/N1870+J1870)))))))))))))))))))))))))</f>
        <v>2.9789497813384296</v>
      </c>
      <c r="Q1870" s="1"/>
      <c r="R1870" s="88">
        <f t="shared" si="58"/>
        <v>-1.6150218661570293</v>
      </c>
      <c r="S1870" s="1"/>
      <c r="U1870" s="1" t="str">
        <f>IF(I:I="国家开发银行","国开",IF(I:I="中国进出口银行","口行",IF(I:I="中国农业发展银行","农发","国债")))&amp;IF(G:G&lt;1,"0",G1870)</f>
        <v>国开3</v>
      </c>
      <c r="W1870" s="1"/>
      <c r="X1870" s="1"/>
    </row>
    <row r="1871" spans="1:24" ht="15.75" hidden="1" x14ac:dyDescent="0.25">
      <c r="A1871" s="113" t="str">
        <f>B1871</f>
        <v>190204.IB</v>
      </c>
      <c r="B1871" s="29" t="s">
        <v>5181</v>
      </c>
      <c r="C1871" s="29" t="s">
        <v>5182</v>
      </c>
      <c r="D1871" s="33">
        <v>43517</v>
      </c>
      <c r="E1871" s="33">
        <v>43522</v>
      </c>
      <c r="F1871" s="30">
        <v>76</v>
      </c>
      <c r="G1871" s="30">
        <v>7</v>
      </c>
      <c r="H1871" s="29" t="s">
        <v>12</v>
      </c>
      <c r="I1871" s="29" t="s">
        <v>15</v>
      </c>
      <c r="J1871" s="114">
        <f>[1]!b_info_couponrate(A1871)</f>
        <v>3.68</v>
      </c>
      <c r="K1871" s="30">
        <v>2.64</v>
      </c>
      <c r="L1871" s="30"/>
      <c r="M1871" s="30">
        <v>6.38</v>
      </c>
      <c r="N1871" s="84">
        <f>[1]!b_anal_modidura_cnbd(A1871,E1871,1)</f>
        <v>6.0646000000000004</v>
      </c>
      <c r="O1871" s="85">
        <f>[1]!b_anal_yield_cnbd(A1871,E1871,1)</f>
        <v>3.7896000000000001</v>
      </c>
      <c r="P1871" s="86">
        <f>IF(U:U="国开1",0.09/N1871+J1871,IF(U:U="国开3",0.14/N1871+J1871,IF(U:U="国开5",0.24/N1871+J1871,IF(U:U="国开7",0.24/N1871+J1871,IF(U:U="国开10",0.29/N1871+J1871,IF(U:U="口行1",0.08/N1871+J1871,IF(U:U="口行2",0.08/N1871+J1871,IF(U:U="口行3",0.08/N1871+J1871,IF(U:U="口行5",0.13/N1871+J1871,IF(U:U="口行7",0.13/N1871+J1871,IF(U:U="口行10",0.18/N1871+J1871,IF(U:U="农发1",0.09/N1871+J1871,IF(U:U="农发2",0.09/N1871+J1871,IF(U:U="农发3",0.09/N1871+J1871,IF(U:U="农发5",0.14/N1871+J1871,IF(U:U="农发7",0.19/N1871+J1871,IF(U:U="农发10",0.19/N1871+J1871,IF(U:U="农发20",0.24/N1871+J1871,IF(U:U="国债1",0.05/N1871+J1871,IF(U:U="国债2",0.05/N1871+J1871,IF(U:U="国债3",0.05/N1871+J1871,IF(U:U="国开0",0,IF(U:U="农发0",0,IF(U:U="国债0",0,IF(U:U="口行0",0,0.1/N1871+J1871)))))))))))))))))))))))))</f>
        <v>3.719573920786202</v>
      </c>
      <c r="Q1871" s="1"/>
      <c r="R1871" s="88">
        <f t="shared" si="58"/>
        <v>-7.0026079213798109</v>
      </c>
      <c r="S1871" s="1"/>
      <c r="U1871" s="1" t="str">
        <f>IF(I:I="国家开发银行","国开",IF(I:I="中国进出口银行","口行",IF(I:I="中国农业发展银行","农发","国债")))&amp;IF(G:G&lt;1,"0",G1871)</f>
        <v>国开7</v>
      </c>
      <c r="W1871" s="1"/>
      <c r="X1871" s="1"/>
    </row>
    <row r="1872" spans="1:24" ht="15.75" hidden="1" x14ac:dyDescent="0.25">
      <c r="A1872" s="113" t="str">
        <f t="shared" si="59"/>
        <v>190303.IB</v>
      </c>
      <c r="B1872" s="29" t="s">
        <v>5183</v>
      </c>
      <c r="C1872" s="29" t="s">
        <v>5184</v>
      </c>
      <c r="D1872" s="33">
        <v>43517</v>
      </c>
      <c r="E1872" s="33">
        <v>43521</v>
      </c>
      <c r="F1872" s="30">
        <v>54</v>
      </c>
      <c r="G1872" s="30">
        <v>3</v>
      </c>
      <c r="H1872" s="29" t="s">
        <v>12</v>
      </c>
      <c r="I1872" s="29" t="s">
        <v>22</v>
      </c>
      <c r="J1872" s="30">
        <v>2.9929000000000001</v>
      </c>
      <c r="K1872" s="30">
        <v>2.1</v>
      </c>
      <c r="L1872" s="30"/>
      <c r="M1872" s="30">
        <v>2.08</v>
      </c>
      <c r="N1872" s="84">
        <f>[1]!b_anal_modidura_cnbd(A1872,E1872,1)</f>
        <v>2.7900999999999998</v>
      </c>
      <c r="O1872" s="85">
        <f>[1]!b_anal_yield_cnbd(A1872,D1872-1,1)</f>
        <v>3.0215000000000001</v>
      </c>
      <c r="P1872" s="86">
        <f>IF(U:U="国开1",0.09/N1872+J1872,IF(U:U="国开3",0.14/N1872+J1872,IF(U:U="国开5",0.24/N1872+J1872,IF(U:U="国开7",0.24/N1872+J1872,IF(U:U="国开10",0.29/N1872+J1872,IF(U:U="口行1",0.08/N1872+J1872,IF(U:U="口行2",0.08/N1872+J1872,IF(U:U="口行3",0.08/N1872+J1872,IF(U:U="口行5",0.13/N1872+J1872,IF(U:U="口行7",0.13/N1872+J1872,IF(U:U="口行10",0.18/N1872+J1872,IF(U:U="农发1",0.09/N1872+J1872,IF(U:U="农发2",0.09/N1872+J1872,IF(U:U="农发3",0.09/N1872+J1872,IF(U:U="农发5",0.14/N1872+J1872,IF(U:U="农发7",0.19/N1872+J1872,IF(U:U="农发10",0.19/N1872+J1872,IF(U:U="农发20",0.24/N1872+J1872,IF(U:U="国债1",0.05/N1872+J1872,IF(U:U="国债2",0.05/N1872+J1872,IF(U:U="国债3",0.05/N1872+J1872,IF(U:U="国开0",0,IF(U:U="农发0",0,IF(U:U="国债0",0,IF(U:U="口行0",0,0.1/N1872+J1872)))))))))))))))))))))))))</f>
        <v>3.0215728074262573</v>
      </c>
      <c r="Q1872" s="1"/>
      <c r="R1872" s="88">
        <f t="shared" si="58"/>
        <v>7.2807426257259777E-3</v>
      </c>
      <c r="S1872" s="1"/>
      <c r="U1872" s="1" t="str">
        <f>IF(I:I="国家开发银行","国开",IF(I:I="中国进出口银行","口行",IF(I:I="中国农业发展银行","农发","国债")))&amp;IF(G:G&lt;1,"0",G1872)</f>
        <v>口行3</v>
      </c>
      <c r="W1872" s="1"/>
      <c r="X1872" s="1"/>
    </row>
    <row r="1873" spans="1:24" ht="15.75" hidden="1" x14ac:dyDescent="0.25">
      <c r="A1873" s="113" t="str">
        <f t="shared" si="59"/>
        <v>180024.IB</v>
      </c>
      <c r="B1873" s="29" t="s">
        <v>5185</v>
      </c>
      <c r="C1873" s="29" t="s">
        <v>5186</v>
      </c>
      <c r="D1873" s="33">
        <v>43518</v>
      </c>
      <c r="E1873" s="33">
        <v>43521</v>
      </c>
      <c r="F1873" s="30">
        <v>200</v>
      </c>
      <c r="G1873" s="30">
        <v>30</v>
      </c>
      <c r="H1873" s="29" t="s">
        <v>12</v>
      </c>
      <c r="I1873" s="29" t="s">
        <v>31</v>
      </c>
      <c r="J1873" s="30">
        <v>3.6901999999999999</v>
      </c>
      <c r="K1873" s="30">
        <v>2.17</v>
      </c>
      <c r="L1873" s="30"/>
      <c r="M1873" s="30">
        <v>1.27</v>
      </c>
      <c r="N1873" s="84">
        <f>[1]!b_anal_modidura_cnbd(A1873,E1873,1)</f>
        <v>17.270499999999998</v>
      </c>
      <c r="O1873" s="85">
        <f>[1]!b_anal_yield_cnbd(A1873,D1873-1,1)</f>
        <v>3.7267999999999999</v>
      </c>
      <c r="P1873" s="86">
        <f>IF(U:U="国开1",0.09/N1873+J1873,IF(U:U="国开3",0.14/N1873+J1873,IF(U:U="国开5",0.24/N1873+J1873,IF(U:U="国开7",0.24/N1873+J1873,IF(U:U="国开10",0.29/N1873+J1873,IF(U:U="口行1",0.08/N1873+J1873,IF(U:U="口行2",0.08/N1873+J1873,IF(U:U="口行3",0.08/N1873+J1873,IF(U:U="口行5",0.13/N1873+J1873,IF(U:U="口行7",0.13/N1873+J1873,IF(U:U="口行10",0.18/N1873+J1873,IF(U:U="农发1",0.09/N1873+J1873,IF(U:U="农发2",0.09/N1873+J1873,IF(U:U="农发3",0.09/N1873+J1873,IF(U:U="农发5",0.14/N1873+J1873,IF(U:U="农发7",0.19/N1873+J1873,IF(U:U="农发10",0.19/N1873+J1873,IF(U:U="农发20",0.24/N1873+J1873,IF(U:U="国债1",0.05/N1873+J1873,IF(U:U="国债2",0.05/N1873+J1873,IF(U:U="国债3",0.05/N1873+J1873,IF(U:U="国开0",0,IF(U:U="农发0",0,IF(U:U="国债0",0,IF(U:U="口行0",0,0.1/N1873+J1873)))))))))))))))))))))))))</f>
        <v>3.6959902203178832</v>
      </c>
      <c r="Q1873" s="1"/>
      <c r="R1873" s="88">
        <f t="shared" si="58"/>
        <v>-3.0809779682116734</v>
      </c>
      <c r="S1873" s="1"/>
      <c r="U1873" s="1" t="str">
        <f>IF(I:I="国家开发银行","国开",IF(I:I="中国进出口银行","口行",IF(I:I="中国农业发展银行","农发","国债")))&amp;IF(G:G&lt;1,"0",G1873)</f>
        <v>国债30</v>
      </c>
      <c r="W1873" s="1"/>
      <c r="X1873" s="1"/>
    </row>
    <row r="1874" spans="1:24" ht="15.75" hidden="1" x14ac:dyDescent="0.25">
      <c r="A1874" s="113" t="str">
        <f t="shared" si="59"/>
        <v>180412.IB</v>
      </c>
      <c r="B1874" s="29" t="s">
        <v>5187</v>
      </c>
      <c r="C1874" s="29" t="s">
        <v>5188</v>
      </c>
      <c r="D1874" s="33">
        <v>43521</v>
      </c>
      <c r="E1874" s="33">
        <v>43523</v>
      </c>
      <c r="F1874" s="30">
        <v>70</v>
      </c>
      <c r="G1874" s="30">
        <v>3</v>
      </c>
      <c r="H1874" s="29" t="s">
        <v>12</v>
      </c>
      <c r="I1874" s="29" t="s">
        <v>41</v>
      </c>
      <c r="J1874" s="30">
        <v>3.0489000000000002</v>
      </c>
      <c r="K1874" s="30">
        <v>2.19</v>
      </c>
      <c r="L1874" s="30"/>
      <c r="M1874" s="30">
        <v>1.68</v>
      </c>
      <c r="N1874" s="84">
        <f>[1]!b_anal_modidura_cnbd(A1874,E1874,1)</f>
        <v>2.5573000000000001</v>
      </c>
      <c r="O1874" s="85">
        <f>[1]!b_anal_yield_cnbd(A1874,D1874,1)</f>
        <v>3.1002000000000001</v>
      </c>
      <c r="P1874" s="86">
        <f>IF(U:U="国开1",0.09/N1874+J1874,IF(U:U="国开3",0.14/N1874+J1874,IF(U:U="国开5",0.24/N1874+J1874,IF(U:U="国开7",0.24/N1874+J1874,IF(U:U="国开10",0.29/N1874+J1874,IF(U:U="口行1",0.08/N1874+J1874,IF(U:U="口行2",0.08/N1874+J1874,IF(U:U="口行3",0.08/N1874+J1874,IF(U:U="口行5",0.13/N1874+J1874,IF(U:U="口行7",0.13/N1874+J1874,IF(U:U="口行10",0.18/N1874+J1874,IF(U:U="农发1",0.09/N1874+J1874,IF(U:U="农发2",0.09/N1874+J1874,IF(U:U="农发3",0.09/N1874+J1874,IF(U:U="农发5",0.14/N1874+J1874,IF(U:U="农发7",0.19/N1874+J1874,IF(U:U="农发10",0.19/N1874+J1874,IF(U:U="农发20",0.24/N1874+J1874,IF(U:U="国债1",0.05/N1874+J1874,IF(U:U="国债2",0.05/N1874+J1874,IF(U:U="国债3",0.05/N1874+J1874,IF(U:U="国开0",0,IF(U:U="农发0",0,IF(U:U="国债0",0,IF(U:U="口行0",0,0.1/N1874+J1874)))))))))))))))))))))))))</f>
        <v>3.0840933680053184</v>
      </c>
      <c r="Q1874" s="1"/>
      <c r="R1874" s="88">
        <f t="shared" si="58"/>
        <v>-1.6106631994681653</v>
      </c>
      <c r="S1874" s="1"/>
      <c r="U1874" s="1" t="str">
        <f>IF(I:I="国家开发银行","国开",IF(I:I="中国进出口银行","口行",IF(I:I="中国农业发展银行","农发","国债")))&amp;IF(G:G&lt;1,"0",G1874)</f>
        <v>农发3</v>
      </c>
      <c r="W1874" s="1"/>
      <c r="X1874" s="1"/>
    </row>
    <row r="1875" spans="1:24" ht="15.75" hidden="1" x14ac:dyDescent="0.25">
      <c r="A1875" s="113" t="str">
        <f t="shared" si="59"/>
        <v>180413.IB</v>
      </c>
      <c r="B1875" s="29" t="s">
        <v>5189</v>
      </c>
      <c r="C1875" s="29" t="s">
        <v>5190</v>
      </c>
      <c r="D1875" s="33">
        <v>43521</v>
      </c>
      <c r="E1875" s="33">
        <v>43523</v>
      </c>
      <c r="F1875" s="30">
        <v>70</v>
      </c>
      <c r="G1875" s="30">
        <v>5</v>
      </c>
      <c r="H1875" s="29" t="s">
        <v>12</v>
      </c>
      <c r="I1875" s="29" t="s">
        <v>41</v>
      </c>
      <c r="J1875" s="30">
        <v>3.3715999999999999</v>
      </c>
      <c r="K1875" s="30">
        <v>2.08</v>
      </c>
      <c r="L1875" s="30"/>
      <c r="M1875" s="30">
        <v>1.07</v>
      </c>
      <c r="N1875" s="84">
        <f>[1]!b_anal_modidura_cnbd(A1875,E1875,1)</f>
        <v>4.2549999999999999</v>
      </c>
      <c r="O1875" s="85">
        <f>[1]!b_anal_yield_cnbd(A1875,D1875,1)</f>
        <v>3.3959999999999999</v>
      </c>
      <c r="P1875" s="86">
        <f>IF(U:U="国开1",0.09/N1875+J1875,IF(U:U="国开3",0.14/N1875+J1875,IF(U:U="国开5",0.24/N1875+J1875,IF(U:U="国开7",0.24/N1875+J1875,IF(U:U="国开10",0.29/N1875+J1875,IF(U:U="口行1",0.08/N1875+J1875,IF(U:U="口行2",0.08/N1875+J1875,IF(U:U="口行3",0.08/N1875+J1875,IF(U:U="口行5",0.13/N1875+J1875,IF(U:U="口行7",0.13/N1875+J1875,IF(U:U="口行10",0.18/N1875+J1875,IF(U:U="农发1",0.09/N1875+J1875,IF(U:U="农发2",0.09/N1875+J1875,IF(U:U="农发3",0.09/N1875+J1875,IF(U:U="农发5",0.14/N1875+J1875,IF(U:U="农发7",0.19/N1875+J1875,IF(U:U="农发10",0.19/N1875+J1875,IF(U:U="农发20",0.24/N1875+J1875,IF(U:U="国债1",0.05/N1875+J1875,IF(U:U="国债2",0.05/N1875+J1875,IF(U:U="国债3",0.05/N1875+J1875,IF(U:U="国开0",0,IF(U:U="农发0",0,IF(U:U="国债0",0,IF(U:U="口行0",0,0.1/N1875+J1875)))))))))))))))))))))))))</f>
        <v>3.4045024676850764</v>
      </c>
      <c r="Q1875" s="1"/>
      <c r="R1875" s="88">
        <f t="shared" si="58"/>
        <v>0.85024676850764536</v>
      </c>
      <c r="S1875" s="1"/>
      <c r="U1875" s="1" t="str">
        <f>IF(I:I="国家开发银行","国开",IF(I:I="中国进出口银行","口行",IF(I:I="中国农业发展银行","农发","国债")))&amp;IF(G:G&lt;1,"0",G1875)</f>
        <v>农发5</v>
      </c>
      <c r="W1875" s="1"/>
      <c r="X1875" s="1"/>
    </row>
    <row r="1876" spans="1:24" ht="15.75" hidden="1" x14ac:dyDescent="0.25">
      <c r="A1876" s="113" t="str">
        <f t="shared" si="59"/>
        <v>190203.IB</v>
      </c>
      <c r="B1876" s="29" t="s">
        <v>5191</v>
      </c>
      <c r="C1876" s="29" t="s">
        <v>5192</v>
      </c>
      <c r="D1876" s="33">
        <v>43522</v>
      </c>
      <c r="E1876" s="33">
        <v>43524</v>
      </c>
      <c r="F1876" s="30">
        <v>100</v>
      </c>
      <c r="G1876" s="30">
        <v>5</v>
      </c>
      <c r="H1876" s="29" t="s">
        <v>12</v>
      </c>
      <c r="I1876" s="29" t="s">
        <v>15</v>
      </c>
      <c r="J1876" s="30">
        <v>3.3986000000000001</v>
      </c>
      <c r="K1876" s="30">
        <v>3.46</v>
      </c>
      <c r="L1876" s="30"/>
      <c r="M1876" s="30">
        <v>1.44</v>
      </c>
      <c r="N1876" s="84">
        <f>[1]!b_anal_modidura_cnbd(A1876,E1876,1)</f>
        <v>4.4623999999999997</v>
      </c>
      <c r="O1876" s="85">
        <f>[1]!b_anal_yield_cnbd(A1876,D1876-1,1)</f>
        <v>3.4</v>
      </c>
      <c r="P1876" s="86">
        <f>IF(U:U="国开1",0.09/N1876+J1876,IF(U:U="国开3",0.14/N1876+J1876,IF(U:U="国开5",0.24/N1876+J1876,IF(U:U="国开7",0.24/N1876+J1876,IF(U:U="国开10",0.29/N1876+J1876,IF(U:U="口行1",0.08/N1876+J1876,IF(U:U="口行2",0.08/N1876+J1876,IF(U:U="口行3",0.08/N1876+J1876,IF(U:U="口行5",0.13/N1876+J1876,IF(U:U="口行7",0.13/N1876+J1876,IF(U:U="口行10",0.18/N1876+J1876,IF(U:U="农发1",0.09/N1876+J1876,IF(U:U="农发2",0.09/N1876+J1876,IF(U:U="农发3",0.09/N1876+J1876,IF(U:U="农发5",0.14/N1876+J1876,IF(U:U="农发7",0.19/N1876+J1876,IF(U:U="农发10",0.19/N1876+J1876,IF(U:U="农发20",0.24/N1876+J1876,IF(U:U="国债1",0.05/N1876+J1876,IF(U:U="国债2",0.05/N1876+J1876,IF(U:U="国债3",0.05/N1876+J1876,IF(U:U="国开0",0,IF(U:U="农发0",0,IF(U:U="国债0",0,IF(U:U="口行0",0,0.1/N1876+J1876)))))))))))))))))))))))))</f>
        <v>3.4523827178200071</v>
      </c>
      <c r="Q1876" s="1"/>
      <c r="R1876" s="88">
        <f t="shared" si="58"/>
        <v>5.2382717820007141</v>
      </c>
      <c r="S1876" s="1"/>
      <c r="U1876" s="1" t="str">
        <f>IF(I:I="国家开发银行","国开",IF(I:I="中国进出口银行","口行",IF(I:I="中国农业发展银行","农发","国债")))&amp;IF(G:G&lt;1,"0",G1876)</f>
        <v>国开5</v>
      </c>
      <c r="W1876" s="1"/>
      <c r="X1876" s="1"/>
    </row>
    <row r="1877" spans="1:24" ht="15.75" hidden="1" x14ac:dyDescent="0.25">
      <c r="A1877" s="113" t="str">
        <f t="shared" si="59"/>
        <v>190205.IB</v>
      </c>
      <c r="B1877" s="29" t="s">
        <v>5193</v>
      </c>
      <c r="C1877" s="29" t="s">
        <v>5194</v>
      </c>
      <c r="D1877" s="33">
        <v>43522</v>
      </c>
      <c r="E1877" s="33">
        <v>43524</v>
      </c>
      <c r="F1877" s="30">
        <v>150</v>
      </c>
      <c r="G1877" s="30">
        <v>10</v>
      </c>
      <c r="H1877" s="29" t="s">
        <v>12</v>
      </c>
      <c r="I1877" s="29" t="s">
        <v>15</v>
      </c>
      <c r="J1877" s="30">
        <v>3.6465000000000001</v>
      </c>
      <c r="K1877" s="30">
        <v>3.5</v>
      </c>
      <c r="L1877" s="30"/>
      <c r="M1877" s="30">
        <v>1.1499999999999999</v>
      </c>
      <c r="N1877" s="84">
        <f>[1]!b_anal_modidura_cnbd(A1877,E1877,1)</f>
        <v>8.1608999999999998</v>
      </c>
      <c r="O1877" s="85">
        <f>[1]!b_anal_yield_cnbd(A1877,D1877-1,1)</f>
        <v>3.6749999999999998</v>
      </c>
      <c r="P1877" s="86">
        <f>IF(U:U="国开1",0.09/N1877+J1877,IF(U:U="国开3",0.14/N1877+J1877,IF(U:U="国开5",0.24/N1877+J1877,IF(U:U="国开7",0.24/N1877+J1877,IF(U:U="国开10",0.29/N1877+J1877,IF(U:U="口行1",0.08/N1877+J1877,IF(U:U="口行2",0.08/N1877+J1877,IF(U:U="口行3",0.08/N1877+J1877,IF(U:U="口行5",0.13/N1877+J1877,IF(U:U="口行7",0.13/N1877+J1877,IF(U:U="口行10",0.18/N1877+J1877,IF(U:U="农发1",0.09/N1877+J1877,IF(U:U="农发2",0.09/N1877+J1877,IF(U:U="农发3",0.09/N1877+J1877,IF(U:U="农发5",0.14/N1877+J1877,IF(U:U="农发7",0.19/N1877+J1877,IF(U:U="农发10",0.19/N1877+J1877,IF(U:U="农发20",0.24/N1877+J1877,IF(U:U="国债1",0.05/N1877+J1877,IF(U:U="国债2",0.05/N1877+J1877,IF(U:U="国债3",0.05/N1877+J1877,IF(U:U="国开0",0,IF(U:U="农发0",0,IF(U:U="国债0",0,IF(U:U="口行0",0,0.1/N1877+J1877)))))))))))))))))))))))))</f>
        <v>3.6820352963521179</v>
      </c>
      <c r="Q1877" s="1"/>
      <c r="R1877" s="88">
        <f t="shared" si="58"/>
        <v>0.70352963521180811</v>
      </c>
      <c r="S1877" s="1"/>
      <c r="U1877" s="1" t="str">
        <f>IF(I:I="国家开发银行","国开",IF(I:I="中国进出口银行","口行",IF(I:I="中国农业发展银行","农发","国债")))&amp;IF(G:G&lt;1,"0",G1877)</f>
        <v>国开10</v>
      </c>
      <c r="W1877" s="1"/>
      <c r="X1877" s="1"/>
    </row>
    <row r="1878" spans="1:24" ht="15.75" hidden="1" x14ac:dyDescent="0.25">
      <c r="A1878" s="113" t="str">
        <f t="shared" si="59"/>
        <v>180411.IB</v>
      </c>
      <c r="B1878" s="29" t="s">
        <v>5195</v>
      </c>
      <c r="C1878" s="29" t="s">
        <v>5196</v>
      </c>
      <c r="D1878" s="33">
        <v>43523</v>
      </c>
      <c r="E1878" s="33">
        <v>43525</v>
      </c>
      <c r="F1878" s="30">
        <v>50</v>
      </c>
      <c r="G1878" s="30">
        <v>7</v>
      </c>
      <c r="H1878" s="29" t="s">
        <v>12</v>
      </c>
      <c r="I1878" s="29" t="s">
        <v>41</v>
      </c>
      <c r="J1878" s="30">
        <v>3.8073000000000001</v>
      </c>
      <c r="K1878" s="30">
        <v>1.91</v>
      </c>
      <c r="L1878" s="30"/>
      <c r="M1878" s="30">
        <v>1.0900000000000001</v>
      </c>
      <c r="N1878" s="84">
        <f>[1]!b_anal_modidura_cnbd(A1878,E1878,1)</f>
        <v>5.7302</v>
      </c>
      <c r="O1878" s="85">
        <f>[1]!b_anal_yield_cnbd(A1878,D1878-1,1)</f>
        <v>3.8300999999999998</v>
      </c>
      <c r="P1878" s="86">
        <f>IF(U:U="国开1",0.09/N1878+J1878,IF(U:U="国开3",0.14/N1878+J1878,IF(U:U="国开5",0.24/N1878+J1878,IF(U:U="国开7",0.24/N1878+J1878,IF(U:U="国开10",0.29/N1878+J1878,IF(U:U="口行1",0.08/N1878+J1878,IF(U:U="口行2",0.08/N1878+J1878,IF(U:U="口行3",0.08/N1878+J1878,IF(U:U="口行5",0.13/N1878+J1878,IF(U:U="口行7",0.13/N1878+J1878,IF(U:U="口行10",0.18/N1878+J1878,IF(U:U="农发1",0.09/N1878+J1878,IF(U:U="农发2",0.09/N1878+J1878,IF(U:U="农发3",0.09/N1878+J1878,IF(U:U="农发5",0.14/N1878+J1878,IF(U:U="农发7",0.19/N1878+J1878,IF(U:U="农发10",0.19/N1878+J1878,IF(U:U="农发20",0.24/N1878+J1878,IF(U:U="国债1",0.05/N1878+J1878,IF(U:U="国债2",0.05/N1878+J1878,IF(U:U="国债3",0.05/N1878+J1878,IF(U:U="国开0",0,IF(U:U="农发0",0,IF(U:U="国债0",0,IF(U:U="口行0",0,0.1/N1878+J1878)))))))))))))))))))))))))</f>
        <v>3.84045765592824</v>
      </c>
      <c r="Q1878" s="1"/>
      <c r="R1878" s="88">
        <f t="shared" si="58"/>
        <v>1.0357655928240117</v>
      </c>
      <c r="S1878" s="1"/>
      <c r="U1878" s="1" t="str">
        <f>IF(I:I="国家开发银行","国开",IF(I:I="中国进出口银行","口行",IF(I:I="中国农业发展银行","农发","国债")))&amp;IF(G:G&lt;1,"0",G1878)</f>
        <v>农发7</v>
      </c>
      <c r="W1878" s="1"/>
      <c r="X1878" s="1"/>
    </row>
    <row r="1879" spans="1:24" ht="15.75" hidden="1" x14ac:dyDescent="0.25">
      <c r="A1879" s="113" t="str">
        <f t="shared" si="59"/>
        <v>190401.IB</v>
      </c>
      <c r="B1879" s="29" t="s">
        <v>5197</v>
      </c>
      <c r="C1879" s="29" t="s">
        <v>5198</v>
      </c>
      <c r="D1879" s="33">
        <v>43523</v>
      </c>
      <c r="E1879" s="33">
        <v>43525</v>
      </c>
      <c r="F1879" s="30">
        <v>70</v>
      </c>
      <c r="G1879" s="30">
        <v>10</v>
      </c>
      <c r="H1879" s="29" t="s">
        <v>12</v>
      </c>
      <c r="I1879" s="29" t="s">
        <v>41</v>
      </c>
      <c r="J1879" s="30">
        <v>3.8479000000000001</v>
      </c>
      <c r="K1879" s="30">
        <v>1.91</v>
      </c>
      <c r="L1879" s="30"/>
      <c r="M1879" s="30">
        <v>1.06</v>
      </c>
      <c r="N1879" s="84">
        <f>[1]!b_anal_modidura_cnbd(A1879,E1879,1)</f>
        <v>8.0967000000000002</v>
      </c>
      <c r="O1879" s="85">
        <f>[1]!b_anal_yield_cnbd(A1879,D1879-1,1)</f>
        <v>3.89</v>
      </c>
      <c r="P1879" s="86">
        <f>IF(U:U="国开1",0.09/N1879+J1879,IF(U:U="国开3",0.14/N1879+J1879,IF(U:U="国开5",0.24/N1879+J1879,IF(U:U="国开7",0.24/N1879+J1879,IF(U:U="国开10",0.29/N1879+J1879,IF(U:U="口行1",0.08/N1879+J1879,IF(U:U="口行2",0.08/N1879+J1879,IF(U:U="口行3",0.08/N1879+J1879,IF(U:U="口行5",0.13/N1879+J1879,IF(U:U="口行7",0.13/N1879+J1879,IF(U:U="口行10",0.18/N1879+J1879,IF(U:U="农发1",0.09/N1879+J1879,IF(U:U="农发2",0.09/N1879+J1879,IF(U:U="农发3",0.09/N1879+J1879,IF(U:U="农发5",0.14/N1879+J1879,IF(U:U="农发7",0.19/N1879+J1879,IF(U:U="农发10",0.19/N1879+J1879,IF(U:U="农发20",0.24/N1879+J1879,IF(U:U="国债1",0.05/N1879+J1879,IF(U:U="国债2",0.05/N1879+J1879,IF(U:U="国债3",0.05/N1879+J1879,IF(U:U="国开0",0,IF(U:U="农发0",0,IF(U:U="国债0",0,IF(U:U="口行0",0,0.1/N1879+J1879)))))))))))))))))))))))))</f>
        <v>3.8713663504884708</v>
      </c>
      <c r="Q1879" s="1"/>
      <c r="R1879" s="88">
        <f t="shared" si="58"/>
        <v>-1.8633649511529349</v>
      </c>
      <c r="S1879" s="1"/>
      <c r="U1879" s="1" t="str">
        <f>IF(I:I="国家开发银行","国开",IF(I:I="中国进出口银行","口行",IF(I:I="中国农业发展银行","农发","国债")))&amp;IF(G:G&lt;1,"0",G1879)</f>
        <v>农发10</v>
      </c>
      <c r="W1879" s="1"/>
      <c r="X1879" s="1"/>
    </row>
    <row r="1880" spans="1:24" ht="15.75" hidden="1" x14ac:dyDescent="0.25">
      <c r="A1880" s="113" t="str">
        <f t="shared" si="59"/>
        <v>180027.IB</v>
      </c>
      <c r="B1880" s="29" t="s">
        <v>5199</v>
      </c>
      <c r="C1880" s="29" t="s">
        <v>5200</v>
      </c>
      <c r="D1880" s="33">
        <v>43523</v>
      </c>
      <c r="E1880" s="33">
        <v>43524</v>
      </c>
      <c r="F1880" s="30">
        <v>200</v>
      </c>
      <c r="G1880" s="30">
        <v>10</v>
      </c>
      <c r="H1880" s="29" t="s">
        <v>12</v>
      </c>
      <c r="I1880" s="29" t="s">
        <v>31</v>
      </c>
      <c r="J1880" s="30">
        <v>3.1232000000000002</v>
      </c>
      <c r="K1880" s="30">
        <v>2.4</v>
      </c>
      <c r="L1880" s="30">
        <v>3.1486999999999998</v>
      </c>
      <c r="M1880" s="30">
        <v>1.27</v>
      </c>
      <c r="N1880" s="84">
        <f>[1]!b_anal_modidura_cnbd(A1880,E1880,1)</f>
        <v>8.2219999999999995</v>
      </c>
      <c r="O1880" s="85">
        <f>[1]!b_anal_yield_cnbd(A1880,D1880-1,1)</f>
        <v>3.1850000000000001</v>
      </c>
      <c r="P1880" s="86">
        <f>IF(U:U="国开1",0.09/N1880+J1880,IF(U:U="国开3",0.14/N1880+J1880,IF(U:U="国开5",0.24/N1880+J1880,IF(U:U="国开7",0.24/N1880+J1880,IF(U:U="国开10",0.29/N1880+J1880,IF(U:U="口行1",0.08/N1880+J1880,IF(U:U="口行2",0.08/N1880+J1880,IF(U:U="口行3",0.08/N1880+J1880,IF(U:U="口行5",0.13/N1880+J1880,IF(U:U="口行7",0.13/N1880+J1880,IF(U:U="口行10",0.18/N1880+J1880,IF(U:U="农发1",0.09/N1880+J1880,IF(U:U="农发2",0.09/N1880+J1880,IF(U:U="农发3",0.09/N1880+J1880,IF(U:U="农发5",0.14/N1880+J1880,IF(U:U="农发7",0.19/N1880+J1880,IF(U:U="农发10",0.19/N1880+J1880,IF(U:U="农发20",0.24/N1880+J1880,IF(U:U="国债1",0.05/N1880+J1880,IF(U:U="国债2",0.05/N1880+J1880,IF(U:U="国债3",0.05/N1880+J1880,IF(U:U="国开0",0,IF(U:U="农发0",0,IF(U:U="国债0",0,IF(U:U="口行0",0,0.1/N1880+J1880)))))))))))))))))))))))))</f>
        <v>3.1353624908781321</v>
      </c>
      <c r="Q1880" s="1"/>
      <c r="R1880" s="88">
        <f t="shared" si="58"/>
        <v>-4.9637509121867929</v>
      </c>
      <c r="S1880" s="1"/>
      <c r="U1880" s="1" t="str">
        <f>IF(I:I="国家开发银行","国开",IF(I:I="中国进出口银行","口行",IF(I:I="中国农业发展银行","农发","国债")))&amp;IF(G:G&lt;1,"0",G1880)</f>
        <v>国债10</v>
      </c>
      <c r="W1880" s="1"/>
      <c r="X1880" s="1"/>
    </row>
    <row r="1881" spans="1:24" ht="15.75" hidden="1" x14ac:dyDescent="0.25">
      <c r="A1881" s="113" t="str">
        <f t="shared" si="59"/>
        <v>190303.IB</v>
      </c>
      <c r="B1881" s="29" t="s">
        <v>5201</v>
      </c>
      <c r="C1881" s="29" t="s">
        <v>5202</v>
      </c>
      <c r="D1881" s="33">
        <v>43524</v>
      </c>
      <c r="E1881" s="33">
        <v>43528</v>
      </c>
      <c r="F1881" s="30">
        <v>53</v>
      </c>
      <c r="G1881" s="30">
        <v>3</v>
      </c>
      <c r="H1881" s="29" t="s">
        <v>12</v>
      </c>
      <c r="I1881" s="29" t="s">
        <v>22</v>
      </c>
      <c r="J1881" s="30">
        <v>3.0566</v>
      </c>
      <c r="K1881" s="30">
        <v>2.21</v>
      </c>
      <c r="L1881" s="30"/>
      <c r="M1881" s="30">
        <v>1.21</v>
      </c>
      <c r="N1881" s="84">
        <f>[1]!b_anal_modidura_cnbd(A1881,E1881,1)</f>
        <v>2.7694000000000001</v>
      </c>
      <c r="O1881" s="85">
        <f>[1]!b_anal_yield_cnbd(A1881,D1881-1,1)</f>
        <v>3.0998999999999999</v>
      </c>
      <c r="P1881" s="86">
        <f>IF(U:U="国开1",0.09/N1881+J1881,IF(U:U="国开3",0.14/N1881+J1881,IF(U:U="国开5",0.24/N1881+J1881,IF(U:U="国开7",0.24/N1881+J1881,IF(U:U="国开10",0.29/N1881+J1881,IF(U:U="口行1",0.08/N1881+J1881,IF(U:U="口行2",0.08/N1881+J1881,IF(U:U="口行3",0.08/N1881+J1881,IF(U:U="口行5",0.13/N1881+J1881,IF(U:U="口行7",0.13/N1881+J1881,IF(U:U="口行10",0.18/N1881+J1881,IF(U:U="农发1",0.09/N1881+J1881,IF(U:U="农发2",0.09/N1881+J1881,IF(U:U="农发3",0.09/N1881+J1881,IF(U:U="农发5",0.14/N1881+J1881,IF(U:U="农发7",0.19/N1881+J1881,IF(U:U="农发10",0.19/N1881+J1881,IF(U:U="农发20",0.24/N1881+J1881,IF(U:U="国债1",0.05/N1881+J1881,IF(U:U="国债2",0.05/N1881+J1881,IF(U:U="国债3",0.05/N1881+J1881,IF(U:U="国开0",0,IF(U:U="农发0",0,IF(U:U="国债0",0,IF(U:U="口行0",0,0.1/N1881+J1881)))))))))))))))))))))))))</f>
        <v>3.085487123564671</v>
      </c>
      <c r="Q1881" s="1"/>
      <c r="R1881" s="88">
        <f t="shared" si="58"/>
        <v>-1.4412876435328847</v>
      </c>
      <c r="S1881" s="1"/>
      <c r="U1881" s="1" t="str">
        <f>IF(I:I="国家开发银行","国开",IF(I:I="中国进出口银行","口行",IF(I:I="中国农业发展银行","农发","国债")))&amp;IF(G:G&lt;1,"0",G1881)</f>
        <v>口行3</v>
      </c>
      <c r="W1881" s="1"/>
      <c r="X1881" s="1"/>
    </row>
    <row r="1882" spans="1:24" ht="15.75" hidden="1" x14ac:dyDescent="0.25">
      <c r="A1882" s="113" t="str">
        <f t="shared" si="59"/>
        <v>180310.IB</v>
      </c>
      <c r="B1882" s="29" t="s">
        <v>5203</v>
      </c>
      <c r="C1882" s="29" t="s">
        <v>5204</v>
      </c>
      <c r="D1882" s="33">
        <v>43524</v>
      </c>
      <c r="E1882" s="33">
        <v>43528</v>
      </c>
      <c r="F1882" s="30">
        <v>39.799999999999997</v>
      </c>
      <c r="G1882" s="30">
        <v>10</v>
      </c>
      <c r="H1882" s="29" t="s">
        <v>12</v>
      </c>
      <c r="I1882" s="29" t="s">
        <v>22</v>
      </c>
      <c r="J1882" s="30">
        <v>3.9045999999999998</v>
      </c>
      <c r="K1882" s="30">
        <v>2.84</v>
      </c>
      <c r="L1882" s="30"/>
      <c r="M1882" s="30">
        <v>2.2999999999999998</v>
      </c>
      <c r="N1882" s="84">
        <f>[1]!b_anal_modidura_cnbd(A1882,E1882,1)</f>
        <v>7.0030999999999999</v>
      </c>
      <c r="O1882" s="85">
        <f>[1]!b_anal_yield_cnbd(A1882,D1882-1,1)</f>
        <v>3.9201999999999999</v>
      </c>
      <c r="P1882" s="86">
        <f>IF(U:U="国开1",0.09/N1882+J1882,IF(U:U="国开3",0.14/N1882+J1882,IF(U:U="国开5",0.24/N1882+J1882,IF(U:U="国开7",0.24/N1882+J1882,IF(U:U="国开10",0.29/N1882+J1882,IF(U:U="口行1",0.08/N1882+J1882,IF(U:U="口行2",0.08/N1882+J1882,IF(U:U="口行3",0.08/N1882+J1882,IF(U:U="口行5",0.13/N1882+J1882,IF(U:U="口行7",0.13/N1882+J1882,IF(U:U="口行10",0.18/N1882+J1882,IF(U:U="农发1",0.09/N1882+J1882,IF(U:U="农发2",0.09/N1882+J1882,IF(U:U="农发3",0.09/N1882+J1882,IF(U:U="农发5",0.14/N1882+J1882,IF(U:U="农发7",0.19/N1882+J1882,IF(U:U="农发10",0.19/N1882+J1882,IF(U:U="农发20",0.24/N1882+J1882,IF(U:U="国债1",0.05/N1882+J1882,IF(U:U="国债2",0.05/N1882+J1882,IF(U:U="国债3",0.05/N1882+J1882,IF(U:U="国开0",0,IF(U:U="农发0",0,IF(U:U="国债0",0,IF(U:U="口行0",0,0.1/N1882+J1882)))))))))))))))))))))))))</f>
        <v>3.9303029030000998</v>
      </c>
      <c r="Q1882" s="1"/>
      <c r="R1882" s="88">
        <f t="shared" si="58"/>
        <v>1.0102903000099861</v>
      </c>
      <c r="S1882" s="1"/>
      <c r="U1882" s="1" t="str">
        <f>IF(I:I="国家开发银行","国开",IF(I:I="中国进出口银行","口行",IF(I:I="中国农业发展银行","农发","国债")))&amp;IF(G:G&lt;1,"0",G1882)</f>
        <v>口行10</v>
      </c>
      <c r="W1882" s="1"/>
      <c r="X1882" s="1"/>
    </row>
    <row r="1883" spans="1:24" ht="15.75" hidden="1" x14ac:dyDescent="0.25">
      <c r="A1883" s="113" t="str">
        <f t="shared" si="59"/>
        <v>190204.IB</v>
      </c>
      <c r="B1883" s="29" t="s">
        <v>5205</v>
      </c>
      <c r="C1883" s="29" t="s">
        <v>5206</v>
      </c>
      <c r="D1883" s="33">
        <v>43524</v>
      </c>
      <c r="E1883" s="33">
        <v>43528</v>
      </c>
      <c r="F1883" s="30">
        <v>60</v>
      </c>
      <c r="G1883" s="30">
        <v>7</v>
      </c>
      <c r="H1883" s="29" t="s">
        <v>12</v>
      </c>
      <c r="I1883" s="29" t="s">
        <v>15</v>
      </c>
      <c r="J1883" s="30">
        <v>3.7692999999999999</v>
      </c>
      <c r="K1883" s="30">
        <v>1.95</v>
      </c>
      <c r="L1883" s="30"/>
      <c r="M1883" s="30">
        <v>5.14</v>
      </c>
      <c r="N1883" s="84">
        <f>[1]!b_anal_modidura_cnbd(A1883,E1883,1)</f>
        <v>6.0453999999999999</v>
      </c>
      <c r="O1883" s="85">
        <f>[1]!b_anal_yield_cnbd(A1883,D1883-1,1)</f>
        <v>3.7719999999999998</v>
      </c>
      <c r="P1883" s="86">
        <f>IF(U:U="国开1",0.09/N1883+J1883,IF(U:U="国开3",0.14/N1883+J1883,IF(U:U="国开5",0.24/N1883+J1883,IF(U:U="国开7",0.24/N1883+J1883,IF(U:U="国开10",0.29/N1883+J1883,IF(U:U="口行1",0.08/N1883+J1883,IF(U:U="口行2",0.08/N1883+J1883,IF(U:U="口行3",0.08/N1883+J1883,IF(U:U="口行5",0.13/N1883+J1883,IF(U:U="口行7",0.13/N1883+J1883,IF(U:U="口行10",0.18/N1883+J1883,IF(U:U="农发1",0.09/N1883+J1883,IF(U:U="农发2",0.09/N1883+J1883,IF(U:U="农发3",0.09/N1883+J1883,IF(U:U="农发5",0.14/N1883+J1883,IF(U:U="农发7",0.19/N1883+J1883,IF(U:U="农发10",0.19/N1883+J1883,IF(U:U="农发20",0.24/N1883+J1883,IF(U:U="国债1",0.05/N1883+J1883,IF(U:U="国债2",0.05/N1883+J1883,IF(U:U="国债3",0.05/N1883+J1883,IF(U:U="国开0",0,IF(U:U="农发0",0,IF(U:U="国债0",0,IF(U:U="口行0",0,0.1/N1883+J1883)))))))))))))))))))))))))</f>
        <v>3.8089996063122373</v>
      </c>
      <c r="Q1883" s="1"/>
      <c r="R1883" s="88">
        <f t="shared" si="58"/>
        <v>3.6999606312237532</v>
      </c>
      <c r="S1883" s="1"/>
      <c r="U1883" s="1" t="str">
        <f>IF(I:I="国家开发银行","国开",IF(I:I="中国进出口银行","口行",IF(I:I="中国农业发展银行","农发","国债")))&amp;IF(G:G&lt;1,"0",G1883)</f>
        <v>国开7</v>
      </c>
      <c r="W1883" s="1"/>
      <c r="X1883" s="1"/>
    </row>
    <row r="1884" spans="1:24" ht="15.75" hidden="1" x14ac:dyDescent="0.25">
      <c r="A1884" s="113" t="str">
        <f t="shared" si="59"/>
        <v>190202.IB</v>
      </c>
      <c r="B1884" s="29" t="s">
        <v>5207</v>
      </c>
      <c r="C1884" s="29" t="s">
        <v>5208</v>
      </c>
      <c r="D1884" s="33">
        <v>43524</v>
      </c>
      <c r="E1884" s="33">
        <v>43528</v>
      </c>
      <c r="F1884" s="30">
        <v>60</v>
      </c>
      <c r="G1884" s="30">
        <v>3</v>
      </c>
      <c r="H1884" s="29" t="s">
        <v>12</v>
      </c>
      <c r="I1884" s="29" t="s">
        <v>15</v>
      </c>
      <c r="J1884" s="30">
        <v>3.0552999999999999</v>
      </c>
      <c r="K1884" s="30">
        <v>2.25</v>
      </c>
      <c r="L1884" s="30"/>
      <c r="M1884" s="30">
        <v>2.73</v>
      </c>
      <c r="N1884" s="84">
        <f>[1]!b_anal_modidura_cnbd(A1884,E1884,1)</f>
        <v>2.7035999999999998</v>
      </c>
      <c r="O1884" s="85">
        <f>[1]!b_anal_yield_cnbd(A1884,D1884-1,1)</f>
        <v>3.0825</v>
      </c>
      <c r="P1884" s="86">
        <f>IF(U:U="国开1",0.09/N1884+J1884,IF(U:U="国开3",0.14/N1884+J1884,IF(U:U="国开5",0.24/N1884+J1884,IF(U:U="国开7",0.24/N1884+J1884,IF(U:U="国开10",0.29/N1884+J1884,IF(U:U="口行1",0.08/N1884+J1884,IF(U:U="口行2",0.08/N1884+J1884,IF(U:U="口行3",0.08/N1884+J1884,IF(U:U="口行5",0.13/N1884+J1884,IF(U:U="口行7",0.13/N1884+J1884,IF(U:U="口行10",0.18/N1884+J1884,IF(U:U="农发1",0.09/N1884+J1884,IF(U:U="农发2",0.09/N1884+J1884,IF(U:U="农发3",0.09/N1884+J1884,IF(U:U="农发5",0.14/N1884+J1884,IF(U:U="农发7",0.19/N1884+J1884,IF(U:U="农发10",0.19/N1884+J1884,IF(U:U="农发20",0.24/N1884+J1884,IF(U:U="国债1",0.05/N1884+J1884,IF(U:U="国债2",0.05/N1884+J1884,IF(U:U="国债3",0.05/N1884+J1884,IF(U:U="国开0",0,IF(U:U="农发0",0,IF(U:U="国债0",0,IF(U:U="口行0",0,0.1/N1884+J1884)))))))))))))))))))))))))</f>
        <v>3.107082808107708</v>
      </c>
      <c r="Q1884" s="1"/>
      <c r="R1884" s="88">
        <f t="shared" si="58"/>
        <v>2.4582808107707965</v>
      </c>
      <c r="S1884" s="1"/>
      <c r="U1884" s="1" t="str">
        <f>IF(I:I="国家开发银行","国开",IF(I:I="中国进出口银行","口行",IF(I:I="中国农业发展银行","农发","国债")))&amp;IF(G:G&lt;1,"0",G1884)</f>
        <v>国开3</v>
      </c>
      <c r="W1884" s="1"/>
      <c r="X1884" s="1"/>
    </row>
    <row r="1885" spans="1:24" ht="15.75" hidden="1" x14ac:dyDescent="0.25">
      <c r="A1885" s="113" t="str">
        <f t="shared" si="59"/>
        <v>190305.IB</v>
      </c>
      <c r="B1885" s="29" t="s">
        <v>5209</v>
      </c>
      <c r="C1885" s="29" t="s">
        <v>5210</v>
      </c>
      <c r="D1885" s="33">
        <v>43524</v>
      </c>
      <c r="E1885" s="33">
        <v>43528</v>
      </c>
      <c r="F1885" s="30">
        <v>59</v>
      </c>
      <c r="G1885" s="30">
        <v>5</v>
      </c>
      <c r="H1885" s="29" t="s">
        <v>12</v>
      </c>
      <c r="I1885" s="29" t="s">
        <v>22</v>
      </c>
      <c r="J1885" s="30">
        <v>3.4220000000000002</v>
      </c>
      <c r="K1885" s="30">
        <v>1.83</v>
      </c>
      <c r="L1885" s="30"/>
      <c r="M1885" s="30">
        <v>2.48</v>
      </c>
      <c r="N1885" s="84">
        <f>[1]!b_anal_modidura_cnbd(A1885,E1885,1)</f>
        <v>4.4767999999999999</v>
      </c>
      <c r="O1885" s="85">
        <f>[1]!b_anal_yield_cnbd(A1885,D1885-1,1)</f>
        <v>3.4491000000000001</v>
      </c>
      <c r="P1885" s="86">
        <f>IF(U:U="国开1",0.09/N1885+J1885,IF(U:U="国开3",0.14/N1885+J1885,IF(U:U="国开5",0.24/N1885+J1885,IF(U:U="国开7",0.24/N1885+J1885,IF(U:U="国开10",0.29/N1885+J1885,IF(U:U="口行1",0.08/N1885+J1885,IF(U:U="口行2",0.08/N1885+J1885,IF(U:U="口行3",0.08/N1885+J1885,IF(U:U="口行5",0.13/N1885+J1885,IF(U:U="口行7",0.13/N1885+J1885,IF(U:U="口行10",0.18/N1885+J1885,IF(U:U="农发1",0.09/N1885+J1885,IF(U:U="农发2",0.09/N1885+J1885,IF(U:U="农发3",0.09/N1885+J1885,IF(U:U="农发5",0.14/N1885+J1885,IF(U:U="农发7",0.19/N1885+J1885,IF(U:U="农发10",0.19/N1885+J1885,IF(U:U="农发20",0.24/N1885+J1885,IF(U:U="国债1",0.05/N1885+J1885,IF(U:U="国债2",0.05/N1885+J1885,IF(U:U="国债3",0.05/N1885+J1885,IF(U:U="国开0",0,IF(U:U="农发0",0,IF(U:U="国债0",0,IF(U:U="口行0",0,0.1/N1885+J1885)))))))))))))))))))))))))</f>
        <v>3.4510385989992853</v>
      </c>
      <c r="Q1885" s="1"/>
      <c r="R1885" s="88">
        <f t="shared" si="58"/>
        <v>0.19385989992852792</v>
      </c>
      <c r="S1885" s="1"/>
      <c r="U1885" s="1" t="str">
        <f>IF(I:I="国家开发银行","国开",IF(I:I="中国进出口银行","口行",IF(I:I="中国农业发展银行","农发","国债")))&amp;IF(G:G&lt;1,"0",G1885)</f>
        <v>口行5</v>
      </c>
      <c r="W1885" s="1"/>
      <c r="X1885" s="1"/>
    </row>
    <row r="1886" spans="1:24" ht="15.75" hidden="1" x14ac:dyDescent="0.25">
      <c r="A1886" s="113" t="str">
        <f t="shared" si="59"/>
        <v>180412.IB</v>
      </c>
      <c r="B1886" s="29" t="s">
        <v>5211</v>
      </c>
      <c r="C1886" s="29" t="s">
        <v>5212</v>
      </c>
      <c r="D1886" s="33">
        <v>43528</v>
      </c>
      <c r="E1886" s="33">
        <v>43530</v>
      </c>
      <c r="F1886" s="30">
        <v>70</v>
      </c>
      <c r="G1886" s="30">
        <v>3</v>
      </c>
      <c r="H1886" s="29" t="s">
        <v>12</v>
      </c>
      <c r="I1886" s="29" t="s">
        <v>41</v>
      </c>
      <c r="J1886" s="30">
        <v>3.1200999999999999</v>
      </c>
      <c r="K1886" s="30">
        <v>2.0699999999999998</v>
      </c>
      <c r="L1886" s="30"/>
      <c r="M1886" s="30">
        <v>2.73</v>
      </c>
      <c r="N1886" s="84">
        <f>[1]!b_anal_modidura_cnbd(A1886,E1886,1)</f>
        <v>2.5367000000000002</v>
      </c>
      <c r="O1886" s="85">
        <f>[1]!b_anal_yield_cnbd(A1886,D1886,1)</f>
        <v>3.1600999999999999</v>
      </c>
      <c r="P1886" s="86">
        <f>IF(U:U="国开1",0.09/N1886+J1886,IF(U:U="国开3",0.14/N1886+J1886,IF(U:U="国开5",0.24/N1886+J1886,IF(U:U="国开7",0.24/N1886+J1886,IF(U:U="国开10",0.29/N1886+J1886,IF(U:U="口行1",0.08/N1886+J1886,IF(U:U="口行2",0.08/N1886+J1886,IF(U:U="口行3",0.08/N1886+J1886,IF(U:U="口行5",0.13/N1886+J1886,IF(U:U="口行7",0.13/N1886+J1886,IF(U:U="口行10",0.18/N1886+J1886,IF(U:U="农发1",0.09/N1886+J1886,IF(U:U="农发2",0.09/N1886+J1886,IF(U:U="农发3",0.09/N1886+J1886,IF(U:U="农发5",0.14/N1886+J1886,IF(U:U="农发7",0.19/N1886+J1886,IF(U:U="农发10",0.19/N1886+J1886,IF(U:U="农发20",0.24/N1886+J1886,IF(U:U="国债1",0.05/N1886+J1886,IF(U:U="国债2",0.05/N1886+J1886,IF(U:U="国债3",0.05/N1886+J1886,IF(U:U="国开0",0,IF(U:U="农发0",0,IF(U:U="国债0",0,IF(U:U="口行0",0,0.1/N1886+J1886)))))))))))))))))))))))))</f>
        <v>3.1555791658453893</v>
      </c>
      <c r="Q1886" s="1"/>
      <c r="R1886" s="88">
        <f t="shared" si="58"/>
        <v>-0.45208341546105757</v>
      </c>
      <c r="S1886" s="1"/>
      <c r="U1886" s="1" t="str">
        <f>IF(I:I="国家开发银行","国开",IF(I:I="中国进出口银行","口行",IF(I:I="中国农业发展银行","农发","国债")))&amp;IF(G:G&lt;1,"0",G1886)</f>
        <v>农发3</v>
      </c>
      <c r="W1886" s="1"/>
      <c r="X1886" s="1"/>
    </row>
    <row r="1887" spans="1:24" ht="15.75" hidden="1" x14ac:dyDescent="0.25">
      <c r="A1887" s="113" t="str">
        <f t="shared" si="59"/>
        <v>180413.IB</v>
      </c>
      <c r="B1887" s="29" t="s">
        <v>5213</v>
      </c>
      <c r="C1887" s="29" t="s">
        <v>5214</v>
      </c>
      <c r="D1887" s="33">
        <v>43528</v>
      </c>
      <c r="E1887" s="33">
        <v>43530</v>
      </c>
      <c r="F1887" s="30">
        <v>70</v>
      </c>
      <c r="G1887" s="30">
        <v>5</v>
      </c>
      <c r="H1887" s="29" t="s">
        <v>12</v>
      </c>
      <c r="I1887" s="29" t="s">
        <v>41</v>
      </c>
      <c r="J1887" s="30">
        <v>3.4668000000000001</v>
      </c>
      <c r="K1887" s="30">
        <v>1.87</v>
      </c>
      <c r="L1887" s="30"/>
      <c r="M1887" s="30">
        <v>1.48</v>
      </c>
      <c r="N1887" s="84">
        <f>[1]!b_anal_modidura_cnbd(A1887,E1887,1)</f>
        <v>4.2335000000000003</v>
      </c>
      <c r="O1887" s="85">
        <f>[1]!b_anal_yield_cnbd(A1887,D1887,1)</f>
        <v>3.4927000000000001</v>
      </c>
      <c r="P1887" s="86">
        <f>IF(U:U="国开1",0.09/N1887+J1887,IF(U:U="国开3",0.14/N1887+J1887,IF(U:U="国开5",0.24/N1887+J1887,IF(U:U="国开7",0.24/N1887+J1887,IF(U:U="国开10",0.29/N1887+J1887,IF(U:U="口行1",0.08/N1887+J1887,IF(U:U="口行2",0.08/N1887+J1887,IF(U:U="口行3",0.08/N1887+J1887,IF(U:U="口行5",0.13/N1887+J1887,IF(U:U="口行7",0.13/N1887+J1887,IF(U:U="口行10",0.18/N1887+J1887,IF(U:U="农发1",0.09/N1887+J1887,IF(U:U="农发2",0.09/N1887+J1887,IF(U:U="农发3",0.09/N1887+J1887,IF(U:U="农发5",0.14/N1887+J1887,IF(U:U="农发7",0.19/N1887+J1887,IF(U:U="农发10",0.19/N1887+J1887,IF(U:U="农发20",0.24/N1887+J1887,IF(U:U="国债1",0.05/N1887+J1887,IF(U:U="国债2",0.05/N1887+J1887,IF(U:U="国债3",0.05/N1887+J1887,IF(U:U="国开0",0,IF(U:U="农发0",0,IF(U:U="国债0",0,IF(U:U="口行0",0,0.1/N1887+J1887)))))))))))))))))))))))))</f>
        <v>3.4998695641903863</v>
      </c>
      <c r="Q1887" s="1"/>
      <c r="R1887" s="88">
        <f t="shared" si="58"/>
        <v>0.71695641903861684</v>
      </c>
      <c r="S1887" s="1"/>
      <c r="U1887" s="1" t="str">
        <f>IF(I:I="国家开发银行","国开",IF(I:I="中国进出口银行","口行",IF(I:I="中国农业发展银行","农发","国债")))&amp;IF(G:G&lt;1,"0",G1887)</f>
        <v>农发5</v>
      </c>
      <c r="W1887" s="1"/>
      <c r="X1887" s="1"/>
    </row>
    <row r="1888" spans="1:24" ht="15.75" hidden="1" x14ac:dyDescent="0.25">
      <c r="A1888" s="113" t="str">
        <f t="shared" si="59"/>
        <v>190203.IB</v>
      </c>
      <c r="B1888" s="29" t="s">
        <v>5215</v>
      </c>
      <c r="C1888" s="29" t="s">
        <v>5216</v>
      </c>
      <c r="D1888" s="33">
        <v>43529</v>
      </c>
      <c r="E1888" s="33">
        <v>43532</v>
      </c>
      <c r="F1888" s="30">
        <v>91.1</v>
      </c>
      <c r="G1888" s="30">
        <v>5</v>
      </c>
      <c r="H1888" s="29" t="s">
        <v>12</v>
      </c>
      <c r="I1888" s="29" t="s">
        <v>15</v>
      </c>
      <c r="J1888" s="30">
        <v>3.4241000000000001</v>
      </c>
      <c r="K1888" s="30">
        <v>3.68</v>
      </c>
      <c r="L1888" s="30"/>
      <c r="M1888" s="30">
        <v>2.41</v>
      </c>
      <c r="N1888" s="84">
        <f>[1]!b_anal_modidura_cnbd(A1888,E1888,1)</f>
        <v>4.4436</v>
      </c>
      <c r="O1888" s="85">
        <f>[1]!b_anal_yield_cnbd(A1888,D1888-1,1)</f>
        <v>3.48</v>
      </c>
      <c r="P1888" s="86">
        <f>IF(U:U="国开1",0.09/N1888+J1888,IF(U:U="国开3",0.14/N1888+J1888,IF(U:U="国开5",0.24/N1888+J1888,IF(U:U="国开7",0.24/N1888+J1888,IF(U:U="国开10",0.29/N1888+J1888,IF(U:U="口行1",0.08/N1888+J1888,IF(U:U="口行2",0.08/N1888+J1888,IF(U:U="口行3",0.08/N1888+J1888,IF(U:U="口行5",0.13/N1888+J1888,IF(U:U="口行7",0.13/N1888+J1888,IF(U:U="口行10",0.18/N1888+J1888,IF(U:U="农发1",0.09/N1888+J1888,IF(U:U="农发2",0.09/N1888+J1888,IF(U:U="农发3",0.09/N1888+J1888,IF(U:U="农发5",0.14/N1888+J1888,IF(U:U="农发7",0.19/N1888+J1888,IF(U:U="农发10",0.19/N1888+J1888,IF(U:U="农发20",0.24/N1888+J1888,IF(U:U="国债1",0.05/N1888+J1888,IF(U:U="国债2",0.05/N1888+J1888,IF(U:U="国债3",0.05/N1888+J1888,IF(U:U="国开0",0,IF(U:U="农发0",0,IF(U:U="国债0",0,IF(U:U="口行0",0,0.1/N1888+J1888)))))))))))))))))))))))))</f>
        <v>3.4781102619497708</v>
      </c>
      <c r="Q1888" s="1"/>
      <c r="R1888" s="88">
        <f t="shared" si="58"/>
        <v>-0.18897380502291838</v>
      </c>
      <c r="S1888" s="1"/>
      <c r="U1888" s="1" t="str">
        <f>IF(I:I="国家开发银行","国开",IF(I:I="中国进出口银行","口行",IF(I:I="中国农业发展银行","农发","国债")))&amp;IF(G:G&lt;1,"0",G1888)</f>
        <v>国开5</v>
      </c>
      <c r="W1888" s="1"/>
      <c r="X1888" s="1"/>
    </row>
    <row r="1889" spans="1:24" ht="15.75" hidden="1" x14ac:dyDescent="0.25">
      <c r="A1889" s="113" t="str">
        <f t="shared" si="59"/>
        <v>190205.IB</v>
      </c>
      <c r="B1889" s="29" t="s">
        <v>5217</v>
      </c>
      <c r="C1889" s="29" t="s">
        <v>5218</v>
      </c>
      <c r="D1889" s="33">
        <v>43529</v>
      </c>
      <c r="E1889" s="33">
        <v>43532</v>
      </c>
      <c r="F1889" s="30">
        <v>150.1</v>
      </c>
      <c r="G1889" s="30">
        <v>10</v>
      </c>
      <c r="H1889" s="29" t="s">
        <v>12</v>
      </c>
      <c r="I1889" s="29" t="s">
        <v>15</v>
      </c>
      <c r="J1889" s="30">
        <v>3.6562000000000001</v>
      </c>
      <c r="K1889" s="30">
        <v>3.11</v>
      </c>
      <c r="L1889" s="30"/>
      <c r="M1889" s="30">
        <v>1.02</v>
      </c>
      <c r="N1889" s="84">
        <f>[1]!b_anal_modidura_cnbd(A1889,E1889,1)</f>
        <v>8.1524999999999999</v>
      </c>
      <c r="O1889" s="85">
        <f>[1]!b_anal_yield_cnbd(A1889,D1889-1,1)</f>
        <v>3.6911999999999998</v>
      </c>
      <c r="P1889" s="86">
        <f>IF(U:U="国开1",0.09/N1889+J1889,IF(U:U="国开3",0.14/N1889+J1889,IF(U:U="国开5",0.24/N1889+J1889,IF(U:U="国开7",0.24/N1889+J1889,IF(U:U="国开10",0.29/N1889+J1889,IF(U:U="口行1",0.08/N1889+J1889,IF(U:U="口行2",0.08/N1889+J1889,IF(U:U="口行3",0.08/N1889+J1889,IF(U:U="口行5",0.13/N1889+J1889,IF(U:U="口行7",0.13/N1889+J1889,IF(U:U="口行10",0.18/N1889+J1889,IF(U:U="农发1",0.09/N1889+J1889,IF(U:U="农发2",0.09/N1889+J1889,IF(U:U="农发3",0.09/N1889+J1889,IF(U:U="农发5",0.14/N1889+J1889,IF(U:U="农发7",0.19/N1889+J1889,IF(U:U="农发10",0.19/N1889+J1889,IF(U:U="农发20",0.24/N1889+J1889,IF(U:U="国债1",0.05/N1889+J1889,IF(U:U="国债2",0.05/N1889+J1889,IF(U:U="国债3",0.05/N1889+J1889,IF(U:U="国开0",0,IF(U:U="农发0",0,IF(U:U="国债0",0,IF(U:U="口行0",0,0.1/N1889+J1889)))))))))))))))))))))))))</f>
        <v>3.6917719104569153</v>
      </c>
      <c r="Q1889" s="1"/>
      <c r="R1889" s="88">
        <f t="shared" si="58"/>
        <v>5.7191045691551423E-2</v>
      </c>
      <c r="S1889" s="1"/>
      <c r="U1889" s="1" t="str">
        <f>IF(I:I="国家开发银行","国开",IF(I:I="中国进出口银行","口行",IF(I:I="中国农业发展银行","农发","国债")))&amp;IF(G:G&lt;1,"0",G1889)</f>
        <v>国开10</v>
      </c>
      <c r="W1889" s="1"/>
      <c r="X1889" s="1"/>
    </row>
    <row r="1890" spans="1:24" ht="15.75" hidden="1" x14ac:dyDescent="0.25">
      <c r="A1890" s="113" t="str">
        <f t="shared" si="59"/>
        <v>180028.IB</v>
      </c>
      <c r="B1890" s="29" t="s">
        <v>5219</v>
      </c>
      <c r="C1890" s="29" t="s">
        <v>5220</v>
      </c>
      <c r="D1890" s="33">
        <v>43530</v>
      </c>
      <c r="E1890" s="33">
        <v>43531</v>
      </c>
      <c r="F1890" s="30">
        <v>200</v>
      </c>
      <c r="G1890" s="30">
        <v>7</v>
      </c>
      <c r="H1890" s="29" t="s">
        <v>12</v>
      </c>
      <c r="I1890" s="29" t="s">
        <v>31</v>
      </c>
      <c r="J1890" s="30">
        <v>3.1543000000000001</v>
      </c>
      <c r="K1890" s="30">
        <v>1.94</v>
      </c>
      <c r="L1890" s="30">
        <v>3.1938</v>
      </c>
      <c r="M1890" s="30">
        <v>1.17</v>
      </c>
      <c r="N1890" s="84">
        <f>[1]!b_anal_modidura_cnbd(A1890,E1890,1)</f>
        <v>5.9413999999999998</v>
      </c>
      <c r="O1890" s="85">
        <f>[1]!b_anal_yield_cnbd(A1890,D1890-1,1)</f>
        <v>3.1938</v>
      </c>
      <c r="P1890" s="86">
        <f>IF(U:U="国开1",0.09/N1890+J1890,IF(U:U="国开3",0.14/N1890+J1890,IF(U:U="国开5",0.24/N1890+J1890,IF(U:U="国开7",0.24/N1890+J1890,IF(U:U="国开10",0.29/N1890+J1890,IF(U:U="口行1",0.08/N1890+J1890,IF(U:U="口行2",0.08/N1890+J1890,IF(U:U="口行3",0.08/N1890+J1890,IF(U:U="口行5",0.13/N1890+J1890,IF(U:U="口行7",0.13/N1890+J1890,IF(U:U="口行10",0.18/N1890+J1890,IF(U:U="农发1",0.09/N1890+J1890,IF(U:U="农发2",0.09/N1890+J1890,IF(U:U="农发3",0.09/N1890+J1890,IF(U:U="农发5",0.14/N1890+J1890,IF(U:U="农发7",0.19/N1890+J1890,IF(U:U="农发10",0.19/N1890+J1890,IF(U:U="农发20",0.24/N1890+J1890,IF(U:U="国债1",0.05/N1890+J1890,IF(U:U="国债2",0.05/N1890+J1890,IF(U:U="国债3",0.05/N1890+J1890,IF(U:U="国开0",0,IF(U:U="农发0",0,IF(U:U="国债0",0,IF(U:U="口行0",0,0.1/N1890+J1890)))))))))))))))))))))))))</f>
        <v>3.171131049920894</v>
      </c>
      <c r="Q1890" s="1"/>
      <c r="R1890" s="88">
        <f t="shared" si="58"/>
        <v>-2.2668950079105965</v>
      </c>
      <c r="S1890" s="1"/>
      <c r="U1890" s="1" t="str">
        <f>IF(I:I="国家开发银行","国开",IF(I:I="中国进出口银行","口行",IF(I:I="中国农业发展银行","农发","国债")))&amp;IF(G:G&lt;1,"0",G1890)</f>
        <v>国债7</v>
      </c>
      <c r="W1890" s="1"/>
      <c r="X1890" s="1"/>
    </row>
    <row r="1891" spans="1:24" ht="15.75" hidden="1" x14ac:dyDescent="0.25">
      <c r="A1891" s="113" t="str">
        <f t="shared" si="59"/>
        <v>190401.IB</v>
      </c>
      <c r="B1891" s="29" t="s">
        <v>5221</v>
      </c>
      <c r="C1891" s="29" t="s">
        <v>5222</v>
      </c>
      <c r="D1891" s="33">
        <v>43530</v>
      </c>
      <c r="E1891" s="33">
        <v>43532</v>
      </c>
      <c r="F1891" s="30">
        <v>70</v>
      </c>
      <c r="G1891" s="30">
        <v>10</v>
      </c>
      <c r="H1891" s="29" t="s">
        <v>12</v>
      </c>
      <c r="I1891" s="29" t="s">
        <v>41</v>
      </c>
      <c r="J1891" s="30">
        <v>3.8942000000000001</v>
      </c>
      <c r="K1891" s="30">
        <v>2.13</v>
      </c>
      <c r="L1891" s="30"/>
      <c r="M1891" s="30">
        <v>3.83</v>
      </c>
      <c r="N1891" s="84">
        <f>[1]!b_anal_modidura_cnbd(A1891,E1891,1)</f>
        <v>8.0900999999999996</v>
      </c>
      <c r="O1891" s="85">
        <f>[1]!b_anal_yield_cnbd(A1891,D1891-1,1)</f>
        <v>3.9095</v>
      </c>
      <c r="P1891" s="86">
        <f>IF(U:U="国开1",0.09/N1891+J1891,IF(U:U="国开3",0.14/N1891+J1891,IF(U:U="国开5",0.24/N1891+J1891,IF(U:U="国开7",0.24/N1891+J1891,IF(U:U="国开10",0.29/N1891+J1891,IF(U:U="口行1",0.08/N1891+J1891,IF(U:U="口行2",0.08/N1891+J1891,IF(U:U="口行3",0.08/N1891+J1891,IF(U:U="口行5",0.13/N1891+J1891,IF(U:U="口行7",0.13/N1891+J1891,IF(U:U="口行10",0.18/N1891+J1891,IF(U:U="农发1",0.09/N1891+J1891,IF(U:U="农发2",0.09/N1891+J1891,IF(U:U="农发3",0.09/N1891+J1891,IF(U:U="农发5",0.14/N1891+J1891,IF(U:U="农发7",0.19/N1891+J1891,IF(U:U="农发10",0.19/N1891+J1891,IF(U:U="农发20",0.24/N1891+J1891,IF(U:U="国债1",0.05/N1891+J1891,IF(U:U="国债2",0.05/N1891+J1891,IF(U:U="国债3",0.05/N1891+J1891,IF(U:U="国开0",0,IF(U:U="农发0",0,IF(U:U="国债0",0,IF(U:U="口行0",0,0.1/N1891+J1891)))))))))))))))))))))))))</f>
        <v>3.9176854946168773</v>
      </c>
      <c r="Q1891" s="1"/>
      <c r="R1891" s="88">
        <f t="shared" si="58"/>
        <v>0.81854946168773424</v>
      </c>
      <c r="S1891" s="1"/>
      <c r="U1891" s="1" t="str">
        <f>IF(I:I="国家开发银行","国开",IF(I:I="中国进出口银行","口行",IF(I:I="中国农业发展银行","农发","国债")))&amp;IF(G:G&lt;1,"0",G1891)</f>
        <v>农发10</v>
      </c>
      <c r="W1891" s="1"/>
      <c r="X1891" s="1"/>
    </row>
    <row r="1892" spans="1:24" ht="15.75" hidden="1" x14ac:dyDescent="0.25">
      <c r="A1892" s="113" t="str">
        <f>B1892</f>
        <v>190003.IB</v>
      </c>
      <c r="B1892" s="29" t="s">
        <v>5223</v>
      </c>
      <c r="C1892" s="29" t="s">
        <v>5224</v>
      </c>
      <c r="D1892" s="33">
        <v>43530</v>
      </c>
      <c r="E1892" s="33">
        <v>43531</v>
      </c>
      <c r="F1892" s="30">
        <v>200</v>
      </c>
      <c r="G1892" s="30">
        <v>3</v>
      </c>
      <c r="H1892" s="29" t="s">
        <v>12</v>
      </c>
      <c r="I1892" s="29" t="s">
        <v>31</v>
      </c>
      <c r="J1892" s="114">
        <f>[1]!b_info_couponrate(A1892)</f>
        <v>2.69</v>
      </c>
      <c r="K1892" s="30">
        <v>2.17</v>
      </c>
      <c r="L1892" s="30">
        <v>2.75</v>
      </c>
      <c r="M1892" s="30">
        <v>5.95</v>
      </c>
      <c r="N1892" s="84">
        <f>[1]!b_anal_modidura_cnbd(A1892,E1892,1)</f>
        <v>2.8411</v>
      </c>
      <c r="O1892" s="85">
        <f>[1]!b_anal_yield_cnbd(A1892,E1892,1)</f>
        <v>2.843</v>
      </c>
      <c r="P1892" s="86">
        <f>IF(U:U="国开1",0.09/N1892+J1892,IF(U:U="国开3",0.14/N1892+J1892,IF(U:U="国开5",0.24/N1892+J1892,IF(U:U="国开7",0.24/N1892+J1892,IF(U:U="国开10",0.29/N1892+J1892,IF(U:U="口行1",0.08/N1892+J1892,IF(U:U="口行2",0.08/N1892+J1892,IF(U:U="口行3",0.08/N1892+J1892,IF(U:U="口行5",0.13/N1892+J1892,IF(U:U="口行7",0.13/N1892+J1892,IF(U:U="口行10",0.18/N1892+J1892,IF(U:U="农发1",0.09/N1892+J1892,IF(U:U="农发2",0.09/N1892+J1892,IF(U:U="农发3",0.09/N1892+J1892,IF(U:U="农发5",0.14/N1892+J1892,IF(U:U="农发7",0.19/N1892+J1892,IF(U:U="农发10",0.19/N1892+J1892,IF(U:U="农发20",0.24/N1892+J1892,IF(U:U="国债1",0.05/N1892+J1892,IF(U:U="国债2",0.05/N1892+J1892,IF(U:U="国债3",0.05/N1892+J1892,IF(U:U="国开0",0,IF(U:U="农发0",0,IF(U:U="国债0",0,IF(U:U="口行0",0,0.1/N1892+J1892)))))))))))))))))))))))))</f>
        <v>2.7075988173594734</v>
      </c>
      <c r="Q1892" s="1"/>
      <c r="R1892" s="88">
        <f t="shared" si="58"/>
        <v>-13.540118264052659</v>
      </c>
      <c r="S1892" s="1"/>
      <c r="U1892" s="1" t="str">
        <f>IF(I:I="国家开发银行","国开",IF(I:I="中国进出口银行","口行",IF(I:I="中国农业发展银行","农发","国债")))&amp;IF(G:G&lt;1,"0",G1892)</f>
        <v>国债3</v>
      </c>
      <c r="W1892" s="1"/>
      <c r="X1892" s="1"/>
    </row>
    <row r="1893" spans="1:24" ht="15.75" hidden="1" x14ac:dyDescent="0.25">
      <c r="A1893" s="113" t="str">
        <f t="shared" si="59"/>
        <v>180411.IB</v>
      </c>
      <c r="B1893" s="29" t="s">
        <v>5225</v>
      </c>
      <c r="C1893" s="29" t="s">
        <v>5226</v>
      </c>
      <c r="D1893" s="33">
        <v>43530</v>
      </c>
      <c r="E1893" s="33">
        <v>43532</v>
      </c>
      <c r="F1893" s="30">
        <v>50</v>
      </c>
      <c r="G1893" s="30">
        <v>7</v>
      </c>
      <c r="H1893" s="29" t="s">
        <v>12</v>
      </c>
      <c r="I1893" s="29" t="s">
        <v>41</v>
      </c>
      <c r="J1893" s="30">
        <v>3.8370000000000002</v>
      </c>
      <c r="K1893" s="30">
        <v>2.0299999999999998</v>
      </c>
      <c r="L1893" s="30"/>
      <c r="M1893" s="30">
        <v>1.1100000000000001</v>
      </c>
      <c r="N1893" s="84">
        <f>[1]!b_anal_modidura_cnbd(A1893,E1893,1)</f>
        <v>5.7134</v>
      </c>
      <c r="O1893" s="85">
        <f>[1]!b_anal_yield_cnbd(A1893,D1893-1,1)</f>
        <v>3.8601000000000001</v>
      </c>
      <c r="P1893" s="86">
        <f>IF(U:U="国开1",0.09/N1893+J1893,IF(U:U="国开3",0.14/N1893+J1893,IF(U:U="国开5",0.24/N1893+J1893,IF(U:U="国开7",0.24/N1893+J1893,IF(U:U="国开10",0.29/N1893+J1893,IF(U:U="口行1",0.08/N1893+J1893,IF(U:U="口行2",0.08/N1893+J1893,IF(U:U="口行3",0.08/N1893+J1893,IF(U:U="口行5",0.13/N1893+J1893,IF(U:U="口行7",0.13/N1893+J1893,IF(U:U="口行10",0.18/N1893+J1893,IF(U:U="农发1",0.09/N1893+J1893,IF(U:U="农发2",0.09/N1893+J1893,IF(U:U="农发3",0.09/N1893+J1893,IF(U:U="农发5",0.14/N1893+J1893,IF(U:U="农发7",0.19/N1893+J1893,IF(U:U="农发10",0.19/N1893+J1893,IF(U:U="农发20",0.24/N1893+J1893,IF(U:U="国债1",0.05/N1893+J1893,IF(U:U="国债2",0.05/N1893+J1893,IF(U:U="国债3",0.05/N1893+J1893,IF(U:U="国开0",0,IF(U:U="农发0",0,IF(U:U="国债0",0,IF(U:U="口行0",0,0.1/N1893+J1893)))))))))))))))))))))))))</f>
        <v>3.8702551545489552</v>
      </c>
      <c r="Q1893" s="1"/>
      <c r="R1893" s="88">
        <f t="shared" si="58"/>
        <v>1.0155154548955103</v>
      </c>
      <c r="S1893" s="1"/>
      <c r="U1893" s="1" t="str">
        <f>IF(I:I="国家开发银行","国开",IF(I:I="中国进出口银行","口行",IF(I:I="中国农业发展银行","农发","国债")))&amp;IF(G:G&lt;1,"0",G1893)</f>
        <v>农发7</v>
      </c>
      <c r="W1893" s="1"/>
      <c r="X1893" s="1"/>
    </row>
    <row r="1894" spans="1:24" ht="15.75" hidden="1" x14ac:dyDescent="0.25">
      <c r="A1894" s="113" t="str">
        <f t="shared" si="59"/>
        <v>190303.IB</v>
      </c>
      <c r="B1894" s="29" t="s">
        <v>5227</v>
      </c>
      <c r="C1894" s="29" t="s">
        <v>5228</v>
      </c>
      <c r="D1894" s="33">
        <v>43531</v>
      </c>
      <c r="E1894" s="33">
        <v>43535</v>
      </c>
      <c r="F1894" s="30">
        <v>58.7</v>
      </c>
      <c r="G1894" s="30">
        <v>3</v>
      </c>
      <c r="H1894" s="29" t="s">
        <v>12</v>
      </c>
      <c r="I1894" s="29" t="s">
        <v>22</v>
      </c>
      <c r="J1894" s="30">
        <v>3.1431</v>
      </c>
      <c r="K1894" s="30">
        <v>3.22</v>
      </c>
      <c r="L1894" s="30"/>
      <c r="M1894" s="30">
        <v>3.1</v>
      </c>
      <c r="N1894" s="84">
        <f>[1]!b_anal_modidura_cnbd(A1894,E1894,1)</f>
        <v>2.7501000000000002</v>
      </c>
      <c r="O1894" s="85">
        <f>[1]!b_anal_yield_cnbd(A1894,D1894-1,1)</f>
        <v>3.1898</v>
      </c>
      <c r="P1894" s="86">
        <f>IF(U:U="国开1",0.09/N1894+J1894,IF(U:U="国开3",0.14/N1894+J1894,IF(U:U="国开5",0.24/N1894+J1894,IF(U:U="国开7",0.24/N1894+J1894,IF(U:U="国开10",0.29/N1894+J1894,IF(U:U="口行1",0.08/N1894+J1894,IF(U:U="口行2",0.08/N1894+J1894,IF(U:U="口行3",0.08/N1894+J1894,IF(U:U="口行5",0.13/N1894+J1894,IF(U:U="口行7",0.13/N1894+J1894,IF(U:U="口行10",0.18/N1894+J1894,IF(U:U="农发1",0.09/N1894+J1894,IF(U:U="农发2",0.09/N1894+J1894,IF(U:U="农发3",0.09/N1894+J1894,IF(U:U="农发5",0.14/N1894+J1894,IF(U:U="农发7",0.19/N1894+J1894,IF(U:U="农发10",0.19/N1894+J1894,IF(U:U="农发20",0.24/N1894+J1894,IF(U:U="国债1",0.05/N1894+J1894,IF(U:U="国债2",0.05/N1894+J1894,IF(U:U="国债3",0.05/N1894+J1894,IF(U:U="国开0",0,IF(U:U="农发0",0,IF(U:U="国债0",0,IF(U:U="口行0",0,0.1/N1894+J1894)))))))))))))))))))))))))</f>
        <v>3.1721898512781355</v>
      </c>
      <c r="Q1894" s="1"/>
      <c r="R1894" s="88">
        <f t="shared" si="58"/>
        <v>-1.7610148721864505</v>
      </c>
      <c r="S1894" s="1"/>
      <c r="U1894" s="1" t="str">
        <f>IF(I:I="国家开发银行","国开",IF(I:I="中国进出口银行","口行",IF(I:I="中国农业发展银行","农发","国债")))&amp;IF(G:G&lt;1,"0",G1894)</f>
        <v>口行3</v>
      </c>
      <c r="W1894" s="1"/>
      <c r="X1894" s="1"/>
    </row>
    <row r="1895" spans="1:24" ht="15.75" hidden="1" x14ac:dyDescent="0.25">
      <c r="A1895" s="113" t="str">
        <f t="shared" si="59"/>
        <v>190204.IB</v>
      </c>
      <c r="B1895" s="29" t="s">
        <v>5229</v>
      </c>
      <c r="C1895" s="29" t="s">
        <v>5230</v>
      </c>
      <c r="D1895" s="33">
        <v>43531</v>
      </c>
      <c r="E1895" s="33">
        <v>43536</v>
      </c>
      <c r="F1895" s="30">
        <v>60.1</v>
      </c>
      <c r="G1895" s="30">
        <v>7</v>
      </c>
      <c r="H1895" s="29" t="s">
        <v>12</v>
      </c>
      <c r="I1895" s="29" t="s">
        <v>15</v>
      </c>
      <c r="J1895" s="30">
        <v>3.7427999999999999</v>
      </c>
      <c r="K1895" s="30">
        <v>3.21</v>
      </c>
      <c r="L1895" s="30"/>
      <c r="M1895" s="30">
        <v>1</v>
      </c>
      <c r="N1895" s="84">
        <f>[1]!b_anal_modidura_cnbd(A1895,E1895,1)</f>
        <v>6.0271999999999997</v>
      </c>
      <c r="O1895" s="85">
        <f>[1]!b_anal_yield_cnbd(A1895,D1895-1,1)</f>
        <v>3.83</v>
      </c>
      <c r="P1895" s="86">
        <f>IF(U:U="国开1",0.09/N1895+J1895,IF(U:U="国开3",0.14/N1895+J1895,IF(U:U="国开5",0.24/N1895+J1895,IF(U:U="国开7",0.24/N1895+J1895,IF(U:U="国开10",0.29/N1895+J1895,IF(U:U="口行1",0.08/N1895+J1895,IF(U:U="口行2",0.08/N1895+J1895,IF(U:U="口行3",0.08/N1895+J1895,IF(U:U="口行5",0.13/N1895+J1895,IF(U:U="口行7",0.13/N1895+J1895,IF(U:U="口行10",0.18/N1895+J1895,IF(U:U="农发1",0.09/N1895+J1895,IF(U:U="农发2",0.09/N1895+J1895,IF(U:U="农发3",0.09/N1895+J1895,IF(U:U="农发5",0.14/N1895+J1895,IF(U:U="农发7",0.19/N1895+J1895,IF(U:U="农发10",0.19/N1895+J1895,IF(U:U="农发20",0.24/N1895+J1895,IF(U:U="国债1",0.05/N1895+J1895,IF(U:U="国债2",0.05/N1895+J1895,IF(U:U="国债3",0.05/N1895+J1895,IF(U:U="国开0",0,IF(U:U="农发0",0,IF(U:U="国债0",0,IF(U:U="口行0",0,0.1/N1895+J1895)))))))))))))))))))))))))</f>
        <v>3.7826194850013271</v>
      </c>
      <c r="Q1895" s="1"/>
      <c r="R1895" s="88">
        <f t="shared" si="58"/>
        <v>-4.7380514998673018</v>
      </c>
      <c r="S1895" s="1"/>
      <c r="U1895" s="1" t="str">
        <f>IF(I:I="国家开发银行","国开",IF(I:I="中国进出口银行","口行",IF(I:I="中国农业发展银行","农发","国债")))&amp;IF(G:G&lt;1,"0",G1895)</f>
        <v>国开7</v>
      </c>
      <c r="W1895" s="1"/>
      <c r="X1895" s="1"/>
    </row>
    <row r="1896" spans="1:24" ht="15.75" hidden="1" x14ac:dyDescent="0.25">
      <c r="A1896" s="113" t="str">
        <f t="shared" si="59"/>
        <v>190305.IB</v>
      </c>
      <c r="B1896" s="29" t="s">
        <v>5231</v>
      </c>
      <c r="C1896" s="29" t="s">
        <v>5232</v>
      </c>
      <c r="D1896" s="33">
        <v>43531</v>
      </c>
      <c r="E1896" s="33">
        <v>43535</v>
      </c>
      <c r="F1896" s="30">
        <v>57.2</v>
      </c>
      <c r="G1896" s="30">
        <v>5</v>
      </c>
      <c r="H1896" s="29" t="s">
        <v>12</v>
      </c>
      <c r="I1896" s="29" t="s">
        <v>22</v>
      </c>
      <c r="J1896" s="30">
        <v>3.4634999999999998</v>
      </c>
      <c r="K1896" s="30">
        <v>2.82</v>
      </c>
      <c r="L1896" s="30"/>
      <c r="M1896" s="30">
        <v>1.32</v>
      </c>
      <c r="N1896" s="84">
        <f>[1]!b_anal_modidura_cnbd(A1896,E1896,1)</f>
        <v>4.4591000000000003</v>
      </c>
      <c r="O1896" s="85">
        <f>[1]!b_anal_yield_cnbd(A1896,D1896-1,1)</f>
        <v>3.5169999999999999</v>
      </c>
      <c r="P1896" s="86">
        <f>IF(U:U="国开1",0.09/N1896+J1896,IF(U:U="国开3",0.14/N1896+J1896,IF(U:U="国开5",0.24/N1896+J1896,IF(U:U="国开7",0.24/N1896+J1896,IF(U:U="国开10",0.29/N1896+J1896,IF(U:U="口行1",0.08/N1896+J1896,IF(U:U="口行2",0.08/N1896+J1896,IF(U:U="口行3",0.08/N1896+J1896,IF(U:U="口行5",0.13/N1896+J1896,IF(U:U="口行7",0.13/N1896+J1896,IF(U:U="口行10",0.18/N1896+J1896,IF(U:U="农发1",0.09/N1896+J1896,IF(U:U="农发2",0.09/N1896+J1896,IF(U:U="农发3",0.09/N1896+J1896,IF(U:U="农发5",0.14/N1896+J1896,IF(U:U="农发7",0.19/N1896+J1896,IF(U:U="农发10",0.19/N1896+J1896,IF(U:U="农发20",0.24/N1896+J1896,IF(U:U="国债1",0.05/N1896+J1896,IF(U:U="国债2",0.05/N1896+J1896,IF(U:U="国债3",0.05/N1896+J1896,IF(U:U="国开0",0,IF(U:U="农发0",0,IF(U:U="国债0",0,IF(U:U="口行0",0,0.1/N1896+J1896)))))))))))))))))))))))))</f>
        <v>3.4926538651297343</v>
      </c>
      <c r="Q1896" s="1"/>
      <c r="R1896" s="88">
        <f t="shared" si="58"/>
        <v>-2.4346134870265601</v>
      </c>
      <c r="S1896" s="1"/>
      <c r="U1896" s="1" t="str">
        <f>IF(I:I="国家开发银行","国开",IF(I:I="中国进出口银行","口行",IF(I:I="中国农业发展银行","农发","国债")))&amp;IF(G:G&lt;1,"0",G1896)</f>
        <v>口行5</v>
      </c>
      <c r="W1896" s="1"/>
      <c r="X1896" s="1"/>
    </row>
    <row r="1897" spans="1:24" ht="15.75" hidden="1" x14ac:dyDescent="0.25">
      <c r="A1897" s="113" t="str">
        <f t="shared" si="59"/>
        <v>190202.IB</v>
      </c>
      <c r="B1897" s="29" t="s">
        <v>5233</v>
      </c>
      <c r="C1897" s="29" t="s">
        <v>5234</v>
      </c>
      <c r="D1897" s="33">
        <v>43531</v>
      </c>
      <c r="E1897" s="33">
        <v>43536</v>
      </c>
      <c r="F1897" s="30">
        <v>72.900000000000006</v>
      </c>
      <c r="G1897" s="30">
        <v>3</v>
      </c>
      <c r="H1897" s="29" t="s">
        <v>12</v>
      </c>
      <c r="I1897" s="29" t="s">
        <v>15</v>
      </c>
      <c r="J1897" s="30">
        <v>3.0687000000000002</v>
      </c>
      <c r="K1897" s="30">
        <v>5.59</v>
      </c>
      <c r="L1897" s="30"/>
      <c r="M1897" s="30">
        <v>2.95</v>
      </c>
      <c r="N1897" s="84">
        <f>[1]!b_anal_modidura_cnbd(A1897,E1897,1)</f>
        <v>2.6825999999999999</v>
      </c>
      <c r="O1897" s="85">
        <f>[1]!b_anal_yield_cnbd(A1897,D1897-1,1)</f>
        <v>3.1798999999999999</v>
      </c>
      <c r="P1897" s="86">
        <f>IF(U:U="国开1",0.09/N1897+J1897,IF(U:U="国开3",0.14/N1897+J1897,IF(U:U="国开5",0.24/N1897+J1897,IF(U:U="国开7",0.24/N1897+J1897,IF(U:U="国开10",0.29/N1897+J1897,IF(U:U="口行1",0.08/N1897+J1897,IF(U:U="口行2",0.08/N1897+J1897,IF(U:U="口行3",0.08/N1897+J1897,IF(U:U="口行5",0.13/N1897+J1897,IF(U:U="口行7",0.13/N1897+J1897,IF(U:U="口行10",0.18/N1897+J1897,IF(U:U="农发1",0.09/N1897+J1897,IF(U:U="农发2",0.09/N1897+J1897,IF(U:U="农发3",0.09/N1897+J1897,IF(U:U="农发5",0.14/N1897+J1897,IF(U:U="农发7",0.19/N1897+J1897,IF(U:U="农发10",0.19/N1897+J1897,IF(U:U="农发20",0.24/N1897+J1897,IF(U:U="国债1",0.05/N1897+J1897,IF(U:U="国债2",0.05/N1897+J1897,IF(U:U="国债3",0.05/N1897+J1897,IF(U:U="国开0",0,IF(U:U="农发0",0,IF(U:U="国债0",0,IF(U:U="口行0",0,0.1/N1897+J1897)))))))))))))))))))))))))</f>
        <v>3.1208881756504887</v>
      </c>
      <c r="Q1897" s="1"/>
      <c r="R1897" s="88">
        <f t="shared" si="58"/>
        <v>-5.9011824349511244</v>
      </c>
      <c r="S1897" s="1"/>
      <c r="U1897" s="1" t="str">
        <f>IF(I:I="国家开发银行","国开",IF(I:I="中国进出口银行","口行",IF(I:I="中国农业发展银行","农发","国债")))&amp;IF(G:G&lt;1,"0",G1897)</f>
        <v>国开3</v>
      </c>
      <c r="W1897" s="1"/>
      <c r="X1897" s="1"/>
    </row>
    <row r="1898" spans="1:24" ht="15.75" hidden="1" x14ac:dyDescent="0.25">
      <c r="A1898" s="113" t="str">
        <f t="shared" si="59"/>
        <v>180413.IB</v>
      </c>
      <c r="B1898" s="29" t="s">
        <v>5235</v>
      </c>
      <c r="C1898" s="29" t="s">
        <v>5236</v>
      </c>
      <c r="D1898" s="33">
        <v>43535</v>
      </c>
      <c r="E1898" s="33">
        <v>43537</v>
      </c>
      <c r="F1898" s="30">
        <v>70</v>
      </c>
      <c r="G1898" s="30">
        <v>5</v>
      </c>
      <c r="H1898" s="29" t="s">
        <v>12</v>
      </c>
      <c r="I1898" s="29" t="s">
        <v>41</v>
      </c>
      <c r="J1898" s="30">
        <v>3.4519000000000002</v>
      </c>
      <c r="K1898" s="30">
        <v>2.25</v>
      </c>
      <c r="L1898" s="30"/>
      <c r="M1898" s="30">
        <v>1.73</v>
      </c>
      <c r="N1898" s="84">
        <f>[1]!b_anal_modidura_cnbd(A1898,E1898,1)</f>
        <v>4.2148000000000003</v>
      </c>
      <c r="O1898" s="85">
        <f>[1]!b_anal_yield_cnbd(A1898,D1898,1)</f>
        <v>3.4849999999999999</v>
      </c>
      <c r="P1898" s="86">
        <f>IF(U:U="国开1",0.09/N1898+J1898,IF(U:U="国开3",0.14/N1898+J1898,IF(U:U="国开5",0.24/N1898+J1898,IF(U:U="国开7",0.24/N1898+J1898,IF(U:U="国开10",0.29/N1898+J1898,IF(U:U="口行1",0.08/N1898+J1898,IF(U:U="口行2",0.08/N1898+J1898,IF(U:U="口行3",0.08/N1898+J1898,IF(U:U="口行5",0.13/N1898+J1898,IF(U:U="口行7",0.13/N1898+J1898,IF(U:U="口行10",0.18/N1898+J1898,IF(U:U="农发1",0.09/N1898+J1898,IF(U:U="农发2",0.09/N1898+J1898,IF(U:U="农发3",0.09/N1898+J1898,IF(U:U="农发5",0.14/N1898+J1898,IF(U:U="农发7",0.19/N1898+J1898,IF(U:U="农发10",0.19/N1898+J1898,IF(U:U="农发20",0.24/N1898+J1898,IF(U:U="国债1",0.05/N1898+J1898,IF(U:U="国债2",0.05/N1898+J1898,IF(U:U="国债3",0.05/N1898+J1898,IF(U:U="国开0",0,IF(U:U="农发0",0,IF(U:U="国债0",0,IF(U:U="口行0",0,0.1/N1898+J1898)))))))))))))))))))))))))</f>
        <v>3.485116285470248</v>
      </c>
      <c r="Q1898" s="1"/>
      <c r="R1898" s="88">
        <f t="shared" si="58"/>
        <v>1.1628547024811198E-2</v>
      </c>
      <c r="S1898" s="1"/>
      <c r="U1898" s="1" t="str">
        <f>IF(I:I="国家开发银行","国开",IF(I:I="中国进出口银行","口行",IF(I:I="中国农业发展银行","农发","国债")))&amp;IF(G:G&lt;1,"0",G1898)</f>
        <v>农发5</v>
      </c>
      <c r="W1898" s="1"/>
      <c r="X1898" s="1"/>
    </row>
    <row r="1899" spans="1:24" ht="15.75" hidden="1" x14ac:dyDescent="0.25">
      <c r="A1899" s="113" t="str">
        <f t="shared" si="59"/>
        <v>180412.IB</v>
      </c>
      <c r="B1899" s="29" t="s">
        <v>5237</v>
      </c>
      <c r="C1899" s="29" t="s">
        <v>5238</v>
      </c>
      <c r="D1899" s="33">
        <v>43535</v>
      </c>
      <c r="E1899" s="33">
        <v>43537</v>
      </c>
      <c r="F1899" s="30">
        <v>70</v>
      </c>
      <c r="G1899" s="30">
        <v>3</v>
      </c>
      <c r="H1899" s="29" t="s">
        <v>12</v>
      </c>
      <c r="I1899" s="29" t="s">
        <v>41</v>
      </c>
      <c r="J1899" s="30">
        <v>3.1238999999999999</v>
      </c>
      <c r="K1899" s="30">
        <v>2.48</v>
      </c>
      <c r="L1899" s="30"/>
      <c r="M1899" s="30">
        <v>1.96</v>
      </c>
      <c r="N1899" s="84">
        <f>[1]!b_anal_modidura_cnbd(A1899,E1899,1)</f>
        <v>2.5182000000000002</v>
      </c>
      <c r="O1899" s="85">
        <f>[1]!b_anal_yield_cnbd(A1899,D1899,1)</f>
        <v>3.1703000000000001</v>
      </c>
      <c r="P1899" s="86">
        <f>IF(U:U="国开1",0.09/N1899+J1899,IF(U:U="国开3",0.14/N1899+J1899,IF(U:U="国开5",0.24/N1899+J1899,IF(U:U="国开7",0.24/N1899+J1899,IF(U:U="国开10",0.29/N1899+J1899,IF(U:U="口行1",0.08/N1899+J1899,IF(U:U="口行2",0.08/N1899+J1899,IF(U:U="口行3",0.08/N1899+J1899,IF(U:U="口行5",0.13/N1899+J1899,IF(U:U="口行7",0.13/N1899+J1899,IF(U:U="口行10",0.18/N1899+J1899,IF(U:U="农发1",0.09/N1899+J1899,IF(U:U="农发2",0.09/N1899+J1899,IF(U:U="农发3",0.09/N1899+J1899,IF(U:U="农发5",0.14/N1899+J1899,IF(U:U="农发7",0.19/N1899+J1899,IF(U:U="农发10",0.19/N1899+J1899,IF(U:U="农发20",0.24/N1899+J1899,IF(U:U="国债1",0.05/N1899+J1899,IF(U:U="国债2",0.05/N1899+J1899,IF(U:U="国债3",0.05/N1899+J1899,IF(U:U="国开0",0,IF(U:U="农发0",0,IF(U:U="国债0",0,IF(U:U="口行0",0,0.1/N1899+J1899)))))))))))))))))))))))))</f>
        <v>3.1596398141529662</v>
      </c>
      <c r="Q1899" s="1"/>
      <c r="R1899" s="88">
        <f t="shared" si="58"/>
        <v>-1.0660185847033876</v>
      </c>
      <c r="S1899" s="1"/>
      <c r="U1899" s="1" t="str">
        <f>IF(I:I="国家开发银行","国开",IF(I:I="中国进出口银行","口行",IF(I:I="中国农业发展银行","农发","国债")))&amp;IF(G:G&lt;1,"0",G1899)</f>
        <v>农发3</v>
      </c>
      <c r="W1899" s="1"/>
      <c r="X1899" s="1"/>
    </row>
    <row r="1900" spans="1:24" ht="15.75" hidden="1" x14ac:dyDescent="0.25">
      <c r="A1900" s="113" t="str">
        <f t="shared" si="59"/>
        <v>190205.IB</v>
      </c>
      <c r="B1900" s="29" t="s">
        <v>5239</v>
      </c>
      <c r="C1900" s="29" t="s">
        <v>5240</v>
      </c>
      <c r="D1900" s="33">
        <v>43536</v>
      </c>
      <c r="E1900" s="33">
        <v>43538</v>
      </c>
      <c r="F1900" s="30">
        <v>150</v>
      </c>
      <c r="G1900" s="30">
        <v>10</v>
      </c>
      <c r="H1900" s="29" t="s">
        <v>12</v>
      </c>
      <c r="I1900" s="29" t="s">
        <v>15</v>
      </c>
      <c r="J1900" s="30">
        <v>3.5941000000000001</v>
      </c>
      <c r="K1900" s="30">
        <v>3.44</v>
      </c>
      <c r="L1900" s="30"/>
      <c r="M1900" s="30">
        <v>1.1499999999999999</v>
      </c>
      <c r="N1900" s="84">
        <f>[1]!b_anal_modidura_cnbd(A1900,E1900,1)</f>
        <v>8.1301000000000005</v>
      </c>
      <c r="O1900" s="85">
        <f>[1]!b_anal_yield_cnbd(A1900,D1900-1,1)</f>
        <v>3.6124999999999998</v>
      </c>
      <c r="P1900" s="86">
        <f>IF(U:U="国开1",0.09/N1900+J1900,IF(U:U="国开3",0.14/N1900+J1900,IF(U:U="国开5",0.24/N1900+J1900,IF(U:U="国开7",0.24/N1900+J1900,IF(U:U="国开10",0.29/N1900+J1900,IF(U:U="口行1",0.08/N1900+J1900,IF(U:U="口行2",0.08/N1900+J1900,IF(U:U="口行3",0.08/N1900+J1900,IF(U:U="口行5",0.13/N1900+J1900,IF(U:U="口行7",0.13/N1900+J1900,IF(U:U="口行10",0.18/N1900+J1900,IF(U:U="农发1",0.09/N1900+J1900,IF(U:U="农发2",0.09/N1900+J1900,IF(U:U="农发3",0.09/N1900+J1900,IF(U:U="农发5",0.14/N1900+J1900,IF(U:U="农发7",0.19/N1900+J1900,IF(U:U="农发10",0.19/N1900+J1900,IF(U:U="农发20",0.24/N1900+J1900,IF(U:U="国债1",0.05/N1900+J1900,IF(U:U="国债2",0.05/N1900+J1900,IF(U:U="国债3",0.05/N1900+J1900,IF(U:U="国开0",0,IF(U:U="农发0",0,IF(U:U="国债0",0,IF(U:U="口行0",0,0.1/N1900+J1900)))))))))))))))))))))))))</f>
        <v>3.6297699179591887</v>
      </c>
      <c r="Q1900" s="1"/>
      <c r="R1900" s="88">
        <f t="shared" si="58"/>
        <v>1.7269917959188863</v>
      </c>
      <c r="S1900" s="1"/>
      <c r="U1900" s="1" t="str">
        <f>IF(I:I="国家开发银行","国开",IF(I:I="中国进出口银行","口行",IF(I:I="中国农业发展银行","农发","国债")))&amp;IF(G:G&lt;1,"0",G1900)</f>
        <v>国开10</v>
      </c>
      <c r="W1900" s="1"/>
      <c r="X1900" s="1"/>
    </row>
    <row r="1901" spans="1:24" ht="15.75" hidden="1" x14ac:dyDescent="0.25">
      <c r="A1901" s="113" t="str">
        <f t="shared" si="59"/>
        <v>190203.IB</v>
      </c>
      <c r="B1901" s="29" t="s">
        <v>5241</v>
      </c>
      <c r="C1901" s="29" t="s">
        <v>5242</v>
      </c>
      <c r="D1901" s="33">
        <v>43536</v>
      </c>
      <c r="E1901" s="33">
        <v>43538</v>
      </c>
      <c r="F1901" s="30">
        <v>90</v>
      </c>
      <c r="G1901" s="30">
        <v>5</v>
      </c>
      <c r="H1901" s="29" t="s">
        <v>12</v>
      </c>
      <c r="I1901" s="29" t="s">
        <v>15</v>
      </c>
      <c r="J1901" s="30">
        <v>3.4184999999999999</v>
      </c>
      <c r="K1901" s="30">
        <v>3.8</v>
      </c>
      <c r="L1901" s="30"/>
      <c r="M1901" s="30">
        <v>3.72</v>
      </c>
      <c r="N1901" s="84">
        <f>[1]!b_anal_modidura_cnbd(A1901,E1901,1)</f>
        <v>4.4238999999999997</v>
      </c>
      <c r="O1901" s="85">
        <f>[1]!b_anal_yield_cnbd(A1901,D1901-1,1)</f>
        <v>3.4249999999999998</v>
      </c>
      <c r="P1901" s="86">
        <f>IF(U:U="国开1",0.09/N1901+J1901,IF(U:U="国开3",0.14/N1901+J1901,IF(U:U="国开5",0.24/N1901+J1901,IF(U:U="国开7",0.24/N1901+J1901,IF(U:U="国开10",0.29/N1901+J1901,IF(U:U="口行1",0.08/N1901+J1901,IF(U:U="口行2",0.08/N1901+J1901,IF(U:U="口行3",0.08/N1901+J1901,IF(U:U="口行5",0.13/N1901+J1901,IF(U:U="口行7",0.13/N1901+J1901,IF(U:U="口行10",0.18/N1901+J1901,IF(U:U="农发1",0.09/N1901+J1901,IF(U:U="农发2",0.09/N1901+J1901,IF(U:U="农发3",0.09/N1901+J1901,IF(U:U="农发5",0.14/N1901+J1901,IF(U:U="农发7",0.19/N1901+J1901,IF(U:U="农发10",0.19/N1901+J1901,IF(U:U="农发20",0.24/N1901+J1901,IF(U:U="国债1",0.05/N1901+J1901,IF(U:U="国债2",0.05/N1901+J1901,IF(U:U="国债3",0.05/N1901+J1901,IF(U:U="国开0",0,IF(U:U="农发0",0,IF(U:U="国债0",0,IF(U:U="口行0",0,0.1/N1901+J1901)))))))))))))))))))))))))</f>
        <v>3.4727507742037567</v>
      </c>
      <c r="Q1901" s="1"/>
      <c r="R1901" s="88">
        <f t="shared" si="58"/>
        <v>4.7750774203756841</v>
      </c>
      <c r="S1901" s="1"/>
      <c r="U1901" s="1" t="str">
        <f>IF(I:I="国家开发银行","国开",IF(I:I="中国进出口银行","口行",IF(I:I="中国农业发展银行","农发","国债")))&amp;IF(G:G&lt;1,"0",G1901)</f>
        <v>国开5</v>
      </c>
      <c r="W1901" s="1"/>
      <c r="X1901" s="1"/>
    </row>
    <row r="1902" spans="1:24" ht="15.75" hidden="1" x14ac:dyDescent="0.25">
      <c r="A1902" s="113" t="str">
        <f t="shared" si="59"/>
        <v>190401.IB</v>
      </c>
      <c r="B1902" s="29" t="s">
        <v>5243</v>
      </c>
      <c r="C1902" s="29" t="s">
        <v>5244</v>
      </c>
      <c r="D1902" s="33">
        <v>43537</v>
      </c>
      <c r="E1902" s="33">
        <v>43542</v>
      </c>
      <c r="F1902" s="30">
        <v>70</v>
      </c>
      <c r="G1902" s="30">
        <v>10</v>
      </c>
      <c r="H1902" s="29" t="s">
        <v>12</v>
      </c>
      <c r="I1902" s="29" t="s">
        <v>41</v>
      </c>
      <c r="J1902" s="30">
        <v>3.8348</v>
      </c>
      <c r="K1902" s="30">
        <v>2.58</v>
      </c>
      <c r="L1902" s="30"/>
      <c r="M1902" s="30">
        <v>1.21</v>
      </c>
      <c r="N1902" s="84">
        <f>[1]!b_anal_modidura_cnbd(A1902,E1902,1)</f>
        <v>8.0541999999999998</v>
      </c>
      <c r="O1902" s="85">
        <f>[1]!b_anal_yield_cnbd(A1902,D1902-1,1)</f>
        <v>3.86</v>
      </c>
      <c r="P1902" s="86">
        <f>IF(U:U="国开1",0.09/N1902+J1902,IF(U:U="国开3",0.14/N1902+J1902,IF(U:U="国开5",0.24/N1902+J1902,IF(U:U="国开7",0.24/N1902+J1902,IF(U:U="国开10",0.29/N1902+J1902,IF(U:U="口行1",0.08/N1902+J1902,IF(U:U="口行2",0.08/N1902+J1902,IF(U:U="口行3",0.08/N1902+J1902,IF(U:U="口行5",0.13/N1902+J1902,IF(U:U="口行7",0.13/N1902+J1902,IF(U:U="口行10",0.18/N1902+J1902,IF(U:U="农发1",0.09/N1902+J1902,IF(U:U="农发2",0.09/N1902+J1902,IF(U:U="农发3",0.09/N1902+J1902,IF(U:U="农发5",0.14/N1902+J1902,IF(U:U="农发7",0.19/N1902+J1902,IF(U:U="农发10",0.19/N1902+J1902,IF(U:U="农发20",0.24/N1902+J1902,IF(U:U="国债1",0.05/N1902+J1902,IF(U:U="国债2",0.05/N1902+J1902,IF(U:U="国债3",0.05/N1902+J1902,IF(U:U="国开0",0,IF(U:U="农发0",0,IF(U:U="国债0",0,IF(U:U="口行0",0,0.1/N1902+J1902)))))))))))))))))))))))))</f>
        <v>3.8583901765538475</v>
      </c>
      <c r="Q1902" s="1"/>
      <c r="R1902" s="88">
        <f t="shared" si="58"/>
        <v>-0.16098234461523475</v>
      </c>
      <c r="S1902" s="1"/>
      <c r="U1902" s="1" t="str">
        <f>IF(I:I="国家开发银行","国开",IF(I:I="中国进出口银行","口行",IF(I:I="中国农业发展银行","农发","国债")))&amp;IF(G:G&lt;1,"0",G1902)</f>
        <v>农发10</v>
      </c>
      <c r="W1902" s="1"/>
      <c r="X1902" s="1"/>
    </row>
    <row r="1903" spans="1:24" ht="15.75" hidden="1" x14ac:dyDescent="0.25">
      <c r="A1903" s="113" t="str">
        <f t="shared" si="59"/>
        <v>180023.IB</v>
      </c>
      <c r="B1903" s="29" t="s">
        <v>5245</v>
      </c>
      <c r="C1903" s="29" t="s">
        <v>5246</v>
      </c>
      <c r="D1903" s="33">
        <v>43537</v>
      </c>
      <c r="E1903" s="33">
        <v>43538</v>
      </c>
      <c r="F1903" s="30">
        <v>200</v>
      </c>
      <c r="G1903" s="30">
        <v>5</v>
      </c>
      <c r="H1903" s="29" t="s">
        <v>12</v>
      </c>
      <c r="I1903" s="29" t="s">
        <v>31</v>
      </c>
      <c r="J1903" s="30">
        <v>2.9582999999999999</v>
      </c>
      <c r="K1903" s="30">
        <v>2.63</v>
      </c>
      <c r="L1903" s="30">
        <v>2.9910000000000001</v>
      </c>
      <c r="M1903" s="30">
        <v>1.37</v>
      </c>
      <c r="N1903" s="84">
        <f>[1]!b_anal_modidura_cnbd(A1903,E1903,1)</f>
        <v>4.1653000000000002</v>
      </c>
      <c r="O1903" s="85">
        <f>[1]!b_anal_yield_cnbd(A1903,D1903-1,1)</f>
        <v>3.0051000000000001</v>
      </c>
      <c r="P1903" s="86">
        <f>IF(U:U="国开1",0.09/N1903+J1903,IF(U:U="国开3",0.14/N1903+J1903,IF(U:U="国开5",0.24/N1903+J1903,IF(U:U="国开7",0.24/N1903+J1903,IF(U:U="国开10",0.29/N1903+J1903,IF(U:U="口行1",0.08/N1903+J1903,IF(U:U="口行2",0.08/N1903+J1903,IF(U:U="口行3",0.08/N1903+J1903,IF(U:U="口行5",0.13/N1903+J1903,IF(U:U="口行7",0.13/N1903+J1903,IF(U:U="口行10",0.18/N1903+J1903,IF(U:U="农发1",0.09/N1903+J1903,IF(U:U="农发2",0.09/N1903+J1903,IF(U:U="农发3",0.09/N1903+J1903,IF(U:U="农发5",0.14/N1903+J1903,IF(U:U="农发7",0.19/N1903+J1903,IF(U:U="农发10",0.19/N1903+J1903,IF(U:U="农发20",0.24/N1903+J1903,IF(U:U="国债1",0.05/N1903+J1903,IF(U:U="国债2",0.05/N1903+J1903,IF(U:U="国债3",0.05/N1903+J1903,IF(U:U="国开0",0,IF(U:U="农发0",0,IF(U:U="国债0",0,IF(U:U="口行0",0,0.1/N1903+J1903)))))))))))))))))))))))))</f>
        <v>2.9823078745828631</v>
      </c>
      <c r="Q1903" s="1"/>
      <c r="R1903" s="88">
        <f t="shared" si="58"/>
        <v>-2.2792125417137044</v>
      </c>
      <c r="S1903" s="1"/>
      <c r="U1903" s="1" t="str">
        <f>IF(I:I="国家开发银行","国开",IF(I:I="中国进出口银行","口行",IF(I:I="中国农业发展银行","农发","国债")))&amp;IF(G:G&lt;1,"0",G1903)</f>
        <v>国债5</v>
      </c>
      <c r="W1903" s="1"/>
      <c r="X1903" s="1"/>
    </row>
    <row r="1904" spans="1:24" ht="15.75" hidden="1" x14ac:dyDescent="0.25">
      <c r="A1904" s="113" t="str">
        <f t="shared" si="59"/>
        <v>180411.IB</v>
      </c>
      <c r="B1904" s="29" t="s">
        <v>5247</v>
      </c>
      <c r="C1904" s="29" t="s">
        <v>5248</v>
      </c>
      <c r="D1904" s="33">
        <v>43537</v>
      </c>
      <c r="E1904" s="33">
        <v>43542</v>
      </c>
      <c r="F1904" s="30">
        <v>50</v>
      </c>
      <c r="G1904" s="30">
        <v>7</v>
      </c>
      <c r="H1904" s="29" t="s">
        <v>12</v>
      </c>
      <c r="I1904" s="29" t="s">
        <v>41</v>
      </c>
      <c r="J1904" s="30">
        <v>3.819</v>
      </c>
      <c r="K1904" s="30">
        <v>1.93</v>
      </c>
      <c r="L1904" s="30"/>
      <c r="M1904" s="30">
        <v>2.89</v>
      </c>
      <c r="N1904" s="84">
        <f>[1]!b_anal_modidura_cnbd(A1904,E1904,1)</f>
        <v>5.6833999999999998</v>
      </c>
      <c r="O1904" s="85">
        <f>[1]!b_anal_yield_cnbd(A1904,D1904-1,1)</f>
        <v>3.8001</v>
      </c>
      <c r="P1904" s="86">
        <f>IF(U:U="国开1",0.09/N1904+J1904,IF(U:U="国开3",0.14/N1904+J1904,IF(U:U="国开5",0.24/N1904+J1904,IF(U:U="国开7",0.24/N1904+J1904,IF(U:U="国开10",0.29/N1904+J1904,IF(U:U="口行1",0.08/N1904+J1904,IF(U:U="口行2",0.08/N1904+J1904,IF(U:U="口行3",0.08/N1904+J1904,IF(U:U="口行5",0.13/N1904+J1904,IF(U:U="口行7",0.13/N1904+J1904,IF(U:U="口行10",0.18/N1904+J1904,IF(U:U="农发1",0.09/N1904+J1904,IF(U:U="农发2",0.09/N1904+J1904,IF(U:U="农发3",0.09/N1904+J1904,IF(U:U="农发5",0.14/N1904+J1904,IF(U:U="农发7",0.19/N1904+J1904,IF(U:U="农发10",0.19/N1904+J1904,IF(U:U="农发20",0.24/N1904+J1904,IF(U:U="国债1",0.05/N1904+J1904,IF(U:U="国债2",0.05/N1904+J1904,IF(U:U="国债3",0.05/N1904+J1904,IF(U:U="国开0",0,IF(U:U="农发0",0,IF(U:U="国债0",0,IF(U:U="口行0",0,0.1/N1904+J1904)))))))))))))))))))))))))</f>
        <v>3.8524306928950978</v>
      </c>
      <c r="Q1904" s="1"/>
      <c r="R1904" s="88">
        <f t="shared" si="58"/>
        <v>5.233069289509773</v>
      </c>
      <c r="S1904" s="1"/>
      <c r="U1904" s="1" t="str">
        <f>IF(I:I="国家开发银行","国开",IF(I:I="中国进出口银行","口行",IF(I:I="中国农业发展银行","农发","国债")))&amp;IF(G:G&lt;1,"0",G1904)</f>
        <v>农发7</v>
      </c>
      <c r="W1904" s="1"/>
      <c r="X1904" s="1"/>
    </row>
    <row r="1905" spans="1:24" ht="15.75" hidden="1" x14ac:dyDescent="0.25">
      <c r="A1905" s="113" t="str">
        <f t="shared" si="59"/>
        <v>190204.IB</v>
      </c>
      <c r="B1905" s="29" t="s">
        <v>5249</v>
      </c>
      <c r="C1905" s="29" t="s">
        <v>5250</v>
      </c>
      <c r="D1905" s="33">
        <v>43538</v>
      </c>
      <c r="E1905" s="33">
        <v>43542</v>
      </c>
      <c r="F1905" s="30">
        <v>60</v>
      </c>
      <c r="G1905" s="30">
        <v>7</v>
      </c>
      <c r="H1905" s="29" t="s">
        <v>12</v>
      </c>
      <c r="I1905" s="29" t="s">
        <v>15</v>
      </c>
      <c r="J1905" s="30">
        <v>3.7728000000000002</v>
      </c>
      <c r="K1905" s="30">
        <v>2.11</v>
      </c>
      <c r="L1905" s="30"/>
      <c r="M1905" s="30">
        <v>1.58</v>
      </c>
      <c r="N1905" s="84">
        <f>[1]!b_anal_modidura_cnbd(A1905,E1905,1)</f>
        <v>6.0084999999999997</v>
      </c>
      <c r="O1905" s="85">
        <f>[1]!b_anal_yield_cnbd(A1905,D1905-1,1)</f>
        <v>3.79</v>
      </c>
      <c r="P1905" s="86">
        <f>IF(U:U="国开1",0.09/N1905+J1905,IF(U:U="国开3",0.14/N1905+J1905,IF(U:U="国开5",0.24/N1905+J1905,IF(U:U="国开7",0.24/N1905+J1905,IF(U:U="国开10",0.29/N1905+J1905,IF(U:U="口行1",0.08/N1905+J1905,IF(U:U="口行2",0.08/N1905+J1905,IF(U:U="口行3",0.08/N1905+J1905,IF(U:U="口行5",0.13/N1905+J1905,IF(U:U="口行7",0.13/N1905+J1905,IF(U:U="口行10",0.18/N1905+J1905,IF(U:U="农发1",0.09/N1905+J1905,IF(U:U="农发2",0.09/N1905+J1905,IF(U:U="农发3",0.09/N1905+J1905,IF(U:U="农发5",0.14/N1905+J1905,IF(U:U="农发7",0.19/N1905+J1905,IF(U:U="农发10",0.19/N1905+J1905,IF(U:U="农发20",0.24/N1905+J1905,IF(U:U="国债1",0.05/N1905+J1905,IF(U:U="国债2",0.05/N1905+J1905,IF(U:U="国债3",0.05/N1905+J1905,IF(U:U="国开0",0,IF(U:U="农发0",0,IF(U:U="国债0",0,IF(U:U="口行0",0,0.1/N1905+J1905)))))))))))))))))))))))))</f>
        <v>3.8127434134975453</v>
      </c>
      <c r="Q1905" s="1"/>
      <c r="R1905" s="88">
        <f t="shared" si="58"/>
        <v>2.2743413497545273</v>
      </c>
      <c r="S1905" s="1"/>
      <c r="U1905" s="1" t="str">
        <f>IF(I:I="国家开发银行","国开",IF(I:I="中国进出口银行","口行",IF(I:I="中国农业发展银行","农发","国债")))&amp;IF(G:G&lt;1,"0",G1905)</f>
        <v>国开7</v>
      </c>
      <c r="W1905" s="1"/>
      <c r="X1905" s="1"/>
    </row>
    <row r="1906" spans="1:24" ht="15.75" hidden="1" x14ac:dyDescent="0.25">
      <c r="A1906" s="113" t="str">
        <f t="shared" si="59"/>
        <v>180310.IB</v>
      </c>
      <c r="B1906" s="29" t="s">
        <v>5251</v>
      </c>
      <c r="C1906" s="29" t="s">
        <v>5252</v>
      </c>
      <c r="D1906" s="33">
        <v>43538</v>
      </c>
      <c r="E1906" s="33">
        <v>43542</v>
      </c>
      <c r="F1906" s="30">
        <v>30</v>
      </c>
      <c r="G1906" s="30">
        <v>10</v>
      </c>
      <c r="H1906" s="29" t="s">
        <v>12</v>
      </c>
      <c r="I1906" s="29" t="s">
        <v>22</v>
      </c>
      <c r="J1906" s="30">
        <v>3.8542000000000001</v>
      </c>
      <c r="K1906" s="30">
        <v>3.71</v>
      </c>
      <c r="L1906" s="30"/>
      <c r="M1906" s="30">
        <v>1.8</v>
      </c>
      <c r="N1906" s="84">
        <f>[1]!b_anal_modidura_cnbd(A1906,E1906,1)</f>
        <v>6.9695999999999998</v>
      </c>
      <c r="O1906" s="85">
        <f>[1]!b_anal_yield_cnbd(A1906,D1906-1,1)</f>
        <v>3.8965000000000001</v>
      </c>
      <c r="P1906" s="86">
        <f>IF(U:U="国开1",0.09/N1906+J1906,IF(U:U="国开3",0.14/N1906+J1906,IF(U:U="国开5",0.24/N1906+J1906,IF(U:U="国开7",0.24/N1906+J1906,IF(U:U="国开10",0.29/N1906+J1906,IF(U:U="口行1",0.08/N1906+J1906,IF(U:U="口行2",0.08/N1906+J1906,IF(U:U="口行3",0.08/N1906+J1906,IF(U:U="口行5",0.13/N1906+J1906,IF(U:U="口行7",0.13/N1906+J1906,IF(U:U="口行10",0.18/N1906+J1906,IF(U:U="农发1",0.09/N1906+J1906,IF(U:U="农发2",0.09/N1906+J1906,IF(U:U="农发3",0.09/N1906+J1906,IF(U:U="农发5",0.14/N1906+J1906,IF(U:U="农发7",0.19/N1906+J1906,IF(U:U="农发10",0.19/N1906+J1906,IF(U:U="农发20",0.24/N1906+J1906,IF(U:U="国债1",0.05/N1906+J1906,IF(U:U="国债2",0.05/N1906+J1906,IF(U:U="国债3",0.05/N1906+J1906,IF(U:U="国开0",0,IF(U:U="农发0",0,IF(U:U="国债0",0,IF(U:U="口行0",0,0.1/N1906+J1906)))))))))))))))))))))))))</f>
        <v>3.8800264462809917</v>
      </c>
      <c r="Q1906" s="1"/>
      <c r="R1906" s="88">
        <f t="shared" si="58"/>
        <v>-1.6473553719008383</v>
      </c>
      <c r="S1906" s="1"/>
      <c r="U1906" s="1" t="str">
        <f>IF(I:I="国家开发银行","国开",IF(I:I="中国进出口银行","口行",IF(I:I="中国农业发展银行","农发","国债")))&amp;IF(G:G&lt;1,"0",G1906)</f>
        <v>口行10</v>
      </c>
      <c r="W1906" s="1"/>
      <c r="X1906" s="1"/>
    </row>
    <row r="1907" spans="1:24" ht="15.75" hidden="1" x14ac:dyDescent="0.25">
      <c r="A1907" s="113" t="str">
        <f t="shared" si="59"/>
        <v>190305.IB</v>
      </c>
      <c r="B1907" s="29" t="s">
        <v>5253</v>
      </c>
      <c r="C1907" s="29" t="s">
        <v>5254</v>
      </c>
      <c r="D1907" s="33">
        <v>43538</v>
      </c>
      <c r="E1907" s="33">
        <v>43542</v>
      </c>
      <c r="F1907" s="30">
        <v>50</v>
      </c>
      <c r="G1907" s="30">
        <v>5</v>
      </c>
      <c r="H1907" s="29" t="s">
        <v>12</v>
      </c>
      <c r="I1907" s="29" t="s">
        <v>22</v>
      </c>
      <c r="J1907" s="30">
        <v>3.4872999999999998</v>
      </c>
      <c r="K1907" s="30">
        <v>1.99</v>
      </c>
      <c r="L1907" s="30"/>
      <c r="M1907" s="30">
        <v>1.39</v>
      </c>
      <c r="N1907" s="84">
        <f>[1]!b_anal_modidura_cnbd(A1907,E1907,1)</f>
        <v>4.4371999999999998</v>
      </c>
      <c r="O1907" s="85">
        <f>[1]!b_anal_yield_cnbd(A1907,D1907-1,1)</f>
        <v>3.4899</v>
      </c>
      <c r="P1907" s="86">
        <f>IF(U:U="国开1",0.09/N1907+J1907,IF(U:U="国开3",0.14/N1907+J1907,IF(U:U="国开5",0.24/N1907+J1907,IF(U:U="国开7",0.24/N1907+J1907,IF(U:U="国开10",0.29/N1907+J1907,IF(U:U="口行1",0.08/N1907+J1907,IF(U:U="口行2",0.08/N1907+J1907,IF(U:U="口行3",0.08/N1907+J1907,IF(U:U="口行5",0.13/N1907+J1907,IF(U:U="口行7",0.13/N1907+J1907,IF(U:U="口行10",0.18/N1907+J1907,IF(U:U="农发1",0.09/N1907+J1907,IF(U:U="农发2",0.09/N1907+J1907,IF(U:U="农发3",0.09/N1907+J1907,IF(U:U="农发5",0.14/N1907+J1907,IF(U:U="农发7",0.19/N1907+J1907,IF(U:U="农发10",0.19/N1907+J1907,IF(U:U="农发20",0.24/N1907+J1907,IF(U:U="国债1",0.05/N1907+J1907,IF(U:U="国债2",0.05/N1907+J1907,IF(U:U="国债3",0.05/N1907+J1907,IF(U:U="国开0",0,IF(U:U="农发0",0,IF(U:U="国债0",0,IF(U:U="口行0",0,0.1/N1907+J1907)))))))))))))))))))))))))</f>
        <v>3.516597755341206</v>
      </c>
      <c r="Q1907" s="1"/>
      <c r="R1907" s="88">
        <f t="shared" si="58"/>
        <v>2.6697755341205998</v>
      </c>
      <c r="S1907" s="1"/>
      <c r="U1907" s="1" t="str">
        <f>IF(I:I="国家开发银行","国开",IF(I:I="中国进出口银行","口行",IF(I:I="中国农业发展银行","农发","国债")))&amp;IF(G:G&lt;1,"0",G1907)</f>
        <v>口行5</v>
      </c>
      <c r="W1907" s="1"/>
      <c r="X1907" s="1"/>
    </row>
    <row r="1908" spans="1:24" ht="15.75" hidden="1" x14ac:dyDescent="0.25">
      <c r="A1908" s="113" t="str">
        <f t="shared" si="59"/>
        <v>190202.IB</v>
      </c>
      <c r="B1908" s="29" t="s">
        <v>5255</v>
      </c>
      <c r="C1908" s="29" t="s">
        <v>5256</v>
      </c>
      <c r="D1908" s="33">
        <v>43538</v>
      </c>
      <c r="E1908" s="33">
        <v>43542</v>
      </c>
      <c r="F1908" s="30">
        <v>50</v>
      </c>
      <c r="G1908" s="30">
        <v>3</v>
      </c>
      <c r="H1908" s="29" t="s">
        <v>12</v>
      </c>
      <c r="I1908" s="29" t="s">
        <v>15</v>
      </c>
      <c r="J1908" s="30">
        <v>3.121</v>
      </c>
      <c r="K1908" s="30">
        <v>3.16</v>
      </c>
      <c r="L1908" s="30"/>
      <c r="M1908" s="30">
        <v>7.07</v>
      </c>
      <c r="N1908" s="84">
        <f>[1]!b_anal_modidura_cnbd(A1908,E1908,1)</f>
        <v>2.6659000000000002</v>
      </c>
      <c r="O1908" s="85">
        <f>[1]!b_anal_yield_cnbd(A1908,D1908-1,1)</f>
        <v>3.1566999999999998</v>
      </c>
      <c r="P1908" s="86">
        <f>IF(U:U="国开1",0.09/N1908+J1908,IF(U:U="国开3",0.14/N1908+J1908,IF(U:U="国开5",0.24/N1908+J1908,IF(U:U="国开7",0.24/N1908+J1908,IF(U:U="国开10",0.29/N1908+J1908,IF(U:U="口行1",0.08/N1908+J1908,IF(U:U="口行2",0.08/N1908+J1908,IF(U:U="口行3",0.08/N1908+J1908,IF(U:U="口行5",0.13/N1908+J1908,IF(U:U="口行7",0.13/N1908+J1908,IF(U:U="口行10",0.18/N1908+J1908,IF(U:U="农发1",0.09/N1908+J1908,IF(U:U="农发2",0.09/N1908+J1908,IF(U:U="农发3",0.09/N1908+J1908,IF(U:U="农发5",0.14/N1908+J1908,IF(U:U="农发7",0.19/N1908+J1908,IF(U:U="农发10",0.19/N1908+J1908,IF(U:U="农发20",0.24/N1908+J1908,IF(U:U="国债1",0.05/N1908+J1908,IF(U:U="国债2",0.05/N1908+J1908,IF(U:U="国债3",0.05/N1908+J1908,IF(U:U="国开0",0,IF(U:U="农发0",0,IF(U:U="国债0",0,IF(U:U="口行0",0,0.1/N1908+J1908)))))))))))))))))))))))))</f>
        <v>3.173515098090701</v>
      </c>
      <c r="Q1908" s="1"/>
      <c r="R1908" s="88">
        <f t="shared" si="58"/>
        <v>1.6815098090701142</v>
      </c>
      <c r="S1908" s="1"/>
      <c r="U1908" s="1" t="str">
        <f>IF(I:I="国家开发银行","国开",IF(I:I="中国进出口银行","口行",IF(I:I="中国农业发展银行","农发","国债")))&amp;IF(G:G&lt;1,"0",G1908)</f>
        <v>国开3</v>
      </c>
      <c r="W1908" s="1"/>
      <c r="X1908" s="1"/>
    </row>
    <row r="1909" spans="1:24" ht="15.75" hidden="1" x14ac:dyDescent="0.25">
      <c r="A1909" s="113" t="str">
        <f t="shared" si="59"/>
        <v>190303.IB</v>
      </c>
      <c r="B1909" s="29" t="s">
        <v>5257</v>
      </c>
      <c r="C1909" s="29" t="s">
        <v>5258</v>
      </c>
      <c r="D1909" s="33">
        <v>43538</v>
      </c>
      <c r="E1909" s="33">
        <v>43542</v>
      </c>
      <c r="F1909" s="30">
        <v>60</v>
      </c>
      <c r="G1909" s="30">
        <v>3</v>
      </c>
      <c r="H1909" s="29" t="s">
        <v>12</v>
      </c>
      <c r="I1909" s="29" t="s">
        <v>22</v>
      </c>
      <c r="J1909" s="30">
        <v>3.1867999999999999</v>
      </c>
      <c r="K1909" s="30">
        <v>2.13</v>
      </c>
      <c r="L1909" s="30"/>
      <c r="M1909" s="30">
        <v>5.94</v>
      </c>
      <c r="N1909" s="84">
        <f>[1]!b_anal_modidura_cnbd(A1909,E1909,1)</f>
        <v>2.7303000000000002</v>
      </c>
      <c r="O1909" s="85">
        <f>[1]!b_anal_yield_cnbd(A1909,D1909-1,1)</f>
        <v>3.1898</v>
      </c>
      <c r="P1909" s="86">
        <f>IF(U:U="国开1",0.09/N1909+J1909,IF(U:U="国开3",0.14/N1909+J1909,IF(U:U="国开5",0.24/N1909+J1909,IF(U:U="国开7",0.24/N1909+J1909,IF(U:U="国开10",0.29/N1909+J1909,IF(U:U="口行1",0.08/N1909+J1909,IF(U:U="口行2",0.08/N1909+J1909,IF(U:U="口行3",0.08/N1909+J1909,IF(U:U="口行5",0.13/N1909+J1909,IF(U:U="口行7",0.13/N1909+J1909,IF(U:U="口行10",0.18/N1909+J1909,IF(U:U="农发1",0.09/N1909+J1909,IF(U:U="农发2",0.09/N1909+J1909,IF(U:U="农发3",0.09/N1909+J1909,IF(U:U="农发5",0.14/N1909+J1909,IF(U:U="农发7",0.19/N1909+J1909,IF(U:U="农发10",0.19/N1909+J1909,IF(U:U="农发20",0.24/N1909+J1909,IF(U:U="国债1",0.05/N1909+J1909,IF(U:U="国债2",0.05/N1909+J1909,IF(U:U="国债3",0.05/N1909+J1909,IF(U:U="国开0",0,IF(U:U="农发0",0,IF(U:U="国债0",0,IF(U:U="口行0",0,0.1/N1909+J1909)))))))))))))))))))))))))</f>
        <v>3.2161008094348604</v>
      </c>
      <c r="Q1909" s="1"/>
      <c r="R1909" s="88">
        <f t="shared" si="58"/>
        <v>2.6300809434860462</v>
      </c>
      <c r="S1909" s="1"/>
      <c r="U1909" s="1" t="str">
        <f>IF(I:I="国家开发银行","国开",IF(I:I="中国进出口银行","口行",IF(I:I="中国农业发展银行","农发","国债")))&amp;IF(G:G&lt;1,"0",G1909)</f>
        <v>口行3</v>
      </c>
      <c r="W1909" s="1"/>
      <c r="X1909" s="1"/>
    </row>
    <row r="1910" spans="1:24" ht="15.75" hidden="1" x14ac:dyDescent="0.25">
      <c r="A1910" s="113" t="str">
        <f t="shared" si="59"/>
        <v>180412.IB</v>
      </c>
      <c r="B1910" s="29" t="s">
        <v>5259</v>
      </c>
      <c r="C1910" s="29" t="s">
        <v>5260</v>
      </c>
      <c r="D1910" s="33">
        <v>43542</v>
      </c>
      <c r="E1910" s="33">
        <v>43544</v>
      </c>
      <c r="F1910" s="30">
        <v>70</v>
      </c>
      <c r="G1910" s="30">
        <v>3</v>
      </c>
      <c r="H1910" s="29" t="s">
        <v>12</v>
      </c>
      <c r="I1910" s="29" t="s">
        <v>41</v>
      </c>
      <c r="J1910" s="30">
        <v>3.2185000000000001</v>
      </c>
      <c r="K1910" s="30">
        <v>2.31</v>
      </c>
      <c r="L1910" s="30"/>
      <c r="M1910" s="30">
        <v>1.1100000000000001</v>
      </c>
      <c r="N1910" s="84">
        <f>[1]!b_anal_modidura_cnbd(A1910,E1910,1)</f>
        <v>2.4977999999999998</v>
      </c>
      <c r="O1910" s="85">
        <f>[1]!b_anal_yield_cnbd(A1910,D1910,1)</f>
        <v>3.2610000000000001</v>
      </c>
      <c r="P1910" s="86">
        <f>IF(U:U="国开1",0.09/N1910+J1910,IF(U:U="国开3",0.14/N1910+J1910,IF(U:U="国开5",0.24/N1910+J1910,IF(U:U="国开7",0.24/N1910+J1910,IF(U:U="国开10",0.29/N1910+J1910,IF(U:U="口行1",0.08/N1910+J1910,IF(U:U="口行2",0.08/N1910+J1910,IF(U:U="口行3",0.08/N1910+J1910,IF(U:U="口行5",0.13/N1910+J1910,IF(U:U="口行7",0.13/N1910+J1910,IF(U:U="口行10",0.18/N1910+J1910,IF(U:U="农发1",0.09/N1910+J1910,IF(U:U="农发2",0.09/N1910+J1910,IF(U:U="农发3",0.09/N1910+J1910,IF(U:U="农发5",0.14/N1910+J1910,IF(U:U="农发7",0.19/N1910+J1910,IF(U:U="农发10",0.19/N1910+J1910,IF(U:U="农发20",0.24/N1910+J1910,IF(U:U="国债1",0.05/N1910+J1910,IF(U:U="国债2",0.05/N1910+J1910,IF(U:U="国债3",0.05/N1910+J1910,IF(U:U="国开0",0,IF(U:U="农发0",0,IF(U:U="国债0",0,IF(U:U="口行0",0,0.1/N1910+J1910)))))))))))))))))))))))))</f>
        <v>3.2545317079029545</v>
      </c>
      <c r="Q1910" s="1"/>
      <c r="R1910" s="88">
        <f t="shared" si="58"/>
        <v>-0.64682920970455804</v>
      </c>
      <c r="S1910" s="1"/>
      <c r="U1910" s="1" t="str">
        <f>IF(I:I="国家开发银行","国开",IF(I:I="中国进出口银行","口行",IF(I:I="中国农业发展银行","农发","国债")))&amp;IF(G:G&lt;1,"0",G1910)</f>
        <v>农发3</v>
      </c>
      <c r="W1910" s="1"/>
      <c r="X1910" s="1"/>
    </row>
    <row r="1911" spans="1:24" ht="15.75" hidden="1" x14ac:dyDescent="0.25">
      <c r="A1911" s="113" t="str">
        <f t="shared" si="59"/>
        <v>180413.IB</v>
      </c>
      <c r="B1911" s="29" t="s">
        <v>5261</v>
      </c>
      <c r="C1911" s="29" t="s">
        <v>5262</v>
      </c>
      <c r="D1911" s="33">
        <v>43542</v>
      </c>
      <c r="E1911" s="33">
        <v>43544</v>
      </c>
      <c r="F1911" s="30">
        <v>70</v>
      </c>
      <c r="G1911" s="30">
        <v>5</v>
      </c>
      <c r="H1911" s="29" t="s">
        <v>12</v>
      </c>
      <c r="I1911" s="29" t="s">
        <v>41</v>
      </c>
      <c r="J1911" s="30">
        <v>3.5331999999999999</v>
      </c>
      <c r="K1911" s="30">
        <v>2.33</v>
      </c>
      <c r="L1911" s="30"/>
      <c r="M1911" s="30">
        <v>1.95</v>
      </c>
      <c r="N1911" s="84">
        <f>[1]!b_anal_modidura_cnbd(A1911,E1911,1)</f>
        <v>4.1932999999999998</v>
      </c>
      <c r="O1911" s="85">
        <f>[1]!b_anal_yield_cnbd(A1911,D1911,1)</f>
        <v>3.5626000000000002</v>
      </c>
      <c r="P1911" s="86">
        <f>IF(U:U="国开1",0.09/N1911+J1911,IF(U:U="国开3",0.14/N1911+J1911,IF(U:U="国开5",0.24/N1911+J1911,IF(U:U="国开7",0.24/N1911+J1911,IF(U:U="国开10",0.29/N1911+J1911,IF(U:U="口行1",0.08/N1911+J1911,IF(U:U="口行2",0.08/N1911+J1911,IF(U:U="口行3",0.08/N1911+J1911,IF(U:U="口行5",0.13/N1911+J1911,IF(U:U="口行7",0.13/N1911+J1911,IF(U:U="口行10",0.18/N1911+J1911,IF(U:U="农发1",0.09/N1911+J1911,IF(U:U="农发2",0.09/N1911+J1911,IF(U:U="农发3",0.09/N1911+J1911,IF(U:U="农发5",0.14/N1911+J1911,IF(U:U="农发7",0.19/N1911+J1911,IF(U:U="农发10",0.19/N1911+J1911,IF(U:U="农发20",0.24/N1911+J1911,IF(U:U="国债1",0.05/N1911+J1911,IF(U:U="国债2",0.05/N1911+J1911,IF(U:U="国债3",0.05/N1911+J1911,IF(U:U="国开0",0,IF(U:U="农发0",0,IF(U:U="国债0",0,IF(U:U="口行0",0,0.1/N1911+J1911)))))))))))))))))))))))))</f>
        <v>3.5665865928981946</v>
      </c>
      <c r="Q1911" s="1"/>
      <c r="R1911" s="88">
        <f t="shared" si="58"/>
        <v>0.39865928981943632</v>
      </c>
      <c r="S1911" s="1"/>
      <c r="U1911" s="1" t="str">
        <f>IF(I:I="国家开发银行","国开",IF(I:I="中国进出口银行","口行",IF(I:I="中国农业发展银行","农发","国债")))&amp;IF(G:G&lt;1,"0",G1911)</f>
        <v>农发5</v>
      </c>
      <c r="W1911" s="1"/>
      <c r="X1911" s="1"/>
    </row>
    <row r="1912" spans="1:24" ht="15.75" hidden="1" x14ac:dyDescent="0.25">
      <c r="A1912" s="113" t="str">
        <f t="shared" si="59"/>
        <v>190203.IB</v>
      </c>
      <c r="B1912" s="29" t="s">
        <v>5263</v>
      </c>
      <c r="C1912" s="29" t="s">
        <v>5264</v>
      </c>
      <c r="D1912" s="33">
        <v>43543</v>
      </c>
      <c r="E1912" s="33">
        <v>43546</v>
      </c>
      <c r="F1912" s="30">
        <v>85.2</v>
      </c>
      <c r="G1912" s="30">
        <v>5</v>
      </c>
      <c r="H1912" s="29" t="s">
        <v>12</v>
      </c>
      <c r="I1912" s="29" t="s">
        <v>15</v>
      </c>
      <c r="J1912" s="30">
        <v>3.4169999999999998</v>
      </c>
      <c r="K1912" s="30">
        <v>2.99</v>
      </c>
      <c r="L1912" s="30"/>
      <c r="M1912" s="30">
        <v>1.42</v>
      </c>
      <c r="N1912" s="84">
        <f>[1]!b_anal_modidura_cnbd(A1912,E1912,1)</f>
        <v>4.4040999999999997</v>
      </c>
      <c r="O1912" s="85">
        <f>[1]!b_anal_yield_cnbd(A1912,D1912-1,1)</f>
        <v>3.4849000000000001</v>
      </c>
      <c r="P1912" s="86">
        <f>IF(U:U="国开1",0.09/N1912+J1912,IF(U:U="国开3",0.14/N1912+J1912,IF(U:U="国开5",0.24/N1912+J1912,IF(U:U="国开7",0.24/N1912+J1912,IF(U:U="国开10",0.29/N1912+J1912,IF(U:U="口行1",0.08/N1912+J1912,IF(U:U="口行2",0.08/N1912+J1912,IF(U:U="口行3",0.08/N1912+J1912,IF(U:U="口行5",0.13/N1912+J1912,IF(U:U="口行7",0.13/N1912+J1912,IF(U:U="口行10",0.18/N1912+J1912,IF(U:U="农发1",0.09/N1912+J1912,IF(U:U="农发2",0.09/N1912+J1912,IF(U:U="农发3",0.09/N1912+J1912,IF(U:U="农发5",0.14/N1912+J1912,IF(U:U="农发7",0.19/N1912+J1912,IF(U:U="农发10",0.19/N1912+J1912,IF(U:U="农发20",0.24/N1912+J1912,IF(U:U="国债1",0.05/N1912+J1912,IF(U:U="国债2",0.05/N1912+J1912,IF(U:U="国债3",0.05/N1912+J1912,IF(U:U="国开0",0,IF(U:U="农发0",0,IF(U:U="国债0",0,IF(U:U="口行0",0,0.1/N1912+J1912)))))))))))))))))))))))))</f>
        <v>3.4714946754160896</v>
      </c>
      <c r="Q1912" s="1"/>
      <c r="R1912" s="88">
        <f t="shared" si="58"/>
        <v>-1.3405324583910527</v>
      </c>
      <c r="S1912" s="1"/>
      <c r="U1912" s="1" t="str">
        <f>IF(I:I="国家开发银行","国开",IF(I:I="中国进出口银行","口行",IF(I:I="中国农业发展银行","农发","国债")))&amp;IF(G:G&lt;1,"0",G1912)</f>
        <v>国开5</v>
      </c>
      <c r="W1912" s="1"/>
      <c r="X1912" s="1"/>
    </row>
    <row r="1913" spans="1:24" ht="15.75" hidden="1" x14ac:dyDescent="0.25">
      <c r="A1913" s="113" t="str">
        <f t="shared" si="59"/>
        <v>190205.IB</v>
      </c>
      <c r="B1913" s="29" t="s">
        <v>5265</v>
      </c>
      <c r="C1913" s="29" t="s">
        <v>5266</v>
      </c>
      <c r="D1913" s="33">
        <v>43543</v>
      </c>
      <c r="E1913" s="33">
        <v>43546</v>
      </c>
      <c r="F1913" s="30">
        <v>150</v>
      </c>
      <c r="G1913" s="30">
        <v>10</v>
      </c>
      <c r="H1913" s="29" t="s">
        <v>12</v>
      </c>
      <c r="I1913" s="29" t="s">
        <v>15</v>
      </c>
      <c r="J1913" s="30">
        <v>3.6036999999999999</v>
      </c>
      <c r="K1913" s="30">
        <v>3.03</v>
      </c>
      <c r="L1913" s="30"/>
      <c r="M1913" s="30">
        <v>2.16</v>
      </c>
      <c r="N1913" s="84">
        <f>[1]!b_anal_modidura_cnbd(A1913,E1913,1)</f>
        <v>8.1114999999999995</v>
      </c>
      <c r="O1913" s="85">
        <f>[1]!b_anal_yield_cnbd(A1913,D1913-1,1)</f>
        <v>3.6475</v>
      </c>
      <c r="P1913" s="86">
        <f>IF(U:U="国开1",0.09/N1913+J1913,IF(U:U="国开3",0.14/N1913+J1913,IF(U:U="国开5",0.24/N1913+J1913,IF(U:U="国开7",0.24/N1913+J1913,IF(U:U="国开10",0.29/N1913+J1913,IF(U:U="口行1",0.08/N1913+J1913,IF(U:U="口行2",0.08/N1913+J1913,IF(U:U="口行3",0.08/N1913+J1913,IF(U:U="口行5",0.13/N1913+J1913,IF(U:U="口行7",0.13/N1913+J1913,IF(U:U="口行10",0.18/N1913+J1913,IF(U:U="农发1",0.09/N1913+J1913,IF(U:U="农发2",0.09/N1913+J1913,IF(U:U="农发3",0.09/N1913+J1913,IF(U:U="农发5",0.14/N1913+J1913,IF(U:U="农发7",0.19/N1913+J1913,IF(U:U="农发10",0.19/N1913+J1913,IF(U:U="农发20",0.24/N1913+J1913,IF(U:U="国债1",0.05/N1913+J1913,IF(U:U="国债2",0.05/N1913+J1913,IF(U:U="国债3",0.05/N1913+J1913,IF(U:U="国开0",0,IF(U:U="农发0",0,IF(U:U="国债0",0,IF(U:U="口行0",0,0.1/N1913+J1913)))))))))))))))))))))))))</f>
        <v>3.6394517105344262</v>
      </c>
      <c r="Q1913" s="1"/>
      <c r="R1913" s="88">
        <f t="shared" si="58"/>
        <v>-0.8048289465573788</v>
      </c>
      <c r="S1913" s="1"/>
      <c r="U1913" s="1" t="str">
        <f>IF(I:I="国家开发银行","国开",IF(I:I="中国进出口银行","口行",IF(I:I="中国农业发展银行","农发","国债")))&amp;IF(G:G&lt;1,"0",G1913)</f>
        <v>国开10</v>
      </c>
      <c r="W1913" s="1"/>
      <c r="X1913" s="1"/>
    </row>
    <row r="1914" spans="1:24" ht="15.75" hidden="1" x14ac:dyDescent="0.25">
      <c r="A1914" s="113" t="str">
        <f t="shared" si="59"/>
        <v>180027.IB</v>
      </c>
      <c r="B1914" s="29" t="s">
        <v>5267</v>
      </c>
      <c r="C1914" s="29" t="s">
        <v>5268</v>
      </c>
      <c r="D1914" s="33">
        <v>43544</v>
      </c>
      <c r="E1914" s="33">
        <v>43545</v>
      </c>
      <c r="F1914" s="30">
        <v>200</v>
      </c>
      <c r="G1914" s="30">
        <v>10</v>
      </c>
      <c r="H1914" s="29" t="s">
        <v>12</v>
      </c>
      <c r="I1914" s="29" t="s">
        <v>31</v>
      </c>
      <c r="J1914" s="30">
        <v>3.1021000000000001</v>
      </c>
      <c r="K1914" s="30">
        <v>2.11</v>
      </c>
      <c r="L1914" s="30">
        <v>3.1324000000000001</v>
      </c>
      <c r="M1914" s="30">
        <v>1.46</v>
      </c>
      <c r="N1914" s="84">
        <f>[1]!b_anal_modidura_cnbd(A1914,E1914,1)</f>
        <v>8.1697000000000006</v>
      </c>
      <c r="O1914" s="85">
        <f>[1]!b_anal_yield_cnbd(A1914,D1914-1,1)</f>
        <v>3.1349999999999998</v>
      </c>
      <c r="P1914" s="86">
        <f>IF(U:U="国开1",0.09/N1914+J1914,IF(U:U="国开3",0.14/N1914+J1914,IF(U:U="国开5",0.24/N1914+J1914,IF(U:U="国开7",0.24/N1914+J1914,IF(U:U="国开10",0.29/N1914+J1914,IF(U:U="口行1",0.08/N1914+J1914,IF(U:U="口行2",0.08/N1914+J1914,IF(U:U="口行3",0.08/N1914+J1914,IF(U:U="口行5",0.13/N1914+J1914,IF(U:U="口行7",0.13/N1914+J1914,IF(U:U="口行10",0.18/N1914+J1914,IF(U:U="农发1",0.09/N1914+J1914,IF(U:U="农发2",0.09/N1914+J1914,IF(U:U="农发3",0.09/N1914+J1914,IF(U:U="农发5",0.14/N1914+J1914,IF(U:U="农发7",0.19/N1914+J1914,IF(U:U="农发10",0.19/N1914+J1914,IF(U:U="农发20",0.24/N1914+J1914,IF(U:U="国债1",0.05/N1914+J1914,IF(U:U="国债2",0.05/N1914+J1914,IF(U:U="国债3",0.05/N1914+J1914,IF(U:U="国开0",0,IF(U:U="农发0",0,IF(U:U="国债0",0,IF(U:U="口行0",0,0.1/N1914+J1914)))))))))))))))))))))))))</f>
        <v>3.1143403515428965</v>
      </c>
      <c r="Q1914" s="1"/>
      <c r="R1914" s="88">
        <f t="shared" si="58"/>
        <v>-2.065964845710333</v>
      </c>
      <c r="S1914" s="1"/>
      <c r="U1914" s="1" t="str">
        <f>IF(I:I="国家开发银行","国开",IF(I:I="中国进出口银行","口行",IF(I:I="中国农业发展银行","农发","国债")))&amp;IF(G:G&lt;1,"0",G1914)</f>
        <v>国债10</v>
      </c>
      <c r="W1914" s="1"/>
      <c r="X1914" s="1"/>
    </row>
    <row r="1915" spans="1:24" ht="15.75" hidden="1" x14ac:dyDescent="0.25">
      <c r="A1915" s="113" t="str">
        <f t="shared" si="59"/>
        <v>180411.IB</v>
      </c>
      <c r="B1915" s="29" t="s">
        <v>5269</v>
      </c>
      <c r="C1915" s="29" t="s">
        <v>5270</v>
      </c>
      <c r="D1915" s="33">
        <v>43544</v>
      </c>
      <c r="E1915" s="33">
        <v>43546</v>
      </c>
      <c r="F1915" s="30">
        <v>50</v>
      </c>
      <c r="G1915" s="30">
        <v>7</v>
      </c>
      <c r="H1915" s="29" t="s">
        <v>12</v>
      </c>
      <c r="I1915" s="29" t="s">
        <v>41</v>
      </c>
      <c r="J1915" s="30">
        <v>3.8555000000000001</v>
      </c>
      <c r="K1915" s="30">
        <v>2.99</v>
      </c>
      <c r="L1915" s="30"/>
      <c r="M1915" s="30">
        <v>1.65</v>
      </c>
      <c r="N1915" s="84">
        <f>[1]!b_anal_modidura_cnbd(A1915,E1915,1)</f>
        <v>5.6707999999999998</v>
      </c>
      <c r="O1915" s="85">
        <f>[1]!b_anal_yield_cnbd(A1915,D1915-1,1)</f>
        <v>3.8601000000000001</v>
      </c>
      <c r="P1915" s="86">
        <f>IF(U:U="国开1",0.09/N1915+J1915,IF(U:U="国开3",0.14/N1915+J1915,IF(U:U="国开5",0.24/N1915+J1915,IF(U:U="国开7",0.24/N1915+J1915,IF(U:U="国开10",0.29/N1915+J1915,IF(U:U="口行1",0.08/N1915+J1915,IF(U:U="口行2",0.08/N1915+J1915,IF(U:U="口行3",0.08/N1915+J1915,IF(U:U="口行5",0.13/N1915+J1915,IF(U:U="口行7",0.13/N1915+J1915,IF(U:U="口行10",0.18/N1915+J1915,IF(U:U="农发1",0.09/N1915+J1915,IF(U:U="农发2",0.09/N1915+J1915,IF(U:U="农发3",0.09/N1915+J1915,IF(U:U="农发5",0.14/N1915+J1915,IF(U:U="农发7",0.19/N1915+J1915,IF(U:U="农发10",0.19/N1915+J1915,IF(U:U="农发20",0.24/N1915+J1915,IF(U:U="国债1",0.05/N1915+J1915,IF(U:U="国债2",0.05/N1915+J1915,IF(U:U="国债3",0.05/N1915+J1915,IF(U:U="国开0",0,IF(U:U="农发0",0,IF(U:U="国债0",0,IF(U:U="口行0",0,0.1/N1915+J1915)))))))))))))))))))))))))</f>
        <v>3.8890049728433378</v>
      </c>
      <c r="Q1915" s="1"/>
      <c r="R1915" s="88">
        <f t="shared" si="58"/>
        <v>2.8904972843337706</v>
      </c>
      <c r="S1915" s="1"/>
      <c r="U1915" s="1" t="str">
        <f>IF(I:I="国家开发银行","国开",IF(I:I="中国进出口银行","口行",IF(I:I="中国农业发展银行","农发","国债")))&amp;IF(G:G&lt;1,"0",G1915)</f>
        <v>农发7</v>
      </c>
      <c r="W1915" s="1"/>
      <c r="X1915" s="1"/>
    </row>
    <row r="1916" spans="1:24" ht="15.75" hidden="1" x14ac:dyDescent="0.25">
      <c r="A1916" s="113" t="str">
        <f t="shared" si="59"/>
        <v>190401.IB</v>
      </c>
      <c r="B1916" s="29" t="s">
        <v>5271</v>
      </c>
      <c r="C1916" s="29" t="s">
        <v>5272</v>
      </c>
      <c r="D1916" s="33">
        <v>43544</v>
      </c>
      <c r="E1916" s="33">
        <v>43546</v>
      </c>
      <c r="F1916" s="30">
        <v>90</v>
      </c>
      <c r="G1916" s="30">
        <v>10</v>
      </c>
      <c r="H1916" s="29" t="s">
        <v>12</v>
      </c>
      <c r="I1916" s="29" t="s">
        <v>41</v>
      </c>
      <c r="J1916" s="30">
        <v>3.8847999999999998</v>
      </c>
      <c r="K1916" s="30">
        <v>2.4300000000000002</v>
      </c>
      <c r="L1916" s="30"/>
      <c r="M1916" s="30">
        <v>1.17</v>
      </c>
      <c r="N1916" s="84">
        <f>[1]!b_anal_modidura_cnbd(A1916,E1916,1)</f>
        <v>8.0465999999999998</v>
      </c>
      <c r="O1916" s="85">
        <f>[1]!b_anal_yield_cnbd(A1916,D1916-1,1)</f>
        <v>3.9</v>
      </c>
      <c r="P1916" s="86">
        <f>IF(U:U="国开1",0.09/N1916+J1916,IF(U:U="国开3",0.14/N1916+J1916,IF(U:U="国开5",0.24/N1916+J1916,IF(U:U="国开7",0.24/N1916+J1916,IF(U:U="国开10",0.29/N1916+J1916,IF(U:U="口行1",0.08/N1916+J1916,IF(U:U="口行2",0.08/N1916+J1916,IF(U:U="口行3",0.08/N1916+J1916,IF(U:U="口行5",0.13/N1916+J1916,IF(U:U="口行7",0.13/N1916+J1916,IF(U:U="口行10",0.18/N1916+J1916,IF(U:U="农发1",0.09/N1916+J1916,IF(U:U="农发2",0.09/N1916+J1916,IF(U:U="农发3",0.09/N1916+J1916,IF(U:U="农发5",0.14/N1916+J1916,IF(U:U="农发7",0.19/N1916+J1916,IF(U:U="农发10",0.19/N1916+J1916,IF(U:U="农发20",0.24/N1916+J1916,IF(U:U="国债1",0.05/N1916+J1916,IF(U:U="国债2",0.05/N1916+J1916,IF(U:U="国债3",0.05/N1916+J1916,IF(U:U="国开0",0,IF(U:U="农发0",0,IF(U:U="国债0",0,IF(U:U="口行0",0,0.1/N1916+J1916)))))))))))))))))))))))))</f>
        <v>3.9084124574354382</v>
      </c>
      <c r="Q1916" s="1"/>
      <c r="R1916" s="88">
        <f t="shared" si="58"/>
        <v>0.84124574354382808</v>
      </c>
      <c r="S1916" s="1"/>
      <c r="U1916" s="1" t="str">
        <f>IF(I:I="国家开发银行","国开",IF(I:I="中国进出口银行","口行",IF(I:I="中国农业发展银行","农发","国债")))&amp;IF(G:G&lt;1,"0",G1916)</f>
        <v>农发10</v>
      </c>
      <c r="W1916" s="1"/>
      <c r="X1916" s="1"/>
    </row>
    <row r="1917" spans="1:24" ht="15.75" hidden="1" x14ac:dyDescent="0.25">
      <c r="A1917" s="113" t="str">
        <f t="shared" si="59"/>
        <v>190305.IB</v>
      </c>
      <c r="B1917" s="29" t="s">
        <v>5273</v>
      </c>
      <c r="C1917" s="29" t="s">
        <v>5274</v>
      </c>
      <c r="D1917" s="33">
        <v>43545</v>
      </c>
      <c r="E1917" s="33">
        <v>43549</v>
      </c>
      <c r="F1917" s="30">
        <v>70</v>
      </c>
      <c r="G1917" s="30">
        <v>5</v>
      </c>
      <c r="H1917" s="29" t="s">
        <v>12</v>
      </c>
      <c r="I1917" s="29" t="s">
        <v>22</v>
      </c>
      <c r="J1917" s="30">
        <v>3.5295000000000001</v>
      </c>
      <c r="K1917" s="30">
        <v>2.6</v>
      </c>
      <c r="L1917" s="30"/>
      <c r="M1917" s="30">
        <v>2.4900000000000002</v>
      </c>
      <c r="N1917" s="84">
        <f>[1]!b_anal_modidura_cnbd(A1917,E1917,1)</f>
        <v>4.42</v>
      </c>
      <c r="O1917" s="85">
        <f>[1]!b_anal_yield_cnbd(A1917,D1917-1,1)</f>
        <v>3.5398000000000001</v>
      </c>
      <c r="P1917" s="86">
        <f>IF(U:U="国开1",0.09/N1917+J1917,IF(U:U="国开3",0.14/N1917+J1917,IF(U:U="国开5",0.24/N1917+J1917,IF(U:U="国开7",0.24/N1917+J1917,IF(U:U="国开10",0.29/N1917+J1917,IF(U:U="口行1",0.08/N1917+J1917,IF(U:U="口行2",0.08/N1917+J1917,IF(U:U="口行3",0.08/N1917+J1917,IF(U:U="口行5",0.13/N1917+J1917,IF(U:U="口行7",0.13/N1917+J1917,IF(U:U="口行10",0.18/N1917+J1917,IF(U:U="农发1",0.09/N1917+J1917,IF(U:U="农发2",0.09/N1917+J1917,IF(U:U="农发3",0.09/N1917+J1917,IF(U:U="农发5",0.14/N1917+J1917,IF(U:U="农发7",0.19/N1917+J1917,IF(U:U="农发10",0.19/N1917+J1917,IF(U:U="农发20",0.24/N1917+J1917,IF(U:U="国债1",0.05/N1917+J1917,IF(U:U="国债2",0.05/N1917+J1917,IF(U:U="国债3",0.05/N1917+J1917,IF(U:U="国开0",0,IF(U:U="农发0",0,IF(U:U="国债0",0,IF(U:U="口行0",0,0.1/N1917+J1917)))))))))))))))))))))))))</f>
        <v>3.5589117647058823</v>
      </c>
      <c r="Q1917" s="1"/>
      <c r="R1917" s="88">
        <f t="shared" si="58"/>
        <v>1.9111764705882273</v>
      </c>
      <c r="S1917" s="1"/>
      <c r="U1917" s="1" t="str">
        <f>IF(I:I="国家开发银行","国开",IF(I:I="中国进出口银行","口行",IF(I:I="中国农业发展银行","农发","国债")))&amp;IF(G:G&lt;1,"0",G1917)</f>
        <v>口行5</v>
      </c>
      <c r="W1917" s="1"/>
      <c r="X1917" s="1"/>
    </row>
    <row r="1918" spans="1:24" ht="15.75" hidden="1" x14ac:dyDescent="0.25">
      <c r="A1918" s="113" t="str">
        <f t="shared" si="59"/>
        <v>190202.IB</v>
      </c>
      <c r="B1918" s="29" t="s">
        <v>5275</v>
      </c>
      <c r="C1918" s="29" t="s">
        <v>5276</v>
      </c>
      <c r="D1918" s="33">
        <v>43545</v>
      </c>
      <c r="E1918" s="33">
        <v>43550</v>
      </c>
      <c r="F1918" s="30">
        <v>56</v>
      </c>
      <c r="G1918" s="30">
        <v>3</v>
      </c>
      <c r="H1918" s="29" t="s">
        <v>12</v>
      </c>
      <c r="I1918" s="29" t="s">
        <v>15</v>
      </c>
      <c r="J1918" s="30">
        <v>3.0899000000000001</v>
      </c>
      <c r="K1918" s="30">
        <v>4.8499999999999996</v>
      </c>
      <c r="L1918" s="30"/>
      <c r="M1918" s="30">
        <v>1.64</v>
      </c>
      <c r="N1918" s="84">
        <f>[1]!b_anal_modidura_cnbd(A1918,E1918,1)</f>
        <v>2.6469</v>
      </c>
      <c r="O1918" s="85">
        <f>[1]!b_anal_yield_cnbd(A1918,D1918-1,1)</f>
        <v>3.1844999999999999</v>
      </c>
      <c r="P1918" s="86">
        <f>IF(U:U="国开1",0.09/N1918+J1918,IF(U:U="国开3",0.14/N1918+J1918,IF(U:U="国开5",0.24/N1918+J1918,IF(U:U="国开7",0.24/N1918+J1918,IF(U:U="国开10",0.29/N1918+J1918,IF(U:U="口行1",0.08/N1918+J1918,IF(U:U="口行2",0.08/N1918+J1918,IF(U:U="口行3",0.08/N1918+J1918,IF(U:U="口行5",0.13/N1918+J1918,IF(U:U="口行7",0.13/N1918+J1918,IF(U:U="口行10",0.18/N1918+J1918,IF(U:U="农发1",0.09/N1918+J1918,IF(U:U="农发2",0.09/N1918+J1918,IF(U:U="农发3",0.09/N1918+J1918,IF(U:U="农发5",0.14/N1918+J1918,IF(U:U="农发7",0.19/N1918+J1918,IF(U:U="农发10",0.19/N1918+J1918,IF(U:U="农发20",0.24/N1918+J1918,IF(U:U="国债1",0.05/N1918+J1918,IF(U:U="国债2",0.05/N1918+J1918,IF(U:U="国债3",0.05/N1918+J1918,IF(U:U="国开0",0,IF(U:U="农发0",0,IF(U:U="国债0",0,IF(U:U="口行0",0,0.1/N1918+J1918)))))))))))))))))))))))))</f>
        <v>3.1427920624126338</v>
      </c>
      <c r="Q1918" s="1"/>
      <c r="R1918" s="88">
        <f t="shared" si="58"/>
        <v>-4.1707937587366128</v>
      </c>
      <c r="S1918" s="1"/>
      <c r="U1918" s="1" t="str">
        <f>IF(I:I="国家开发银行","国开",IF(I:I="中国进出口银行","口行",IF(I:I="中国农业发展银行","农发","国债")))&amp;IF(G:G&lt;1,"0",G1918)</f>
        <v>国开3</v>
      </c>
      <c r="W1918" s="1"/>
      <c r="X1918" s="1"/>
    </row>
    <row r="1919" spans="1:24" ht="15.75" hidden="1" x14ac:dyDescent="0.25">
      <c r="A1919" s="113" t="str">
        <f t="shared" si="59"/>
        <v>190204.IB</v>
      </c>
      <c r="B1919" s="29" t="s">
        <v>5277</v>
      </c>
      <c r="C1919" s="29" t="s">
        <v>5278</v>
      </c>
      <c r="D1919" s="33">
        <v>43545</v>
      </c>
      <c r="E1919" s="33">
        <v>43550</v>
      </c>
      <c r="F1919" s="30">
        <v>60</v>
      </c>
      <c r="G1919" s="30">
        <v>7</v>
      </c>
      <c r="H1919" s="29" t="s">
        <v>12</v>
      </c>
      <c r="I1919" s="29" t="s">
        <v>15</v>
      </c>
      <c r="J1919" s="30">
        <v>3.7965</v>
      </c>
      <c r="K1919" s="30">
        <v>2</v>
      </c>
      <c r="L1919" s="30"/>
      <c r="M1919" s="30">
        <v>1.02</v>
      </c>
      <c r="N1919" s="84">
        <f>[1]!b_anal_modidura_cnbd(A1919,E1919,1)</f>
        <v>5.9911000000000003</v>
      </c>
      <c r="O1919" s="85">
        <f>[1]!b_anal_yield_cnbd(A1919,D1919-1,1)</f>
        <v>3.83</v>
      </c>
      <c r="P1919" s="86">
        <f>IF(U:U="国开1",0.09/N1919+J1919,IF(U:U="国开3",0.14/N1919+J1919,IF(U:U="国开5",0.24/N1919+J1919,IF(U:U="国开7",0.24/N1919+J1919,IF(U:U="国开10",0.29/N1919+J1919,IF(U:U="口行1",0.08/N1919+J1919,IF(U:U="口行2",0.08/N1919+J1919,IF(U:U="口行3",0.08/N1919+J1919,IF(U:U="口行5",0.13/N1919+J1919,IF(U:U="口行7",0.13/N1919+J1919,IF(U:U="口行10",0.18/N1919+J1919,IF(U:U="农发1",0.09/N1919+J1919,IF(U:U="农发2",0.09/N1919+J1919,IF(U:U="农发3",0.09/N1919+J1919,IF(U:U="农发5",0.14/N1919+J1919,IF(U:U="农发7",0.19/N1919+J1919,IF(U:U="农发10",0.19/N1919+J1919,IF(U:U="农发20",0.24/N1919+J1919,IF(U:U="国债1",0.05/N1919+J1919,IF(U:U="国债2",0.05/N1919+J1919,IF(U:U="国债3",0.05/N1919+J1919,IF(U:U="国开0",0,IF(U:U="农发0",0,IF(U:U="国债0",0,IF(U:U="口行0",0,0.1/N1919+J1919)))))))))))))))))))))))))</f>
        <v>3.8365594214751884</v>
      </c>
      <c r="Q1919" s="1"/>
      <c r="R1919" s="88">
        <f t="shared" si="58"/>
        <v>0.65594214751882873</v>
      </c>
      <c r="S1919" s="1"/>
      <c r="U1919" s="1" t="str">
        <f>IF(I:I="国家开发银行","国开",IF(I:I="中国进出口银行","口行",IF(I:I="中国农业发展银行","农发","国债")))&amp;IF(G:G&lt;1,"0",G1919)</f>
        <v>国开7</v>
      </c>
      <c r="W1919" s="1"/>
      <c r="X1919" s="1"/>
    </row>
    <row r="1920" spans="1:24" ht="15.75" hidden="1" x14ac:dyDescent="0.25">
      <c r="A1920" s="113" t="str">
        <f t="shared" si="59"/>
        <v>190303.IB</v>
      </c>
      <c r="B1920" s="29" t="s">
        <v>5279</v>
      </c>
      <c r="C1920" s="29" t="s">
        <v>5280</v>
      </c>
      <c r="D1920" s="33">
        <v>43545</v>
      </c>
      <c r="E1920" s="33">
        <v>43549</v>
      </c>
      <c r="F1920" s="30">
        <v>58.2</v>
      </c>
      <c r="G1920" s="30">
        <v>3</v>
      </c>
      <c r="H1920" s="29" t="s">
        <v>12</v>
      </c>
      <c r="I1920" s="29" t="s">
        <v>22</v>
      </c>
      <c r="J1920" s="30">
        <v>3.2311999999999999</v>
      </c>
      <c r="K1920" s="30">
        <v>1.95</v>
      </c>
      <c r="L1920" s="30"/>
      <c r="M1920" s="30">
        <v>3.94</v>
      </c>
      <c r="N1920" s="84">
        <f>[1]!b_anal_modidura_cnbd(A1920,E1920,1)</f>
        <v>2.7118000000000002</v>
      </c>
      <c r="O1920" s="85">
        <f>[1]!b_anal_yield_cnbd(A1920,D1920-1,1)</f>
        <v>3.2298</v>
      </c>
      <c r="P1920" s="86">
        <f>IF(U:U="国开1",0.09/N1920+J1920,IF(U:U="国开3",0.14/N1920+J1920,IF(U:U="国开5",0.24/N1920+J1920,IF(U:U="国开7",0.24/N1920+J1920,IF(U:U="国开10",0.29/N1920+J1920,IF(U:U="口行1",0.08/N1920+J1920,IF(U:U="口行2",0.08/N1920+J1920,IF(U:U="口行3",0.08/N1920+J1920,IF(U:U="口行5",0.13/N1920+J1920,IF(U:U="口行7",0.13/N1920+J1920,IF(U:U="口行10",0.18/N1920+J1920,IF(U:U="农发1",0.09/N1920+J1920,IF(U:U="农发2",0.09/N1920+J1920,IF(U:U="农发3",0.09/N1920+J1920,IF(U:U="农发5",0.14/N1920+J1920,IF(U:U="农发7",0.19/N1920+J1920,IF(U:U="农发10",0.19/N1920+J1920,IF(U:U="农发20",0.24/N1920+J1920,IF(U:U="国债1",0.05/N1920+J1920,IF(U:U="国债2",0.05/N1920+J1920,IF(U:U="国债3",0.05/N1920+J1920,IF(U:U="国开0",0,IF(U:U="农发0",0,IF(U:U="国债0",0,IF(U:U="口行0",0,0.1/N1920+J1920)))))))))))))))))))))))))</f>
        <v>3.2607007006416402</v>
      </c>
      <c r="Q1920" s="1"/>
      <c r="R1920" s="88">
        <f t="shared" si="58"/>
        <v>3.0900700641640189</v>
      </c>
      <c r="S1920" s="1"/>
      <c r="U1920" s="1" t="str">
        <f>IF(I:I="国家开发银行","国开",IF(I:I="中国进出口银行","口行",IF(I:I="中国农业发展银行","农发","国债")))&amp;IF(G:G&lt;1,"0",G1920)</f>
        <v>口行3</v>
      </c>
      <c r="W1920" s="1"/>
      <c r="X1920" s="1"/>
    </row>
    <row r="1921" spans="1:24" ht="15.75" hidden="1" x14ac:dyDescent="0.25">
      <c r="A1921" s="113" t="str">
        <f t="shared" si="59"/>
        <v>180413.IB</v>
      </c>
      <c r="B1921" s="29" t="s">
        <v>5281</v>
      </c>
      <c r="C1921" s="29" t="s">
        <v>5282</v>
      </c>
      <c r="D1921" s="33">
        <v>43549</v>
      </c>
      <c r="E1921" s="33">
        <v>43551</v>
      </c>
      <c r="F1921" s="30">
        <v>70</v>
      </c>
      <c r="G1921" s="30">
        <v>5</v>
      </c>
      <c r="H1921" s="29" t="s">
        <v>12</v>
      </c>
      <c r="I1921" s="29" t="s">
        <v>41</v>
      </c>
      <c r="J1921" s="30">
        <v>3.4701</v>
      </c>
      <c r="K1921" s="30">
        <v>3.13</v>
      </c>
      <c r="L1921" s="30"/>
      <c r="M1921" s="30">
        <v>4.09</v>
      </c>
      <c r="N1921" s="84">
        <f>[1]!b_anal_modidura_cnbd(A1921,E1921,1)</f>
        <v>4.1776999999999997</v>
      </c>
      <c r="O1921" s="85">
        <f>[1]!b_anal_yield_cnbd(A1921,D1921,1)</f>
        <v>3.4975999999999998</v>
      </c>
      <c r="P1921" s="86">
        <f>IF(U:U="国开1",0.09/N1921+J1921,IF(U:U="国开3",0.14/N1921+J1921,IF(U:U="国开5",0.24/N1921+J1921,IF(U:U="国开7",0.24/N1921+J1921,IF(U:U="国开10",0.29/N1921+J1921,IF(U:U="口行1",0.08/N1921+J1921,IF(U:U="口行2",0.08/N1921+J1921,IF(U:U="口行3",0.08/N1921+J1921,IF(U:U="口行5",0.13/N1921+J1921,IF(U:U="口行7",0.13/N1921+J1921,IF(U:U="口行10",0.18/N1921+J1921,IF(U:U="农发1",0.09/N1921+J1921,IF(U:U="农发2",0.09/N1921+J1921,IF(U:U="农发3",0.09/N1921+J1921,IF(U:U="农发5",0.14/N1921+J1921,IF(U:U="农发7",0.19/N1921+J1921,IF(U:U="农发10",0.19/N1921+J1921,IF(U:U="农发20",0.24/N1921+J1921,IF(U:U="国债1",0.05/N1921+J1921,IF(U:U="国债2",0.05/N1921+J1921,IF(U:U="国债3",0.05/N1921+J1921,IF(U:U="国开0",0,IF(U:U="农发0",0,IF(U:U="国债0",0,IF(U:U="口行0",0,0.1/N1921+J1921)))))))))))))))))))))))))</f>
        <v>3.5036112621777531</v>
      </c>
      <c r="Q1921" s="1"/>
      <c r="R1921" s="88">
        <f t="shared" si="58"/>
        <v>0.60112621777532738</v>
      </c>
      <c r="S1921" s="1"/>
      <c r="U1921" s="1" t="str">
        <f>IF(I:I="国家开发银行","国开",IF(I:I="中国进出口银行","口行",IF(I:I="中国农业发展银行","农发","国债")))&amp;IF(G:G&lt;1,"0",G1921)</f>
        <v>农发5</v>
      </c>
      <c r="W1921" s="1"/>
      <c r="X1921" s="1"/>
    </row>
    <row r="1922" spans="1:24" ht="15.75" hidden="1" x14ac:dyDescent="0.25">
      <c r="A1922" s="113" t="str">
        <f t="shared" si="59"/>
        <v>180412.IB</v>
      </c>
      <c r="B1922" s="29" t="s">
        <v>5283</v>
      </c>
      <c r="C1922" s="29" t="s">
        <v>5284</v>
      </c>
      <c r="D1922" s="33">
        <v>43549</v>
      </c>
      <c r="E1922" s="33">
        <v>43551</v>
      </c>
      <c r="F1922" s="30">
        <v>70</v>
      </c>
      <c r="G1922" s="30">
        <v>3</v>
      </c>
      <c r="H1922" s="29" t="s">
        <v>12</v>
      </c>
      <c r="I1922" s="29" t="s">
        <v>41</v>
      </c>
      <c r="J1922" s="30">
        <v>3.1793999999999998</v>
      </c>
      <c r="K1922" s="30">
        <v>2.5099999999999998</v>
      </c>
      <c r="L1922" s="30"/>
      <c r="M1922" s="30">
        <v>4.22</v>
      </c>
      <c r="N1922" s="84">
        <f>[1]!b_anal_modidura_cnbd(A1922,E1922,1)</f>
        <v>2.4809000000000001</v>
      </c>
      <c r="O1922" s="85">
        <f>[1]!b_anal_yield_cnbd(A1922,D1922,1)</f>
        <v>3.2052</v>
      </c>
      <c r="P1922" s="86">
        <f>IF(U:U="国开1",0.09/N1922+J1922,IF(U:U="国开3",0.14/N1922+J1922,IF(U:U="国开5",0.24/N1922+J1922,IF(U:U="国开7",0.24/N1922+J1922,IF(U:U="国开10",0.29/N1922+J1922,IF(U:U="口行1",0.08/N1922+J1922,IF(U:U="口行2",0.08/N1922+J1922,IF(U:U="口行3",0.08/N1922+J1922,IF(U:U="口行5",0.13/N1922+J1922,IF(U:U="口行7",0.13/N1922+J1922,IF(U:U="口行10",0.18/N1922+J1922,IF(U:U="农发1",0.09/N1922+J1922,IF(U:U="农发2",0.09/N1922+J1922,IF(U:U="农发3",0.09/N1922+J1922,IF(U:U="农发5",0.14/N1922+J1922,IF(U:U="农发7",0.19/N1922+J1922,IF(U:U="农发10",0.19/N1922+J1922,IF(U:U="农发20",0.24/N1922+J1922,IF(U:U="国债1",0.05/N1922+J1922,IF(U:U="国债2",0.05/N1922+J1922,IF(U:U="国债3",0.05/N1922+J1922,IF(U:U="国开0",0,IF(U:U="农发0",0,IF(U:U="国债0",0,IF(U:U="口行0",0,0.1/N1922+J1922)))))))))))))))))))))))))</f>
        <v>3.2156771574831713</v>
      </c>
      <c r="Q1922" s="1"/>
      <c r="R1922" s="88">
        <f t="shared" ref="R1922:R1985" si="60">(P1922-O1922)*100</f>
        <v>1.047715748317124</v>
      </c>
      <c r="S1922" s="1"/>
      <c r="U1922" s="1" t="str">
        <f>IF(I:I="国家开发银行","国开",IF(I:I="中国进出口银行","口行",IF(I:I="中国农业发展银行","农发","国债")))&amp;IF(G:G&lt;1,"0",G1922)</f>
        <v>农发3</v>
      </c>
      <c r="W1922" s="1"/>
      <c r="X1922" s="1"/>
    </row>
    <row r="1923" spans="1:24" ht="15.75" hidden="1" x14ac:dyDescent="0.25">
      <c r="A1923" s="113" t="str">
        <f t="shared" ref="A1923:A1986" si="61">LEFT(B1923,IFERROR(FIND("X",B1923,7),FIND("Z",B1923,7))-1)&amp;".IB"</f>
        <v>190203.IB</v>
      </c>
      <c r="B1923" s="29" t="s">
        <v>5285</v>
      </c>
      <c r="C1923" s="29" t="s">
        <v>5286</v>
      </c>
      <c r="D1923" s="33">
        <v>43550</v>
      </c>
      <c r="E1923" s="33">
        <v>43556</v>
      </c>
      <c r="F1923" s="30">
        <v>90</v>
      </c>
      <c r="G1923" s="30">
        <v>5</v>
      </c>
      <c r="H1923" s="29" t="s">
        <v>12</v>
      </c>
      <c r="I1923" s="29" t="s">
        <v>15</v>
      </c>
      <c r="J1923" s="30">
        <v>3.3559000000000001</v>
      </c>
      <c r="K1923" s="30">
        <v>3.61</v>
      </c>
      <c r="L1923" s="30"/>
      <c r="M1923" s="30">
        <v>5.26</v>
      </c>
      <c r="N1923" s="84">
        <f>[1]!b_anal_modidura_cnbd(A1923,E1923,1)</f>
        <v>4.3766999999999996</v>
      </c>
      <c r="O1923" s="85">
        <f>[1]!b_anal_yield_cnbd(A1923,D1923-1,1)</f>
        <v>3.3948999999999998</v>
      </c>
      <c r="P1923" s="86">
        <f>IF(U:U="国开1",0.09/N1923+J1923,IF(U:U="国开3",0.14/N1923+J1923,IF(U:U="国开5",0.24/N1923+J1923,IF(U:U="国开7",0.24/N1923+J1923,IF(U:U="国开10",0.29/N1923+J1923,IF(U:U="口行1",0.08/N1923+J1923,IF(U:U="口行2",0.08/N1923+J1923,IF(U:U="口行3",0.08/N1923+J1923,IF(U:U="口行5",0.13/N1923+J1923,IF(U:U="口行7",0.13/N1923+J1923,IF(U:U="口行10",0.18/N1923+J1923,IF(U:U="农发1",0.09/N1923+J1923,IF(U:U="农发2",0.09/N1923+J1923,IF(U:U="农发3",0.09/N1923+J1923,IF(U:U="农发5",0.14/N1923+J1923,IF(U:U="农发7",0.19/N1923+J1923,IF(U:U="农发10",0.19/N1923+J1923,IF(U:U="农发20",0.24/N1923+J1923,IF(U:U="国债1",0.05/N1923+J1923,IF(U:U="国债2",0.05/N1923+J1923,IF(U:U="国债3",0.05/N1923+J1923,IF(U:U="国开0",0,IF(U:U="农发0",0,IF(U:U="国债0",0,IF(U:U="口行0",0,0.1/N1923+J1923)))))))))))))))))))))))))</f>
        <v>3.4107358352183152</v>
      </c>
      <c r="Q1923" s="1"/>
      <c r="R1923" s="88">
        <f t="shared" si="60"/>
        <v>1.5835835218315442</v>
      </c>
      <c r="S1923" s="1"/>
      <c r="U1923" s="1" t="str">
        <f>IF(I:I="国家开发银行","国开",IF(I:I="中国进出口银行","口行",IF(I:I="中国农业发展银行","农发","国债")))&amp;IF(G:G&lt;1,"0",G1923)</f>
        <v>国开5</v>
      </c>
      <c r="W1923" s="1"/>
      <c r="X1923" s="1"/>
    </row>
    <row r="1924" spans="1:24" ht="15.75" hidden="1" x14ac:dyDescent="0.25">
      <c r="A1924" s="113" t="str">
        <f t="shared" si="61"/>
        <v>190205.IB</v>
      </c>
      <c r="B1924" s="29" t="s">
        <v>5287</v>
      </c>
      <c r="C1924" s="29" t="s">
        <v>5288</v>
      </c>
      <c r="D1924" s="33">
        <v>43550</v>
      </c>
      <c r="E1924" s="33">
        <v>43556</v>
      </c>
      <c r="F1924" s="30">
        <v>150</v>
      </c>
      <c r="G1924" s="30">
        <v>10</v>
      </c>
      <c r="H1924" s="29" t="s">
        <v>12</v>
      </c>
      <c r="I1924" s="29" t="s">
        <v>15</v>
      </c>
      <c r="J1924" s="30">
        <v>3.5464000000000002</v>
      </c>
      <c r="K1924" s="30">
        <v>3.16</v>
      </c>
      <c r="L1924" s="30"/>
      <c r="M1924" s="30">
        <v>13.7</v>
      </c>
      <c r="N1924" s="84">
        <f>[1]!b_anal_modidura_cnbd(A1924,E1924,1)</f>
        <v>8.08</v>
      </c>
      <c r="O1924" s="85">
        <f>[1]!b_anal_yield_cnbd(A1924,D1924-1,1)</f>
        <v>3.57</v>
      </c>
      <c r="P1924" s="86">
        <f>IF(U:U="国开1",0.09/N1924+J1924,IF(U:U="国开3",0.14/N1924+J1924,IF(U:U="国开5",0.24/N1924+J1924,IF(U:U="国开7",0.24/N1924+J1924,IF(U:U="国开10",0.29/N1924+J1924,IF(U:U="口行1",0.08/N1924+J1924,IF(U:U="口行2",0.08/N1924+J1924,IF(U:U="口行3",0.08/N1924+J1924,IF(U:U="口行5",0.13/N1924+J1924,IF(U:U="口行7",0.13/N1924+J1924,IF(U:U="口行10",0.18/N1924+J1924,IF(U:U="农发1",0.09/N1924+J1924,IF(U:U="农发2",0.09/N1924+J1924,IF(U:U="农发3",0.09/N1924+J1924,IF(U:U="农发5",0.14/N1924+J1924,IF(U:U="农发7",0.19/N1924+J1924,IF(U:U="农发10",0.19/N1924+J1924,IF(U:U="农发20",0.24/N1924+J1924,IF(U:U="国债1",0.05/N1924+J1924,IF(U:U="国债2",0.05/N1924+J1924,IF(U:U="国债3",0.05/N1924+J1924,IF(U:U="国开0",0,IF(U:U="农发0",0,IF(U:U="国债0",0,IF(U:U="口行0",0,0.1/N1924+J1924)))))))))))))))))))))))))</f>
        <v>3.582291089108911</v>
      </c>
      <c r="Q1924" s="1"/>
      <c r="R1924" s="88">
        <f t="shared" si="60"/>
        <v>1.2291089108911191</v>
      </c>
      <c r="S1924" s="1"/>
      <c r="U1924" s="1" t="str">
        <f>IF(I:I="国家开发银行","国开",IF(I:I="中国进出口银行","口行",IF(I:I="中国农业发展银行","农发","国债")))&amp;IF(G:G&lt;1,"0",G1924)</f>
        <v>国开10</v>
      </c>
      <c r="W1924" s="1"/>
      <c r="X1924" s="1"/>
    </row>
    <row r="1925" spans="1:24" ht="15.75" hidden="1" x14ac:dyDescent="0.25">
      <c r="A1925" s="113" t="str">
        <f t="shared" si="61"/>
        <v>190401.IB</v>
      </c>
      <c r="B1925" s="29" t="s">
        <v>5289</v>
      </c>
      <c r="C1925" s="29" t="s">
        <v>5290</v>
      </c>
      <c r="D1925" s="33">
        <v>43551</v>
      </c>
      <c r="E1925" s="33">
        <v>43556</v>
      </c>
      <c r="F1925" s="30">
        <v>90</v>
      </c>
      <c r="G1925" s="30">
        <v>10</v>
      </c>
      <c r="H1925" s="29" t="s">
        <v>12</v>
      </c>
      <c r="I1925" s="29" t="s">
        <v>41</v>
      </c>
      <c r="J1925" s="30">
        <v>3.8229000000000002</v>
      </c>
      <c r="K1925" s="30">
        <v>2.66</v>
      </c>
      <c r="L1925" s="30"/>
      <c r="M1925" s="30">
        <v>6.57</v>
      </c>
      <c r="N1925" s="84">
        <f>[1]!b_anal_modidura_cnbd(A1925,E1925,1)</f>
        <v>8.0198</v>
      </c>
      <c r="O1925" s="85">
        <f>[1]!b_anal_yield_cnbd(A1925,D1925-1,1)</f>
        <v>3.83</v>
      </c>
      <c r="P1925" s="86">
        <f>IF(U:U="国开1",0.09/N1925+J1925,IF(U:U="国开3",0.14/N1925+J1925,IF(U:U="国开5",0.24/N1925+J1925,IF(U:U="国开7",0.24/N1925+J1925,IF(U:U="国开10",0.29/N1925+J1925,IF(U:U="口行1",0.08/N1925+J1925,IF(U:U="口行2",0.08/N1925+J1925,IF(U:U="口行3",0.08/N1925+J1925,IF(U:U="口行5",0.13/N1925+J1925,IF(U:U="口行7",0.13/N1925+J1925,IF(U:U="口行10",0.18/N1925+J1925,IF(U:U="农发1",0.09/N1925+J1925,IF(U:U="农发2",0.09/N1925+J1925,IF(U:U="农发3",0.09/N1925+J1925,IF(U:U="农发5",0.14/N1925+J1925,IF(U:U="农发7",0.19/N1925+J1925,IF(U:U="农发10",0.19/N1925+J1925,IF(U:U="农发20",0.24/N1925+J1925,IF(U:U="国债1",0.05/N1925+J1925,IF(U:U="国债2",0.05/N1925+J1925,IF(U:U="国债3",0.05/N1925+J1925,IF(U:U="国开0",0,IF(U:U="农发0",0,IF(U:U="国债0",0,IF(U:U="口行0",0,0.1/N1925+J1925)))))))))))))))))))))))))</f>
        <v>3.8465913638744111</v>
      </c>
      <c r="Q1925" s="1"/>
      <c r="R1925" s="88">
        <f t="shared" si="60"/>
        <v>1.6591363874411069</v>
      </c>
      <c r="S1925" s="1"/>
      <c r="U1925" s="1" t="str">
        <f>IF(I:I="国家开发银行","国开",IF(I:I="中国进出口银行","口行",IF(I:I="中国农业发展银行","农发","国债")))&amp;IF(G:G&lt;1,"0",G1925)</f>
        <v>农发10</v>
      </c>
      <c r="W1925" s="1"/>
      <c r="X1925" s="1"/>
    </row>
    <row r="1926" spans="1:24" ht="15.75" hidden="1" x14ac:dyDescent="0.25">
      <c r="A1926" s="113" t="str">
        <f t="shared" si="61"/>
        <v>180411.IB</v>
      </c>
      <c r="B1926" s="29" t="s">
        <v>5291</v>
      </c>
      <c r="C1926" s="29" t="s">
        <v>5292</v>
      </c>
      <c r="D1926" s="33">
        <v>43551</v>
      </c>
      <c r="E1926" s="33">
        <v>43556</v>
      </c>
      <c r="F1926" s="30">
        <v>50</v>
      </c>
      <c r="G1926" s="30">
        <v>7</v>
      </c>
      <c r="H1926" s="29" t="s">
        <v>12</v>
      </c>
      <c r="I1926" s="29" t="s">
        <v>41</v>
      </c>
      <c r="J1926" s="30">
        <v>3.8134000000000001</v>
      </c>
      <c r="K1926" s="30">
        <v>3.15</v>
      </c>
      <c r="L1926" s="30"/>
      <c r="M1926" s="30">
        <v>1.73</v>
      </c>
      <c r="N1926" s="84">
        <f>[1]!b_anal_modidura_cnbd(A1926,E1926,1)</f>
        <v>5.6444000000000001</v>
      </c>
      <c r="O1926" s="85">
        <f>[1]!b_anal_yield_cnbd(A1926,D1926-1,1)</f>
        <v>3.8424999999999998</v>
      </c>
      <c r="P1926" s="86">
        <f>IF(U:U="国开1",0.09/N1926+J1926,IF(U:U="国开3",0.14/N1926+J1926,IF(U:U="国开5",0.24/N1926+J1926,IF(U:U="国开7",0.24/N1926+J1926,IF(U:U="国开10",0.29/N1926+J1926,IF(U:U="口行1",0.08/N1926+J1926,IF(U:U="口行2",0.08/N1926+J1926,IF(U:U="口行3",0.08/N1926+J1926,IF(U:U="口行5",0.13/N1926+J1926,IF(U:U="口行7",0.13/N1926+J1926,IF(U:U="口行10",0.18/N1926+J1926,IF(U:U="农发1",0.09/N1926+J1926,IF(U:U="农发2",0.09/N1926+J1926,IF(U:U="农发3",0.09/N1926+J1926,IF(U:U="农发5",0.14/N1926+J1926,IF(U:U="农发7",0.19/N1926+J1926,IF(U:U="农发10",0.19/N1926+J1926,IF(U:U="农发20",0.24/N1926+J1926,IF(U:U="国债1",0.05/N1926+J1926,IF(U:U="国债2",0.05/N1926+J1926,IF(U:U="国债3",0.05/N1926+J1926,IF(U:U="国开0",0,IF(U:U="农发0",0,IF(U:U="国债0",0,IF(U:U="口行0",0,0.1/N1926+J1926)))))))))))))))))))))))))</f>
        <v>3.8470616823754518</v>
      </c>
      <c r="Q1926" s="1"/>
      <c r="R1926" s="88">
        <f t="shared" si="60"/>
        <v>0.45616823754519586</v>
      </c>
      <c r="S1926" s="1"/>
      <c r="U1926" s="1" t="str">
        <f>IF(I:I="国家开发银行","国开",IF(I:I="中国进出口银行","口行",IF(I:I="中国农业发展银行","农发","国债")))&amp;IF(G:G&lt;1,"0",G1926)</f>
        <v>农发7</v>
      </c>
      <c r="W1926" s="1"/>
      <c r="X1926" s="1"/>
    </row>
    <row r="1927" spans="1:24" ht="15.75" hidden="1" x14ac:dyDescent="0.25">
      <c r="A1927" s="113" t="str">
        <f t="shared" si="61"/>
        <v>190305.IB</v>
      </c>
      <c r="B1927" s="29" t="s">
        <v>5293</v>
      </c>
      <c r="C1927" s="29" t="s">
        <v>5294</v>
      </c>
      <c r="D1927" s="33">
        <v>43552</v>
      </c>
      <c r="E1927" s="33">
        <v>43556</v>
      </c>
      <c r="F1927" s="30">
        <v>61</v>
      </c>
      <c r="G1927" s="30">
        <v>5</v>
      </c>
      <c r="H1927" s="29" t="s">
        <v>12</v>
      </c>
      <c r="I1927" s="29" t="s">
        <v>22</v>
      </c>
      <c r="J1927" s="30">
        <v>3.4714999999999998</v>
      </c>
      <c r="K1927" s="30">
        <v>3.05</v>
      </c>
      <c r="L1927" s="30"/>
      <c r="M1927" s="30">
        <v>1.05</v>
      </c>
      <c r="N1927" s="84">
        <f>[1]!b_anal_modidura_cnbd(A1927,E1927,1)</f>
        <v>4.4005999999999998</v>
      </c>
      <c r="O1927" s="85">
        <f>[1]!b_anal_yield_cnbd(A1927,D1927-1,1)</f>
        <v>3.51</v>
      </c>
      <c r="P1927" s="86">
        <f>IF(U:U="国开1",0.09/N1927+J1927,IF(U:U="国开3",0.14/N1927+J1927,IF(U:U="国开5",0.24/N1927+J1927,IF(U:U="国开7",0.24/N1927+J1927,IF(U:U="国开10",0.29/N1927+J1927,IF(U:U="口行1",0.08/N1927+J1927,IF(U:U="口行2",0.08/N1927+J1927,IF(U:U="口行3",0.08/N1927+J1927,IF(U:U="口行5",0.13/N1927+J1927,IF(U:U="口行7",0.13/N1927+J1927,IF(U:U="口行10",0.18/N1927+J1927,IF(U:U="农发1",0.09/N1927+J1927,IF(U:U="农发2",0.09/N1927+J1927,IF(U:U="农发3",0.09/N1927+J1927,IF(U:U="农发5",0.14/N1927+J1927,IF(U:U="农发7",0.19/N1927+J1927,IF(U:U="农发10",0.19/N1927+J1927,IF(U:U="农发20",0.24/N1927+J1927,IF(U:U="国债1",0.05/N1927+J1927,IF(U:U="国债2",0.05/N1927+J1927,IF(U:U="国债3",0.05/N1927+J1927,IF(U:U="国开0",0,IF(U:U="农发0",0,IF(U:U="国债0",0,IF(U:U="口行0",0,0.1/N1927+J1927)))))))))))))))))))))))))</f>
        <v>3.5010414261691585</v>
      </c>
      <c r="Q1927" s="1"/>
      <c r="R1927" s="88">
        <f t="shared" si="60"/>
        <v>-0.89585738308413099</v>
      </c>
      <c r="S1927" s="1"/>
      <c r="U1927" s="1" t="str">
        <f>IF(I:I="国家开发银行","国开",IF(I:I="中国进出口银行","口行",IF(I:I="中国农业发展银行","农发","国债")))&amp;IF(G:G&lt;1,"0",G1927)</f>
        <v>口行5</v>
      </c>
      <c r="W1927" s="1"/>
      <c r="X1927" s="1"/>
    </row>
    <row r="1928" spans="1:24" ht="15.75" hidden="1" x14ac:dyDescent="0.25">
      <c r="A1928" s="113" t="str">
        <f t="shared" si="61"/>
        <v>190202.IB</v>
      </c>
      <c r="B1928" s="29" t="s">
        <v>5295</v>
      </c>
      <c r="C1928" s="29" t="s">
        <v>5296</v>
      </c>
      <c r="D1928" s="33">
        <v>43552</v>
      </c>
      <c r="E1928" s="33">
        <v>43557</v>
      </c>
      <c r="F1928" s="30">
        <v>50</v>
      </c>
      <c r="G1928" s="30">
        <v>3</v>
      </c>
      <c r="H1928" s="29" t="s">
        <v>12</v>
      </c>
      <c r="I1928" s="29" t="s">
        <v>15</v>
      </c>
      <c r="J1928" s="30">
        <v>2.9986999999999999</v>
      </c>
      <c r="K1928" s="30">
        <v>4.45</v>
      </c>
      <c r="L1928" s="30"/>
      <c r="M1928" s="30">
        <v>1.97</v>
      </c>
      <c r="N1928" s="84">
        <f>[1]!b_anal_modidura_cnbd(A1928,E1928,1)</f>
        <v>2.6273</v>
      </c>
      <c r="O1928" s="85">
        <f>[1]!b_anal_yield_cnbd(A1928,D1928-1,1)</f>
        <v>3.0998999999999999</v>
      </c>
      <c r="P1928" s="86">
        <f>IF(U:U="国开1",0.09/N1928+J1928,IF(U:U="国开3",0.14/N1928+J1928,IF(U:U="国开5",0.24/N1928+J1928,IF(U:U="国开7",0.24/N1928+J1928,IF(U:U="国开10",0.29/N1928+J1928,IF(U:U="口行1",0.08/N1928+J1928,IF(U:U="口行2",0.08/N1928+J1928,IF(U:U="口行3",0.08/N1928+J1928,IF(U:U="口行5",0.13/N1928+J1928,IF(U:U="口行7",0.13/N1928+J1928,IF(U:U="口行10",0.18/N1928+J1928,IF(U:U="农发1",0.09/N1928+J1928,IF(U:U="农发2",0.09/N1928+J1928,IF(U:U="农发3",0.09/N1928+J1928,IF(U:U="农发5",0.14/N1928+J1928,IF(U:U="农发7",0.19/N1928+J1928,IF(U:U="农发10",0.19/N1928+J1928,IF(U:U="农发20",0.24/N1928+J1928,IF(U:U="国债1",0.05/N1928+J1928,IF(U:U="国债2",0.05/N1928+J1928,IF(U:U="国债3",0.05/N1928+J1928,IF(U:U="国开0",0,IF(U:U="农发0",0,IF(U:U="国债0",0,IF(U:U="口行0",0,0.1/N1928+J1928)))))))))))))))))))))))))</f>
        <v>3.0519866440832795</v>
      </c>
      <c r="Q1928" s="1"/>
      <c r="R1928" s="88">
        <f t="shared" si="60"/>
        <v>-4.7913355916720413</v>
      </c>
      <c r="S1928" s="1"/>
      <c r="U1928" s="1" t="str">
        <f>IF(I:I="国家开发银行","国开",IF(I:I="中国进出口银行","口行",IF(I:I="中国农业发展银行","农发","国债")))&amp;IF(G:G&lt;1,"0",G1928)</f>
        <v>国开3</v>
      </c>
      <c r="W1928" s="1"/>
      <c r="X1928" s="1"/>
    </row>
    <row r="1929" spans="1:24" ht="15.75" hidden="1" x14ac:dyDescent="0.25">
      <c r="A1929" s="113" t="str">
        <f t="shared" si="61"/>
        <v>190204.IB</v>
      </c>
      <c r="B1929" s="29" t="s">
        <v>5297</v>
      </c>
      <c r="C1929" s="29" t="s">
        <v>5298</v>
      </c>
      <c r="D1929" s="33">
        <v>43552</v>
      </c>
      <c r="E1929" s="33">
        <v>43557</v>
      </c>
      <c r="F1929" s="30">
        <v>60</v>
      </c>
      <c r="G1929" s="30">
        <v>7</v>
      </c>
      <c r="H1929" s="29" t="s">
        <v>12</v>
      </c>
      <c r="I1929" s="29" t="s">
        <v>15</v>
      </c>
      <c r="J1929" s="30">
        <v>3.7279</v>
      </c>
      <c r="K1929" s="30">
        <v>3.46</v>
      </c>
      <c r="L1929" s="30"/>
      <c r="M1929" s="30">
        <v>1.03</v>
      </c>
      <c r="N1929" s="84">
        <f>[1]!b_anal_modidura_cnbd(A1929,E1929,1)</f>
        <v>5.9668999999999999</v>
      </c>
      <c r="O1929" s="85">
        <f>[1]!b_anal_yield_cnbd(A1929,D1929-1,1)</f>
        <v>3.79</v>
      </c>
      <c r="P1929" s="86">
        <f>IF(U:U="国开1",0.09/N1929+J1929,IF(U:U="国开3",0.14/N1929+J1929,IF(U:U="国开5",0.24/N1929+J1929,IF(U:U="国开7",0.24/N1929+J1929,IF(U:U="国开10",0.29/N1929+J1929,IF(U:U="口行1",0.08/N1929+J1929,IF(U:U="口行2",0.08/N1929+J1929,IF(U:U="口行3",0.08/N1929+J1929,IF(U:U="口行5",0.13/N1929+J1929,IF(U:U="口行7",0.13/N1929+J1929,IF(U:U="口行10",0.18/N1929+J1929,IF(U:U="农发1",0.09/N1929+J1929,IF(U:U="农发2",0.09/N1929+J1929,IF(U:U="农发3",0.09/N1929+J1929,IF(U:U="农发5",0.14/N1929+J1929,IF(U:U="农发7",0.19/N1929+J1929,IF(U:U="农发10",0.19/N1929+J1929,IF(U:U="农发20",0.24/N1929+J1929,IF(U:U="国债1",0.05/N1929+J1929,IF(U:U="国债2",0.05/N1929+J1929,IF(U:U="国债3",0.05/N1929+J1929,IF(U:U="国开0",0,IF(U:U="农发0",0,IF(U:U="国债0",0,IF(U:U="口行0",0,0.1/N1929+J1929)))))))))))))))))))))))))</f>
        <v>3.7681218907640481</v>
      </c>
      <c r="Q1929" s="1"/>
      <c r="R1929" s="88">
        <f t="shared" si="60"/>
        <v>-2.1878109235951904</v>
      </c>
      <c r="S1929" s="1"/>
      <c r="U1929" s="1" t="str">
        <f>IF(I:I="国家开发银行","国开",IF(I:I="中国进出口银行","口行",IF(I:I="中国农业发展银行","农发","国债")))&amp;IF(G:G&lt;1,"0",G1929)</f>
        <v>国开7</v>
      </c>
      <c r="W1929" s="1"/>
      <c r="X1929" s="1"/>
    </row>
    <row r="1930" spans="1:24" ht="15.75" hidden="1" x14ac:dyDescent="0.25">
      <c r="A1930" s="113" t="str">
        <f t="shared" si="61"/>
        <v>190303.IB</v>
      </c>
      <c r="B1930" s="29" t="s">
        <v>5299</v>
      </c>
      <c r="C1930" s="29" t="s">
        <v>5300</v>
      </c>
      <c r="D1930" s="33">
        <v>43552</v>
      </c>
      <c r="E1930" s="33">
        <v>43556</v>
      </c>
      <c r="F1930" s="30">
        <v>50</v>
      </c>
      <c r="G1930" s="30">
        <v>3</v>
      </c>
      <c r="H1930" s="29" t="s">
        <v>12</v>
      </c>
      <c r="I1930" s="29" t="s">
        <v>22</v>
      </c>
      <c r="J1930" s="30">
        <v>3.1644999999999999</v>
      </c>
      <c r="K1930" s="30">
        <v>3.01</v>
      </c>
      <c r="L1930" s="30"/>
      <c r="M1930" s="30">
        <v>1.04</v>
      </c>
      <c r="N1930" s="84">
        <f>[1]!b_anal_modidura_cnbd(A1930,E1930,1)</f>
        <v>2.6934999999999998</v>
      </c>
      <c r="O1930" s="85">
        <f>[1]!b_anal_yield_cnbd(A1930,D1930-1,1)</f>
        <v>3.2149000000000001</v>
      </c>
      <c r="P1930" s="86">
        <f>IF(U:U="国开1",0.09/N1930+J1930,IF(U:U="国开3",0.14/N1930+J1930,IF(U:U="国开5",0.24/N1930+J1930,IF(U:U="国开7",0.24/N1930+J1930,IF(U:U="国开10",0.29/N1930+J1930,IF(U:U="口行1",0.08/N1930+J1930,IF(U:U="口行2",0.08/N1930+J1930,IF(U:U="口行3",0.08/N1930+J1930,IF(U:U="口行5",0.13/N1930+J1930,IF(U:U="口行7",0.13/N1930+J1930,IF(U:U="口行10",0.18/N1930+J1930,IF(U:U="农发1",0.09/N1930+J1930,IF(U:U="农发2",0.09/N1930+J1930,IF(U:U="农发3",0.09/N1930+J1930,IF(U:U="农发5",0.14/N1930+J1930,IF(U:U="农发7",0.19/N1930+J1930,IF(U:U="农发10",0.19/N1930+J1930,IF(U:U="农发20",0.24/N1930+J1930,IF(U:U="国债1",0.05/N1930+J1930,IF(U:U="国债2",0.05/N1930+J1930,IF(U:U="国债3",0.05/N1930+J1930,IF(U:U="国开0",0,IF(U:U="农发0",0,IF(U:U="国债0",0,IF(U:U="口行0",0,0.1/N1930+J1930)))))))))))))))))))))))))</f>
        <v>3.1942011323556709</v>
      </c>
      <c r="Q1930" s="1"/>
      <c r="R1930" s="88">
        <f t="shared" si="60"/>
        <v>-2.0698867644329155</v>
      </c>
      <c r="S1930" s="1"/>
      <c r="U1930" s="1" t="str">
        <f>IF(I:I="国家开发银行","国开",IF(I:I="中国进出口银行","口行",IF(I:I="中国农业发展银行","农发","国债")))&amp;IF(G:G&lt;1,"0",G1930)</f>
        <v>口行3</v>
      </c>
      <c r="W1930" s="1"/>
      <c r="X1930" s="1"/>
    </row>
    <row r="1931" spans="1:24" ht="15.75" hidden="1" x14ac:dyDescent="0.25">
      <c r="A1931" s="113" t="str">
        <f>B1931</f>
        <v>190404.IB</v>
      </c>
      <c r="B1931" s="29" t="s">
        <v>5301</v>
      </c>
      <c r="C1931" s="29" t="s">
        <v>5302</v>
      </c>
      <c r="D1931" s="33">
        <v>43556</v>
      </c>
      <c r="E1931" s="33">
        <v>43558</v>
      </c>
      <c r="F1931" s="30">
        <v>70</v>
      </c>
      <c r="G1931" s="30">
        <v>5</v>
      </c>
      <c r="H1931" s="29" t="s">
        <v>12</v>
      </c>
      <c r="I1931" s="29" t="s">
        <v>41</v>
      </c>
      <c r="J1931" s="114">
        <f>[1]!b_info_couponrate(A1931)</f>
        <v>3.51</v>
      </c>
      <c r="K1931" s="30">
        <v>3.08</v>
      </c>
      <c r="L1931" s="30"/>
      <c r="M1931" s="30">
        <v>2.14</v>
      </c>
      <c r="N1931" s="84">
        <f>[1]!b_anal_modidura_cnbd(A1931,E1931,1)</f>
        <v>4.5083000000000002</v>
      </c>
      <c r="O1931" s="85">
        <f>[1]!b_anal_yield_cnbd(A1931,E1931,1)</f>
        <v>3.6152000000000002</v>
      </c>
      <c r="P1931" s="86">
        <f>IF(U:U="国开1",0.09/N1931+J1931,IF(U:U="国开3",0.14/N1931+J1931,IF(U:U="国开5",0.24/N1931+J1931,IF(U:U="国开7",0.24/N1931+J1931,IF(U:U="国开10",0.29/N1931+J1931,IF(U:U="口行1",0.08/N1931+J1931,IF(U:U="口行2",0.08/N1931+J1931,IF(U:U="口行3",0.08/N1931+J1931,IF(U:U="口行5",0.13/N1931+J1931,IF(U:U="口行7",0.13/N1931+J1931,IF(U:U="口行10",0.18/N1931+J1931,IF(U:U="农发1",0.09/N1931+J1931,IF(U:U="农发2",0.09/N1931+J1931,IF(U:U="农发3",0.09/N1931+J1931,IF(U:U="农发5",0.14/N1931+J1931,IF(U:U="农发7",0.19/N1931+J1931,IF(U:U="农发10",0.19/N1931+J1931,IF(U:U="农发20",0.24/N1931+J1931,IF(U:U="国债1",0.05/N1931+J1931,IF(U:U="国债2",0.05/N1931+J1931,IF(U:U="国债3",0.05/N1931+J1931,IF(U:U="国开0",0,IF(U:U="农发0",0,IF(U:U="国债0",0,IF(U:U="口行0",0,0.1/N1931+J1931)))))))))))))))))))))))))</f>
        <v>3.5410538340394382</v>
      </c>
      <c r="Q1931" s="1"/>
      <c r="R1931" s="88">
        <f t="shared" si="60"/>
        <v>-7.4146165960562005</v>
      </c>
      <c r="S1931" s="1"/>
      <c r="U1931" s="1" t="str">
        <f>IF(I:I="国家开发银行","国开",IF(I:I="中国进出口银行","口行",IF(I:I="中国农业发展银行","农发","国债")))&amp;IF(G:G&lt;1,"0",G1931)</f>
        <v>农发5</v>
      </c>
      <c r="W1931" s="1"/>
      <c r="X1931" s="1"/>
    </row>
    <row r="1932" spans="1:24" ht="15.75" hidden="1" x14ac:dyDescent="0.25">
      <c r="A1932" s="113" t="str">
        <f>B1932</f>
        <v>190403.IB</v>
      </c>
      <c r="B1932" s="29" t="s">
        <v>5303</v>
      </c>
      <c r="C1932" s="29" t="s">
        <v>5304</v>
      </c>
      <c r="D1932" s="33">
        <v>43556</v>
      </c>
      <c r="E1932" s="33">
        <v>43558</v>
      </c>
      <c r="F1932" s="30">
        <v>70</v>
      </c>
      <c r="G1932" s="30">
        <v>3</v>
      </c>
      <c r="H1932" s="29" t="s">
        <v>12</v>
      </c>
      <c r="I1932" s="29" t="s">
        <v>41</v>
      </c>
      <c r="J1932" s="114">
        <f>[1]!b_info_couponrate(A1932)</f>
        <v>3.2</v>
      </c>
      <c r="K1932" s="30">
        <v>2.44</v>
      </c>
      <c r="L1932" s="30"/>
      <c r="M1932" s="30">
        <v>9.43</v>
      </c>
      <c r="N1932" s="84">
        <f>[1]!b_anal_modidura_cnbd(A1932,E1932,1)</f>
        <v>2.8153999999999999</v>
      </c>
      <c r="O1932" s="85">
        <f>[1]!b_anal_yield_cnbd(A1932,E1932,1)</f>
        <v>3.282</v>
      </c>
      <c r="P1932" s="86">
        <f>IF(U:U="国开1",0.09/N1932+J1932,IF(U:U="国开3",0.14/N1932+J1932,IF(U:U="国开5",0.24/N1932+J1932,IF(U:U="国开7",0.24/N1932+J1932,IF(U:U="国开10",0.29/N1932+J1932,IF(U:U="口行1",0.08/N1932+J1932,IF(U:U="口行2",0.08/N1932+J1932,IF(U:U="口行3",0.08/N1932+J1932,IF(U:U="口行5",0.13/N1932+J1932,IF(U:U="口行7",0.13/N1932+J1932,IF(U:U="口行10",0.18/N1932+J1932,IF(U:U="农发1",0.09/N1932+J1932,IF(U:U="农发2",0.09/N1932+J1932,IF(U:U="农发3",0.09/N1932+J1932,IF(U:U="农发5",0.14/N1932+J1932,IF(U:U="农发7",0.19/N1932+J1932,IF(U:U="农发10",0.19/N1932+J1932,IF(U:U="农发20",0.24/N1932+J1932,IF(U:U="国债1",0.05/N1932+J1932,IF(U:U="国债2",0.05/N1932+J1932,IF(U:U="国债3",0.05/N1932+J1932,IF(U:U="国开0",0,IF(U:U="农发0",0,IF(U:U="国债0",0,IF(U:U="口行0",0,0.1/N1932+J1932)))))))))))))))))))))))))</f>
        <v>3.2319670384314843</v>
      </c>
      <c r="Q1932" s="1"/>
      <c r="R1932" s="88">
        <f t="shared" si="60"/>
        <v>-5.0032961568515777</v>
      </c>
      <c r="S1932" s="1"/>
      <c r="U1932" s="1" t="str">
        <f>IF(I:I="国家开发银行","国开",IF(I:I="中国进出口银行","口行",IF(I:I="中国农业发展银行","农发","国债")))&amp;IF(G:G&lt;1,"0",G1932)</f>
        <v>农发3</v>
      </c>
      <c r="W1932" s="1"/>
      <c r="X1932" s="1"/>
    </row>
    <row r="1933" spans="1:24" ht="15.75" hidden="1" x14ac:dyDescent="0.25">
      <c r="A1933" s="113" t="str">
        <f t="shared" si="61"/>
        <v>190205.IB</v>
      </c>
      <c r="B1933" s="29" t="s">
        <v>5305</v>
      </c>
      <c r="C1933" s="29" t="s">
        <v>5306</v>
      </c>
      <c r="D1933" s="33">
        <v>43557</v>
      </c>
      <c r="E1933" s="33">
        <v>43559</v>
      </c>
      <c r="F1933" s="30">
        <v>150</v>
      </c>
      <c r="G1933" s="30">
        <v>10</v>
      </c>
      <c r="H1933" s="29" t="s">
        <v>12</v>
      </c>
      <c r="I1933" s="29" t="s">
        <v>15</v>
      </c>
      <c r="J1933" s="30">
        <v>3.6490999999999998</v>
      </c>
      <c r="K1933" s="30">
        <v>3.1</v>
      </c>
      <c r="L1933" s="30"/>
      <c r="M1933" s="30">
        <v>11.51</v>
      </c>
      <c r="N1933" s="84">
        <f>[1]!b_anal_modidura_cnbd(A1933,E1933,1)</f>
        <v>8.0565999999999995</v>
      </c>
      <c r="O1933" s="85">
        <f>[1]!b_anal_yield_cnbd(A1933,D1933-1,1)</f>
        <v>3.6549999999999998</v>
      </c>
      <c r="P1933" s="86">
        <f>IF(U:U="国开1",0.09/N1933+J1933,IF(U:U="国开3",0.14/N1933+J1933,IF(U:U="国开5",0.24/N1933+J1933,IF(U:U="国开7",0.24/N1933+J1933,IF(U:U="国开10",0.29/N1933+J1933,IF(U:U="口行1",0.08/N1933+J1933,IF(U:U="口行2",0.08/N1933+J1933,IF(U:U="口行3",0.08/N1933+J1933,IF(U:U="口行5",0.13/N1933+J1933,IF(U:U="口行7",0.13/N1933+J1933,IF(U:U="口行10",0.18/N1933+J1933,IF(U:U="农发1",0.09/N1933+J1933,IF(U:U="农发2",0.09/N1933+J1933,IF(U:U="农发3",0.09/N1933+J1933,IF(U:U="农发5",0.14/N1933+J1933,IF(U:U="农发7",0.19/N1933+J1933,IF(U:U="农发10",0.19/N1933+J1933,IF(U:U="农发20",0.24/N1933+J1933,IF(U:U="国债1",0.05/N1933+J1933,IF(U:U="国债2",0.05/N1933+J1933,IF(U:U="国债3",0.05/N1933+J1933,IF(U:U="国开0",0,IF(U:U="农发0",0,IF(U:U="国债0",0,IF(U:U="口行0",0,0.1/N1933+J1933)))))))))))))))))))))))))</f>
        <v>3.6850953330188911</v>
      </c>
      <c r="Q1933" s="1"/>
      <c r="R1933" s="88">
        <f t="shared" si="60"/>
        <v>3.0095333018891335</v>
      </c>
      <c r="S1933" s="1"/>
      <c r="U1933" s="1" t="str">
        <f>IF(I:I="国家开发银行","国开",IF(I:I="中国进出口银行","口行",IF(I:I="中国农业发展银行","农发","国债")))&amp;IF(G:G&lt;1,"0",G1933)</f>
        <v>国开10</v>
      </c>
      <c r="W1933" s="1"/>
      <c r="X1933" s="1"/>
    </row>
    <row r="1934" spans="1:24" ht="15.75" hidden="1" x14ac:dyDescent="0.25">
      <c r="A1934" s="113" t="str">
        <f t="shared" si="61"/>
        <v>190203.IB</v>
      </c>
      <c r="B1934" s="29" t="s">
        <v>5307</v>
      </c>
      <c r="C1934" s="29" t="s">
        <v>5308</v>
      </c>
      <c r="D1934" s="33">
        <v>43557</v>
      </c>
      <c r="E1934" s="33">
        <v>43559</v>
      </c>
      <c r="F1934" s="30">
        <v>100</v>
      </c>
      <c r="G1934" s="30">
        <v>5</v>
      </c>
      <c r="H1934" s="29" t="s">
        <v>12</v>
      </c>
      <c r="I1934" s="29" t="s">
        <v>15</v>
      </c>
      <c r="J1934" s="30">
        <v>3.4352999999999998</v>
      </c>
      <c r="K1934" s="30">
        <v>3.38</v>
      </c>
      <c r="L1934" s="30"/>
      <c r="M1934" s="30">
        <v>1.95</v>
      </c>
      <c r="N1934" s="84">
        <f>[1]!b_anal_modidura_cnbd(A1934,E1934,1)</f>
        <v>4.3630000000000004</v>
      </c>
      <c r="O1934" s="85">
        <f>[1]!b_anal_yield_cnbd(A1934,D1934-1,1)</f>
        <v>3.45</v>
      </c>
      <c r="P1934" s="86">
        <f>IF(U:U="国开1",0.09/N1934+J1934,IF(U:U="国开3",0.14/N1934+J1934,IF(U:U="国开5",0.24/N1934+J1934,IF(U:U="国开7",0.24/N1934+J1934,IF(U:U="国开10",0.29/N1934+J1934,IF(U:U="口行1",0.08/N1934+J1934,IF(U:U="口行2",0.08/N1934+J1934,IF(U:U="口行3",0.08/N1934+J1934,IF(U:U="口行5",0.13/N1934+J1934,IF(U:U="口行7",0.13/N1934+J1934,IF(U:U="口行10",0.18/N1934+J1934,IF(U:U="农发1",0.09/N1934+J1934,IF(U:U="农发2",0.09/N1934+J1934,IF(U:U="农发3",0.09/N1934+J1934,IF(U:U="农发5",0.14/N1934+J1934,IF(U:U="农发7",0.19/N1934+J1934,IF(U:U="农发10",0.19/N1934+J1934,IF(U:U="农发20",0.24/N1934+J1934,IF(U:U="国债1",0.05/N1934+J1934,IF(U:U="国债2",0.05/N1934+J1934,IF(U:U="国债3",0.05/N1934+J1934,IF(U:U="国开0",0,IF(U:U="农发0",0,IF(U:U="国债0",0,IF(U:U="口行0",0,0.1/N1934+J1934)))))))))))))))))))))))))</f>
        <v>3.4903080220032088</v>
      </c>
      <c r="Q1934" s="1"/>
      <c r="R1934" s="88">
        <f t="shared" si="60"/>
        <v>4.0308022003208599</v>
      </c>
      <c r="S1934" s="1"/>
      <c r="U1934" s="1" t="str">
        <f>IF(I:I="国家开发银行","国开",IF(I:I="中国进出口银行","口行",IF(I:I="中国农业发展银行","农发","国债")))&amp;IF(G:G&lt;1,"0",G1934)</f>
        <v>国开5</v>
      </c>
      <c r="W1934" s="1"/>
      <c r="X1934" s="1"/>
    </row>
    <row r="1935" spans="1:24" ht="15.75" hidden="1" x14ac:dyDescent="0.25">
      <c r="A1935" s="113" t="str">
        <f t="shared" si="61"/>
        <v>180028.IB</v>
      </c>
      <c r="B1935" s="29" t="s">
        <v>5309</v>
      </c>
      <c r="C1935" s="29" t="s">
        <v>5310</v>
      </c>
      <c r="D1935" s="33">
        <v>43558</v>
      </c>
      <c r="E1935" s="33">
        <v>43559</v>
      </c>
      <c r="F1935" s="30">
        <v>480</v>
      </c>
      <c r="G1935" s="30">
        <v>7</v>
      </c>
      <c r="H1935" s="29" t="s">
        <v>12</v>
      </c>
      <c r="I1935" s="29" t="s">
        <v>31</v>
      </c>
      <c r="J1935" s="30">
        <v>3.2179000000000002</v>
      </c>
      <c r="K1935" s="30">
        <v>1.58</v>
      </c>
      <c r="L1935" s="30">
        <v>3.2959000000000001</v>
      </c>
      <c r="M1935" s="30">
        <v>1.22</v>
      </c>
      <c r="N1935" s="84">
        <f>[1]!b_anal_modidura_cnbd(A1935,E1935,1)</f>
        <v>5.8575999999999997</v>
      </c>
      <c r="O1935" s="85">
        <f>[1]!b_anal_yield_cnbd(A1935,D1935-1,1)</f>
        <v>3.22</v>
      </c>
      <c r="P1935" s="86">
        <f>IF(U:U="国开1",0.09/N1935+J1935,IF(U:U="国开3",0.14/N1935+J1935,IF(U:U="国开5",0.24/N1935+J1935,IF(U:U="国开7",0.24/N1935+J1935,IF(U:U="国开10",0.29/N1935+J1935,IF(U:U="口行1",0.08/N1935+J1935,IF(U:U="口行2",0.08/N1935+J1935,IF(U:U="口行3",0.08/N1935+J1935,IF(U:U="口行5",0.13/N1935+J1935,IF(U:U="口行7",0.13/N1935+J1935,IF(U:U="口行10",0.18/N1935+J1935,IF(U:U="农发1",0.09/N1935+J1935,IF(U:U="农发2",0.09/N1935+J1935,IF(U:U="农发3",0.09/N1935+J1935,IF(U:U="农发5",0.14/N1935+J1935,IF(U:U="农发7",0.19/N1935+J1935,IF(U:U="农发10",0.19/N1935+J1935,IF(U:U="农发20",0.24/N1935+J1935,IF(U:U="国债1",0.05/N1935+J1935,IF(U:U="国债2",0.05/N1935+J1935,IF(U:U="国债3",0.05/N1935+J1935,IF(U:U="国开0",0,IF(U:U="农发0",0,IF(U:U="国债0",0,IF(U:U="口行0",0,0.1/N1935+J1935)))))))))))))))))))))))))</f>
        <v>3.2349718382955479</v>
      </c>
      <c r="Q1935" s="1"/>
      <c r="R1935" s="88">
        <f t="shared" si="60"/>
        <v>1.4971838295547713</v>
      </c>
      <c r="S1935" s="1"/>
      <c r="U1935" s="1" t="str">
        <f>IF(I:I="国家开发银行","国开",IF(I:I="中国进出口银行","口行",IF(I:I="中国农业发展银行","农发","国债")))&amp;IF(G:G&lt;1,"0",G1935)</f>
        <v>国债7</v>
      </c>
      <c r="W1935" s="1"/>
      <c r="X1935" s="1"/>
    </row>
    <row r="1936" spans="1:24" ht="15.75" hidden="1" x14ac:dyDescent="0.25">
      <c r="A1936" s="113" t="str">
        <f t="shared" si="61"/>
        <v>190401.IB</v>
      </c>
      <c r="B1936" s="29" t="s">
        <v>5311</v>
      </c>
      <c r="C1936" s="29" t="s">
        <v>5312</v>
      </c>
      <c r="D1936" s="33">
        <v>43558</v>
      </c>
      <c r="E1936" s="33">
        <v>43563</v>
      </c>
      <c r="F1936" s="30">
        <v>70</v>
      </c>
      <c r="G1936" s="30">
        <v>10</v>
      </c>
      <c r="H1936" s="29" t="s">
        <v>12</v>
      </c>
      <c r="I1936" s="29" t="s">
        <v>41</v>
      </c>
      <c r="J1936" s="30">
        <v>3.9384999999999999</v>
      </c>
      <c r="K1936" s="30">
        <v>3.36</v>
      </c>
      <c r="L1936" s="30"/>
      <c r="M1936" s="30">
        <v>1.65</v>
      </c>
      <c r="N1936" s="84">
        <f>[1]!b_anal_modidura_cnbd(A1936,E1936,1)</f>
        <v>7.9907000000000004</v>
      </c>
      <c r="O1936" s="85">
        <f>[1]!b_anal_yield_cnbd(A1936,D1936-1,1)</f>
        <v>3.9024999999999999</v>
      </c>
      <c r="P1936" s="86">
        <f>IF(U:U="国开1",0.09/N1936+J1936,IF(U:U="国开3",0.14/N1936+J1936,IF(U:U="国开5",0.24/N1936+J1936,IF(U:U="国开7",0.24/N1936+J1936,IF(U:U="国开10",0.29/N1936+J1936,IF(U:U="口行1",0.08/N1936+J1936,IF(U:U="口行2",0.08/N1936+J1936,IF(U:U="口行3",0.08/N1936+J1936,IF(U:U="口行5",0.13/N1936+J1936,IF(U:U="口行7",0.13/N1936+J1936,IF(U:U="口行10",0.18/N1936+J1936,IF(U:U="农发1",0.09/N1936+J1936,IF(U:U="农发2",0.09/N1936+J1936,IF(U:U="农发3",0.09/N1936+J1936,IF(U:U="农发5",0.14/N1936+J1936,IF(U:U="农发7",0.19/N1936+J1936,IF(U:U="农发10",0.19/N1936+J1936,IF(U:U="农发20",0.24/N1936+J1936,IF(U:U="国债1",0.05/N1936+J1936,IF(U:U="国债2",0.05/N1936+J1936,IF(U:U="国债3",0.05/N1936+J1936,IF(U:U="国开0",0,IF(U:U="农发0",0,IF(U:U="国债0",0,IF(U:U="口行0",0,0.1/N1936+J1936)))))))))))))))))))))))))</f>
        <v>3.962277641508253</v>
      </c>
      <c r="Q1936" s="1"/>
      <c r="R1936" s="88">
        <f t="shared" si="60"/>
        <v>5.9777641508253154</v>
      </c>
      <c r="S1936" s="1"/>
      <c r="U1936" s="1" t="str">
        <f>IF(I:I="国家开发银行","国开",IF(I:I="中国进出口银行","口行",IF(I:I="中国农业发展银行","农发","国债")))&amp;IF(G:G&lt;1,"0",G1936)</f>
        <v>农发10</v>
      </c>
      <c r="W1936" s="1"/>
      <c r="X1936" s="1"/>
    </row>
    <row r="1937" spans="1:24" ht="15.75" hidden="1" x14ac:dyDescent="0.25">
      <c r="A1937" s="113" t="str">
        <f t="shared" si="61"/>
        <v>180411.IB</v>
      </c>
      <c r="B1937" s="29" t="s">
        <v>5313</v>
      </c>
      <c r="C1937" s="29" t="s">
        <v>5314</v>
      </c>
      <c r="D1937" s="33">
        <v>43558</v>
      </c>
      <c r="E1937" s="33">
        <v>43563</v>
      </c>
      <c r="F1937" s="30">
        <v>50</v>
      </c>
      <c r="G1937" s="30">
        <v>7</v>
      </c>
      <c r="H1937" s="29" t="s">
        <v>12</v>
      </c>
      <c r="I1937" s="29" t="s">
        <v>41</v>
      </c>
      <c r="J1937" s="30">
        <v>3.9321999999999999</v>
      </c>
      <c r="K1937" s="30">
        <v>2.6</v>
      </c>
      <c r="L1937" s="30"/>
      <c r="M1937" s="30">
        <v>1.83</v>
      </c>
      <c r="N1937" s="84">
        <f>[1]!b_anal_modidura_cnbd(A1937,E1937,1)</f>
        <v>5.6192000000000002</v>
      </c>
      <c r="O1937" s="85">
        <f>[1]!b_anal_yield_cnbd(A1937,D1937-1,1)</f>
        <v>3.8725000000000001</v>
      </c>
      <c r="P1937" s="86">
        <f>IF(U:U="国开1",0.09/N1937+J1937,IF(U:U="国开3",0.14/N1937+J1937,IF(U:U="国开5",0.24/N1937+J1937,IF(U:U="国开7",0.24/N1937+J1937,IF(U:U="国开10",0.29/N1937+J1937,IF(U:U="口行1",0.08/N1937+J1937,IF(U:U="口行2",0.08/N1937+J1937,IF(U:U="口行3",0.08/N1937+J1937,IF(U:U="口行5",0.13/N1937+J1937,IF(U:U="口行7",0.13/N1937+J1937,IF(U:U="口行10",0.18/N1937+J1937,IF(U:U="农发1",0.09/N1937+J1937,IF(U:U="农发2",0.09/N1937+J1937,IF(U:U="农发3",0.09/N1937+J1937,IF(U:U="农发5",0.14/N1937+J1937,IF(U:U="农发7",0.19/N1937+J1937,IF(U:U="农发10",0.19/N1937+J1937,IF(U:U="农发20",0.24/N1937+J1937,IF(U:U="国债1",0.05/N1937+J1937,IF(U:U="国债2",0.05/N1937+J1937,IF(U:U="国债3",0.05/N1937+J1937,IF(U:U="国开0",0,IF(U:U="农发0",0,IF(U:U="国债0",0,IF(U:U="口行0",0,0.1/N1937+J1937)))))))))))))))))))))))))</f>
        <v>3.9660126423690203</v>
      </c>
      <c r="Q1937" s="1"/>
      <c r="R1937" s="88">
        <f t="shared" si="60"/>
        <v>9.3512642369020238</v>
      </c>
      <c r="S1937" s="1"/>
      <c r="U1937" s="1" t="str">
        <f>IF(I:I="国家开发银行","国开",IF(I:I="中国进出口银行","口行",IF(I:I="中国农业发展银行","农发","国债")))&amp;IF(G:G&lt;1,"0",G1937)</f>
        <v>农发7</v>
      </c>
      <c r="W1937" s="1"/>
      <c r="X1937" s="1"/>
    </row>
    <row r="1938" spans="1:24" ht="15.75" hidden="1" x14ac:dyDescent="0.25">
      <c r="A1938" s="113" t="str">
        <f t="shared" si="61"/>
        <v>190003.IB</v>
      </c>
      <c r="B1938" s="29" t="s">
        <v>5315</v>
      </c>
      <c r="C1938" s="29" t="s">
        <v>5316</v>
      </c>
      <c r="D1938" s="33">
        <v>43558</v>
      </c>
      <c r="E1938" s="33">
        <v>43559</v>
      </c>
      <c r="F1938" s="30">
        <v>480.3</v>
      </c>
      <c r="G1938" s="30">
        <v>3</v>
      </c>
      <c r="H1938" s="29" t="s">
        <v>12</v>
      </c>
      <c r="I1938" s="29" t="s">
        <v>31</v>
      </c>
      <c r="J1938" s="30">
        <v>2.7879</v>
      </c>
      <c r="K1938" s="30">
        <v>1.52</v>
      </c>
      <c r="L1938" s="30">
        <v>2.9081999999999999</v>
      </c>
      <c r="M1938" s="30">
        <v>1.34</v>
      </c>
      <c r="N1938" s="84">
        <f>[1]!b_anal_modidura_cnbd(A1938,E1938,1)</f>
        <v>2.7656999999999998</v>
      </c>
      <c r="O1938" s="85">
        <f>[1]!b_anal_yield_cnbd(A1938,D1938-1,1)</f>
        <v>2.75</v>
      </c>
      <c r="P1938" s="86">
        <f>IF(U:U="国开1",0.09/N1938+J1938,IF(U:U="国开3",0.14/N1938+J1938,IF(U:U="国开5",0.24/N1938+J1938,IF(U:U="国开7",0.24/N1938+J1938,IF(U:U="国开10",0.29/N1938+J1938,IF(U:U="口行1",0.08/N1938+J1938,IF(U:U="口行2",0.08/N1938+J1938,IF(U:U="口行3",0.08/N1938+J1938,IF(U:U="口行5",0.13/N1938+J1938,IF(U:U="口行7",0.13/N1938+J1938,IF(U:U="口行10",0.18/N1938+J1938,IF(U:U="农发1",0.09/N1938+J1938,IF(U:U="农发2",0.09/N1938+J1938,IF(U:U="农发3",0.09/N1938+J1938,IF(U:U="农发5",0.14/N1938+J1938,IF(U:U="农发7",0.19/N1938+J1938,IF(U:U="农发10",0.19/N1938+J1938,IF(U:U="农发20",0.24/N1938+J1938,IF(U:U="国债1",0.05/N1938+J1938,IF(U:U="国债2",0.05/N1938+J1938,IF(U:U="国债3",0.05/N1938+J1938,IF(U:U="国开0",0,IF(U:U="农发0",0,IF(U:U="国债0",0,IF(U:U="口行0",0,0.1/N1938+J1938)))))))))))))))))))))))))</f>
        <v>2.8059786057779226</v>
      </c>
      <c r="Q1938" s="1"/>
      <c r="R1938" s="88">
        <f t="shared" si="60"/>
        <v>5.5978605777922574</v>
      </c>
      <c r="S1938" s="1"/>
      <c r="U1938" s="1" t="str">
        <f>IF(I:I="国家开发银行","国开",IF(I:I="中国进出口银行","口行",IF(I:I="中国农业发展银行","农发","国债")))&amp;IF(G:G&lt;1,"0",G1938)</f>
        <v>国债3</v>
      </c>
      <c r="W1938" s="1"/>
      <c r="X1938" s="1"/>
    </row>
    <row r="1939" spans="1:24" ht="15.75" hidden="1" x14ac:dyDescent="0.25">
      <c r="A1939" s="113" t="str">
        <f t="shared" si="61"/>
        <v>190305.IB</v>
      </c>
      <c r="B1939" s="29" t="s">
        <v>5317</v>
      </c>
      <c r="C1939" s="29" t="s">
        <v>5318</v>
      </c>
      <c r="D1939" s="33">
        <v>43559</v>
      </c>
      <c r="E1939" s="33">
        <v>43563</v>
      </c>
      <c r="F1939" s="30">
        <v>59.2</v>
      </c>
      <c r="G1939" s="30">
        <v>5</v>
      </c>
      <c r="H1939" s="29" t="s">
        <v>12</v>
      </c>
      <c r="I1939" s="29" t="s">
        <v>22</v>
      </c>
      <c r="J1939" s="30">
        <v>3.5781999999999998</v>
      </c>
      <c r="K1939" s="30">
        <v>2.9</v>
      </c>
      <c r="L1939" s="30"/>
      <c r="M1939" s="30">
        <v>21.5</v>
      </c>
      <c r="N1939" s="84">
        <f>[1]!b_anal_modidura_cnbd(A1939,E1939,1)</f>
        <v>4.3773999999999997</v>
      </c>
      <c r="O1939" s="85">
        <f>[1]!b_anal_yield_cnbd(A1939,D1939-1,1)</f>
        <v>3.5798999999999999</v>
      </c>
      <c r="P1939" s="86">
        <f>IF(U:U="国开1",0.09/N1939+J1939,IF(U:U="国开3",0.14/N1939+J1939,IF(U:U="国开5",0.24/N1939+J1939,IF(U:U="国开7",0.24/N1939+J1939,IF(U:U="国开10",0.29/N1939+J1939,IF(U:U="口行1",0.08/N1939+J1939,IF(U:U="口行2",0.08/N1939+J1939,IF(U:U="口行3",0.08/N1939+J1939,IF(U:U="口行5",0.13/N1939+J1939,IF(U:U="口行7",0.13/N1939+J1939,IF(U:U="口行10",0.18/N1939+J1939,IF(U:U="农发1",0.09/N1939+J1939,IF(U:U="农发2",0.09/N1939+J1939,IF(U:U="农发3",0.09/N1939+J1939,IF(U:U="农发5",0.14/N1939+J1939,IF(U:U="农发7",0.19/N1939+J1939,IF(U:U="农发10",0.19/N1939+J1939,IF(U:U="农发20",0.24/N1939+J1939,IF(U:U="国债1",0.05/N1939+J1939,IF(U:U="国债2",0.05/N1939+J1939,IF(U:U="国债3",0.05/N1939+J1939,IF(U:U="国开0",0,IF(U:U="农发0",0,IF(U:U="国债0",0,IF(U:U="口行0",0,0.1/N1939+J1939)))))))))))))))))))))))))</f>
        <v>3.6078979942431579</v>
      </c>
      <c r="Q1939" s="1"/>
      <c r="R1939" s="88">
        <f t="shared" si="60"/>
        <v>2.7997994243158075</v>
      </c>
      <c r="S1939" s="1"/>
      <c r="U1939" s="1" t="str">
        <f>IF(I:I="国家开发银行","国开",IF(I:I="中国进出口银行","口行",IF(I:I="中国农业发展银行","农发","国债")))&amp;IF(G:G&lt;1,"0",G1939)</f>
        <v>口行5</v>
      </c>
      <c r="W1939" s="1"/>
      <c r="X1939" s="1"/>
    </row>
    <row r="1940" spans="1:24" ht="15.75" hidden="1" x14ac:dyDescent="0.25">
      <c r="A1940" s="113" t="str">
        <f t="shared" si="61"/>
        <v>190303.IB</v>
      </c>
      <c r="B1940" s="29" t="s">
        <v>5319</v>
      </c>
      <c r="C1940" s="29" t="s">
        <v>5320</v>
      </c>
      <c r="D1940" s="33">
        <v>43559</v>
      </c>
      <c r="E1940" s="33">
        <v>43563</v>
      </c>
      <c r="F1940" s="30">
        <v>40</v>
      </c>
      <c r="G1940" s="30">
        <v>3</v>
      </c>
      <c r="H1940" s="29" t="s">
        <v>12</v>
      </c>
      <c r="I1940" s="29" t="s">
        <v>22</v>
      </c>
      <c r="J1940" s="30">
        <v>3.2543000000000002</v>
      </c>
      <c r="K1940" s="30">
        <v>2.7</v>
      </c>
      <c r="L1940" s="30"/>
      <c r="M1940" s="30">
        <v>1.5</v>
      </c>
      <c r="N1940" s="84">
        <f>[1]!b_anal_modidura_cnbd(A1940,E1940,1)</f>
        <v>2.6720999999999999</v>
      </c>
      <c r="O1940" s="85">
        <f>[1]!b_anal_yield_cnbd(A1940,D1940-1,1)</f>
        <v>3.2597999999999998</v>
      </c>
      <c r="P1940" s="86">
        <f>IF(U:U="国开1",0.09/N1940+J1940,IF(U:U="国开3",0.14/N1940+J1940,IF(U:U="国开5",0.24/N1940+J1940,IF(U:U="国开7",0.24/N1940+J1940,IF(U:U="国开10",0.29/N1940+J1940,IF(U:U="口行1",0.08/N1940+J1940,IF(U:U="口行2",0.08/N1940+J1940,IF(U:U="口行3",0.08/N1940+J1940,IF(U:U="口行5",0.13/N1940+J1940,IF(U:U="口行7",0.13/N1940+J1940,IF(U:U="口行10",0.18/N1940+J1940,IF(U:U="农发1",0.09/N1940+J1940,IF(U:U="农发2",0.09/N1940+J1940,IF(U:U="农发3",0.09/N1940+J1940,IF(U:U="农发5",0.14/N1940+J1940,IF(U:U="农发7",0.19/N1940+J1940,IF(U:U="农发10",0.19/N1940+J1940,IF(U:U="农发20",0.24/N1940+J1940,IF(U:U="国债1",0.05/N1940+J1940,IF(U:U="国债2",0.05/N1940+J1940,IF(U:U="国债3",0.05/N1940+J1940,IF(U:U="国开0",0,IF(U:U="农发0",0,IF(U:U="国债0",0,IF(U:U="口行0",0,0.1/N1940+J1940)))))))))))))))))))))))))</f>
        <v>3.2842389992889491</v>
      </c>
      <c r="Q1940" s="1"/>
      <c r="R1940" s="88">
        <f t="shared" si="60"/>
        <v>2.4438999288949326</v>
      </c>
      <c r="S1940" s="1"/>
      <c r="U1940" s="1" t="str">
        <f>IF(I:I="国家开发银行","国开",IF(I:I="中国进出口银行","口行",IF(I:I="中国农业发展银行","农发","国债")))&amp;IF(G:G&lt;1,"0",G1940)</f>
        <v>口行3</v>
      </c>
      <c r="W1940" s="1"/>
      <c r="X1940" s="1"/>
    </row>
    <row r="1941" spans="1:24" ht="15.75" hidden="1" x14ac:dyDescent="0.25">
      <c r="A1941" s="113" t="str">
        <f t="shared" si="61"/>
        <v>190202.IB</v>
      </c>
      <c r="B1941" s="29" t="s">
        <v>5321</v>
      </c>
      <c r="C1941" s="29" t="s">
        <v>5322</v>
      </c>
      <c r="D1941" s="33">
        <v>43559</v>
      </c>
      <c r="E1941" s="33">
        <v>43564</v>
      </c>
      <c r="F1941" s="30">
        <v>60</v>
      </c>
      <c r="G1941" s="30">
        <v>3</v>
      </c>
      <c r="H1941" s="29" t="s">
        <v>12</v>
      </c>
      <c r="I1941" s="29" t="s">
        <v>15</v>
      </c>
      <c r="J1941" s="30">
        <v>3.169</v>
      </c>
      <c r="K1941" s="30">
        <v>2.41</v>
      </c>
      <c r="L1941" s="30"/>
      <c r="M1941" s="30">
        <v>1.76</v>
      </c>
      <c r="N1941" s="84">
        <f>[1]!b_anal_modidura_cnbd(A1941,E1941,1)</f>
        <v>2.6044</v>
      </c>
      <c r="O1941" s="85">
        <f>[1]!b_anal_yield_cnbd(A1941,D1941-1,1)</f>
        <v>3.1648000000000001</v>
      </c>
      <c r="P1941" s="86">
        <f>IF(U:U="国开1",0.09/N1941+J1941,IF(U:U="国开3",0.14/N1941+J1941,IF(U:U="国开5",0.24/N1941+J1941,IF(U:U="国开7",0.24/N1941+J1941,IF(U:U="国开10",0.29/N1941+J1941,IF(U:U="口行1",0.08/N1941+J1941,IF(U:U="口行2",0.08/N1941+J1941,IF(U:U="口行3",0.08/N1941+J1941,IF(U:U="口行5",0.13/N1941+J1941,IF(U:U="口行7",0.13/N1941+J1941,IF(U:U="口行10",0.18/N1941+J1941,IF(U:U="农发1",0.09/N1941+J1941,IF(U:U="农发2",0.09/N1941+J1941,IF(U:U="农发3",0.09/N1941+J1941,IF(U:U="农发5",0.14/N1941+J1941,IF(U:U="农发7",0.19/N1941+J1941,IF(U:U="农发10",0.19/N1941+J1941,IF(U:U="农发20",0.24/N1941+J1941,IF(U:U="国债1",0.05/N1941+J1941,IF(U:U="国债2",0.05/N1941+J1941,IF(U:U="国债3",0.05/N1941+J1941,IF(U:U="国开0",0,IF(U:U="农发0",0,IF(U:U="国债0",0,IF(U:U="口行0",0,0.1/N1941+J1941)))))))))))))))))))))))))</f>
        <v>3.2227551835355555</v>
      </c>
      <c r="Q1941" s="1"/>
      <c r="R1941" s="88">
        <f t="shared" si="60"/>
        <v>5.7955183535555399</v>
      </c>
      <c r="S1941" s="1"/>
      <c r="U1941" s="1" t="str">
        <f>IF(I:I="国家开发银行","国开",IF(I:I="中国进出口银行","口行",IF(I:I="中国农业发展银行","农发","国债")))&amp;IF(G:G&lt;1,"0",G1941)</f>
        <v>国开3</v>
      </c>
      <c r="W1941" s="1"/>
      <c r="X1941" s="1"/>
    </row>
    <row r="1942" spans="1:24" ht="15.75" hidden="1" x14ac:dyDescent="0.25">
      <c r="A1942" s="113" t="str">
        <f t="shared" si="61"/>
        <v>190204.IB</v>
      </c>
      <c r="B1942" s="29" t="s">
        <v>5323</v>
      </c>
      <c r="C1942" s="29" t="s">
        <v>5324</v>
      </c>
      <c r="D1942" s="33">
        <v>43559</v>
      </c>
      <c r="E1942" s="33">
        <v>43564</v>
      </c>
      <c r="F1942" s="30">
        <v>50</v>
      </c>
      <c r="G1942" s="30">
        <v>7</v>
      </c>
      <c r="H1942" s="29" t="s">
        <v>12</v>
      </c>
      <c r="I1942" s="29" t="s">
        <v>15</v>
      </c>
      <c r="J1942" s="30">
        <v>3.8712</v>
      </c>
      <c r="K1942" s="30">
        <v>3.33</v>
      </c>
      <c r="L1942" s="30"/>
      <c r="M1942" s="30">
        <v>1.66</v>
      </c>
      <c r="N1942" s="84">
        <f>[1]!b_anal_modidura_cnbd(A1942,E1942,1)</f>
        <v>5.9420999999999999</v>
      </c>
      <c r="O1942" s="85">
        <f>[1]!b_anal_yield_cnbd(A1942,D1942-1,1)</f>
        <v>3.8997000000000002</v>
      </c>
      <c r="P1942" s="86">
        <f>IF(U:U="国开1",0.09/N1942+J1942,IF(U:U="国开3",0.14/N1942+J1942,IF(U:U="国开5",0.24/N1942+J1942,IF(U:U="国开7",0.24/N1942+J1942,IF(U:U="国开10",0.29/N1942+J1942,IF(U:U="口行1",0.08/N1942+J1942,IF(U:U="口行2",0.08/N1942+J1942,IF(U:U="口行3",0.08/N1942+J1942,IF(U:U="口行5",0.13/N1942+J1942,IF(U:U="口行7",0.13/N1942+J1942,IF(U:U="口行10",0.18/N1942+J1942,IF(U:U="农发1",0.09/N1942+J1942,IF(U:U="农发2",0.09/N1942+J1942,IF(U:U="农发3",0.09/N1942+J1942,IF(U:U="农发5",0.14/N1942+J1942,IF(U:U="农发7",0.19/N1942+J1942,IF(U:U="农发10",0.19/N1942+J1942,IF(U:U="农发20",0.24/N1942+J1942,IF(U:U="国债1",0.05/N1942+J1942,IF(U:U="国债2",0.05/N1942+J1942,IF(U:U="国债3",0.05/N1942+J1942,IF(U:U="国开0",0,IF(U:U="农发0",0,IF(U:U="国债0",0,IF(U:U="口行0",0,0.1/N1942+J1942)))))))))))))))))))))))))</f>
        <v>3.911589761195537</v>
      </c>
      <c r="Q1942" s="1"/>
      <c r="R1942" s="88">
        <f t="shared" si="60"/>
        <v>1.1889761195536863</v>
      </c>
      <c r="S1942" s="1"/>
      <c r="U1942" s="1" t="str">
        <f>IF(I:I="国家开发银行","国开",IF(I:I="中国进出口银行","口行",IF(I:I="中国农业发展银行","农发","国债")))&amp;IF(G:G&lt;1,"0",G1942)</f>
        <v>国开7</v>
      </c>
      <c r="W1942" s="1"/>
      <c r="X1942" s="1"/>
    </row>
    <row r="1943" spans="1:24" ht="15.75" hidden="1" x14ac:dyDescent="0.25">
      <c r="A1943" s="113" t="str">
        <f t="shared" si="61"/>
        <v>190403.IB</v>
      </c>
      <c r="B1943" s="29" t="s">
        <v>5325</v>
      </c>
      <c r="C1943" s="29" t="s">
        <v>5326</v>
      </c>
      <c r="D1943" s="33">
        <v>43563</v>
      </c>
      <c r="E1943" s="33">
        <v>43565</v>
      </c>
      <c r="F1943" s="30">
        <v>70</v>
      </c>
      <c r="G1943" s="30">
        <v>3</v>
      </c>
      <c r="H1943" s="29" t="s">
        <v>12</v>
      </c>
      <c r="I1943" s="29" t="s">
        <v>41</v>
      </c>
      <c r="J1943" s="30">
        <v>3.3003</v>
      </c>
      <c r="K1943" s="30">
        <v>2.2999999999999998</v>
      </c>
      <c r="L1943" s="30"/>
      <c r="M1943" s="30">
        <v>5</v>
      </c>
      <c r="N1943" s="84">
        <f>[1]!b_anal_modidura_cnbd(A1943,E1943,1)</f>
        <v>2.7932000000000001</v>
      </c>
      <c r="O1943" s="85">
        <f>[1]!b_anal_yield_cnbd(A1943,D1943,1)</f>
        <v>3.3384999999999998</v>
      </c>
      <c r="P1943" s="86">
        <f>IF(U:U="国开1",0.09/N1943+J1943,IF(U:U="国开3",0.14/N1943+J1943,IF(U:U="国开5",0.24/N1943+J1943,IF(U:U="国开7",0.24/N1943+J1943,IF(U:U="国开10",0.29/N1943+J1943,IF(U:U="口行1",0.08/N1943+J1943,IF(U:U="口行2",0.08/N1943+J1943,IF(U:U="口行3",0.08/N1943+J1943,IF(U:U="口行5",0.13/N1943+J1943,IF(U:U="口行7",0.13/N1943+J1943,IF(U:U="口行10",0.18/N1943+J1943,IF(U:U="农发1",0.09/N1943+J1943,IF(U:U="农发2",0.09/N1943+J1943,IF(U:U="农发3",0.09/N1943+J1943,IF(U:U="农发5",0.14/N1943+J1943,IF(U:U="农发7",0.19/N1943+J1943,IF(U:U="农发10",0.19/N1943+J1943,IF(U:U="农发20",0.24/N1943+J1943,IF(U:U="国债1",0.05/N1943+J1943,IF(U:U="国债2",0.05/N1943+J1943,IF(U:U="国债3",0.05/N1943+J1943,IF(U:U="国开0",0,IF(U:U="农发0",0,IF(U:U="国债0",0,IF(U:U="口行0",0,0.1/N1943+J1943)))))))))))))))))))))))))</f>
        <v>3.3325211084061293</v>
      </c>
      <c r="Q1943" s="1"/>
      <c r="R1943" s="88">
        <f t="shared" si="60"/>
        <v>-0.597889159387055</v>
      </c>
      <c r="S1943" s="1"/>
      <c r="U1943" s="1" t="str">
        <f>IF(I:I="国家开发银行","国开",IF(I:I="中国进出口银行","口行",IF(I:I="中国农业发展银行","农发","国债")))&amp;IF(G:G&lt;1,"0",G1943)</f>
        <v>农发3</v>
      </c>
      <c r="W1943" s="1"/>
      <c r="X1943" s="1"/>
    </row>
    <row r="1944" spans="1:24" ht="15.75" hidden="1" x14ac:dyDescent="0.25">
      <c r="A1944" s="113" t="str">
        <f t="shared" si="61"/>
        <v>190404.IB</v>
      </c>
      <c r="B1944" s="29" t="s">
        <v>5327</v>
      </c>
      <c r="C1944" s="29" t="s">
        <v>5328</v>
      </c>
      <c r="D1944" s="33">
        <v>43563</v>
      </c>
      <c r="E1944" s="33">
        <v>43565</v>
      </c>
      <c r="F1944" s="30">
        <v>70</v>
      </c>
      <c r="G1944" s="30">
        <v>5</v>
      </c>
      <c r="H1944" s="29" t="s">
        <v>12</v>
      </c>
      <c r="I1944" s="29" t="s">
        <v>41</v>
      </c>
      <c r="J1944" s="30">
        <v>3.5960000000000001</v>
      </c>
      <c r="K1944" s="30">
        <v>2.35</v>
      </c>
      <c r="L1944" s="30"/>
      <c r="M1944" s="30">
        <v>1.02</v>
      </c>
      <c r="N1944" s="84">
        <f>[1]!b_anal_modidura_cnbd(A1944,E1944,1)</f>
        <v>4.4859</v>
      </c>
      <c r="O1944" s="85">
        <f>[1]!b_anal_yield_cnbd(A1944,D1944,1)</f>
        <v>3.6328999999999998</v>
      </c>
      <c r="P1944" s="86">
        <f>IF(U:U="国开1",0.09/N1944+J1944,IF(U:U="国开3",0.14/N1944+J1944,IF(U:U="国开5",0.24/N1944+J1944,IF(U:U="国开7",0.24/N1944+J1944,IF(U:U="国开10",0.29/N1944+J1944,IF(U:U="口行1",0.08/N1944+J1944,IF(U:U="口行2",0.08/N1944+J1944,IF(U:U="口行3",0.08/N1944+J1944,IF(U:U="口行5",0.13/N1944+J1944,IF(U:U="口行7",0.13/N1944+J1944,IF(U:U="口行10",0.18/N1944+J1944,IF(U:U="农发1",0.09/N1944+J1944,IF(U:U="农发2",0.09/N1944+J1944,IF(U:U="农发3",0.09/N1944+J1944,IF(U:U="农发5",0.14/N1944+J1944,IF(U:U="农发7",0.19/N1944+J1944,IF(U:U="农发10",0.19/N1944+J1944,IF(U:U="农发20",0.24/N1944+J1944,IF(U:U="国债1",0.05/N1944+J1944,IF(U:U="国债2",0.05/N1944+J1944,IF(U:U="国债3",0.05/N1944+J1944,IF(U:U="国开0",0,IF(U:U="农发0",0,IF(U:U="国债0",0,IF(U:U="口行0",0,0.1/N1944+J1944)))))))))))))))))))))))))</f>
        <v>3.6272088989946276</v>
      </c>
      <c r="Q1944" s="1"/>
      <c r="R1944" s="88">
        <f t="shared" si="60"/>
        <v>-0.56911010053721789</v>
      </c>
      <c r="S1944" s="1"/>
      <c r="U1944" s="1" t="str">
        <f>IF(I:I="国家开发银行","国开",IF(I:I="中国进出口银行","口行",IF(I:I="中国农业发展银行","农发","国债")))&amp;IF(G:G&lt;1,"0",G1944)</f>
        <v>农发5</v>
      </c>
      <c r="W1944" s="1"/>
      <c r="X1944" s="1"/>
    </row>
    <row r="1945" spans="1:24" ht="15.75" hidden="1" x14ac:dyDescent="0.25">
      <c r="A1945" s="113" t="str">
        <f t="shared" si="61"/>
        <v>190203.IB</v>
      </c>
      <c r="B1945" s="29" t="s">
        <v>5329</v>
      </c>
      <c r="C1945" s="29" t="s">
        <v>5330</v>
      </c>
      <c r="D1945" s="33">
        <v>43564</v>
      </c>
      <c r="E1945" s="33">
        <v>43566</v>
      </c>
      <c r="F1945" s="30">
        <v>90</v>
      </c>
      <c r="G1945" s="30">
        <v>5</v>
      </c>
      <c r="H1945" s="29" t="s">
        <v>12</v>
      </c>
      <c r="I1945" s="29" t="s">
        <v>15</v>
      </c>
      <c r="J1945" s="30">
        <v>3.5424000000000002</v>
      </c>
      <c r="K1945" s="30">
        <v>2.15</v>
      </c>
      <c r="L1945" s="30"/>
      <c r="M1945" s="30">
        <v>11.25</v>
      </c>
      <c r="N1945" s="84">
        <f>[1]!b_anal_modidura_cnbd(A1945,E1945,1)</f>
        <v>4.3433000000000002</v>
      </c>
      <c r="O1945" s="85">
        <f>[1]!b_anal_yield_cnbd(A1945,D1945-1,1)</f>
        <v>3.5598999999999998</v>
      </c>
      <c r="P1945" s="86">
        <f>IF(U:U="国开1",0.09/N1945+J1945,IF(U:U="国开3",0.14/N1945+J1945,IF(U:U="国开5",0.24/N1945+J1945,IF(U:U="国开7",0.24/N1945+J1945,IF(U:U="国开10",0.29/N1945+J1945,IF(U:U="口行1",0.08/N1945+J1945,IF(U:U="口行2",0.08/N1945+J1945,IF(U:U="口行3",0.08/N1945+J1945,IF(U:U="口行5",0.13/N1945+J1945,IF(U:U="口行7",0.13/N1945+J1945,IF(U:U="口行10",0.18/N1945+J1945,IF(U:U="农发1",0.09/N1945+J1945,IF(U:U="农发2",0.09/N1945+J1945,IF(U:U="农发3",0.09/N1945+J1945,IF(U:U="农发5",0.14/N1945+J1945,IF(U:U="农发7",0.19/N1945+J1945,IF(U:U="农发10",0.19/N1945+J1945,IF(U:U="农发20",0.24/N1945+J1945,IF(U:U="国债1",0.05/N1945+J1945,IF(U:U="国债2",0.05/N1945+J1945,IF(U:U="国债3",0.05/N1945+J1945,IF(U:U="国开0",0,IF(U:U="农发0",0,IF(U:U="国债0",0,IF(U:U="口行0",0,0.1/N1945+J1945)))))))))))))))))))))))))</f>
        <v>3.5976575230815282</v>
      </c>
      <c r="Q1945" s="1"/>
      <c r="R1945" s="88">
        <f t="shared" si="60"/>
        <v>3.7757523081528355</v>
      </c>
      <c r="S1945" s="1"/>
      <c r="U1945" s="1" t="str">
        <f>IF(I:I="国家开发银行","国开",IF(I:I="中国进出口银行","口行",IF(I:I="中国农业发展银行","农发","国债")))&amp;IF(G:G&lt;1,"0",G1945)</f>
        <v>国开5</v>
      </c>
      <c r="W1945" s="1"/>
      <c r="X1945" s="1"/>
    </row>
    <row r="1946" spans="1:24" ht="15.75" hidden="1" x14ac:dyDescent="0.25">
      <c r="A1946" s="113" t="str">
        <f t="shared" si="61"/>
        <v>190205.IB</v>
      </c>
      <c r="B1946" s="29" t="s">
        <v>5331</v>
      </c>
      <c r="C1946" s="29" t="s">
        <v>5332</v>
      </c>
      <c r="D1946" s="33">
        <v>43564</v>
      </c>
      <c r="E1946" s="33">
        <v>43566</v>
      </c>
      <c r="F1946" s="30">
        <v>150</v>
      </c>
      <c r="G1946" s="30">
        <v>10</v>
      </c>
      <c r="H1946" s="29" t="s">
        <v>12</v>
      </c>
      <c r="I1946" s="29" t="s">
        <v>15</v>
      </c>
      <c r="J1946" s="30">
        <v>3.7279</v>
      </c>
      <c r="K1946" s="30">
        <v>2.71</v>
      </c>
      <c r="L1946" s="30"/>
      <c r="M1946" s="30">
        <v>2.31</v>
      </c>
      <c r="N1946" s="84">
        <f>[1]!b_anal_modidura_cnbd(A1946,E1946,1)</f>
        <v>8.0402000000000005</v>
      </c>
      <c r="O1946" s="85">
        <f>[1]!b_anal_yield_cnbd(A1946,D1946-1,1)</f>
        <v>3.7524000000000002</v>
      </c>
      <c r="P1946" s="86">
        <f>IF(U:U="国开1",0.09/N1946+J1946,IF(U:U="国开3",0.14/N1946+J1946,IF(U:U="国开5",0.24/N1946+J1946,IF(U:U="国开7",0.24/N1946+J1946,IF(U:U="国开10",0.29/N1946+J1946,IF(U:U="口行1",0.08/N1946+J1946,IF(U:U="口行2",0.08/N1946+J1946,IF(U:U="口行3",0.08/N1946+J1946,IF(U:U="口行5",0.13/N1946+J1946,IF(U:U="口行7",0.13/N1946+J1946,IF(U:U="口行10",0.18/N1946+J1946,IF(U:U="农发1",0.09/N1946+J1946,IF(U:U="农发2",0.09/N1946+J1946,IF(U:U="农发3",0.09/N1946+J1946,IF(U:U="农发5",0.14/N1946+J1946,IF(U:U="农发7",0.19/N1946+J1946,IF(U:U="农发10",0.19/N1946+J1946,IF(U:U="农发20",0.24/N1946+J1946,IF(U:U="国债1",0.05/N1946+J1946,IF(U:U="国债2",0.05/N1946+J1946,IF(U:U="国债3",0.05/N1946+J1946,IF(U:U="国开0",0,IF(U:U="农发0",0,IF(U:U="国债0",0,IF(U:U="口行0",0,0.1/N1946+J1946)))))))))))))))))))))))))</f>
        <v>3.7639687545085945</v>
      </c>
      <c r="Q1946" s="1"/>
      <c r="R1946" s="88">
        <f t="shared" si="60"/>
        <v>1.1568754508594292</v>
      </c>
      <c r="S1946" s="1"/>
      <c r="U1946" s="1" t="str">
        <f>IF(I:I="国家开发银行","国开",IF(I:I="中国进出口银行","口行",IF(I:I="中国农业发展银行","农发","国债")))&amp;IF(G:G&lt;1,"0",G1946)</f>
        <v>国开10</v>
      </c>
      <c r="W1946" s="1"/>
      <c r="X1946" s="1"/>
    </row>
    <row r="1947" spans="1:24" ht="15.75" hidden="1" x14ac:dyDescent="0.25">
      <c r="A1947" s="113" t="str">
        <f t="shared" si="61"/>
        <v>180411.IB</v>
      </c>
      <c r="B1947" s="29" t="s">
        <v>5333</v>
      </c>
      <c r="C1947" s="29" t="s">
        <v>5334</v>
      </c>
      <c r="D1947" s="33">
        <v>43565</v>
      </c>
      <c r="E1947" s="33">
        <v>43567</v>
      </c>
      <c r="F1947" s="30">
        <v>50</v>
      </c>
      <c r="G1947" s="30">
        <v>7</v>
      </c>
      <c r="H1947" s="29" t="s">
        <v>12</v>
      </c>
      <c r="I1947" s="29" t="s">
        <v>41</v>
      </c>
      <c r="J1947" s="30">
        <v>3.9466999999999999</v>
      </c>
      <c r="K1947" s="30">
        <v>3.79</v>
      </c>
      <c r="L1947" s="30"/>
      <c r="M1947" s="30">
        <v>12</v>
      </c>
      <c r="N1947" s="84">
        <f>[1]!b_anal_modidura_cnbd(A1947,E1947,1)</f>
        <v>5.6097999999999999</v>
      </c>
      <c r="O1947" s="85">
        <f>[1]!b_anal_yield_cnbd(A1947,D1947-1,1)</f>
        <v>3.96</v>
      </c>
      <c r="P1947" s="86">
        <f>IF(U:U="国开1",0.09/N1947+J1947,IF(U:U="国开3",0.14/N1947+J1947,IF(U:U="国开5",0.24/N1947+J1947,IF(U:U="国开7",0.24/N1947+J1947,IF(U:U="国开10",0.29/N1947+J1947,IF(U:U="口行1",0.08/N1947+J1947,IF(U:U="口行2",0.08/N1947+J1947,IF(U:U="口行3",0.08/N1947+J1947,IF(U:U="口行5",0.13/N1947+J1947,IF(U:U="口行7",0.13/N1947+J1947,IF(U:U="口行10",0.18/N1947+J1947,IF(U:U="农发1",0.09/N1947+J1947,IF(U:U="农发2",0.09/N1947+J1947,IF(U:U="农发3",0.09/N1947+J1947,IF(U:U="农发5",0.14/N1947+J1947,IF(U:U="农发7",0.19/N1947+J1947,IF(U:U="农发10",0.19/N1947+J1947,IF(U:U="农发20",0.24/N1947+J1947,IF(U:U="国债1",0.05/N1947+J1947,IF(U:U="国债2",0.05/N1947+J1947,IF(U:U="国债3",0.05/N1947+J1947,IF(U:U="国开0",0,IF(U:U="农发0",0,IF(U:U="国债0",0,IF(U:U="口行0",0,0.1/N1947+J1947)))))))))))))))))))))))))</f>
        <v>3.9805693001533031</v>
      </c>
      <c r="Q1947" s="1"/>
      <c r="R1947" s="88">
        <f t="shared" si="60"/>
        <v>2.0569300153303161</v>
      </c>
      <c r="S1947" s="1"/>
      <c r="U1947" s="1" t="str">
        <f>IF(I:I="国家开发银行","国开",IF(I:I="中国进出口银行","口行",IF(I:I="中国农业发展银行","农发","国债")))&amp;IF(G:G&lt;1,"0",G1947)</f>
        <v>农发7</v>
      </c>
      <c r="W1947" s="1"/>
      <c r="X1947" s="1"/>
    </row>
    <row r="1948" spans="1:24" ht="15.75" hidden="1" x14ac:dyDescent="0.25">
      <c r="A1948" s="113" t="str">
        <f t="shared" si="61"/>
        <v>190401.IB</v>
      </c>
      <c r="B1948" s="29" t="s">
        <v>5335</v>
      </c>
      <c r="C1948" s="29" t="s">
        <v>5336</v>
      </c>
      <c r="D1948" s="33">
        <v>43565</v>
      </c>
      <c r="E1948" s="33">
        <v>43567</v>
      </c>
      <c r="F1948" s="30">
        <v>90</v>
      </c>
      <c r="G1948" s="30">
        <v>10</v>
      </c>
      <c r="H1948" s="29" t="s">
        <v>12</v>
      </c>
      <c r="I1948" s="29" t="s">
        <v>41</v>
      </c>
      <c r="J1948" s="30">
        <v>3.964</v>
      </c>
      <c r="K1948" s="30">
        <v>3.29</v>
      </c>
      <c r="L1948" s="30"/>
      <c r="M1948" s="30">
        <v>2.7</v>
      </c>
      <c r="N1948" s="84">
        <f>[1]!b_anal_modidura_cnbd(A1948,E1948,1)</f>
        <v>7.9794999999999998</v>
      </c>
      <c r="O1948" s="85">
        <f>[1]!b_anal_yield_cnbd(A1948,D1948-1,1)</f>
        <v>3.9779</v>
      </c>
      <c r="P1948" s="86">
        <f>IF(U:U="国开1",0.09/N1948+J1948,IF(U:U="国开3",0.14/N1948+J1948,IF(U:U="国开5",0.24/N1948+J1948,IF(U:U="国开7",0.24/N1948+J1948,IF(U:U="国开10",0.29/N1948+J1948,IF(U:U="口行1",0.08/N1948+J1948,IF(U:U="口行2",0.08/N1948+J1948,IF(U:U="口行3",0.08/N1948+J1948,IF(U:U="口行5",0.13/N1948+J1948,IF(U:U="口行7",0.13/N1948+J1948,IF(U:U="口行10",0.18/N1948+J1948,IF(U:U="农发1",0.09/N1948+J1948,IF(U:U="农发2",0.09/N1948+J1948,IF(U:U="农发3",0.09/N1948+J1948,IF(U:U="农发5",0.14/N1948+J1948,IF(U:U="农发7",0.19/N1948+J1948,IF(U:U="农发10",0.19/N1948+J1948,IF(U:U="农发20",0.24/N1948+J1948,IF(U:U="国债1",0.05/N1948+J1948,IF(U:U="国债2",0.05/N1948+J1948,IF(U:U="国债3",0.05/N1948+J1948,IF(U:U="国开0",0,IF(U:U="农发0",0,IF(U:U="国债0",0,IF(U:U="口行0",0,0.1/N1948+J1948)))))))))))))))))))))))))</f>
        <v>3.9878110157278024</v>
      </c>
      <c r="Q1948" s="1"/>
      <c r="R1948" s="88">
        <f t="shared" si="60"/>
        <v>0.99110157278023969</v>
      </c>
      <c r="S1948" s="1"/>
      <c r="U1948" s="1" t="str">
        <f>IF(I:I="国家开发银行","国开",IF(I:I="中国进出口银行","口行",IF(I:I="中国农业发展银行","农发","国债")))&amp;IF(G:G&lt;1,"0",G1948)</f>
        <v>农发10</v>
      </c>
      <c r="W1948" s="1"/>
      <c r="X1948" s="1"/>
    </row>
    <row r="1949" spans="1:24" ht="15.75" hidden="1" x14ac:dyDescent="0.25">
      <c r="A1949" s="113" t="str">
        <f>B1949</f>
        <v>190004.IB</v>
      </c>
      <c r="B1949" s="29" t="s">
        <v>5337</v>
      </c>
      <c r="C1949" s="29" t="s">
        <v>5338</v>
      </c>
      <c r="D1949" s="33">
        <v>43565</v>
      </c>
      <c r="E1949" s="33">
        <v>43566</v>
      </c>
      <c r="F1949" s="30">
        <v>480</v>
      </c>
      <c r="G1949" s="30">
        <v>5</v>
      </c>
      <c r="H1949" s="29" t="s">
        <v>12</v>
      </c>
      <c r="I1949" s="29" t="s">
        <v>31</v>
      </c>
      <c r="J1949" s="114">
        <f>[1]!b_info_couponrate(A1949)</f>
        <v>3.19</v>
      </c>
      <c r="K1949" s="30">
        <v>1.78</v>
      </c>
      <c r="L1949" s="30">
        <v>3.25</v>
      </c>
      <c r="M1949" s="30">
        <v>1.52</v>
      </c>
      <c r="N1949" s="84">
        <f>[1]!b_anal_modidura_cnbd(A1949,E1949,1)</f>
        <v>4.5555000000000003</v>
      </c>
      <c r="O1949" s="85">
        <f>[1]!b_anal_yield_cnbd(A1949,E1949,1)</f>
        <v>3.1793</v>
      </c>
      <c r="P1949" s="86">
        <f>IF(U:U="国开1",0.09/N1949+J1949,IF(U:U="国开3",0.14/N1949+J1949,IF(U:U="国开5",0.24/N1949+J1949,IF(U:U="国开7",0.24/N1949+J1949,IF(U:U="国开10",0.29/N1949+J1949,IF(U:U="口行1",0.08/N1949+J1949,IF(U:U="口行2",0.08/N1949+J1949,IF(U:U="口行3",0.08/N1949+J1949,IF(U:U="口行5",0.13/N1949+J1949,IF(U:U="口行7",0.13/N1949+J1949,IF(U:U="口行10",0.18/N1949+J1949,IF(U:U="农发1",0.09/N1949+J1949,IF(U:U="农发2",0.09/N1949+J1949,IF(U:U="农发3",0.09/N1949+J1949,IF(U:U="农发5",0.14/N1949+J1949,IF(U:U="农发7",0.19/N1949+J1949,IF(U:U="农发10",0.19/N1949+J1949,IF(U:U="农发20",0.24/N1949+J1949,IF(U:U="国债1",0.05/N1949+J1949,IF(U:U="国债2",0.05/N1949+J1949,IF(U:U="国债3",0.05/N1949+J1949,IF(U:U="国开0",0,IF(U:U="农发0",0,IF(U:U="国债0",0,IF(U:U="口行0",0,0.1/N1949+J1949)))))))))))))))))))))))))</f>
        <v>3.2119514872132586</v>
      </c>
      <c r="Q1949" s="1"/>
      <c r="R1949" s="88">
        <f t="shared" si="60"/>
        <v>3.2651487213258612</v>
      </c>
      <c r="S1949" s="1"/>
      <c r="U1949" s="1" t="str">
        <f>IF(I:I="国家开发银行","国开",IF(I:I="中国进出口银行","口行",IF(I:I="中国农业发展银行","农发","国债")))&amp;IF(G:G&lt;1,"0",G1949)</f>
        <v>国债5</v>
      </c>
      <c r="W1949" s="1"/>
      <c r="X1949" s="1"/>
    </row>
    <row r="1950" spans="1:24" ht="15.75" hidden="1" x14ac:dyDescent="0.25">
      <c r="A1950" s="113" t="str">
        <f t="shared" si="61"/>
        <v>190202.IB</v>
      </c>
      <c r="B1950" s="29" t="s">
        <v>5339</v>
      </c>
      <c r="C1950" s="29" t="s">
        <v>5340</v>
      </c>
      <c r="D1950" s="33">
        <v>43566</v>
      </c>
      <c r="E1950" s="33">
        <v>43570</v>
      </c>
      <c r="F1950" s="30">
        <v>60</v>
      </c>
      <c r="G1950" s="30">
        <v>3</v>
      </c>
      <c r="H1950" s="29" t="s">
        <v>12</v>
      </c>
      <c r="I1950" s="29" t="s">
        <v>15</v>
      </c>
      <c r="J1950" s="30">
        <v>3.2349999999999999</v>
      </c>
      <c r="K1950" s="30">
        <v>3.19</v>
      </c>
      <c r="L1950" s="30"/>
      <c r="M1950" s="30">
        <v>35.75</v>
      </c>
      <c r="N1950" s="84">
        <f>[1]!b_anal_modidura_cnbd(A1950,E1950,1)</f>
        <v>2.5863</v>
      </c>
      <c r="O1950" s="85">
        <f>[1]!b_anal_yield_cnbd(A1950,D1950-1,1)</f>
        <v>3.3106</v>
      </c>
      <c r="P1950" s="86">
        <f>IF(U:U="国开1",0.09/N1950+J1950,IF(U:U="国开3",0.14/N1950+J1950,IF(U:U="国开5",0.24/N1950+J1950,IF(U:U="国开7",0.24/N1950+J1950,IF(U:U="国开10",0.29/N1950+J1950,IF(U:U="口行1",0.08/N1950+J1950,IF(U:U="口行2",0.08/N1950+J1950,IF(U:U="口行3",0.08/N1950+J1950,IF(U:U="口行5",0.13/N1950+J1950,IF(U:U="口行7",0.13/N1950+J1950,IF(U:U="口行10",0.18/N1950+J1950,IF(U:U="农发1",0.09/N1950+J1950,IF(U:U="农发2",0.09/N1950+J1950,IF(U:U="农发3",0.09/N1950+J1950,IF(U:U="农发5",0.14/N1950+J1950,IF(U:U="农发7",0.19/N1950+J1950,IF(U:U="农发10",0.19/N1950+J1950,IF(U:U="农发20",0.24/N1950+J1950,IF(U:U="国债1",0.05/N1950+J1950,IF(U:U="国债2",0.05/N1950+J1950,IF(U:U="国债3",0.05/N1950+J1950,IF(U:U="国开0",0,IF(U:U="农发0",0,IF(U:U="国债0",0,IF(U:U="口行0",0,0.1/N1950+J1950)))))))))))))))))))))))))</f>
        <v>3.2891313846034875</v>
      </c>
      <c r="Q1950" s="1"/>
      <c r="R1950" s="88">
        <f t="shared" si="60"/>
        <v>-2.1468615396512458</v>
      </c>
      <c r="S1950" s="1"/>
      <c r="U1950" s="1" t="str">
        <f>IF(I:I="国家开发银行","国开",IF(I:I="中国进出口银行","口行",IF(I:I="中国农业发展银行","农发","国债")))&amp;IF(G:G&lt;1,"0",G1950)</f>
        <v>国开3</v>
      </c>
      <c r="W1950" s="1"/>
      <c r="X1950" s="1"/>
    </row>
    <row r="1951" spans="1:24" ht="15.75" hidden="1" x14ac:dyDescent="0.25">
      <c r="A1951" s="113" t="str">
        <f t="shared" si="61"/>
        <v>190204.IB</v>
      </c>
      <c r="B1951" s="29" t="s">
        <v>5341</v>
      </c>
      <c r="C1951" s="29" t="s">
        <v>5342</v>
      </c>
      <c r="D1951" s="33">
        <v>43566</v>
      </c>
      <c r="E1951" s="33">
        <v>43570</v>
      </c>
      <c r="F1951" s="30">
        <v>50</v>
      </c>
      <c r="G1951" s="30">
        <v>7</v>
      </c>
      <c r="H1951" s="29" t="s">
        <v>12</v>
      </c>
      <c r="I1951" s="29" t="s">
        <v>15</v>
      </c>
      <c r="J1951" s="30">
        <v>3.8410000000000002</v>
      </c>
      <c r="K1951" s="30">
        <v>5.38</v>
      </c>
      <c r="L1951" s="30"/>
      <c r="M1951" s="30">
        <v>2.85</v>
      </c>
      <c r="N1951" s="84">
        <f>[1]!b_anal_modidura_cnbd(A1951,E1951,1)</f>
        <v>5.9257</v>
      </c>
      <c r="O1951" s="85">
        <f>[1]!b_anal_yield_cnbd(A1951,D1951-1,1)</f>
        <v>3.9499</v>
      </c>
      <c r="P1951" s="86">
        <f>IF(U:U="国开1",0.09/N1951+J1951,IF(U:U="国开3",0.14/N1951+J1951,IF(U:U="国开5",0.24/N1951+J1951,IF(U:U="国开7",0.24/N1951+J1951,IF(U:U="国开10",0.29/N1951+J1951,IF(U:U="口行1",0.08/N1951+J1951,IF(U:U="口行2",0.08/N1951+J1951,IF(U:U="口行3",0.08/N1951+J1951,IF(U:U="口行5",0.13/N1951+J1951,IF(U:U="口行7",0.13/N1951+J1951,IF(U:U="口行10",0.18/N1951+J1951,IF(U:U="农发1",0.09/N1951+J1951,IF(U:U="农发2",0.09/N1951+J1951,IF(U:U="农发3",0.09/N1951+J1951,IF(U:U="农发5",0.14/N1951+J1951,IF(U:U="农发7",0.19/N1951+J1951,IF(U:U="农发10",0.19/N1951+J1951,IF(U:U="农发20",0.24/N1951+J1951,IF(U:U="国债1",0.05/N1951+J1951,IF(U:U="国债2",0.05/N1951+J1951,IF(U:U="国债3",0.05/N1951+J1951,IF(U:U="国开0",0,IF(U:U="农发0",0,IF(U:U="国债0",0,IF(U:U="口行0",0,0.1/N1951+J1951)))))))))))))))))))))))))</f>
        <v>3.8815015441213698</v>
      </c>
      <c r="Q1951" s="1"/>
      <c r="R1951" s="88">
        <f t="shared" si="60"/>
        <v>-6.8398455878630138</v>
      </c>
      <c r="S1951" s="1"/>
      <c r="U1951" s="1" t="str">
        <f>IF(I:I="国家开发银行","国开",IF(I:I="中国进出口银行","口行",IF(I:I="中国农业发展银行","农发","国债")))&amp;IF(G:G&lt;1,"0",G1951)</f>
        <v>国开7</v>
      </c>
      <c r="W1951" s="1"/>
      <c r="X1951" s="1"/>
    </row>
    <row r="1952" spans="1:24" ht="15.75" hidden="1" x14ac:dyDescent="0.25">
      <c r="A1952" s="113" t="str">
        <f t="shared" si="61"/>
        <v>190305.IB</v>
      </c>
      <c r="B1952" s="29" t="s">
        <v>5343</v>
      </c>
      <c r="C1952" s="29" t="s">
        <v>5344</v>
      </c>
      <c r="D1952" s="33">
        <v>43566</v>
      </c>
      <c r="E1952" s="33">
        <v>43570</v>
      </c>
      <c r="F1952" s="30">
        <v>70</v>
      </c>
      <c r="G1952" s="30">
        <v>5</v>
      </c>
      <c r="H1952" s="29" t="s">
        <v>12</v>
      </c>
      <c r="I1952" s="29" t="s">
        <v>22</v>
      </c>
      <c r="J1952" s="30">
        <v>3.6377000000000002</v>
      </c>
      <c r="K1952" s="30">
        <v>2.89</v>
      </c>
      <c r="L1952" s="30"/>
      <c r="M1952" s="30">
        <v>1.93</v>
      </c>
      <c r="N1952" s="84">
        <f>[1]!b_anal_modidura_cnbd(A1952,E1952,1)</f>
        <v>4.3521999999999998</v>
      </c>
      <c r="O1952" s="85">
        <f>[1]!b_anal_yield_cnbd(A1952,D1952-1,1)</f>
        <v>3.6768000000000001</v>
      </c>
      <c r="P1952" s="86">
        <f>IF(U:U="国开1",0.09/N1952+J1952,IF(U:U="国开3",0.14/N1952+J1952,IF(U:U="国开5",0.24/N1952+J1952,IF(U:U="国开7",0.24/N1952+J1952,IF(U:U="国开10",0.29/N1952+J1952,IF(U:U="口行1",0.08/N1952+J1952,IF(U:U="口行2",0.08/N1952+J1952,IF(U:U="口行3",0.08/N1952+J1952,IF(U:U="口行5",0.13/N1952+J1952,IF(U:U="口行7",0.13/N1952+J1952,IF(U:U="口行10",0.18/N1952+J1952,IF(U:U="农发1",0.09/N1952+J1952,IF(U:U="农发2",0.09/N1952+J1952,IF(U:U="农发3",0.09/N1952+J1952,IF(U:U="农发5",0.14/N1952+J1952,IF(U:U="农发7",0.19/N1952+J1952,IF(U:U="农发10",0.19/N1952+J1952,IF(U:U="农发20",0.24/N1952+J1952,IF(U:U="国债1",0.05/N1952+J1952,IF(U:U="国债2",0.05/N1952+J1952,IF(U:U="国债3",0.05/N1952+J1952,IF(U:U="国开0",0,IF(U:U="农发0",0,IF(U:U="国债0",0,IF(U:U="口行0",0,0.1/N1952+J1952)))))))))))))))))))))))))</f>
        <v>3.6675699508294657</v>
      </c>
      <c r="Q1952" s="1"/>
      <c r="R1952" s="88">
        <f t="shared" si="60"/>
        <v>-0.92300491705343823</v>
      </c>
      <c r="S1952" s="1"/>
      <c r="U1952" s="1" t="str">
        <f>IF(I:I="国家开发银行","国开",IF(I:I="中国进出口银行","口行",IF(I:I="中国农业发展银行","农发","国债")))&amp;IF(G:G&lt;1,"0",G1952)</f>
        <v>口行5</v>
      </c>
      <c r="W1952" s="1"/>
      <c r="X1952" s="1"/>
    </row>
    <row r="1953" spans="1:24" ht="15.75" hidden="1" x14ac:dyDescent="0.25">
      <c r="A1953" s="113" t="str">
        <f t="shared" si="61"/>
        <v>190303.IB</v>
      </c>
      <c r="B1953" s="29" t="s">
        <v>5345</v>
      </c>
      <c r="C1953" s="29" t="s">
        <v>5346</v>
      </c>
      <c r="D1953" s="33">
        <v>43566</v>
      </c>
      <c r="E1953" s="33">
        <v>43570</v>
      </c>
      <c r="F1953" s="30">
        <v>40</v>
      </c>
      <c r="G1953" s="30">
        <v>3</v>
      </c>
      <c r="H1953" s="29" t="s">
        <v>12</v>
      </c>
      <c r="I1953" s="29" t="s">
        <v>22</v>
      </c>
      <c r="J1953" s="30">
        <v>3.3759000000000001</v>
      </c>
      <c r="K1953" s="30">
        <v>3.79</v>
      </c>
      <c r="L1953" s="30"/>
      <c r="M1953" s="30">
        <v>6.34</v>
      </c>
      <c r="N1953" s="84">
        <f>[1]!b_anal_modidura_cnbd(A1953,E1953,1)</f>
        <v>2.6482999999999999</v>
      </c>
      <c r="O1953" s="85">
        <f>[1]!b_anal_yield_cnbd(A1953,D1953-1,1)</f>
        <v>3.4396</v>
      </c>
      <c r="P1953" s="86">
        <f>IF(U:U="国开1",0.09/N1953+J1953,IF(U:U="国开3",0.14/N1953+J1953,IF(U:U="国开5",0.24/N1953+J1953,IF(U:U="国开7",0.24/N1953+J1953,IF(U:U="国开10",0.29/N1953+J1953,IF(U:U="口行1",0.08/N1953+J1953,IF(U:U="口行2",0.08/N1953+J1953,IF(U:U="口行3",0.08/N1953+J1953,IF(U:U="口行5",0.13/N1953+J1953,IF(U:U="口行7",0.13/N1953+J1953,IF(U:U="口行10",0.18/N1953+J1953,IF(U:U="农发1",0.09/N1953+J1953,IF(U:U="农发2",0.09/N1953+J1953,IF(U:U="农发3",0.09/N1953+J1953,IF(U:U="农发5",0.14/N1953+J1953,IF(U:U="农发7",0.19/N1953+J1953,IF(U:U="农发10",0.19/N1953+J1953,IF(U:U="农发20",0.24/N1953+J1953,IF(U:U="国债1",0.05/N1953+J1953,IF(U:U="国债2",0.05/N1953+J1953,IF(U:U="国债3",0.05/N1953+J1953,IF(U:U="国开0",0,IF(U:U="农发0",0,IF(U:U="国债0",0,IF(U:U="口行0",0,0.1/N1953+J1953)))))))))))))))))))))))))</f>
        <v>3.4061080579994716</v>
      </c>
      <c r="Q1953" s="1"/>
      <c r="R1953" s="88">
        <f t="shared" si="60"/>
        <v>-3.3491942000528407</v>
      </c>
      <c r="S1953" s="1"/>
      <c r="U1953" s="1" t="str">
        <f>IF(I:I="国家开发银行","国开",IF(I:I="中国进出口银行","口行",IF(I:I="中国农业发展银行","农发","国债")))&amp;IF(G:G&lt;1,"0",G1953)</f>
        <v>口行3</v>
      </c>
      <c r="W1953" s="1"/>
      <c r="X1953" s="1"/>
    </row>
    <row r="1954" spans="1:24" ht="15.75" hidden="1" x14ac:dyDescent="0.25">
      <c r="A1954" s="113" t="str">
        <f t="shared" si="61"/>
        <v>190404.IB</v>
      </c>
      <c r="B1954" s="29" t="s">
        <v>5347</v>
      </c>
      <c r="C1954" s="29" t="s">
        <v>5348</v>
      </c>
      <c r="D1954" s="33">
        <v>43570</v>
      </c>
      <c r="E1954" s="33">
        <v>43572</v>
      </c>
      <c r="F1954" s="30">
        <v>70</v>
      </c>
      <c r="G1954" s="30">
        <v>5</v>
      </c>
      <c r="H1954" s="29" t="s">
        <v>12</v>
      </c>
      <c r="I1954" s="29" t="s">
        <v>41</v>
      </c>
      <c r="J1954" s="30">
        <v>3.7542</v>
      </c>
      <c r="K1954" s="30">
        <v>2.86</v>
      </c>
      <c r="L1954" s="30"/>
      <c r="M1954" s="30">
        <v>3.94</v>
      </c>
      <c r="N1954" s="84">
        <f>[1]!b_anal_modidura_cnbd(A1954,E1954,1)</f>
        <v>4.4634</v>
      </c>
      <c r="O1954" s="85">
        <f>[1]!b_anal_yield_cnbd(A1954,D1954,1)</f>
        <v>3.78</v>
      </c>
      <c r="P1954" s="86">
        <f>IF(U:U="国开1",0.09/N1954+J1954,IF(U:U="国开3",0.14/N1954+J1954,IF(U:U="国开5",0.24/N1954+J1954,IF(U:U="国开7",0.24/N1954+J1954,IF(U:U="国开10",0.29/N1954+J1954,IF(U:U="口行1",0.08/N1954+J1954,IF(U:U="口行2",0.08/N1954+J1954,IF(U:U="口行3",0.08/N1954+J1954,IF(U:U="口行5",0.13/N1954+J1954,IF(U:U="口行7",0.13/N1954+J1954,IF(U:U="口行10",0.18/N1954+J1954,IF(U:U="农发1",0.09/N1954+J1954,IF(U:U="农发2",0.09/N1954+J1954,IF(U:U="农发3",0.09/N1954+J1954,IF(U:U="农发5",0.14/N1954+J1954,IF(U:U="农发7",0.19/N1954+J1954,IF(U:U="农发10",0.19/N1954+J1954,IF(U:U="农发20",0.24/N1954+J1954,IF(U:U="国债1",0.05/N1954+J1954,IF(U:U="国债2",0.05/N1954+J1954,IF(U:U="国债3",0.05/N1954+J1954,IF(U:U="国开0",0,IF(U:U="农发0",0,IF(U:U="国债0",0,IF(U:U="口行0",0,0.1/N1954+J1954)))))))))))))))))))))))))</f>
        <v>3.7855662230586549</v>
      </c>
      <c r="Q1954" s="1"/>
      <c r="R1954" s="88">
        <f t="shared" si="60"/>
        <v>0.55662230586550621</v>
      </c>
      <c r="S1954" s="1"/>
      <c r="U1954" s="1" t="str">
        <f>IF(I:I="国家开发银行","国开",IF(I:I="中国进出口银行","口行",IF(I:I="中国农业发展银行","农发","国债")))&amp;IF(G:G&lt;1,"0",G1954)</f>
        <v>农发5</v>
      </c>
      <c r="W1954" s="1"/>
      <c r="X1954" s="1"/>
    </row>
    <row r="1955" spans="1:24" ht="15.75" hidden="1" x14ac:dyDescent="0.25">
      <c r="A1955" s="113" t="str">
        <f t="shared" si="61"/>
        <v>190403.IB</v>
      </c>
      <c r="B1955" s="29" t="s">
        <v>5349</v>
      </c>
      <c r="C1955" s="29" t="s">
        <v>5350</v>
      </c>
      <c r="D1955" s="33">
        <v>43570</v>
      </c>
      <c r="E1955" s="33">
        <v>43572</v>
      </c>
      <c r="F1955" s="30">
        <v>70</v>
      </c>
      <c r="G1955" s="30">
        <v>3</v>
      </c>
      <c r="H1955" s="29" t="s">
        <v>12</v>
      </c>
      <c r="I1955" s="29" t="s">
        <v>41</v>
      </c>
      <c r="J1955" s="30">
        <v>3.4601000000000002</v>
      </c>
      <c r="K1955" s="30">
        <v>2.65</v>
      </c>
      <c r="L1955" s="30"/>
      <c r="M1955" s="30">
        <v>1.32</v>
      </c>
      <c r="N1955" s="84">
        <f>[1]!b_anal_modidura_cnbd(A1955,E1955,1)</f>
        <v>2.7719999999999998</v>
      </c>
      <c r="O1955" s="85">
        <f>[1]!b_anal_yield_cnbd(A1955,D1955,1)</f>
        <v>3.4903</v>
      </c>
      <c r="P1955" s="86">
        <f>IF(U:U="国开1",0.09/N1955+J1955,IF(U:U="国开3",0.14/N1955+J1955,IF(U:U="国开5",0.24/N1955+J1955,IF(U:U="国开7",0.24/N1955+J1955,IF(U:U="国开10",0.29/N1955+J1955,IF(U:U="口行1",0.08/N1955+J1955,IF(U:U="口行2",0.08/N1955+J1955,IF(U:U="口行3",0.08/N1955+J1955,IF(U:U="口行5",0.13/N1955+J1955,IF(U:U="口行7",0.13/N1955+J1955,IF(U:U="口行10",0.18/N1955+J1955,IF(U:U="农发1",0.09/N1955+J1955,IF(U:U="农发2",0.09/N1955+J1955,IF(U:U="农发3",0.09/N1955+J1955,IF(U:U="农发5",0.14/N1955+J1955,IF(U:U="农发7",0.19/N1955+J1955,IF(U:U="农发10",0.19/N1955+J1955,IF(U:U="农发20",0.24/N1955+J1955,IF(U:U="国债1",0.05/N1955+J1955,IF(U:U="国债2",0.05/N1955+J1955,IF(U:U="国债3",0.05/N1955+J1955,IF(U:U="国开0",0,IF(U:U="农发0",0,IF(U:U="国债0",0,IF(U:U="口行0",0,0.1/N1955+J1955)))))))))))))))))))))))))</f>
        <v>3.4925675324675325</v>
      </c>
      <c r="Q1955" s="1"/>
      <c r="R1955" s="88">
        <f t="shared" si="60"/>
        <v>0.22675324675325292</v>
      </c>
      <c r="S1955" s="1"/>
      <c r="U1955" s="1" t="str">
        <f>IF(I:I="国家开发银行","国开",IF(I:I="中国进出口银行","口行",IF(I:I="中国农业发展银行","农发","国债")))&amp;IF(G:G&lt;1,"0",G1955)</f>
        <v>农发3</v>
      </c>
      <c r="W1955" s="1"/>
      <c r="X1955" s="1"/>
    </row>
    <row r="1956" spans="1:24" ht="15.75" hidden="1" x14ac:dyDescent="0.25">
      <c r="A1956" s="113" t="str">
        <f t="shared" si="61"/>
        <v>190202.IB</v>
      </c>
      <c r="B1956" s="29" t="s">
        <v>5351</v>
      </c>
      <c r="C1956" s="29" t="s">
        <v>5352</v>
      </c>
      <c r="D1956" s="33">
        <v>43571</v>
      </c>
      <c r="E1956" s="33">
        <v>43574</v>
      </c>
      <c r="F1956" s="30">
        <v>72.5</v>
      </c>
      <c r="G1956" s="30">
        <v>3</v>
      </c>
      <c r="H1956" s="29" t="s">
        <v>12</v>
      </c>
      <c r="I1956" s="29" t="s">
        <v>15</v>
      </c>
      <c r="J1956" s="30">
        <v>3.3532999999999999</v>
      </c>
      <c r="K1956" s="30">
        <v>3.75</v>
      </c>
      <c r="L1956" s="30"/>
      <c r="M1956" s="30">
        <v>1.88</v>
      </c>
      <c r="N1956" s="84">
        <f>[1]!b_anal_modidura_cnbd(A1956,E1956,1)</f>
        <v>2.5773999999999999</v>
      </c>
      <c r="O1956" s="85">
        <f>[1]!b_anal_yield_cnbd(A1956,D1956-1,1)</f>
        <v>3.3845999999999998</v>
      </c>
      <c r="P1956" s="86">
        <f>IF(U:U="国开1",0.09/N1956+J1956,IF(U:U="国开3",0.14/N1956+J1956,IF(U:U="国开5",0.24/N1956+J1956,IF(U:U="国开7",0.24/N1956+J1956,IF(U:U="国开10",0.29/N1956+J1956,IF(U:U="口行1",0.08/N1956+J1956,IF(U:U="口行2",0.08/N1956+J1956,IF(U:U="口行3",0.08/N1956+J1956,IF(U:U="口行5",0.13/N1956+J1956,IF(U:U="口行7",0.13/N1956+J1956,IF(U:U="口行10",0.18/N1956+J1956,IF(U:U="农发1",0.09/N1956+J1956,IF(U:U="农发2",0.09/N1956+J1956,IF(U:U="农发3",0.09/N1956+J1956,IF(U:U="农发5",0.14/N1956+J1956,IF(U:U="农发7",0.19/N1956+J1956,IF(U:U="农发10",0.19/N1956+J1956,IF(U:U="农发20",0.24/N1956+J1956,IF(U:U="国债1",0.05/N1956+J1956,IF(U:U="国债2",0.05/N1956+J1956,IF(U:U="国债3",0.05/N1956+J1956,IF(U:U="国开0",0,IF(U:U="农发0",0,IF(U:U="国债0",0,IF(U:U="口行0",0,0.1/N1956+J1956)))))))))))))))))))))))))</f>
        <v>3.4076183052688758</v>
      </c>
      <c r="Q1956" s="1"/>
      <c r="R1956" s="88">
        <f t="shared" si="60"/>
        <v>2.3018305268875938</v>
      </c>
      <c r="S1956" s="1"/>
      <c r="U1956" s="1" t="str">
        <f>IF(I:I="国家开发银行","国开",IF(I:I="中国进出口银行","口行",IF(I:I="中国农业发展银行","农发","国债")))&amp;IF(G:G&lt;1,"0",G1956)</f>
        <v>国开3</v>
      </c>
      <c r="W1956" s="1"/>
      <c r="X1956" s="1"/>
    </row>
    <row r="1957" spans="1:24" ht="15.75" hidden="1" x14ac:dyDescent="0.25">
      <c r="A1957" s="113" t="str">
        <f t="shared" si="61"/>
        <v>190203.IB</v>
      </c>
      <c r="B1957" s="29" t="s">
        <v>5353</v>
      </c>
      <c r="C1957" s="29" t="s">
        <v>5354</v>
      </c>
      <c r="D1957" s="33">
        <v>43571</v>
      </c>
      <c r="E1957" s="33">
        <v>43574</v>
      </c>
      <c r="F1957" s="30">
        <v>96.1</v>
      </c>
      <c r="G1957" s="30">
        <v>5</v>
      </c>
      <c r="H1957" s="29" t="s">
        <v>12</v>
      </c>
      <c r="I1957" s="29" t="s">
        <v>15</v>
      </c>
      <c r="J1957" s="30">
        <v>3.6812</v>
      </c>
      <c r="K1957" s="30">
        <v>4.26</v>
      </c>
      <c r="L1957" s="30"/>
      <c r="M1957" s="30">
        <v>2.97</v>
      </c>
      <c r="N1957" s="84">
        <f>[1]!b_anal_modidura_cnbd(A1957,E1957,1)</f>
        <v>4.3186999999999998</v>
      </c>
      <c r="O1957" s="85">
        <f>[1]!b_anal_yield_cnbd(A1957,D1957-1,1)</f>
        <v>3.7048000000000001</v>
      </c>
      <c r="P1957" s="86">
        <f>IF(U:U="国开1",0.09/N1957+J1957,IF(U:U="国开3",0.14/N1957+J1957,IF(U:U="国开5",0.24/N1957+J1957,IF(U:U="国开7",0.24/N1957+J1957,IF(U:U="国开10",0.29/N1957+J1957,IF(U:U="口行1",0.08/N1957+J1957,IF(U:U="口行2",0.08/N1957+J1957,IF(U:U="口行3",0.08/N1957+J1957,IF(U:U="口行5",0.13/N1957+J1957,IF(U:U="口行7",0.13/N1957+J1957,IF(U:U="口行10",0.18/N1957+J1957,IF(U:U="农发1",0.09/N1957+J1957,IF(U:U="农发2",0.09/N1957+J1957,IF(U:U="农发3",0.09/N1957+J1957,IF(U:U="农发5",0.14/N1957+J1957,IF(U:U="农发7",0.19/N1957+J1957,IF(U:U="农发10",0.19/N1957+J1957,IF(U:U="农发20",0.24/N1957+J1957,IF(U:U="国债1",0.05/N1957+J1957,IF(U:U="国债2",0.05/N1957+J1957,IF(U:U="国债3",0.05/N1957+J1957,IF(U:U="国开0",0,IF(U:U="农发0",0,IF(U:U="国债0",0,IF(U:U="口行0",0,0.1/N1957+J1957)))))))))))))))))))))))))</f>
        <v>3.7367722786949775</v>
      </c>
      <c r="Q1957" s="1"/>
      <c r="R1957" s="88">
        <f t="shared" si="60"/>
        <v>3.197227869497743</v>
      </c>
      <c r="S1957" s="1"/>
      <c r="U1957" s="1" t="str">
        <f>IF(I:I="国家开发银行","国开",IF(I:I="中国进出口银行","口行",IF(I:I="中国农业发展银行","农发","国债")))&amp;IF(G:G&lt;1,"0",G1957)</f>
        <v>国开5</v>
      </c>
      <c r="W1957" s="1"/>
      <c r="X1957" s="1"/>
    </row>
    <row r="1958" spans="1:24" ht="15.75" hidden="1" x14ac:dyDescent="0.25">
      <c r="A1958" s="113" t="str">
        <f t="shared" si="61"/>
        <v>190205.IB</v>
      </c>
      <c r="B1958" s="29" t="s">
        <v>5355</v>
      </c>
      <c r="C1958" s="29" t="s">
        <v>5356</v>
      </c>
      <c r="D1958" s="33">
        <v>43571</v>
      </c>
      <c r="E1958" s="33">
        <v>43574</v>
      </c>
      <c r="F1958" s="30">
        <v>150.69999999999999</v>
      </c>
      <c r="G1958" s="30">
        <v>10</v>
      </c>
      <c r="H1958" s="29" t="s">
        <v>12</v>
      </c>
      <c r="I1958" s="29" t="s">
        <v>15</v>
      </c>
      <c r="J1958" s="30">
        <v>3.8391999999999999</v>
      </c>
      <c r="K1958" s="30">
        <v>3.09</v>
      </c>
      <c r="L1958" s="30"/>
      <c r="M1958" s="30">
        <v>1.04</v>
      </c>
      <c r="N1958" s="84">
        <f>[1]!b_anal_modidura_cnbd(A1958,E1958,1)</f>
        <v>8.0107999999999997</v>
      </c>
      <c r="O1958" s="85">
        <f>[1]!b_anal_yield_cnbd(A1958,D1958-1,1)</f>
        <v>3.8574000000000002</v>
      </c>
      <c r="P1958" s="86">
        <f>IF(U:U="国开1",0.09/N1958+J1958,IF(U:U="国开3",0.14/N1958+J1958,IF(U:U="国开5",0.24/N1958+J1958,IF(U:U="国开7",0.24/N1958+J1958,IF(U:U="国开10",0.29/N1958+J1958,IF(U:U="口行1",0.08/N1958+J1958,IF(U:U="口行2",0.08/N1958+J1958,IF(U:U="口行3",0.08/N1958+J1958,IF(U:U="口行5",0.13/N1958+J1958,IF(U:U="口行7",0.13/N1958+J1958,IF(U:U="口行10",0.18/N1958+J1958,IF(U:U="农发1",0.09/N1958+J1958,IF(U:U="农发2",0.09/N1958+J1958,IF(U:U="农发3",0.09/N1958+J1958,IF(U:U="农发5",0.14/N1958+J1958,IF(U:U="农发7",0.19/N1958+J1958,IF(U:U="农发10",0.19/N1958+J1958,IF(U:U="农发20",0.24/N1958+J1958,IF(U:U="国债1",0.05/N1958+J1958,IF(U:U="国债2",0.05/N1958+J1958,IF(U:U="国债3",0.05/N1958+J1958,IF(U:U="国开0",0,IF(U:U="农发0",0,IF(U:U="国债0",0,IF(U:U="口行0",0,0.1/N1958+J1958)))))))))))))))))))))))))</f>
        <v>3.8754011284765566</v>
      </c>
      <c r="Q1958" s="1"/>
      <c r="R1958" s="88">
        <f t="shared" si="60"/>
        <v>1.8001128476556438</v>
      </c>
      <c r="S1958" s="1"/>
      <c r="U1958" s="1" t="str">
        <f>IF(I:I="国家开发银行","国开",IF(I:I="中国进出口银行","口行",IF(I:I="中国农业发展银行","农发","国债")))&amp;IF(G:G&lt;1,"0",G1958)</f>
        <v>国开10</v>
      </c>
      <c r="W1958" s="1"/>
      <c r="X1958" s="1"/>
    </row>
    <row r="1959" spans="1:24" ht="15.75" hidden="1" x14ac:dyDescent="0.25">
      <c r="A1959" s="113" t="str">
        <f t="shared" si="61"/>
        <v>180411.IB</v>
      </c>
      <c r="B1959" s="29" t="s">
        <v>5357</v>
      </c>
      <c r="C1959" s="29" t="s">
        <v>5358</v>
      </c>
      <c r="D1959" s="33">
        <v>43572</v>
      </c>
      <c r="E1959" s="33">
        <v>43574</v>
      </c>
      <c r="F1959" s="30">
        <v>50</v>
      </c>
      <c r="G1959" s="30">
        <v>7</v>
      </c>
      <c r="H1959" s="29" t="s">
        <v>12</v>
      </c>
      <c r="I1959" s="29" t="s">
        <v>41</v>
      </c>
      <c r="J1959" s="30">
        <v>3.9337</v>
      </c>
      <c r="K1959" s="30">
        <v>4.28</v>
      </c>
      <c r="L1959" s="30"/>
      <c r="M1959" s="30">
        <v>1.42</v>
      </c>
      <c r="N1959" s="84">
        <f>[1]!b_anal_modidura_cnbd(A1959,E1959,1)</f>
        <v>5.5890000000000004</v>
      </c>
      <c r="O1959" s="85">
        <f>[1]!b_anal_yield_cnbd(A1959,D1959-1,1)</f>
        <v>4</v>
      </c>
      <c r="P1959" s="86">
        <f>IF(U:U="国开1",0.09/N1959+J1959,IF(U:U="国开3",0.14/N1959+J1959,IF(U:U="国开5",0.24/N1959+J1959,IF(U:U="国开7",0.24/N1959+J1959,IF(U:U="国开10",0.29/N1959+J1959,IF(U:U="口行1",0.08/N1959+J1959,IF(U:U="口行2",0.08/N1959+J1959,IF(U:U="口行3",0.08/N1959+J1959,IF(U:U="口行5",0.13/N1959+J1959,IF(U:U="口行7",0.13/N1959+J1959,IF(U:U="口行10",0.18/N1959+J1959,IF(U:U="农发1",0.09/N1959+J1959,IF(U:U="农发2",0.09/N1959+J1959,IF(U:U="农发3",0.09/N1959+J1959,IF(U:U="农发5",0.14/N1959+J1959,IF(U:U="农发7",0.19/N1959+J1959,IF(U:U="农发10",0.19/N1959+J1959,IF(U:U="农发20",0.24/N1959+J1959,IF(U:U="国债1",0.05/N1959+J1959,IF(U:U="国债2",0.05/N1959+J1959,IF(U:U="国债3",0.05/N1959+J1959,IF(U:U="国开0",0,IF(U:U="农发0",0,IF(U:U="国债0",0,IF(U:U="口行0",0,0.1/N1959+J1959)))))))))))))))))))))))))</f>
        <v>3.9676953480050097</v>
      </c>
      <c r="Q1959" s="1"/>
      <c r="R1959" s="88">
        <f t="shared" si="60"/>
        <v>-3.230465199499033</v>
      </c>
      <c r="S1959" s="1"/>
      <c r="U1959" s="1" t="str">
        <f>IF(I:I="国家开发银行","国开",IF(I:I="中国进出口银行","口行",IF(I:I="中国农业发展银行","农发","国债")))&amp;IF(G:G&lt;1,"0",G1959)</f>
        <v>农发7</v>
      </c>
      <c r="W1959" s="1"/>
      <c r="X1959" s="1"/>
    </row>
    <row r="1960" spans="1:24" ht="15.75" hidden="1" x14ac:dyDescent="0.25">
      <c r="A1960" s="113" t="str">
        <f t="shared" si="61"/>
        <v>180027.IB</v>
      </c>
      <c r="B1960" s="29" t="s">
        <v>5359</v>
      </c>
      <c r="C1960" s="29" t="s">
        <v>5360</v>
      </c>
      <c r="D1960" s="33">
        <v>43572</v>
      </c>
      <c r="E1960" s="33">
        <v>43573</v>
      </c>
      <c r="F1960" s="30">
        <v>480.4</v>
      </c>
      <c r="G1960" s="30">
        <v>10</v>
      </c>
      <c r="H1960" s="29" t="s">
        <v>12</v>
      </c>
      <c r="I1960" s="29" t="s">
        <v>31</v>
      </c>
      <c r="J1960" s="30">
        <v>3.3948999999999998</v>
      </c>
      <c r="K1960" s="30">
        <v>2.72</v>
      </c>
      <c r="L1960" s="30">
        <v>3.4283000000000001</v>
      </c>
      <c r="M1960" s="30">
        <v>9.77</v>
      </c>
      <c r="N1960" s="84">
        <f>[1]!b_anal_modidura_cnbd(A1960,E1960,1)</f>
        <v>8.0683000000000007</v>
      </c>
      <c r="O1960" s="85">
        <f>[1]!b_anal_yield_cnbd(A1960,D1960-1,1)</f>
        <v>3.39</v>
      </c>
      <c r="P1960" s="86">
        <f>IF(U:U="国开1",0.09/N1960+J1960,IF(U:U="国开3",0.14/N1960+J1960,IF(U:U="国开5",0.24/N1960+J1960,IF(U:U="国开7",0.24/N1960+J1960,IF(U:U="国开10",0.29/N1960+J1960,IF(U:U="口行1",0.08/N1960+J1960,IF(U:U="口行2",0.08/N1960+J1960,IF(U:U="口行3",0.08/N1960+J1960,IF(U:U="口行5",0.13/N1960+J1960,IF(U:U="口行7",0.13/N1960+J1960,IF(U:U="口行10",0.18/N1960+J1960,IF(U:U="农发1",0.09/N1960+J1960,IF(U:U="农发2",0.09/N1960+J1960,IF(U:U="农发3",0.09/N1960+J1960,IF(U:U="农发5",0.14/N1960+J1960,IF(U:U="农发7",0.19/N1960+J1960,IF(U:U="农发10",0.19/N1960+J1960,IF(U:U="农发20",0.24/N1960+J1960,IF(U:U="国债1",0.05/N1960+J1960,IF(U:U="国债2",0.05/N1960+J1960,IF(U:U="国债3",0.05/N1960+J1960,IF(U:U="国开0",0,IF(U:U="农发0",0,IF(U:U="国债0",0,IF(U:U="口行0",0,0.1/N1960+J1960)))))))))))))))))))))))))</f>
        <v>3.4072941846485625</v>
      </c>
      <c r="Q1960" s="1"/>
      <c r="R1960" s="88">
        <f t="shared" si="60"/>
        <v>1.7294184648562361</v>
      </c>
      <c r="S1960" s="1"/>
      <c r="U1960" s="1" t="str">
        <f>IF(I:I="国家开发银行","国开",IF(I:I="中国进出口银行","口行",IF(I:I="中国农业发展银行","农发","国债")))&amp;IF(G:G&lt;1,"0",G1960)</f>
        <v>国债10</v>
      </c>
      <c r="W1960" s="1"/>
      <c r="X1960" s="1"/>
    </row>
    <row r="1961" spans="1:24" ht="15.75" hidden="1" x14ac:dyDescent="0.25">
      <c r="A1961" s="113" t="str">
        <f t="shared" si="61"/>
        <v>190401.IB</v>
      </c>
      <c r="B1961" s="29" t="s">
        <v>5361</v>
      </c>
      <c r="C1961" s="29" t="s">
        <v>5362</v>
      </c>
      <c r="D1961" s="33">
        <v>43572</v>
      </c>
      <c r="E1961" s="33">
        <v>43574</v>
      </c>
      <c r="F1961" s="30">
        <v>90</v>
      </c>
      <c r="G1961" s="30">
        <v>10</v>
      </c>
      <c r="H1961" s="29" t="s">
        <v>12</v>
      </c>
      <c r="I1961" s="29" t="s">
        <v>41</v>
      </c>
      <c r="J1961" s="30">
        <v>3.9670999999999998</v>
      </c>
      <c r="K1961" s="30">
        <v>4.37</v>
      </c>
      <c r="L1961" s="30"/>
      <c r="M1961" s="30">
        <v>3.12</v>
      </c>
      <c r="N1961" s="84">
        <f>[1]!b_anal_modidura_cnbd(A1961,E1961,1)</f>
        <v>7.9569999999999999</v>
      </c>
      <c r="O1961" s="85">
        <f>[1]!b_anal_yield_cnbd(A1961,D1961-1,1)</f>
        <v>4.0349000000000004</v>
      </c>
      <c r="P1961" s="86">
        <f>IF(U:U="国开1",0.09/N1961+J1961,IF(U:U="国开3",0.14/N1961+J1961,IF(U:U="国开5",0.24/N1961+J1961,IF(U:U="国开7",0.24/N1961+J1961,IF(U:U="国开10",0.29/N1961+J1961,IF(U:U="口行1",0.08/N1961+J1961,IF(U:U="口行2",0.08/N1961+J1961,IF(U:U="口行3",0.08/N1961+J1961,IF(U:U="口行5",0.13/N1961+J1961,IF(U:U="口行7",0.13/N1961+J1961,IF(U:U="口行10",0.18/N1961+J1961,IF(U:U="农发1",0.09/N1961+J1961,IF(U:U="农发2",0.09/N1961+J1961,IF(U:U="农发3",0.09/N1961+J1961,IF(U:U="农发5",0.14/N1961+J1961,IF(U:U="农发7",0.19/N1961+J1961,IF(U:U="农发10",0.19/N1961+J1961,IF(U:U="农发20",0.24/N1961+J1961,IF(U:U="国债1",0.05/N1961+J1961,IF(U:U="国债2",0.05/N1961+J1961,IF(U:U="国债3",0.05/N1961+J1961,IF(U:U="国开0",0,IF(U:U="农发0",0,IF(U:U="国债0",0,IF(U:U="口行0",0,0.1/N1961+J1961)))))))))))))))))))))))))</f>
        <v>3.9909783461103427</v>
      </c>
      <c r="Q1961" s="1"/>
      <c r="R1961" s="88">
        <f t="shared" si="60"/>
        <v>-4.392165388965763</v>
      </c>
      <c r="S1961" s="1"/>
      <c r="U1961" s="1" t="str">
        <f>IF(I:I="国家开发银行","国开",IF(I:I="中国进出口银行","口行",IF(I:I="中国农业发展银行","农发","国债")))&amp;IF(G:G&lt;1,"0",G1961)</f>
        <v>农发10</v>
      </c>
      <c r="W1961" s="1"/>
      <c r="X1961" s="1"/>
    </row>
    <row r="1962" spans="1:24" ht="15.75" hidden="1" x14ac:dyDescent="0.25">
      <c r="A1962" s="113" t="str">
        <f t="shared" si="61"/>
        <v>190204.IB</v>
      </c>
      <c r="B1962" s="29" t="s">
        <v>5363</v>
      </c>
      <c r="C1962" s="29" t="s">
        <v>5364</v>
      </c>
      <c r="D1962" s="33">
        <v>43573</v>
      </c>
      <c r="E1962" s="33">
        <v>43578</v>
      </c>
      <c r="F1962" s="30">
        <v>60.1</v>
      </c>
      <c r="G1962" s="30">
        <v>7</v>
      </c>
      <c r="H1962" s="29" t="s">
        <v>12</v>
      </c>
      <c r="I1962" s="29" t="s">
        <v>15</v>
      </c>
      <c r="J1962" s="30">
        <v>3.8652000000000002</v>
      </c>
      <c r="K1962" s="30">
        <v>3.79</v>
      </c>
      <c r="L1962" s="30"/>
      <c r="M1962" s="30">
        <v>1.5</v>
      </c>
      <c r="N1962" s="84">
        <f>[1]!b_anal_modidura_cnbd(A1962,E1962,1)</f>
        <v>5.9013</v>
      </c>
      <c r="O1962" s="85">
        <f>[1]!b_anal_yield_cnbd(A1962,D1962-1,1)</f>
        <v>3.9499</v>
      </c>
      <c r="P1962" s="86">
        <f>IF(U:U="国开1",0.09/N1962+J1962,IF(U:U="国开3",0.14/N1962+J1962,IF(U:U="国开5",0.24/N1962+J1962,IF(U:U="国开7",0.24/N1962+J1962,IF(U:U="国开10",0.29/N1962+J1962,IF(U:U="口行1",0.08/N1962+J1962,IF(U:U="口行2",0.08/N1962+J1962,IF(U:U="口行3",0.08/N1962+J1962,IF(U:U="口行5",0.13/N1962+J1962,IF(U:U="口行7",0.13/N1962+J1962,IF(U:U="口行10",0.18/N1962+J1962,IF(U:U="农发1",0.09/N1962+J1962,IF(U:U="农发2",0.09/N1962+J1962,IF(U:U="农发3",0.09/N1962+J1962,IF(U:U="农发5",0.14/N1962+J1962,IF(U:U="农发7",0.19/N1962+J1962,IF(U:U="农发10",0.19/N1962+J1962,IF(U:U="农发20",0.24/N1962+J1962,IF(U:U="国债1",0.05/N1962+J1962,IF(U:U="国债2",0.05/N1962+J1962,IF(U:U="国债3",0.05/N1962+J1962,IF(U:U="国开0",0,IF(U:U="农发0",0,IF(U:U="国债0",0,IF(U:U="口行0",0,0.1/N1962+J1962)))))))))))))))))))))))))</f>
        <v>3.9058690051344622</v>
      </c>
      <c r="Q1962" s="1"/>
      <c r="R1962" s="88">
        <f t="shared" si="60"/>
        <v>-4.4030994865537743</v>
      </c>
      <c r="S1962" s="1"/>
      <c r="U1962" s="1" t="str">
        <f>IF(I:I="国家开发银行","国开",IF(I:I="中国进出口银行","口行",IF(I:I="中国农业发展银行","农发","国债")))&amp;IF(G:G&lt;1,"0",G1962)</f>
        <v>国开7</v>
      </c>
      <c r="W1962" s="1"/>
      <c r="X1962" s="1"/>
    </row>
    <row r="1963" spans="1:24" ht="15.75" hidden="1" x14ac:dyDescent="0.25">
      <c r="A1963" s="113" t="str">
        <f t="shared" si="61"/>
        <v>190303.IB</v>
      </c>
      <c r="B1963" s="29" t="s">
        <v>5365</v>
      </c>
      <c r="C1963" s="29" t="s">
        <v>5366</v>
      </c>
      <c r="D1963" s="33">
        <v>43573</v>
      </c>
      <c r="E1963" s="33">
        <v>43577</v>
      </c>
      <c r="F1963" s="30">
        <v>40</v>
      </c>
      <c r="G1963" s="30">
        <v>3</v>
      </c>
      <c r="H1963" s="29" t="s">
        <v>12</v>
      </c>
      <c r="I1963" s="29" t="s">
        <v>22</v>
      </c>
      <c r="J1963" s="30">
        <v>3.4498000000000002</v>
      </c>
      <c r="K1963" s="30">
        <v>4.0599999999999996</v>
      </c>
      <c r="L1963" s="30"/>
      <c r="M1963" s="30">
        <v>5.08</v>
      </c>
      <c r="N1963" s="84">
        <f>[1]!b_anal_modidura_cnbd(A1963,E1963,1)</f>
        <v>2.6307999999999998</v>
      </c>
      <c r="O1963" s="85">
        <f>[1]!b_anal_yield_cnbd(A1963,D1963-1,1)</f>
        <v>3.5095000000000001</v>
      </c>
      <c r="P1963" s="86">
        <f>IF(U:U="国开1",0.09/N1963+J1963,IF(U:U="国开3",0.14/N1963+J1963,IF(U:U="国开5",0.24/N1963+J1963,IF(U:U="国开7",0.24/N1963+J1963,IF(U:U="国开10",0.29/N1963+J1963,IF(U:U="口行1",0.08/N1963+J1963,IF(U:U="口行2",0.08/N1963+J1963,IF(U:U="口行3",0.08/N1963+J1963,IF(U:U="口行5",0.13/N1963+J1963,IF(U:U="口行7",0.13/N1963+J1963,IF(U:U="口行10",0.18/N1963+J1963,IF(U:U="农发1",0.09/N1963+J1963,IF(U:U="农发2",0.09/N1963+J1963,IF(U:U="农发3",0.09/N1963+J1963,IF(U:U="农发5",0.14/N1963+J1963,IF(U:U="农发7",0.19/N1963+J1963,IF(U:U="农发10",0.19/N1963+J1963,IF(U:U="农发20",0.24/N1963+J1963,IF(U:U="国债1",0.05/N1963+J1963,IF(U:U="国债2",0.05/N1963+J1963,IF(U:U="国债3",0.05/N1963+J1963,IF(U:U="国开0",0,IF(U:U="农发0",0,IF(U:U="国债0",0,IF(U:U="口行0",0,0.1/N1963+J1963)))))))))))))))))))))))))</f>
        <v>3.4802090010643152</v>
      </c>
      <c r="Q1963" s="1"/>
      <c r="R1963" s="88">
        <f t="shared" si="60"/>
        <v>-2.9290998935684875</v>
      </c>
      <c r="S1963" s="1"/>
      <c r="U1963" s="1" t="str">
        <f>IF(I:I="国家开发银行","国开",IF(I:I="中国进出口银行","口行",IF(I:I="中国农业发展银行","农发","国债")))&amp;IF(G:G&lt;1,"0",G1963)</f>
        <v>口行3</v>
      </c>
      <c r="W1963" s="1"/>
      <c r="X1963" s="1"/>
    </row>
    <row r="1964" spans="1:24" ht="15.75" hidden="1" x14ac:dyDescent="0.25">
      <c r="A1964" s="113" t="str">
        <f t="shared" si="61"/>
        <v>190305.IB</v>
      </c>
      <c r="B1964" s="29" t="s">
        <v>5367</v>
      </c>
      <c r="C1964" s="29" t="s">
        <v>5368</v>
      </c>
      <c r="D1964" s="33">
        <v>43573</v>
      </c>
      <c r="E1964" s="33">
        <v>43577</v>
      </c>
      <c r="F1964" s="30">
        <v>62</v>
      </c>
      <c r="G1964" s="30">
        <v>5</v>
      </c>
      <c r="H1964" s="29" t="s">
        <v>12</v>
      </c>
      <c r="I1964" s="29" t="s">
        <v>22</v>
      </c>
      <c r="J1964" s="30">
        <v>3.7023999999999999</v>
      </c>
      <c r="K1964" s="30">
        <v>3.44</v>
      </c>
      <c r="L1964" s="30"/>
      <c r="M1964" s="30">
        <v>1.01</v>
      </c>
      <c r="N1964" s="84">
        <f>[1]!b_anal_modidura_cnbd(A1964,E1964,1)</f>
        <v>4.3352000000000004</v>
      </c>
      <c r="O1964" s="85">
        <f>[1]!b_anal_yield_cnbd(A1964,D1964-1,1)</f>
        <v>3.7698</v>
      </c>
      <c r="P1964" s="86">
        <f>IF(U:U="国开1",0.09/N1964+J1964,IF(U:U="国开3",0.14/N1964+J1964,IF(U:U="国开5",0.24/N1964+J1964,IF(U:U="国开7",0.24/N1964+J1964,IF(U:U="国开10",0.29/N1964+J1964,IF(U:U="口行1",0.08/N1964+J1964,IF(U:U="口行2",0.08/N1964+J1964,IF(U:U="口行3",0.08/N1964+J1964,IF(U:U="口行5",0.13/N1964+J1964,IF(U:U="口行7",0.13/N1964+J1964,IF(U:U="口行10",0.18/N1964+J1964,IF(U:U="农发1",0.09/N1964+J1964,IF(U:U="农发2",0.09/N1964+J1964,IF(U:U="农发3",0.09/N1964+J1964,IF(U:U="农发5",0.14/N1964+J1964,IF(U:U="农发7",0.19/N1964+J1964,IF(U:U="农发10",0.19/N1964+J1964,IF(U:U="农发20",0.24/N1964+J1964,IF(U:U="国债1",0.05/N1964+J1964,IF(U:U="国债2",0.05/N1964+J1964,IF(U:U="国债3",0.05/N1964+J1964,IF(U:U="国开0",0,IF(U:U="农发0",0,IF(U:U="国债0",0,IF(U:U="口行0",0,0.1/N1964+J1964)))))))))))))))))))))))))</f>
        <v>3.7323870824875436</v>
      </c>
      <c r="Q1964" s="1"/>
      <c r="R1964" s="88">
        <f t="shared" si="60"/>
        <v>-3.7412917512456456</v>
      </c>
      <c r="S1964" s="1"/>
      <c r="U1964" s="1" t="str">
        <f>IF(I:I="国家开发银行","国开",IF(I:I="中国进出口银行","口行",IF(I:I="中国农业发展银行","农发","国债")))&amp;IF(G:G&lt;1,"0",G1964)</f>
        <v>口行5</v>
      </c>
      <c r="W1964" s="1"/>
      <c r="X1964" s="1"/>
    </row>
    <row r="1965" spans="1:24" ht="15.75" hidden="1" x14ac:dyDescent="0.25">
      <c r="A1965" s="113" t="str">
        <f t="shared" si="61"/>
        <v>180024.IB</v>
      </c>
      <c r="B1965" s="29" t="s">
        <v>5369</v>
      </c>
      <c r="C1965" s="29" t="s">
        <v>5370</v>
      </c>
      <c r="D1965" s="33">
        <v>43574</v>
      </c>
      <c r="E1965" s="33">
        <v>43577</v>
      </c>
      <c r="F1965" s="30">
        <v>371.5</v>
      </c>
      <c r="G1965" s="30">
        <v>30</v>
      </c>
      <c r="H1965" s="29" t="s">
        <v>12</v>
      </c>
      <c r="I1965" s="29" t="s">
        <v>31</v>
      </c>
      <c r="J1965" s="30">
        <v>3.9479000000000002</v>
      </c>
      <c r="K1965" s="30">
        <v>1.99</v>
      </c>
      <c r="L1965" s="30"/>
      <c r="M1965" s="30">
        <v>4.38</v>
      </c>
      <c r="N1965" s="84">
        <f>[1]!b_anal_modidura_cnbd(A1965,E1965,1)</f>
        <v>17.190799999999999</v>
      </c>
      <c r="O1965" s="85">
        <f>[1]!b_anal_yield_cnbd(A1965,D1965-1,1)</f>
        <v>3.9188000000000001</v>
      </c>
      <c r="P1965" s="86">
        <f>IF(U:U="国开1",0.09/N1965+J1965,IF(U:U="国开3",0.14/N1965+J1965,IF(U:U="国开5",0.24/N1965+J1965,IF(U:U="国开7",0.24/N1965+J1965,IF(U:U="国开10",0.29/N1965+J1965,IF(U:U="口行1",0.08/N1965+J1965,IF(U:U="口行2",0.08/N1965+J1965,IF(U:U="口行3",0.08/N1965+J1965,IF(U:U="口行5",0.13/N1965+J1965,IF(U:U="口行7",0.13/N1965+J1965,IF(U:U="口行10",0.18/N1965+J1965,IF(U:U="农发1",0.09/N1965+J1965,IF(U:U="农发2",0.09/N1965+J1965,IF(U:U="农发3",0.09/N1965+J1965,IF(U:U="农发5",0.14/N1965+J1965,IF(U:U="农发7",0.19/N1965+J1965,IF(U:U="农发10",0.19/N1965+J1965,IF(U:U="农发20",0.24/N1965+J1965,IF(U:U="国债1",0.05/N1965+J1965,IF(U:U="国债2",0.05/N1965+J1965,IF(U:U="国债3",0.05/N1965+J1965,IF(U:U="国开0",0,IF(U:U="农发0",0,IF(U:U="国债0",0,IF(U:U="口行0",0,0.1/N1965+J1965)))))))))))))))))))))))))</f>
        <v>3.953717064941713</v>
      </c>
      <c r="Q1965" s="1"/>
      <c r="R1965" s="88">
        <f t="shared" si="60"/>
        <v>3.4917064941712983</v>
      </c>
      <c r="S1965" s="1"/>
      <c r="U1965" s="1" t="str">
        <f>IF(I:I="国家开发银行","国开",IF(I:I="中国进出口银行","口行",IF(I:I="中国农业发展银行","农发","国债")))&amp;IF(G:G&lt;1,"0",G1965)</f>
        <v>国债30</v>
      </c>
      <c r="W1965" s="1"/>
      <c r="X1965" s="1"/>
    </row>
    <row r="1966" spans="1:24" ht="15.75" hidden="1" x14ac:dyDescent="0.25">
      <c r="A1966" s="113" t="str">
        <f t="shared" si="61"/>
        <v>190404.IB</v>
      </c>
      <c r="B1966" s="29" t="s">
        <v>5371</v>
      </c>
      <c r="C1966" s="29" t="s">
        <v>5372</v>
      </c>
      <c r="D1966" s="33">
        <v>43577</v>
      </c>
      <c r="E1966" s="33">
        <v>43579</v>
      </c>
      <c r="F1966" s="30">
        <v>70</v>
      </c>
      <c r="G1966" s="30">
        <v>5</v>
      </c>
      <c r="H1966" s="29" t="s">
        <v>12</v>
      </c>
      <c r="I1966" s="29" t="s">
        <v>41</v>
      </c>
      <c r="J1966" s="30">
        <v>3.6997</v>
      </c>
      <c r="K1966" s="30">
        <v>2.56</v>
      </c>
      <c r="L1966" s="30"/>
      <c r="M1966" s="30">
        <v>3.96</v>
      </c>
      <c r="N1966" s="84">
        <f>[1]!b_anal_modidura_cnbd(A1966,E1966,1)</f>
        <v>4.4450000000000003</v>
      </c>
      <c r="O1966" s="85">
        <f>[1]!b_anal_yield_cnbd(A1966,D1966,1)</f>
        <v>3.7351000000000001</v>
      </c>
      <c r="P1966" s="86">
        <f>IF(U:U="国开1",0.09/N1966+J1966,IF(U:U="国开3",0.14/N1966+J1966,IF(U:U="国开5",0.24/N1966+J1966,IF(U:U="国开7",0.24/N1966+J1966,IF(U:U="国开10",0.29/N1966+J1966,IF(U:U="口行1",0.08/N1966+J1966,IF(U:U="口行2",0.08/N1966+J1966,IF(U:U="口行3",0.08/N1966+J1966,IF(U:U="口行5",0.13/N1966+J1966,IF(U:U="口行7",0.13/N1966+J1966,IF(U:U="口行10",0.18/N1966+J1966,IF(U:U="农发1",0.09/N1966+J1966,IF(U:U="农发2",0.09/N1966+J1966,IF(U:U="农发3",0.09/N1966+J1966,IF(U:U="农发5",0.14/N1966+J1966,IF(U:U="农发7",0.19/N1966+J1966,IF(U:U="农发10",0.19/N1966+J1966,IF(U:U="农发20",0.24/N1966+J1966,IF(U:U="国债1",0.05/N1966+J1966,IF(U:U="国债2",0.05/N1966+J1966,IF(U:U="国债3",0.05/N1966+J1966,IF(U:U="国开0",0,IF(U:U="农发0",0,IF(U:U="国债0",0,IF(U:U="口行0",0,0.1/N1966+J1966)))))))))))))))))))))))))</f>
        <v>3.7311960629921259</v>
      </c>
      <c r="Q1966" s="1"/>
      <c r="R1966" s="88">
        <f t="shared" si="60"/>
        <v>-0.39039370078741698</v>
      </c>
      <c r="S1966" s="1"/>
      <c r="U1966" s="1" t="str">
        <f>IF(I:I="国家开发银行","国开",IF(I:I="中国进出口银行","口行",IF(I:I="中国农业发展银行","农发","国债")))&amp;IF(G:G&lt;1,"0",G1966)</f>
        <v>农发5</v>
      </c>
      <c r="W1966" s="1"/>
      <c r="X1966" s="1"/>
    </row>
    <row r="1967" spans="1:24" ht="15.75" hidden="1" x14ac:dyDescent="0.25">
      <c r="A1967" s="113" t="str">
        <f t="shared" si="61"/>
        <v>190403.IB</v>
      </c>
      <c r="B1967" s="29" t="s">
        <v>5373</v>
      </c>
      <c r="C1967" s="29" t="s">
        <v>5374</v>
      </c>
      <c r="D1967" s="33">
        <v>43577</v>
      </c>
      <c r="E1967" s="33">
        <v>43579</v>
      </c>
      <c r="F1967" s="30">
        <v>70</v>
      </c>
      <c r="G1967" s="30">
        <v>3</v>
      </c>
      <c r="H1967" s="29" t="s">
        <v>12</v>
      </c>
      <c r="I1967" s="29" t="s">
        <v>41</v>
      </c>
      <c r="J1967" s="30">
        <v>3.4108000000000001</v>
      </c>
      <c r="K1967" s="30">
        <v>2.37</v>
      </c>
      <c r="L1967" s="30"/>
      <c r="M1967" s="30">
        <v>2.88</v>
      </c>
      <c r="N1967" s="84">
        <f>[1]!b_anal_modidura_cnbd(A1967,E1967,1)</f>
        <v>2.7534999999999998</v>
      </c>
      <c r="O1967" s="85">
        <f>[1]!b_anal_yield_cnbd(A1967,D1967,1)</f>
        <v>3.4498000000000002</v>
      </c>
      <c r="P1967" s="86">
        <f>IF(U:U="国开1",0.09/N1967+J1967,IF(U:U="国开3",0.14/N1967+J1967,IF(U:U="国开5",0.24/N1967+J1967,IF(U:U="国开7",0.24/N1967+J1967,IF(U:U="国开10",0.29/N1967+J1967,IF(U:U="口行1",0.08/N1967+J1967,IF(U:U="口行2",0.08/N1967+J1967,IF(U:U="口行3",0.08/N1967+J1967,IF(U:U="口行5",0.13/N1967+J1967,IF(U:U="口行7",0.13/N1967+J1967,IF(U:U="口行10",0.18/N1967+J1967,IF(U:U="农发1",0.09/N1967+J1967,IF(U:U="农发2",0.09/N1967+J1967,IF(U:U="农发3",0.09/N1967+J1967,IF(U:U="农发5",0.14/N1967+J1967,IF(U:U="农发7",0.19/N1967+J1967,IF(U:U="农发10",0.19/N1967+J1967,IF(U:U="农发20",0.24/N1967+J1967,IF(U:U="国债1",0.05/N1967+J1967,IF(U:U="国债2",0.05/N1967+J1967,IF(U:U="国债3",0.05/N1967+J1967,IF(U:U="国开0",0,IF(U:U="农发0",0,IF(U:U="国债0",0,IF(U:U="口行0",0,0.1/N1967+J1967)))))))))))))))))))))))))</f>
        <v>3.4434856727800982</v>
      </c>
      <c r="Q1967" s="1"/>
      <c r="R1967" s="88">
        <f t="shared" si="60"/>
        <v>-0.6314327219901994</v>
      </c>
      <c r="S1967" s="1"/>
      <c r="U1967" s="1" t="str">
        <f>IF(I:I="国家开发银行","国开",IF(I:I="中国进出口银行","口行",IF(I:I="中国农业发展银行","农发","国债")))&amp;IF(G:G&lt;1,"0",G1967)</f>
        <v>农发3</v>
      </c>
      <c r="W1967" s="1"/>
      <c r="X1967" s="1"/>
    </row>
    <row r="1968" spans="1:24" ht="15.75" hidden="1" x14ac:dyDescent="0.25">
      <c r="A1968" s="113" t="str">
        <f t="shared" si="61"/>
        <v>190203.IB</v>
      </c>
      <c r="B1968" s="29" t="s">
        <v>5375</v>
      </c>
      <c r="C1968" s="29" t="s">
        <v>5376</v>
      </c>
      <c r="D1968" s="33">
        <v>43578</v>
      </c>
      <c r="E1968" s="33">
        <v>43580</v>
      </c>
      <c r="F1968" s="30">
        <v>80</v>
      </c>
      <c r="G1968" s="30">
        <v>5</v>
      </c>
      <c r="H1968" s="29" t="s">
        <v>12</v>
      </c>
      <c r="I1968" s="29" t="s">
        <v>15</v>
      </c>
      <c r="J1968" s="30">
        <v>3.6949999999999998</v>
      </c>
      <c r="K1968" s="30">
        <v>3.49</v>
      </c>
      <c r="L1968" s="30"/>
      <c r="M1968" s="30">
        <v>2.78</v>
      </c>
      <c r="N1968" s="84">
        <f>[1]!b_anal_modidura_cnbd(A1968,E1968,1)</f>
        <v>4.2991000000000001</v>
      </c>
      <c r="O1968" s="85">
        <f>[1]!b_anal_yield_cnbd(A1968,D1968-1,1)</f>
        <v>3.6998000000000002</v>
      </c>
      <c r="P1968" s="86">
        <f>IF(U:U="国开1",0.09/N1968+J1968,IF(U:U="国开3",0.14/N1968+J1968,IF(U:U="国开5",0.24/N1968+J1968,IF(U:U="国开7",0.24/N1968+J1968,IF(U:U="国开10",0.29/N1968+J1968,IF(U:U="口行1",0.08/N1968+J1968,IF(U:U="口行2",0.08/N1968+J1968,IF(U:U="口行3",0.08/N1968+J1968,IF(U:U="口行5",0.13/N1968+J1968,IF(U:U="口行7",0.13/N1968+J1968,IF(U:U="口行10",0.18/N1968+J1968,IF(U:U="农发1",0.09/N1968+J1968,IF(U:U="农发2",0.09/N1968+J1968,IF(U:U="农发3",0.09/N1968+J1968,IF(U:U="农发5",0.14/N1968+J1968,IF(U:U="农发7",0.19/N1968+J1968,IF(U:U="农发10",0.19/N1968+J1968,IF(U:U="农发20",0.24/N1968+J1968,IF(U:U="国债1",0.05/N1968+J1968,IF(U:U="国债2",0.05/N1968+J1968,IF(U:U="国债3",0.05/N1968+J1968,IF(U:U="国开0",0,IF(U:U="农发0",0,IF(U:U="国债0",0,IF(U:U="口行0",0,0.1/N1968+J1968)))))))))))))))))))))))))</f>
        <v>3.7508256379242164</v>
      </c>
      <c r="Q1968" s="1"/>
      <c r="R1968" s="88">
        <f t="shared" si="60"/>
        <v>5.1025637924216216</v>
      </c>
      <c r="S1968" s="1"/>
      <c r="U1968" s="1" t="str">
        <f>IF(I:I="国家开发银行","国开",IF(I:I="中国进出口银行","口行",IF(I:I="中国农业发展银行","农发","国债")))&amp;IF(G:G&lt;1,"0",G1968)</f>
        <v>国开5</v>
      </c>
      <c r="W1968" s="1"/>
      <c r="X1968" s="1"/>
    </row>
    <row r="1969" spans="1:24" ht="15.75" hidden="1" x14ac:dyDescent="0.25">
      <c r="A1969" s="113" t="str">
        <f t="shared" si="61"/>
        <v>190202.IB</v>
      </c>
      <c r="B1969" s="29" t="s">
        <v>5377</v>
      </c>
      <c r="C1969" s="29" t="s">
        <v>5378</v>
      </c>
      <c r="D1969" s="33">
        <v>43578</v>
      </c>
      <c r="E1969" s="33">
        <v>43580</v>
      </c>
      <c r="F1969" s="30">
        <v>60</v>
      </c>
      <c r="G1969" s="30">
        <v>3</v>
      </c>
      <c r="H1969" s="29" t="s">
        <v>12</v>
      </c>
      <c r="I1969" s="29" t="s">
        <v>15</v>
      </c>
      <c r="J1969" s="30">
        <v>3.351</v>
      </c>
      <c r="K1969" s="30">
        <v>2.36</v>
      </c>
      <c r="L1969" s="30"/>
      <c r="M1969" s="30">
        <v>2.02</v>
      </c>
      <c r="N1969" s="84">
        <f>[1]!b_anal_modidura_cnbd(A1969,E1969,1)</f>
        <v>2.5583999999999998</v>
      </c>
      <c r="O1969" s="85">
        <f>[1]!b_anal_yield_cnbd(A1969,D1969-1,1)</f>
        <v>3.3597999999999999</v>
      </c>
      <c r="P1969" s="86">
        <f>IF(U:U="国开1",0.09/N1969+J1969,IF(U:U="国开3",0.14/N1969+J1969,IF(U:U="国开5",0.24/N1969+J1969,IF(U:U="国开7",0.24/N1969+J1969,IF(U:U="国开10",0.29/N1969+J1969,IF(U:U="口行1",0.08/N1969+J1969,IF(U:U="口行2",0.08/N1969+J1969,IF(U:U="口行3",0.08/N1969+J1969,IF(U:U="口行5",0.13/N1969+J1969,IF(U:U="口行7",0.13/N1969+J1969,IF(U:U="口行10",0.18/N1969+J1969,IF(U:U="农发1",0.09/N1969+J1969,IF(U:U="农发2",0.09/N1969+J1969,IF(U:U="农发3",0.09/N1969+J1969,IF(U:U="农发5",0.14/N1969+J1969,IF(U:U="农发7",0.19/N1969+J1969,IF(U:U="农发10",0.19/N1969+J1969,IF(U:U="农发20",0.24/N1969+J1969,IF(U:U="国债1",0.05/N1969+J1969,IF(U:U="国债2",0.05/N1969+J1969,IF(U:U="国债3",0.05/N1969+J1969,IF(U:U="国开0",0,IF(U:U="农发0",0,IF(U:U="国债0",0,IF(U:U="口行0",0,0.1/N1969+J1969)))))))))))))))))))))))))</f>
        <v>3.4057217010631646</v>
      </c>
      <c r="Q1969" s="1"/>
      <c r="R1969" s="88">
        <f t="shared" si="60"/>
        <v>4.5921701063164733</v>
      </c>
      <c r="S1969" s="1"/>
      <c r="U1969" s="1" t="str">
        <f>IF(I:I="国家开发银行","国开",IF(I:I="中国进出口银行","口行",IF(I:I="中国农业发展银行","农发","国债")))&amp;IF(G:G&lt;1,"0",G1969)</f>
        <v>国开3</v>
      </c>
      <c r="W1969" s="1"/>
      <c r="X1969" s="1"/>
    </row>
    <row r="1970" spans="1:24" ht="15.75" hidden="1" x14ac:dyDescent="0.25">
      <c r="A1970" s="113" t="str">
        <f t="shared" si="61"/>
        <v>190205.IB</v>
      </c>
      <c r="B1970" s="29" t="s">
        <v>5379</v>
      </c>
      <c r="C1970" s="29" t="s">
        <v>5380</v>
      </c>
      <c r="D1970" s="33">
        <v>43578</v>
      </c>
      <c r="E1970" s="33">
        <v>43580</v>
      </c>
      <c r="F1970" s="30">
        <v>150</v>
      </c>
      <c r="G1970" s="30">
        <v>10</v>
      </c>
      <c r="H1970" s="29" t="s">
        <v>12</v>
      </c>
      <c r="I1970" s="29" t="s">
        <v>15</v>
      </c>
      <c r="J1970" s="30">
        <v>3.8266</v>
      </c>
      <c r="K1970" s="30">
        <v>2.93</v>
      </c>
      <c r="L1970" s="30"/>
      <c r="M1970" s="30">
        <v>1.94</v>
      </c>
      <c r="N1970" s="84">
        <f>[1]!b_anal_modidura_cnbd(A1970,E1970,1)</f>
        <v>7.9885000000000002</v>
      </c>
      <c r="O1970" s="85">
        <f>[1]!b_anal_yield_cnbd(A1970,D1970-1,1)</f>
        <v>3.8462999999999998</v>
      </c>
      <c r="P1970" s="86">
        <f>IF(U:U="国开1",0.09/N1970+J1970,IF(U:U="国开3",0.14/N1970+J1970,IF(U:U="国开5",0.24/N1970+J1970,IF(U:U="国开7",0.24/N1970+J1970,IF(U:U="国开10",0.29/N1970+J1970,IF(U:U="口行1",0.08/N1970+J1970,IF(U:U="口行2",0.08/N1970+J1970,IF(U:U="口行3",0.08/N1970+J1970,IF(U:U="口行5",0.13/N1970+J1970,IF(U:U="口行7",0.13/N1970+J1970,IF(U:U="口行10",0.18/N1970+J1970,IF(U:U="农发1",0.09/N1970+J1970,IF(U:U="农发2",0.09/N1970+J1970,IF(U:U="农发3",0.09/N1970+J1970,IF(U:U="农发5",0.14/N1970+J1970,IF(U:U="农发7",0.19/N1970+J1970,IF(U:U="农发10",0.19/N1970+J1970,IF(U:U="农发20",0.24/N1970+J1970,IF(U:U="国债1",0.05/N1970+J1970,IF(U:U="国债2",0.05/N1970+J1970,IF(U:U="国债3",0.05/N1970+J1970,IF(U:U="国开0",0,IF(U:U="农发0",0,IF(U:U="国债0",0,IF(U:U="口行0",0,0.1/N1970+J1970)))))))))))))))))))))))))</f>
        <v>3.8629021843900606</v>
      </c>
      <c r="Q1970" s="1"/>
      <c r="R1970" s="88">
        <f t="shared" si="60"/>
        <v>1.6602184390060781</v>
      </c>
      <c r="S1970" s="1"/>
      <c r="U1970" s="1" t="str">
        <f>IF(I:I="国家开发银行","国开",IF(I:I="中国进出口银行","口行",IF(I:I="中国农业发展银行","农发","国债")))&amp;IF(G:G&lt;1,"0",G1970)</f>
        <v>国开10</v>
      </c>
      <c r="W1970" s="1"/>
      <c r="X1970" s="1"/>
    </row>
    <row r="1971" spans="1:24" ht="15.75" hidden="1" x14ac:dyDescent="0.25">
      <c r="A1971" s="113" t="str">
        <f t="shared" si="61"/>
        <v>190401.IB</v>
      </c>
      <c r="B1971" s="29" t="s">
        <v>5381</v>
      </c>
      <c r="C1971" s="29" t="s">
        <v>5382</v>
      </c>
      <c r="D1971" s="33">
        <v>43579</v>
      </c>
      <c r="E1971" s="33">
        <v>43581</v>
      </c>
      <c r="F1971" s="30">
        <v>80</v>
      </c>
      <c r="G1971" s="30">
        <v>10</v>
      </c>
      <c r="H1971" s="29" t="s">
        <v>12</v>
      </c>
      <c r="I1971" s="29" t="s">
        <v>41</v>
      </c>
      <c r="J1971" s="30">
        <v>4.0185000000000004</v>
      </c>
      <c r="K1971" s="30">
        <v>2.42</v>
      </c>
      <c r="L1971" s="30"/>
      <c r="M1971" s="30">
        <v>1.07</v>
      </c>
      <c r="N1971" s="84">
        <f>[1]!b_anal_modidura_cnbd(A1971,E1971,1)</f>
        <v>7.9337999999999997</v>
      </c>
      <c r="O1971" s="85">
        <f>[1]!b_anal_yield_cnbd(A1971,D1971-1,1)</f>
        <v>4.0198999999999998</v>
      </c>
      <c r="P1971" s="86">
        <f>IF(U:U="国开1",0.09/N1971+J1971,IF(U:U="国开3",0.14/N1971+J1971,IF(U:U="国开5",0.24/N1971+J1971,IF(U:U="国开7",0.24/N1971+J1971,IF(U:U="国开10",0.29/N1971+J1971,IF(U:U="口行1",0.08/N1971+J1971,IF(U:U="口行2",0.08/N1971+J1971,IF(U:U="口行3",0.08/N1971+J1971,IF(U:U="口行5",0.13/N1971+J1971,IF(U:U="口行7",0.13/N1971+J1971,IF(U:U="口行10",0.18/N1971+J1971,IF(U:U="农发1",0.09/N1971+J1971,IF(U:U="农发2",0.09/N1971+J1971,IF(U:U="农发3",0.09/N1971+J1971,IF(U:U="农发5",0.14/N1971+J1971,IF(U:U="农发7",0.19/N1971+J1971,IF(U:U="农发10",0.19/N1971+J1971,IF(U:U="农发20",0.24/N1971+J1971,IF(U:U="国债1",0.05/N1971+J1971,IF(U:U="国债2",0.05/N1971+J1971,IF(U:U="国债3",0.05/N1971+J1971,IF(U:U="国开0",0,IF(U:U="农发0",0,IF(U:U="国债0",0,IF(U:U="口行0",0,0.1/N1971+J1971)))))))))))))))))))))))))</f>
        <v>4.0424481711159848</v>
      </c>
      <c r="Q1971" s="1"/>
      <c r="R1971" s="88">
        <f t="shared" si="60"/>
        <v>2.254817111598495</v>
      </c>
      <c r="S1971" s="1"/>
      <c r="U1971" s="1" t="str">
        <f>IF(I:I="国家开发银行","国开",IF(I:I="中国进出口银行","口行",IF(I:I="中国农业发展银行","农发","国债")))&amp;IF(G:G&lt;1,"0",G1971)</f>
        <v>农发10</v>
      </c>
      <c r="W1971" s="1"/>
      <c r="X1971" s="1"/>
    </row>
    <row r="1972" spans="1:24" ht="15.75" hidden="1" x14ac:dyDescent="0.25">
      <c r="A1972" s="113" t="str">
        <f t="shared" si="61"/>
        <v>180411.IB</v>
      </c>
      <c r="B1972" s="29" t="s">
        <v>5383</v>
      </c>
      <c r="C1972" s="29" t="s">
        <v>5384</v>
      </c>
      <c r="D1972" s="33">
        <v>43579</v>
      </c>
      <c r="E1972" s="33">
        <v>43581</v>
      </c>
      <c r="F1972" s="30">
        <v>50</v>
      </c>
      <c r="G1972" s="30">
        <v>7</v>
      </c>
      <c r="H1972" s="29" t="s">
        <v>12</v>
      </c>
      <c r="I1972" s="29" t="s">
        <v>41</v>
      </c>
      <c r="J1972" s="30">
        <v>3.9417</v>
      </c>
      <c r="K1972" s="30">
        <v>3.71</v>
      </c>
      <c r="L1972" s="30"/>
      <c r="M1972" s="30">
        <v>2.13</v>
      </c>
      <c r="N1972" s="84">
        <f>[1]!b_anal_modidura_cnbd(A1972,E1972,1)</f>
        <v>5.5697999999999999</v>
      </c>
      <c r="O1972" s="85">
        <f>[1]!b_anal_yield_cnbd(A1972,D1972-1,1)</f>
        <v>3.9849999999999999</v>
      </c>
      <c r="P1972" s="86">
        <f>IF(U:U="国开1",0.09/N1972+J1972,IF(U:U="国开3",0.14/N1972+J1972,IF(U:U="国开5",0.24/N1972+J1972,IF(U:U="国开7",0.24/N1972+J1972,IF(U:U="国开10",0.29/N1972+J1972,IF(U:U="口行1",0.08/N1972+J1972,IF(U:U="口行2",0.08/N1972+J1972,IF(U:U="口行3",0.08/N1972+J1972,IF(U:U="口行5",0.13/N1972+J1972,IF(U:U="口行7",0.13/N1972+J1972,IF(U:U="口行10",0.18/N1972+J1972,IF(U:U="农发1",0.09/N1972+J1972,IF(U:U="农发2",0.09/N1972+J1972,IF(U:U="农发3",0.09/N1972+J1972,IF(U:U="农发5",0.14/N1972+J1972,IF(U:U="农发7",0.19/N1972+J1972,IF(U:U="农发10",0.19/N1972+J1972,IF(U:U="农发20",0.24/N1972+J1972,IF(U:U="国债1",0.05/N1972+J1972,IF(U:U="国债2",0.05/N1972+J1972,IF(U:U="国债3",0.05/N1972+J1972,IF(U:U="国开0",0,IF(U:U="农发0",0,IF(U:U="国债0",0,IF(U:U="口行0",0,0.1/N1972+J1972)))))))))))))))))))))))))</f>
        <v>3.9758125354590828</v>
      </c>
      <c r="Q1972" s="1"/>
      <c r="R1972" s="88">
        <f t="shared" si="60"/>
        <v>-0.91874645409171229</v>
      </c>
      <c r="S1972" s="1"/>
      <c r="U1972" s="1" t="str">
        <f>IF(I:I="国家开发银行","国开",IF(I:I="中国进出口银行","口行",IF(I:I="中国农业发展银行","农发","国债")))&amp;IF(G:G&lt;1,"0",G1972)</f>
        <v>农发7</v>
      </c>
      <c r="W1972" s="1"/>
      <c r="X1972" s="1"/>
    </row>
    <row r="1973" spans="1:24" ht="15.75" hidden="1" x14ac:dyDescent="0.25">
      <c r="A1973" s="113" t="str">
        <f t="shared" si="61"/>
        <v>190303.IB</v>
      </c>
      <c r="B1973" s="29" t="s">
        <v>5385</v>
      </c>
      <c r="C1973" s="29" t="s">
        <v>5386</v>
      </c>
      <c r="D1973" s="33">
        <v>43580</v>
      </c>
      <c r="E1973" s="33">
        <v>43591</v>
      </c>
      <c r="F1973" s="30">
        <v>40</v>
      </c>
      <c r="G1973" s="30">
        <v>3</v>
      </c>
      <c r="H1973" s="29" t="s">
        <v>12</v>
      </c>
      <c r="I1973" s="29" t="s">
        <v>22</v>
      </c>
      <c r="J1973" s="30">
        <v>3.4767000000000001</v>
      </c>
      <c r="K1973" s="30">
        <v>2.62</v>
      </c>
      <c r="L1973" s="30"/>
      <c r="M1973" s="30">
        <v>2.02</v>
      </c>
      <c r="N1973" s="84">
        <f>[1]!b_anal_modidura_cnbd(A1973,E1973,1)</f>
        <v>2.5950000000000002</v>
      </c>
      <c r="O1973" s="85">
        <f>[1]!b_anal_yield_cnbd(A1973,D1973-1,1)</f>
        <v>3.5293999999999999</v>
      </c>
      <c r="P1973" s="86">
        <f>IF(U:U="国开1",0.09/N1973+J1973,IF(U:U="国开3",0.14/N1973+J1973,IF(U:U="国开5",0.24/N1973+J1973,IF(U:U="国开7",0.24/N1973+J1973,IF(U:U="国开10",0.29/N1973+J1973,IF(U:U="口行1",0.08/N1973+J1973,IF(U:U="口行2",0.08/N1973+J1973,IF(U:U="口行3",0.08/N1973+J1973,IF(U:U="口行5",0.13/N1973+J1973,IF(U:U="口行7",0.13/N1973+J1973,IF(U:U="口行10",0.18/N1973+J1973,IF(U:U="农发1",0.09/N1973+J1973,IF(U:U="农发2",0.09/N1973+J1973,IF(U:U="农发3",0.09/N1973+J1973,IF(U:U="农发5",0.14/N1973+J1973,IF(U:U="农发7",0.19/N1973+J1973,IF(U:U="农发10",0.19/N1973+J1973,IF(U:U="农发20",0.24/N1973+J1973,IF(U:U="国债1",0.05/N1973+J1973,IF(U:U="国债2",0.05/N1973+J1973,IF(U:U="国债3",0.05/N1973+J1973,IF(U:U="国开0",0,IF(U:U="农发0",0,IF(U:U="国债0",0,IF(U:U="口行0",0,0.1/N1973+J1973)))))))))))))))))))))))))</f>
        <v>3.5075285163776493</v>
      </c>
      <c r="Q1973" s="1"/>
      <c r="R1973" s="88">
        <f t="shared" si="60"/>
        <v>-2.1871483622350585</v>
      </c>
      <c r="S1973" s="1"/>
      <c r="U1973" s="1" t="str">
        <f>IF(I:I="国家开发银行","国开",IF(I:I="中国进出口银行","口行",IF(I:I="中国农业发展银行","农发","国债")))&amp;IF(G:G&lt;1,"0",G1973)</f>
        <v>口行3</v>
      </c>
      <c r="W1973" s="1"/>
      <c r="X1973" s="1"/>
    </row>
    <row r="1974" spans="1:24" ht="15.75" hidden="1" x14ac:dyDescent="0.25">
      <c r="A1974" s="113" t="str">
        <f t="shared" si="61"/>
        <v>190305.IB</v>
      </c>
      <c r="B1974" s="29" t="s">
        <v>5387</v>
      </c>
      <c r="C1974" s="29" t="s">
        <v>5388</v>
      </c>
      <c r="D1974" s="33">
        <v>43580</v>
      </c>
      <c r="E1974" s="33">
        <v>43591</v>
      </c>
      <c r="F1974" s="30">
        <v>64</v>
      </c>
      <c r="G1974" s="30">
        <v>5</v>
      </c>
      <c r="H1974" s="29" t="s">
        <v>12</v>
      </c>
      <c r="I1974" s="29" t="s">
        <v>22</v>
      </c>
      <c r="J1974" s="30">
        <v>3.7536999999999998</v>
      </c>
      <c r="K1974" s="30">
        <v>2.73</v>
      </c>
      <c r="L1974" s="30"/>
      <c r="M1974" s="30">
        <v>7.5</v>
      </c>
      <c r="N1974" s="84">
        <f>[1]!b_anal_modidura_cnbd(A1974,E1974,1)</f>
        <v>4.2995000000000001</v>
      </c>
      <c r="O1974" s="85">
        <f>[1]!b_anal_yield_cnbd(A1974,D1974-1,1)</f>
        <v>3.7995000000000001</v>
      </c>
      <c r="P1974" s="86">
        <f>IF(U:U="国开1",0.09/N1974+J1974,IF(U:U="国开3",0.14/N1974+J1974,IF(U:U="国开5",0.24/N1974+J1974,IF(U:U="国开7",0.24/N1974+J1974,IF(U:U="国开10",0.29/N1974+J1974,IF(U:U="口行1",0.08/N1974+J1974,IF(U:U="口行2",0.08/N1974+J1974,IF(U:U="口行3",0.08/N1974+J1974,IF(U:U="口行5",0.13/N1974+J1974,IF(U:U="口行7",0.13/N1974+J1974,IF(U:U="口行10",0.18/N1974+J1974,IF(U:U="农发1",0.09/N1974+J1974,IF(U:U="农发2",0.09/N1974+J1974,IF(U:U="农发3",0.09/N1974+J1974,IF(U:U="农发5",0.14/N1974+J1974,IF(U:U="农发7",0.19/N1974+J1974,IF(U:U="农发10",0.19/N1974+J1974,IF(U:U="农发20",0.24/N1974+J1974,IF(U:U="国债1",0.05/N1974+J1974,IF(U:U="国债2",0.05/N1974+J1974,IF(U:U="国债3",0.05/N1974+J1974,IF(U:U="国开0",0,IF(U:U="农发0",0,IF(U:U="国债0",0,IF(U:U="口行0",0,0.1/N1974+J1974)))))))))))))))))))))))))</f>
        <v>3.7839360739620886</v>
      </c>
      <c r="Q1974" s="1"/>
      <c r="R1974" s="88">
        <f t="shared" si="60"/>
        <v>-1.5563926037911457</v>
      </c>
      <c r="S1974" s="1"/>
      <c r="U1974" s="1" t="str">
        <f>IF(I:I="国家开发银行","国开",IF(I:I="中国进出口银行","口行",IF(I:I="中国农业发展银行","农发","国债")))&amp;IF(G:G&lt;1,"0",G1974)</f>
        <v>口行5</v>
      </c>
      <c r="W1974" s="1"/>
      <c r="X1974" s="1"/>
    </row>
    <row r="1975" spans="1:24" ht="15.75" hidden="1" x14ac:dyDescent="0.25">
      <c r="A1975" s="113" t="str">
        <f t="shared" si="61"/>
        <v>190204.IB</v>
      </c>
      <c r="B1975" s="29" t="s">
        <v>5389</v>
      </c>
      <c r="C1975" s="29" t="s">
        <v>5390</v>
      </c>
      <c r="D1975" s="33">
        <v>43580</v>
      </c>
      <c r="E1975" s="33">
        <v>43591</v>
      </c>
      <c r="F1975" s="30">
        <v>60</v>
      </c>
      <c r="G1975" s="30">
        <v>7</v>
      </c>
      <c r="H1975" s="29" t="s">
        <v>12</v>
      </c>
      <c r="I1975" s="29" t="s">
        <v>15</v>
      </c>
      <c r="J1975" s="30">
        <v>3.9087000000000001</v>
      </c>
      <c r="K1975" s="30">
        <v>2.85</v>
      </c>
      <c r="L1975" s="30"/>
      <c r="M1975" s="30">
        <v>1.19</v>
      </c>
      <c r="N1975" s="84">
        <f>[1]!b_anal_modidura_cnbd(A1975,E1975,1)</f>
        <v>5.8734999999999999</v>
      </c>
      <c r="O1975" s="85">
        <f>[1]!b_anal_yield_cnbd(A1975,D1975-1,1)</f>
        <v>3.9998999999999998</v>
      </c>
      <c r="P1975" s="86">
        <f>IF(U:U="国开1",0.09/N1975+J1975,IF(U:U="国开3",0.14/N1975+J1975,IF(U:U="国开5",0.24/N1975+J1975,IF(U:U="国开7",0.24/N1975+J1975,IF(U:U="国开10",0.29/N1975+J1975,IF(U:U="口行1",0.08/N1975+J1975,IF(U:U="口行2",0.08/N1975+J1975,IF(U:U="口行3",0.08/N1975+J1975,IF(U:U="口行5",0.13/N1975+J1975,IF(U:U="口行7",0.13/N1975+J1975,IF(U:U="口行10",0.18/N1975+J1975,IF(U:U="农发1",0.09/N1975+J1975,IF(U:U="农发2",0.09/N1975+J1975,IF(U:U="农发3",0.09/N1975+J1975,IF(U:U="农发5",0.14/N1975+J1975,IF(U:U="农发7",0.19/N1975+J1975,IF(U:U="农发10",0.19/N1975+J1975,IF(U:U="农发20",0.24/N1975+J1975,IF(U:U="国债1",0.05/N1975+J1975,IF(U:U="国债2",0.05/N1975+J1975,IF(U:U="国债3",0.05/N1975+J1975,IF(U:U="国开0",0,IF(U:U="农发0",0,IF(U:U="国债0",0,IF(U:U="口行0",0,0.1/N1975+J1975)))))))))))))))))))))))))</f>
        <v>3.9495614965523114</v>
      </c>
      <c r="Q1975" s="1"/>
      <c r="R1975" s="88">
        <f t="shared" si="60"/>
        <v>-5.0338503447688421</v>
      </c>
      <c r="S1975" s="1"/>
      <c r="U1975" s="1" t="str">
        <f>IF(I:I="国家开发银行","国开",IF(I:I="中国进出口银行","口行",IF(I:I="中国农业发展银行","农发","国债")))&amp;IF(G:G&lt;1,"0",G1975)</f>
        <v>国开7</v>
      </c>
      <c r="W1975" s="1"/>
      <c r="X1975" s="1"/>
    </row>
    <row r="1976" spans="1:24" ht="15.75" hidden="1" x14ac:dyDescent="0.25">
      <c r="A1976" s="113" t="str">
        <f t="shared" si="61"/>
        <v>190205.IB</v>
      </c>
      <c r="B1976" s="29" t="s">
        <v>5391</v>
      </c>
      <c r="C1976" s="29" t="s">
        <v>5392</v>
      </c>
      <c r="D1976" s="33">
        <v>43584</v>
      </c>
      <c r="E1976" s="33">
        <v>43591</v>
      </c>
      <c r="F1976" s="30">
        <v>130</v>
      </c>
      <c r="G1976" s="30">
        <v>10</v>
      </c>
      <c r="H1976" s="29" t="s">
        <v>12</v>
      </c>
      <c r="I1976" s="29" t="s">
        <v>15</v>
      </c>
      <c r="J1976" s="30">
        <v>3.8</v>
      </c>
      <c r="K1976" s="30">
        <v>2.7</v>
      </c>
      <c r="L1976" s="30"/>
      <c r="M1976" s="30">
        <v>4.67</v>
      </c>
      <c r="N1976" s="84">
        <f>[1]!b_anal_modidura_cnbd(A1976,E1976,1)</f>
        <v>7.9699</v>
      </c>
      <c r="O1976" s="85">
        <f>[1]!b_anal_yield_cnbd(A1976,D1976-1,1)</f>
        <v>3.8199000000000001</v>
      </c>
      <c r="P1976" s="86">
        <f>IF(U:U="国开1",0.09/N1976+J1976,IF(U:U="国开3",0.14/N1976+J1976,IF(U:U="国开5",0.24/N1976+J1976,IF(U:U="国开7",0.24/N1976+J1976,IF(U:U="国开10",0.29/N1976+J1976,IF(U:U="口行1",0.08/N1976+J1976,IF(U:U="口行2",0.08/N1976+J1976,IF(U:U="口行3",0.08/N1976+J1976,IF(U:U="口行5",0.13/N1976+J1976,IF(U:U="口行7",0.13/N1976+J1976,IF(U:U="口行10",0.18/N1976+J1976,IF(U:U="农发1",0.09/N1976+J1976,IF(U:U="农发2",0.09/N1976+J1976,IF(U:U="农发3",0.09/N1976+J1976,IF(U:U="农发5",0.14/N1976+J1976,IF(U:U="农发7",0.19/N1976+J1976,IF(U:U="农发10",0.19/N1976+J1976,IF(U:U="农发20",0.24/N1976+J1976,IF(U:U="国债1",0.05/N1976+J1976,IF(U:U="国债2",0.05/N1976+J1976,IF(U:U="国债3",0.05/N1976+J1976,IF(U:U="国开0",0,IF(U:U="农发0",0,IF(U:U="国债0",0,IF(U:U="口行0",0,0.1/N1976+J1976)))))))))))))))))))))))))</f>
        <v>3.8363869057328195</v>
      </c>
      <c r="Q1976" s="1"/>
      <c r="R1976" s="88">
        <f t="shared" si="60"/>
        <v>1.6486905732819412</v>
      </c>
      <c r="S1976" s="1"/>
      <c r="U1976" s="1" t="str">
        <f>IF(I:I="国家开发银行","国开",IF(I:I="中国进出口银行","口行",IF(I:I="中国农业发展银行","农发","国债")))&amp;IF(G:G&lt;1,"0",G1976)</f>
        <v>国开10</v>
      </c>
      <c r="W1976" s="1"/>
      <c r="X1976" s="1"/>
    </row>
    <row r="1977" spans="1:24" ht="15.75" hidden="1" x14ac:dyDescent="0.25">
      <c r="A1977" s="113" t="str">
        <f t="shared" si="61"/>
        <v>190401.IB</v>
      </c>
      <c r="B1977" s="29" t="s">
        <v>5393</v>
      </c>
      <c r="C1977" s="29" t="s">
        <v>5394</v>
      </c>
      <c r="D1977" s="33">
        <v>43584</v>
      </c>
      <c r="E1977" s="33">
        <v>43591</v>
      </c>
      <c r="F1977" s="30">
        <v>60</v>
      </c>
      <c r="G1977" s="30">
        <v>10</v>
      </c>
      <c r="H1977" s="29" t="s">
        <v>12</v>
      </c>
      <c r="I1977" s="29" t="s">
        <v>41</v>
      </c>
      <c r="J1977" s="30">
        <v>4.0002000000000004</v>
      </c>
      <c r="K1977" s="30">
        <v>2.74</v>
      </c>
      <c r="L1977" s="30"/>
      <c r="M1977" s="30">
        <v>1.81</v>
      </c>
      <c r="N1977" s="84">
        <f>[1]!b_anal_modidura_cnbd(A1977,E1977,1)</f>
        <v>7.9154999999999998</v>
      </c>
      <c r="O1977" s="85">
        <f>[1]!b_anal_yield_cnbd(A1977,D1977-1,1)</f>
        <v>4.0149999999999997</v>
      </c>
      <c r="P1977" s="86">
        <f>IF(U:U="国开1",0.09/N1977+J1977,IF(U:U="国开3",0.14/N1977+J1977,IF(U:U="国开5",0.24/N1977+J1977,IF(U:U="国开7",0.24/N1977+J1977,IF(U:U="国开10",0.29/N1977+J1977,IF(U:U="口行1",0.08/N1977+J1977,IF(U:U="口行2",0.08/N1977+J1977,IF(U:U="口行3",0.08/N1977+J1977,IF(U:U="口行5",0.13/N1977+J1977,IF(U:U="口行7",0.13/N1977+J1977,IF(U:U="口行10",0.18/N1977+J1977,IF(U:U="农发1",0.09/N1977+J1977,IF(U:U="农发2",0.09/N1977+J1977,IF(U:U="农发3",0.09/N1977+J1977,IF(U:U="农发5",0.14/N1977+J1977,IF(U:U="农发7",0.19/N1977+J1977,IF(U:U="农发10",0.19/N1977+J1977,IF(U:U="农发20",0.24/N1977+J1977,IF(U:U="国债1",0.05/N1977+J1977,IF(U:U="国债2",0.05/N1977+J1977,IF(U:U="国债3",0.05/N1977+J1977,IF(U:U="国开0",0,IF(U:U="农发0",0,IF(U:U="国债0",0,IF(U:U="口行0",0,0.1/N1977+J1977)))))))))))))))))))))))))</f>
        <v>4.0242035373634018</v>
      </c>
      <c r="Q1977" s="1"/>
      <c r="R1977" s="88">
        <f t="shared" si="60"/>
        <v>0.92035373634020701</v>
      </c>
      <c r="S1977" s="1"/>
      <c r="U1977" s="1" t="str">
        <f>IF(I:I="国家开发银行","国开",IF(I:I="中国进出口银行","口行",IF(I:I="中国农业发展银行","农发","国债")))&amp;IF(G:G&lt;1,"0",G1977)</f>
        <v>农发10</v>
      </c>
      <c r="W1977" s="1"/>
      <c r="X1977" s="1"/>
    </row>
    <row r="1978" spans="1:24" ht="15.75" hidden="1" x14ac:dyDescent="0.25">
      <c r="A1978" s="113" t="str">
        <f t="shared" si="61"/>
        <v>190202.IB</v>
      </c>
      <c r="B1978" s="29" t="s">
        <v>5395</v>
      </c>
      <c r="C1978" s="29" t="s">
        <v>5396</v>
      </c>
      <c r="D1978" s="33">
        <v>43584</v>
      </c>
      <c r="E1978" s="33">
        <v>43591</v>
      </c>
      <c r="F1978" s="30">
        <v>50</v>
      </c>
      <c r="G1978" s="30">
        <v>3</v>
      </c>
      <c r="H1978" s="29" t="s">
        <v>12</v>
      </c>
      <c r="I1978" s="29" t="s">
        <v>15</v>
      </c>
      <c r="J1978" s="30">
        <v>3.3664999999999998</v>
      </c>
      <c r="K1978" s="30">
        <v>2.34</v>
      </c>
      <c r="L1978" s="30"/>
      <c r="M1978" s="30">
        <v>1.26</v>
      </c>
      <c r="N1978" s="84">
        <f>[1]!b_anal_modidura_cnbd(A1978,E1978,1)</f>
        <v>2.5316000000000001</v>
      </c>
      <c r="O1978" s="85">
        <f>[1]!b_anal_yield_cnbd(A1978,D1978-1,1)</f>
        <v>3.3996</v>
      </c>
      <c r="P1978" s="86">
        <f>IF(U:U="国开1",0.09/N1978+J1978,IF(U:U="国开3",0.14/N1978+J1978,IF(U:U="国开5",0.24/N1978+J1978,IF(U:U="国开7",0.24/N1978+J1978,IF(U:U="国开10",0.29/N1978+J1978,IF(U:U="口行1",0.08/N1978+J1978,IF(U:U="口行2",0.08/N1978+J1978,IF(U:U="口行3",0.08/N1978+J1978,IF(U:U="口行5",0.13/N1978+J1978,IF(U:U="口行7",0.13/N1978+J1978,IF(U:U="口行10",0.18/N1978+J1978,IF(U:U="农发1",0.09/N1978+J1978,IF(U:U="农发2",0.09/N1978+J1978,IF(U:U="农发3",0.09/N1978+J1978,IF(U:U="农发5",0.14/N1978+J1978,IF(U:U="农发7",0.19/N1978+J1978,IF(U:U="农发10",0.19/N1978+J1978,IF(U:U="农发20",0.24/N1978+J1978,IF(U:U="国债1",0.05/N1978+J1978,IF(U:U="国债2",0.05/N1978+J1978,IF(U:U="国债3",0.05/N1978+J1978,IF(U:U="国开0",0,IF(U:U="农发0",0,IF(U:U="国债0",0,IF(U:U="口行0",0,0.1/N1978+J1978)))))))))))))))))))))))))</f>
        <v>3.4218009954179172</v>
      </c>
      <c r="Q1978" s="1"/>
      <c r="R1978" s="88">
        <f t="shared" si="60"/>
        <v>2.2200995417917202</v>
      </c>
      <c r="S1978" s="1"/>
      <c r="U1978" s="1" t="str">
        <f>IF(I:I="国家开发银行","国开",IF(I:I="中国进出口银行","口行",IF(I:I="中国农业发展银行","农发","国债")))&amp;IF(G:G&lt;1,"0",G1978)</f>
        <v>国开3</v>
      </c>
      <c r="W1978" s="1"/>
      <c r="X1978" s="1"/>
    </row>
    <row r="1979" spans="1:24" ht="15.75" hidden="1" x14ac:dyDescent="0.25">
      <c r="A1979" s="113" t="str">
        <f t="shared" si="61"/>
        <v>180411.IB</v>
      </c>
      <c r="B1979" s="29" t="s">
        <v>5397</v>
      </c>
      <c r="C1979" s="29" t="s">
        <v>5398</v>
      </c>
      <c r="D1979" s="33">
        <v>43584</v>
      </c>
      <c r="E1979" s="33">
        <v>43591</v>
      </c>
      <c r="F1979" s="30">
        <v>40</v>
      </c>
      <c r="G1979" s="30">
        <v>7</v>
      </c>
      <c r="H1979" s="29" t="s">
        <v>12</v>
      </c>
      <c r="I1979" s="29" t="s">
        <v>41</v>
      </c>
      <c r="J1979" s="30">
        <v>3.9413999999999998</v>
      </c>
      <c r="K1979" s="30">
        <v>3.23</v>
      </c>
      <c r="L1979" s="30"/>
      <c r="M1979" s="30">
        <v>1</v>
      </c>
      <c r="N1979" s="84">
        <f>[1]!b_anal_modidura_cnbd(A1979,E1979,1)</f>
        <v>5.5465999999999998</v>
      </c>
      <c r="O1979" s="85">
        <f>[1]!b_anal_yield_cnbd(A1979,D1979-1,1)</f>
        <v>3.9649999999999999</v>
      </c>
      <c r="P1979" s="86">
        <f>IF(U:U="国开1",0.09/N1979+J1979,IF(U:U="国开3",0.14/N1979+J1979,IF(U:U="国开5",0.24/N1979+J1979,IF(U:U="国开7",0.24/N1979+J1979,IF(U:U="国开10",0.29/N1979+J1979,IF(U:U="口行1",0.08/N1979+J1979,IF(U:U="口行2",0.08/N1979+J1979,IF(U:U="口行3",0.08/N1979+J1979,IF(U:U="口行5",0.13/N1979+J1979,IF(U:U="口行7",0.13/N1979+J1979,IF(U:U="口行10",0.18/N1979+J1979,IF(U:U="农发1",0.09/N1979+J1979,IF(U:U="农发2",0.09/N1979+J1979,IF(U:U="农发3",0.09/N1979+J1979,IF(U:U="农发5",0.14/N1979+J1979,IF(U:U="农发7",0.19/N1979+J1979,IF(U:U="农发10",0.19/N1979+J1979,IF(U:U="农发20",0.24/N1979+J1979,IF(U:U="国债1",0.05/N1979+J1979,IF(U:U="国债2",0.05/N1979+J1979,IF(U:U="国债3",0.05/N1979+J1979,IF(U:U="国开0",0,IF(U:U="农发0",0,IF(U:U="国债0",0,IF(U:U="口行0",0,0.1/N1979+J1979)))))))))))))))))))))))))</f>
        <v>3.9756552194136945</v>
      </c>
      <c r="Q1979" s="1"/>
      <c r="R1979" s="88">
        <f t="shared" si="60"/>
        <v>1.0655219413694628</v>
      </c>
      <c r="S1979" s="1"/>
      <c r="U1979" s="1" t="str">
        <f>IF(I:I="国家开发银行","国开",IF(I:I="中国进出口银行","口行",IF(I:I="中国农业发展银行","农发","国债")))&amp;IF(G:G&lt;1,"0",G1979)</f>
        <v>农发7</v>
      </c>
      <c r="W1979" s="1"/>
      <c r="X1979" s="1"/>
    </row>
    <row r="1980" spans="1:24" ht="15.75" hidden="1" x14ac:dyDescent="0.25">
      <c r="A1980" s="113" t="str">
        <f t="shared" si="61"/>
        <v>190203.IB</v>
      </c>
      <c r="B1980" s="29" t="s">
        <v>5399</v>
      </c>
      <c r="C1980" s="29" t="s">
        <v>5400</v>
      </c>
      <c r="D1980" s="33">
        <v>43584</v>
      </c>
      <c r="E1980" s="33">
        <v>43591</v>
      </c>
      <c r="F1980" s="30">
        <v>80</v>
      </c>
      <c r="G1980" s="30">
        <v>5</v>
      </c>
      <c r="H1980" s="29" t="s">
        <v>12</v>
      </c>
      <c r="I1980" s="29" t="s">
        <v>15</v>
      </c>
      <c r="J1980" s="30">
        <v>3.6545999999999998</v>
      </c>
      <c r="K1980" s="30">
        <v>3.38</v>
      </c>
      <c r="L1980" s="30"/>
      <c r="M1980" s="30">
        <v>4.2300000000000004</v>
      </c>
      <c r="N1980" s="84">
        <f>[1]!b_anal_modidura_cnbd(A1980,E1980,1)</f>
        <v>4.2754000000000003</v>
      </c>
      <c r="O1980" s="85">
        <f>[1]!b_anal_yield_cnbd(A1980,D1980-1,1)</f>
        <v>3.6996000000000002</v>
      </c>
      <c r="P1980" s="86">
        <f>IF(U:U="国开1",0.09/N1980+J1980,IF(U:U="国开3",0.14/N1980+J1980,IF(U:U="国开5",0.24/N1980+J1980,IF(U:U="国开7",0.24/N1980+J1980,IF(U:U="国开10",0.29/N1980+J1980,IF(U:U="口行1",0.08/N1980+J1980,IF(U:U="口行2",0.08/N1980+J1980,IF(U:U="口行3",0.08/N1980+J1980,IF(U:U="口行5",0.13/N1980+J1980,IF(U:U="口行7",0.13/N1980+J1980,IF(U:U="口行10",0.18/N1980+J1980,IF(U:U="农发1",0.09/N1980+J1980,IF(U:U="农发2",0.09/N1980+J1980,IF(U:U="农发3",0.09/N1980+J1980,IF(U:U="农发5",0.14/N1980+J1980,IF(U:U="农发7",0.19/N1980+J1980,IF(U:U="农发10",0.19/N1980+J1980,IF(U:U="农发20",0.24/N1980+J1980,IF(U:U="国债1",0.05/N1980+J1980,IF(U:U="国债2",0.05/N1980+J1980,IF(U:U="国债3",0.05/N1980+J1980,IF(U:U="国开0",0,IF(U:U="农发0",0,IF(U:U="国债0",0,IF(U:U="口行0",0,0.1/N1980+J1980)))))))))))))))))))))))))</f>
        <v>3.7107350984703182</v>
      </c>
      <c r="Q1980" s="1"/>
      <c r="R1980" s="88">
        <f t="shared" si="60"/>
        <v>1.1135098470318017</v>
      </c>
      <c r="S1980" s="1"/>
      <c r="U1980" s="1" t="str">
        <f>IF(I:I="国家开发银行","国开",IF(I:I="中国进出口银行","口行",IF(I:I="中国农业发展银行","农发","国债")))&amp;IF(G:G&lt;1,"0",G1980)</f>
        <v>国开5</v>
      </c>
      <c r="W1980" s="1"/>
      <c r="X1980" s="1"/>
    </row>
    <row r="1981" spans="1:24" ht="15.75" hidden="1" x14ac:dyDescent="0.25">
      <c r="A1981" s="113" t="str">
        <f t="shared" si="61"/>
        <v>190404.IB</v>
      </c>
      <c r="B1981" s="29" t="s">
        <v>5401</v>
      </c>
      <c r="C1981" s="29" t="s">
        <v>5402</v>
      </c>
      <c r="D1981" s="33">
        <v>43584</v>
      </c>
      <c r="E1981" s="33">
        <v>43591</v>
      </c>
      <c r="F1981" s="30">
        <v>60</v>
      </c>
      <c r="G1981" s="30">
        <v>5</v>
      </c>
      <c r="H1981" s="29" t="s">
        <v>12</v>
      </c>
      <c r="I1981" s="29" t="s">
        <v>41</v>
      </c>
      <c r="J1981" s="30">
        <v>3.7724000000000002</v>
      </c>
      <c r="K1981" s="30">
        <v>1.99</v>
      </c>
      <c r="L1981" s="30"/>
      <c r="M1981" s="30">
        <v>70</v>
      </c>
      <c r="N1981" s="84">
        <f>[1]!b_anal_modidura_cnbd(A1981,E1981,1)</f>
        <v>4.4165000000000001</v>
      </c>
      <c r="O1981" s="85">
        <f>[1]!b_anal_yield_cnbd(A1981,D1981-1,1)</f>
        <v>3.7707000000000002</v>
      </c>
      <c r="P1981" s="86">
        <f>IF(U:U="国开1",0.09/N1981+J1981,IF(U:U="国开3",0.14/N1981+J1981,IF(U:U="国开5",0.24/N1981+J1981,IF(U:U="国开7",0.24/N1981+J1981,IF(U:U="国开10",0.29/N1981+J1981,IF(U:U="口行1",0.08/N1981+J1981,IF(U:U="口行2",0.08/N1981+J1981,IF(U:U="口行3",0.08/N1981+J1981,IF(U:U="口行5",0.13/N1981+J1981,IF(U:U="口行7",0.13/N1981+J1981,IF(U:U="口行10",0.18/N1981+J1981,IF(U:U="农发1",0.09/N1981+J1981,IF(U:U="农发2",0.09/N1981+J1981,IF(U:U="农发3",0.09/N1981+J1981,IF(U:U="农发5",0.14/N1981+J1981,IF(U:U="农发7",0.19/N1981+J1981,IF(U:U="农发10",0.19/N1981+J1981,IF(U:U="农发20",0.24/N1981+J1981,IF(U:U="国债1",0.05/N1981+J1981,IF(U:U="国债2",0.05/N1981+J1981,IF(U:U="国债3",0.05/N1981+J1981,IF(U:U="国开0",0,IF(U:U="农发0",0,IF(U:U="国债0",0,IF(U:U="口行0",0,0.1/N1981+J1981)))))))))))))))))))))))))</f>
        <v>3.8040993094079023</v>
      </c>
      <c r="Q1981" s="1"/>
      <c r="R1981" s="88">
        <f t="shared" si="60"/>
        <v>3.3399309407902145</v>
      </c>
      <c r="S1981" s="1"/>
      <c r="U1981" s="1" t="str">
        <f>IF(I:I="国家开发银行","国开",IF(I:I="中国进出口银行","口行",IF(I:I="中国农业发展银行","农发","国债")))&amp;IF(G:G&lt;1,"0",G1981)</f>
        <v>农发5</v>
      </c>
      <c r="W1981" s="1"/>
      <c r="X1981" s="1"/>
    </row>
    <row r="1982" spans="1:24" ht="15.75" hidden="1" x14ac:dyDescent="0.25">
      <c r="A1982" s="113" t="str">
        <f t="shared" si="61"/>
        <v>190403.IB</v>
      </c>
      <c r="B1982" s="29" t="s">
        <v>5403</v>
      </c>
      <c r="C1982" s="29" t="s">
        <v>5404</v>
      </c>
      <c r="D1982" s="33">
        <v>43584</v>
      </c>
      <c r="E1982" s="33">
        <v>43591</v>
      </c>
      <c r="F1982" s="30">
        <v>60</v>
      </c>
      <c r="G1982" s="30">
        <v>3</v>
      </c>
      <c r="H1982" s="29" t="s">
        <v>12</v>
      </c>
      <c r="I1982" s="29" t="s">
        <v>41</v>
      </c>
      <c r="J1982" s="30">
        <v>3.4788000000000001</v>
      </c>
      <c r="K1982" s="30">
        <v>2.37</v>
      </c>
      <c r="L1982" s="30"/>
      <c r="M1982" s="30">
        <v>1.02</v>
      </c>
      <c r="N1982" s="84">
        <f>[1]!b_anal_modidura_cnbd(A1982,E1982,1)</f>
        <v>2.7237</v>
      </c>
      <c r="O1982" s="85">
        <f>[1]!b_anal_yield_cnbd(A1982,D1982-1,1)</f>
        <v>3.5095999999999998</v>
      </c>
      <c r="P1982" s="86">
        <f>IF(U:U="国开1",0.09/N1982+J1982,IF(U:U="国开3",0.14/N1982+J1982,IF(U:U="国开5",0.24/N1982+J1982,IF(U:U="国开7",0.24/N1982+J1982,IF(U:U="国开10",0.29/N1982+J1982,IF(U:U="口行1",0.08/N1982+J1982,IF(U:U="口行2",0.08/N1982+J1982,IF(U:U="口行3",0.08/N1982+J1982,IF(U:U="口行5",0.13/N1982+J1982,IF(U:U="口行7",0.13/N1982+J1982,IF(U:U="口行10",0.18/N1982+J1982,IF(U:U="农发1",0.09/N1982+J1982,IF(U:U="农发2",0.09/N1982+J1982,IF(U:U="农发3",0.09/N1982+J1982,IF(U:U="农发5",0.14/N1982+J1982,IF(U:U="农发7",0.19/N1982+J1982,IF(U:U="农发10",0.19/N1982+J1982,IF(U:U="农发20",0.24/N1982+J1982,IF(U:U="国债1",0.05/N1982+J1982,IF(U:U="国债2",0.05/N1982+J1982,IF(U:U="国债3",0.05/N1982+J1982,IF(U:U="国开0",0,IF(U:U="农发0",0,IF(U:U="国债0",0,IF(U:U="口行0",0,0.1/N1982+J1982)))))))))))))))))))))))))</f>
        <v>3.5118432867055844</v>
      </c>
      <c r="Q1982" s="1"/>
      <c r="R1982" s="88">
        <f t="shared" si="60"/>
        <v>0.22432867055846017</v>
      </c>
      <c r="S1982" s="1"/>
      <c r="U1982" s="1" t="str">
        <f>IF(I:I="国家开发银行","国开",IF(I:I="中国进出口银行","口行",IF(I:I="中国农业发展银行","农发","国债")))&amp;IF(G:G&lt;1,"0",G1982)</f>
        <v>农发3</v>
      </c>
      <c r="W1982" s="1"/>
      <c r="X1982" s="1"/>
    </row>
    <row r="1983" spans="1:24" ht="15.75" hidden="1" x14ac:dyDescent="0.25">
      <c r="A1983" s="113" t="str">
        <f t="shared" si="61"/>
        <v>190403.IB</v>
      </c>
      <c r="B1983" s="29" t="s">
        <v>5405</v>
      </c>
      <c r="C1983" s="29" t="s">
        <v>5406</v>
      </c>
      <c r="D1983" s="33">
        <v>43591</v>
      </c>
      <c r="E1983" s="33">
        <v>43593</v>
      </c>
      <c r="F1983" s="30">
        <v>70</v>
      </c>
      <c r="G1983" s="30">
        <v>3</v>
      </c>
      <c r="H1983" s="29" t="s">
        <v>12</v>
      </c>
      <c r="I1983" s="29" t="s">
        <v>41</v>
      </c>
      <c r="J1983" s="30">
        <v>3.3952</v>
      </c>
      <c r="K1983" s="30">
        <v>2.6</v>
      </c>
      <c r="L1983" s="30"/>
      <c r="M1983" s="30">
        <v>3.91</v>
      </c>
      <c r="N1983" s="84">
        <f>[1]!b_anal_modidura_cnbd(A1983,E1983,1)</f>
        <v>2.7193000000000001</v>
      </c>
      <c r="O1983" s="85">
        <f>[1]!b_anal_yield_cnbd(A1983,D1983-1,1)</f>
        <v>3.4998</v>
      </c>
      <c r="P1983" s="86">
        <f>IF(U:U="国开1",0.09/N1983+J1983,IF(U:U="国开3",0.14/N1983+J1983,IF(U:U="国开5",0.24/N1983+J1983,IF(U:U="国开7",0.24/N1983+J1983,IF(U:U="国开10",0.29/N1983+J1983,IF(U:U="口行1",0.08/N1983+J1983,IF(U:U="口行2",0.08/N1983+J1983,IF(U:U="口行3",0.08/N1983+J1983,IF(U:U="口行5",0.13/N1983+J1983,IF(U:U="口行7",0.13/N1983+J1983,IF(U:U="口行10",0.18/N1983+J1983,IF(U:U="农发1",0.09/N1983+J1983,IF(U:U="农发2",0.09/N1983+J1983,IF(U:U="农发3",0.09/N1983+J1983,IF(U:U="农发5",0.14/N1983+J1983,IF(U:U="农发7",0.19/N1983+J1983,IF(U:U="农发10",0.19/N1983+J1983,IF(U:U="农发20",0.24/N1983+J1983,IF(U:U="国债1",0.05/N1983+J1983,IF(U:U="国债2",0.05/N1983+J1983,IF(U:U="国债3",0.05/N1983+J1983,IF(U:U="国开0",0,IF(U:U="农发0",0,IF(U:U="国债0",0,IF(U:U="口行0",0,0.1/N1983+J1983)))))))))))))))))))))))))</f>
        <v>3.4282967528408048</v>
      </c>
      <c r="Q1983" s="1"/>
      <c r="R1983" s="88">
        <f t="shared" si="60"/>
        <v>-7.1503247159195205</v>
      </c>
      <c r="S1983" s="1"/>
      <c r="U1983" s="1" t="str">
        <f>IF(I:I="国家开发银行","国开",IF(I:I="中国进出口银行","口行",IF(I:I="中国农业发展银行","农发","国债")))&amp;IF(G:G&lt;1,"0",G1983)</f>
        <v>农发3</v>
      </c>
      <c r="W1983" s="1"/>
      <c r="X1983" s="1"/>
    </row>
    <row r="1984" spans="1:24" ht="15.75" hidden="1" x14ac:dyDescent="0.25">
      <c r="A1984" s="113" t="str">
        <f t="shared" si="61"/>
        <v>190404.IB</v>
      </c>
      <c r="B1984" s="29" t="s">
        <v>5407</v>
      </c>
      <c r="C1984" s="29" t="s">
        <v>5408</v>
      </c>
      <c r="D1984" s="33">
        <v>43591</v>
      </c>
      <c r="E1984" s="33">
        <v>43593</v>
      </c>
      <c r="F1984" s="30">
        <v>70</v>
      </c>
      <c r="G1984" s="30">
        <v>5</v>
      </c>
      <c r="H1984" s="29" t="s">
        <v>12</v>
      </c>
      <c r="I1984" s="29" t="s">
        <v>41</v>
      </c>
      <c r="J1984" s="30">
        <v>3.6629</v>
      </c>
      <c r="K1984" s="30">
        <v>3.37</v>
      </c>
      <c r="L1984" s="30"/>
      <c r="M1984" s="30">
        <v>1.88</v>
      </c>
      <c r="N1984" s="84">
        <f>[1]!b_anal_modidura_cnbd(A1984,E1984,1)</f>
        <v>4.4127000000000001</v>
      </c>
      <c r="O1984" s="85">
        <f>[1]!b_anal_yield_cnbd(A1984,D1984-1,1)</f>
        <v>3.7698999999999998</v>
      </c>
      <c r="P1984" s="86">
        <f>IF(U:U="国开1",0.09/N1984+J1984,IF(U:U="国开3",0.14/N1984+J1984,IF(U:U="国开5",0.24/N1984+J1984,IF(U:U="国开7",0.24/N1984+J1984,IF(U:U="国开10",0.29/N1984+J1984,IF(U:U="口行1",0.08/N1984+J1984,IF(U:U="口行2",0.08/N1984+J1984,IF(U:U="口行3",0.08/N1984+J1984,IF(U:U="口行5",0.13/N1984+J1984,IF(U:U="口行7",0.13/N1984+J1984,IF(U:U="口行10",0.18/N1984+J1984,IF(U:U="农发1",0.09/N1984+J1984,IF(U:U="农发2",0.09/N1984+J1984,IF(U:U="农发3",0.09/N1984+J1984,IF(U:U="农发5",0.14/N1984+J1984,IF(U:U="农发7",0.19/N1984+J1984,IF(U:U="农发10",0.19/N1984+J1984,IF(U:U="农发20",0.24/N1984+J1984,IF(U:U="国债1",0.05/N1984+J1984,IF(U:U="国债2",0.05/N1984+J1984,IF(U:U="国债3",0.05/N1984+J1984,IF(U:U="国开0",0,IF(U:U="农发0",0,IF(U:U="国债0",0,IF(U:U="口行0",0,0.1/N1984+J1984)))))))))))))))))))))))))</f>
        <v>3.6946266072925873</v>
      </c>
      <c r="Q1984" s="1"/>
      <c r="R1984" s="88">
        <f t="shared" si="60"/>
        <v>-7.5273392707412512</v>
      </c>
      <c r="S1984" s="1"/>
      <c r="U1984" s="1" t="str">
        <f>IF(I:I="国家开发银行","国开",IF(I:I="中国进出口银行","口行",IF(I:I="中国农业发展银行","农发","国债")))&amp;IF(G:G&lt;1,"0",G1984)</f>
        <v>农发5</v>
      </c>
      <c r="W1984" s="1"/>
      <c r="X1984" s="1"/>
    </row>
    <row r="1985" spans="1:24" ht="15.75" hidden="1" x14ac:dyDescent="0.25">
      <c r="A1985" s="113" t="str">
        <f t="shared" si="61"/>
        <v>190204.IB</v>
      </c>
      <c r="B1985" s="29" t="s">
        <v>5409</v>
      </c>
      <c r="C1985" s="29" t="s">
        <v>5410</v>
      </c>
      <c r="D1985" s="33">
        <v>43592</v>
      </c>
      <c r="E1985" s="33">
        <v>43594</v>
      </c>
      <c r="F1985" s="30">
        <v>50</v>
      </c>
      <c r="G1985" s="30">
        <v>7</v>
      </c>
      <c r="H1985" s="29" t="s">
        <v>12</v>
      </c>
      <c r="I1985" s="29" t="s">
        <v>15</v>
      </c>
      <c r="J1985" s="30">
        <v>3.8730000000000002</v>
      </c>
      <c r="K1985" s="30">
        <v>3.13</v>
      </c>
      <c r="L1985" s="30"/>
      <c r="M1985" s="30">
        <v>132.5</v>
      </c>
      <c r="N1985" s="84">
        <f>[1]!b_anal_modidura_cnbd(A1985,E1985,1)</f>
        <v>5.8696999999999999</v>
      </c>
      <c r="O1985" s="85">
        <f>[1]!b_anal_yield_cnbd(A1985,D1985-1,1)</f>
        <v>3.8999000000000001</v>
      </c>
      <c r="P1985" s="86">
        <f>IF(U:U="国开1",0.09/N1985+J1985,IF(U:U="国开3",0.14/N1985+J1985,IF(U:U="国开5",0.24/N1985+J1985,IF(U:U="国开7",0.24/N1985+J1985,IF(U:U="国开10",0.29/N1985+J1985,IF(U:U="口行1",0.08/N1985+J1985,IF(U:U="口行2",0.08/N1985+J1985,IF(U:U="口行3",0.08/N1985+J1985,IF(U:U="口行5",0.13/N1985+J1985,IF(U:U="口行7",0.13/N1985+J1985,IF(U:U="口行10",0.18/N1985+J1985,IF(U:U="农发1",0.09/N1985+J1985,IF(U:U="农发2",0.09/N1985+J1985,IF(U:U="农发3",0.09/N1985+J1985,IF(U:U="农发5",0.14/N1985+J1985,IF(U:U="农发7",0.19/N1985+J1985,IF(U:U="农发10",0.19/N1985+J1985,IF(U:U="农发20",0.24/N1985+J1985,IF(U:U="国债1",0.05/N1985+J1985,IF(U:U="国债2",0.05/N1985+J1985,IF(U:U="国债3",0.05/N1985+J1985,IF(U:U="国开0",0,IF(U:U="农发0",0,IF(U:U="国债0",0,IF(U:U="口行0",0,0.1/N1985+J1985)))))))))))))))))))))))))</f>
        <v>3.913887949980408</v>
      </c>
      <c r="Q1985" s="1"/>
      <c r="R1985" s="88">
        <f t="shared" si="60"/>
        <v>1.3987949980407866</v>
      </c>
      <c r="S1985" s="1"/>
      <c r="U1985" s="1" t="str">
        <f>IF(I:I="国家开发银行","国开",IF(I:I="中国进出口银行","口行",IF(I:I="中国农业发展银行","农发","国债")))&amp;IF(G:G&lt;1,"0",G1985)</f>
        <v>国开7</v>
      </c>
      <c r="W1985" s="1"/>
      <c r="X1985" s="1"/>
    </row>
    <row r="1986" spans="1:24" ht="15.75" hidden="1" x14ac:dyDescent="0.25">
      <c r="A1986" s="113" t="str">
        <f t="shared" si="61"/>
        <v>190202.IB</v>
      </c>
      <c r="B1986" s="29" t="s">
        <v>5411</v>
      </c>
      <c r="C1986" s="29" t="s">
        <v>5412</v>
      </c>
      <c r="D1986" s="33">
        <v>43592</v>
      </c>
      <c r="E1986" s="33">
        <v>43594</v>
      </c>
      <c r="F1986" s="30">
        <v>60</v>
      </c>
      <c r="G1986" s="30">
        <v>3</v>
      </c>
      <c r="H1986" s="29" t="s">
        <v>12</v>
      </c>
      <c r="I1986" s="29" t="s">
        <v>15</v>
      </c>
      <c r="J1986" s="30">
        <v>3.2942</v>
      </c>
      <c r="K1986" s="30">
        <v>3.4</v>
      </c>
      <c r="L1986" s="30"/>
      <c r="M1986" s="30">
        <v>8.7200000000000006</v>
      </c>
      <c r="N1986" s="84">
        <f>[1]!b_anal_modidura_cnbd(A1986,E1986,1)</f>
        <v>2.5255999999999998</v>
      </c>
      <c r="O1986" s="85">
        <f>[1]!b_anal_yield_cnbd(A1986,D1986-1,1)</f>
        <v>3.3447</v>
      </c>
      <c r="P1986" s="86">
        <f>IF(U:U="国开1",0.09/N1986+J1986,IF(U:U="国开3",0.14/N1986+J1986,IF(U:U="国开5",0.24/N1986+J1986,IF(U:U="国开7",0.24/N1986+J1986,IF(U:U="国开10",0.29/N1986+J1986,IF(U:U="口行1",0.08/N1986+J1986,IF(U:U="口行2",0.08/N1986+J1986,IF(U:U="口行3",0.08/N1986+J1986,IF(U:U="口行5",0.13/N1986+J1986,IF(U:U="口行7",0.13/N1986+J1986,IF(U:U="口行10",0.18/N1986+J1986,IF(U:U="农发1",0.09/N1986+J1986,IF(U:U="农发2",0.09/N1986+J1986,IF(U:U="农发3",0.09/N1986+J1986,IF(U:U="农发5",0.14/N1986+J1986,IF(U:U="农发7",0.19/N1986+J1986,IF(U:U="农发10",0.19/N1986+J1986,IF(U:U="农发20",0.24/N1986+J1986,IF(U:U="国债1",0.05/N1986+J1986,IF(U:U="国债2",0.05/N1986+J1986,IF(U:U="国债3",0.05/N1986+J1986,IF(U:U="国开0",0,IF(U:U="农发0",0,IF(U:U="国债0",0,IF(U:U="口行0",0,0.1/N1986+J1986)))))))))))))))))))))))))</f>
        <v>3.3496323725055435</v>
      </c>
      <c r="Q1986" s="1"/>
      <c r="R1986" s="88">
        <f t="shared" ref="R1986:R2049" si="62">(P1986-O1986)*100</f>
        <v>0.49323725055434586</v>
      </c>
      <c r="S1986" s="1"/>
      <c r="U1986" s="1" t="str">
        <f>IF(I:I="国家开发银行","国开",IF(I:I="中国进出口银行","口行",IF(I:I="中国农业发展银行","农发","国债")))&amp;IF(G:G&lt;1,"0",G1986)</f>
        <v>国开3</v>
      </c>
      <c r="W1986" s="1"/>
      <c r="X1986" s="1"/>
    </row>
    <row r="1987" spans="1:24" ht="15.75" hidden="1" x14ac:dyDescent="0.25">
      <c r="A1987" s="113" t="str">
        <f t="shared" ref="A1987:A2050" si="63">LEFT(B1987,IFERROR(FIND("X",B1987,7),FIND("Z",B1987,7))-1)&amp;".IB"</f>
        <v>180028.IB</v>
      </c>
      <c r="B1987" s="29" t="s">
        <v>5413</v>
      </c>
      <c r="C1987" s="29" t="s">
        <v>5414</v>
      </c>
      <c r="D1987" s="33">
        <v>43593</v>
      </c>
      <c r="E1987" s="33">
        <v>43594</v>
      </c>
      <c r="F1987" s="30">
        <v>505.8</v>
      </c>
      <c r="G1987" s="30">
        <v>7</v>
      </c>
      <c r="H1987" s="29" t="s">
        <v>12</v>
      </c>
      <c r="I1987" s="29" t="s">
        <v>31</v>
      </c>
      <c r="J1987" s="30">
        <v>3.3839999999999999</v>
      </c>
      <c r="K1987" s="30">
        <v>2.7</v>
      </c>
      <c r="L1987" s="30">
        <v>3.4121999999999999</v>
      </c>
      <c r="M1987" s="30">
        <v>2.36</v>
      </c>
      <c r="N1987" s="84">
        <f>[1]!b_anal_modidura_cnbd(A1987,E1987,1)</f>
        <v>5.7592999999999996</v>
      </c>
      <c r="O1987" s="85">
        <f>[1]!b_anal_yield_cnbd(A1987,D1987-1,1)</f>
        <v>3.4049</v>
      </c>
      <c r="P1987" s="86">
        <f>IF(U:U="国开1",0.09/N1987+J1987,IF(U:U="国开3",0.14/N1987+J1987,IF(U:U="国开5",0.24/N1987+J1987,IF(U:U="国开7",0.24/N1987+J1987,IF(U:U="国开10",0.29/N1987+J1987,IF(U:U="口行1",0.08/N1987+J1987,IF(U:U="口行2",0.08/N1987+J1987,IF(U:U="口行3",0.08/N1987+J1987,IF(U:U="口行5",0.13/N1987+J1987,IF(U:U="口行7",0.13/N1987+J1987,IF(U:U="口行10",0.18/N1987+J1987,IF(U:U="农发1",0.09/N1987+J1987,IF(U:U="农发2",0.09/N1987+J1987,IF(U:U="农发3",0.09/N1987+J1987,IF(U:U="农发5",0.14/N1987+J1987,IF(U:U="农发7",0.19/N1987+J1987,IF(U:U="农发10",0.19/N1987+J1987,IF(U:U="农发20",0.24/N1987+J1987,IF(U:U="国债1",0.05/N1987+J1987,IF(U:U="国债2",0.05/N1987+J1987,IF(U:U="国债3",0.05/N1987+J1987,IF(U:U="国开0",0,IF(U:U="农发0",0,IF(U:U="国债0",0,IF(U:U="口行0",0,0.1/N1987+J1987)))))))))))))))))))))))))</f>
        <v>3.4013632212248015</v>
      </c>
      <c r="Q1987" s="1"/>
      <c r="R1987" s="88">
        <f t="shared" si="62"/>
        <v>-0.35367787751985347</v>
      </c>
      <c r="S1987" s="1"/>
      <c r="U1987" s="1" t="str">
        <f>IF(I:I="国家开发银行","国开",IF(I:I="中国进出口银行","口行",IF(I:I="中国农业发展银行","农发","国债")))&amp;IF(G:G&lt;1,"0",G1987)</f>
        <v>国债7</v>
      </c>
      <c r="W1987" s="1"/>
      <c r="X1987" s="1"/>
    </row>
    <row r="1988" spans="1:24" ht="15.75" hidden="1" x14ac:dyDescent="0.25">
      <c r="A1988" s="113" t="str">
        <f t="shared" si="63"/>
        <v>180411.IB</v>
      </c>
      <c r="B1988" s="29" t="s">
        <v>5415</v>
      </c>
      <c r="C1988" s="29" t="s">
        <v>5416</v>
      </c>
      <c r="D1988" s="33">
        <v>43593</v>
      </c>
      <c r="E1988" s="33">
        <v>43595</v>
      </c>
      <c r="F1988" s="30">
        <v>40</v>
      </c>
      <c r="G1988" s="30">
        <v>7</v>
      </c>
      <c r="H1988" s="29" t="s">
        <v>12</v>
      </c>
      <c r="I1988" s="29" t="s">
        <v>41</v>
      </c>
      <c r="J1988" s="30">
        <v>3.8715000000000002</v>
      </c>
      <c r="K1988" s="30">
        <v>4.66</v>
      </c>
      <c r="L1988" s="30"/>
      <c r="M1988" s="30">
        <v>1.56</v>
      </c>
      <c r="N1988" s="84">
        <f>[1]!b_anal_modidura_cnbd(A1988,E1988,1)</f>
        <v>5.5392000000000001</v>
      </c>
      <c r="O1988" s="85">
        <f>[1]!b_anal_yield_cnbd(A1988,D1988-1,1)</f>
        <v>3.9275000000000002</v>
      </c>
      <c r="P1988" s="86">
        <f>IF(U:U="国开1",0.09/N1988+J1988,IF(U:U="国开3",0.14/N1988+J1988,IF(U:U="国开5",0.24/N1988+J1988,IF(U:U="国开7",0.24/N1988+J1988,IF(U:U="国开10",0.29/N1988+J1988,IF(U:U="口行1",0.08/N1988+J1988,IF(U:U="口行2",0.08/N1988+J1988,IF(U:U="口行3",0.08/N1988+J1988,IF(U:U="口行5",0.13/N1988+J1988,IF(U:U="口行7",0.13/N1988+J1988,IF(U:U="口行10",0.18/N1988+J1988,IF(U:U="农发1",0.09/N1988+J1988,IF(U:U="农发2",0.09/N1988+J1988,IF(U:U="农发3",0.09/N1988+J1988,IF(U:U="农发5",0.14/N1988+J1988,IF(U:U="农发7",0.19/N1988+J1988,IF(U:U="农发10",0.19/N1988+J1988,IF(U:U="农发20",0.24/N1988+J1988,IF(U:U="国债1",0.05/N1988+J1988,IF(U:U="国债2",0.05/N1988+J1988,IF(U:U="国债3",0.05/N1988+J1988,IF(U:U="国开0",0,IF(U:U="农发0",0,IF(U:U="国债0",0,IF(U:U="口行0",0,0.1/N1988+J1988)))))))))))))))))))))))))</f>
        <v>3.9058009820912769</v>
      </c>
      <c r="Q1988" s="1"/>
      <c r="R1988" s="88">
        <f t="shared" si="62"/>
        <v>-2.1699017908723306</v>
      </c>
      <c r="S1988" s="1"/>
      <c r="U1988" s="1" t="str">
        <f>IF(I:I="国家开发银行","国开",IF(I:I="中国进出口银行","口行",IF(I:I="中国农业发展银行","农发","国债")))&amp;IF(G:G&lt;1,"0",G1988)</f>
        <v>农发7</v>
      </c>
      <c r="W1988" s="1"/>
      <c r="X1988" s="1"/>
    </row>
    <row r="1989" spans="1:24" ht="15.75" hidden="1" x14ac:dyDescent="0.25">
      <c r="A1989" s="113" t="str">
        <f t="shared" si="63"/>
        <v>190003.IB</v>
      </c>
      <c r="B1989" s="29" t="s">
        <v>5417</v>
      </c>
      <c r="C1989" s="29" t="s">
        <v>5418</v>
      </c>
      <c r="D1989" s="33">
        <v>43593</v>
      </c>
      <c r="E1989" s="33">
        <v>43594</v>
      </c>
      <c r="F1989" s="30">
        <v>499.6</v>
      </c>
      <c r="G1989" s="30">
        <v>3</v>
      </c>
      <c r="H1989" s="29" t="s">
        <v>12</v>
      </c>
      <c r="I1989" s="29" t="s">
        <v>31</v>
      </c>
      <c r="J1989" s="30">
        <v>2.9906000000000001</v>
      </c>
      <c r="K1989" s="30">
        <v>2.77</v>
      </c>
      <c r="L1989" s="30">
        <v>3.0183</v>
      </c>
      <c r="M1989" s="30">
        <v>1</v>
      </c>
      <c r="N1989" s="84">
        <f>[1]!b_anal_modidura_cnbd(A1989,E1989,1)</f>
        <v>2.6705000000000001</v>
      </c>
      <c r="O1989" s="85">
        <f>[1]!b_anal_yield_cnbd(A1989,D1989-1,1)</f>
        <v>3.0297999999999998</v>
      </c>
      <c r="P1989" s="86">
        <f>IF(U:U="国开1",0.09/N1989+J1989,IF(U:U="国开3",0.14/N1989+J1989,IF(U:U="国开5",0.24/N1989+J1989,IF(U:U="国开7",0.24/N1989+J1989,IF(U:U="国开10",0.29/N1989+J1989,IF(U:U="口行1",0.08/N1989+J1989,IF(U:U="口行2",0.08/N1989+J1989,IF(U:U="口行3",0.08/N1989+J1989,IF(U:U="口行5",0.13/N1989+J1989,IF(U:U="口行7",0.13/N1989+J1989,IF(U:U="口行10",0.18/N1989+J1989,IF(U:U="农发1",0.09/N1989+J1989,IF(U:U="农发2",0.09/N1989+J1989,IF(U:U="农发3",0.09/N1989+J1989,IF(U:U="农发5",0.14/N1989+J1989,IF(U:U="农发7",0.19/N1989+J1989,IF(U:U="农发10",0.19/N1989+J1989,IF(U:U="农发20",0.24/N1989+J1989,IF(U:U="国债1",0.05/N1989+J1989,IF(U:U="国债2",0.05/N1989+J1989,IF(U:U="国债3",0.05/N1989+J1989,IF(U:U="国开0",0,IF(U:U="农发0",0,IF(U:U="国债0",0,IF(U:U="口行0",0,0.1/N1989+J1989)))))))))))))))))))))))))</f>
        <v>3.009323085564501</v>
      </c>
      <c r="Q1989" s="1"/>
      <c r="R1989" s="88">
        <f t="shared" si="62"/>
        <v>-2.0476914435498816</v>
      </c>
      <c r="S1989" s="1"/>
      <c r="U1989" s="1" t="str">
        <f>IF(I:I="国家开发银行","国开",IF(I:I="中国进出口银行","口行",IF(I:I="中国农业发展银行","农发","国债")))&amp;IF(G:G&lt;1,"0",G1989)</f>
        <v>国债3</v>
      </c>
      <c r="W1989" s="1"/>
      <c r="X1989" s="1"/>
    </row>
    <row r="1990" spans="1:24" ht="15.75" hidden="1" x14ac:dyDescent="0.25">
      <c r="A1990" s="113" t="str">
        <f t="shared" si="63"/>
        <v>190401.IB</v>
      </c>
      <c r="B1990" s="29" t="s">
        <v>5419</v>
      </c>
      <c r="C1990" s="29" t="s">
        <v>5420</v>
      </c>
      <c r="D1990" s="33">
        <v>43593</v>
      </c>
      <c r="E1990" s="33">
        <v>43595</v>
      </c>
      <c r="F1990" s="30">
        <v>80</v>
      </c>
      <c r="G1990" s="30">
        <v>10</v>
      </c>
      <c r="H1990" s="29" t="s">
        <v>12</v>
      </c>
      <c r="I1990" s="29" t="s">
        <v>41</v>
      </c>
      <c r="J1990" s="30">
        <v>3.9203000000000001</v>
      </c>
      <c r="K1990" s="30">
        <v>3.33</v>
      </c>
      <c r="L1990" s="30"/>
      <c r="M1990" s="30">
        <v>2.76</v>
      </c>
      <c r="N1990" s="84">
        <f>[1]!b_anal_modidura_cnbd(A1990,E1990,1)</f>
        <v>7.9122000000000003</v>
      </c>
      <c r="O1990" s="85">
        <f>[1]!b_anal_yield_cnbd(A1990,D1990-1,1)</f>
        <v>3.9620000000000002</v>
      </c>
      <c r="P1990" s="86">
        <f>IF(U:U="国开1",0.09/N1990+J1990,IF(U:U="国开3",0.14/N1990+J1990,IF(U:U="国开5",0.24/N1990+J1990,IF(U:U="国开7",0.24/N1990+J1990,IF(U:U="国开10",0.29/N1990+J1990,IF(U:U="口行1",0.08/N1990+J1990,IF(U:U="口行2",0.08/N1990+J1990,IF(U:U="口行3",0.08/N1990+J1990,IF(U:U="口行5",0.13/N1990+J1990,IF(U:U="口行7",0.13/N1990+J1990,IF(U:U="口行10",0.18/N1990+J1990,IF(U:U="农发1",0.09/N1990+J1990,IF(U:U="农发2",0.09/N1990+J1990,IF(U:U="农发3",0.09/N1990+J1990,IF(U:U="农发5",0.14/N1990+J1990,IF(U:U="农发7",0.19/N1990+J1990,IF(U:U="农发10",0.19/N1990+J1990,IF(U:U="农发20",0.24/N1990+J1990,IF(U:U="国债1",0.05/N1990+J1990,IF(U:U="国债2",0.05/N1990+J1990,IF(U:U="国债3",0.05/N1990+J1990,IF(U:U="国开0",0,IF(U:U="农发0",0,IF(U:U="国债0",0,IF(U:U="口行0",0,0.1/N1990+J1990)))))))))))))))))))))))))</f>
        <v>3.9443135486969489</v>
      </c>
      <c r="Q1990" s="1"/>
      <c r="R1990" s="88">
        <f t="shared" si="62"/>
        <v>-1.7686451303051243</v>
      </c>
      <c r="S1990" s="1"/>
      <c r="U1990" s="1" t="str">
        <f>IF(I:I="国家开发银行","国开",IF(I:I="中国进出口银行","口行",IF(I:I="中国农业发展银行","农发","国债")))&amp;IF(G:G&lt;1,"0",G1990)</f>
        <v>农发10</v>
      </c>
      <c r="W1990" s="1"/>
      <c r="X1990" s="1"/>
    </row>
    <row r="1991" spans="1:24" ht="15.75" hidden="1" x14ac:dyDescent="0.25">
      <c r="A1991" s="113" t="str">
        <f t="shared" si="63"/>
        <v>190305.IB</v>
      </c>
      <c r="B1991" s="29" t="s">
        <v>5421</v>
      </c>
      <c r="C1991" s="29" t="s">
        <v>5422</v>
      </c>
      <c r="D1991" s="33">
        <v>43594</v>
      </c>
      <c r="E1991" s="33">
        <v>43598</v>
      </c>
      <c r="F1991" s="30">
        <v>56.5</v>
      </c>
      <c r="G1991" s="30">
        <v>5</v>
      </c>
      <c r="H1991" s="29" t="s">
        <v>12</v>
      </c>
      <c r="I1991" s="29" t="s">
        <v>22</v>
      </c>
      <c r="J1991" s="30">
        <v>3.6004999999999998</v>
      </c>
      <c r="K1991" s="30">
        <v>3.76</v>
      </c>
      <c r="L1991" s="30"/>
      <c r="M1991" s="30">
        <v>1.91</v>
      </c>
      <c r="N1991" s="84">
        <f>[1]!b_anal_modidura_cnbd(A1991,E1991,1)</f>
        <v>4.2861000000000002</v>
      </c>
      <c r="O1991" s="85">
        <f>[1]!b_anal_yield_cnbd(A1991,D1991-1,1)</f>
        <v>3.6848999999999998</v>
      </c>
      <c r="P1991" s="86">
        <f>IF(U:U="国开1",0.09/N1991+J1991,IF(U:U="国开3",0.14/N1991+J1991,IF(U:U="国开5",0.24/N1991+J1991,IF(U:U="国开7",0.24/N1991+J1991,IF(U:U="国开10",0.29/N1991+J1991,IF(U:U="口行1",0.08/N1991+J1991,IF(U:U="口行2",0.08/N1991+J1991,IF(U:U="口行3",0.08/N1991+J1991,IF(U:U="口行5",0.13/N1991+J1991,IF(U:U="口行7",0.13/N1991+J1991,IF(U:U="口行10",0.18/N1991+J1991,IF(U:U="农发1",0.09/N1991+J1991,IF(U:U="农发2",0.09/N1991+J1991,IF(U:U="农发3",0.09/N1991+J1991,IF(U:U="农发5",0.14/N1991+J1991,IF(U:U="农发7",0.19/N1991+J1991,IF(U:U="农发10",0.19/N1991+J1991,IF(U:U="农发20",0.24/N1991+J1991,IF(U:U="国债1",0.05/N1991+J1991,IF(U:U="国债2",0.05/N1991+J1991,IF(U:U="国债3",0.05/N1991+J1991,IF(U:U="国开0",0,IF(U:U="农发0",0,IF(U:U="国债0",0,IF(U:U="口行0",0,0.1/N1991+J1991)))))))))))))))))))))))))</f>
        <v>3.6308306035790112</v>
      </c>
      <c r="Q1991" s="1"/>
      <c r="R1991" s="88">
        <f t="shared" si="62"/>
        <v>-5.4069396420988625</v>
      </c>
      <c r="S1991" s="1"/>
      <c r="U1991" s="1" t="str">
        <f>IF(I:I="国家开发银行","国开",IF(I:I="中国进出口银行","口行",IF(I:I="中国农业发展银行","农发","国债")))&amp;IF(G:G&lt;1,"0",G1991)</f>
        <v>口行5</v>
      </c>
      <c r="W1991" s="1"/>
      <c r="X1991" s="1"/>
    </row>
    <row r="1992" spans="1:24" ht="15.75" hidden="1" x14ac:dyDescent="0.25">
      <c r="A1992" s="113" t="str">
        <f t="shared" si="63"/>
        <v>190303.IB</v>
      </c>
      <c r="B1992" s="29" t="s">
        <v>5423</v>
      </c>
      <c r="C1992" s="29" t="s">
        <v>5424</v>
      </c>
      <c r="D1992" s="33">
        <v>43594</v>
      </c>
      <c r="E1992" s="33">
        <v>43598</v>
      </c>
      <c r="F1992" s="30">
        <v>55.1</v>
      </c>
      <c r="G1992" s="30">
        <v>3</v>
      </c>
      <c r="H1992" s="29" t="s">
        <v>12</v>
      </c>
      <c r="I1992" s="29" t="s">
        <v>22</v>
      </c>
      <c r="J1992" s="30">
        <v>3.3151000000000002</v>
      </c>
      <c r="K1992" s="30">
        <v>3.3</v>
      </c>
      <c r="L1992" s="30"/>
      <c r="M1992" s="30">
        <v>1.39</v>
      </c>
      <c r="N1992" s="84">
        <f>[1]!b_anal_modidura_cnbd(A1992,E1992,1)</f>
        <v>2.5785999999999998</v>
      </c>
      <c r="O1992" s="85">
        <f>[1]!b_anal_yield_cnbd(A1992,D1992-1,1)</f>
        <v>3.3997000000000002</v>
      </c>
      <c r="P1992" s="86">
        <f>IF(U:U="国开1",0.09/N1992+J1992,IF(U:U="国开3",0.14/N1992+J1992,IF(U:U="国开5",0.24/N1992+J1992,IF(U:U="国开7",0.24/N1992+J1992,IF(U:U="国开10",0.29/N1992+J1992,IF(U:U="口行1",0.08/N1992+J1992,IF(U:U="口行2",0.08/N1992+J1992,IF(U:U="口行3",0.08/N1992+J1992,IF(U:U="口行5",0.13/N1992+J1992,IF(U:U="口行7",0.13/N1992+J1992,IF(U:U="口行10",0.18/N1992+J1992,IF(U:U="农发1",0.09/N1992+J1992,IF(U:U="农发2",0.09/N1992+J1992,IF(U:U="农发3",0.09/N1992+J1992,IF(U:U="农发5",0.14/N1992+J1992,IF(U:U="农发7",0.19/N1992+J1992,IF(U:U="农发10",0.19/N1992+J1992,IF(U:U="农发20",0.24/N1992+J1992,IF(U:U="国债1",0.05/N1992+J1992,IF(U:U="国债2",0.05/N1992+J1992,IF(U:U="国债3",0.05/N1992+J1992,IF(U:U="国开0",0,IF(U:U="农发0",0,IF(U:U="国债0",0,IF(U:U="口行0",0,0.1/N1992+J1992)))))))))))))))))))))))))</f>
        <v>3.3461245869851859</v>
      </c>
      <c r="Q1992" s="1"/>
      <c r="R1992" s="88">
        <f t="shared" si="62"/>
        <v>-5.3575413014814277</v>
      </c>
      <c r="S1992" s="1"/>
      <c r="U1992" s="1" t="str">
        <f>IF(I:I="国家开发银行","国开",IF(I:I="中国进出口银行","口行",IF(I:I="中国农业发展银行","农发","国债")))&amp;IF(G:G&lt;1,"0",G1992)</f>
        <v>口行3</v>
      </c>
      <c r="W1992" s="1"/>
      <c r="X1992" s="1"/>
    </row>
    <row r="1993" spans="1:24" ht="15.75" hidden="1" x14ac:dyDescent="0.25">
      <c r="A1993" s="113" t="str">
        <f t="shared" si="63"/>
        <v>190205.IB</v>
      </c>
      <c r="B1993" s="29" t="s">
        <v>5425</v>
      </c>
      <c r="C1993" s="29" t="s">
        <v>5426</v>
      </c>
      <c r="D1993" s="33">
        <v>43594</v>
      </c>
      <c r="E1993" s="33">
        <v>43598</v>
      </c>
      <c r="F1993" s="30">
        <v>150</v>
      </c>
      <c r="G1993" s="30">
        <v>10</v>
      </c>
      <c r="H1993" s="29" t="s">
        <v>12</v>
      </c>
      <c r="I1993" s="29" t="s">
        <v>15</v>
      </c>
      <c r="J1993" s="30">
        <v>3.677</v>
      </c>
      <c r="K1993" s="30">
        <v>3.07</v>
      </c>
      <c r="L1993" s="30"/>
      <c r="M1993" s="30">
        <v>2.4500000000000002</v>
      </c>
      <c r="N1993" s="84">
        <f>[1]!b_anal_modidura_cnbd(A1993,E1993,1)</f>
        <v>7.9596999999999998</v>
      </c>
      <c r="O1993" s="85">
        <f>[1]!b_anal_yield_cnbd(A1993,D1993-1,1)</f>
        <v>3.7574000000000001</v>
      </c>
      <c r="P1993" s="86">
        <f>IF(U:U="国开1",0.09/N1993+J1993,IF(U:U="国开3",0.14/N1993+J1993,IF(U:U="国开5",0.24/N1993+J1993,IF(U:U="国开7",0.24/N1993+J1993,IF(U:U="国开10",0.29/N1993+J1993,IF(U:U="口行1",0.08/N1993+J1993,IF(U:U="口行2",0.08/N1993+J1993,IF(U:U="口行3",0.08/N1993+J1993,IF(U:U="口行5",0.13/N1993+J1993,IF(U:U="口行7",0.13/N1993+J1993,IF(U:U="口行10",0.18/N1993+J1993,IF(U:U="农发1",0.09/N1993+J1993,IF(U:U="农发2",0.09/N1993+J1993,IF(U:U="农发3",0.09/N1993+J1993,IF(U:U="农发5",0.14/N1993+J1993,IF(U:U="农发7",0.19/N1993+J1993,IF(U:U="农发10",0.19/N1993+J1993,IF(U:U="农发20",0.24/N1993+J1993,IF(U:U="国债1",0.05/N1993+J1993,IF(U:U="国债2",0.05/N1993+J1993,IF(U:U="国债3",0.05/N1993+J1993,IF(U:U="国开0",0,IF(U:U="农发0",0,IF(U:U="国债0",0,IF(U:U="口行0",0,0.1/N1993+J1993)))))))))))))))))))))))))</f>
        <v>3.7134335339271582</v>
      </c>
      <c r="Q1993" s="1"/>
      <c r="R1993" s="88">
        <f t="shared" si="62"/>
        <v>-4.3966466072841826</v>
      </c>
      <c r="S1993" s="1"/>
      <c r="U1993" s="1" t="str">
        <f>IF(I:I="国家开发银行","国开",IF(I:I="中国进出口银行","口行",IF(I:I="中国农业发展银行","农发","国债")))&amp;IF(G:G&lt;1,"0",G1993)</f>
        <v>国开10</v>
      </c>
      <c r="W1993" s="1"/>
      <c r="X1993" s="1"/>
    </row>
    <row r="1994" spans="1:24" ht="15.75" hidden="1" x14ac:dyDescent="0.25">
      <c r="A1994" s="113" t="str">
        <f t="shared" si="63"/>
        <v>190203.IB</v>
      </c>
      <c r="B1994" s="29" t="s">
        <v>5427</v>
      </c>
      <c r="C1994" s="29" t="s">
        <v>5428</v>
      </c>
      <c r="D1994" s="33">
        <v>43594</v>
      </c>
      <c r="E1994" s="33">
        <v>43598</v>
      </c>
      <c r="F1994" s="30">
        <v>80</v>
      </c>
      <c r="G1994" s="30">
        <v>5</v>
      </c>
      <c r="H1994" s="29" t="s">
        <v>12</v>
      </c>
      <c r="I1994" s="29" t="s">
        <v>15</v>
      </c>
      <c r="J1994" s="30">
        <v>3.4824000000000002</v>
      </c>
      <c r="K1994" s="30">
        <v>4.7300000000000004</v>
      </c>
      <c r="L1994" s="30"/>
      <c r="M1994" s="30">
        <v>11.6</v>
      </c>
      <c r="N1994" s="84">
        <f>[1]!b_anal_modidura_cnbd(A1994,E1994,1)</f>
        <v>4.2624000000000004</v>
      </c>
      <c r="O1994" s="85">
        <f>[1]!b_anal_yield_cnbd(A1994,D1994-1,1)</f>
        <v>3.5948000000000002</v>
      </c>
      <c r="P1994" s="86">
        <f>IF(U:U="国开1",0.09/N1994+J1994,IF(U:U="国开3",0.14/N1994+J1994,IF(U:U="国开5",0.24/N1994+J1994,IF(U:U="国开7",0.24/N1994+J1994,IF(U:U="国开10",0.29/N1994+J1994,IF(U:U="口行1",0.08/N1994+J1994,IF(U:U="口行2",0.08/N1994+J1994,IF(U:U="口行3",0.08/N1994+J1994,IF(U:U="口行5",0.13/N1994+J1994,IF(U:U="口行7",0.13/N1994+J1994,IF(U:U="口行10",0.18/N1994+J1994,IF(U:U="农发1",0.09/N1994+J1994,IF(U:U="农发2",0.09/N1994+J1994,IF(U:U="农发3",0.09/N1994+J1994,IF(U:U="农发5",0.14/N1994+J1994,IF(U:U="农发7",0.19/N1994+J1994,IF(U:U="农发10",0.19/N1994+J1994,IF(U:U="农发20",0.24/N1994+J1994,IF(U:U="国债1",0.05/N1994+J1994,IF(U:U="国债2",0.05/N1994+J1994,IF(U:U="国债3",0.05/N1994+J1994,IF(U:U="国开0",0,IF(U:U="农发0",0,IF(U:U="国债0",0,IF(U:U="口行0",0,0.1/N1994+J1994)))))))))))))))))))))))))</f>
        <v>3.5387063063063064</v>
      </c>
      <c r="Q1994" s="1"/>
      <c r="R1994" s="88">
        <f t="shared" si="62"/>
        <v>-5.6093693693693769</v>
      </c>
      <c r="S1994" s="1"/>
      <c r="U1994" s="1" t="str">
        <f>IF(I:I="国家开发银行","国开",IF(I:I="中国进出口银行","口行",IF(I:I="中国农业发展银行","农发","国债")))&amp;IF(G:G&lt;1,"0",G1994)</f>
        <v>国开5</v>
      </c>
      <c r="W1994" s="1"/>
      <c r="X1994" s="1"/>
    </row>
    <row r="1995" spans="1:24" ht="15.75" hidden="1" x14ac:dyDescent="0.25">
      <c r="A1995" s="113" t="str">
        <f t="shared" si="63"/>
        <v>190404.IB</v>
      </c>
      <c r="B1995" s="29" t="s">
        <v>5429</v>
      </c>
      <c r="C1995" s="29" t="s">
        <v>5430</v>
      </c>
      <c r="D1995" s="33">
        <v>43598</v>
      </c>
      <c r="E1995" s="33">
        <v>43600</v>
      </c>
      <c r="F1995" s="30">
        <v>50</v>
      </c>
      <c r="G1995" s="30">
        <v>5</v>
      </c>
      <c r="H1995" s="29" t="s">
        <v>12</v>
      </c>
      <c r="I1995" s="29" t="s">
        <v>41</v>
      </c>
      <c r="J1995" s="30">
        <v>3.5636000000000001</v>
      </c>
      <c r="K1995" s="30">
        <v>4.2</v>
      </c>
      <c r="L1995" s="30"/>
      <c r="M1995" s="30">
        <v>1.88</v>
      </c>
      <c r="N1995" s="84">
        <f>[1]!b_anal_modidura_cnbd(A1995,E1995,1)</f>
        <v>4.3971</v>
      </c>
      <c r="O1995" s="85">
        <f>[1]!b_anal_yield_cnbd(A1995,D1995,1)</f>
        <v>3.5998999999999999</v>
      </c>
      <c r="P1995" s="86">
        <f>IF(U:U="国开1",0.09/N1995+J1995,IF(U:U="国开3",0.14/N1995+J1995,IF(U:U="国开5",0.24/N1995+J1995,IF(U:U="国开7",0.24/N1995+J1995,IF(U:U="国开10",0.29/N1995+J1995,IF(U:U="口行1",0.08/N1995+J1995,IF(U:U="口行2",0.08/N1995+J1995,IF(U:U="口行3",0.08/N1995+J1995,IF(U:U="口行5",0.13/N1995+J1995,IF(U:U="口行7",0.13/N1995+J1995,IF(U:U="口行10",0.18/N1995+J1995,IF(U:U="农发1",0.09/N1995+J1995,IF(U:U="农发2",0.09/N1995+J1995,IF(U:U="农发3",0.09/N1995+J1995,IF(U:U="农发5",0.14/N1995+J1995,IF(U:U="农发7",0.19/N1995+J1995,IF(U:U="农发10",0.19/N1995+J1995,IF(U:U="农发20",0.24/N1995+J1995,IF(U:U="国债1",0.05/N1995+J1995,IF(U:U="国债2",0.05/N1995+J1995,IF(U:U="国债3",0.05/N1995+J1995,IF(U:U="国开0",0,IF(U:U="农发0",0,IF(U:U="国债0",0,IF(U:U="口行0",0,0.1/N1995+J1995)))))))))))))))))))))))))</f>
        <v>3.5954391667235224</v>
      </c>
      <c r="Q1995" s="1"/>
      <c r="R1995" s="88">
        <f t="shared" si="62"/>
        <v>-0.44608332764775049</v>
      </c>
      <c r="S1995" s="1"/>
      <c r="U1995" s="1" t="str">
        <f>IF(I:I="国家开发银行","国开",IF(I:I="中国进出口银行","口行",IF(I:I="中国农业发展银行","农发","国债")))&amp;IF(G:G&lt;1,"0",G1995)</f>
        <v>农发5</v>
      </c>
      <c r="W1995" s="1"/>
      <c r="X1995" s="1"/>
    </row>
    <row r="1996" spans="1:24" ht="15.75" hidden="1" x14ac:dyDescent="0.25">
      <c r="A1996" s="113" t="str">
        <f t="shared" si="63"/>
        <v>190403.IB</v>
      </c>
      <c r="B1996" s="29" t="s">
        <v>5431</v>
      </c>
      <c r="C1996" s="29" t="s">
        <v>5432</v>
      </c>
      <c r="D1996" s="33">
        <v>43598</v>
      </c>
      <c r="E1996" s="33">
        <v>43600</v>
      </c>
      <c r="F1996" s="30">
        <v>50</v>
      </c>
      <c r="G1996" s="30">
        <v>3</v>
      </c>
      <c r="H1996" s="29" t="s">
        <v>12</v>
      </c>
      <c r="I1996" s="29" t="s">
        <v>41</v>
      </c>
      <c r="J1996" s="30">
        <v>3.2873999999999999</v>
      </c>
      <c r="K1996" s="30">
        <v>5.01</v>
      </c>
      <c r="L1996" s="30"/>
      <c r="M1996" s="30">
        <v>6.5</v>
      </c>
      <c r="N1996" s="84">
        <f>[1]!b_anal_modidura_cnbd(A1996,E1996,1)</f>
        <v>2.7027999999999999</v>
      </c>
      <c r="O1996" s="85">
        <f>[1]!b_anal_yield_cnbd(A1996,D1996,1)</f>
        <v>3.3323999999999998</v>
      </c>
      <c r="P1996" s="86">
        <f>IF(U:U="国开1",0.09/N1996+J1996,IF(U:U="国开3",0.14/N1996+J1996,IF(U:U="国开5",0.24/N1996+J1996,IF(U:U="国开7",0.24/N1996+J1996,IF(U:U="国开10",0.29/N1996+J1996,IF(U:U="口行1",0.08/N1996+J1996,IF(U:U="口行2",0.08/N1996+J1996,IF(U:U="口行3",0.08/N1996+J1996,IF(U:U="口行5",0.13/N1996+J1996,IF(U:U="口行7",0.13/N1996+J1996,IF(U:U="口行10",0.18/N1996+J1996,IF(U:U="农发1",0.09/N1996+J1996,IF(U:U="农发2",0.09/N1996+J1996,IF(U:U="农发3",0.09/N1996+J1996,IF(U:U="农发5",0.14/N1996+J1996,IF(U:U="农发7",0.19/N1996+J1996,IF(U:U="农发10",0.19/N1996+J1996,IF(U:U="农发20",0.24/N1996+J1996,IF(U:U="国债1",0.05/N1996+J1996,IF(U:U="国债2",0.05/N1996+J1996,IF(U:U="国债3",0.05/N1996+J1996,IF(U:U="国开0",0,IF(U:U="农发0",0,IF(U:U="国债0",0,IF(U:U="口行0",0,0.1/N1996+J1996)))))))))))))))))))))))))</f>
        <v>3.3206988012431551</v>
      </c>
      <c r="Q1996" s="1"/>
      <c r="R1996" s="88">
        <f t="shared" si="62"/>
        <v>-1.1701198756844722</v>
      </c>
      <c r="S1996" s="1"/>
      <c r="U1996" s="1" t="str">
        <f>IF(I:I="国家开发银行","国开",IF(I:I="中国进出口银行","口行",IF(I:I="中国农业发展银行","农发","国债")))&amp;IF(G:G&lt;1,"0",G1996)</f>
        <v>农发3</v>
      </c>
      <c r="W1996" s="1"/>
      <c r="X1996" s="1"/>
    </row>
    <row r="1997" spans="1:24" ht="15.75" hidden="1" x14ac:dyDescent="0.25">
      <c r="A1997" s="113" t="str">
        <f>B1997</f>
        <v>190207.IB</v>
      </c>
      <c r="B1997" s="29" t="s">
        <v>5433</v>
      </c>
      <c r="C1997" s="29" t="s">
        <v>5434</v>
      </c>
      <c r="D1997" s="33">
        <v>43599</v>
      </c>
      <c r="E1997" s="33">
        <v>43602</v>
      </c>
      <c r="F1997" s="30">
        <v>86.9</v>
      </c>
      <c r="G1997" s="30">
        <v>3</v>
      </c>
      <c r="H1997" s="29" t="s">
        <v>12</v>
      </c>
      <c r="I1997" s="29" t="s">
        <v>15</v>
      </c>
      <c r="J1997" s="114">
        <f>[1]!b_info_couponrate(A1997)</f>
        <v>3.18</v>
      </c>
      <c r="K1997" s="30">
        <v>3.69</v>
      </c>
      <c r="L1997" s="30"/>
      <c r="M1997" s="30">
        <v>25.43</v>
      </c>
      <c r="N1997" s="84">
        <f>[1]!b_anal_modidura_cnbd(A1997,E1997,1)</f>
        <v>2.8176000000000001</v>
      </c>
      <c r="O1997" s="85">
        <f>[1]!b_anal_yield_cnbd(A1997,E1997,1)</f>
        <v>3.2221000000000002</v>
      </c>
      <c r="P1997" s="86">
        <f>IF(U:U="国开1",0.09/N1997+J1997,IF(U:U="国开3",0.14/N1997+J1997,IF(U:U="国开5",0.24/N1997+J1997,IF(U:U="国开7",0.24/N1997+J1997,IF(U:U="国开10",0.29/N1997+J1997,IF(U:U="口行1",0.08/N1997+J1997,IF(U:U="口行2",0.08/N1997+J1997,IF(U:U="口行3",0.08/N1997+J1997,IF(U:U="口行5",0.13/N1997+J1997,IF(U:U="口行7",0.13/N1997+J1997,IF(U:U="口行10",0.18/N1997+J1997,IF(U:U="农发1",0.09/N1997+J1997,IF(U:U="农发2",0.09/N1997+J1997,IF(U:U="农发3",0.09/N1997+J1997,IF(U:U="农发5",0.14/N1997+J1997,IF(U:U="农发7",0.19/N1997+J1997,IF(U:U="农发10",0.19/N1997+J1997,IF(U:U="农发20",0.24/N1997+J1997,IF(U:U="国债1",0.05/N1997+J1997,IF(U:U="国债2",0.05/N1997+J1997,IF(U:U="国债3",0.05/N1997+J1997,IF(U:U="国开0",0,IF(U:U="农发0",0,IF(U:U="国债0",0,IF(U:U="口行0",0,0.1/N1997+J1997)))))))))))))))))))))))))</f>
        <v>3.2296876774559911</v>
      </c>
      <c r="Q1997" s="1"/>
      <c r="R1997" s="88">
        <f t="shared" si="62"/>
        <v>0.75876774559908711</v>
      </c>
      <c r="S1997" s="1"/>
      <c r="U1997" s="1" t="str">
        <f>IF(I:I="国家开发银行","国开",IF(I:I="中国进出口银行","口行",IF(I:I="中国农业发展银行","农发","国债")))&amp;IF(G:G&lt;1,"0",G1997)</f>
        <v>国开3</v>
      </c>
      <c r="W1997" s="1"/>
      <c r="X1997" s="1"/>
    </row>
    <row r="1998" spans="1:24" ht="15.75" hidden="1" x14ac:dyDescent="0.25">
      <c r="A1998" s="113" t="str">
        <f t="shared" si="63"/>
        <v>190204.IB</v>
      </c>
      <c r="B1998" s="29" t="s">
        <v>5435</v>
      </c>
      <c r="C1998" s="29" t="s">
        <v>5436</v>
      </c>
      <c r="D1998" s="33">
        <v>43599</v>
      </c>
      <c r="E1998" s="33">
        <v>43602</v>
      </c>
      <c r="F1998" s="30">
        <v>50.1</v>
      </c>
      <c r="G1998" s="30">
        <v>7</v>
      </c>
      <c r="H1998" s="29" t="s">
        <v>12</v>
      </c>
      <c r="I1998" s="29" t="s">
        <v>15</v>
      </c>
      <c r="J1998" s="30">
        <v>3.7743000000000002</v>
      </c>
      <c r="K1998" s="30">
        <v>3.55</v>
      </c>
      <c r="L1998" s="30"/>
      <c r="M1998" s="30">
        <v>1.5</v>
      </c>
      <c r="N1998" s="84">
        <f>[1]!b_anal_modidura_cnbd(A1998,E1998,1)</f>
        <v>5.8506</v>
      </c>
      <c r="O1998" s="85">
        <f>[1]!b_anal_yield_cnbd(A1998,D1998-1,1)</f>
        <v>3.8250000000000002</v>
      </c>
      <c r="P1998" s="86">
        <f>IF(U:U="国开1",0.09/N1998+J1998,IF(U:U="国开3",0.14/N1998+J1998,IF(U:U="国开5",0.24/N1998+J1998,IF(U:U="国开7",0.24/N1998+J1998,IF(U:U="国开10",0.29/N1998+J1998,IF(U:U="口行1",0.08/N1998+J1998,IF(U:U="口行2",0.08/N1998+J1998,IF(U:U="口行3",0.08/N1998+J1998,IF(U:U="口行5",0.13/N1998+J1998,IF(U:U="口行7",0.13/N1998+J1998,IF(U:U="口行10",0.18/N1998+J1998,IF(U:U="农发1",0.09/N1998+J1998,IF(U:U="农发2",0.09/N1998+J1998,IF(U:U="农发3",0.09/N1998+J1998,IF(U:U="农发5",0.14/N1998+J1998,IF(U:U="农发7",0.19/N1998+J1998,IF(U:U="农发10",0.19/N1998+J1998,IF(U:U="农发20",0.24/N1998+J1998,IF(U:U="国债1",0.05/N1998+J1998,IF(U:U="国债2",0.05/N1998+J1998,IF(U:U="国债3",0.05/N1998+J1998,IF(U:U="国开0",0,IF(U:U="农发0",0,IF(U:U="国债0",0,IF(U:U="口行0",0,0.1/N1998+J1998)))))))))))))))))))))))))</f>
        <v>3.8153214336991081</v>
      </c>
      <c r="Q1998" s="1"/>
      <c r="R1998" s="88">
        <f t="shared" si="62"/>
        <v>-0.96785663008920331</v>
      </c>
      <c r="S1998" s="1"/>
      <c r="U1998" s="1" t="str">
        <f>IF(I:I="国家开发银行","国开",IF(I:I="中国进出口银行","口行",IF(I:I="中国农业发展银行","农发","国债")))&amp;IF(G:G&lt;1,"0",G1998)</f>
        <v>国开7</v>
      </c>
      <c r="W1998" s="1"/>
      <c r="X1998" s="1"/>
    </row>
    <row r="1999" spans="1:24" ht="15.75" hidden="1" x14ac:dyDescent="0.25">
      <c r="A1999" s="113" t="str">
        <f t="shared" si="63"/>
        <v>190401.IB</v>
      </c>
      <c r="B1999" s="29" t="s">
        <v>5437</v>
      </c>
      <c r="C1999" s="29" t="s">
        <v>5438</v>
      </c>
      <c r="D1999" s="33">
        <v>43600</v>
      </c>
      <c r="E1999" s="33">
        <v>43602</v>
      </c>
      <c r="F1999" s="30">
        <v>77.5</v>
      </c>
      <c r="G1999" s="30">
        <v>10</v>
      </c>
      <c r="H1999" s="29" t="s">
        <v>12</v>
      </c>
      <c r="I1999" s="29" t="s">
        <v>41</v>
      </c>
      <c r="J1999" s="30">
        <v>3.8523999999999998</v>
      </c>
      <c r="K1999" s="30">
        <v>3.55</v>
      </c>
      <c r="L1999" s="30"/>
      <c r="M1999" s="30">
        <v>4.3</v>
      </c>
      <c r="N1999" s="84">
        <f>[1]!b_anal_modidura_cnbd(A1999,E1999,1)</f>
        <v>7.8996000000000004</v>
      </c>
      <c r="O1999" s="85">
        <f>[1]!b_anal_yield_cnbd(A1999,D1999-1,1)</f>
        <v>3.89</v>
      </c>
      <c r="P1999" s="86">
        <f>IF(U:U="国开1",0.09/N1999+J1999,IF(U:U="国开3",0.14/N1999+J1999,IF(U:U="国开5",0.24/N1999+J1999,IF(U:U="国开7",0.24/N1999+J1999,IF(U:U="国开10",0.29/N1999+J1999,IF(U:U="口行1",0.08/N1999+J1999,IF(U:U="口行2",0.08/N1999+J1999,IF(U:U="口行3",0.08/N1999+J1999,IF(U:U="口行5",0.13/N1999+J1999,IF(U:U="口行7",0.13/N1999+J1999,IF(U:U="口行10",0.18/N1999+J1999,IF(U:U="农发1",0.09/N1999+J1999,IF(U:U="农发2",0.09/N1999+J1999,IF(U:U="农发3",0.09/N1999+J1999,IF(U:U="农发5",0.14/N1999+J1999,IF(U:U="农发7",0.19/N1999+J1999,IF(U:U="农发10",0.19/N1999+J1999,IF(U:U="农发20",0.24/N1999+J1999,IF(U:U="国债1",0.05/N1999+J1999,IF(U:U="国债2",0.05/N1999+J1999,IF(U:U="国债3",0.05/N1999+J1999,IF(U:U="国开0",0,IF(U:U="农发0",0,IF(U:U="国债0",0,IF(U:U="口行0",0,0.1/N1999+J1999)))))))))))))))))))))))))</f>
        <v>3.8764518507266188</v>
      </c>
      <c r="Q1999" s="1"/>
      <c r="R1999" s="88">
        <f t="shared" si="62"/>
        <v>-1.3548149273381327</v>
      </c>
      <c r="S1999" s="1"/>
      <c r="U1999" s="1" t="str">
        <f>IF(I:I="国家开发银行","国开",IF(I:I="中国进出口银行","口行",IF(I:I="中国农业发展银行","农发","国债")))&amp;IF(G:G&lt;1,"0",G1999)</f>
        <v>农发10</v>
      </c>
      <c r="W1999" s="1"/>
      <c r="X1999" s="1"/>
    </row>
    <row r="2000" spans="1:24" ht="15.75" hidden="1" x14ac:dyDescent="0.25">
      <c r="A2000" s="113" t="str">
        <f t="shared" si="63"/>
        <v>190004.IB</v>
      </c>
      <c r="B2000" s="29" t="s">
        <v>5439</v>
      </c>
      <c r="C2000" s="29" t="s">
        <v>5440</v>
      </c>
      <c r="D2000" s="33">
        <v>43600</v>
      </c>
      <c r="E2000" s="33">
        <v>43601</v>
      </c>
      <c r="F2000" s="30">
        <v>483.9</v>
      </c>
      <c r="G2000" s="30">
        <v>5</v>
      </c>
      <c r="H2000" s="29" t="s">
        <v>12</v>
      </c>
      <c r="I2000" s="29" t="s">
        <v>31</v>
      </c>
      <c r="J2000" s="30">
        <v>3.1177999999999999</v>
      </c>
      <c r="K2000" s="30">
        <v>3.41</v>
      </c>
      <c r="L2000" s="30">
        <v>3.1410999999999998</v>
      </c>
      <c r="M2000" s="30">
        <v>1.65</v>
      </c>
      <c r="N2000" s="84">
        <f>[1]!b_anal_modidura_cnbd(A2000,E2000,1)</f>
        <v>4.4659000000000004</v>
      </c>
      <c r="O2000" s="85">
        <f>[1]!b_anal_yield_cnbd(A2000,D2000-1,1)</f>
        <v>3.1513</v>
      </c>
      <c r="P2000" s="86">
        <f>IF(U:U="国开1",0.09/N2000+J2000,IF(U:U="国开3",0.14/N2000+J2000,IF(U:U="国开5",0.24/N2000+J2000,IF(U:U="国开7",0.24/N2000+J2000,IF(U:U="国开10",0.29/N2000+J2000,IF(U:U="口行1",0.08/N2000+J2000,IF(U:U="口行2",0.08/N2000+J2000,IF(U:U="口行3",0.08/N2000+J2000,IF(U:U="口行5",0.13/N2000+J2000,IF(U:U="口行7",0.13/N2000+J2000,IF(U:U="口行10",0.18/N2000+J2000,IF(U:U="农发1",0.09/N2000+J2000,IF(U:U="农发2",0.09/N2000+J2000,IF(U:U="农发3",0.09/N2000+J2000,IF(U:U="农发5",0.14/N2000+J2000,IF(U:U="农发7",0.19/N2000+J2000,IF(U:U="农发10",0.19/N2000+J2000,IF(U:U="农发20",0.24/N2000+J2000,IF(U:U="国债1",0.05/N2000+J2000,IF(U:U="国债2",0.05/N2000+J2000,IF(U:U="国债3",0.05/N2000+J2000,IF(U:U="国开0",0,IF(U:U="农发0",0,IF(U:U="国债0",0,IF(U:U="口行0",0,0.1/N2000+J2000)))))))))))))))))))))))))</f>
        <v>3.1401919030878434</v>
      </c>
      <c r="Q2000" s="1"/>
      <c r="R2000" s="88">
        <f t="shared" si="62"/>
        <v>-1.110809691215664</v>
      </c>
      <c r="S2000" s="1"/>
      <c r="U2000" s="1" t="str">
        <f>IF(I:I="国家开发银行","国开",IF(I:I="中国进出口银行","口行",IF(I:I="中国农业发展银行","农发","国债")))&amp;IF(G:G&lt;1,"0",G2000)</f>
        <v>国债5</v>
      </c>
      <c r="W2000" s="1"/>
      <c r="X2000" s="1"/>
    </row>
    <row r="2001" spans="1:24" ht="15.75" hidden="1" x14ac:dyDescent="0.25">
      <c r="A2001" s="113" t="str">
        <f t="shared" si="63"/>
        <v>180411.IB</v>
      </c>
      <c r="B2001" s="29" t="s">
        <v>5441</v>
      </c>
      <c r="C2001" s="29" t="s">
        <v>5442</v>
      </c>
      <c r="D2001" s="33">
        <v>43600</v>
      </c>
      <c r="E2001" s="33">
        <v>43602</v>
      </c>
      <c r="F2001" s="30">
        <v>40</v>
      </c>
      <c r="G2001" s="30">
        <v>7</v>
      </c>
      <c r="H2001" s="29" t="s">
        <v>12</v>
      </c>
      <c r="I2001" s="29" t="s">
        <v>41</v>
      </c>
      <c r="J2001" s="30">
        <v>3.8317999999999999</v>
      </c>
      <c r="K2001" s="30">
        <v>3.94</v>
      </c>
      <c r="L2001" s="30"/>
      <c r="M2001" s="30">
        <v>1.65</v>
      </c>
      <c r="N2001" s="84">
        <f>[1]!b_anal_modidura_cnbd(A2001,E2001,1)</f>
        <v>5.5239000000000003</v>
      </c>
      <c r="O2001" s="85">
        <f>[1]!b_anal_yield_cnbd(A2001,D2001-1,1)</f>
        <v>3.87</v>
      </c>
      <c r="P2001" s="86">
        <f>IF(U:U="国开1",0.09/N2001+J2001,IF(U:U="国开3",0.14/N2001+J2001,IF(U:U="国开5",0.24/N2001+J2001,IF(U:U="国开7",0.24/N2001+J2001,IF(U:U="国开10",0.29/N2001+J2001,IF(U:U="口行1",0.08/N2001+J2001,IF(U:U="口行2",0.08/N2001+J2001,IF(U:U="口行3",0.08/N2001+J2001,IF(U:U="口行5",0.13/N2001+J2001,IF(U:U="口行7",0.13/N2001+J2001,IF(U:U="口行10",0.18/N2001+J2001,IF(U:U="农发1",0.09/N2001+J2001,IF(U:U="农发2",0.09/N2001+J2001,IF(U:U="农发3",0.09/N2001+J2001,IF(U:U="农发5",0.14/N2001+J2001,IF(U:U="农发7",0.19/N2001+J2001,IF(U:U="农发10",0.19/N2001+J2001,IF(U:U="农发20",0.24/N2001+J2001,IF(U:U="国债1",0.05/N2001+J2001,IF(U:U="国债2",0.05/N2001+J2001,IF(U:U="国债3",0.05/N2001+J2001,IF(U:U="国开0",0,IF(U:U="农发0",0,IF(U:U="国债0",0,IF(U:U="口行0",0,0.1/N2001+J2001)))))))))))))))))))))))))</f>
        <v>3.8661959883415702</v>
      </c>
      <c r="Q2001" s="1"/>
      <c r="R2001" s="88">
        <f t="shared" si="62"/>
        <v>-0.38040116584299177</v>
      </c>
      <c r="S2001" s="1"/>
      <c r="U2001" s="1" t="str">
        <f>IF(I:I="国家开发银行","国开",IF(I:I="中国进出口银行","口行",IF(I:I="中国农业发展银行","农发","国债")))&amp;IF(G:G&lt;1,"0",G2001)</f>
        <v>农发7</v>
      </c>
      <c r="W2001" s="1"/>
      <c r="X2001" s="1"/>
    </row>
    <row r="2002" spans="1:24" ht="15.75" hidden="1" x14ac:dyDescent="0.25">
      <c r="A2002" s="113" t="str">
        <f t="shared" si="63"/>
        <v>190203.IB</v>
      </c>
      <c r="B2002" s="29" t="s">
        <v>5443</v>
      </c>
      <c r="C2002" s="29" t="s">
        <v>5444</v>
      </c>
      <c r="D2002" s="33">
        <v>43601</v>
      </c>
      <c r="E2002" s="33">
        <v>43606</v>
      </c>
      <c r="F2002" s="30">
        <v>97</v>
      </c>
      <c r="G2002" s="30">
        <v>5</v>
      </c>
      <c r="H2002" s="29" t="s">
        <v>12</v>
      </c>
      <c r="I2002" s="29" t="s">
        <v>15</v>
      </c>
      <c r="J2002" s="30">
        <v>3.4624000000000001</v>
      </c>
      <c r="K2002" s="30">
        <v>3.42</v>
      </c>
      <c r="L2002" s="30"/>
      <c r="M2002" s="30">
        <v>5</v>
      </c>
      <c r="N2002" s="84">
        <f>[1]!b_anal_modidura_cnbd(A2002,E2002,1)</f>
        <v>4.2384000000000004</v>
      </c>
      <c r="O2002" s="85">
        <f>[1]!b_anal_yield_cnbd(A2002,D2002-1,1)</f>
        <v>3.5259</v>
      </c>
      <c r="P2002" s="86">
        <f>IF(U:U="国开1",0.09/N2002+J2002,IF(U:U="国开3",0.14/N2002+J2002,IF(U:U="国开5",0.24/N2002+J2002,IF(U:U="国开7",0.24/N2002+J2002,IF(U:U="国开10",0.29/N2002+J2002,IF(U:U="口行1",0.08/N2002+J2002,IF(U:U="口行2",0.08/N2002+J2002,IF(U:U="口行3",0.08/N2002+J2002,IF(U:U="口行5",0.13/N2002+J2002,IF(U:U="口行7",0.13/N2002+J2002,IF(U:U="口行10",0.18/N2002+J2002,IF(U:U="农发1",0.09/N2002+J2002,IF(U:U="农发2",0.09/N2002+J2002,IF(U:U="农发3",0.09/N2002+J2002,IF(U:U="农发5",0.14/N2002+J2002,IF(U:U="农发7",0.19/N2002+J2002,IF(U:U="农发10",0.19/N2002+J2002,IF(U:U="农发20",0.24/N2002+J2002,IF(U:U="国债1",0.05/N2002+J2002,IF(U:U="国债2",0.05/N2002+J2002,IF(U:U="国债3",0.05/N2002+J2002,IF(U:U="国开0",0,IF(U:U="农发0",0,IF(U:U="国债0",0,IF(U:U="口行0",0,0.1/N2002+J2002)))))))))))))))))))))))))</f>
        <v>3.519025141562854</v>
      </c>
      <c r="Q2002" s="1"/>
      <c r="R2002" s="88">
        <f t="shared" si="62"/>
        <v>-0.68748584371460808</v>
      </c>
      <c r="S2002" s="1"/>
      <c r="U2002" s="1" t="str">
        <f>IF(I:I="国家开发银行","国开",IF(I:I="中国进出口银行","口行",IF(I:I="中国农业发展银行","农发","国债")))&amp;IF(G:G&lt;1,"0",G2002)</f>
        <v>国开5</v>
      </c>
      <c r="W2002" s="1"/>
      <c r="X2002" s="1"/>
    </row>
    <row r="2003" spans="1:24" ht="15.75" hidden="1" x14ac:dyDescent="0.25">
      <c r="A2003" s="113" t="str">
        <f t="shared" si="63"/>
        <v>190303.IB</v>
      </c>
      <c r="B2003" s="29" t="s">
        <v>5445</v>
      </c>
      <c r="C2003" s="29" t="s">
        <v>5446</v>
      </c>
      <c r="D2003" s="33">
        <v>43601</v>
      </c>
      <c r="E2003" s="33">
        <v>43605</v>
      </c>
      <c r="F2003" s="30">
        <v>55.9</v>
      </c>
      <c r="G2003" s="30">
        <v>3</v>
      </c>
      <c r="H2003" s="29" t="s">
        <v>12</v>
      </c>
      <c r="I2003" s="29" t="s">
        <v>22</v>
      </c>
      <c r="J2003" s="30">
        <v>3.2926000000000002</v>
      </c>
      <c r="K2003" s="30">
        <v>2.86</v>
      </c>
      <c r="L2003" s="30"/>
      <c r="M2003" s="30">
        <v>1.28</v>
      </c>
      <c r="N2003" s="84">
        <f>[1]!b_anal_modidura_cnbd(A2003,E2003,1)</f>
        <v>2.5598000000000001</v>
      </c>
      <c r="O2003" s="85">
        <f>[1]!b_anal_yield_cnbd(A2003,D2003-1,1)</f>
        <v>3.3496999999999999</v>
      </c>
      <c r="P2003" s="86">
        <f>IF(U:U="国开1",0.09/N2003+J2003,IF(U:U="国开3",0.14/N2003+J2003,IF(U:U="国开5",0.24/N2003+J2003,IF(U:U="国开7",0.24/N2003+J2003,IF(U:U="国开10",0.29/N2003+J2003,IF(U:U="口行1",0.08/N2003+J2003,IF(U:U="口行2",0.08/N2003+J2003,IF(U:U="口行3",0.08/N2003+J2003,IF(U:U="口行5",0.13/N2003+J2003,IF(U:U="口行7",0.13/N2003+J2003,IF(U:U="口行10",0.18/N2003+J2003,IF(U:U="农发1",0.09/N2003+J2003,IF(U:U="农发2",0.09/N2003+J2003,IF(U:U="农发3",0.09/N2003+J2003,IF(U:U="农发5",0.14/N2003+J2003,IF(U:U="农发7",0.19/N2003+J2003,IF(U:U="农发10",0.19/N2003+J2003,IF(U:U="农发20",0.24/N2003+J2003,IF(U:U="国债1",0.05/N2003+J2003,IF(U:U="国债2",0.05/N2003+J2003,IF(U:U="国债3",0.05/N2003+J2003,IF(U:U="国开0",0,IF(U:U="农发0",0,IF(U:U="国债0",0,IF(U:U="口行0",0,0.1/N2003+J2003)))))))))))))))))))))))))</f>
        <v>3.3238524415969999</v>
      </c>
      <c r="Q2003" s="1"/>
      <c r="R2003" s="88">
        <f t="shared" si="62"/>
        <v>-2.5847558403000015</v>
      </c>
      <c r="S2003" s="1"/>
      <c r="U2003" s="1" t="str">
        <f>IF(I:I="国家开发银行","国开",IF(I:I="中国进出口银行","口行",IF(I:I="中国农业发展银行","农发","国债")))&amp;IF(G:G&lt;1,"0",G2003)</f>
        <v>口行3</v>
      </c>
      <c r="W2003" s="1"/>
      <c r="X2003" s="1"/>
    </row>
    <row r="2004" spans="1:24" ht="15.75" hidden="1" x14ac:dyDescent="0.25">
      <c r="A2004" s="113" t="str">
        <f t="shared" si="63"/>
        <v>190305.IB</v>
      </c>
      <c r="B2004" s="29" t="s">
        <v>5447</v>
      </c>
      <c r="C2004" s="29" t="s">
        <v>5448</v>
      </c>
      <c r="D2004" s="33">
        <v>43601</v>
      </c>
      <c r="E2004" s="33">
        <v>43605</v>
      </c>
      <c r="F2004" s="30">
        <v>67</v>
      </c>
      <c r="G2004" s="30">
        <v>5</v>
      </c>
      <c r="H2004" s="29" t="s">
        <v>12</v>
      </c>
      <c r="I2004" s="29" t="s">
        <v>22</v>
      </c>
      <c r="J2004" s="30">
        <v>3.5693000000000001</v>
      </c>
      <c r="K2004" s="30">
        <v>3.43</v>
      </c>
      <c r="L2004" s="30"/>
      <c r="M2004" s="30">
        <v>1.25</v>
      </c>
      <c r="N2004" s="84">
        <f>[1]!b_anal_modidura_cnbd(A2004,E2004,1)</f>
        <v>4.2666000000000004</v>
      </c>
      <c r="O2004" s="85">
        <f>[1]!b_anal_yield_cnbd(A2004,D2004-1,1)</f>
        <v>3.6299000000000001</v>
      </c>
      <c r="P2004" s="86">
        <f>IF(U:U="国开1",0.09/N2004+J2004,IF(U:U="国开3",0.14/N2004+J2004,IF(U:U="国开5",0.24/N2004+J2004,IF(U:U="国开7",0.24/N2004+J2004,IF(U:U="国开10",0.29/N2004+J2004,IF(U:U="口行1",0.08/N2004+J2004,IF(U:U="口行2",0.08/N2004+J2004,IF(U:U="口行3",0.08/N2004+J2004,IF(U:U="口行5",0.13/N2004+J2004,IF(U:U="口行7",0.13/N2004+J2004,IF(U:U="口行10",0.18/N2004+J2004,IF(U:U="农发1",0.09/N2004+J2004,IF(U:U="农发2",0.09/N2004+J2004,IF(U:U="农发3",0.09/N2004+J2004,IF(U:U="农发5",0.14/N2004+J2004,IF(U:U="农发7",0.19/N2004+J2004,IF(U:U="农发10",0.19/N2004+J2004,IF(U:U="农发20",0.24/N2004+J2004,IF(U:U="国债1",0.05/N2004+J2004,IF(U:U="国债2",0.05/N2004+J2004,IF(U:U="国债3",0.05/N2004+J2004,IF(U:U="国开0",0,IF(U:U="农发0",0,IF(U:U="国债0",0,IF(U:U="口行0",0,0.1/N2004+J2004)))))))))))))))))))))))))</f>
        <v>3.5997692260816576</v>
      </c>
      <c r="Q2004" s="1"/>
      <c r="R2004" s="88">
        <f t="shared" si="62"/>
        <v>-3.0130773918342513</v>
      </c>
      <c r="S2004" s="1"/>
      <c r="U2004" s="1" t="str">
        <f>IF(I:I="国家开发银行","国开",IF(I:I="中国进出口银行","口行",IF(I:I="中国农业发展银行","农发","国债")))&amp;IF(G:G&lt;1,"0",G2004)</f>
        <v>口行5</v>
      </c>
      <c r="W2004" s="1"/>
      <c r="X2004" s="1"/>
    </row>
    <row r="2005" spans="1:24" ht="15.75" hidden="1" x14ac:dyDescent="0.25">
      <c r="A2005" s="113" t="str">
        <f>B2005</f>
        <v>190310.IB</v>
      </c>
      <c r="B2005" s="29" t="s">
        <v>5449</v>
      </c>
      <c r="C2005" s="29" t="s">
        <v>5450</v>
      </c>
      <c r="D2005" s="33">
        <v>43601</v>
      </c>
      <c r="E2005" s="33">
        <v>43605</v>
      </c>
      <c r="F2005" s="30">
        <v>30</v>
      </c>
      <c r="G2005" s="30">
        <v>10</v>
      </c>
      <c r="H2005" s="29" t="s">
        <v>12</v>
      </c>
      <c r="I2005" s="29" t="s">
        <v>22</v>
      </c>
      <c r="J2005" s="114">
        <f>[1]!b_info_couponrate(A2005)</f>
        <v>3.86</v>
      </c>
      <c r="K2005" s="30">
        <v>3.87</v>
      </c>
      <c r="L2005" s="30"/>
      <c r="M2005" s="30">
        <v>1.05</v>
      </c>
      <c r="N2005" s="84">
        <f>[1]!b_anal_modidura_cnbd(A2005,E2005,1)</f>
        <v>8.1641999999999992</v>
      </c>
      <c r="O2005" s="85">
        <f>[1]!b_anal_yield_cnbd(A2005,E2005,1)</f>
        <v>3.8835000000000002</v>
      </c>
      <c r="P2005" s="86">
        <f>IF(U:U="国开1",0.09/N2005+J2005,IF(U:U="国开3",0.14/N2005+J2005,IF(U:U="国开5",0.24/N2005+J2005,IF(U:U="国开7",0.24/N2005+J2005,IF(U:U="国开10",0.29/N2005+J2005,IF(U:U="口行1",0.08/N2005+J2005,IF(U:U="口行2",0.08/N2005+J2005,IF(U:U="口行3",0.08/N2005+J2005,IF(U:U="口行5",0.13/N2005+J2005,IF(U:U="口行7",0.13/N2005+J2005,IF(U:U="口行10",0.18/N2005+J2005,IF(U:U="农发1",0.09/N2005+J2005,IF(U:U="农发2",0.09/N2005+J2005,IF(U:U="农发3",0.09/N2005+J2005,IF(U:U="农发5",0.14/N2005+J2005,IF(U:U="农发7",0.19/N2005+J2005,IF(U:U="农发10",0.19/N2005+J2005,IF(U:U="农发20",0.24/N2005+J2005,IF(U:U="国债1",0.05/N2005+J2005,IF(U:U="国债2",0.05/N2005+J2005,IF(U:U="国债3",0.05/N2005+J2005,IF(U:U="国开0",0,IF(U:U="农发0",0,IF(U:U="国债0",0,IF(U:U="口行0",0,0.1/N2005+J2005)))))))))))))))))))))))))</f>
        <v>3.8820474755640477</v>
      </c>
      <c r="Q2005" s="1"/>
      <c r="R2005" s="88">
        <f t="shared" si="62"/>
        <v>-0.14525244359524514</v>
      </c>
      <c r="S2005" s="1"/>
      <c r="U2005" s="1" t="str">
        <f>IF(I:I="国家开发银行","国开",IF(I:I="中国进出口银行","口行",IF(I:I="中国农业发展银行","农发","国债")))&amp;IF(G:G&lt;1,"0",G2005)</f>
        <v>口行10</v>
      </c>
      <c r="W2005" s="1"/>
      <c r="X2005" s="1"/>
    </row>
    <row r="2006" spans="1:24" ht="15.75" hidden="1" x14ac:dyDescent="0.25">
      <c r="A2006" s="113" t="str">
        <f>B2006</f>
        <v>190210.IB</v>
      </c>
      <c r="B2006" s="29" t="s">
        <v>5451</v>
      </c>
      <c r="C2006" s="29" t="s">
        <v>5452</v>
      </c>
      <c r="D2006" s="33">
        <v>43601</v>
      </c>
      <c r="E2006" s="33">
        <v>43606</v>
      </c>
      <c r="F2006" s="30">
        <v>153.30000000000001</v>
      </c>
      <c r="G2006" s="30">
        <v>10</v>
      </c>
      <c r="H2006" s="29" t="s">
        <v>12</v>
      </c>
      <c r="I2006" s="29" t="s">
        <v>15</v>
      </c>
      <c r="J2006" s="114">
        <f>[1]!b_info_couponrate(A2006)</f>
        <v>3.65</v>
      </c>
      <c r="K2006" s="30">
        <v>2.86</v>
      </c>
      <c r="L2006" s="30"/>
      <c r="M2006" s="30">
        <v>1.32</v>
      </c>
      <c r="N2006" s="84">
        <f>[1]!b_anal_modidura_cnbd(A2006,E2006,1)</f>
        <v>8.2466000000000008</v>
      </c>
      <c r="O2006" s="85">
        <f>[1]!b_anal_yield_cnbd(A2006,E2006,1)</f>
        <v>3.7006999999999999</v>
      </c>
      <c r="P2006" s="86">
        <f>IF(U:U="国开1",0.09/N2006+J2006,IF(U:U="国开3",0.14/N2006+J2006,IF(U:U="国开5",0.24/N2006+J2006,IF(U:U="国开7",0.24/N2006+J2006,IF(U:U="国开10",0.29/N2006+J2006,IF(U:U="口行1",0.08/N2006+J2006,IF(U:U="口行2",0.08/N2006+J2006,IF(U:U="口行3",0.08/N2006+J2006,IF(U:U="口行5",0.13/N2006+J2006,IF(U:U="口行7",0.13/N2006+J2006,IF(U:U="口行10",0.18/N2006+J2006,IF(U:U="农发1",0.09/N2006+J2006,IF(U:U="农发2",0.09/N2006+J2006,IF(U:U="农发3",0.09/N2006+J2006,IF(U:U="农发5",0.14/N2006+J2006,IF(U:U="农发7",0.19/N2006+J2006,IF(U:U="农发10",0.19/N2006+J2006,IF(U:U="农发20",0.24/N2006+J2006,IF(U:U="国债1",0.05/N2006+J2006,IF(U:U="国债2",0.05/N2006+J2006,IF(U:U="国债3",0.05/N2006+J2006,IF(U:U="国开0",0,IF(U:U="农发0",0,IF(U:U="国债0",0,IF(U:U="口行0",0,0.1/N2006+J2006)))))))))))))))))))))))))</f>
        <v>3.6851660078092787</v>
      </c>
      <c r="Q2006" s="1"/>
      <c r="R2006" s="88">
        <f t="shared" si="62"/>
        <v>-1.5533992190721158</v>
      </c>
      <c r="S2006" s="1"/>
      <c r="U2006" s="1" t="str">
        <f>IF(I:I="国家开发银行","国开",IF(I:I="中国进出口银行","口行",IF(I:I="中国农业发展银行","农发","国债")))&amp;IF(G:G&lt;1,"0",G2006)</f>
        <v>国开10</v>
      </c>
      <c r="W2006" s="1"/>
      <c r="X2006" s="1"/>
    </row>
    <row r="2007" spans="1:24" ht="15.75" hidden="1" x14ac:dyDescent="0.25">
      <c r="A2007" s="113" t="str">
        <f t="shared" si="63"/>
        <v>180024.IB</v>
      </c>
      <c r="B2007" s="29" t="s">
        <v>5453</v>
      </c>
      <c r="C2007" s="29" t="s">
        <v>5454</v>
      </c>
      <c r="D2007" s="33">
        <v>43602</v>
      </c>
      <c r="E2007" s="33">
        <v>43605</v>
      </c>
      <c r="F2007" s="30">
        <v>367.7</v>
      </c>
      <c r="G2007" s="30">
        <v>30</v>
      </c>
      <c r="H2007" s="29" t="s">
        <v>12</v>
      </c>
      <c r="I2007" s="29" t="s">
        <v>31</v>
      </c>
      <c r="J2007" s="30">
        <v>3.9283999999999999</v>
      </c>
      <c r="K2007" s="30">
        <v>1.97</v>
      </c>
      <c r="L2007" s="30"/>
      <c r="M2007" s="30">
        <v>1.04</v>
      </c>
      <c r="N2007" s="84">
        <f>[1]!b_anal_modidura_cnbd(A2007,E2007,1)</f>
        <v>17.167400000000001</v>
      </c>
      <c r="O2007" s="85">
        <f>[1]!b_anal_yield_cnbd(A2007,D2007-1,1)</f>
        <v>3.8975</v>
      </c>
      <c r="P2007" s="86">
        <f>IF(U:U="国开1",0.09/N2007+J2007,IF(U:U="国开3",0.14/N2007+J2007,IF(U:U="国开5",0.24/N2007+J2007,IF(U:U="国开7",0.24/N2007+J2007,IF(U:U="国开10",0.29/N2007+J2007,IF(U:U="口行1",0.08/N2007+J2007,IF(U:U="口行2",0.08/N2007+J2007,IF(U:U="口行3",0.08/N2007+J2007,IF(U:U="口行5",0.13/N2007+J2007,IF(U:U="口行7",0.13/N2007+J2007,IF(U:U="口行10",0.18/N2007+J2007,IF(U:U="农发1",0.09/N2007+J2007,IF(U:U="农发2",0.09/N2007+J2007,IF(U:U="农发3",0.09/N2007+J2007,IF(U:U="农发5",0.14/N2007+J2007,IF(U:U="农发7",0.19/N2007+J2007,IF(U:U="农发10",0.19/N2007+J2007,IF(U:U="农发20",0.24/N2007+J2007,IF(U:U="国债1",0.05/N2007+J2007,IF(U:U="国债2",0.05/N2007+J2007,IF(U:U="国债3",0.05/N2007+J2007,IF(U:U="国开0",0,IF(U:U="农发0",0,IF(U:U="国债0",0,IF(U:U="口行0",0,0.1/N2007+J2007)))))))))))))))))))))))))</f>
        <v>3.9342249938837561</v>
      </c>
      <c r="Q2007" s="1"/>
      <c r="R2007" s="88">
        <f t="shared" si="62"/>
        <v>3.6724993883756163</v>
      </c>
      <c r="S2007" s="1"/>
      <c r="U2007" s="1" t="str">
        <f>IF(I:I="国家开发银行","国开",IF(I:I="中国进出口银行","口行",IF(I:I="中国农业发展银行","农发","国债")))&amp;IF(G:G&lt;1,"0",G2007)</f>
        <v>国债30</v>
      </c>
      <c r="W2007" s="1"/>
      <c r="X2007" s="1"/>
    </row>
    <row r="2008" spans="1:24" ht="15.75" hidden="1" x14ac:dyDescent="0.25">
      <c r="A2008" s="113" t="str">
        <f t="shared" si="63"/>
        <v>190404.IB</v>
      </c>
      <c r="B2008" s="29" t="s">
        <v>5455</v>
      </c>
      <c r="C2008" s="29" t="s">
        <v>5456</v>
      </c>
      <c r="D2008" s="33">
        <v>43605</v>
      </c>
      <c r="E2008" s="33">
        <v>43607</v>
      </c>
      <c r="F2008" s="30">
        <v>40</v>
      </c>
      <c r="G2008" s="30">
        <v>5</v>
      </c>
      <c r="H2008" s="29" t="s">
        <v>12</v>
      </c>
      <c r="I2008" s="29" t="s">
        <v>41</v>
      </c>
      <c r="J2008" s="30">
        <v>3.5516000000000001</v>
      </c>
      <c r="K2008" s="30">
        <v>4.6100000000000003</v>
      </c>
      <c r="L2008" s="30"/>
      <c r="M2008" s="30">
        <v>1.92</v>
      </c>
      <c r="N2008" s="84">
        <f>[1]!b_anal_modidura_cnbd(A2008,E2008,1)</f>
        <v>4.3773999999999997</v>
      </c>
      <c r="O2008" s="85">
        <f>[1]!b_anal_yield_cnbd(A2008,D2008,1)</f>
        <v>3.6149</v>
      </c>
      <c r="P2008" s="86">
        <f>IF(U:U="国开1",0.09/N2008+J2008,IF(U:U="国开3",0.14/N2008+J2008,IF(U:U="国开5",0.24/N2008+J2008,IF(U:U="国开7",0.24/N2008+J2008,IF(U:U="国开10",0.29/N2008+J2008,IF(U:U="口行1",0.08/N2008+J2008,IF(U:U="口行2",0.08/N2008+J2008,IF(U:U="口行3",0.08/N2008+J2008,IF(U:U="口行5",0.13/N2008+J2008,IF(U:U="口行7",0.13/N2008+J2008,IF(U:U="口行10",0.18/N2008+J2008,IF(U:U="农发1",0.09/N2008+J2008,IF(U:U="农发2",0.09/N2008+J2008,IF(U:U="农发3",0.09/N2008+J2008,IF(U:U="农发5",0.14/N2008+J2008,IF(U:U="农发7",0.19/N2008+J2008,IF(U:U="农发10",0.19/N2008+J2008,IF(U:U="农发20",0.24/N2008+J2008,IF(U:U="国债1",0.05/N2008+J2008,IF(U:U="国债2",0.05/N2008+J2008,IF(U:U="国债3",0.05/N2008+J2008,IF(U:U="国开0",0,IF(U:U="农发0",0,IF(U:U="国债0",0,IF(U:U="口行0",0,0.1/N2008+J2008)))))))))))))))))))))))))</f>
        <v>3.5835824553387856</v>
      </c>
      <c r="Q2008" s="1"/>
      <c r="R2008" s="88">
        <f t="shared" si="62"/>
        <v>-3.1317544661214392</v>
      </c>
      <c r="S2008" s="1"/>
      <c r="U2008" s="1" t="str">
        <f>IF(I:I="国家开发银行","国开",IF(I:I="中国进出口银行","口行",IF(I:I="中国农业发展银行","农发","国债")))&amp;IF(G:G&lt;1,"0",G2008)</f>
        <v>农发5</v>
      </c>
      <c r="W2008" s="1"/>
      <c r="X2008" s="1"/>
    </row>
    <row r="2009" spans="1:24" ht="15.75" hidden="1" x14ac:dyDescent="0.25">
      <c r="A2009" s="113" t="str">
        <f t="shared" si="63"/>
        <v>190403.IB</v>
      </c>
      <c r="B2009" s="29" t="s">
        <v>5457</v>
      </c>
      <c r="C2009" s="29" t="s">
        <v>5458</v>
      </c>
      <c r="D2009" s="33">
        <v>43605</v>
      </c>
      <c r="E2009" s="33">
        <v>43607</v>
      </c>
      <c r="F2009" s="30">
        <v>40</v>
      </c>
      <c r="G2009" s="30">
        <v>3</v>
      </c>
      <c r="H2009" s="29" t="s">
        <v>12</v>
      </c>
      <c r="I2009" s="29" t="s">
        <v>41</v>
      </c>
      <c r="J2009" s="30">
        <v>3.2826</v>
      </c>
      <c r="K2009" s="30">
        <v>4.17</v>
      </c>
      <c r="L2009" s="30"/>
      <c r="M2009" s="30">
        <v>17.53</v>
      </c>
      <c r="N2009" s="84">
        <f>[1]!b_anal_modidura_cnbd(A2009,E2009,1)</f>
        <v>2.6823000000000001</v>
      </c>
      <c r="O2009" s="85">
        <f>[1]!b_anal_yield_cnbd(A2009,D2009,1)</f>
        <v>3.3349000000000002</v>
      </c>
      <c r="P2009" s="86">
        <f>IF(U:U="国开1",0.09/N2009+J2009,IF(U:U="国开3",0.14/N2009+J2009,IF(U:U="国开5",0.24/N2009+J2009,IF(U:U="国开7",0.24/N2009+J2009,IF(U:U="国开10",0.29/N2009+J2009,IF(U:U="口行1",0.08/N2009+J2009,IF(U:U="口行2",0.08/N2009+J2009,IF(U:U="口行3",0.08/N2009+J2009,IF(U:U="口行5",0.13/N2009+J2009,IF(U:U="口行7",0.13/N2009+J2009,IF(U:U="口行10",0.18/N2009+J2009,IF(U:U="农发1",0.09/N2009+J2009,IF(U:U="农发2",0.09/N2009+J2009,IF(U:U="农发3",0.09/N2009+J2009,IF(U:U="农发5",0.14/N2009+J2009,IF(U:U="农发7",0.19/N2009+J2009,IF(U:U="农发10",0.19/N2009+J2009,IF(U:U="农发20",0.24/N2009+J2009,IF(U:U="国债1",0.05/N2009+J2009,IF(U:U="国债2",0.05/N2009+J2009,IF(U:U="国债3",0.05/N2009+J2009,IF(U:U="国开0",0,IF(U:U="农发0",0,IF(U:U="国债0",0,IF(U:U="口行0",0,0.1/N2009+J2009)))))))))))))))))))))))))</f>
        <v>3.3161532938150096</v>
      </c>
      <c r="Q2009" s="1"/>
      <c r="R2009" s="88">
        <f t="shared" si="62"/>
        <v>-1.8746706184990636</v>
      </c>
      <c r="S2009" s="1"/>
      <c r="U2009" s="1" t="str">
        <f>IF(I:I="国家开发银行","国开",IF(I:I="中国进出口银行","口行",IF(I:I="中国农业发展银行","农发","国债")))&amp;IF(G:G&lt;1,"0",G2009)</f>
        <v>农发3</v>
      </c>
      <c r="W2009" s="1"/>
      <c r="X2009" s="1"/>
    </row>
    <row r="2010" spans="1:24" ht="15.75" hidden="1" x14ac:dyDescent="0.25">
      <c r="A2010" s="113" t="str">
        <f t="shared" si="63"/>
        <v>190207.IB</v>
      </c>
      <c r="B2010" s="29" t="s">
        <v>5459</v>
      </c>
      <c r="C2010" s="29" t="s">
        <v>5460</v>
      </c>
      <c r="D2010" s="33">
        <v>43606</v>
      </c>
      <c r="E2010" s="33">
        <v>43608</v>
      </c>
      <c r="F2010" s="30">
        <v>60</v>
      </c>
      <c r="G2010" s="30">
        <v>3</v>
      </c>
      <c r="H2010" s="29" t="s">
        <v>12</v>
      </c>
      <c r="I2010" s="29" t="s">
        <v>15</v>
      </c>
      <c r="J2010" s="30">
        <v>3.2090000000000001</v>
      </c>
      <c r="K2010" s="30">
        <v>2.64</v>
      </c>
      <c r="L2010" s="30"/>
      <c r="M2010" s="30">
        <v>65</v>
      </c>
      <c r="N2010" s="84">
        <f>[1]!b_anal_modidura_cnbd(A2010,E2010,1)</f>
        <v>2.7995000000000001</v>
      </c>
      <c r="O2010" s="85">
        <f>[1]!b_anal_yield_cnbd(A2010,D2010-1,1)</f>
        <v>3.2360000000000002</v>
      </c>
      <c r="P2010" s="86">
        <f>IF(U:U="国开1",0.09/N2010+J2010,IF(U:U="国开3",0.14/N2010+J2010,IF(U:U="国开5",0.24/N2010+J2010,IF(U:U="国开7",0.24/N2010+J2010,IF(U:U="国开10",0.29/N2010+J2010,IF(U:U="口行1",0.08/N2010+J2010,IF(U:U="口行2",0.08/N2010+J2010,IF(U:U="口行3",0.08/N2010+J2010,IF(U:U="口行5",0.13/N2010+J2010,IF(U:U="口行7",0.13/N2010+J2010,IF(U:U="口行10",0.18/N2010+J2010,IF(U:U="农发1",0.09/N2010+J2010,IF(U:U="农发2",0.09/N2010+J2010,IF(U:U="农发3",0.09/N2010+J2010,IF(U:U="农发5",0.14/N2010+J2010,IF(U:U="农发7",0.19/N2010+J2010,IF(U:U="农发10",0.19/N2010+J2010,IF(U:U="农发20",0.24/N2010+J2010,IF(U:U="国债1",0.05/N2010+J2010,IF(U:U="国债2",0.05/N2010+J2010,IF(U:U="国债3",0.05/N2010+J2010,IF(U:U="国开0",0,IF(U:U="农发0",0,IF(U:U="国债0",0,IF(U:U="口行0",0,0.1/N2010+J2010)))))))))))))))))))))))))</f>
        <v>3.2590089301661012</v>
      </c>
      <c r="Q2010" s="1"/>
      <c r="R2010" s="88">
        <f t="shared" si="62"/>
        <v>2.3008930166100949</v>
      </c>
      <c r="S2010" s="1"/>
      <c r="U2010" s="1" t="str">
        <f>IF(I:I="国家开发银行","国开",IF(I:I="中国进出口银行","口行",IF(I:I="中国农业发展银行","农发","国债")))&amp;IF(G:G&lt;1,"0",G2010)</f>
        <v>国开3</v>
      </c>
      <c r="W2010" s="1"/>
      <c r="X2010" s="1"/>
    </row>
    <row r="2011" spans="1:24" ht="15.75" hidden="1" x14ac:dyDescent="0.25">
      <c r="A2011" s="113" t="str">
        <f t="shared" si="63"/>
        <v>190204.IB</v>
      </c>
      <c r="B2011" s="29" t="s">
        <v>5461</v>
      </c>
      <c r="C2011" s="29" t="s">
        <v>5462</v>
      </c>
      <c r="D2011" s="33">
        <v>43606</v>
      </c>
      <c r="E2011" s="33">
        <v>43608</v>
      </c>
      <c r="F2011" s="30">
        <v>50</v>
      </c>
      <c r="G2011" s="30">
        <v>7</v>
      </c>
      <c r="H2011" s="29" t="s">
        <v>12</v>
      </c>
      <c r="I2011" s="29" t="s">
        <v>15</v>
      </c>
      <c r="J2011" s="30">
        <v>3.7847</v>
      </c>
      <c r="K2011" s="30">
        <v>3.02</v>
      </c>
      <c r="L2011" s="30"/>
      <c r="M2011" s="30">
        <v>1.21</v>
      </c>
      <c r="N2011" s="84">
        <f>[1]!b_anal_modidura_cnbd(A2011,E2011,1)</f>
        <v>5.8333000000000004</v>
      </c>
      <c r="O2011" s="85">
        <f>[1]!b_anal_yield_cnbd(A2011,D2011-1,1)</f>
        <v>3.83</v>
      </c>
      <c r="P2011" s="86">
        <f>IF(U:U="国开1",0.09/N2011+J2011,IF(U:U="国开3",0.14/N2011+J2011,IF(U:U="国开5",0.24/N2011+J2011,IF(U:U="国开7",0.24/N2011+J2011,IF(U:U="国开10",0.29/N2011+J2011,IF(U:U="口行1",0.08/N2011+J2011,IF(U:U="口行2",0.08/N2011+J2011,IF(U:U="口行3",0.08/N2011+J2011,IF(U:U="口行5",0.13/N2011+J2011,IF(U:U="口行7",0.13/N2011+J2011,IF(U:U="口行10",0.18/N2011+J2011,IF(U:U="农发1",0.09/N2011+J2011,IF(U:U="农发2",0.09/N2011+J2011,IF(U:U="农发3",0.09/N2011+J2011,IF(U:U="农发5",0.14/N2011+J2011,IF(U:U="农发7",0.19/N2011+J2011,IF(U:U="农发10",0.19/N2011+J2011,IF(U:U="农发20",0.24/N2011+J2011,IF(U:U="国债1",0.05/N2011+J2011,IF(U:U="国债2",0.05/N2011+J2011,IF(U:U="国债3",0.05/N2011+J2011,IF(U:U="国开0",0,IF(U:U="农发0",0,IF(U:U="国债0",0,IF(U:U="口行0",0,0.1/N2011+J2011)))))))))))))))))))))))))</f>
        <v>3.8258430922462412</v>
      </c>
      <c r="Q2011" s="1"/>
      <c r="R2011" s="88">
        <f t="shared" si="62"/>
        <v>-0.41569077537588761</v>
      </c>
      <c r="S2011" s="1"/>
      <c r="U2011" s="1" t="str">
        <f>IF(I:I="国家开发银行","国开",IF(I:I="中国进出口银行","口行",IF(I:I="中国农业发展银行","农发","国债")))&amp;IF(G:G&lt;1,"0",G2011)</f>
        <v>国开7</v>
      </c>
      <c r="W2011" s="1"/>
      <c r="X2011" s="1"/>
    </row>
    <row r="2012" spans="1:24" ht="15.75" hidden="1" x14ac:dyDescent="0.25">
      <c r="A2012" s="113" t="str">
        <f t="shared" si="63"/>
        <v>180411.IB</v>
      </c>
      <c r="B2012" s="29" t="s">
        <v>5463</v>
      </c>
      <c r="C2012" s="29" t="s">
        <v>5464</v>
      </c>
      <c r="D2012" s="33">
        <v>43607</v>
      </c>
      <c r="E2012" s="33">
        <v>43609</v>
      </c>
      <c r="F2012" s="30">
        <v>30</v>
      </c>
      <c r="G2012" s="30">
        <v>7</v>
      </c>
      <c r="H2012" s="29" t="s">
        <v>12</v>
      </c>
      <c r="I2012" s="29" t="s">
        <v>41</v>
      </c>
      <c r="J2012" s="30">
        <v>3.8325999999999998</v>
      </c>
      <c r="K2012" s="30">
        <v>4.78</v>
      </c>
      <c r="L2012" s="30"/>
      <c r="M2012" s="30">
        <v>3.35</v>
      </c>
      <c r="N2012" s="84">
        <f>[1]!b_anal_modidura_cnbd(A2012,E2012,1)</f>
        <v>5.5049999999999999</v>
      </c>
      <c r="O2012" s="85">
        <f>[1]!b_anal_yield_cnbd(A2012,D2012-1,1)</f>
        <v>3.8651</v>
      </c>
      <c r="P2012" s="86">
        <f>IF(U:U="国开1",0.09/N2012+J2012,IF(U:U="国开3",0.14/N2012+J2012,IF(U:U="国开5",0.24/N2012+J2012,IF(U:U="国开7",0.24/N2012+J2012,IF(U:U="国开10",0.29/N2012+J2012,IF(U:U="口行1",0.08/N2012+J2012,IF(U:U="口行2",0.08/N2012+J2012,IF(U:U="口行3",0.08/N2012+J2012,IF(U:U="口行5",0.13/N2012+J2012,IF(U:U="口行7",0.13/N2012+J2012,IF(U:U="口行10",0.18/N2012+J2012,IF(U:U="农发1",0.09/N2012+J2012,IF(U:U="农发2",0.09/N2012+J2012,IF(U:U="农发3",0.09/N2012+J2012,IF(U:U="农发5",0.14/N2012+J2012,IF(U:U="农发7",0.19/N2012+J2012,IF(U:U="农发10",0.19/N2012+J2012,IF(U:U="农发20",0.24/N2012+J2012,IF(U:U="国债1",0.05/N2012+J2012,IF(U:U="国债2",0.05/N2012+J2012,IF(U:U="国债3",0.05/N2012+J2012,IF(U:U="国开0",0,IF(U:U="农发0",0,IF(U:U="国债0",0,IF(U:U="口行0",0,0.1/N2012+J2012)))))))))))))))))))))))))</f>
        <v>3.867114078110808</v>
      </c>
      <c r="Q2012" s="1"/>
      <c r="R2012" s="88">
        <f t="shared" si="62"/>
        <v>0.20140781108080041</v>
      </c>
      <c r="S2012" s="1"/>
      <c r="U2012" s="1" t="str">
        <f>IF(I:I="国家开发银行","国开",IF(I:I="中国进出口银行","口行",IF(I:I="中国农业发展银行","农发","国债")))&amp;IF(G:G&lt;1,"0",G2012)</f>
        <v>农发7</v>
      </c>
      <c r="W2012" s="1"/>
      <c r="X2012" s="1"/>
    </row>
    <row r="2013" spans="1:24" ht="15.75" hidden="1" x14ac:dyDescent="0.25">
      <c r="A2013" s="113" t="str">
        <f t="shared" si="63"/>
        <v>190401.IB</v>
      </c>
      <c r="B2013" s="29" t="s">
        <v>5465</v>
      </c>
      <c r="C2013" s="29" t="s">
        <v>5466</v>
      </c>
      <c r="D2013" s="33">
        <v>43607</v>
      </c>
      <c r="E2013" s="33">
        <v>43609</v>
      </c>
      <c r="F2013" s="30">
        <v>79.7</v>
      </c>
      <c r="G2013" s="30">
        <v>10</v>
      </c>
      <c r="H2013" s="29" t="s">
        <v>12</v>
      </c>
      <c r="I2013" s="29" t="s">
        <v>41</v>
      </c>
      <c r="J2013" s="30">
        <v>3.8881999999999999</v>
      </c>
      <c r="K2013" s="30">
        <v>3.34</v>
      </c>
      <c r="L2013" s="30"/>
      <c r="M2013" s="30">
        <v>1.76</v>
      </c>
      <c r="N2013" s="84">
        <f>[1]!b_anal_modidura_cnbd(A2013,E2013,1)</f>
        <v>7.8771000000000004</v>
      </c>
      <c r="O2013" s="85">
        <f>[1]!b_anal_yield_cnbd(A2013,D2013-1,1)</f>
        <v>3.9049999999999998</v>
      </c>
      <c r="P2013" s="86">
        <f>IF(U:U="国开1",0.09/N2013+J2013,IF(U:U="国开3",0.14/N2013+J2013,IF(U:U="国开5",0.24/N2013+J2013,IF(U:U="国开7",0.24/N2013+J2013,IF(U:U="国开10",0.29/N2013+J2013,IF(U:U="口行1",0.08/N2013+J2013,IF(U:U="口行2",0.08/N2013+J2013,IF(U:U="口行3",0.08/N2013+J2013,IF(U:U="口行5",0.13/N2013+J2013,IF(U:U="口行7",0.13/N2013+J2013,IF(U:U="口行10",0.18/N2013+J2013,IF(U:U="农发1",0.09/N2013+J2013,IF(U:U="农发2",0.09/N2013+J2013,IF(U:U="农发3",0.09/N2013+J2013,IF(U:U="农发5",0.14/N2013+J2013,IF(U:U="农发7",0.19/N2013+J2013,IF(U:U="农发10",0.19/N2013+J2013,IF(U:U="农发20",0.24/N2013+J2013,IF(U:U="国债1",0.05/N2013+J2013,IF(U:U="国债2",0.05/N2013+J2013,IF(U:U="国债3",0.05/N2013+J2013,IF(U:U="国开0",0,IF(U:U="农发0",0,IF(U:U="国债0",0,IF(U:U="口行0",0,0.1/N2013+J2013)))))))))))))))))))))))))</f>
        <v>3.9123205519797892</v>
      </c>
      <c r="Q2013" s="1"/>
      <c r="R2013" s="88">
        <f t="shared" si="62"/>
        <v>0.73205519797894247</v>
      </c>
      <c r="S2013" s="1"/>
      <c r="U2013" s="1" t="str">
        <f>IF(I:I="国家开发银行","国开",IF(I:I="中国进出口银行","口行",IF(I:I="中国农业发展银行","农发","国债")))&amp;IF(G:G&lt;1,"0",G2013)</f>
        <v>农发10</v>
      </c>
      <c r="W2013" s="1"/>
      <c r="X2013" s="1"/>
    </row>
    <row r="2014" spans="1:24" ht="15.75" hidden="1" x14ac:dyDescent="0.25">
      <c r="A2014" s="113" t="str">
        <f>B2014</f>
        <v>190006.IB</v>
      </c>
      <c r="B2014" s="29" t="s">
        <v>5467</v>
      </c>
      <c r="C2014" s="29" t="s">
        <v>5468</v>
      </c>
      <c r="D2014" s="33">
        <v>43607</v>
      </c>
      <c r="E2014" s="33">
        <v>43608</v>
      </c>
      <c r="F2014" s="30">
        <v>480</v>
      </c>
      <c r="G2014" s="30">
        <v>10</v>
      </c>
      <c r="H2014" s="29" t="s">
        <v>12</v>
      </c>
      <c r="I2014" s="29" t="s">
        <v>31</v>
      </c>
      <c r="J2014" s="114">
        <f>[1]!b_info_couponrate(A2014)</f>
        <v>3.29</v>
      </c>
      <c r="K2014" s="30">
        <v>2.4300000000000002</v>
      </c>
      <c r="L2014" s="30">
        <v>3.33</v>
      </c>
      <c r="M2014" s="30">
        <v>37.94</v>
      </c>
      <c r="N2014" s="84">
        <f>[1]!b_anal_modidura_cnbd(A2014,E2014,1)</f>
        <v>8.4605999999999995</v>
      </c>
      <c r="O2014" s="85">
        <f>[1]!b_anal_yield_cnbd(A2014,E2014,1)</f>
        <v>3.31</v>
      </c>
      <c r="P2014" s="86">
        <f>IF(U:U="国开1",0.09/N2014+J2014,IF(U:U="国开3",0.14/N2014+J2014,IF(U:U="国开5",0.24/N2014+J2014,IF(U:U="国开7",0.24/N2014+J2014,IF(U:U="国开10",0.29/N2014+J2014,IF(U:U="口行1",0.08/N2014+J2014,IF(U:U="口行2",0.08/N2014+J2014,IF(U:U="口行3",0.08/N2014+J2014,IF(U:U="口行5",0.13/N2014+J2014,IF(U:U="口行7",0.13/N2014+J2014,IF(U:U="口行10",0.18/N2014+J2014,IF(U:U="农发1",0.09/N2014+J2014,IF(U:U="农发2",0.09/N2014+J2014,IF(U:U="农发3",0.09/N2014+J2014,IF(U:U="农发5",0.14/N2014+J2014,IF(U:U="农发7",0.19/N2014+J2014,IF(U:U="农发10",0.19/N2014+J2014,IF(U:U="农发20",0.24/N2014+J2014,IF(U:U="国债1",0.05/N2014+J2014,IF(U:U="国债2",0.05/N2014+J2014,IF(U:U="国债3",0.05/N2014+J2014,IF(U:U="国开0",0,IF(U:U="农发0",0,IF(U:U="国债0",0,IF(U:U="口行0",0,0.1/N2014+J2014)))))))))))))))))))))))))</f>
        <v>3.3018194927073732</v>
      </c>
      <c r="Q2014" s="1"/>
      <c r="R2014" s="88">
        <f t="shared" si="62"/>
        <v>-0.81805072926268707</v>
      </c>
      <c r="S2014" s="1"/>
      <c r="U2014" s="1" t="str">
        <f>IF(I:I="国家开发银行","国开",IF(I:I="中国进出口银行","口行",IF(I:I="中国农业发展银行","农发","国债")))&amp;IF(G:G&lt;1,"0",G2014)</f>
        <v>国债10</v>
      </c>
      <c r="W2014" s="1"/>
      <c r="X2014" s="1"/>
    </row>
    <row r="2015" spans="1:24" ht="15.75" hidden="1" x14ac:dyDescent="0.25">
      <c r="A2015" s="113" t="str">
        <f t="shared" si="63"/>
        <v>190203.IB</v>
      </c>
      <c r="B2015" s="29" t="s">
        <v>5469</v>
      </c>
      <c r="C2015" s="29" t="s">
        <v>5470</v>
      </c>
      <c r="D2015" s="33">
        <v>43608</v>
      </c>
      <c r="E2015" s="33">
        <v>43612</v>
      </c>
      <c r="F2015" s="30">
        <v>90</v>
      </c>
      <c r="G2015" s="30">
        <v>5</v>
      </c>
      <c r="H2015" s="29" t="s">
        <v>12</v>
      </c>
      <c r="I2015" s="29" t="s">
        <v>15</v>
      </c>
      <c r="J2015" s="30">
        <v>3.5135000000000001</v>
      </c>
      <c r="K2015" s="30">
        <v>3.42</v>
      </c>
      <c r="L2015" s="30"/>
      <c r="M2015" s="30">
        <v>47.38</v>
      </c>
      <c r="N2015" s="84">
        <f>[1]!b_anal_modidura_cnbd(A2015,E2015,1)</f>
        <v>4.2187000000000001</v>
      </c>
      <c r="O2015" s="85">
        <f>[1]!b_anal_yield_cnbd(A2015,D2015-1,1)</f>
        <v>3.5857000000000001</v>
      </c>
      <c r="P2015" s="86">
        <f>IF(U:U="国开1",0.09/N2015+J2015,IF(U:U="国开3",0.14/N2015+J2015,IF(U:U="国开5",0.24/N2015+J2015,IF(U:U="国开7",0.24/N2015+J2015,IF(U:U="国开10",0.29/N2015+J2015,IF(U:U="口行1",0.08/N2015+J2015,IF(U:U="口行2",0.08/N2015+J2015,IF(U:U="口行3",0.08/N2015+J2015,IF(U:U="口行5",0.13/N2015+J2015,IF(U:U="口行7",0.13/N2015+J2015,IF(U:U="口行10",0.18/N2015+J2015,IF(U:U="农发1",0.09/N2015+J2015,IF(U:U="农发2",0.09/N2015+J2015,IF(U:U="农发3",0.09/N2015+J2015,IF(U:U="农发5",0.14/N2015+J2015,IF(U:U="农发7",0.19/N2015+J2015,IF(U:U="农发10",0.19/N2015+J2015,IF(U:U="农发20",0.24/N2015+J2015,IF(U:U="国债1",0.05/N2015+J2015,IF(U:U="国债2",0.05/N2015+J2015,IF(U:U="国债3",0.05/N2015+J2015,IF(U:U="国开0",0,IF(U:U="农发0",0,IF(U:U="国债0",0,IF(U:U="口行0",0,0.1/N2015+J2015)))))))))))))))))))))))))</f>
        <v>3.5703895631355631</v>
      </c>
      <c r="Q2015" s="1"/>
      <c r="R2015" s="88">
        <f t="shared" si="62"/>
        <v>-1.5310436864437005</v>
      </c>
      <c r="S2015" s="1"/>
      <c r="U2015" s="1" t="str">
        <f>IF(I:I="国家开发银行","国开",IF(I:I="中国进出口银行","口行",IF(I:I="中国农业发展银行","农发","国债")))&amp;IF(G:G&lt;1,"0",G2015)</f>
        <v>国开5</v>
      </c>
      <c r="W2015" s="1"/>
      <c r="X2015" s="1"/>
    </row>
    <row r="2016" spans="1:24" ht="15.75" hidden="1" x14ac:dyDescent="0.25">
      <c r="A2016" s="113" t="str">
        <f t="shared" si="63"/>
        <v>190210.IB</v>
      </c>
      <c r="B2016" s="29" t="s">
        <v>5471</v>
      </c>
      <c r="C2016" s="29" t="s">
        <v>5472</v>
      </c>
      <c r="D2016" s="33">
        <v>43608</v>
      </c>
      <c r="E2016" s="33">
        <v>43612</v>
      </c>
      <c r="F2016" s="30">
        <v>148</v>
      </c>
      <c r="G2016" s="30">
        <v>10</v>
      </c>
      <c r="H2016" s="29" t="s">
        <v>12</v>
      </c>
      <c r="I2016" s="29" t="s">
        <v>15</v>
      </c>
      <c r="J2016" s="30">
        <v>3.6570999999999998</v>
      </c>
      <c r="K2016" s="30">
        <v>2.5299999999999998</v>
      </c>
      <c r="L2016" s="30"/>
      <c r="M2016" s="30">
        <v>1.33</v>
      </c>
      <c r="N2016" s="84">
        <f>[1]!b_anal_modidura_cnbd(A2016,E2016,1)</f>
        <v>8.2242999999999995</v>
      </c>
      <c r="O2016" s="85">
        <f>[1]!b_anal_yield_cnbd(A2016,D2016-1,1)</f>
        <v>3.7147000000000001</v>
      </c>
      <c r="P2016" s="86">
        <f>IF(U:U="国开1",0.09/N2016+J2016,IF(U:U="国开3",0.14/N2016+J2016,IF(U:U="国开5",0.24/N2016+J2016,IF(U:U="国开7",0.24/N2016+J2016,IF(U:U="国开10",0.29/N2016+J2016,IF(U:U="口行1",0.08/N2016+J2016,IF(U:U="口行2",0.08/N2016+J2016,IF(U:U="口行3",0.08/N2016+J2016,IF(U:U="口行5",0.13/N2016+J2016,IF(U:U="口行7",0.13/N2016+J2016,IF(U:U="口行10",0.18/N2016+J2016,IF(U:U="农发1",0.09/N2016+J2016,IF(U:U="农发2",0.09/N2016+J2016,IF(U:U="农发3",0.09/N2016+J2016,IF(U:U="农发5",0.14/N2016+J2016,IF(U:U="农发7",0.19/N2016+J2016,IF(U:U="农发10",0.19/N2016+J2016,IF(U:U="农发20",0.24/N2016+J2016,IF(U:U="国债1",0.05/N2016+J2016,IF(U:U="国债2",0.05/N2016+J2016,IF(U:U="国债3",0.05/N2016+J2016,IF(U:U="国开0",0,IF(U:U="农发0",0,IF(U:U="国债0",0,IF(U:U="口行0",0,0.1/N2016+J2016)))))))))))))))))))))))))</f>
        <v>3.6923613596293907</v>
      </c>
      <c r="Q2016" s="1"/>
      <c r="R2016" s="88">
        <f t="shared" si="62"/>
        <v>-2.2338640370609397</v>
      </c>
      <c r="S2016" s="1"/>
      <c r="U2016" s="1" t="str">
        <f>IF(I:I="国家开发银行","国开",IF(I:I="中国进出口银行","口行",IF(I:I="中国农业发展银行","农发","国债")))&amp;IF(G:G&lt;1,"0",G2016)</f>
        <v>国开10</v>
      </c>
      <c r="W2016" s="1"/>
      <c r="X2016" s="1"/>
    </row>
    <row r="2017" spans="1:24" ht="15.75" hidden="1" x14ac:dyDescent="0.25">
      <c r="A2017" s="113" t="str">
        <f t="shared" si="63"/>
        <v>190404.IB</v>
      </c>
      <c r="B2017" s="29" t="s">
        <v>5473</v>
      </c>
      <c r="C2017" s="29" t="s">
        <v>5474</v>
      </c>
      <c r="D2017" s="33">
        <v>43612</v>
      </c>
      <c r="E2017" s="33">
        <v>43614</v>
      </c>
      <c r="F2017" s="30">
        <v>40</v>
      </c>
      <c r="G2017" s="30">
        <v>5</v>
      </c>
      <c r="H2017" s="29" t="s">
        <v>12</v>
      </c>
      <c r="I2017" s="29" t="s">
        <v>41</v>
      </c>
      <c r="J2017" s="30">
        <v>3.6436000000000002</v>
      </c>
      <c r="K2017" s="30">
        <v>3.14</v>
      </c>
      <c r="L2017" s="30"/>
      <c r="M2017" s="30">
        <v>1.51</v>
      </c>
      <c r="N2017" s="84">
        <f>[1]!b_anal_modidura_cnbd(A2017,E2017,1)</f>
        <v>4.3604000000000003</v>
      </c>
      <c r="O2017" s="85">
        <f>[1]!b_anal_yield_cnbd(A2017,D2017,1)</f>
        <v>3.6720999999999999</v>
      </c>
      <c r="P2017" s="86">
        <f>IF(U:U="国开1",0.09/N2017+J2017,IF(U:U="国开3",0.14/N2017+J2017,IF(U:U="国开5",0.24/N2017+J2017,IF(U:U="国开7",0.24/N2017+J2017,IF(U:U="国开10",0.29/N2017+J2017,IF(U:U="口行1",0.08/N2017+J2017,IF(U:U="口行2",0.08/N2017+J2017,IF(U:U="口行3",0.08/N2017+J2017,IF(U:U="口行5",0.13/N2017+J2017,IF(U:U="口行7",0.13/N2017+J2017,IF(U:U="口行10",0.18/N2017+J2017,IF(U:U="农发1",0.09/N2017+J2017,IF(U:U="农发2",0.09/N2017+J2017,IF(U:U="农发3",0.09/N2017+J2017,IF(U:U="农发5",0.14/N2017+J2017,IF(U:U="农发7",0.19/N2017+J2017,IF(U:U="农发10",0.19/N2017+J2017,IF(U:U="农发20",0.24/N2017+J2017,IF(U:U="国债1",0.05/N2017+J2017,IF(U:U="国债2",0.05/N2017+J2017,IF(U:U="国债3",0.05/N2017+J2017,IF(U:U="国开0",0,IF(U:U="农发0",0,IF(U:U="国债0",0,IF(U:U="口行0",0,0.1/N2017+J2017)))))))))))))))))))))))))</f>
        <v>3.6757071461333823</v>
      </c>
      <c r="Q2017" s="1"/>
      <c r="R2017" s="88">
        <f t="shared" si="62"/>
        <v>0.36071461333824217</v>
      </c>
      <c r="S2017" s="1"/>
      <c r="U2017" s="1" t="str">
        <f>IF(I:I="国家开发银行","国开",IF(I:I="中国进出口银行","口行",IF(I:I="中国农业发展银行","农发","国债")))&amp;IF(G:G&lt;1,"0",G2017)</f>
        <v>农发5</v>
      </c>
      <c r="W2017" s="1"/>
      <c r="X2017" s="1"/>
    </row>
    <row r="2018" spans="1:24" ht="15.75" hidden="1" x14ac:dyDescent="0.25">
      <c r="A2018" s="113" t="str">
        <f t="shared" si="63"/>
        <v>190403.IB</v>
      </c>
      <c r="B2018" s="29" t="s">
        <v>5475</v>
      </c>
      <c r="C2018" s="29" t="s">
        <v>5476</v>
      </c>
      <c r="D2018" s="33">
        <v>43612</v>
      </c>
      <c r="E2018" s="33">
        <v>43614</v>
      </c>
      <c r="F2018" s="30">
        <v>40</v>
      </c>
      <c r="G2018" s="30">
        <v>3</v>
      </c>
      <c r="H2018" s="29" t="s">
        <v>12</v>
      </c>
      <c r="I2018" s="29" t="s">
        <v>41</v>
      </c>
      <c r="J2018" s="30">
        <v>3.3807</v>
      </c>
      <c r="K2018" s="30">
        <v>3.16</v>
      </c>
      <c r="L2018" s="30"/>
      <c r="M2018" s="30">
        <v>1.1299999999999999</v>
      </c>
      <c r="N2018" s="84">
        <f>[1]!b_anal_modidura_cnbd(A2018,E2018,1)</f>
        <v>2.6646000000000001</v>
      </c>
      <c r="O2018" s="85">
        <f>[1]!b_anal_yield_cnbd(A2018,D2018,1)</f>
        <v>3.4207999999999998</v>
      </c>
      <c r="P2018" s="86">
        <f>IF(U:U="国开1",0.09/N2018+J2018,IF(U:U="国开3",0.14/N2018+J2018,IF(U:U="国开5",0.24/N2018+J2018,IF(U:U="国开7",0.24/N2018+J2018,IF(U:U="国开10",0.29/N2018+J2018,IF(U:U="口行1",0.08/N2018+J2018,IF(U:U="口行2",0.08/N2018+J2018,IF(U:U="口行3",0.08/N2018+J2018,IF(U:U="口行5",0.13/N2018+J2018,IF(U:U="口行7",0.13/N2018+J2018,IF(U:U="口行10",0.18/N2018+J2018,IF(U:U="农发1",0.09/N2018+J2018,IF(U:U="农发2",0.09/N2018+J2018,IF(U:U="农发3",0.09/N2018+J2018,IF(U:U="农发5",0.14/N2018+J2018,IF(U:U="农发7",0.19/N2018+J2018,IF(U:U="农发10",0.19/N2018+J2018,IF(U:U="农发20",0.24/N2018+J2018,IF(U:U="国债1",0.05/N2018+J2018,IF(U:U="国债2",0.05/N2018+J2018,IF(U:U="国债3",0.05/N2018+J2018,IF(U:U="国开0",0,IF(U:U="农发0",0,IF(U:U="国债0",0,IF(U:U="口行0",0,0.1/N2018+J2018)))))))))))))))))))))))))</f>
        <v>3.4144761765368159</v>
      </c>
      <c r="Q2018" s="1"/>
      <c r="R2018" s="88">
        <f t="shared" si="62"/>
        <v>-0.63238234631839418</v>
      </c>
      <c r="S2018" s="1"/>
      <c r="U2018" s="1" t="str">
        <f>IF(I:I="国家开发银行","国开",IF(I:I="中国进出口银行","口行",IF(I:I="中国农业发展银行","农发","国债")))&amp;IF(G:G&lt;1,"0",G2018)</f>
        <v>农发3</v>
      </c>
      <c r="W2018" s="1"/>
      <c r="X2018" s="1"/>
    </row>
    <row r="2019" spans="1:24" ht="15.75" hidden="1" x14ac:dyDescent="0.25">
      <c r="A2019" s="113" t="str">
        <f t="shared" si="63"/>
        <v>190207.IB</v>
      </c>
      <c r="B2019" s="29" t="s">
        <v>5477</v>
      </c>
      <c r="C2019" s="29" t="s">
        <v>5478</v>
      </c>
      <c r="D2019" s="33">
        <v>43613</v>
      </c>
      <c r="E2019" s="33">
        <v>43619</v>
      </c>
      <c r="F2019" s="30">
        <v>62.7</v>
      </c>
      <c r="G2019" s="30">
        <v>3</v>
      </c>
      <c r="H2019" s="29" t="s">
        <v>12</v>
      </c>
      <c r="I2019" s="29" t="s">
        <v>15</v>
      </c>
      <c r="J2019" s="30">
        <v>3.3409</v>
      </c>
      <c r="K2019" s="30">
        <v>2.97</v>
      </c>
      <c r="L2019" s="30"/>
      <c r="M2019" s="30">
        <v>1.08</v>
      </c>
      <c r="N2019" s="84">
        <f>[1]!b_anal_modidura_cnbd(A2019,E2019,1)</f>
        <v>2.77</v>
      </c>
      <c r="O2019" s="85">
        <f>[1]!b_anal_yield_cnbd(A2019,D2019-1,1)</f>
        <v>3.3597999999999999</v>
      </c>
      <c r="P2019" s="86">
        <f>IF(U:U="国开1",0.09/N2019+J2019,IF(U:U="国开3",0.14/N2019+J2019,IF(U:U="国开5",0.24/N2019+J2019,IF(U:U="国开7",0.24/N2019+J2019,IF(U:U="国开10",0.29/N2019+J2019,IF(U:U="口行1",0.08/N2019+J2019,IF(U:U="口行2",0.08/N2019+J2019,IF(U:U="口行3",0.08/N2019+J2019,IF(U:U="口行5",0.13/N2019+J2019,IF(U:U="口行7",0.13/N2019+J2019,IF(U:U="口行10",0.18/N2019+J2019,IF(U:U="农发1",0.09/N2019+J2019,IF(U:U="农发2",0.09/N2019+J2019,IF(U:U="农发3",0.09/N2019+J2019,IF(U:U="农发5",0.14/N2019+J2019,IF(U:U="农发7",0.19/N2019+J2019,IF(U:U="农发10",0.19/N2019+J2019,IF(U:U="农发20",0.24/N2019+J2019,IF(U:U="国债1",0.05/N2019+J2019,IF(U:U="国债2",0.05/N2019+J2019,IF(U:U="国债3",0.05/N2019+J2019,IF(U:U="国开0",0,IF(U:U="农发0",0,IF(U:U="国债0",0,IF(U:U="口行0",0,0.1/N2019+J2019)))))))))))))))))))))))))</f>
        <v>3.3914415162454872</v>
      </c>
      <c r="Q2019" s="1"/>
      <c r="R2019" s="88">
        <f t="shared" si="62"/>
        <v>3.1641516245487278</v>
      </c>
      <c r="S2019" s="1"/>
      <c r="U2019" s="1" t="str">
        <f>IF(I:I="国家开发银行","国开",IF(I:I="中国进出口银行","口行",IF(I:I="中国农业发展银行","农发","国债")))&amp;IF(G:G&lt;1,"0",G2019)</f>
        <v>国开3</v>
      </c>
      <c r="W2019" s="1"/>
      <c r="X2019" s="1"/>
    </row>
    <row r="2020" spans="1:24" ht="15.75" hidden="1" x14ac:dyDescent="0.25">
      <c r="A2020" s="113" t="str">
        <f t="shared" si="63"/>
        <v>190204.IB</v>
      </c>
      <c r="B2020" s="29" t="s">
        <v>5479</v>
      </c>
      <c r="C2020" s="29" t="s">
        <v>5480</v>
      </c>
      <c r="D2020" s="33">
        <v>43613</v>
      </c>
      <c r="E2020" s="33">
        <v>43619</v>
      </c>
      <c r="F2020" s="30">
        <v>50.1</v>
      </c>
      <c r="G2020" s="30">
        <v>7</v>
      </c>
      <c r="H2020" s="29" t="s">
        <v>12</v>
      </c>
      <c r="I2020" s="29" t="s">
        <v>15</v>
      </c>
      <c r="J2020" s="30">
        <v>3.8452999999999999</v>
      </c>
      <c r="K2020" s="30">
        <v>3.43</v>
      </c>
      <c r="L2020" s="30"/>
      <c r="M2020" s="30">
        <v>2.66</v>
      </c>
      <c r="N2020" s="84">
        <f>[1]!b_anal_modidura_cnbd(A2020,E2020,1)</f>
        <v>5.8072999999999997</v>
      </c>
      <c r="O2020" s="85">
        <f>[1]!b_anal_yield_cnbd(A2020,D2020-1,1)</f>
        <v>3.8748999999999998</v>
      </c>
      <c r="P2020" s="86">
        <f>IF(U:U="国开1",0.09/N2020+J2020,IF(U:U="国开3",0.14/N2020+J2020,IF(U:U="国开5",0.24/N2020+J2020,IF(U:U="国开7",0.24/N2020+J2020,IF(U:U="国开10",0.29/N2020+J2020,IF(U:U="口行1",0.08/N2020+J2020,IF(U:U="口行2",0.08/N2020+J2020,IF(U:U="口行3",0.08/N2020+J2020,IF(U:U="口行5",0.13/N2020+J2020,IF(U:U="口行7",0.13/N2020+J2020,IF(U:U="口行10",0.18/N2020+J2020,IF(U:U="农发1",0.09/N2020+J2020,IF(U:U="农发2",0.09/N2020+J2020,IF(U:U="农发3",0.09/N2020+J2020,IF(U:U="农发5",0.14/N2020+J2020,IF(U:U="农发7",0.19/N2020+J2020,IF(U:U="农发10",0.19/N2020+J2020,IF(U:U="农发20",0.24/N2020+J2020,IF(U:U="国债1",0.05/N2020+J2020,IF(U:U="国债2",0.05/N2020+J2020,IF(U:U="国债3",0.05/N2020+J2020,IF(U:U="国开0",0,IF(U:U="农发0",0,IF(U:U="国债0",0,IF(U:U="口行0",0,0.1/N2020+J2020)))))))))))))))))))))))))</f>
        <v>3.8866272949563481</v>
      </c>
      <c r="Q2020" s="1"/>
      <c r="R2020" s="88">
        <f t="shared" si="62"/>
        <v>1.1727294956348278</v>
      </c>
      <c r="S2020" s="1"/>
      <c r="U2020" s="1" t="str">
        <f>IF(I:I="国家开发银行","国开",IF(I:I="中国进出口银行","口行",IF(I:I="中国农业发展银行","农发","国债")))&amp;IF(G:G&lt;1,"0",G2020)</f>
        <v>国开7</v>
      </c>
      <c r="W2020" s="1"/>
      <c r="X2020" s="1"/>
    </row>
    <row r="2021" spans="1:24" ht="15.75" hidden="1" x14ac:dyDescent="0.25">
      <c r="A2021" s="113" t="str">
        <f t="shared" si="63"/>
        <v>190401.IB</v>
      </c>
      <c r="B2021" s="29" t="s">
        <v>5481</v>
      </c>
      <c r="C2021" s="29" t="s">
        <v>5482</v>
      </c>
      <c r="D2021" s="33">
        <v>43614</v>
      </c>
      <c r="E2021" s="33">
        <v>43619</v>
      </c>
      <c r="F2021" s="30">
        <v>73</v>
      </c>
      <c r="G2021" s="30">
        <v>10</v>
      </c>
      <c r="H2021" s="29" t="s">
        <v>12</v>
      </c>
      <c r="I2021" s="29" t="s">
        <v>41</v>
      </c>
      <c r="J2021" s="30">
        <v>3.8546</v>
      </c>
      <c r="K2021" s="30">
        <v>3.16</v>
      </c>
      <c r="L2021" s="30"/>
      <c r="M2021" s="30">
        <v>1</v>
      </c>
      <c r="N2021" s="84">
        <f>[1]!b_anal_modidura_cnbd(A2021,E2021,1)</f>
        <v>7.8547000000000002</v>
      </c>
      <c r="O2021" s="85">
        <f>[1]!b_anal_yield_cnbd(A2021,D2021-1,1)</f>
        <v>3.915</v>
      </c>
      <c r="P2021" s="86">
        <f>IF(U:U="国开1",0.09/N2021+J2021,IF(U:U="国开3",0.14/N2021+J2021,IF(U:U="国开5",0.24/N2021+J2021,IF(U:U="国开7",0.24/N2021+J2021,IF(U:U="国开10",0.29/N2021+J2021,IF(U:U="口行1",0.08/N2021+J2021,IF(U:U="口行2",0.08/N2021+J2021,IF(U:U="口行3",0.08/N2021+J2021,IF(U:U="口行5",0.13/N2021+J2021,IF(U:U="口行7",0.13/N2021+J2021,IF(U:U="口行10",0.18/N2021+J2021,IF(U:U="农发1",0.09/N2021+J2021,IF(U:U="农发2",0.09/N2021+J2021,IF(U:U="农发3",0.09/N2021+J2021,IF(U:U="农发5",0.14/N2021+J2021,IF(U:U="农发7",0.19/N2021+J2021,IF(U:U="农发10",0.19/N2021+J2021,IF(U:U="农发20",0.24/N2021+J2021,IF(U:U="国债1",0.05/N2021+J2021,IF(U:U="国债2",0.05/N2021+J2021,IF(U:U="国债3",0.05/N2021+J2021,IF(U:U="国开0",0,IF(U:U="农发0",0,IF(U:U="国债0",0,IF(U:U="口行0",0,0.1/N2021+J2021)))))))))))))))))))))))))</f>
        <v>3.878789338867175</v>
      </c>
      <c r="Q2021" s="1"/>
      <c r="R2021" s="88">
        <f t="shared" si="62"/>
        <v>-3.6210661132825006</v>
      </c>
      <c r="S2021" s="1"/>
      <c r="U2021" s="1" t="str">
        <f>IF(I:I="国家开发银行","国开",IF(I:I="中国进出口银行","口行",IF(I:I="中国农业发展银行","农发","国债")))&amp;IF(G:G&lt;1,"0",G2021)</f>
        <v>农发10</v>
      </c>
      <c r="W2021" s="1"/>
      <c r="X2021" s="1"/>
    </row>
    <row r="2022" spans="1:24" ht="15.75" hidden="1" x14ac:dyDescent="0.25">
      <c r="A2022" s="113" t="str">
        <f t="shared" si="63"/>
        <v>180411.IB</v>
      </c>
      <c r="B2022" s="29" t="s">
        <v>5483</v>
      </c>
      <c r="C2022" s="29" t="s">
        <v>5484</v>
      </c>
      <c r="D2022" s="33">
        <v>43614</v>
      </c>
      <c r="E2022" s="33">
        <v>43619</v>
      </c>
      <c r="F2022" s="30">
        <v>30</v>
      </c>
      <c r="G2022" s="30">
        <v>7</v>
      </c>
      <c r="H2022" s="29" t="s">
        <v>12</v>
      </c>
      <c r="I2022" s="29" t="s">
        <v>41</v>
      </c>
      <c r="J2022" s="30">
        <v>3.7930000000000001</v>
      </c>
      <c r="K2022" s="30">
        <v>4.95</v>
      </c>
      <c r="L2022" s="30"/>
      <c r="M2022" s="30">
        <v>10.33</v>
      </c>
      <c r="N2022" s="84">
        <f>[1]!b_anal_modidura_cnbd(A2022,E2022,1)</f>
        <v>5.4809999999999999</v>
      </c>
      <c r="O2022" s="85">
        <f>[1]!b_anal_yield_cnbd(A2022,D2022-1,1)</f>
        <v>3.8751000000000002</v>
      </c>
      <c r="P2022" s="86">
        <f>IF(U:U="国开1",0.09/N2022+J2022,IF(U:U="国开3",0.14/N2022+J2022,IF(U:U="国开5",0.24/N2022+J2022,IF(U:U="国开7",0.24/N2022+J2022,IF(U:U="国开10",0.29/N2022+J2022,IF(U:U="口行1",0.08/N2022+J2022,IF(U:U="口行2",0.08/N2022+J2022,IF(U:U="口行3",0.08/N2022+J2022,IF(U:U="口行5",0.13/N2022+J2022,IF(U:U="口行7",0.13/N2022+J2022,IF(U:U="口行10",0.18/N2022+J2022,IF(U:U="农发1",0.09/N2022+J2022,IF(U:U="农发2",0.09/N2022+J2022,IF(U:U="农发3",0.09/N2022+J2022,IF(U:U="农发5",0.14/N2022+J2022,IF(U:U="农发7",0.19/N2022+J2022,IF(U:U="农发10",0.19/N2022+J2022,IF(U:U="农发20",0.24/N2022+J2022,IF(U:U="国债1",0.05/N2022+J2022,IF(U:U="国债2",0.05/N2022+J2022,IF(U:U="国债3",0.05/N2022+J2022,IF(U:U="国开0",0,IF(U:U="农发0",0,IF(U:U="国债0",0,IF(U:U="口行0",0,0.1/N2022+J2022)))))))))))))))))))))))))</f>
        <v>3.8276652070790003</v>
      </c>
      <c r="Q2022" s="1"/>
      <c r="R2022" s="88">
        <f t="shared" si="62"/>
        <v>-4.7434792920999946</v>
      </c>
      <c r="S2022" s="1"/>
      <c r="U2022" s="1" t="str">
        <f>IF(I:I="国家开发银行","国开",IF(I:I="中国进出口银行","口行",IF(I:I="中国农业发展银行","农发","国债")))&amp;IF(G:G&lt;1,"0",G2022)</f>
        <v>农发7</v>
      </c>
      <c r="W2022" s="1"/>
      <c r="X2022" s="1"/>
    </row>
    <row r="2023" spans="1:24" ht="15.75" hidden="1" x14ac:dyDescent="0.25">
      <c r="A2023" s="113" t="str">
        <f t="shared" si="63"/>
        <v>190305.IB</v>
      </c>
      <c r="B2023" s="29" t="s">
        <v>5485</v>
      </c>
      <c r="C2023" s="29" t="s">
        <v>5486</v>
      </c>
      <c r="D2023" s="33">
        <v>43615</v>
      </c>
      <c r="E2023" s="33">
        <v>43619</v>
      </c>
      <c r="F2023" s="30">
        <v>70</v>
      </c>
      <c r="G2023" s="30">
        <v>5</v>
      </c>
      <c r="H2023" s="29" t="s">
        <v>12</v>
      </c>
      <c r="I2023" s="29" t="s">
        <v>22</v>
      </c>
      <c r="J2023" s="30">
        <v>3.6177000000000001</v>
      </c>
      <c r="K2023" s="30">
        <v>2.5299999999999998</v>
      </c>
      <c r="L2023" s="30"/>
      <c r="M2023" s="30">
        <v>4.95</v>
      </c>
      <c r="N2023" s="84">
        <f>[1]!b_anal_modidura_cnbd(A2023,E2023,1)</f>
        <v>4.2290000000000001</v>
      </c>
      <c r="O2023" s="85">
        <f>[1]!b_anal_yield_cnbd(A2023,D2023-1,1)</f>
        <v>3.6398000000000001</v>
      </c>
      <c r="P2023" s="86">
        <f>IF(U:U="国开1",0.09/N2023+J2023,IF(U:U="国开3",0.14/N2023+J2023,IF(U:U="国开5",0.24/N2023+J2023,IF(U:U="国开7",0.24/N2023+J2023,IF(U:U="国开10",0.29/N2023+J2023,IF(U:U="口行1",0.08/N2023+J2023,IF(U:U="口行2",0.08/N2023+J2023,IF(U:U="口行3",0.08/N2023+J2023,IF(U:U="口行5",0.13/N2023+J2023,IF(U:U="口行7",0.13/N2023+J2023,IF(U:U="口行10",0.18/N2023+J2023,IF(U:U="农发1",0.09/N2023+J2023,IF(U:U="农发2",0.09/N2023+J2023,IF(U:U="农发3",0.09/N2023+J2023,IF(U:U="农发5",0.14/N2023+J2023,IF(U:U="农发7",0.19/N2023+J2023,IF(U:U="农发10",0.19/N2023+J2023,IF(U:U="农发20",0.24/N2023+J2023,IF(U:U="国债1",0.05/N2023+J2023,IF(U:U="国债2",0.05/N2023+J2023,IF(U:U="国债3",0.05/N2023+J2023,IF(U:U="国开0",0,IF(U:U="农发0",0,IF(U:U="国债0",0,IF(U:U="口行0",0,0.1/N2023+J2023)))))))))))))))))))))))))</f>
        <v>3.6484401276897613</v>
      </c>
      <c r="Q2023" s="1"/>
      <c r="R2023" s="88">
        <f t="shared" si="62"/>
        <v>0.86401276897611901</v>
      </c>
      <c r="S2023" s="1"/>
      <c r="U2023" s="1" t="str">
        <f>IF(I:I="国家开发银行","国开",IF(I:I="中国进出口银行","口行",IF(I:I="中国农业发展银行","农发","国债")))&amp;IF(G:G&lt;1,"0",G2023)</f>
        <v>口行5</v>
      </c>
      <c r="W2023" s="1"/>
      <c r="X2023" s="1"/>
    </row>
    <row r="2024" spans="1:24" ht="15.75" hidden="1" x14ac:dyDescent="0.25">
      <c r="A2024" s="113" t="str">
        <f>B2024</f>
        <v>190306.IB</v>
      </c>
      <c r="B2024" s="29" t="s">
        <v>5487</v>
      </c>
      <c r="C2024" s="29" t="s">
        <v>5488</v>
      </c>
      <c r="D2024" s="33">
        <v>43615</v>
      </c>
      <c r="E2024" s="33">
        <v>43619</v>
      </c>
      <c r="F2024" s="30">
        <v>58.5</v>
      </c>
      <c r="G2024" s="30">
        <v>3</v>
      </c>
      <c r="H2024" s="29" t="s">
        <v>12</v>
      </c>
      <c r="I2024" s="29" t="s">
        <v>22</v>
      </c>
      <c r="J2024" s="114">
        <f>[1]!b_info_couponrate(A2024)</f>
        <v>3.37</v>
      </c>
      <c r="K2024" s="30">
        <v>2.11</v>
      </c>
      <c r="L2024" s="30"/>
      <c r="M2024" s="30">
        <v>1.1499999999999999</v>
      </c>
      <c r="N2024" s="84">
        <f>[1]!b_anal_modidura_cnbd(A2024,E2024,1)</f>
        <v>2.8083</v>
      </c>
      <c r="O2024" s="85">
        <f>[1]!b_anal_yield_cnbd(A2024,E2024,1)</f>
        <v>3.3824999999999998</v>
      </c>
      <c r="P2024" s="86">
        <f>IF(U:U="国开1",0.09/N2024+J2024,IF(U:U="国开3",0.14/N2024+J2024,IF(U:U="国开5",0.24/N2024+J2024,IF(U:U="国开7",0.24/N2024+J2024,IF(U:U="国开10",0.29/N2024+J2024,IF(U:U="口行1",0.08/N2024+J2024,IF(U:U="口行2",0.08/N2024+J2024,IF(U:U="口行3",0.08/N2024+J2024,IF(U:U="口行5",0.13/N2024+J2024,IF(U:U="口行7",0.13/N2024+J2024,IF(U:U="口行10",0.18/N2024+J2024,IF(U:U="农发1",0.09/N2024+J2024,IF(U:U="农发2",0.09/N2024+J2024,IF(U:U="农发3",0.09/N2024+J2024,IF(U:U="农发5",0.14/N2024+J2024,IF(U:U="农发7",0.19/N2024+J2024,IF(U:U="农发10",0.19/N2024+J2024,IF(U:U="农发20",0.24/N2024+J2024,IF(U:U="国债1",0.05/N2024+J2024,IF(U:U="国债2",0.05/N2024+J2024,IF(U:U="国债3",0.05/N2024+J2024,IF(U:U="国开0",0,IF(U:U="农发0",0,IF(U:U="国债0",0,IF(U:U="口行0",0,0.1/N2024+J2024)))))))))))))))))))))))))</f>
        <v>3.398486985008724</v>
      </c>
      <c r="Q2024" s="1"/>
      <c r="R2024" s="88">
        <f t="shared" si="62"/>
        <v>1.5986985008724197</v>
      </c>
      <c r="S2024" s="1"/>
      <c r="U2024" s="1" t="str">
        <f>IF(I:I="国家开发银行","国开",IF(I:I="中国进出口银行","口行",IF(I:I="中国农业发展银行","农发","国债")))&amp;IF(G:G&lt;1,"0",G2024)</f>
        <v>口行3</v>
      </c>
      <c r="W2024" s="1"/>
      <c r="X2024" s="1"/>
    </row>
    <row r="2025" spans="1:24" ht="15.75" hidden="1" x14ac:dyDescent="0.25">
      <c r="A2025" s="113" t="str">
        <f t="shared" si="63"/>
        <v>190310.IB</v>
      </c>
      <c r="B2025" s="29" t="s">
        <v>5489</v>
      </c>
      <c r="C2025" s="29" t="s">
        <v>5490</v>
      </c>
      <c r="D2025" s="33">
        <v>43615</v>
      </c>
      <c r="E2025" s="33">
        <v>43619</v>
      </c>
      <c r="F2025" s="30">
        <v>30</v>
      </c>
      <c r="G2025" s="30">
        <v>10</v>
      </c>
      <c r="H2025" s="29" t="s">
        <v>12</v>
      </c>
      <c r="I2025" s="29" t="s">
        <v>22</v>
      </c>
      <c r="J2025" s="30">
        <v>3.8975</v>
      </c>
      <c r="K2025" s="30">
        <v>2.85</v>
      </c>
      <c r="L2025" s="30"/>
      <c r="M2025" s="30">
        <v>28.25</v>
      </c>
      <c r="N2025" s="84">
        <f>[1]!b_anal_modidura_cnbd(A2025,E2025,1)</f>
        <v>8.1249000000000002</v>
      </c>
      <c r="O2025" s="85">
        <f>[1]!b_anal_yield_cnbd(A2025,D2025-1,1)</f>
        <v>3.92</v>
      </c>
      <c r="P2025" s="86">
        <f>IF(U:U="国开1",0.09/N2025+J2025,IF(U:U="国开3",0.14/N2025+J2025,IF(U:U="国开5",0.24/N2025+J2025,IF(U:U="国开7",0.24/N2025+J2025,IF(U:U="国开10",0.29/N2025+J2025,IF(U:U="口行1",0.08/N2025+J2025,IF(U:U="口行2",0.08/N2025+J2025,IF(U:U="口行3",0.08/N2025+J2025,IF(U:U="口行5",0.13/N2025+J2025,IF(U:U="口行7",0.13/N2025+J2025,IF(U:U="口行10",0.18/N2025+J2025,IF(U:U="农发1",0.09/N2025+J2025,IF(U:U="农发2",0.09/N2025+J2025,IF(U:U="农发3",0.09/N2025+J2025,IF(U:U="农发5",0.14/N2025+J2025,IF(U:U="农发7",0.19/N2025+J2025,IF(U:U="农发10",0.19/N2025+J2025,IF(U:U="农发20",0.24/N2025+J2025,IF(U:U="国债1",0.05/N2025+J2025,IF(U:U="国债2",0.05/N2025+J2025,IF(U:U="国债3",0.05/N2025+J2025,IF(U:U="国开0",0,IF(U:U="农发0",0,IF(U:U="国债0",0,IF(U:U="口行0",0,0.1/N2025+J2025)))))))))))))))))))))))))</f>
        <v>3.9196541188199241</v>
      </c>
      <c r="Q2025" s="1"/>
      <c r="R2025" s="88">
        <f t="shared" si="62"/>
        <v>-3.4588118007583546E-2</v>
      </c>
      <c r="S2025" s="1"/>
      <c r="U2025" s="1" t="str">
        <f>IF(I:I="国家开发银行","国开",IF(I:I="中国进出口银行","口行",IF(I:I="中国农业发展银行","农发","国债")))&amp;IF(G:G&lt;1,"0",G2025)</f>
        <v>口行10</v>
      </c>
      <c r="W2025" s="1"/>
      <c r="X2025" s="1"/>
    </row>
    <row r="2026" spans="1:24" ht="15.75" hidden="1" x14ac:dyDescent="0.25">
      <c r="A2026" s="113" t="str">
        <f t="shared" si="63"/>
        <v>190203.IB</v>
      </c>
      <c r="B2026" s="29" t="s">
        <v>5491</v>
      </c>
      <c r="C2026" s="29" t="s">
        <v>5492</v>
      </c>
      <c r="D2026" s="33">
        <v>43615</v>
      </c>
      <c r="E2026" s="33">
        <v>43620</v>
      </c>
      <c r="F2026" s="30">
        <v>73</v>
      </c>
      <c r="G2026" s="30">
        <v>5</v>
      </c>
      <c r="H2026" s="29" t="s">
        <v>12</v>
      </c>
      <c r="I2026" s="29" t="s">
        <v>15</v>
      </c>
      <c r="J2026" s="30">
        <v>3.5314999999999999</v>
      </c>
      <c r="K2026" s="30">
        <v>3.22</v>
      </c>
      <c r="L2026" s="30"/>
      <c r="M2026" s="30">
        <v>6.13</v>
      </c>
      <c r="N2026" s="84">
        <f>[1]!b_anal_modidura_cnbd(A2026,E2026,1)</f>
        <v>4.2031999999999998</v>
      </c>
      <c r="O2026" s="85">
        <f>[1]!b_anal_yield_cnbd(A2026,D2026-1,1)</f>
        <v>3.5823999999999998</v>
      </c>
      <c r="P2026" s="86">
        <f>IF(U:U="国开1",0.09/N2026+J2026,IF(U:U="国开3",0.14/N2026+J2026,IF(U:U="国开5",0.24/N2026+J2026,IF(U:U="国开7",0.24/N2026+J2026,IF(U:U="国开10",0.29/N2026+J2026,IF(U:U="口行1",0.08/N2026+J2026,IF(U:U="口行2",0.08/N2026+J2026,IF(U:U="口行3",0.08/N2026+J2026,IF(U:U="口行5",0.13/N2026+J2026,IF(U:U="口行7",0.13/N2026+J2026,IF(U:U="口行10",0.18/N2026+J2026,IF(U:U="农发1",0.09/N2026+J2026,IF(U:U="农发2",0.09/N2026+J2026,IF(U:U="农发3",0.09/N2026+J2026,IF(U:U="农发5",0.14/N2026+J2026,IF(U:U="农发7",0.19/N2026+J2026,IF(U:U="农发10",0.19/N2026+J2026,IF(U:U="农发20",0.24/N2026+J2026,IF(U:U="国债1",0.05/N2026+J2026,IF(U:U="国债2",0.05/N2026+J2026,IF(U:U="国债3",0.05/N2026+J2026,IF(U:U="国开0",0,IF(U:U="农发0",0,IF(U:U="国债0",0,IF(U:U="口行0",0,0.1/N2026+J2026)))))))))))))))))))))))))</f>
        <v>3.5885993528740006</v>
      </c>
      <c r="Q2026" s="1"/>
      <c r="R2026" s="88">
        <f t="shared" si="62"/>
        <v>0.6199352874000752</v>
      </c>
      <c r="S2026" s="1"/>
      <c r="U2026" s="1" t="str">
        <f>IF(I:I="国家开发银行","国开",IF(I:I="中国进出口银行","口行",IF(I:I="中国农业发展银行","农发","国债")))&amp;IF(G:G&lt;1,"0",G2026)</f>
        <v>国开5</v>
      </c>
      <c r="W2026" s="1"/>
      <c r="X2026" s="1"/>
    </row>
    <row r="2027" spans="1:24" ht="15.75" hidden="1" x14ac:dyDescent="0.25">
      <c r="A2027" s="113" t="str">
        <f t="shared" si="63"/>
        <v>190210.IB</v>
      </c>
      <c r="B2027" s="29" t="s">
        <v>5493</v>
      </c>
      <c r="C2027" s="29" t="s">
        <v>5494</v>
      </c>
      <c r="D2027" s="33">
        <v>43615</v>
      </c>
      <c r="E2027" s="33">
        <v>43620</v>
      </c>
      <c r="F2027" s="30">
        <v>150</v>
      </c>
      <c r="G2027" s="30">
        <v>10</v>
      </c>
      <c r="H2027" s="29" t="s">
        <v>12</v>
      </c>
      <c r="I2027" s="29" t="s">
        <v>15</v>
      </c>
      <c r="J2027" s="30">
        <v>3.6764000000000001</v>
      </c>
      <c r="K2027" s="30">
        <v>2.41</v>
      </c>
      <c r="L2027" s="30"/>
      <c r="M2027" s="30">
        <v>2.1800000000000002</v>
      </c>
      <c r="N2027" s="84">
        <f>[1]!b_anal_modidura_cnbd(A2027,E2027,1)</f>
        <v>8.2186000000000003</v>
      </c>
      <c r="O2027" s="85">
        <f>[1]!b_anal_yield_cnbd(A2027,D2027-1,1)</f>
        <v>3.6938</v>
      </c>
      <c r="P2027" s="86">
        <f>IF(U:U="国开1",0.09/N2027+J2027,IF(U:U="国开3",0.14/N2027+J2027,IF(U:U="国开5",0.24/N2027+J2027,IF(U:U="国开7",0.24/N2027+J2027,IF(U:U="国开10",0.29/N2027+J2027,IF(U:U="口行1",0.08/N2027+J2027,IF(U:U="口行2",0.08/N2027+J2027,IF(U:U="口行3",0.08/N2027+J2027,IF(U:U="口行5",0.13/N2027+J2027,IF(U:U="口行7",0.13/N2027+J2027,IF(U:U="口行10",0.18/N2027+J2027,IF(U:U="农发1",0.09/N2027+J2027,IF(U:U="农发2",0.09/N2027+J2027,IF(U:U="农发3",0.09/N2027+J2027,IF(U:U="农发5",0.14/N2027+J2027,IF(U:U="农发7",0.19/N2027+J2027,IF(U:U="农发10",0.19/N2027+J2027,IF(U:U="农发20",0.24/N2027+J2027,IF(U:U="国债1",0.05/N2027+J2027,IF(U:U="国债2",0.05/N2027+J2027,IF(U:U="国债3",0.05/N2027+J2027,IF(U:U="国开0",0,IF(U:U="农发0",0,IF(U:U="国债0",0,IF(U:U="口行0",0,0.1/N2027+J2027)))))))))))))))))))))))))</f>
        <v>3.7116858151023289</v>
      </c>
      <c r="Q2027" s="1"/>
      <c r="R2027" s="88">
        <f t="shared" si="62"/>
        <v>1.7885815102328895</v>
      </c>
      <c r="S2027" s="1"/>
      <c r="U2027" s="1" t="str">
        <f>IF(I:I="国家开发银行","国开",IF(I:I="中国进出口银行","口行",IF(I:I="中国农业发展银行","农发","国债")))&amp;IF(G:G&lt;1,"0",G2027)</f>
        <v>国开10</v>
      </c>
      <c r="W2027" s="1"/>
      <c r="X2027" s="1"/>
    </row>
    <row r="2028" spans="1:24" ht="15.75" hidden="1" x14ac:dyDescent="0.25">
      <c r="A2028" s="113" t="str">
        <f t="shared" si="63"/>
        <v>180024.IB</v>
      </c>
      <c r="B2028" s="29" t="s">
        <v>5495</v>
      </c>
      <c r="C2028" s="29" t="s">
        <v>5496</v>
      </c>
      <c r="D2028" s="33">
        <v>43616</v>
      </c>
      <c r="E2028" s="33">
        <v>43619</v>
      </c>
      <c r="F2028" s="30">
        <v>371.3</v>
      </c>
      <c r="G2028" s="30">
        <v>30</v>
      </c>
      <c r="H2028" s="29" t="s">
        <v>12</v>
      </c>
      <c r="I2028" s="29" t="s">
        <v>31</v>
      </c>
      <c r="J2028" s="30">
        <v>3.9563999999999999</v>
      </c>
      <c r="K2028" s="30">
        <v>1.93</v>
      </c>
      <c r="L2028" s="30"/>
      <c r="M2028" s="30">
        <v>12.4</v>
      </c>
      <c r="N2028" s="84">
        <f>[1]!b_anal_modidura_cnbd(A2028,E2028,1)</f>
        <v>17.147099999999998</v>
      </c>
      <c r="O2028" s="85">
        <f>[1]!b_anal_yield_cnbd(A2028,D2028-1,1)</f>
        <v>3.9238</v>
      </c>
      <c r="P2028" s="86">
        <f>IF(U:U="国开1",0.09/N2028+J2028,IF(U:U="国开3",0.14/N2028+J2028,IF(U:U="国开5",0.24/N2028+J2028,IF(U:U="国开7",0.24/N2028+J2028,IF(U:U="国开10",0.29/N2028+J2028,IF(U:U="口行1",0.08/N2028+J2028,IF(U:U="口行2",0.08/N2028+J2028,IF(U:U="口行3",0.08/N2028+J2028,IF(U:U="口行5",0.13/N2028+J2028,IF(U:U="口行7",0.13/N2028+J2028,IF(U:U="口行10",0.18/N2028+J2028,IF(U:U="农发1",0.09/N2028+J2028,IF(U:U="农发2",0.09/N2028+J2028,IF(U:U="农发3",0.09/N2028+J2028,IF(U:U="农发5",0.14/N2028+J2028,IF(U:U="农发7",0.19/N2028+J2028,IF(U:U="农发10",0.19/N2028+J2028,IF(U:U="农发20",0.24/N2028+J2028,IF(U:U="国债1",0.05/N2028+J2028,IF(U:U="国债2",0.05/N2028+J2028,IF(U:U="国债3",0.05/N2028+J2028,IF(U:U="国开0",0,IF(U:U="农发0",0,IF(U:U="国债0",0,IF(U:U="口行0",0,0.1/N2028+J2028)))))))))))))))))))))))))</f>
        <v>3.9622318899405728</v>
      </c>
      <c r="Q2028" s="1"/>
      <c r="R2028" s="88">
        <f t="shared" si="62"/>
        <v>3.8431889940572894</v>
      </c>
      <c r="S2028" s="1"/>
      <c r="U2028" s="1" t="str">
        <f>IF(I:I="国家开发银行","国开",IF(I:I="中国进出口银行","口行",IF(I:I="中国农业发展银行","农发","国债")))&amp;IF(G:G&lt;1,"0",G2028)</f>
        <v>国债30</v>
      </c>
      <c r="W2028" s="1"/>
      <c r="X2028" s="1"/>
    </row>
    <row r="2029" spans="1:24" ht="15.75" hidden="1" x14ac:dyDescent="0.25">
      <c r="A2029" s="113" t="str">
        <f t="shared" si="63"/>
        <v>190404.IB</v>
      </c>
      <c r="B2029" s="29" t="s">
        <v>5497</v>
      </c>
      <c r="C2029" s="29" t="s">
        <v>5498</v>
      </c>
      <c r="D2029" s="33">
        <v>43619</v>
      </c>
      <c r="E2029" s="33">
        <v>43621</v>
      </c>
      <c r="F2029" s="30">
        <v>40</v>
      </c>
      <c r="G2029" s="30">
        <v>5</v>
      </c>
      <c r="H2029" s="29" t="s">
        <v>12</v>
      </c>
      <c r="I2029" s="29" t="s">
        <v>41</v>
      </c>
      <c r="J2029" s="30">
        <v>3.5708000000000002</v>
      </c>
      <c r="K2029" s="30">
        <v>3.8</v>
      </c>
      <c r="L2029" s="30"/>
      <c r="M2029" s="30">
        <v>1.1499999999999999</v>
      </c>
      <c r="N2029" s="84">
        <f>[1]!b_anal_modidura_cnbd(A2029,E2029,1)</f>
        <v>4.343</v>
      </c>
      <c r="O2029" s="85">
        <f>[1]!b_anal_yield_cnbd(A2029,D2029,1)</f>
        <v>3.6145999999999998</v>
      </c>
      <c r="P2029" s="86">
        <f>IF(U:U="国开1",0.09/N2029+J2029,IF(U:U="国开3",0.14/N2029+J2029,IF(U:U="国开5",0.24/N2029+J2029,IF(U:U="国开7",0.24/N2029+J2029,IF(U:U="国开10",0.29/N2029+J2029,IF(U:U="口行1",0.08/N2029+J2029,IF(U:U="口行2",0.08/N2029+J2029,IF(U:U="口行3",0.08/N2029+J2029,IF(U:U="口行5",0.13/N2029+J2029,IF(U:U="口行7",0.13/N2029+J2029,IF(U:U="口行10",0.18/N2029+J2029,IF(U:U="农发1",0.09/N2029+J2029,IF(U:U="农发2",0.09/N2029+J2029,IF(U:U="农发3",0.09/N2029+J2029,IF(U:U="农发5",0.14/N2029+J2029,IF(U:U="农发7",0.19/N2029+J2029,IF(U:U="农发10",0.19/N2029+J2029,IF(U:U="农发20",0.24/N2029+J2029,IF(U:U="国债1",0.05/N2029+J2029,IF(U:U="国债2",0.05/N2029+J2029,IF(U:U="国债3",0.05/N2029+J2029,IF(U:U="国开0",0,IF(U:U="农发0",0,IF(U:U="国债0",0,IF(U:U="口行0",0,0.1/N2029+J2029)))))))))))))))))))))))))</f>
        <v>3.6030357817177068</v>
      </c>
      <c r="Q2029" s="1"/>
      <c r="R2029" s="88">
        <f t="shared" si="62"/>
        <v>-1.1564218282293037</v>
      </c>
      <c r="S2029" s="1"/>
      <c r="U2029" s="1" t="str">
        <f>IF(I:I="国家开发银行","国开",IF(I:I="中国进出口银行","口行",IF(I:I="中国农业发展银行","农发","国债")))&amp;IF(G:G&lt;1,"0",G2029)</f>
        <v>农发5</v>
      </c>
      <c r="W2029" s="1"/>
      <c r="X2029" s="1"/>
    </row>
    <row r="2030" spans="1:24" ht="15.75" hidden="1" x14ac:dyDescent="0.25">
      <c r="A2030" s="113" t="str">
        <f t="shared" si="63"/>
        <v>190403.IB</v>
      </c>
      <c r="B2030" s="29" t="s">
        <v>5499</v>
      </c>
      <c r="C2030" s="29" t="s">
        <v>5500</v>
      </c>
      <c r="D2030" s="33">
        <v>43619</v>
      </c>
      <c r="E2030" s="33">
        <v>43621</v>
      </c>
      <c r="F2030" s="30">
        <v>40</v>
      </c>
      <c r="G2030" s="30">
        <v>3</v>
      </c>
      <c r="H2030" s="29" t="s">
        <v>12</v>
      </c>
      <c r="I2030" s="29" t="s">
        <v>41</v>
      </c>
      <c r="J2030" s="30">
        <v>3.3161</v>
      </c>
      <c r="K2030" s="30">
        <v>3.93</v>
      </c>
      <c r="L2030" s="30"/>
      <c r="M2030" s="30">
        <v>1.51</v>
      </c>
      <c r="N2030" s="84">
        <f>[1]!b_anal_modidura_cnbd(A2030,E2030,1)</f>
        <v>2.6463999999999999</v>
      </c>
      <c r="O2030" s="85">
        <f>[1]!b_anal_yield_cnbd(A2030,D2030,1)</f>
        <v>3.3799000000000001</v>
      </c>
      <c r="P2030" s="86">
        <f>IF(U:U="国开1",0.09/N2030+J2030,IF(U:U="国开3",0.14/N2030+J2030,IF(U:U="国开5",0.24/N2030+J2030,IF(U:U="国开7",0.24/N2030+J2030,IF(U:U="国开10",0.29/N2030+J2030,IF(U:U="口行1",0.08/N2030+J2030,IF(U:U="口行2",0.08/N2030+J2030,IF(U:U="口行3",0.08/N2030+J2030,IF(U:U="口行5",0.13/N2030+J2030,IF(U:U="口行7",0.13/N2030+J2030,IF(U:U="口行10",0.18/N2030+J2030,IF(U:U="农发1",0.09/N2030+J2030,IF(U:U="农发2",0.09/N2030+J2030,IF(U:U="农发3",0.09/N2030+J2030,IF(U:U="农发5",0.14/N2030+J2030,IF(U:U="农发7",0.19/N2030+J2030,IF(U:U="农发10",0.19/N2030+J2030,IF(U:U="农发20",0.24/N2030+J2030,IF(U:U="国债1",0.05/N2030+J2030,IF(U:U="国债2",0.05/N2030+J2030,IF(U:U="国债3",0.05/N2030+J2030,IF(U:U="国开0",0,IF(U:U="农发0",0,IF(U:U="国债0",0,IF(U:U="口行0",0,0.1/N2030+J2030)))))))))))))))))))))))))</f>
        <v>3.3501084643288999</v>
      </c>
      <c r="Q2030" s="1"/>
      <c r="R2030" s="88">
        <f t="shared" si="62"/>
        <v>-2.9791535671100267</v>
      </c>
      <c r="S2030" s="1"/>
      <c r="U2030" s="1" t="str">
        <f>IF(I:I="国家开发银行","国开",IF(I:I="中国进出口银行","口行",IF(I:I="中国农业发展银行","农发","国债")))&amp;IF(G:G&lt;1,"0",G2030)</f>
        <v>农发3</v>
      </c>
      <c r="W2030" s="1"/>
      <c r="X2030" s="1"/>
    </row>
    <row r="2031" spans="1:24" ht="15.75" hidden="1" x14ac:dyDescent="0.25">
      <c r="A2031" s="113" t="str">
        <f t="shared" si="63"/>
        <v>190207.IB</v>
      </c>
      <c r="B2031" s="29" t="s">
        <v>5501</v>
      </c>
      <c r="C2031" s="29" t="s">
        <v>5502</v>
      </c>
      <c r="D2031" s="33">
        <v>43620</v>
      </c>
      <c r="E2031" s="33">
        <v>43622</v>
      </c>
      <c r="F2031" s="30">
        <v>50</v>
      </c>
      <c r="G2031" s="30">
        <v>3</v>
      </c>
      <c r="H2031" s="29" t="s">
        <v>12</v>
      </c>
      <c r="I2031" s="29" t="s">
        <v>15</v>
      </c>
      <c r="J2031" s="30">
        <v>3.2418999999999998</v>
      </c>
      <c r="K2031" s="30">
        <v>4.0199999999999996</v>
      </c>
      <c r="L2031" s="30"/>
      <c r="M2031" s="30">
        <v>3.92</v>
      </c>
      <c r="N2031" s="84">
        <f>[1]!b_anal_modidura_cnbd(A2031,E2031,1)</f>
        <v>2.7627000000000002</v>
      </c>
      <c r="O2031" s="85">
        <f>[1]!b_anal_yield_cnbd(A2031,D2031-1,1)</f>
        <v>3.3148</v>
      </c>
      <c r="P2031" s="86">
        <f>IF(U:U="国开1",0.09/N2031+J2031,IF(U:U="国开3",0.14/N2031+J2031,IF(U:U="国开5",0.24/N2031+J2031,IF(U:U="国开7",0.24/N2031+J2031,IF(U:U="国开10",0.29/N2031+J2031,IF(U:U="口行1",0.08/N2031+J2031,IF(U:U="口行2",0.08/N2031+J2031,IF(U:U="口行3",0.08/N2031+J2031,IF(U:U="口行5",0.13/N2031+J2031,IF(U:U="口行7",0.13/N2031+J2031,IF(U:U="口行10",0.18/N2031+J2031,IF(U:U="农发1",0.09/N2031+J2031,IF(U:U="农发2",0.09/N2031+J2031,IF(U:U="农发3",0.09/N2031+J2031,IF(U:U="农发5",0.14/N2031+J2031,IF(U:U="农发7",0.19/N2031+J2031,IF(U:U="农发10",0.19/N2031+J2031,IF(U:U="农发20",0.24/N2031+J2031,IF(U:U="国债1",0.05/N2031+J2031,IF(U:U="国债2",0.05/N2031+J2031,IF(U:U="国债3",0.05/N2031+J2031,IF(U:U="国开0",0,IF(U:U="农发0",0,IF(U:U="国债0",0,IF(U:U="口行0",0,0.1/N2031+J2031)))))))))))))))))))))))))</f>
        <v>3.2925750642487421</v>
      </c>
      <c r="Q2031" s="1"/>
      <c r="R2031" s="88">
        <f t="shared" si="62"/>
        <v>-2.2224935751257835</v>
      </c>
      <c r="S2031" s="1"/>
      <c r="U2031" s="1" t="str">
        <f>IF(I:I="国家开发银行","国开",IF(I:I="中国进出口银行","口行",IF(I:I="中国农业发展银行","农发","国债")))&amp;IF(G:G&lt;1,"0",G2031)</f>
        <v>国开3</v>
      </c>
      <c r="W2031" s="1"/>
      <c r="X2031" s="1"/>
    </row>
    <row r="2032" spans="1:24" ht="15.75" hidden="1" x14ac:dyDescent="0.25">
      <c r="A2032" s="113" t="str">
        <f t="shared" si="63"/>
        <v>190204.IB</v>
      </c>
      <c r="B2032" s="29" t="s">
        <v>5503</v>
      </c>
      <c r="C2032" s="29" t="s">
        <v>5504</v>
      </c>
      <c r="D2032" s="33">
        <v>43620</v>
      </c>
      <c r="E2032" s="33">
        <v>43622</v>
      </c>
      <c r="F2032" s="30">
        <v>50</v>
      </c>
      <c r="G2032" s="30">
        <v>7</v>
      </c>
      <c r="H2032" s="29" t="s">
        <v>12</v>
      </c>
      <c r="I2032" s="29" t="s">
        <v>15</v>
      </c>
      <c r="J2032" s="30">
        <v>3.7578</v>
      </c>
      <c r="K2032" s="30">
        <v>3.2</v>
      </c>
      <c r="L2032" s="30"/>
      <c r="M2032" s="30">
        <v>7.71</v>
      </c>
      <c r="N2032" s="84">
        <f>[1]!b_anal_modidura_cnbd(A2032,E2032,1)</f>
        <v>5.8018000000000001</v>
      </c>
      <c r="O2032" s="85">
        <f>[1]!b_anal_yield_cnbd(A2032,D2032-1,1)</f>
        <v>3.8050000000000002</v>
      </c>
      <c r="P2032" s="86">
        <f>IF(U:U="国开1",0.09/N2032+J2032,IF(U:U="国开3",0.14/N2032+J2032,IF(U:U="国开5",0.24/N2032+J2032,IF(U:U="国开7",0.24/N2032+J2032,IF(U:U="国开10",0.29/N2032+J2032,IF(U:U="口行1",0.08/N2032+J2032,IF(U:U="口行2",0.08/N2032+J2032,IF(U:U="口行3",0.08/N2032+J2032,IF(U:U="口行5",0.13/N2032+J2032,IF(U:U="口行7",0.13/N2032+J2032,IF(U:U="口行10",0.18/N2032+J2032,IF(U:U="农发1",0.09/N2032+J2032,IF(U:U="农发2",0.09/N2032+J2032,IF(U:U="农发3",0.09/N2032+J2032,IF(U:U="农发5",0.14/N2032+J2032,IF(U:U="农发7",0.19/N2032+J2032,IF(U:U="农发10",0.19/N2032+J2032,IF(U:U="农发20",0.24/N2032+J2032,IF(U:U="国债1",0.05/N2032+J2032,IF(U:U="国债2",0.05/N2032+J2032,IF(U:U="国债3",0.05/N2032+J2032,IF(U:U="国开0",0,IF(U:U="农发0",0,IF(U:U="国债0",0,IF(U:U="口行0",0,0.1/N2032+J2032)))))))))))))))))))))))))</f>
        <v>3.7991664724740599</v>
      </c>
      <c r="Q2032" s="1"/>
      <c r="R2032" s="88">
        <f t="shared" si="62"/>
        <v>-0.58335275259402408</v>
      </c>
      <c r="S2032" s="1"/>
      <c r="U2032" s="1" t="str">
        <f>IF(I:I="国家开发银行","国开",IF(I:I="中国进出口银行","口行",IF(I:I="中国农业发展银行","农发","国债")))&amp;IF(G:G&lt;1,"0",G2032)</f>
        <v>国开7</v>
      </c>
      <c r="W2032" s="1"/>
      <c r="X2032" s="1"/>
    </row>
    <row r="2033" spans="1:24" ht="15.75" hidden="1" x14ac:dyDescent="0.25">
      <c r="A2033" s="113" t="str">
        <f>B2033</f>
        <v>190007.IB</v>
      </c>
      <c r="B2033" s="29" t="s">
        <v>5505</v>
      </c>
      <c r="C2033" s="29" t="s">
        <v>5506</v>
      </c>
      <c r="D2033" s="33">
        <v>43621</v>
      </c>
      <c r="E2033" s="33">
        <v>43622</v>
      </c>
      <c r="F2033" s="30">
        <v>480</v>
      </c>
      <c r="G2033" s="30">
        <v>7</v>
      </c>
      <c r="H2033" s="29" t="s">
        <v>12</v>
      </c>
      <c r="I2033" s="29" t="s">
        <v>31</v>
      </c>
      <c r="J2033" s="114">
        <f>[1]!b_info_couponrate(A2033)</f>
        <v>3.25</v>
      </c>
      <c r="K2033" s="30">
        <v>2.75</v>
      </c>
      <c r="L2033" s="30">
        <v>3.27</v>
      </c>
      <c r="M2033" s="30">
        <v>1.01</v>
      </c>
      <c r="N2033" s="84">
        <f>[1]!b_anal_modidura_cnbd(A2033,E2033,1)</f>
        <v>6.1717000000000004</v>
      </c>
      <c r="O2033" s="85">
        <f>[1]!b_anal_yield_cnbd(A2033,E2033,1)</f>
        <v>3.2536999999999998</v>
      </c>
      <c r="P2033" s="86">
        <f>IF(U:U="国开1",0.09/N2033+J2033,IF(U:U="国开3",0.14/N2033+J2033,IF(U:U="国开5",0.24/N2033+J2033,IF(U:U="国开7",0.24/N2033+J2033,IF(U:U="国开10",0.29/N2033+J2033,IF(U:U="口行1",0.08/N2033+J2033,IF(U:U="口行2",0.08/N2033+J2033,IF(U:U="口行3",0.08/N2033+J2033,IF(U:U="口行5",0.13/N2033+J2033,IF(U:U="口行7",0.13/N2033+J2033,IF(U:U="口行10",0.18/N2033+J2033,IF(U:U="农发1",0.09/N2033+J2033,IF(U:U="农发2",0.09/N2033+J2033,IF(U:U="农发3",0.09/N2033+J2033,IF(U:U="农发5",0.14/N2033+J2033,IF(U:U="农发7",0.19/N2033+J2033,IF(U:U="农发10",0.19/N2033+J2033,IF(U:U="农发20",0.24/N2033+J2033,IF(U:U="国债1",0.05/N2033+J2033,IF(U:U="国债2",0.05/N2033+J2033,IF(U:U="国债3",0.05/N2033+J2033,IF(U:U="国开0",0,IF(U:U="农发0",0,IF(U:U="国债0",0,IF(U:U="口行0",0,0.1/N2033+J2033)))))))))))))))))))))))))</f>
        <v>3.2662029910721517</v>
      </c>
      <c r="Q2033" s="1"/>
      <c r="R2033" s="88">
        <f t="shared" si="62"/>
        <v>1.2502991072151914</v>
      </c>
      <c r="S2033" s="1"/>
      <c r="U2033" s="1" t="str">
        <f>IF(I:I="国家开发银行","国开",IF(I:I="中国进出口银行","口行",IF(I:I="中国农业发展银行","农发","国债")))&amp;IF(G:G&lt;1,"0",G2033)</f>
        <v>国债7</v>
      </c>
      <c r="W2033" s="1"/>
      <c r="X2033" s="1"/>
    </row>
    <row r="2034" spans="1:24" ht="15.75" hidden="1" x14ac:dyDescent="0.25">
      <c r="A2034" s="113" t="str">
        <f t="shared" si="63"/>
        <v>190401.IB</v>
      </c>
      <c r="B2034" s="29" t="s">
        <v>5507</v>
      </c>
      <c r="C2034" s="29" t="s">
        <v>5508</v>
      </c>
      <c r="D2034" s="33">
        <v>43621</v>
      </c>
      <c r="E2034" s="33">
        <v>43626</v>
      </c>
      <c r="F2034" s="30">
        <v>80</v>
      </c>
      <c r="G2034" s="30">
        <v>10</v>
      </c>
      <c r="H2034" s="29" t="s">
        <v>12</v>
      </c>
      <c r="I2034" s="29" t="s">
        <v>41</v>
      </c>
      <c r="J2034" s="30">
        <v>3.8157000000000001</v>
      </c>
      <c r="K2034" s="30">
        <v>3.14</v>
      </c>
      <c r="L2034" s="30"/>
      <c r="M2034" s="30">
        <v>140.66999999999999</v>
      </c>
      <c r="N2034" s="84">
        <f>[1]!b_anal_modidura_cnbd(A2034,E2034,1)</f>
        <v>7.8373999999999997</v>
      </c>
      <c r="O2034" s="85">
        <f>[1]!b_anal_yield_cnbd(A2034,D2034-1,1)</f>
        <v>3.8437000000000001</v>
      </c>
      <c r="P2034" s="86">
        <f>IF(U:U="国开1",0.09/N2034+J2034,IF(U:U="国开3",0.14/N2034+J2034,IF(U:U="国开5",0.24/N2034+J2034,IF(U:U="国开7",0.24/N2034+J2034,IF(U:U="国开10",0.29/N2034+J2034,IF(U:U="口行1",0.08/N2034+J2034,IF(U:U="口行2",0.08/N2034+J2034,IF(U:U="口行3",0.08/N2034+J2034,IF(U:U="口行5",0.13/N2034+J2034,IF(U:U="口行7",0.13/N2034+J2034,IF(U:U="口行10",0.18/N2034+J2034,IF(U:U="农发1",0.09/N2034+J2034,IF(U:U="农发2",0.09/N2034+J2034,IF(U:U="农发3",0.09/N2034+J2034,IF(U:U="农发5",0.14/N2034+J2034,IF(U:U="农发7",0.19/N2034+J2034,IF(U:U="农发10",0.19/N2034+J2034,IF(U:U="农发20",0.24/N2034+J2034,IF(U:U="国债1",0.05/N2034+J2034,IF(U:U="国债2",0.05/N2034+J2034,IF(U:U="国债3",0.05/N2034+J2034,IF(U:U="国开0",0,IF(U:U="农发0",0,IF(U:U="国债0",0,IF(U:U="口行0",0,0.1/N2034+J2034)))))))))))))))))))))))))</f>
        <v>3.839942733559599</v>
      </c>
      <c r="Q2034" s="1"/>
      <c r="R2034" s="88">
        <f t="shared" si="62"/>
        <v>-0.37572664404010858</v>
      </c>
      <c r="S2034" s="1"/>
      <c r="U2034" s="1" t="str">
        <f>IF(I:I="国家开发银行","国开",IF(I:I="中国进出口银行","口行",IF(I:I="中国农业发展银行","农发","国债")))&amp;IF(G:G&lt;1,"0",G2034)</f>
        <v>农发10</v>
      </c>
      <c r="W2034" s="1"/>
      <c r="X2034" s="1"/>
    </row>
    <row r="2035" spans="1:24" ht="15.75" hidden="1" x14ac:dyDescent="0.25">
      <c r="A2035" s="113" t="str">
        <f t="shared" si="63"/>
        <v>190003.IB</v>
      </c>
      <c r="B2035" s="29" t="s">
        <v>5509</v>
      </c>
      <c r="C2035" s="29" t="s">
        <v>5510</v>
      </c>
      <c r="D2035" s="33">
        <v>43621</v>
      </c>
      <c r="E2035" s="33">
        <v>43622</v>
      </c>
      <c r="F2035" s="30">
        <v>480.5</v>
      </c>
      <c r="G2035" s="30">
        <v>3</v>
      </c>
      <c r="H2035" s="29" t="s">
        <v>12</v>
      </c>
      <c r="I2035" s="29" t="s">
        <v>31</v>
      </c>
      <c r="J2035" s="30">
        <v>2.8944000000000001</v>
      </c>
      <c r="K2035" s="30">
        <v>2.2999999999999998</v>
      </c>
      <c r="L2035" s="30">
        <v>2.9169</v>
      </c>
      <c r="M2035" s="30">
        <v>1.1200000000000001</v>
      </c>
      <c r="N2035" s="84">
        <f>[1]!b_anal_modidura_cnbd(A2035,E2035,1)</f>
        <v>2.5973999999999999</v>
      </c>
      <c r="O2035" s="85">
        <f>[1]!b_anal_yield_cnbd(A2035,D2035-1,1)</f>
        <v>2.9047999999999998</v>
      </c>
      <c r="P2035" s="86">
        <f>IF(U:U="国开1",0.09/N2035+J2035,IF(U:U="国开3",0.14/N2035+J2035,IF(U:U="国开5",0.24/N2035+J2035,IF(U:U="国开7",0.24/N2035+J2035,IF(U:U="国开10",0.29/N2035+J2035,IF(U:U="口行1",0.08/N2035+J2035,IF(U:U="口行2",0.08/N2035+J2035,IF(U:U="口行3",0.08/N2035+J2035,IF(U:U="口行5",0.13/N2035+J2035,IF(U:U="口行7",0.13/N2035+J2035,IF(U:U="口行10",0.18/N2035+J2035,IF(U:U="农发1",0.09/N2035+J2035,IF(U:U="农发2",0.09/N2035+J2035,IF(U:U="农发3",0.09/N2035+J2035,IF(U:U="农发5",0.14/N2035+J2035,IF(U:U="农发7",0.19/N2035+J2035,IF(U:U="农发10",0.19/N2035+J2035,IF(U:U="农发20",0.24/N2035+J2035,IF(U:U="国债1",0.05/N2035+J2035,IF(U:U="国债2",0.05/N2035+J2035,IF(U:U="国债3",0.05/N2035+J2035,IF(U:U="国开0",0,IF(U:U="农发0",0,IF(U:U="国债0",0,IF(U:U="口行0",0,0.1/N2035+J2035)))))))))))))))))))))))))</f>
        <v>2.9136500192500194</v>
      </c>
      <c r="Q2035" s="1"/>
      <c r="R2035" s="88">
        <f t="shared" si="62"/>
        <v>0.88500192500196029</v>
      </c>
      <c r="S2035" s="1"/>
      <c r="U2035" s="1" t="str">
        <f>IF(I:I="国家开发银行","国开",IF(I:I="中国进出口银行","口行",IF(I:I="中国农业发展银行","农发","国债")))&amp;IF(G:G&lt;1,"0",G2035)</f>
        <v>国债3</v>
      </c>
      <c r="W2035" s="1"/>
      <c r="X2035" s="1"/>
    </row>
    <row r="2036" spans="1:24" ht="15.75" hidden="1" x14ac:dyDescent="0.25">
      <c r="A2036" s="113" t="str">
        <f t="shared" si="63"/>
        <v>180411.IB</v>
      </c>
      <c r="B2036" s="29" t="s">
        <v>5511</v>
      </c>
      <c r="C2036" s="29" t="s">
        <v>5512</v>
      </c>
      <c r="D2036" s="33">
        <v>43621</v>
      </c>
      <c r="E2036" s="33">
        <v>43626</v>
      </c>
      <c r="F2036" s="30">
        <v>30</v>
      </c>
      <c r="G2036" s="30">
        <v>7</v>
      </c>
      <c r="H2036" s="29" t="s">
        <v>12</v>
      </c>
      <c r="I2036" s="29" t="s">
        <v>41</v>
      </c>
      <c r="J2036" s="30">
        <v>3.7566000000000002</v>
      </c>
      <c r="K2036" s="30">
        <v>4.99</v>
      </c>
      <c r="L2036" s="30"/>
      <c r="M2036" s="30">
        <v>1.88</v>
      </c>
      <c r="N2036" s="84">
        <f>[1]!b_anal_modidura_cnbd(A2036,E2036,1)</f>
        <v>5.4633000000000003</v>
      </c>
      <c r="O2036" s="85">
        <f>[1]!b_anal_yield_cnbd(A2036,D2036-1,1)</f>
        <v>3.8126000000000002</v>
      </c>
      <c r="P2036" s="86">
        <f>IF(U:U="国开1",0.09/N2036+J2036,IF(U:U="国开3",0.14/N2036+J2036,IF(U:U="国开5",0.24/N2036+J2036,IF(U:U="国开7",0.24/N2036+J2036,IF(U:U="国开10",0.29/N2036+J2036,IF(U:U="口行1",0.08/N2036+J2036,IF(U:U="口行2",0.08/N2036+J2036,IF(U:U="口行3",0.08/N2036+J2036,IF(U:U="口行5",0.13/N2036+J2036,IF(U:U="口行7",0.13/N2036+J2036,IF(U:U="口行10",0.18/N2036+J2036,IF(U:U="农发1",0.09/N2036+J2036,IF(U:U="农发2",0.09/N2036+J2036,IF(U:U="农发3",0.09/N2036+J2036,IF(U:U="农发5",0.14/N2036+J2036,IF(U:U="农发7",0.19/N2036+J2036,IF(U:U="农发10",0.19/N2036+J2036,IF(U:U="农发20",0.24/N2036+J2036,IF(U:U="国债1",0.05/N2036+J2036,IF(U:U="国债2",0.05/N2036+J2036,IF(U:U="国债3",0.05/N2036+J2036,IF(U:U="国开0",0,IF(U:U="农发0",0,IF(U:U="国债0",0,IF(U:U="口行0",0,0.1/N2036+J2036)))))))))))))))))))))))))</f>
        <v>3.7913775154210825</v>
      </c>
      <c r="Q2036" s="1"/>
      <c r="R2036" s="88">
        <f t="shared" si="62"/>
        <v>-2.1222484578917733</v>
      </c>
      <c r="S2036" s="1"/>
      <c r="U2036" s="1" t="str">
        <f>IF(I:I="国家开发银行","国开",IF(I:I="中国进出口银行","口行",IF(I:I="中国农业发展银行","农发","国债")))&amp;IF(G:G&lt;1,"0",G2036)</f>
        <v>农发7</v>
      </c>
      <c r="W2036" s="1"/>
      <c r="X2036" s="1"/>
    </row>
    <row r="2037" spans="1:24" ht="15.75" hidden="1" x14ac:dyDescent="0.25">
      <c r="A2037" s="113" t="str">
        <f t="shared" si="63"/>
        <v>190203.IB</v>
      </c>
      <c r="B2037" s="29" t="s">
        <v>5513</v>
      </c>
      <c r="C2037" s="29" t="s">
        <v>5514</v>
      </c>
      <c r="D2037" s="33">
        <v>43622</v>
      </c>
      <c r="E2037" s="33">
        <v>43627</v>
      </c>
      <c r="F2037" s="30">
        <v>80</v>
      </c>
      <c r="G2037" s="30">
        <v>5</v>
      </c>
      <c r="H2037" s="29" t="s">
        <v>12</v>
      </c>
      <c r="I2037" s="29" t="s">
        <v>15</v>
      </c>
      <c r="J2037" s="30">
        <v>3.4615999999999998</v>
      </c>
      <c r="K2037" s="30">
        <v>3.48</v>
      </c>
      <c r="L2037" s="30"/>
      <c r="M2037" s="30">
        <v>1.25</v>
      </c>
      <c r="N2037" s="84">
        <f>[1]!b_anal_modidura_cnbd(A2037,E2037,1)</f>
        <v>4.1824000000000003</v>
      </c>
      <c r="O2037" s="85">
        <f>[1]!b_anal_yield_cnbd(A2037,D2037-1,1)</f>
        <v>3.5249000000000001</v>
      </c>
      <c r="P2037" s="86">
        <f>IF(U:U="国开1",0.09/N2037+J2037,IF(U:U="国开3",0.14/N2037+J2037,IF(U:U="国开5",0.24/N2037+J2037,IF(U:U="国开7",0.24/N2037+J2037,IF(U:U="国开10",0.29/N2037+J2037,IF(U:U="口行1",0.08/N2037+J2037,IF(U:U="口行2",0.08/N2037+J2037,IF(U:U="口行3",0.08/N2037+J2037,IF(U:U="口行5",0.13/N2037+J2037,IF(U:U="口行7",0.13/N2037+J2037,IF(U:U="口行10",0.18/N2037+J2037,IF(U:U="农发1",0.09/N2037+J2037,IF(U:U="农发2",0.09/N2037+J2037,IF(U:U="农发3",0.09/N2037+J2037,IF(U:U="农发5",0.14/N2037+J2037,IF(U:U="农发7",0.19/N2037+J2037,IF(U:U="农发10",0.19/N2037+J2037,IF(U:U="农发20",0.24/N2037+J2037,IF(U:U="国债1",0.05/N2037+J2037,IF(U:U="国债2",0.05/N2037+J2037,IF(U:U="国债3",0.05/N2037+J2037,IF(U:U="国开0",0,IF(U:U="农发0",0,IF(U:U="国债0",0,IF(U:U="口行0",0,0.1/N2037+J2037)))))))))))))))))))))))))</f>
        <v>3.518983320581484</v>
      </c>
      <c r="Q2037" s="1"/>
      <c r="R2037" s="88">
        <f t="shared" si="62"/>
        <v>-0.59166794185161464</v>
      </c>
      <c r="S2037" s="1"/>
      <c r="U2037" s="1" t="str">
        <f>IF(I:I="国家开发银行","国开",IF(I:I="中国进出口银行","口行",IF(I:I="中国农业发展银行","农发","国债")))&amp;IF(G:G&lt;1,"0",G2037)</f>
        <v>国开5</v>
      </c>
      <c r="W2037" s="1"/>
      <c r="X2037" s="1"/>
    </row>
    <row r="2038" spans="1:24" ht="15.75" hidden="1" x14ac:dyDescent="0.25">
      <c r="A2038" s="113" t="str">
        <f t="shared" si="63"/>
        <v>190310.IB</v>
      </c>
      <c r="B2038" s="29" t="s">
        <v>5515</v>
      </c>
      <c r="C2038" s="29" t="s">
        <v>5516</v>
      </c>
      <c r="D2038" s="33">
        <v>43622</v>
      </c>
      <c r="E2038" s="33">
        <v>43626</v>
      </c>
      <c r="F2038" s="30">
        <v>30</v>
      </c>
      <c r="G2038" s="30">
        <v>10</v>
      </c>
      <c r="H2038" s="29" t="s">
        <v>12</v>
      </c>
      <c r="I2038" s="29" t="s">
        <v>22</v>
      </c>
      <c r="J2038" s="30">
        <v>3.8388</v>
      </c>
      <c r="K2038" s="30">
        <v>2.85</v>
      </c>
      <c r="L2038" s="30"/>
      <c r="M2038" s="30">
        <v>3.43</v>
      </c>
      <c r="N2038" s="84">
        <f>[1]!b_anal_modidura_cnbd(A2038,E2038,1)</f>
        <v>8.1102000000000007</v>
      </c>
      <c r="O2038" s="85">
        <f>[1]!b_anal_yield_cnbd(A2038,D2038-1,1)</f>
        <v>3.87</v>
      </c>
      <c r="P2038" s="86">
        <f>IF(U:U="国开1",0.09/N2038+J2038,IF(U:U="国开3",0.14/N2038+J2038,IF(U:U="国开5",0.24/N2038+J2038,IF(U:U="国开7",0.24/N2038+J2038,IF(U:U="国开10",0.29/N2038+J2038,IF(U:U="口行1",0.08/N2038+J2038,IF(U:U="口行2",0.08/N2038+J2038,IF(U:U="口行3",0.08/N2038+J2038,IF(U:U="口行5",0.13/N2038+J2038,IF(U:U="口行7",0.13/N2038+J2038,IF(U:U="口行10",0.18/N2038+J2038,IF(U:U="农发1",0.09/N2038+J2038,IF(U:U="农发2",0.09/N2038+J2038,IF(U:U="农发3",0.09/N2038+J2038,IF(U:U="农发5",0.14/N2038+J2038,IF(U:U="农发7",0.19/N2038+J2038,IF(U:U="农发10",0.19/N2038+J2038,IF(U:U="农发20",0.24/N2038+J2038,IF(U:U="国债1",0.05/N2038+J2038,IF(U:U="国债2",0.05/N2038+J2038,IF(U:U="国债3",0.05/N2038+J2038,IF(U:U="国开0",0,IF(U:U="农发0",0,IF(U:U="国债0",0,IF(U:U="口行0",0,0.1/N2038+J2038)))))))))))))))))))))))))</f>
        <v>3.8609942738773397</v>
      </c>
      <c r="Q2038" s="1"/>
      <c r="R2038" s="88">
        <f t="shared" si="62"/>
        <v>-0.90057261226603735</v>
      </c>
      <c r="S2038" s="1"/>
      <c r="U2038" s="1" t="str">
        <f>IF(I:I="国家开发银行","国开",IF(I:I="中国进出口银行","口行",IF(I:I="中国农业发展银行","农发","国债")))&amp;IF(G:G&lt;1,"0",G2038)</f>
        <v>口行10</v>
      </c>
      <c r="W2038" s="1"/>
      <c r="X2038" s="1"/>
    </row>
    <row r="2039" spans="1:24" ht="15.75" hidden="1" x14ac:dyDescent="0.25">
      <c r="A2039" s="113" t="str">
        <f t="shared" si="63"/>
        <v>190305.IB</v>
      </c>
      <c r="B2039" s="29" t="s">
        <v>5517</v>
      </c>
      <c r="C2039" s="29" t="s">
        <v>5518</v>
      </c>
      <c r="D2039" s="33">
        <v>43622</v>
      </c>
      <c r="E2039" s="33">
        <v>43626</v>
      </c>
      <c r="F2039" s="30">
        <v>53.9</v>
      </c>
      <c r="G2039" s="30">
        <v>5</v>
      </c>
      <c r="H2039" s="29" t="s">
        <v>12</v>
      </c>
      <c r="I2039" s="29" t="s">
        <v>22</v>
      </c>
      <c r="J2039" s="30">
        <v>3.5600999999999998</v>
      </c>
      <c r="K2039" s="30">
        <v>2.79</v>
      </c>
      <c r="L2039" s="30"/>
      <c r="M2039" s="30">
        <v>4.17</v>
      </c>
      <c r="N2039" s="84">
        <f>[1]!b_anal_modidura_cnbd(A2039,E2039,1)</f>
        <v>4.2115</v>
      </c>
      <c r="O2039" s="85">
        <f>[1]!b_anal_yield_cnbd(A2039,D2039-1,1)</f>
        <v>3.6048</v>
      </c>
      <c r="P2039" s="86">
        <f>IF(U:U="国开1",0.09/N2039+J2039,IF(U:U="国开3",0.14/N2039+J2039,IF(U:U="国开5",0.24/N2039+J2039,IF(U:U="国开7",0.24/N2039+J2039,IF(U:U="国开10",0.29/N2039+J2039,IF(U:U="口行1",0.08/N2039+J2039,IF(U:U="口行2",0.08/N2039+J2039,IF(U:U="口行3",0.08/N2039+J2039,IF(U:U="口行5",0.13/N2039+J2039,IF(U:U="口行7",0.13/N2039+J2039,IF(U:U="口行10",0.18/N2039+J2039,IF(U:U="农发1",0.09/N2039+J2039,IF(U:U="农发2",0.09/N2039+J2039,IF(U:U="农发3",0.09/N2039+J2039,IF(U:U="农发5",0.14/N2039+J2039,IF(U:U="农发7",0.19/N2039+J2039,IF(U:U="农发10",0.19/N2039+J2039,IF(U:U="农发20",0.24/N2039+J2039,IF(U:U="国债1",0.05/N2039+J2039,IF(U:U="国债2",0.05/N2039+J2039,IF(U:U="国债3",0.05/N2039+J2039,IF(U:U="国开0",0,IF(U:U="农发0",0,IF(U:U="国债0",0,IF(U:U="口行0",0,0.1/N2039+J2039)))))))))))))))))))))))))</f>
        <v>3.5909678618069569</v>
      </c>
      <c r="Q2039" s="1"/>
      <c r="R2039" s="88">
        <f t="shared" si="62"/>
        <v>-1.3832138193043075</v>
      </c>
      <c r="S2039" s="1"/>
      <c r="U2039" s="1" t="str">
        <f>IF(I:I="国家开发银行","国开",IF(I:I="中国进出口银行","口行",IF(I:I="中国农业发展银行","农发","国债")))&amp;IF(G:G&lt;1,"0",G2039)</f>
        <v>口行5</v>
      </c>
      <c r="W2039" s="1"/>
      <c r="X2039" s="1"/>
    </row>
    <row r="2040" spans="1:24" ht="15.75" hidden="1" x14ac:dyDescent="0.25">
      <c r="A2040" s="113" t="str">
        <f t="shared" si="63"/>
        <v>190306.IB</v>
      </c>
      <c r="B2040" s="29" t="s">
        <v>5519</v>
      </c>
      <c r="C2040" s="29" t="s">
        <v>5520</v>
      </c>
      <c r="D2040" s="33">
        <v>43622</v>
      </c>
      <c r="E2040" s="33">
        <v>43626</v>
      </c>
      <c r="F2040" s="30">
        <v>55.5</v>
      </c>
      <c r="G2040" s="30">
        <v>3</v>
      </c>
      <c r="H2040" s="29" t="s">
        <v>12</v>
      </c>
      <c r="I2040" s="29" t="s">
        <v>22</v>
      </c>
      <c r="J2040" s="30">
        <v>3.3426</v>
      </c>
      <c r="K2040" s="30">
        <v>2.65</v>
      </c>
      <c r="L2040" s="30"/>
      <c r="M2040" s="30">
        <v>4.34</v>
      </c>
      <c r="N2040" s="84">
        <f>[1]!b_anal_modidura_cnbd(A2040,E2040,1)</f>
        <v>2.79</v>
      </c>
      <c r="O2040" s="85">
        <f>[1]!b_anal_yield_cnbd(A2040,D2040-1,1)</f>
        <v>3.3849999999999998</v>
      </c>
      <c r="P2040" s="86">
        <f>IF(U:U="国开1",0.09/N2040+J2040,IF(U:U="国开3",0.14/N2040+J2040,IF(U:U="国开5",0.24/N2040+J2040,IF(U:U="国开7",0.24/N2040+J2040,IF(U:U="国开10",0.29/N2040+J2040,IF(U:U="口行1",0.08/N2040+J2040,IF(U:U="口行2",0.08/N2040+J2040,IF(U:U="口行3",0.08/N2040+J2040,IF(U:U="口行5",0.13/N2040+J2040,IF(U:U="口行7",0.13/N2040+J2040,IF(U:U="口行10",0.18/N2040+J2040,IF(U:U="农发1",0.09/N2040+J2040,IF(U:U="农发2",0.09/N2040+J2040,IF(U:U="农发3",0.09/N2040+J2040,IF(U:U="农发5",0.14/N2040+J2040,IF(U:U="农发7",0.19/N2040+J2040,IF(U:U="农发10",0.19/N2040+J2040,IF(U:U="农发20",0.24/N2040+J2040,IF(U:U="国债1",0.05/N2040+J2040,IF(U:U="国债2",0.05/N2040+J2040,IF(U:U="国债3",0.05/N2040+J2040,IF(U:U="国开0",0,IF(U:U="农发0",0,IF(U:U="国债0",0,IF(U:U="口行0",0,0.1/N2040+J2040)))))))))))))))))))))))))</f>
        <v>3.3712738351254479</v>
      </c>
      <c r="Q2040" s="1"/>
      <c r="R2040" s="88">
        <f t="shared" si="62"/>
        <v>-1.3726164874551916</v>
      </c>
      <c r="S2040" s="1"/>
      <c r="U2040" s="1" t="str">
        <f>IF(I:I="国家开发银行","国开",IF(I:I="中国进出口银行","口行",IF(I:I="中国农业发展银行","农发","国债")))&amp;IF(G:G&lt;1,"0",G2040)</f>
        <v>口行3</v>
      </c>
      <c r="W2040" s="1"/>
      <c r="X2040" s="1"/>
    </row>
    <row r="2041" spans="1:24" ht="15.75" hidden="1" x14ac:dyDescent="0.25">
      <c r="A2041" s="113" t="str">
        <f t="shared" si="63"/>
        <v>190210.IB</v>
      </c>
      <c r="B2041" s="29" t="s">
        <v>5521</v>
      </c>
      <c r="C2041" s="29" t="s">
        <v>5522</v>
      </c>
      <c r="D2041" s="33">
        <v>43622</v>
      </c>
      <c r="E2041" s="33">
        <v>43627</v>
      </c>
      <c r="F2041" s="30">
        <v>150</v>
      </c>
      <c r="G2041" s="30">
        <v>10</v>
      </c>
      <c r="H2041" s="29" t="s">
        <v>12</v>
      </c>
      <c r="I2041" s="29" t="s">
        <v>15</v>
      </c>
      <c r="J2041" s="30">
        <v>3.6166999999999998</v>
      </c>
      <c r="K2041" s="30">
        <v>3.05</v>
      </c>
      <c r="L2041" s="30"/>
      <c r="M2041" s="30">
        <v>7.76</v>
      </c>
      <c r="N2041" s="84">
        <f>[1]!b_anal_modidura_cnbd(A2041,E2041,1)</f>
        <v>8.1943000000000001</v>
      </c>
      <c r="O2041" s="85">
        <f>[1]!b_anal_yield_cnbd(A2041,D2041-1,1)</f>
        <v>3.64</v>
      </c>
      <c r="P2041" s="86">
        <f>IF(U:U="国开1",0.09/N2041+J2041,IF(U:U="国开3",0.14/N2041+J2041,IF(U:U="国开5",0.24/N2041+J2041,IF(U:U="国开7",0.24/N2041+J2041,IF(U:U="国开10",0.29/N2041+J2041,IF(U:U="口行1",0.08/N2041+J2041,IF(U:U="口行2",0.08/N2041+J2041,IF(U:U="口行3",0.08/N2041+J2041,IF(U:U="口行5",0.13/N2041+J2041,IF(U:U="口行7",0.13/N2041+J2041,IF(U:U="口行10",0.18/N2041+J2041,IF(U:U="农发1",0.09/N2041+J2041,IF(U:U="农发2",0.09/N2041+J2041,IF(U:U="农发3",0.09/N2041+J2041,IF(U:U="农发5",0.14/N2041+J2041,IF(U:U="农发7",0.19/N2041+J2041,IF(U:U="农发10",0.19/N2041+J2041,IF(U:U="农发20",0.24/N2041+J2041,IF(U:U="国债1",0.05/N2041+J2041,IF(U:U="国债2",0.05/N2041+J2041,IF(U:U="国债3",0.05/N2041+J2041,IF(U:U="国开0",0,IF(U:U="农发0",0,IF(U:U="国债0",0,IF(U:U="口行0",0,0.1/N2041+J2041)))))))))))))))))))))))))</f>
        <v>3.652090454340212</v>
      </c>
      <c r="Q2041" s="1"/>
      <c r="R2041" s="88">
        <f t="shared" si="62"/>
        <v>1.2090454340211831</v>
      </c>
      <c r="S2041" s="1"/>
      <c r="U2041" s="1" t="str">
        <f>IF(I:I="国家开发银行","国开",IF(I:I="中国进出口银行","口行",IF(I:I="中国农业发展银行","农发","国债")))&amp;IF(G:G&lt;1,"0",G2041)</f>
        <v>国开10</v>
      </c>
      <c r="W2041" s="1"/>
      <c r="X2041" s="1"/>
    </row>
    <row r="2042" spans="1:24" ht="15.75" hidden="1" x14ac:dyDescent="0.25">
      <c r="A2042" s="113" t="str">
        <f t="shared" si="63"/>
        <v>190403.IB</v>
      </c>
      <c r="B2042" s="29" t="s">
        <v>5523</v>
      </c>
      <c r="C2042" s="29" t="s">
        <v>5524</v>
      </c>
      <c r="D2042" s="33">
        <v>43626</v>
      </c>
      <c r="E2042" s="33">
        <v>43628</v>
      </c>
      <c r="F2042" s="30">
        <v>30</v>
      </c>
      <c r="G2042" s="30">
        <v>3</v>
      </c>
      <c r="H2042" s="29" t="s">
        <v>12</v>
      </c>
      <c r="I2042" s="29" t="s">
        <v>41</v>
      </c>
      <c r="J2042" s="30">
        <v>3.3113000000000001</v>
      </c>
      <c r="K2042" s="30">
        <v>5.27</v>
      </c>
      <c r="L2042" s="30"/>
      <c r="M2042" s="30">
        <v>17</v>
      </c>
      <c r="N2042" s="84">
        <f>[1]!b_anal_modidura_cnbd(A2042,E2042,1)</f>
        <v>2.6274000000000002</v>
      </c>
      <c r="O2042" s="85">
        <f>[1]!b_anal_yield_cnbd(A2042,D2042,1)</f>
        <v>3.3572000000000002</v>
      </c>
      <c r="P2042" s="86">
        <f>IF(U:U="国开1",0.09/N2042+J2042,IF(U:U="国开3",0.14/N2042+J2042,IF(U:U="国开5",0.24/N2042+J2042,IF(U:U="国开7",0.24/N2042+J2042,IF(U:U="国开10",0.29/N2042+J2042,IF(U:U="口行1",0.08/N2042+J2042,IF(U:U="口行2",0.08/N2042+J2042,IF(U:U="口行3",0.08/N2042+J2042,IF(U:U="口行5",0.13/N2042+J2042,IF(U:U="口行7",0.13/N2042+J2042,IF(U:U="口行10",0.18/N2042+J2042,IF(U:U="农发1",0.09/N2042+J2042,IF(U:U="农发2",0.09/N2042+J2042,IF(U:U="农发3",0.09/N2042+J2042,IF(U:U="农发5",0.14/N2042+J2042,IF(U:U="农发7",0.19/N2042+J2042,IF(U:U="农发10",0.19/N2042+J2042,IF(U:U="农发20",0.24/N2042+J2042,IF(U:U="国债1",0.05/N2042+J2042,IF(U:U="国债2",0.05/N2042+J2042,IF(U:U="国债3",0.05/N2042+J2042,IF(U:U="国开0",0,IF(U:U="农发0",0,IF(U:U="国债0",0,IF(U:U="口行0",0,0.1/N2042+J2042)))))))))))))))))))))))))</f>
        <v>3.3455543959808178</v>
      </c>
      <c r="Q2042" s="1"/>
      <c r="R2042" s="88">
        <f t="shared" si="62"/>
        <v>-1.1645604019182354</v>
      </c>
      <c r="S2042" s="1"/>
      <c r="U2042" s="1" t="str">
        <f>IF(I:I="国家开发银行","国开",IF(I:I="中国进出口银行","口行",IF(I:I="中国农业发展银行","农发","国债")))&amp;IF(G:G&lt;1,"0",G2042)</f>
        <v>农发3</v>
      </c>
      <c r="W2042" s="1"/>
      <c r="X2042" s="1"/>
    </row>
    <row r="2043" spans="1:24" ht="15.75" hidden="1" x14ac:dyDescent="0.25">
      <c r="A2043" s="113" t="str">
        <f t="shared" si="63"/>
        <v>190404.IB</v>
      </c>
      <c r="B2043" s="29" t="s">
        <v>5525</v>
      </c>
      <c r="C2043" s="29" t="s">
        <v>5526</v>
      </c>
      <c r="D2043" s="33">
        <v>43626</v>
      </c>
      <c r="E2043" s="33">
        <v>43628</v>
      </c>
      <c r="F2043" s="30">
        <v>40</v>
      </c>
      <c r="G2043" s="30">
        <v>5</v>
      </c>
      <c r="H2043" s="29" t="s">
        <v>12</v>
      </c>
      <c r="I2043" s="29" t="s">
        <v>41</v>
      </c>
      <c r="J2043" s="30">
        <v>3.5575999999999999</v>
      </c>
      <c r="K2043" s="30">
        <v>4.62</v>
      </c>
      <c r="L2043" s="30"/>
      <c r="M2043" s="30">
        <v>1.2</v>
      </c>
      <c r="N2043" s="84">
        <f>[1]!b_anal_modidura_cnbd(A2043,E2043,1)</f>
        <v>4.3230000000000004</v>
      </c>
      <c r="O2043" s="85">
        <f>[1]!b_anal_yield_cnbd(A2043,D2043,1)</f>
        <v>3.6150000000000002</v>
      </c>
      <c r="P2043" s="86">
        <f>IF(U:U="国开1",0.09/N2043+J2043,IF(U:U="国开3",0.14/N2043+J2043,IF(U:U="国开5",0.24/N2043+J2043,IF(U:U="国开7",0.24/N2043+J2043,IF(U:U="国开10",0.29/N2043+J2043,IF(U:U="口行1",0.08/N2043+J2043,IF(U:U="口行2",0.08/N2043+J2043,IF(U:U="口行3",0.08/N2043+J2043,IF(U:U="口行5",0.13/N2043+J2043,IF(U:U="口行7",0.13/N2043+J2043,IF(U:U="口行10",0.18/N2043+J2043,IF(U:U="农发1",0.09/N2043+J2043,IF(U:U="农发2",0.09/N2043+J2043,IF(U:U="农发3",0.09/N2043+J2043,IF(U:U="农发5",0.14/N2043+J2043,IF(U:U="农发7",0.19/N2043+J2043,IF(U:U="农发10",0.19/N2043+J2043,IF(U:U="农发20",0.24/N2043+J2043,IF(U:U="国债1",0.05/N2043+J2043,IF(U:U="国债2",0.05/N2043+J2043,IF(U:U="国债3",0.05/N2043+J2043,IF(U:U="国开0",0,IF(U:U="农发0",0,IF(U:U="国债0",0,IF(U:U="口行0",0,0.1/N2043+J2043)))))))))))))))))))))))))</f>
        <v>3.5899849178811007</v>
      </c>
      <c r="Q2043" s="1"/>
      <c r="R2043" s="88">
        <f t="shared" si="62"/>
        <v>-2.5015082118899468</v>
      </c>
      <c r="S2043" s="1"/>
      <c r="U2043" s="1" t="str">
        <f>IF(I:I="国家开发银行","国开",IF(I:I="中国进出口银行","口行",IF(I:I="中国农业发展银行","农发","国债")))&amp;IF(G:G&lt;1,"0",G2043)</f>
        <v>农发5</v>
      </c>
      <c r="W2043" s="1"/>
      <c r="X2043" s="1"/>
    </row>
    <row r="2044" spans="1:24" ht="15.75" hidden="1" x14ac:dyDescent="0.25">
      <c r="A2044" s="113" t="str">
        <f t="shared" si="63"/>
        <v>190204.IB</v>
      </c>
      <c r="B2044" s="29" t="s">
        <v>5527</v>
      </c>
      <c r="C2044" s="29" t="s">
        <v>5528</v>
      </c>
      <c r="D2044" s="33">
        <v>43627</v>
      </c>
      <c r="E2044" s="33">
        <v>43630</v>
      </c>
      <c r="F2044" s="30">
        <v>50</v>
      </c>
      <c r="G2044" s="30">
        <v>7</v>
      </c>
      <c r="H2044" s="29" t="s">
        <v>12</v>
      </c>
      <c r="I2044" s="29" t="s">
        <v>15</v>
      </c>
      <c r="J2044" s="30">
        <v>3.7717999999999998</v>
      </c>
      <c r="K2044" s="30">
        <v>2.85</v>
      </c>
      <c r="L2044" s="30"/>
      <c r="M2044" s="30">
        <v>12.5</v>
      </c>
      <c r="N2044" s="84">
        <f>[1]!b_anal_modidura_cnbd(A2044,E2044,1)</f>
        <v>5.7794999999999996</v>
      </c>
      <c r="O2044" s="85">
        <f>[1]!b_anal_yield_cnbd(A2044,D2044-1,1)</f>
        <v>3.8</v>
      </c>
      <c r="P2044" s="86">
        <f>IF(U:U="国开1",0.09/N2044+J2044,IF(U:U="国开3",0.14/N2044+J2044,IF(U:U="国开5",0.24/N2044+J2044,IF(U:U="国开7",0.24/N2044+J2044,IF(U:U="国开10",0.29/N2044+J2044,IF(U:U="口行1",0.08/N2044+J2044,IF(U:U="口行2",0.08/N2044+J2044,IF(U:U="口行3",0.08/N2044+J2044,IF(U:U="口行5",0.13/N2044+J2044,IF(U:U="口行7",0.13/N2044+J2044,IF(U:U="口行10",0.18/N2044+J2044,IF(U:U="农发1",0.09/N2044+J2044,IF(U:U="农发2",0.09/N2044+J2044,IF(U:U="农发3",0.09/N2044+J2044,IF(U:U="农发5",0.14/N2044+J2044,IF(U:U="农发7",0.19/N2044+J2044,IF(U:U="农发10",0.19/N2044+J2044,IF(U:U="农发20",0.24/N2044+J2044,IF(U:U="国债1",0.05/N2044+J2044,IF(U:U="国债2",0.05/N2044+J2044,IF(U:U="国债3",0.05/N2044+J2044,IF(U:U="国开0",0,IF(U:U="农发0",0,IF(U:U="国债0",0,IF(U:U="口行0",0,0.1/N2044+J2044)))))))))))))))))))))))))</f>
        <v>3.8133260835712428</v>
      </c>
      <c r="Q2044" s="1"/>
      <c r="R2044" s="88">
        <f t="shared" si="62"/>
        <v>1.3326083571242986</v>
      </c>
      <c r="S2044" s="1"/>
      <c r="U2044" s="1" t="str">
        <f>IF(I:I="国家开发银行","国开",IF(I:I="中国进出口银行","口行",IF(I:I="中国农业发展银行","农发","国债")))&amp;IF(G:G&lt;1,"0",G2044)</f>
        <v>国开7</v>
      </c>
      <c r="W2044" s="1"/>
      <c r="X2044" s="1"/>
    </row>
    <row r="2045" spans="1:24" ht="15.75" hidden="1" x14ac:dyDescent="0.25">
      <c r="A2045" s="113" t="str">
        <f t="shared" si="63"/>
        <v>190207.IB</v>
      </c>
      <c r="B2045" s="29" t="s">
        <v>5529</v>
      </c>
      <c r="C2045" s="29" t="s">
        <v>5530</v>
      </c>
      <c r="D2045" s="33">
        <v>43627</v>
      </c>
      <c r="E2045" s="33">
        <v>43630</v>
      </c>
      <c r="F2045" s="30">
        <v>67.099999999999994</v>
      </c>
      <c r="G2045" s="30">
        <v>3</v>
      </c>
      <c r="H2045" s="29" t="s">
        <v>12</v>
      </c>
      <c r="I2045" s="29" t="s">
        <v>15</v>
      </c>
      <c r="J2045" s="30">
        <v>3.2564000000000002</v>
      </c>
      <c r="K2045" s="30">
        <v>2.96</v>
      </c>
      <c r="L2045" s="30"/>
      <c r="M2045" s="30">
        <v>1.43</v>
      </c>
      <c r="N2045" s="84">
        <f>[1]!b_anal_modidura_cnbd(A2045,E2045,1)</f>
        <v>2.7416</v>
      </c>
      <c r="O2045" s="85">
        <f>[1]!b_anal_yield_cnbd(A2045,D2045-1,1)</f>
        <v>3.31</v>
      </c>
      <c r="P2045" s="86">
        <f>IF(U:U="国开1",0.09/N2045+J2045,IF(U:U="国开3",0.14/N2045+J2045,IF(U:U="国开5",0.24/N2045+J2045,IF(U:U="国开7",0.24/N2045+J2045,IF(U:U="国开10",0.29/N2045+J2045,IF(U:U="口行1",0.08/N2045+J2045,IF(U:U="口行2",0.08/N2045+J2045,IF(U:U="口行3",0.08/N2045+J2045,IF(U:U="口行5",0.13/N2045+J2045,IF(U:U="口行7",0.13/N2045+J2045,IF(U:U="口行10",0.18/N2045+J2045,IF(U:U="农发1",0.09/N2045+J2045,IF(U:U="农发2",0.09/N2045+J2045,IF(U:U="农发3",0.09/N2045+J2045,IF(U:U="农发5",0.14/N2045+J2045,IF(U:U="农发7",0.19/N2045+J2045,IF(U:U="农发10",0.19/N2045+J2045,IF(U:U="农发20",0.24/N2045+J2045,IF(U:U="国债1",0.05/N2045+J2045,IF(U:U="国债2",0.05/N2045+J2045,IF(U:U="国债3",0.05/N2045+J2045,IF(U:U="国开0",0,IF(U:U="农发0",0,IF(U:U="国债0",0,IF(U:U="口行0",0,0.1/N2045+J2045)))))))))))))))))))))))))</f>
        <v>3.3074650714911003</v>
      </c>
      <c r="Q2045" s="1"/>
      <c r="R2045" s="88">
        <f t="shared" si="62"/>
        <v>-0.2534928508899803</v>
      </c>
      <c r="S2045" s="1"/>
      <c r="U2045" s="1" t="str">
        <f>IF(I:I="国家开发银行","国开",IF(I:I="中国进出口银行","口行",IF(I:I="中国农业发展银行","农发","国债")))&amp;IF(G:G&lt;1,"0",G2045)</f>
        <v>国开3</v>
      </c>
      <c r="W2045" s="1"/>
      <c r="X2045" s="1"/>
    </row>
    <row r="2046" spans="1:24" ht="15.75" hidden="1" x14ac:dyDescent="0.25">
      <c r="A2046" s="113" t="str">
        <f t="shared" si="63"/>
        <v>190401.IB</v>
      </c>
      <c r="B2046" s="29" t="s">
        <v>5531</v>
      </c>
      <c r="C2046" s="29" t="s">
        <v>5532</v>
      </c>
      <c r="D2046" s="33">
        <v>43628</v>
      </c>
      <c r="E2046" s="33">
        <v>43630</v>
      </c>
      <c r="F2046" s="30">
        <v>75.5</v>
      </c>
      <c r="G2046" s="30">
        <v>10</v>
      </c>
      <c r="H2046" s="29" t="s">
        <v>12</v>
      </c>
      <c r="I2046" s="29" t="s">
        <v>41</v>
      </c>
      <c r="J2046" s="30">
        <v>3.8589000000000002</v>
      </c>
      <c r="K2046" s="30">
        <v>3.03</v>
      </c>
      <c r="L2046" s="30"/>
      <c r="M2046" s="30">
        <v>1.03</v>
      </c>
      <c r="N2046" s="84">
        <f>[1]!b_anal_modidura_cnbd(A2046,E2046,1)</f>
        <v>7.8289999999999997</v>
      </c>
      <c r="O2046" s="85">
        <f>[1]!b_anal_yield_cnbd(A2046,D2046-1,1)</f>
        <v>3.8969999999999998</v>
      </c>
      <c r="P2046" s="86">
        <f>IF(U:U="国开1",0.09/N2046+J2046,IF(U:U="国开3",0.14/N2046+J2046,IF(U:U="国开5",0.24/N2046+J2046,IF(U:U="国开7",0.24/N2046+J2046,IF(U:U="国开10",0.29/N2046+J2046,IF(U:U="口行1",0.08/N2046+J2046,IF(U:U="口行2",0.08/N2046+J2046,IF(U:U="口行3",0.08/N2046+J2046,IF(U:U="口行5",0.13/N2046+J2046,IF(U:U="口行7",0.13/N2046+J2046,IF(U:U="口行10",0.18/N2046+J2046,IF(U:U="农发1",0.09/N2046+J2046,IF(U:U="农发2",0.09/N2046+J2046,IF(U:U="农发3",0.09/N2046+J2046,IF(U:U="农发5",0.14/N2046+J2046,IF(U:U="农发7",0.19/N2046+J2046,IF(U:U="农发10",0.19/N2046+J2046,IF(U:U="农发20",0.24/N2046+J2046,IF(U:U="国债1",0.05/N2046+J2046,IF(U:U="国债2",0.05/N2046+J2046,IF(U:U="国债3",0.05/N2046+J2046,IF(U:U="国开0",0,IF(U:U="农发0",0,IF(U:U="国债0",0,IF(U:U="口行0",0,0.1/N2046+J2046)))))))))))))))))))))))))</f>
        <v>3.8831687444118024</v>
      </c>
      <c r="Q2046" s="1"/>
      <c r="R2046" s="88">
        <f t="shared" si="62"/>
        <v>-1.3831255588197422</v>
      </c>
      <c r="S2046" s="1"/>
      <c r="U2046" s="1" t="str">
        <f>IF(I:I="国家开发银行","国开",IF(I:I="中国进出口银行","口行",IF(I:I="中国农业发展银行","农发","国债")))&amp;IF(G:G&lt;1,"0",G2046)</f>
        <v>农发10</v>
      </c>
      <c r="W2046" s="1"/>
      <c r="X2046" s="1"/>
    </row>
    <row r="2047" spans="1:24" ht="15.75" hidden="1" x14ac:dyDescent="0.25">
      <c r="A2047" s="113" t="str">
        <f t="shared" si="63"/>
        <v>190004.IB</v>
      </c>
      <c r="B2047" s="29" t="s">
        <v>5533</v>
      </c>
      <c r="C2047" s="29" t="s">
        <v>5534</v>
      </c>
      <c r="D2047" s="33">
        <v>43628</v>
      </c>
      <c r="E2047" s="33">
        <v>43629</v>
      </c>
      <c r="F2047" s="30">
        <v>480.1</v>
      </c>
      <c r="G2047" s="30">
        <v>5</v>
      </c>
      <c r="H2047" s="29" t="s">
        <v>12</v>
      </c>
      <c r="I2047" s="29" t="s">
        <v>31</v>
      </c>
      <c r="J2047" s="30">
        <v>3.0758000000000001</v>
      </c>
      <c r="K2047" s="30">
        <v>3.51</v>
      </c>
      <c r="L2047" s="30">
        <v>3.0954999999999999</v>
      </c>
      <c r="M2047" s="30">
        <v>2.5499999999999998</v>
      </c>
      <c r="N2047" s="84">
        <f>[1]!b_anal_modidura_cnbd(A2047,E2047,1)</f>
        <v>4.3933999999999997</v>
      </c>
      <c r="O2047" s="85">
        <f>[1]!b_anal_yield_cnbd(A2047,D2047-1,1)</f>
        <v>3.1000999999999999</v>
      </c>
      <c r="P2047" s="86">
        <f>IF(U:U="国开1",0.09/N2047+J2047,IF(U:U="国开3",0.14/N2047+J2047,IF(U:U="国开5",0.24/N2047+J2047,IF(U:U="国开7",0.24/N2047+J2047,IF(U:U="国开10",0.29/N2047+J2047,IF(U:U="口行1",0.08/N2047+J2047,IF(U:U="口行2",0.08/N2047+J2047,IF(U:U="口行3",0.08/N2047+J2047,IF(U:U="口行5",0.13/N2047+J2047,IF(U:U="口行7",0.13/N2047+J2047,IF(U:U="口行10",0.18/N2047+J2047,IF(U:U="农发1",0.09/N2047+J2047,IF(U:U="农发2",0.09/N2047+J2047,IF(U:U="农发3",0.09/N2047+J2047,IF(U:U="农发5",0.14/N2047+J2047,IF(U:U="农发7",0.19/N2047+J2047,IF(U:U="农发10",0.19/N2047+J2047,IF(U:U="农发20",0.24/N2047+J2047,IF(U:U="国债1",0.05/N2047+J2047,IF(U:U="国债2",0.05/N2047+J2047,IF(U:U="国债3",0.05/N2047+J2047,IF(U:U="国开0",0,IF(U:U="农发0",0,IF(U:U="国债0",0,IF(U:U="口行0",0,0.1/N2047+J2047)))))))))))))))))))))))))</f>
        <v>3.0985614148495473</v>
      </c>
      <c r="Q2047" s="1"/>
      <c r="R2047" s="88">
        <f t="shared" si="62"/>
        <v>-0.1538585150452576</v>
      </c>
      <c r="S2047" s="1"/>
      <c r="U2047" s="1" t="str">
        <f>IF(I:I="国家开发银行","国开",IF(I:I="中国进出口银行","口行",IF(I:I="中国农业发展银行","农发","国债")))&amp;IF(G:G&lt;1,"0",G2047)</f>
        <v>国债5</v>
      </c>
      <c r="W2047" s="1"/>
      <c r="X2047" s="1"/>
    </row>
    <row r="2048" spans="1:24" ht="15.75" hidden="1" x14ac:dyDescent="0.25">
      <c r="A2048" s="113" t="str">
        <f t="shared" si="63"/>
        <v>180411.IB</v>
      </c>
      <c r="B2048" s="29" t="s">
        <v>5535</v>
      </c>
      <c r="C2048" s="29" t="s">
        <v>5536</v>
      </c>
      <c r="D2048" s="33">
        <v>43628</v>
      </c>
      <c r="E2048" s="33">
        <v>43630</v>
      </c>
      <c r="F2048" s="30">
        <v>30</v>
      </c>
      <c r="G2048" s="30">
        <v>7</v>
      </c>
      <c r="H2048" s="29" t="s">
        <v>12</v>
      </c>
      <c r="I2048" s="29" t="s">
        <v>41</v>
      </c>
      <c r="J2048" s="30">
        <v>3.7888000000000002</v>
      </c>
      <c r="K2048" s="30">
        <v>3.86</v>
      </c>
      <c r="L2048" s="30"/>
      <c r="M2048" s="30">
        <v>1.8</v>
      </c>
      <c r="N2048" s="84">
        <f>[1]!b_anal_modidura_cnbd(A2048,E2048,1)</f>
        <v>5.4539</v>
      </c>
      <c r="O2048" s="85">
        <f>[1]!b_anal_yield_cnbd(A2048,D2048-1,1)</f>
        <v>3.83</v>
      </c>
      <c r="P2048" s="86">
        <f>IF(U:U="国开1",0.09/N2048+J2048,IF(U:U="国开3",0.14/N2048+J2048,IF(U:U="国开5",0.24/N2048+J2048,IF(U:U="国开7",0.24/N2048+J2048,IF(U:U="国开10",0.29/N2048+J2048,IF(U:U="口行1",0.08/N2048+J2048,IF(U:U="口行2",0.08/N2048+J2048,IF(U:U="口行3",0.08/N2048+J2048,IF(U:U="口行5",0.13/N2048+J2048,IF(U:U="口行7",0.13/N2048+J2048,IF(U:U="口行10",0.18/N2048+J2048,IF(U:U="农发1",0.09/N2048+J2048,IF(U:U="农发2",0.09/N2048+J2048,IF(U:U="农发3",0.09/N2048+J2048,IF(U:U="农发5",0.14/N2048+J2048,IF(U:U="农发7",0.19/N2048+J2048,IF(U:U="农发10",0.19/N2048+J2048,IF(U:U="农发20",0.24/N2048+J2048,IF(U:U="国债1",0.05/N2048+J2048,IF(U:U="国债2",0.05/N2048+J2048,IF(U:U="国债3",0.05/N2048+J2048,IF(U:U="国开0",0,IF(U:U="农发0",0,IF(U:U="国债0",0,IF(U:U="口行0",0,0.1/N2048+J2048)))))))))))))))))))))))))</f>
        <v>3.8236374557655992</v>
      </c>
      <c r="Q2048" s="1"/>
      <c r="R2048" s="88">
        <f t="shared" si="62"/>
        <v>-0.63625442344008576</v>
      </c>
      <c r="S2048" s="1"/>
      <c r="U2048" s="1" t="str">
        <f>IF(I:I="国家开发银行","国开",IF(I:I="中国进出口银行","口行",IF(I:I="中国农业发展银行","农发","国债")))&amp;IF(G:G&lt;1,"0",G2048)</f>
        <v>农发7</v>
      </c>
      <c r="W2048" s="1"/>
      <c r="X2048" s="1"/>
    </row>
    <row r="2049" spans="1:24" ht="15.75" hidden="1" x14ac:dyDescent="0.25">
      <c r="A2049" s="113" t="str">
        <f t="shared" si="63"/>
        <v>190306.IB</v>
      </c>
      <c r="B2049" s="29" t="s">
        <v>5537</v>
      </c>
      <c r="C2049" s="29" t="s">
        <v>5538</v>
      </c>
      <c r="D2049" s="33">
        <v>43629</v>
      </c>
      <c r="E2049" s="33">
        <v>43633</v>
      </c>
      <c r="F2049" s="30">
        <v>51</v>
      </c>
      <c r="G2049" s="30">
        <v>3</v>
      </c>
      <c r="H2049" s="29" t="s">
        <v>12</v>
      </c>
      <c r="I2049" s="29" t="s">
        <v>22</v>
      </c>
      <c r="J2049" s="30">
        <v>3.3437000000000001</v>
      </c>
      <c r="K2049" s="30">
        <v>3.08</v>
      </c>
      <c r="L2049" s="30"/>
      <c r="M2049" s="30">
        <v>2.35</v>
      </c>
      <c r="N2049" s="84">
        <f>[1]!b_anal_modidura_cnbd(A2049,E2049,1)</f>
        <v>2.7721</v>
      </c>
      <c r="O2049" s="85">
        <f>[1]!b_anal_yield_cnbd(A2049,D2049-1,1)</f>
        <v>3.3927</v>
      </c>
      <c r="P2049" s="86">
        <f>IF(U:U="国开1",0.09/N2049+J2049,IF(U:U="国开3",0.14/N2049+J2049,IF(U:U="国开5",0.24/N2049+J2049,IF(U:U="国开7",0.24/N2049+J2049,IF(U:U="国开10",0.29/N2049+J2049,IF(U:U="口行1",0.08/N2049+J2049,IF(U:U="口行2",0.08/N2049+J2049,IF(U:U="口行3",0.08/N2049+J2049,IF(U:U="口行5",0.13/N2049+J2049,IF(U:U="口行7",0.13/N2049+J2049,IF(U:U="口行10",0.18/N2049+J2049,IF(U:U="农发1",0.09/N2049+J2049,IF(U:U="农发2",0.09/N2049+J2049,IF(U:U="农发3",0.09/N2049+J2049,IF(U:U="农发5",0.14/N2049+J2049,IF(U:U="农发7",0.19/N2049+J2049,IF(U:U="农发10",0.19/N2049+J2049,IF(U:U="农发20",0.24/N2049+J2049,IF(U:U="国债1",0.05/N2049+J2049,IF(U:U="国债2",0.05/N2049+J2049,IF(U:U="国债3",0.05/N2049+J2049,IF(U:U="国开0",0,IF(U:U="农发0",0,IF(U:U="国债0",0,IF(U:U="口行0",0,0.1/N2049+J2049)))))))))))))))))))))))))</f>
        <v>3.3725589877710043</v>
      </c>
      <c r="Q2049" s="1"/>
      <c r="R2049" s="88">
        <f t="shared" si="62"/>
        <v>-2.014101222899578</v>
      </c>
      <c r="S2049" s="1"/>
      <c r="U2049" s="1" t="str">
        <f>IF(I:I="国家开发银行","国开",IF(I:I="中国进出口银行","口行",IF(I:I="中国农业发展银行","农发","国债")))&amp;IF(G:G&lt;1,"0",G2049)</f>
        <v>口行3</v>
      </c>
      <c r="W2049" s="1"/>
      <c r="X2049" s="1"/>
    </row>
    <row r="2050" spans="1:24" ht="15.75" hidden="1" x14ac:dyDescent="0.25">
      <c r="A2050" s="113" t="str">
        <f t="shared" si="63"/>
        <v>190210.IB</v>
      </c>
      <c r="B2050" s="29" t="s">
        <v>5539</v>
      </c>
      <c r="C2050" s="29" t="s">
        <v>5540</v>
      </c>
      <c r="D2050" s="33">
        <v>43629</v>
      </c>
      <c r="E2050" s="33">
        <v>43634</v>
      </c>
      <c r="F2050" s="30">
        <v>140</v>
      </c>
      <c r="G2050" s="30">
        <v>10</v>
      </c>
      <c r="H2050" s="29" t="s">
        <v>12</v>
      </c>
      <c r="I2050" s="29" t="s">
        <v>15</v>
      </c>
      <c r="J2050" s="30">
        <v>3.625</v>
      </c>
      <c r="K2050" s="30">
        <v>3.03</v>
      </c>
      <c r="L2050" s="30"/>
      <c r="M2050" s="30">
        <v>1.34</v>
      </c>
      <c r="N2050" s="84">
        <f>[1]!b_anal_modidura_cnbd(A2050,E2050,1)</f>
        <v>8.1861999999999995</v>
      </c>
      <c r="O2050" s="85">
        <f>[1]!b_anal_yield_cnbd(A2050,D2050-1,1)</f>
        <v>3.67</v>
      </c>
      <c r="P2050" s="86">
        <f>IF(U:U="国开1",0.09/N2050+J2050,IF(U:U="国开3",0.14/N2050+J2050,IF(U:U="国开5",0.24/N2050+J2050,IF(U:U="国开7",0.24/N2050+J2050,IF(U:U="国开10",0.29/N2050+J2050,IF(U:U="口行1",0.08/N2050+J2050,IF(U:U="口行2",0.08/N2050+J2050,IF(U:U="口行3",0.08/N2050+J2050,IF(U:U="口行5",0.13/N2050+J2050,IF(U:U="口行7",0.13/N2050+J2050,IF(U:U="口行10",0.18/N2050+J2050,IF(U:U="农发1",0.09/N2050+J2050,IF(U:U="农发2",0.09/N2050+J2050,IF(U:U="农发3",0.09/N2050+J2050,IF(U:U="农发5",0.14/N2050+J2050,IF(U:U="农发7",0.19/N2050+J2050,IF(U:U="农发10",0.19/N2050+J2050,IF(U:U="农发20",0.24/N2050+J2050,IF(U:U="国债1",0.05/N2050+J2050,IF(U:U="国债2",0.05/N2050+J2050,IF(U:U="国债3",0.05/N2050+J2050,IF(U:U="国开0",0,IF(U:U="农发0",0,IF(U:U="国债0",0,IF(U:U="口行0",0,0.1/N2050+J2050)))))))))))))))))))))))))</f>
        <v>3.6604254721360339</v>
      </c>
      <c r="Q2050" s="1"/>
      <c r="R2050" s="88">
        <f t="shared" ref="R2050:R2113" si="64">(P2050-O2050)*100</f>
        <v>-0.95745278639660647</v>
      </c>
      <c r="S2050" s="1"/>
      <c r="U2050" s="1" t="str">
        <f>IF(I:I="国家开发银行","国开",IF(I:I="中国进出口银行","口行",IF(I:I="中国农业发展银行","农发","国债")))&amp;IF(G:G&lt;1,"0",G2050)</f>
        <v>国开10</v>
      </c>
      <c r="W2050" s="1"/>
      <c r="X2050" s="1"/>
    </row>
    <row r="2051" spans="1:24" ht="15.75" hidden="1" x14ac:dyDescent="0.25">
      <c r="A2051" s="113" t="str">
        <f t="shared" ref="A2051:A2114" si="65">LEFT(B2051,IFERROR(FIND("X",B2051,7),FIND("Z",B2051,7))-1)&amp;".IB"</f>
        <v>190203.IB</v>
      </c>
      <c r="B2051" s="29" t="s">
        <v>5541</v>
      </c>
      <c r="C2051" s="29" t="s">
        <v>5542</v>
      </c>
      <c r="D2051" s="33">
        <v>43629</v>
      </c>
      <c r="E2051" s="33">
        <v>43634</v>
      </c>
      <c r="F2051" s="30">
        <v>86</v>
      </c>
      <c r="G2051" s="30">
        <v>5</v>
      </c>
      <c r="H2051" s="29" t="s">
        <v>12</v>
      </c>
      <c r="I2051" s="29" t="s">
        <v>15</v>
      </c>
      <c r="J2051" s="30">
        <v>3.5059</v>
      </c>
      <c r="K2051" s="30">
        <v>3.09</v>
      </c>
      <c r="L2051" s="30"/>
      <c r="M2051" s="30">
        <v>1.21</v>
      </c>
      <c r="N2051" s="84">
        <f>[1]!b_anal_modidura_cnbd(A2051,E2051,1)</f>
        <v>4.1677</v>
      </c>
      <c r="O2051" s="85">
        <f>[1]!b_anal_yield_cnbd(A2051,D2051-1,1)</f>
        <v>3.5724</v>
      </c>
      <c r="P2051" s="86">
        <f>IF(U:U="国开1",0.09/N2051+J2051,IF(U:U="国开3",0.14/N2051+J2051,IF(U:U="国开5",0.24/N2051+J2051,IF(U:U="国开7",0.24/N2051+J2051,IF(U:U="国开10",0.29/N2051+J2051,IF(U:U="口行1",0.08/N2051+J2051,IF(U:U="口行2",0.08/N2051+J2051,IF(U:U="口行3",0.08/N2051+J2051,IF(U:U="口行5",0.13/N2051+J2051,IF(U:U="口行7",0.13/N2051+J2051,IF(U:U="口行10",0.18/N2051+J2051,IF(U:U="农发1",0.09/N2051+J2051,IF(U:U="农发2",0.09/N2051+J2051,IF(U:U="农发3",0.09/N2051+J2051,IF(U:U="农发5",0.14/N2051+J2051,IF(U:U="农发7",0.19/N2051+J2051,IF(U:U="农发10",0.19/N2051+J2051,IF(U:U="农发20",0.24/N2051+J2051,IF(U:U="国债1",0.05/N2051+J2051,IF(U:U="国债2",0.05/N2051+J2051,IF(U:U="国债3",0.05/N2051+J2051,IF(U:U="国开0",0,IF(U:U="农发0",0,IF(U:U="国债0",0,IF(U:U="口行0",0,0.1/N2051+J2051)))))))))))))))))))))))))</f>
        <v>3.5634857187417519</v>
      </c>
      <c r="Q2051" s="1"/>
      <c r="R2051" s="88">
        <f t="shared" si="64"/>
        <v>-0.89142812582481135</v>
      </c>
      <c r="S2051" s="1"/>
      <c r="U2051" s="1" t="str">
        <f>IF(I:I="国家开发银行","国开",IF(I:I="中国进出口银行","口行",IF(I:I="中国农业发展银行","农发","国债")))&amp;IF(G:G&lt;1,"0",G2051)</f>
        <v>国开5</v>
      </c>
      <c r="W2051" s="1"/>
      <c r="X2051" s="1"/>
    </row>
    <row r="2052" spans="1:24" ht="15.75" hidden="1" x14ac:dyDescent="0.25">
      <c r="A2052" s="113" t="str">
        <f t="shared" si="65"/>
        <v>190310.IB</v>
      </c>
      <c r="B2052" s="29" t="s">
        <v>5543</v>
      </c>
      <c r="C2052" s="29" t="s">
        <v>5544</v>
      </c>
      <c r="D2052" s="33">
        <v>43629</v>
      </c>
      <c r="E2052" s="33">
        <v>43633</v>
      </c>
      <c r="F2052" s="30">
        <v>30</v>
      </c>
      <c r="G2052" s="30">
        <v>10</v>
      </c>
      <c r="H2052" s="29" t="s">
        <v>12</v>
      </c>
      <c r="I2052" s="29" t="s">
        <v>22</v>
      </c>
      <c r="J2052" s="30">
        <v>3.8673999999999999</v>
      </c>
      <c r="K2052" s="30">
        <v>3.98</v>
      </c>
      <c r="L2052" s="30"/>
      <c r="M2052" s="30">
        <v>8.39</v>
      </c>
      <c r="N2052" s="84">
        <f>[1]!b_anal_modidura_cnbd(A2052,E2052,1)</f>
        <v>8.0944000000000003</v>
      </c>
      <c r="O2052" s="85">
        <f>[1]!b_anal_yield_cnbd(A2052,D2052-1,1)</f>
        <v>3.9024999999999999</v>
      </c>
      <c r="P2052" s="86">
        <f>IF(U:U="国开1",0.09/N2052+J2052,IF(U:U="国开3",0.14/N2052+J2052,IF(U:U="国开5",0.24/N2052+J2052,IF(U:U="国开7",0.24/N2052+J2052,IF(U:U="国开10",0.29/N2052+J2052,IF(U:U="口行1",0.08/N2052+J2052,IF(U:U="口行2",0.08/N2052+J2052,IF(U:U="口行3",0.08/N2052+J2052,IF(U:U="口行5",0.13/N2052+J2052,IF(U:U="口行7",0.13/N2052+J2052,IF(U:U="口行10",0.18/N2052+J2052,IF(U:U="农发1",0.09/N2052+J2052,IF(U:U="农发2",0.09/N2052+J2052,IF(U:U="农发3",0.09/N2052+J2052,IF(U:U="农发5",0.14/N2052+J2052,IF(U:U="农发7",0.19/N2052+J2052,IF(U:U="农发10",0.19/N2052+J2052,IF(U:U="农发20",0.24/N2052+J2052,IF(U:U="国债1",0.05/N2052+J2052,IF(U:U="国债2",0.05/N2052+J2052,IF(U:U="国债3",0.05/N2052+J2052,IF(U:U="国开0",0,IF(U:U="农发0",0,IF(U:U="国债0",0,IF(U:U="口行0",0,0.1/N2052+J2052)))))))))))))))))))))))))</f>
        <v>3.8896375963629177</v>
      </c>
      <c r="Q2052" s="1"/>
      <c r="R2052" s="88">
        <f t="shared" si="64"/>
        <v>-1.2862403637082132</v>
      </c>
      <c r="S2052" s="1"/>
      <c r="U2052" s="1" t="str">
        <f>IF(I:I="国家开发银行","国开",IF(I:I="中国进出口银行","口行",IF(I:I="中国农业发展银行","农发","国债")))&amp;IF(G:G&lt;1,"0",G2052)</f>
        <v>口行10</v>
      </c>
      <c r="W2052" s="1"/>
      <c r="X2052" s="1"/>
    </row>
    <row r="2053" spans="1:24" ht="15.75" hidden="1" x14ac:dyDescent="0.25">
      <c r="A2053" s="113" t="str">
        <f t="shared" si="65"/>
        <v>190305.IB</v>
      </c>
      <c r="B2053" s="29" t="s">
        <v>5545</v>
      </c>
      <c r="C2053" s="29" t="s">
        <v>5546</v>
      </c>
      <c r="D2053" s="33">
        <v>43629</v>
      </c>
      <c r="E2053" s="33">
        <v>43633</v>
      </c>
      <c r="F2053" s="30">
        <v>59</v>
      </c>
      <c r="G2053" s="30">
        <v>5</v>
      </c>
      <c r="H2053" s="29" t="s">
        <v>12</v>
      </c>
      <c r="I2053" s="29" t="s">
        <v>22</v>
      </c>
      <c r="J2053" s="30">
        <v>3.5760999999999998</v>
      </c>
      <c r="K2053" s="30">
        <v>2.6</v>
      </c>
      <c r="L2053" s="30"/>
      <c r="M2053" s="30">
        <v>1.96</v>
      </c>
      <c r="N2053" s="84">
        <f>[1]!b_anal_modidura_cnbd(A2053,E2053,1)</f>
        <v>4.1952999999999996</v>
      </c>
      <c r="O2053" s="85">
        <f>[1]!b_anal_yield_cnbd(A2053,D2053-1,1)</f>
        <v>3.6248999999999998</v>
      </c>
      <c r="P2053" s="86">
        <f>IF(U:U="国开1",0.09/N2053+J2053,IF(U:U="国开3",0.14/N2053+J2053,IF(U:U="国开5",0.24/N2053+J2053,IF(U:U="国开7",0.24/N2053+J2053,IF(U:U="国开10",0.29/N2053+J2053,IF(U:U="口行1",0.08/N2053+J2053,IF(U:U="口行2",0.08/N2053+J2053,IF(U:U="口行3",0.08/N2053+J2053,IF(U:U="口行5",0.13/N2053+J2053,IF(U:U="口行7",0.13/N2053+J2053,IF(U:U="口行10",0.18/N2053+J2053,IF(U:U="农发1",0.09/N2053+J2053,IF(U:U="农发2",0.09/N2053+J2053,IF(U:U="农发3",0.09/N2053+J2053,IF(U:U="农发5",0.14/N2053+J2053,IF(U:U="农发7",0.19/N2053+J2053,IF(U:U="农发10",0.19/N2053+J2053,IF(U:U="农发20",0.24/N2053+J2053,IF(U:U="国债1",0.05/N2053+J2053,IF(U:U="国债2",0.05/N2053+J2053,IF(U:U="国债3",0.05/N2053+J2053,IF(U:U="国开0",0,IF(U:U="农发0",0,IF(U:U="国债0",0,IF(U:U="口行0",0,0.1/N2053+J2053)))))))))))))))))))))))))</f>
        <v>3.607087056944676</v>
      </c>
      <c r="Q2053" s="1"/>
      <c r="R2053" s="88">
        <f t="shared" si="64"/>
        <v>-1.7812943055323771</v>
      </c>
      <c r="S2053" s="1"/>
      <c r="U2053" s="1" t="str">
        <f>IF(I:I="国家开发银行","国开",IF(I:I="中国进出口银行","口行",IF(I:I="中国农业发展银行","农发","国债")))&amp;IF(G:G&lt;1,"0",G2053)</f>
        <v>口行5</v>
      </c>
      <c r="W2053" s="1"/>
      <c r="X2053" s="1"/>
    </row>
    <row r="2054" spans="1:24" ht="15.75" hidden="1" x14ac:dyDescent="0.25">
      <c r="A2054" s="113" t="str">
        <f t="shared" si="65"/>
        <v>190404.IB</v>
      </c>
      <c r="B2054" s="29" t="s">
        <v>5547</v>
      </c>
      <c r="C2054" s="29" t="s">
        <v>5548</v>
      </c>
      <c r="D2054" s="33">
        <v>43633</v>
      </c>
      <c r="E2054" s="33">
        <v>43635</v>
      </c>
      <c r="F2054" s="30">
        <v>40</v>
      </c>
      <c r="G2054" s="30">
        <v>5</v>
      </c>
      <c r="H2054" s="29" t="s">
        <v>12</v>
      </c>
      <c r="I2054" s="29" t="s">
        <v>41</v>
      </c>
      <c r="J2054" s="30">
        <v>3.5038999999999998</v>
      </c>
      <c r="K2054" s="30">
        <v>3.87</v>
      </c>
      <c r="L2054" s="30"/>
      <c r="M2054" s="30">
        <v>1.01</v>
      </c>
      <c r="N2054" s="84">
        <f>[1]!b_anal_modidura_cnbd(A2054,E2054,1)</f>
        <v>4.3085000000000004</v>
      </c>
      <c r="O2054" s="85">
        <f>[1]!b_anal_yield_cnbd(A2054,D2054,1)</f>
        <v>3.56</v>
      </c>
      <c r="P2054" s="86">
        <f>IF(U:U="国开1",0.09/N2054+J2054,IF(U:U="国开3",0.14/N2054+J2054,IF(U:U="国开5",0.24/N2054+J2054,IF(U:U="国开7",0.24/N2054+J2054,IF(U:U="国开10",0.29/N2054+J2054,IF(U:U="口行1",0.08/N2054+J2054,IF(U:U="口行2",0.08/N2054+J2054,IF(U:U="口行3",0.08/N2054+J2054,IF(U:U="口行5",0.13/N2054+J2054,IF(U:U="口行7",0.13/N2054+J2054,IF(U:U="口行10",0.18/N2054+J2054,IF(U:U="农发1",0.09/N2054+J2054,IF(U:U="农发2",0.09/N2054+J2054,IF(U:U="农发3",0.09/N2054+J2054,IF(U:U="农发5",0.14/N2054+J2054,IF(U:U="农发7",0.19/N2054+J2054,IF(U:U="农发10",0.19/N2054+J2054,IF(U:U="农发20",0.24/N2054+J2054,IF(U:U="国债1",0.05/N2054+J2054,IF(U:U="国债2",0.05/N2054+J2054,IF(U:U="国债3",0.05/N2054+J2054,IF(U:U="国开0",0,IF(U:U="农发0",0,IF(U:U="国债0",0,IF(U:U="口行0",0,0.1/N2054+J2054)))))))))))))))))))))))))</f>
        <v>3.5363939073923638</v>
      </c>
      <c r="Q2054" s="1"/>
      <c r="R2054" s="88">
        <f t="shared" si="64"/>
        <v>-2.3606092607636242</v>
      </c>
      <c r="S2054" s="1"/>
      <c r="U2054" s="1" t="str">
        <f>IF(I:I="国家开发银行","国开",IF(I:I="中国进出口银行","口行",IF(I:I="中国农业发展银行","农发","国债")))&amp;IF(G:G&lt;1,"0",G2054)</f>
        <v>农发5</v>
      </c>
      <c r="W2054" s="1"/>
      <c r="X2054" s="1"/>
    </row>
    <row r="2055" spans="1:24" ht="15.75" hidden="1" x14ac:dyDescent="0.25">
      <c r="A2055" s="113" t="str">
        <f t="shared" si="65"/>
        <v>190403.IB</v>
      </c>
      <c r="B2055" s="29" t="s">
        <v>5549</v>
      </c>
      <c r="C2055" s="29" t="s">
        <v>5550</v>
      </c>
      <c r="D2055" s="33">
        <v>43633</v>
      </c>
      <c r="E2055" s="33">
        <v>43635</v>
      </c>
      <c r="F2055" s="30">
        <v>30</v>
      </c>
      <c r="G2055" s="30">
        <v>3</v>
      </c>
      <c r="H2055" s="29" t="s">
        <v>12</v>
      </c>
      <c r="I2055" s="29" t="s">
        <v>41</v>
      </c>
      <c r="J2055" s="30">
        <v>3.2551000000000001</v>
      </c>
      <c r="K2055" s="30">
        <v>6.11</v>
      </c>
      <c r="L2055" s="30"/>
      <c r="M2055" s="30">
        <v>2.0499999999999998</v>
      </c>
      <c r="N2055" s="84">
        <f>[1]!b_anal_modidura_cnbd(A2055,E2055,1)</f>
        <v>2.6112000000000002</v>
      </c>
      <c r="O2055" s="85">
        <f>[1]!b_anal_yield_cnbd(A2055,D2055,1)</f>
        <v>3.3165</v>
      </c>
      <c r="P2055" s="86">
        <f>IF(U:U="国开1",0.09/N2055+J2055,IF(U:U="国开3",0.14/N2055+J2055,IF(U:U="国开5",0.24/N2055+J2055,IF(U:U="国开7",0.24/N2055+J2055,IF(U:U="国开10",0.29/N2055+J2055,IF(U:U="口行1",0.08/N2055+J2055,IF(U:U="口行2",0.08/N2055+J2055,IF(U:U="口行3",0.08/N2055+J2055,IF(U:U="口行5",0.13/N2055+J2055,IF(U:U="口行7",0.13/N2055+J2055,IF(U:U="口行10",0.18/N2055+J2055,IF(U:U="农发1",0.09/N2055+J2055,IF(U:U="农发2",0.09/N2055+J2055,IF(U:U="农发3",0.09/N2055+J2055,IF(U:U="农发5",0.14/N2055+J2055,IF(U:U="农发7",0.19/N2055+J2055,IF(U:U="农发10",0.19/N2055+J2055,IF(U:U="农发20",0.24/N2055+J2055,IF(U:U="国债1",0.05/N2055+J2055,IF(U:U="国债2",0.05/N2055+J2055,IF(U:U="国债3",0.05/N2055+J2055,IF(U:U="国开0",0,IF(U:U="农发0",0,IF(U:U="国债0",0,IF(U:U="口行0",0,0.1/N2055+J2055)))))))))))))))))))))))))</f>
        <v>3.2895669117647062</v>
      </c>
      <c r="Q2055" s="1"/>
      <c r="R2055" s="88">
        <f t="shared" si="64"/>
        <v>-2.6933088235293834</v>
      </c>
      <c r="S2055" s="1"/>
      <c r="U2055" s="1" t="str">
        <f>IF(I:I="国家开发银行","国开",IF(I:I="中国进出口银行","口行",IF(I:I="中国农业发展银行","农发","国债")))&amp;IF(G:G&lt;1,"0",G2055)</f>
        <v>农发3</v>
      </c>
      <c r="W2055" s="1"/>
      <c r="X2055" s="1"/>
    </row>
    <row r="2056" spans="1:24" ht="15.75" hidden="1" x14ac:dyDescent="0.25">
      <c r="A2056" s="113" t="str">
        <f t="shared" si="65"/>
        <v>190204.IB</v>
      </c>
      <c r="B2056" s="29" t="s">
        <v>5551</v>
      </c>
      <c r="C2056" s="29" t="s">
        <v>5552</v>
      </c>
      <c r="D2056" s="33">
        <v>43634</v>
      </c>
      <c r="E2056" s="33">
        <v>43636</v>
      </c>
      <c r="F2056" s="30">
        <v>50</v>
      </c>
      <c r="G2056" s="30">
        <v>7</v>
      </c>
      <c r="H2056" s="29" t="s">
        <v>12</v>
      </c>
      <c r="I2056" s="29" t="s">
        <v>15</v>
      </c>
      <c r="J2056" s="30">
        <v>3.7305999999999999</v>
      </c>
      <c r="K2056" s="30">
        <v>3.61</v>
      </c>
      <c r="L2056" s="30"/>
      <c r="M2056" s="30">
        <v>1.02</v>
      </c>
      <c r="N2056" s="84">
        <f>[1]!b_anal_modidura_cnbd(A2056,E2056,1)</f>
        <v>5.7652000000000001</v>
      </c>
      <c r="O2056" s="85">
        <f>[1]!b_anal_yield_cnbd(A2056,D2056-1,1)</f>
        <v>3.7850000000000001</v>
      </c>
      <c r="P2056" s="86">
        <f>IF(U:U="国开1",0.09/N2056+J2056,IF(U:U="国开3",0.14/N2056+J2056,IF(U:U="国开5",0.24/N2056+J2056,IF(U:U="国开7",0.24/N2056+J2056,IF(U:U="国开10",0.29/N2056+J2056,IF(U:U="口行1",0.08/N2056+J2056,IF(U:U="口行2",0.08/N2056+J2056,IF(U:U="口行3",0.08/N2056+J2056,IF(U:U="口行5",0.13/N2056+J2056,IF(U:U="口行7",0.13/N2056+J2056,IF(U:U="口行10",0.18/N2056+J2056,IF(U:U="农发1",0.09/N2056+J2056,IF(U:U="农发2",0.09/N2056+J2056,IF(U:U="农发3",0.09/N2056+J2056,IF(U:U="农发5",0.14/N2056+J2056,IF(U:U="农发7",0.19/N2056+J2056,IF(U:U="农发10",0.19/N2056+J2056,IF(U:U="农发20",0.24/N2056+J2056,IF(U:U="国债1",0.05/N2056+J2056,IF(U:U="国债2",0.05/N2056+J2056,IF(U:U="国债3",0.05/N2056+J2056,IF(U:U="国开0",0,IF(U:U="农发0",0,IF(U:U="国债0",0,IF(U:U="口行0",0,0.1/N2056+J2056)))))))))))))))))))))))))</f>
        <v>3.7722290848539513</v>
      </c>
      <c r="Q2056" s="1"/>
      <c r="R2056" s="88">
        <f t="shared" si="64"/>
        <v>-1.2770915146048889</v>
      </c>
      <c r="S2056" s="1"/>
      <c r="U2056" s="1" t="str">
        <f>IF(I:I="国家开发银行","国开",IF(I:I="中国进出口银行","口行",IF(I:I="中国农业发展银行","农发","国债")))&amp;IF(G:G&lt;1,"0",G2056)</f>
        <v>国开7</v>
      </c>
      <c r="W2056" s="1"/>
      <c r="X2056" s="1"/>
    </row>
    <row r="2057" spans="1:24" ht="15.75" hidden="1" x14ac:dyDescent="0.25">
      <c r="A2057" s="113" t="str">
        <f t="shared" si="65"/>
        <v>190207.IB</v>
      </c>
      <c r="B2057" s="29" t="s">
        <v>5553</v>
      </c>
      <c r="C2057" s="29" t="s">
        <v>5554</v>
      </c>
      <c r="D2057" s="33">
        <v>43634</v>
      </c>
      <c r="E2057" s="33">
        <v>43636</v>
      </c>
      <c r="F2057" s="30">
        <v>50</v>
      </c>
      <c r="G2057" s="30">
        <v>3</v>
      </c>
      <c r="H2057" s="29" t="s">
        <v>12</v>
      </c>
      <c r="I2057" s="29" t="s">
        <v>15</v>
      </c>
      <c r="J2057" s="30">
        <v>3.1768000000000001</v>
      </c>
      <c r="K2057" s="30">
        <v>4.0999999999999996</v>
      </c>
      <c r="L2057" s="30"/>
      <c r="M2057" s="30">
        <v>1.9</v>
      </c>
      <c r="N2057" s="84">
        <f>[1]!b_anal_modidura_cnbd(A2057,E2057,1)</f>
        <v>2.7282999999999999</v>
      </c>
      <c r="O2057" s="85">
        <f>[1]!b_anal_yield_cnbd(A2057,D2057-1,1)</f>
        <v>3.26</v>
      </c>
      <c r="P2057" s="86">
        <f>IF(U:U="国开1",0.09/N2057+J2057,IF(U:U="国开3",0.14/N2057+J2057,IF(U:U="国开5",0.24/N2057+J2057,IF(U:U="国开7",0.24/N2057+J2057,IF(U:U="国开10",0.29/N2057+J2057,IF(U:U="口行1",0.08/N2057+J2057,IF(U:U="口行2",0.08/N2057+J2057,IF(U:U="口行3",0.08/N2057+J2057,IF(U:U="口行5",0.13/N2057+J2057,IF(U:U="口行7",0.13/N2057+J2057,IF(U:U="口行10",0.18/N2057+J2057,IF(U:U="农发1",0.09/N2057+J2057,IF(U:U="农发2",0.09/N2057+J2057,IF(U:U="农发3",0.09/N2057+J2057,IF(U:U="农发5",0.14/N2057+J2057,IF(U:U="农发7",0.19/N2057+J2057,IF(U:U="农发10",0.19/N2057+J2057,IF(U:U="农发20",0.24/N2057+J2057,IF(U:U="国债1",0.05/N2057+J2057,IF(U:U="国债2",0.05/N2057+J2057,IF(U:U="国债3",0.05/N2057+J2057,IF(U:U="国开0",0,IF(U:U="农发0",0,IF(U:U="国债0",0,IF(U:U="口行0",0,0.1/N2057+J2057)))))))))))))))))))))))))</f>
        <v>3.228114005058095</v>
      </c>
      <c r="Q2057" s="1"/>
      <c r="R2057" s="88">
        <f t="shared" si="64"/>
        <v>-3.1885994941904805</v>
      </c>
      <c r="S2057" s="1"/>
      <c r="U2057" s="1" t="str">
        <f>IF(I:I="国家开发银行","国开",IF(I:I="中国进出口银行","口行",IF(I:I="中国农业发展银行","农发","国债")))&amp;IF(G:G&lt;1,"0",G2057)</f>
        <v>国开3</v>
      </c>
      <c r="W2057" s="1"/>
      <c r="X2057" s="1"/>
    </row>
    <row r="2058" spans="1:24" ht="15.75" hidden="1" x14ac:dyDescent="0.25">
      <c r="A2058" s="113" t="str">
        <f t="shared" si="65"/>
        <v>190006.IB</v>
      </c>
      <c r="B2058" s="29" t="s">
        <v>5555</v>
      </c>
      <c r="C2058" s="29" t="s">
        <v>5556</v>
      </c>
      <c r="D2058" s="33">
        <v>43635</v>
      </c>
      <c r="E2058" s="33">
        <v>43636</v>
      </c>
      <c r="F2058" s="30">
        <v>480.3</v>
      </c>
      <c r="G2058" s="30">
        <v>10</v>
      </c>
      <c r="H2058" s="29" t="s">
        <v>12</v>
      </c>
      <c r="I2058" s="29" t="s">
        <v>31</v>
      </c>
      <c r="J2058" s="30">
        <v>3.2136999999999998</v>
      </c>
      <c r="K2058" s="30">
        <v>3.39</v>
      </c>
      <c r="L2058" s="30">
        <v>3.2328999999999999</v>
      </c>
      <c r="M2058" s="30">
        <v>2.39</v>
      </c>
      <c r="N2058" s="84">
        <f>[1]!b_anal_modidura_cnbd(A2058,E2058,1)</f>
        <v>8.3941999999999997</v>
      </c>
      <c r="O2058" s="85">
        <f>[1]!b_anal_yield_cnbd(A2058,D2058-1,1)</f>
        <v>3.23</v>
      </c>
      <c r="P2058" s="86">
        <f>IF(U:U="国开1",0.09/N2058+J2058,IF(U:U="国开3",0.14/N2058+J2058,IF(U:U="国开5",0.24/N2058+J2058,IF(U:U="国开7",0.24/N2058+J2058,IF(U:U="国开10",0.29/N2058+J2058,IF(U:U="口行1",0.08/N2058+J2058,IF(U:U="口行2",0.08/N2058+J2058,IF(U:U="口行3",0.08/N2058+J2058,IF(U:U="口行5",0.13/N2058+J2058,IF(U:U="口行7",0.13/N2058+J2058,IF(U:U="口行10",0.18/N2058+J2058,IF(U:U="农发1",0.09/N2058+J2058,IF(U:U="农发2",0.09/N2058+J2058,IF(U:U="农发3",0.09/N2058+J2058,IF(U:U="农发5",0.14/N2058+J2058,IF(U:U="农发7",0.19/N2058+J2058,IF(U:U="农发10",0.19/N2058+J2058,IF(U:U="农发20",0.24/N2058+J2058,IF(U:U="国债1",0.05/N2058+J2058,IF(U:U="国债2",0.05/N2058+J2058,IF(U:U="国债3",0.05/N2058+J2058,IF(U:U="国开0",0,IF(U:U="农发0",0,IF(U:U="国债0",0,IF(U:U="口行0",0,0.1/N2058+J2058)))))))))))))))))))))))))</f>
        <v>3.2256129875390149</v>
      </c>
      <c r="Q2058" s="1"/>
      <c r="R2058" s="88">
        <f t="shared" si="64"/>
        <v>-0.43870124609850514</v>
      </c>
      <c r="S2058" s="1"/>
      <c r="U2058" s="1" t="str">
        <f>IF(I:I="国家开发银行","国开",IF(I:I="中国进出口银行","口行",IF(I:I="中国农业发展银行","农发","国债")))&amp;IF(G:G&lt;1,"0",G2058)</f>
        <v>国债10</v>
      </c>
      <c r="W2058" s="1"/>
      <c r="X2058" s="1"/>
    </row>
    <row r="2059" spans="1:24" ht="15.75" hidden="1" x14ac:dyDescent="0.25">
      <c r="A2059" s="113" t="str">
        <f t="shared" si="65"/>
        <v>180411.IB</v>
      </c>
      <c r="B2059" s="29" t="s">
        <v>5557</v>
      </c>
      <c r="C2059" s="29" t="s">
        <v>5558</v>
      </c>
      <c r="D2059" s="33">
        <v>43635</v>
      </c>
      <c r="E2059" s="33">
        <v>43640</v>
      </c>
      <c r="F2059" s="30">
        <v>30</v>
      </c>
      <c r="G2059" s="30">
        <v>7</v>
      </c>
      <c r="H2059" s="29" t="s">
        <v>12</v>
      </c>
      <c r="I2059" s="29" t="s">
        <v>41</v>
      </c>
      <c r="J2059" s="30">
        <v>3.7488999999999999</v>
      </c>
      <c r="K2059" s="30">
        <v>3.63</v>
      </c>
      <c r="L2059" s="30"/>
      <c r="M2059" s="30">
        <v>7</v>
      </c>
      <c r="N2059" s="84">
        <f>[1]!b_anal_modidura_cnbd(A2059,E2059,1)</f>
        <v>5.4288999999999996</v>
      </c>
      <c r="O2059" s="85">
        <f>[1]!b_anal_yield_cnbd(A2059,D2059-1,1)</f>
        <v>3.79</v>
      </c>
      <c r="P2059" s="86">
        <f>IF(U:U="国开1",0.09/N2059+J2059,IF(U:U="国开3",0.14/N2059+J2059,IF(U:U="国开5",0.24/N2059+J2059,IF(U:U="国开7",0.24/N2059+J2059,IF(U:U="国开10",0.29/N2059+J2059,IF(U:U="口行1",0.08/N2059+J2059,IF(U:U="口行2",0.08/N2059+J2059,IF(U:U="口行3",0.08/N2059+J2059,IF(U:U="口行5",0.13/N2059+J2059,IF(U:U="口行7",0.13/N2059+J2059,IF(U:U="口行10",0.18/N2059+J2059,IF(U:U="农发1",0.09/N2059+J2059,IF(U:U="农发2",0.09/N2059+J2059,IF(U:U="农发3",0.09/N2059+J2059,IF(U:U="农发5",0.14/N2059+J2059,IF(U:U="农发7",0.19/N2059+J2059,IF(U:U="农发10",0.19/N2059+J2059,IF(U:U="农发20",0.24/N2059+J2059,IF(U:U="国债1",0.05/N2059+J2059,IF(U:U="国债2",0.05/N2059+J2059,IF(U:U="国债3",0.05/N2059+J2059,IF(U:U="国开0",0,IF(U:U="农发0",0,IF(U:U="国债0",0,IF(U:U="口行0",0,0.1/N2059+J2059)))))))))))))))))))))))))</f>
        <v>3.7838978817071598</v>
      </c>
      <c r="Q2059" s="1"/>
      <c r="R2059" s="88">
        <f t="shared" si="64"/>
        <v>-0.61021182928402418</v>
      </c>
      <c r="S2059" s="1"/>
      <c r="U2059" s="1" t="str">
        <f>IF(I:I="国家开发银行","国开",IF(I:I="中国进出口银行","口行",IF(I:I="中国农业发展银行","农发","国债")))&amp;IF(G:G&lt;1,"0",G2059)</f>
        <v>农发7</v>
      </c>
      <c r="W2059" s="1"/>
      <c r="X2059" s="1"/>
    </row>
    <row r="2060" spans="1:24" ht="15.75" hidden="1" x14ac:dyDescent="0.25">
      <c r="A2060" s="113" t="str">
        <f t="shared" si="65"/>
        <v>190401.IB</v>
      </c>
      <c r="B2060" s="29" t="s">
        <v>5559</v>
      </c>
      <c r="C2060" s="29" t="s">
        <v>5560</v>
      </c>
      <c r="D2060" s="33">
        <v>43635</v>
      </c>
      <c r="E2060" s="33">
        <v>43640</v>
      </c>
      <c r="F2060" s="30">
        <v>60</v>
      </c>
      <c r="G2060" s="30">
        <v>10</v>
      </c>
      <c r="H2060" s="29" t="s">
        <v>12</v>
      </c>
      <c r="I2060" s="29" t="s">
        <v>41</v>
      </c>
      <c r="J2060" s="30">
        <v>3.8087</v>
      </c>
      <c r="K2060" s="30">
        <v>2.89</v>
      </c>
      <c r="L2060" s="30"/>
      <c r="M2060" s="30">
        <v>1.83</v>
      </c>
      <c r="N2060" s="84">
        <f>[1]!b_anal_modidura_cnbd(A2060,E2060,1)</f>
        <v>7.8019999999999996</v>
      </c>
      <c r="O2060" s="85">
        <f>[1]!b_anal_yield_cnbd(A2060,D2060-1,1)</f>
        <v>3.8344999999999998</v>
      </c>
      <c r="P2060" s="86">
        <f>IF(U:U="国开1",0.09/N2060+J2060,IF(U:U="国开3",0.14/N2060+J2060,IF(U:U="国开5",0.24/N2060+J2060,IF(U:U="国开7",0.24/N2060+J2060,IF(U:U="国开10",0.29/N2060+J2060,IF(U:U="口行1",0.08/N2060+J2060,IF(U:U="口行2",0.08/N2060+J2060,IF(U:U="口行3",0.08/N2060+J2060,IF(U:U="口行5",0.13/N2060+J2060,IF(U:U="口行7",0.13/N2060+J2060,IF(U:U="口行10",0.18/N2060+J2060,IF(U:U="农发1",0.09/N2060+J2060,IF(U:U="农发2",0.09/N2060+J2060,IF(U:U="农发3",0.09/N2060+J2060,IF(U:U="农发5",0.14/N2060+J2060,IF(U:U="农发7",0.19/N2060+J2060,IF(U:U="农发10",0.19/N2060+J2060,IF(U:U="农发20",0.24/N2060+J2060,IF(U:U="国债1",0.05/N2060+J2060,IF(U:U="国债2",0.05/N2060+J2060,IF(U:U="国债3",0.05/N2060+J2060,IF(U:U="国开0",0,IF(U:U="农发0",0,IF(U:U="国债0",0,IF(U:U="口行0",0,0.1/N2060+J2060)))))))))))))))))))))))))</f>
        <v>3.833052730069213</v>
      </c>
      <c r="Q2060" s="1"/>
      <c r="R2060" s="88">
        <f t="shared" si="64"/>
        <v>-0.14472699307868098</v>
      </c>
      <c r="S2060" s="1"/>
      <c r="U2060" s="1" t="str">
        <f>IF(I:I="国家开发银行","国开",IF(I:I="中国进出口银行","口行",IF(I:I="中国农业发展银行","农发","国债")))&amp;IF(G:G&lt;1,"0",G2060)</f>
        <v>农发10</v>
      </c>
      <c r="W2060" s="1"/>
      <c r="X2060" s="1"/>
    </row>
    <row r="2061" spans="1:24" ht="15.75" hidden="1" x14ac:dyDescent="0.25">
      <c r="A2061" s="113" t="str">
        <f t="shared" si="65"/>
        <v>190305.IB</v>
      </c>
      <c r="B2061" s="29" t="s">
        <v>5561</v>
      </c>
      <c r="C2061" s="29" t="s">
        <v>5562</v>
      </c>
      <c r="D2061" s="33">
        <v>43636</v>
      </c>
      <c r="E2061" s="33">
        <v>43640</v>
      </c>
      <c r="F2061" s="30">
        <v>60.5</v>
      </c>
      <c r="G2061" s="30">
        <v>5</v>
      </c>
      <c r="H2061" s="29" t="s">
        <v>12</v>
      </c>
      <c r="I2061" s="29" t="s">
        <v>22</v>
      </c>
      <c r="J2061" s="30">
        <v>3.4870000000000001</v>
      </c>
      <c r="K2061" s="30">
        <v>2.48</v>
      </c>
      <c r="L2061" s="30"/>
      <c r="M2061" s="30">
        <v>1.62</v>
      </c>
      <c r="N2061" s="84">
        <f>[1]!b_anal_modidura_cnbd(A2061,E2061,1)</f>
        <v>4.1776</v>
      </c>
      <c r="O2061" s="85">
        <f>[1]!b_anal_yield_cnbd(A2061,D2061-1,1)</f>
        <v>3.5548999999999999</v>
      </c>
      <c r="P2061" s="86">
        <f>IF(U:U="国开1",0.09/N2061+J2061,IF(U:U="国开3",0.14/N2061+J2061,IF(U:U="国开5",0.24/N2061+J2061,IF(U:U="国开7",0.24/N2061+J2061,IF(U:U="国开10",0.29/N2061+J2061,IF(U:U="口行1",0.08/N2061+J2061,IF(U:U="口行2",0.08/N2061+J2061,IF(U:U="口行3",0.08/N2061+J2061,IF(U:U="口行5",0.13/N2061+J2061,IF(U:U="口行7",0.13/N2061+J2061,IF(U:U="口行10",0.18/N2061+J2061,IF(U:U="农发1",0.09/N2061+J2061,IF(U:U="农发2",0.09/N2061+J2061,IF(U:U="农发3",0.09/N2061+J2061,IF(U:U="农发5",0.14/N2061+J2061,IF(U:U="农发7",0.19/N2061+J2061,IF(U:U="农发10",0.19/N2061+J2061,IF(U:U="农发20",0.24/N2061+J2061,IF(U:U="国债1",0.05/N2061+J2061,IF(U:U="国债2",0.05/N2061+J2061,IF(U:U="国债3",0.05/N2061+J2061,IF(U:U="国开0",0,IF(U:U="农发0",0,IF(U:U="国债0",0,IF(U:U="口行0",0,0.1/N2061+J2061)))))))))))))))))))))))))</f>
        <v>3.518118345461509</v>
      </c>
      <c r="Q2061" s="1"/>
      <c r="R2061" s="88">
        <f t="shared" si="64"/>
        <v>-3.6781654538490915</v>
      </c>
      <c r="S2061" s="1"/>
      <c r="U2061" s="1" t="str">
        <f>IF(I:I="国家开发银行","国开",IF(I:I="中国进出口银行","口行",IF(I:I="中国农业发展银行","农发","国债")))&amp;IF(G:G&lt;1,"0",G2061)</f>
        <v>口行5</v>
      </c>
      <c r="W2061" s="1"/>
      <c r="X2061" s="1"/>
    </row>
    <row r="2062" spans="1:24" ht="15.75" hidden="1" x14ac:dyDescent="0.25">
      <c r="A2062" s="113" t="str">
        <f t="shared" si="65"/>
        <v>190210.IB</v>
      </c>
      <c r="B2062" s="29" t="s">
        <v>5563</v>
      </c>
      <c r="C2062" s="29" t="s">
        <v>5564</v>
      </c>
      <c r="D2062" s="33">
        <v>43636</v>
      </c>
      <c r="E2062" s="33">
        <v>43640</v>
      </c>
      <c r="F2062" s="30">
        <v>140</v>
      </c>
      <c r="G2062" s="30">
        <v>10</v>
      </c>
      <c r="H2062" s="29" t="s">
        <v>12</v>
      </c>
      <c r="I2062" s="29" t="s">
        <v>15</v>
      </c>
      <c r="J2062" s="30">
        <v>3.5834999999999999</v>
      </c>
      <c r="K2062" s="30">
        <v>2.78</v>
      </c>
      <c r="L2062" s="30"/>
      <c r="M2062" s="30">
        <v>3.6</v>
      </c>
      <c r="N2062" s="84">
        <f>[1]!b_anal_modidura_cnbd(A2062,E2062,1)</f>
        <v>8.1677999999999997</v>
      </c>
      <c r="O2062" s="85">
        <f>[1]!b_anal_yield_cnbd(A2062,D2062-1,1)</f>
        <v>3.625</v>
      </c>
      <c r="P2062" s="86">
        <f>IF(U:U="国开1",0.09/N2062+J2062,IF(U:U="国开3",0.14/N2062+J2062,IF(U:U="国开5",0.24/N2062+J2062,IF(U:U="国开7",0.24/N2062+J2062,IF(U:U="国开10",0.29/N2062+J2062,IF(U:U="口行1",0.08/N2062+J2062,IF(U:U="口行2",0.08/N2062+J2062,IF(U:U="口行3",0.08/N2062+J2062,IF(U:U="口行5",0.13/N2062+J2062,IF(U:U="口行7",0.13/N2062+J2062,IF(U:U="口行10",0.18/N2062+J2062,IF(U:U="农发1",0.09/N2062+J2062,IF(U:U="农发2",0.09/N2062+J2062,IF(U:U="农发3",0.09/N2062+J2062,IF(U:U="农发5",0.14/N2062+J2062,IF(U:U="农发7",0.19/N2062+J2062,IF(U:U="农发10",0.19/N2062+J2062,IF(U:U="农发20",0.24/N2062+J2062,IF(U:U="国债1",0.05/N2062+J2062,IF(U:U="国债2",0.05/N2062+J2062,IF(U:U="国债3",0.05/N2062+J2062,IF(U:U="国开0",0,IF(U:U="农发0",0,IF(U:U="国债0",0,IF(U:U="口行0",0,0.1/N2062+J2062)))))))))))))))))))))))))</f>
        <v>3.6190052768187271</v>
      </c>
      <c r="Q2062" s="1"/>
      <c r="R2062" s="88">
        <f t="shared" si="64"/>
        <v>-0.59947231812729207</v>
      </c>
      <c r="S2062" s="1"/>
      <c r="U2062" s="1" t="str">
        <f>IF(I:I="国家开发银行","国开",IF(I:I="中国进出口银行","口行",IF(I:I="中国农业发展银行","农发","国债")))&amp;IF(G:G&lt;1,"0",G2062)</f>
        <v>国开10</v>
      </c>
      <c r="W2062" s="1"/>
      <c r="X2062" s="1"/>
    </row>
    <row r="2063" spans="1:24" ht="15.75" hidden="1" x14ac:dyDescent="0.25">
      <c r="A2063" s="113" t="str">
        <f t="shared" si="65"/>
        <v>190306.IB</v>
      </c>
      <c r="B2063" s="29" t="s">
        <v>5565</v>
      </c>
      <c r="C2063" s="29" t="s">
        <v>5566</v>
      </c>
      <c r="D2063" s="33">
        <v>43636</v>
      </c>
      <c r="E2063" s="33">
        <v>43640</v>
      </c>
      <c r="F2063" s="30">
        <v>51.8</v>
      </c>
      <c r="G2063" s="30">
        <v>3</v>
      </c>
      <c r="H2063" s="29" t="s">
        <v>12</v>
      </c>
      <c r="I2063" s="29" t="s">
        <v>22</v>
      </c>
      <c r="J2063" s="30">
        <v>3.2254999999999998</v>
      </c>
      <c r="K2063" s="30">
        <v>3.08</v>
      </c>
      <c r="L2063" s="30"/>
      <c r="M2063" s="30">
        <v>5.22</v>
      </c>
      <c r="N2063" s="84">
        <f>[1]!b_anal_modidura_cnbd(A2063,E2063,1)</f>
        <v>2.7551999999999999</v>
      </c>
      <c r="O2063" s="85">
        <f>[1]!b_anal_yield_cnbd(A2063,D2063-1,1)</f>
        <v>3.3201000000000001</v>
      </c>
      <c r="P2063" s="86">
        <f>IF(U:U="国开1",0.09/N2063+J2063,IF(U:U="国开3",0.14/N2063+J2063,IF(U:U="国开5",0.24/N2063+J2063,IF(U:U="国开7",0.24/N2063+J2063,IF(U:U="国开10",0.29/N2063+J2063,IF(U:U="口行1",0.08/N2063+J2063,IF(U:U="口行2",0.08/N2063+J2063,IF(U:U="口行3",0.08/N2063+J2063,IF(U:U="口行5",0.13/N2063+J2063,IF(U:U="口行7",0.13/N2063+J2063,IF(U:U="口行10",0.18/N2063+J2063,IF(U:U="农发1",0.09/N2063+J2063,IF(U:U="农发2",0.09/N2063+J2063,IF(U:U="农发3",0.09/N2063+J2063,IF(U:U="农发5",0.14/N2063+J2063,IF(U:U="农发7",0.19/N2063+J2063,IF(U:U="农发10",0.19/N2063+J2063,IF(U:U="农发20",0.24/N2063+J2063,IF(U:U="国债1",0.05/N2063+J2063,IF(U:U="国债2",0.05/N2063+J2063,IF(U:U="国债3",0.05/N2063+J2063,IF(U:U="国开0",0,IF(U:U="农发0",0,IF(U:U="国债0",0,IF(U:U="口行0",0,0.1/N2063+J2063)))))))))))))))))))))))))</f>
        <v>3.2545360046457605</v>
      </c>
      <c r="Q2063" s="1"/>
      <c r="R2063" s="88">
        <f t="shared" si="64"/>
        <v>-6.5563995354239513</v>
      </c>
      <c r="S2063" s="1"/>
      <c r="U2063" s="1" t="str">
        <f>IF(I:I="国家开发银行","国开",IF(I:I="中国进出口银行","口行",IF(I:I="中国农业发展银行","农发","国债")))&amp;IF(G:G&lt;1,"0",G2063)</f>
        <v>口行3</v>
      </c>
      <c r="W2063" s="1"/>
      <c r="X2063" s="1"/>
    </row>
    <row r="2064" spans="1:24" ht="15.75" hidden="1" x14ac:dyDescent="0.25">
      <c r="A2064" s="113" t="str">
        <f t="shared" si="65"/>
        <v>190310.IB</v>
      </c>
      <c r="B2064" s="29" t="s">
        <v>5567</v>
      </c>
      <c r="C2064" s="29" t="s">
        <v>5568</v>
      </c>
      <c r="D2064" s="33">
        <v>43636</v>
      </c>
      <c r="E2064" s="33">
        <v>43640</v>
      </c>
      <c r="F2064" s="30">
        <v>30</v>
      </c>
      <c r="G2064" s="30">
        <v>10</v>
      </c>
      <c r="H2064" s="29" t="s">
        <v>12</v>
      </c>
      <c r="I2064" s="29" t="s">
        <v>22</v>
      </c>
      <c r="J2064" s="30">
        <v>3.8271000000000002</v>
      </c>
      <c r="K2064" s="30">
        <v>3.31</v>
      </c>
      <c r="L2064" s="30"/>
      <c r="M2064" s="30">
        <v>1.21</v>
      </c>
      <c r="N2064" s="84">
        <f>[1]!b_anal_modidura_cnbd(A2064,E2064,1)</f>
        <v>8.0738000000000003</v>
      </c>
      <c r="O2064" s="85">
        <f>[1]!b_anal_yield_cnbd(A2064,D2064-1,1)</f>
        <v>3.87</v>
      </c>
      <c r="P2064" s="86">
        <f>IF(U:U="国开1",0.09/N2064+J2064,IF(U:U="国开3",0.14/N2064+J2064,IF(U:U="国开5",0.24/N2064+J2064,IF(U:U="国开7",0.24/N2064+J2064,IF(U:U="国开10",0.29/N2064+J2064,IF(U:U="口行1",0.08/N2064+J2064,IF(U:U="口行2",0.08/N2064+J2064,IF(U:U="口行3",0.08/N2064+J2064,IF(U:U="口行5",0.13/N2064+J2064,IF(U:U="口行7",0.13/N2064+J2064,IF(U:U="口行10",0.18/N2064+J2064,IF(U:U="农发1",0.09/N2064+J2064,IF(U:U="农发2",0.09/N2064+J2064,IF(U:U="农发3",0.09/N2064+J2064,IF(U:U="农发5",0.14/N2064+J2064,IF(U:U="农发7",0.19/N2064+J2064,IF(U:U="农发10",0.19/N2064+J2064,IF(U:U="农发20",0.24/N2064+J2064,IF(U:U="国债1",0.05/N2064+J2064,IF(U:U="国债2",0.05/N2064+J2064,IF(U:U="国债3",0.05/N2064+J2064,IF(U:U="国开0",0,IF(U:U="农发0",0,IF(U:U="国债0",0,IF(U:U="口行0",0,0.1/N2064+J2064)))))))))))))))))))))))))</f>
        <v>3.8493943347618225</v>
      </c>
      <c r="Q2064" s="1"/>
      <c r="R2064" s="88">
        <f t="shared" si="64"/>
        <v>-2.060566523817764</v>
      </c>
      <c r="S2064" s="1"/>
      <c r="U2064" s="1" t="str">
        <f>IF(I:I="国家开发银行","国开",IF(I:I="中国进出口银行","口行",IF(I:I="中国农业发展银行","农发","国债")))&amp;IF(G:G&lt;1,"0",G2064)</f>
        <v>口行10</v>
      </c>
      <c r="W2064" s="1"/>
      <c r="X2064" s="1"/>
    </row>
    <row r="2065" spans="1:24" ht="15.75" hidden="1" x14ac:dyDescent="0.25">
      <c r="A2065" s="113" t="str">
        <f t="shared" si="65"/>
        <v>190203.IB</v>
      </c>
      <c r="B2065" s="29" t="s">
        <v>5569</v>
      </c>
      <c r="C2065" s="29" t="s">
        <v>5570</v>
      </c>
      <c r="D2065" s="33">
        <v>43636</v>
      </c>
      <c r="E2065" s="33">
        <v>43640</v>
      </c>
      <c r="F2065" s="30">
        <v>80</v>
      </c>
      <c r="G2065" s="30">
        <v>5</v>
      </c>
      <c r="H2065" s="29" t="s">
        <v>12</v>
      </c>
      <c r="I2065" s="29" t="s">
        <v>15</v>
      </c>
      <c r="J2065" s="30">
        <v>3.4047000000000001</v>
      </c>
      <c r="K2065" s="30">
        <v>3.07</v>
      </c>
      <c r="L2065" s="30"/>
      <c r="M2065" s="30">
        <v>1.38</v>
      </c>
      <c r="N2065" s="84">
        <f>[1]!b_anal_modidura_cnbd(A2065,E2065,1)</f>
        <v>4.1520999999999999</v>
      </c>
      <c r="O2065" s="85">
        <f>[1]!b_anal_yield_cnbd(A2065,D2065-1,1)</f>
        <v>3.4948999999999999</v>
      </c>
      <c r="P2065" s="86">
        <f>IF(U:U="国开1",0.09/N2065+J2065,IF(U:U="国开3",0.14/N2065+J2065,IF(U:U="国开5",0.24/N2065+J2065,IF(U:U="国开7",0.24/N2065+J2065,IF(U:U="国开10",0.29/N2065+J2065,IF(U:U="口行1",0.08/N2065+J2065,IF(U:U="口行2",0.08/N2065+J2065,IF(U:U="口行3",0.08/N2065+J2065,IF(U:U="口行5",0.13/N2065+J2065,IF(U:U="口行7",0.13/N2065+J2065,IF(U:U="口行10",0.18/N2065+J2065,IF(U:U="农发1",0.09/N2065+J2065,IF(U:U="农发2",0.09/N2065+J2065,IF(U:U="农发3",0.09/N2065+J2065,IF(U:U="农发5",0.14/N2065+J2065,IF(U:U="农发7",0.19/N2065+J2065,IF(U:U="农发10",0.19/N2065+J2065,IF(U:U="农发20",0.24/N2065+J2065,IF(U:U="国债1",0.05/N2065+J2065,IF(U:U="国债2",0.05/N2065+J2065,IF(U:U="国债3",0.05/N2065+J2065,IF(U:U="国开0",0,IF(U:U="农发0",0,IF(U:U="国债0",0,IF(U:U="口行0",0,0.1/N2065+J2065)))))))))))))))))))))))))</f>
        <v>3.4625020760578984</v>
      </c>
      <c r="Q2065" s="1"/>
      <c r="R2065" s="88">
        <f t="shared" si="64"/>
        <v>-3.2397923942101503</v>
      </c>
      <c r="S2065" s="1"/>
      <c r="U2065" s="1" t="str">
        <f>IF(I:I="国家开发银行","国开",IF(I:I="中国进出口银行","口行",IF(I:I="中国农业发展银行","农发","国债")))&amp;IF(G:G&lt;1,"0",G2065)</f>
        <v>国开5</v>
      </c>
      <c r="W2065" s="1"/>
      <c r="X2065" s="1"/>
    </row>
    <row r="2066" spans="1:24" ht="15.75" hidden="1" x14ac:dyDescent="0.25">
      <c r="A2066" s="113" t="str">
        <f>B2066</f>
        <v>190008.IB</v>
      </c>
      <c r="B2066" s="29" t="s">
        <v>5571</v>
      </c>
      <c r="C2066" s="29" t="s">
        <v>5572</v>
      </c>
      <c r="D2066" s="33">
        <v>43637</v>
      </c>
      <c r="E2066" s="33">
        <v>43640</v>
      </c>
      <c r="F2066" s="30">
        <v>378.3</v>
      </c>
      <c r="G2066" s="30">
        <v>50</v>
      </c>
      <c r="H2066" s="29" t="s">
        <v>12</v>
      </c>
      <c r="I2066" s="29" t="s">
        <v>31</v>
      </c>
      <c r="J2066" s="114">
        <f>[1]!b_info_couponrate(A2066)</f>
        <v>4</v>
      </c>
      <c r="K2066" s="30">
        <v>1.56</v>
      </c>
      <c r="L2066" s="30"/>
      <c r="M2066" s="30">
        <v>1.76</v>
      </c>
      <c r="N2066" s="84">
        <f>[1]!b_anal_modidura_cnbd(A2066,E2066,1)</f>
        <v>21.543700000000001</v>
      </c>
      <c r="O2066" s="85">
        <f>[1]!b_anal_yield_cnbd(A2066,E2066,1)</f>
        <v>4.0019999999999998</v>
      </c>
      <c r="P2066" s="86">
        <f>IF(U:U="国开1",0.09/N2066+J2066,IF(U:U="国开3",0.14/N2066+J2066,IF(U:U="国开5",0.24/N2066+J2066,IF(U:U="国开7",0.24/N2066+J2066,IF(U:U="国开10",0.29/N2066+J2066,IF(U:U="口行1",0.08/N2066+J2066,IF(U:U="口行2",0.08/N2066+J2066,IF(U:U="口行3",0.08/N2066+J2066,IF(U:U="口行5",0.13/N2066+J2066,IF(U:U="口行7",0.13/N2066+J2066,IF(U:U="口行10",0.18/N2066+J2066,IF(U:U="农发1",0.09/N2066+J2066,IF(U:U="农发2",0.09/N2066+J2066,IF(U:U="农发3",0.09/N2066+J2066,IF(U:U="农发5",0.14/N2066+J2066,IF(U:U="农发7",0.19/N2066+J2066,IF(U:U="农发10",0.19/N2066+J2066,IF(U:U="农发20",0.24/N2066+J2066,IF(U:U="国债1",0.05/N2066+J2066,IF(U:U="国债2",0.05/N2066+J2066,IF(U:U="国债3",0.05/N2066+J2066,IF(U:U="国开0",0,IF(U:U="农发0",0,IF(U:U="国债0",0,IF(U:U="口行0",0,0.1/N2066+J2066)))))))))))))))))))))))))</f>
        <v>4.0046417282082469</v>
      </c>
      <c r="Q2066" s="1"/>
      <c r="R2066" s="88">
        <f t="shared" si="64"/>
        <v>0.26417282082471516</v>
      </c>
      <c r="S2066" s="1"/>
      <c r="U2066" s="1" t="str">
        <f>IF(I:I="国家开发银行","国开",IF(I:I="中国进出口银行","口行",IF(I:I="中国农业发展银行","农发","国债")))&amp;IF(G:G&lt;1,"0",G2066)</f>
        <v>国债50</v>
      </c>
      <c r="W2066" s="1"/>
      <c r="X2066" s="1"/>
    </row>
    <row r="2067" spans="1:24" ht="15.75" hidden="1" x14ac:dyDescent="0.25">
      <c r="A2067" s="113" t="str">
        <f t="shared" si="65"/>
        <v>190403.IB</v>
      </c>
      <c r="B2067" s="29" t="s">
        <v>5573</v>
      </c>
      <c r="C2067" s="29" t="s">
        <v>5574</v>
      </c>
      <c r="D2067" s="33">
        <v>43640</v>
      </c>
      <c r="E2067" s="33">
        <v>43642</v>
      </c>
      <c r="F2067" s="30">
        <v>30</v>
      </c>
      <c r="G2067" s="30">
        <v>3</v>
      </c>
      <c r="H2067" s="29" t="s">
        <v>12</v>
      </c>
      <c r="I2067" s="29" t="s">
        <v>41</v>
      </c>
      <c r="J2067" s="30">
        <v>3.1638999999999999</v>
      </c>
      <c r="K2067" s="30">
        <v>6.68</v>
      </c>
      <c r="L2067" s="30"/>
      <c r="M2067" s="30">
        <v>2.2999999999999998</v>
      </c>
      <c r="N2067" s="84">
        <f>[1]!b_anal_modidura_cnbd(A2067,E2067,1)</f>
        <v>2.5935000000000001</v>
      </c>
      <c r="O2067" s="85">
        <f>[1]!b_anal_yield_cnbd(A2067,D2067,1)</f>
        <v>3.2749999999999999</v>
      </c>
      <c r="P2067" s="86">
        <f>IF(U:U="国开1",0.09/N2067+J2067,IF(U:U="国开3",0.14/N2067+J2067,IF(U:U="国开5",0.24/N2067+J2067,IF(U:U="国开7",0.24/N2067+J2067,IF(U:U="国开10",0.29/N2067+J2067,IF(U:U="口行1",0.08/N2067+J2067,IF(U:U="口行2",0.08/N2067+J2067,IF(U:U="口行3",0.08/N2067+J2067,IF(U:U="口行5",0.13/N2067+J2067,IF(U:U="口行7",0.13/N2067+J2067,IF(U:U="口行10",0.18/N2067+J2067,IF(U:U="农发1",0.09/N2067+J2067,IF(U:U="农发2",0.09/N2067+J2067,IF(U:U="农发3",0.09/N2067+J2067,IF(U:U="农发5",0.14/N2067+J2067,IF(U:U="农发7",0.19/N2067+J2067,IF(U:U="农发10",0.19/N2067+J2067,IF(U:U="农发20",0.24/N2067+J2067,IF(U:U="国债1",0.05/N2067+J2067,IF(U:U="国债2",0.05/N2067+J2067,IF(U:U="国债3",0.05/N2067+J2067,IF(U:U="国开0",0,IF(U:U="农发0",0,IF(U:U="国债0",0,IF(U:U="口行0",0,0.1/N2067+J2067)))))))))))))))))))))))))</f>
        <v>3.1986021399652977</v>
      </c>
      <c r="Q2067" s="1"/>
      <c r="R2067" s="88">
        <f t="shared" si="64"/>
        <v>-7.639786003470217</v>
      </c>
      <c r="S2067" s="1"/>
      <c r="U2067" s="1" t="str">
        <f>IF(I:I="国家开发银行","国开",IF(I:I="中国进出口银行","口行",IF(I:I="中国农业发展银行","农发","国债")))&amp;IF(G:G&lt;1,"0",G2067)</f>
        <v>农发3</v>
      </c>
      <c r="W2067" s="1"/>
      <c r="X2067" s="1"/>
    </row>
    <row r="2068" spans="1:24" ht="15.75" hidden="1" x14ac:dyDescent="0.25">
      <c r="A2068" s="113" t="str">
        <f t="shared" si="65"/>
        <v>190404.IB</v>
      </c>
      <c r="B2068" s="29" t="s">
        <v>5575</v>
      </c>
      <c r="C2068" s="29" t="s">
        <v>5576</v>
      </c>
      <c r="D2068" s="33">
        <v>43640</v>
      </c>
      <c r="E2068" s="33">
        <v>43642</v>
      </c>
      <c r="F2068" s="30">
        <v>40</v>
      </c>
      <c r="G2068" s="30">
        <v>5</v>
      </c>
      <c r="H2068" s="29" t="s">
        <v>12</v>
      </c>
      <c r="I2068" s="29" t="s">
        <v>41</v>
      </c>
      <c r="J2068" s="30">
        <v>3.4903</v>
      </c>
      <c r="K2068" s="30">
        <v>4.41</v>
      </c>
      <c r="L2068" s="30"/>
      <c r="M2068" s="30">
        <v>3.87</v>
      </c>
      <c r="N2068" s="84">
        <f>[1]!b_anal_modidura_cnbd(A2068,E2068,1)</f>
        <v>4.2912999999999997</v>
      </c>
      <c r="O2068" s="85">
        <f>[1]!b_anal_yield_cnbd(A2068,D2068,1)</f>
        <v>3.53</v>
      </c>
      <c r="P2068" s="86">
        <f>IF(U:U="国开1",0.09/N2068+J2068,IF(U:U="国开3",0.14/N2068+J2068,IF(U:U="国开5",0.24/N2068+J2068,IF(U:U="国开7",0.24/N2068+J2068,IF(U:U="国开10",0.29/N2068+J2068,IF(U:U="口行1",0.08/N2068+J2068,IF(U:U="口行2",0.08/N2068+J2068,IF(U:U="口行3",0.08/N2068+J2068,IF(U:U="口行5",0.13/N2068+J2068,IF(U:U="口行7",0.13/N2068+J2068,IF(U:U="口行10",0.18/N2068+J2068,IF(U:U="农发1",0.09/N2068+J2068,IF(U:U="农发2",0.09/N2068+J2068,IF(U:U="农发3",0.09/N2068+J2068,IF(U:U="农发5",0.14/N2068+J2068,IF(U:U="农发7",0.19/N2068+J2068,IF(U:U="农发10",0.19/N2068+J2068,IF(U:U="农发20",0.24/N2068+J2068,IF(U:U="国债1",0.05/N2068+J2068,IF(U:U="国债2",0.05/N2068+J2068,IF(U:U="国债3",0.05/N2068+J2068,IF(U:U="国开0",0,IF(U:U="农发0",0,IF(U:U="国债0",0,IF(U:U="口行0",0,0.1/N2068+J2068)))))))))))))))))))))))))</f>
        <v>3.5229241465290237</v>
      </c>
      <c r="Q2068" s="1"/>
      <c r="R2068" s="88">
        <f t="shared" si="64"/>
        <v>-0.70758534709760568</v>
      </c>
      <c r="S2068" s="1"/>
      <c r="U2068" s="1" t="str">
        <f>IF(I:I="国家开发银行","国开",IF(I:I="中国进出口银行","口行",IF(I:I="中国农业发展银行","农发","国债")))&amp;IF(G:G&lt;1,"0",G2068)</f>
        <v>农发5</v>
      </c>
      <c r="W2068" s="1"/>
      <c r="X2068" s="1"/>
    </row>
    <row r="2069" spans="1:24" ht="15.75" hidden="1" x14ac:dyDescent="0.25">
      <c r="A2069" s="113" t="str">
        <f t="shared" si="65"/>
        <v>190204.IB</v>
      </c>
      <c r="B2069" s="29" t="s">
        <v>5577</v>
      </c>
      <c r="C2069" s="29" t="s">
        <v>5578</v>
      </c>
      <c r="D2069" s="33">
        <v>43641</v>
      </c>
      <c r="E2069" s="33">
        <v>43647</v>
      </c>
      <c r="F2069" s="30">
        <v>50</v>
      </c>
      <c r="G2069" s="30">
        <v>7</v>
      </c>
      <c r="H2069" s="29" t="s">
        <v>12</v>
      </c>
      <c r="I2069" s="29" t="s">
        <v>15</v>
      </c>
      <c r="J2069" s="30">
        <v>3.7084999999999999</v>
      </c>
      <c r="K2069" s="30">
        <v>4.16</v>
      </c>
      <c r="L2069" s="30"/>
      <c r="M2069" s="30">
        <v>1.28</v>
      </c>
      <c r="N2069" s="84">
        <f>[1]!b_anal_modidura_cnbd(A2069,E2069,1)</f>
        <v>5.7401999999999997</v>
      </c>
      <c r="O2069" s="85">
        <f>[1]!b_anal_yield_cnbd(A2069,D2069-1,1)</f>
        <v>3.77</v>
      </c>
      <c r="P2069" s="86">
        <f>IF(U:U="国开1",0.09/N2069+J2069,IF(U:U="国开3",0.14/N2069+J2069,IF(U:U="国开5",0.24/N2069+J2069,IF(U:U="国开7",0.24/N2069+J2069,IF(U:U="国开10",0.29/N2069+J2069,IF(U:U="口行1",0.08/N2069+J2069,IF(U:U="口行2",0.08/N2069+J2069,IF(U:U="口行3",0.08/N2069+J2069,IF(U:U="口行5",0.13/N2069+J2069,IF(U:U="口行7",0.13/N2069+J2069,IF(U:U="口行10",0.18/N2069+J2069,IF(U:U="农发1",0.09/N2069+J2069,IF(U:U="农发2",0.09/N2069+J2069,IF(U:U="农发3",0.09/N2069+J2069,IF(U:U="农发5",0.14/N2069+J2069,IF(U:U="农发7",0.19/N2069+J2069,IF(U:U="农发10",0.19/N2069+J2069,IF(U:U="农发20",0.24/N2069+J2069,IF(U:U="国债1",0.05/N2069+J2069,IF(U:U="国债2",0.05/N2069+J2069,IF(U:U="国债3",0.05/N2069+J2069,IF(U:U="国开0",0,IF(U:U="农发0",0,IF(U:U="国债0",0,IF(U:U="口行0",0,0.1/N2069+J2069)))))))))))))))))))))))))</f>
        <v>3.7503103898818857</v>
      </c>
      <c r="Q2069" s="1"/>
      <c r="R2069" s="88">
        <f t="shared" si="64"/>
        <v>-1.968961011811432</v>
      </c>
      <c r="S2069" s="1"/>
      <c r="U2069" s="1" t="str">
        <f>IF(I:I="国家开发银行","国开",IF(I:I="中国进出口银行","口行",IF(I:I="中国农业发展银行","农发","国债")))&amp;IF(G:G&lt;1,"0",G2069)</f>
        <v>国开7</v>
      </c>
      <c r="W2069" s="1"/>
      <c r="X2069" s="1"/>
    </row>
    <row r="2070" spans="1:24" ht="15.75" hidden="1" x14ac:dyDescent="0.25">
      <c r="A2070" s="113" t="str">
        <f t="shared" si="65"/>
        <v>190207.IB</v>
      </c>
      <c r="B2070" s="29" t="s">
        <v>5579</v>
      </c>
      <c r="C2070" s="29" t="s">
        <v>5580</v>
      </c>
      <c r="D2070" s="33">
        <v>43641</v>
      </c>
      <c r="E2070" s="33">
        <v>43647</v>
      </c>
      <c r="F2070" s="30">
        <v>60.4</v>
      </c>
      <c r="G2070" s="30">
        <v>3</v>
      </c>
      <c r="H2070" s="29" t="s">
        <v>12</v>
      </c>
      <c r="I2070" s="29" t="s">
        <v>15</v>
      </c>
      <c r="J2070" s="30">
        <v>3.1452</v>
      </c>
      <c r="K2070" s="30">
        <v>4.09</v>
      </c>
      <c r="L2070" s="30"/>
      <c r="M2070" s="30">
        <v>1.04</v>
      </c>
      <c r="N2070" s="84">
        <f>[1]!b_anal_modidura_cnbd(A2070,E2070,1)</f>
        <v>2.7</v>
      </c>
      <c r="O2070" s="85">
        <f>[1]!b_anal_yield_cnbd(A2070,D2070-1,1)</f>
        <v>3.22</v>
      </c>
      <c r="P2070" s="86">
        <f>IF(U:U="国开1",0.09/N2070+J2070,IF(U:U="国开3",0.14/N2070+J2070,IF(U:U="国开5",0.24/N2070+J2070,IF(U:U="国开7",0.24/N2070+J2070,IF(U:U="国开10",0.29/N2070+J2070,IF(U:U="口行1",0.08/N2070+J2070,IF(U:U="口行2",0.08/N2070+J2070,IF(U:U="口行3",0.08/N2070+J2070,IF(U:U="口行5",0.13/N2070+J2070,IF(U:U="口行7",0.13/N2070+J2070,IF(U:U="口行10",0.18/N2070+J2070,IF(U:U="农发1",0.09/N2070+J2070,IF(U:U="农发2",0.09/N2070+J2070,IF(U:U="农发3",0.09/N2070+J2070,IF(U:U="农发5",0.14/N2070+J2070,IF(U:U="农发7",0.19/N2070+J2070,IF(U:U="农发10",0.19/N2070+J2070,IF(U:U="农发20",0.24/N2070+J2070,IF(U:U="国债1",0.05/N2070+J2070,IF(U:U="国债2",0.05/N2070+J2070,IF(U:U="国债3",0.05/N2070+J2070,IF(U:U="国开0",0,IF(U:U="农发0",0,IF(U:U="国债0",0,IF(U:U="口行0",0,0.1/N2070+J2070)))))))))))))))))))))))))</f>
        <v>3.1970518518518518</v>
      </c>
      <c r="Q2070" s="1"/>
      <c r="R2070" s="88">
        <f t="shared" si="64"/>
        <v>-2.2948148148148384</v>
      </c>
      <c r="S2070" s="1"/>
      <c r="U2070" s="1" t="str">
        <f>IF(I:I="国家开发银行","国开",IF(I:I="中国进出口银行","口行",IF(I:I="中国农业发展银行","农发","国债")))&amp;IF(G:G&lt;1,"0",G2070)</f>
        <v>国开3</v>
      </c>
      <c r="W2070" s="1"/>
      <c r="X2070" s="1"/>
    </row>
    <row r="2071" spans="1:24" ht="15.75" hidden="1" x14ac:dyDescent="0.25">
      <c r="A2071" s="113" t="str">
        <f t="shared" si="65"/>
        <v>190401.IB</v>
      </c>
      <c r="B2071" s="29" t="s">
        <v>5581</v>
      </c>
      <c r="C2071" s="29" t="s">
        <v>5582</v>
      </c>
      <c r="D2071" s="33">
        <v>43642</v>
      </c>
      <c r="E2071" s="33">
        <v>43647</v>
      </c>
      <c r="F2071" s="30">
        <v>60</v>
      </c>
      <c r="G2071" s="30">
        <v>10</v>
      </c>
      <c r="H2071" s="29" t="s">
        <v>12</v>
      </c>
      <c r="I2071" s="29" t="s">
        <v>41</v>
      </c>
      <c r="J2071" s="30">
        <v>3.8102999999999998</v>
      </c>
      <c r="K2071" s="30">
        <v>3.61</v>
      </c>
      <c r="L2071" s="30"/>
      <c r="M2071" s="30">
        <v>2.35</v>
      </c>
      <c r="N2071" s="84">
        <f>[1]!b_anal_modidura_cnbd(A2071,E2071,1)</f>
        <v>7.7862999999999998</v>
      </c>
      <c r="O2071" s="85">
        <f>[1]!b_anal_yield_cnbd(A2071,D2071-1,1)</f>
        <v>3.84</v>
      </c>
      <c r="P2071" s="86">
        <f>IF(U:U="国开1",0.09/N2071+J2071,IF(U:U="国开3",0.14/N2071+J2071,IF(U:U="国开5",0.24/N2071+J2071,IF(U:U="国开7",0.24/N2071+J2071,IF(U:U="国开10",0.29/N2071+J2071,IF(U:U="口行1",0.08/N2071+J2071,IF(U:U="口行2",0.08/N2071+J2071,IF(U:U="口行3",0.08/N2071+J2071,IF(U:U="口行5",0.13/N2071+J2071,IF(U:U="口行7",0.13/N2071+J2071,IF(U:U="口行10",0.18/N2071+J2071,IF(U:U="农发1",0.09/N2071+J2071,IF(U:U="农发2",0.09/N2071+J2071,IF(U:U="农发3",0.09/N2071+J2071,IF(U:U="农发5",0.14/N2071+J2071,IF(U:U="农发7",0.19/N2071+J2071,IF(U:U="农发10",0.19/N2071+J2071,IF(U:U="农发20",0.24/N2071+J2071,IF(U:U="国债1",0.05/N2071+J2071,IF(U:U="国债2",0.05/N2071+J2071,IF(U:U="国债3",0.05/N2071+J2071,IF(U:U="国开0",0,IF(U:U="农发0",0,IF(U:U="国债0",0,IF(U:U="口行0",0,0.1/N2071+J2071)))))))))))))))))))))))))</f>
        <v>3.8347018339904704</v>
      </c>
      <c r="Q2071" s="1"/>
      <c r="R2071" s="88">
        <f t="shared" si="64"/>
        <v>-0.52981660095294814</v>
      </c>
      <c r="S2071" s="1"/>
      <c r="U2071" s="1" t="str">
        <f>IF(I:I="国家开发银行","国开",IF(I:I="中国进出口银行","口行",IF(I:I="中国农业发展银行","农发","国债")))&amp;IF(G:G&lt;1,"0",G2071)</f>
        <v>农发10</v>
      </c>
      <c r="W2071" s="1"/>
      <c r="X2071" s="1"/>
    </row>
    <row r="2072" spans="1:24" ht="15.75" hidden="1" x14ac:dyDescent="0.25">
      <c r="A2072" s="113" t="str">
        <f t="shared" si="65"/>
        <v>180411.IB</v>
      </c>
      <c r="B2072" s="29" t="s">
        <v>5583</v>
      </c>
      <c r="C2072" s="29" t="s">
        <v>5584</v>
      </c>
      <c r="D2072" s="33">
        <v>43642</v>
      </c>
      <c r="E2072" s="33">
        <v>43647</v>
      </c>
      <c r="F2072" s="30">
        <v>30</v>
      </c>
      <c r="G2072" s="30">
        <v>7</v>
      </c>
      <c r="H2072" s="29" t="s">
        <v>12</v>
      </c>
      <c r="I2072" s="29" t="s">
        <v>41</v>
      </c>
      <c r="J2072" s="30">
        <v>3.7016</v>
      </c>
      <c r="K2072" s="30">
        <v>4.3499999999999996</v>
      </c>
      <c r="L2072" s="30"/>
      <c r="M2072" s="30">
        <v>1.8</v>
      </c>
      <c r="N2072" s="84">
        <f>[1]!b_anal_modidura_cnbd(A2072,E2072,1)</f>
        <v>5.4145000000000003</v>
      </c>
      <c r="O2072" s="85">
        <f>[1]!b_anal_yield_cnbd(A2072,D2072-1,1)</f>
        <v>3.77</v>
      </c>
      <c r="P2072" s="86">
        <f>IF(U:U="国开1",0.09/N2072+J2072,IF(U:U="国开3",0.14/N2072+J2072,IF(U:U="国开5",0.24/N2072+J2072,IF(U:U="国开7",0.24/N2072+J2072,IF(U:U="国开10",0.29/N2072+J2072,IF(U:U="口行1",0.08/N2072+J2072,IF(U:U="口行2",0.08/N2072+J2072,IF(U:U="口行3",0.08/N2072+J2072,IF(U:U="口行5",0.13/N2072+J2072,IF(U:U="口行7",0.13/N2072+J2072,IF(U:U="口行10",0.18/N2072+J2072,IF(U:U="农发1",0.09/N2072+J2072,IF(U:U="农发2",0.09/N2072+J2072,IF(U:U="农发3",0.09/N2072+J2072,IF(U:U="农发5",0.14/N2072+J2072,IF(U:U="农发7",0.19/N2072+J2072,IF(U:U="农发10",0.19/N2072+J2072,IF(U:U="农发20",0.24/N2072+J2072,IF(U:U="国债1",0.05/N2072+J2072,IF(U:U="国债2",0.05/N2072+J2072,IF(U:U="国债3",0.05/N2072+J2072,IF(U:U="国开0",0,IF(U:U="农发0",0,IF(U:U="国债0",0,IF(U:U="口行0",0,0.1/N2072+J2072)))))))))))))))))))))))))</f>
        <v>3.7366909594607072</v>
      </c>
      <c r="Q2072" s="1"/>
      <c r="R2072" s="88">
        <f t="shared" si="64"/>
        <v>-3.3309040539292845</v>
      </c>
      <c r="S2072" s="1"/>
      <c r="U2072" s="1" t="str">
        <f>IF(I:I="国家开发银行","国开",IF(I:I="中国进出口银行","口行",IF(I:I="中国农业发展银行","农发","国债")))&amp;IF(G:G&lt;1,"0",G2072)</f>
        <v>农发7</v>
      </c>
      <c r="W2072" s="1"/>
      <c r="X2072" s="1"/>
    </row>
    <row r="2073" spans="1:24" ht="15.75" hidden="1" x14ac:dyDescent="0.25">
      <c r="A2073" s="113" t="str">
        <f t="shared" si="65"/>
        <v>190210.IB</v>
      </c>
      <c r="B2073" s="29" t="s">
        <v>5585</v>
      </c>
      <c r="C2073" s="29" t="s">
        <v>5586</v>
      </c>
      <c r="D2073" s="33">
        <v>43643</v>
      </c>
      <c r="E2073" s="33">
        <v>43648</v>
      </c>
      <c r="F2073" s="30">
        <v>140</v>
      </c>
      <c r="G2073" s="30">
        <v>10</v>
      </c>
      <c r="H2073" s="29" t="s">
        <v>12</v>
      </c>
      <c r="I2073" s="29" t="s">
        <v>15</v>
      </c>
      <c r="J2073" s="30">
        <v>3.593</v>
      </c>
      <c r="K2073" s="30">
        <v>3.23</v>
      </c>
      <c r="L2073" s="30"/>
      <c r="M2073" s="30">
        <v>2.83</v>
      </c>
      <c r="N2073" s="84">
        <f>[1]!b_anal_modidura_cnbd(A2073,E2073,1)</f>
        <v>8.1565999999999992</v>
      </c>
      <c r="O2073" s="85">
        <f>[1]!b_anal_yield_cnbd(A2073,D2073-1,1)</f>
        <v>3.62</v>
      </c>
      <c r="P2073" s="86">
        <f>IF(U:U="国开1",0.09/N2073+J2073,IF(U:U="国开3",0.14/N2073+J2073,IF(U:U="国开5",0.24/N2073+J2073,IF(U:U="国开7",0.24/N2073+J2073,IF(U:U="国开10",0.29/N2073+J2073,IF(U:U="口行1",0.08/N2073+J2073,IF(U:U="口行2",0.08/N2073+J2073,IF(U:U="口行3",0.08/N2073+J2073,IF(U:U="口行5",0.13/N2073+J2073,IF(U:U="口行7",0.13/N2073+J2073,IF(U:U="口行10",0.18/N2073+J2073,IF(U:U="农发1",0.09/N2073+J2073,IF(U:U="农发2",0.09/N2073+J2073,IF(U:U="农发3",0.09/N2073+J2073,IF(U:U="农发5",0.14/N2073+J2073,IF(U:U="农发7",0.19/N2073+J2073,IF(U:U="农发10",0.19/N2073+J2073,IF(U:U="农发20",0.24/N2073+J2073,IF(U:U="国债1",0.05/N2073+J2073,IF(U:U="国债2",0.05/N2073+J2073,IF(U:U="国债3",0.05/N2073+J2073,IF(U:U="国开0",0,IF(U:U="农发0",0,IF(U:U="国债0",0,IF(U:U="口行0",0,0.1/N2073+J2073)))))))))))))))))))))))))</f>
        <v>3.6285540298653851</v>
      </c>
      <c r="Q2073" s="1"/>
      <c r="R2073" s="88">
        <f t="shared" si="64"/>
        <v>0.85540298653850044</v>
      </c>
      <c r="S2073" s="1"/>
      <c r="U2073" s="1" t="str">
        <f>IF(I:I="国家开发银行","国开",IF(I:I="中国进出口银行","口行",IF(I:I="中国农业发展银行","农发","国债")))&amp;IF(G:G&lt;1,"0",G2073)</f>
        <v>国开10</v>
      </c>
      <c r="W2073" s="1"/>
      <c r="X2073" s="1"/>
    </row>
    <row r="2074" spans="1:24" ht="15.75" hidden="1" x14ac:dyDescent="0.25">
      <c r="A2074" s="113" t="str">
        <f>B2074</f>
        <v>190208.IB</v>
      </c>
      <c r="B2074" s="29" t="s">
        <v>5587</v>
      </c>
      <c r="C2074" s="29" t="s">
        <v>5588</v>
      </c>
      <c r="D2074" s="33">
        <v>43643</v>
      </c>
      <c r="E2074" s="33">
        <v>43648</v>
      </c>
      <c r="F2074" s="30">
        <v>88.2</v>
      </c>
      <c r="G2074" s="30">
        <v>5</v>
      </c>
      <c r="H2074" s="29" t="s">
        <v>12</v>
      </c>
      <c r="I2074" s="29" t="s">
        <v>15</v>
      </c>
      <c r="J2074" s="114">
        <f>[1]!b_info_couponrate(A2074)</f>
        <v>3.42</v>
      </c>
      <c r="K2074" s="30">
        <v>3.34</v>
      </c>
      <c r="L2074" s="30"/>
      <c r="M2074" s="30">
        <v>3.26</v>
      </c>
      <c r="N2074" s="84">
        <f>[1]!b_anal_modidura_cnbd(A2074,E2074,1)</f>
        <v>4.5231000000000003</v>
      </c>
      <c r="O2074" s="85">
        <f>[1]!b_anal_yield_cnbd(A2074,E2074,1)</f>
        <v>3.4632999999999998</v>
      </c>
      <c r="P2074" s="86">
        <f>IF(U:U="国开1",0.09/N2074+J2074,IF(U:U="国开3",0.14/N2074+J2074,IF(U:U="国开5",0.24/N2074+J2074,IF(U:U="国开7",0.24/N2074+J2074,IF(U:U="国开10",0.29/N2074+J2074,IF(U:U="口行1",0.08/N2074+J2074,IF(U:U="口行2",0.08/N2074+J2074,IF(U:U="口行3",0.08/N2074+J2074,IF(U:U="口行5",0.13/N2074+J2074,IF(U:U="口行7",0.13/N2074+J2074,IF(U:U="口行10",0.18/N2074+J2074,IF(U:U="农发1",0.09/N2074+J2074,IF(U:U="农发2",0.09/N2074+J2074,IF(U:U="农发3",0.09/N2074+J2074,IF(U:U="农发5",0.14/N2074+J2074,IF(U:U="农发7",0.19/N2074+J2074,IF(U:U="农发10",0.19/N2074+J2074,IF(U:U="农发20",0.24/N2074+J2074,IF(U:U="国债1",0.05/N2074+J2074,IF(U:U="国债2",0.05/N2074+J2074,IF(U:U="国债3",0.05/N2074+J2074,IF(U:U="国开0",0,IF(U:U="农发0",0,IF(U:U="国债0",0,IF(U:U="口行0",0,0.1/N2074+J2074)))))))))))))))))))))))))</f>
        <v>3.4730609537706441</v>
      </c>
      <c r="Q2074" s="1"/>
      <c r="R2074" s="88">
        <f t="shared" si="64"/>
        <v>0.97609537706442318</v>
      </c>
      <c r="S2074" s="1"/>
      <c r="U2074" s="1" t="str">
        <f>IF(I:I="国家开发银行","国开",IF(I:I="中国进出口银行","口行",IF(I:I="中国农业发展银行","农发","国债")))&amp;IF(G:G&lt;1,"0",G2074)</f>
        <v>国开5</v>
      </c>
      <c r="W2074" s="1"/>
      <c r="X2074" s="1"/>
    </row>
    <row r="2075" spans="1:24" ht="15.75" hidden="1" x14ac:dyDescent="0.25">
      <c r="A2075" s="113" t="str">
        <f t="shared" si="65"/>
        <v>190310.IB</v>
      </c>
      <c r="B2075" s="29" t="s">
        <v>5589</v>
      </c>
      <c r="C2075" s="29" t="s">
        <v>5590</v>
      </c>
      <c r="D2075" s="33">
        <v>43643</v>
      </c>
      <c r="E2075" s="33">
        <v>43647</v>
      </c>
      <c r="F2075" s="30">
        <v>40</v>
      </c>
      <c r="G2075" s="30">
        <v>10</v>
      </c>
      <c r="H2075" s="29" t="s">
        <v>12</v>
      </c>
      <c r="I2075" s="29" t="s">
        <v>22</v>
      </c>
      <c r="J2075" s="30">
        <v>3.8260999999999998</v>
      </c>
      <c r="K2075" s="30">
        <v>3.8</v>
      </c>
      <c r="L2075" s="30"/>
      <c r="M2075" s="30">
        <v>1.03</v>
      </c>
      <c r="N2075" s="84">
        <f>[1]!b_anal_modidura_cnbd(A2075,E2075,1)</f>
        <v>8.0579999999999998</v>
      </c>
      <c r="O2075" s="85">
        <f>[1]!b_anal_yield_cnbd(A2075,D2075-1,1)</f>
        <v>3.8624999999999998</v>
      </c>
      <c r="P2075" s="86">
        <f>IF(U:U="国开1",0.09/N2075+J2075,IF(U:U="国开3",0.14/N2075+J2075,IF(U:U="国开5",0.24/N2075+J2075,IF(U:U="国开7",0.24/N2075+J2075,IF(U:U="国开10",0.29/N2075+J2075,IF(U:U="口行1",0.08/N2075+J2075,IF(U:U="口行2",0.08/N2075+J2075,IF(U:U="口行3",0.08/N2075+J2075,IF(U:U="口行5",0.13/N2075+J2075,IF(U:U="口行7",0.13/N2075+J2075,IF(U:U="口行10",0.18/N2075+J2075,IF(U:U="农发1",0.09/N2075+J2075,IF(U:U="农发2",0.09/N2075+J2075,IF(U:U="农发3",0.09/N2075+J2075,IF(U:U="农发5",0.14/N2075+J2075,IF(U:U="农发7",0.19/N2075+J2075,IF(U:U="农发10",0.19/N2075+J2075,IF(U:U="农发20",0.24/N2075+J2075,IF(U:U="国债1",0.05/N2075+J2075,IF(U:U="国债2",0.05/N2075+J2075,IF(U:U="国债3",0.05/N2075+J2075,IF(U:U="国开0",0,IF(U:U="农发0",0,IF(U:U="国债0",0,IF(U:U="口行0",0,0.1/N2075+J2075)))))))))))))))))))))))))</f>
        <v>3.848438049143708</v>
      </c>
      <c r="Q2075" s="1"/>
      <c r="R2075" s="88">
        <f t="shared" si="64"/>
        <v>-1.4061950856291805</v>
      </c>
      <c r="S2075" s="1"/>
      <c r="U2075" s="1" t="str">
        <f>IF(I:I="国家开发银行","国开",IF(I:I="中国进出口银行","口行",IF(I:I="中国农业发展银行","农发","国债")))&amp;IF(G:G&lt;1,"0",G2075)</f>
        <v>口行10</v>
      </c>
      <c r="W2075" s="1"/>
      <c r="X2075" s="1"/>
    </row>
    <row r="2076" spans="1:24" ht="15.75" hidden="1" x14ac:dyDescent="0.25">
      <c r="A2076" s="113" t="str">
        <f t="shared" si="65"/>
        <v>190305.IB</v>
      </c>
      <c r="B2076" s="29" t="s">
        <v>5591</v>
      </c>
      <c r="C2076" s="29" t="s">
        <v>5592</v>
      </c>
      <c r="D2076" s="33">
        <v>43643</v>
      </c>
      <c r="E2076" s="33">
        <v>43647</v>
      </c>
      <c r="F2076" s="30">
        <v>55.2</v>
      </c>
      <c r="G2076" s="30">
        <v>5</v>
      </c>
      <c r="H2076" s="29" t="s">
        <v>12</v>
      </c>
      <c r="I2076" s="29" t="s">
        <v>22</v>
      </c>
      <c r="J2076" s="30">
        <v>3.4836999999999998</v>
      </c>
      <c r="K2076" s="30">
        <v>2.59</v>
      </c>
      <c r="L2076" s="30"/>
      <c r="M2076" s="30">
        <v>1.68</v>
      </c>
      <c r="N2076" s="84">
        <f>[1]!b_anal_modidura_cnbd(A2076,E2076,1)</f>
        <v>4.1612999999999998</v>
      </c>
      <c r="O2076" s="85">
        <f>[1]!b_anal_yield_cnbd(A2076,D2076-1,1)</f>
        <v>3.5249000000000001</v>
      </c>
      <c r="P2076" s="86">
        <f>IF(U:U="国开1",0.09/N2076+J2076,IF(U:U="国开3",0.14/N2076+J2076,IF(U:U="国开5",0.24/N2076+J2076,IF(U:U="国开7",0.24/N2076+J2076,IF(U:U="国开10",0.29/N2076+J2076,IF(U:U="口行1",0.08/N2076+J2076,IF(U:U="口行2",0.08/N2076+J2076,IF(U:U="口行3",0.08/N2076+J2076,IF(U:U="口行5",0.13/N2076+J2076,IF(U:U="口行7",0.13/N2076+J2076,IF(U:U="口行10",0.18/N2076+J2076,IF(U:U="农发1",0.09/N2076+J2076,IF(U:U="农发2",0.09/N2076+J2076,IF(U:U="农发3",0.09/N2076+J2076,IF(U:U="农发5",0.14/N2076+J2076,IF(U:U="农发7",0.19/N2076+J2076,IF(U:U="农发10",0.19/N2076+J2076,IF(U:U="农发20",0.24/N2076+J2076,IF(U:U="国债1",0.05/N2076+J2076,IF(U:U="国债2",0.05/N2076+J2076,IF(U:U="国债3",0.05/N2076+J2076,IF(U:U="国开0",0,IF(U:U="农发0",0,IF(U:U="国债0",0,IF(U:U="口行0",0,0.1/N2076+J2076)))))))))))))))))))))))))</f>
        <v>3.5149402374258041</v>
      </c>
      <c r="Q2076" s="1"/>
      <c r="R2076" s="88">
        <f t="shared" si="64"/>
        <v>-0.99597625741960627</v>
      </c>
      <c r="S2076" s="1"/>
      <c r="U2076" s="1" t="str">
        <f>IF(I:I="国家开发银行","国开",IF(I:I="中国进出口银行","口行",IF(I:I="中国农业发展银行","农发","国债")))&amp;IF(G:G&lt;1,"0",G2076)</f>
        <v>口行5</v>
      </c>
      <c r="W2076" s="1"/>
      <c r="X2076" s="1"/>
    </row>
    <row r="2077" spans="1:24" ht="15.75" hidden="1" x14ac:dyDescent="0.25">
      <c r="A2077" s="113" t="str">
        <f t="shared" si="65"/>
        <v>190306.IB</v>
      </c>
      <c r="B2077" s="29" t="s">
        <v>5593</v>
      </c>
      <c r="C2077" s="29" t="s">
        <v>5594</v>
      </c>
      <c r="D2077" s="33">
        <v>43643</v>
      </c>
      <c r="E2077" s="33">
        <v>43647</v>
      </c>
      <c r="F2077" s="30">
        <v>50</v>
      </c>
      <c r="G2077" s="30">
        <v>3</v>
      </c>
      <c r="H2077" s="29" t="s">
        <v>12</v>
      </c>
      <c r="I2077" s="29" t="s">
        <v>22</v>
      </c>
      <c r="J2077" s="30">
        <v>3.2368000000000001</v>
      </c>
      <c r="K2077" s="30">
        <v>2.5299999999999998</v>
      </c>
      <c r="L2077" s="30"/>
      <c r="M2077" s="30">
        <v>3.93</v>
      </c>
      <c r="N2077" s="84">
        <f>[1]!b_anal_modidura_cnbd(A2077,E2077,1)</f>
        <v>2.7382</v>
      </c>
      <c r="O2077" s="85">
        <f>[1]!b_anal_yield_cnbd(A2077,D2077-1,1)</f>
        <v>3.2801</v>
      </c>
      <c r="P2077" s="86">
        <f>IF(U:U="国开1",0.09/N2077+J2077,IF(U:U="国开3",0.14/N2077+J2077,IF(U:U="国开5",0.24/N2077+J2077,IF(U:U="国开7",0.24/N2077+J2077,IF(U:U="国开10",0.29/N2077+J2077,IF(U:U="口行1",0.08/N2077+J2077,IF(U:U="口行2",0.08/N2077+J2077,IF(U:U="口行3",0.08/N2077+J2077,IF(U:U="口行5",0.13/N2077+J2077,IF(U:U="口行7",0.13/N2077+J2077,IF(U:U="口行10",0.18/N2077+J2077,IF(U:U="农发1",0.09/N2077+J2077,IF(U:U="农发2",0.09/N2077+J2077,IF(U:U="农发3",0.09/N2077+J2077,IF(U:U="农发5",0.14/N2077+J2077,IF(U:U="农发7",0.19/N2077+J2077,IF(U:U="农发10",0.19/N2077+J2077,IF(U:U="农发20",0.24/N2077+J2077,IF(U:U="国债1",0.05/N2077+J2077,IF(U:U="国债2",0.05/N2077+J2077,IF(U:U="国债3",0.05/N2077+J2077,IF(U:U="国开0",0,IF(U:U="农发0",0,IF(U:U="国债0",0,IF(U:U="口行0",0,0.1/N2077+J2077)))))))))))))))))))))))))</f>
        <v>3.2660162734643197</v>
      </c>
      <c r="Q2077" s="1"/>
      <c r="R2077" s="88">
        <f t="shared" si="64"/>
        <v>-1.4083726535680352</v>
      </c>
      <c r="S2077" s="1"/>
      <c r="U2077" s="1" t="str">
        <f>IF(I:I="国家开发银行","国开",IF(I:I="中国进出口银行","口行",IF(I:I="中国农业发展银行","农发","国债")))&amp;IF(G:G&lt;1,"0",G2077)</f>
        <v>口行3</v>
      </c>
      <c r="W2077" s="1"/>
      <c r="X2077" s="1"/>
    </row>
    <row r="2078" spans="1:24" ht="15.75" hidden="1" x14ac:dyDescent="0.25">
      <c r="A2078" s="113" t="str">
        <f t="shared" si="65"/>
        <v>190403.IB</v>
      </c>
      <c r="B2078" s="29" t="s">
        <v>5595</v>
      </c>
      <c r="C2078" s="29" t="s">
        <v>5596</v>
      </c>
      <c r="D2078" s="33">
        <v>43647</v>
      </c>
      <c r="E2078" s="33">
        <v>43649</v>
      </c>
      <c r="F2078" s="30">
        <v>30</v>
      </c>
      <c r="G2078" s="30">
        <v>3</v>
      </c>
      <c r="H2078" s="29" t="s">
        <v>12</v>
      </c>
      <c r="I2078" s="29" t="s">
        <v>41</v>
      </c>
      <c r="J2078" s="30">
        <v>3.1446999999999998</v>
      </c>
      <c r="K2078" s="30">
        <v>7.97</v>
      </c>
      <c r="L2078" s="30"/>
      <c r="M2078" s="30"/>
      <c r="N2078" s="84">
        <f>[1]!b_anal_modidura_cnbd(A2078,E2078,1)</f>
        <v>2.5783</v>
      </c>
      <c r="O2078" s="85">
        <f>[1]!b_anal_yield_cnbd(A2078,D2078,1)</f>
        <v>3.2134999999999998</v>
      </c>
      <c r="P2078" s="86">
        <f>IF(U:U="国开1",0.09/N2078+J2078,IF(U:U="国开3",0.14/N2078+J2078,IF(U:U="国开5",0.24/N2078+J2078,IF(U:U="国开7",0.24/N2078+J2078,IF(U:U="国开10",0.29/N2078+J2078,IF(U:U="口行1",0.08/N2078+J2078,IF(U:U="口行2",0.08/N2078+J2078,IF(U:U="口行3",0.08/N2078+J2078,IF(U:U="口行5",0.13/N2078+J2078,IF(U:U="口行7",0.13/N2078+J2078,IF(U:U="口行10",0.18/N2078+J2078,IF(U:U="农发1",0.09/N2078+J2078,IF(U:U="农发2",0.09/N2078+J2078,IF(U:U="农发3",0.09/N2078+J2078,IF(U:U="农发5",0.14/N2078+J2078,IF(U:U="农发7",0.19/N2078+J2078,IF(U:U="农发10",0.19/N2078+J2078,IF(U:U="农发20",0.24/N2078+J2078,IF(U:U="国债1",0.05/N2078+J2078,IF(U:U="国债2",0.05/N2078+J2078,IF(U:U="国债3",0.05/N2078+J2078,IF(U:U="国开0",0,IF(U:U="农发0",0,IF(U:U="国债0",0,IF(U:U="口行0",0,0.1/N2078+J2078)))))))))))))))))))))))))</f>
        <v>3.1796067214831476</v>
      </c>
      <c r="Q2078" s="1"/>
      <c r="R2078" s="88">
        <f t="shared" si="64"/>
        <v>-3.3893278516852199</v>
      </c>
      <c r="S2078" s="1"/>
      <c r="U2078" s="1" t="str">
        <f>IF(I:I="国家开发银行","国开",IF(I:I="中国进出口银行","口行",IF(I:I="中国农业发展银行","农发","国债")))&amp;IF(G:G&lt;1,"0",G2078)</f>
        <v>农发3</v>
      </c>
      <c r="W2078" s="1"/>
      <c r="X2078" s="1"/>
    </row>
    <row r="2079" spans="1:24" ht="15.75" hidden="1" x14ac:dyDescent="0.25">
      <c r="A2079" s="113" t="str">
        <f t="shared" si="65"/>
        <v>190404.IB</v>
      </c>
      <c r="B2079" s="29" t="s">
        <v>5597</v>
      </c>
      <c r="C2079" s="29" t="s">
        <v>5598</v>
      </c>
      <c r="D2079" s="33">
        <v>43647</v>
      </c>
      <c r="E2079" s="33">
        <v>43649</v>
      </c>
      <c r="F2079" s="30">
        <v>40</v>
      </c>
      <c r="G2079" s="30">
        <v>5</v>
      </c>
      <c r="H2079" s="29" t="s">
        <v>12</v>
      </c>
      <c r="I2079" s="29" t="s">
        <v>41</v>
      </c>
      <c r="J2079" s="30">
        <v>3.4523999999999999</v>
      </c>
      <c r="K2079" s="30">
        <v>6.09</v>
      </c>
      <c r="L2079" s="30"/>
      <c r="M2079" s="30"/>
      <c r="N2079" s="84">
        <f>[1]!b_anal_modidura_cnbd(A2079,E2079,1)</f>
        <v>4.2778999999999998</v>
      </c>
      <c r="O2079" s="85">
        <f>[1]!b_anal_yield_cnbd(A2079,D2079,1)</f>
        <v>3.4925000000000002</v>
      </c>
      <c r="P2079" s="86">
        <f>IF(U:U="国开1",0.09/N2079+J2079,IF(U:U="国开3",0.14/N2079+J2079,IF(U:U="国开5",0.24/N2079+J2079,IF(U:U="国开7",0.24/N2079+J2079,IF(U:U="国开10",0.29/N2079+J2079,IF(U:U="口行1",0.08/N2079+J2079,IF(U:U="口行2",0.08/N2079+J2079,IF(U:U="口行3",0.08/N2079+J2079,IF(U:U="口行5",0.13/N2079+J2079,IF(U:U="口行7",0.13/N2079+J2079,IF(U:U="口行10",0.18/N2079+J2079,IF(U:U="农发1",0.09/N2079+J2079,IF(U:U="农发2",0.09/N2079+J2079,IF(U:U="农发3",0.09/N2079+J2079,IF(U:U="农发5",0.14/N2079+J2079,IF(U:U="农发7",0.19/N2079+J2079,IF(U:U="农发10",0.19/N2079+J2079,IF(U:U="农发20",0.24/N2079+J2079,IF(U:U="国债1",0.05/N2079+J2079,IF(U:U="国债2",0.05/N2079+J2079,IF(U:U="国债3",0.05/N2079+J2079,IF(U:U="国开0",0,IF(U:U="农发0",0,IF(U:U="国债0",0,IF(U:U="口行0",0,0.1/N2079+J2079)))))))))))))))))))))))))</f>
        <v>3.4851263376890529</v>
      </c>
      <c r="Q2079" s="1"/>
      <c r="R2079" s="88">
        <f t="shared" si="64"/>
        <v>-0.7373662310947271</v>
      </c>
      <c r="S2079" s="1"/>
      <c r="U2079" s="1" t="str">
        <f>IF(I:I="国家开发银行","国开",IF(I:I="中国进出口银行","口行",IF(I:I="中国农业发展银行","农发","国债")))&amp;IF(G:G&lt;1,"0",G2079)</f>
        <v>农发5</v>
      </c>
      <c r="W2079" s="1"/>
      <c r="X2079" s="1"/>
    </row>
    <row r="2080" spans="1:24" ht="15.75" hidden="1" x14ac:dyDescent="0.25">
      <c r="A2080" s="113" t="str">
        <f t="shared" si="65"/>
        <v>190207.IB</v>
      </c>
      <c r="B2080" s="29" t="s">
        <v>5599</v>
      </c>
      <c r="C2080" s="29" t="s">
        <v>5600</v>
      </c>
      <c r="D2080" s="33">
        <v>43648</v>
      </c>
      <c r="E2080" s="33">
        <v>43650</v>
      </c>
      <c r="F2080" s="30">
        <v>50</v>
      </c>
      <c r="G2080" s="30">
        <v>3</v>
      </c>
      <c r="H2080" s="29" t="s">
        <v>12</v>
      </c>
      <c r="I2080" s="29" t="s">
        <v>15</v>
      </c>
      <c r="J2080" s="30">
        <v>3.0771000000000002</v>
      </c>
      <c r="K2080" s="30">
        <v>5</v>
      </c>
      <c r="L2080" s="30"/>
      <c r="M2080" s="30"/>
      <c r="N2080" s="84">
        <f>[1]!b_anal_modidura_cnbd(A2080,E2080,1)</f>
        <v>2.6934999999999998</v>
      </c>
      <c r="O2080" s="85">
        <f>[1]!b_anal_yield_cnbd(A2080,D2080-1,1)</f>
        <v>3.1701000000000001</v>
      </c>
      <c r="P2080" s="86">
        <f>IF(U:U="国开1",0.09/N2080+J2080,IF(U:U="国开3",0.14/N2080+J2080,IF(U:U="国开5",0.24/N2080+J2080,IF(U:U="国开7",0.24/N2080+J2080,IF(U:U="国开10",0.29/N2080+J2080,IF(U:U="口行1",0.08/N2080+J2080,IF(U:U="口行2",0.08/N2080+J2080,IF(U:U="口行3",0.08/N2080+J2080,IF(U:U="口行5",0.13/N2080+J2080,IF(U:U="口行7",0.13/N2080+J2080,IF(U:U="口行10",0.18/N2080+J2080,IF(U:U="农发1",0.09/N2080+J2080,IF(U:U="农发2",0.09/N2080+J2080,IF(U:U="农发3",0.09/N2080+J2080,IF(U:U="农发5",0.14/N2080+J2080,IF(U:U="农发7",0.19/N2080+J2080,IF(U:U="农发10",0.19/N2080+J2080,IF(U:U="农发20",0.24/N2080+J2080,IF(U:U="国债1",0.05/N2080+J2080,IF(U:U="国债2",0.05/N2080+J2080,IF(U:U="国债3",0.05/N2080+J2080,IF(U:U="国开0",0,IF(U:U="农发0",0,IF(U:U="国债0",0,IF(U:U="口行0",0,0.1/N2080+J2080)))))))))))))))))))))))))</f>
        <v>3.1290769816224246</v>
      </c>
      <c r="Q2080" s="1"/>
      <c r="R2080" s="88">
        <f t="shared" si="64"/>
        <v>-4.1023018377575493</v>
      </c>
      <c r="S2080" s="1"/>
      <c r="U2080" s="1" t="str">
        <f>IF(I:I="国家开发银行","国开",IF(I:I="中国进出口银行","口行",IF(I:I="中国农业发展银行","农发","国债")))&amp;IF(G:G&lt;1,"0",G2080)</f>
        <v>国开3</v>
      </c>
      <c r="W2080" s="1"/>
      <c r="X2080" s="1"/>
    </row>
    <row r="2081" spans="1:24" ht="15.75" hidden="1" x14ac:dyDescent="0.25">
      <c r="A2081" s="113" t="str">
        <f t="shared" si="65"/>
        <v>190204.IB</v>
      </c>
      <c r="B2081" s="29" t="s">
        <v>5601</v>
      </c>
      <c r="C2081" s="29" t="s">
        <v>5602</v>
      </c>
      <c r="D2081" s="33">
        <v>43648</v>
      </c>
      <c r="E2081" s="33">
        <v>43650</v>
      </c>
      <c r="F2081" s="30">
        <v>50</v>
      </c>
      <c r="G2081" s="30">
        <v>7</v>
      </c>
      <c r="H2081" s="29" t="s">
        <v>12</v>
      </c>
      <c r="I2081" s="29" t="s">
        <v>15</v>
      </c>
      <c r="J2081" s="30">
        <v>3.6722999999999999</v>
      </c>
      <c r="K2081" s="30">
        <v>4.38</v>
      </c>
      <c r="L2081" s="30"/>
      <c r="M2081" s="30"/>
      <c r="N2081" s="84">
        <f>[1]!b_anal_modidura_cnbd(A2081,E2081,1)</f>
        <v>5.7362000000000002</v>
      </c>
      <c r="O2081" s="85">
        <f>[1]!b_anal_yield_cnbd(A2081,D2081-1,1)</f>
        <v>3.72</v>
      </c>
      <c r="P2081" s="86">
        <f>IF(U:U="国开1",0.09/N2081+J2081,IF(U:U="国开3",0.14/N2081+J2081,IF(U:U="国开5",0.24/N2081+J2081,IF(U:U="国开7",0.24/N2081+J2081,IF(U:U="国开10",0.29/N2081+J2081,IF(U:U="口行1",0.08/N2081+J2081,IF(U:U="口行2",0.08/N2081+J2081,IF(U:U="口行3",0.08/N2081+J2081,IF(U:U="口行5",0.13/N2081+J2081,IF(U:U="口行7",0.13/N2081+J2081,IF(U:U="口行10",0.18/N2081+J2081,IF(U:U="农发1",0.09/N2081+J2081,IF(U:U="农发2",0.09/N2081+J2081,IF(U:U="农发3",0.09/N2081+J2081,IF(U:U="农发5",0.14/N2081+J2081,IF(U:U="农发7",0.19/N2081+J2081,IF(U:U="农发10",0.19/N2081+J2081,IF(U:U="农发20",0.24/N2081+J2081,IF(U:U="国债1",0.05/N2081+J2081,IF(U:U="国债2",0.05/N2081+J2081,IF(U:U="国债3",0.05/N2081+J2081,IF(U:U="国开0",0,IF(U:U="农发0",0,IF(U:U="国债0",0,IF(U:U="口行0",0,0.1/N2081+J2081)))))))))))))))))))))))))</f>
        <v>3.714139545343607</v>
      </c>
      <c r="Q2081" s="1"/>
      <c r="R2081" s="88">
        <f t="shared" si="64"/>
        <v>-0.5860454656393177</v>
      </c>
      <c r="S2081" s="1"/>
      <c r="U2081" s="1" t="str">
        <f>IF(I:I="国家开发银行","国开",IF(I:I="中国进出口银行","口行",IF(I:I="中国农业发展银行","农发","国债")))&amp;IF(G:G&lt;1,"0",G2081)</f>
        <v>国开7</v>
      </c>
      <c r="W2081" s="1"/>
      <c r="X2081" s="1"/>
    </row>
    <row r="2082" spans="1:24" ht="15.75" hidden="1" x14ac:dyDescent="0.25">
      <c r="A2082" s="113" t="str">
        <f t="shared" si="65"/>
        <v>190003.IB</v>
      </c>
      <c r="B2082" s="29" t="s">
        <v>5603</v>
      </c>
      <c r="C2082" s="29" t="s">
        <v>5604</v>
      </c>
      <c r="D2082" s="33">
        <v>43649</v>
      </c>
      <c r="E2082" s="33">
        <v>43650</v>
      </c>
      <c r="F2082" s="30">
        <v>480.3</v>
      </c>
      <c r="G2082" s="30">
        <v>3</v>
      </c>
      <c r="H2082" s="29" t="s">
        <v>12</v>
      </c>
      <c r="I2082" s="29" t="s">
        <v>31</v>
      </c>
      <c r="J2082" s="30">
        <v>2.8184999999999998</v>
      </c>
      <c r="K2082" s="30">
        <v>3.36</v>
      </c>
      <c r="L2082" s="30">
        <v>2.8460000000000001</v>
      </c>
      <c r="M2082" s="30"/>
      <c r="N2082" s="84">
        <f>[1]!b_anal_modidura_cnbd(A2082,E2082,1)</f>
        <v>2.5247999999999999</v>
      </c>
      <c r="O2082" s="85">
        <f>[1]!b_anal_yield_cnbd(A2082,D2082-1,1)</f>
        <v>2.8748999999999998</v>
      </c>
      <c r="P2082" s="86">
        <f>IF(U:U="国开1",0.09/N2082+J2082,IF(U:U="国开3",0.14/N2082+J2082,IF(U:U="国开5",0.24/N2082+J2082,IF(U:U="国开7",0.24/N2082+J2082,IF(U:U="国开10",0.29/N2082+J2082,IF(U:U="口行1",0.08/N2082+J2082,IF(U:U="口行2",0.08/N2082+J2082,IF(U:U="口行3",0.08/N2082+J2082,IF(U:U="口行5",0.13/N2082+J2082,IF(U:U="口行7",0.13/N2082+J2082,IF(U:U="口行10",0.18/N2082+J2082,IF(U:U="农发1",0.09/N2082+J2082,IF(U:U="农发2",0.09/N2082+J2082,IF(U:U="农发3",0.09/N2082+J2082,IF(U:U="农发5",0.14/N2082+J2082,IF(U:U="农发7",0.19/N2082+J2082,IF(U:U="农发10",0.19/N2082+J2082,IF(U:U="农发20",0.24/N2082+J2082,IF(U:U="国债1",0.05/N2082+J2082,IF(U:U="国债2",0.05/N2082+J2082,IF(U:U="国债3",0.05/N2082+J2082,IF(U:U="国开0",0,IF(U:U="农发0",0,IF(U:U="国债0",0,IF(U:U="口行0",0,0.1/N2082+J2082)))))))))))))))))))))))))</f>
        <v>2.838303548795944</v>
      </c>
      <c r="Q2082" s="1"/>
      <c r="R2082" s="88">
        <f t="shared" si="64"/>
        <v>-3.6596451204055747</v>
      </c>
      <c r="S2082" s="1"/>
      <c r="U2082" s="1" t="str">
        <f>IF(I:I="国家开发银行","国开",IF(I:I="中国进出口银行","口行",IF(I:I="中国农业发展银行","农发","国债")))&amp;IF(G:G&lt;1,"0",G2082)</f>
        <v>国债3</v>
      </c>
      <c r="W2082" s="1"/>
      <c r="X2082" s="1"/>
    </row>
    <row r="2083" spans="1:24" ht="15.75" hidden="1" x14ac:dyDescent="0.25">
      <c r="A2083" s="113" t="str">
        <f t="shared" si="65"/>
        <v>180411.IB</v>
      </c>
      <c r="B2083" s="29" t="s">
        <v>5605</v>
      </c>
      <c r="C2083" s="29" t="s">
        <v>5606</v>
      </c>
      <c r="D2083" s="33">
        <v>43649</v>
      </c>
      <c r="E2083" s="33">
        <v>43651</v>
      </c>
      <c r="F2083" s="30">
        <v>30</v>
      </c>
      <c r="G2083" s="30">
        <v>7</v>
      </c>
      <c r="H2083" s="29" t="s">
        <v>12</v>
      </c>
      <c r="I2083" s="29" t="s">
        <v>41</v>
      </c>
      <c r="J2083" s="30">
        <v>3.6152000000000002</v>
      </c>
      <c r="K2083" s="30">
        <v>4.82</v>
      </c>
      <c r="L2083" s="30"/>
      <c r="M2083" s="30"/>
      <c r="N2083" s="84">
        <f>[1]!b_anal_modidura_cnbd(A2083,E2083,1)</f>
        <v>5.4071999999999996</v>
      </c>
      <c r="O2083" s="85">
        <f>[1]!b_anal_yield_cnbd(A2083,D2083-1,1)</f>
        <v>3.6926999999999999</v>
      </c>
      <c r="P2083" s="86">
        <f>IF(U:U="国开1",0.09/N2083+J2083,IF(U:U="国开3",0.14/N2083+J2083,IF(U:U="国开5",0.24/N2083+J2083,IF(U:U="国开7",0.24/N2083+J2083,IF(U:U="国开10",0.29/N2083+J2083,IF(U:U="口行1",0.08/N2083+J2083,IF(U:U="口行2",0.08/N2083+J2083,IF(U:U="口行3",0.08/N2083+J2083,IF(U:U="口行5",0.13/N2083+J2083,IF(U:U="口行7",0.13/N2083+J2083,IF(U:U="口行10",0.18/N2083+J2083,IF(U:U="农发1",0.09/N2083+J2083,IF(U:U="农发2",0.09/N2083+J2083,IF(U:U="农发3",0.09/N2083+J2083,IF(U:U="农发5",0.14/N2083+J2083,IF(U:U="农发7",0.19/N2083+J2083,IF(U:U="农发10",0.19/N2083+J2083,IF(U:U="农发20",0.24/N2083+J2083,IF(U:U="国债1",0.05/N2083+J2083,IF(U:U="国债2",0.05/N2083+J2083,IF(U:U="国债3",0.05/N2083+J2083,IF(U:U="国开0",0,IF(U:U="农发0",0,IF(U:U="国债0",0,IF(U:U="口行0",0,0.1/N2083+J2083)))))))))))))))))))))))))</f>
        <v>3.6503383340730879</v>
      </c>
      <c r="Q2083" s="1"/>
      <c r="R2083" s="88">
        <f t="shared" si="64"/>
        <v>-4.2361665926911929</v>
      </c>
      <c r="S2083" s="1"/>
      <c r="U2083" s="1" t="str">
        <f>IF(I:I="国家开发银行","国开",IF(I:I="中国进出口银行","口行",IF(I:I="中国农业发展银行","农发","国债")))&amp;IF(G:G&lt;1,"0",G2083)</f>
        <v>农发7</v>
      </c>
      <c r="W2083" s="1"/>
      <c r="X2083" s="1"/>
    </row>
    <row r="2084" spans="1:24" ht="15.75" hidden="1" x14ac:dyDescent="0.25">
      <c r="A2084" s="113" t="str">
        <f t="shared" si="65"/>
        <v>190007.IB</v>
      </c>
      <c r="B2084" s="29" t="s">
        <v>5607</v>
      </c>
      <c r="C2084" s="29" t="s">
        <v>5608</v>
      </c>
      <c r="D2084" s="33">
        <v>43649</v>
      </c>
      <c r="E2084" s="33">
        <v>43650</v>
      </c>
      <c r="F2084" s="30">
        <v>480.5</v>
      </c>
      <c r="G2084" s="30">
        <v>7</v>
      </c>
      <c r="H2084" s="29" t="s">
        <v>12</v>
      </c>
      <c r="I2084" s="29" t="s">
        <v>31</v>
      </c>
      <c r="J2084" s="30">
        <v>3.1553</v>
      </c>
      <c r="K2084" s="30">
        <v>3.25</v>
      </c>
      <c r="L2084" s="30">
        <v>3.1789999999999998</v>
      </c>
      <c r="M2084" s="30"/>
      <c r="N2084" s="84">
        <f>[1]!b_anal_modidura_cnbd(A2084,E2084,1)</f>
        <v>6.1033999999999997</v>
      </c>
      <c r="O2084" s="85">
        <f>[1]!b_anal_yield_cnbd(A2084,D2084-1,1)</f>
        <v>3.21</v>
      </c>
      <c r="P2084" s="86">
        <f>IF(U:U="国开1",0.09/N2084+J2084,IF(U:U="国开3",0.14/N2084+J2084,IF(U:U="国开5",0.24/N2084+J2084,IF(U:U="国开7",0.24/N2084+J2084,IF(U:U="国开10",0.29/N2084+J2084,IF(U:U="口行1",0.08/N2084+J2084,IF(U:U="口行2",0.08/N2084+J2084,IF(U:U="口行3",0.08/N2084+J2084,IF(U:U="口行5",0.13/N2084+J2084,IF(U:U="口行7",0.13/N2084+J2084,IF(U:U="口行10",0.18/N2084+J2084,IF(U:U="农发1",0.09/N2084+J2084,IF(U:U="农发2",0.09/N2084+J2084,IF(U:U="农发3",0.09/N2084+J2084,IF(U:U="农发5",0.14/N2084+J2084,IF(U:U="农发7",0.19/N2084+J2084,IF(U:U="农发10",0.19/N2084+J2084,IF(U:U="农发20",0.24/N2084+J2084,IF(U:U="国债1",0.05/N2084+J2084,IF(U:U="国债2",0.05/N2084+J2084,IF(U:U="国债3",0.05/N2084+J2084,IF(U:U="国开0",0,IF(U:U="农发0",0,IF(U:U="国债0",0,IF(U:U="口行0",0,0.1/N2084+J2084)))))))))))))))))))))))))</f>
        <v>3.1716843103843759</v>
      </c>
      <c r="Q2084" s="1"/>
      <c r="R2084" s="88">
        <f t="shared" si="64"/>
        <v>-3.8315689615624038</v>
      </c>
      <c r="S2084" s="1"/>
      <c r="U2084" s="1" t="str">
        <f>IF(I:I="国家开发银行","国开",IF(I:I="中国进出口银行","口行",IF(I:I="中国农业发展银行","农发","国债")))&amp;IF(G:G&lt;1,"0",G2084)</f>
        <v>国债7</v>
      </c>
      <c r="W2084" s="1"/>
      <c r="X2084" s="1"/>
    </row>
    <row r="2085" spans="1:24" ht="15.75" hidden="1" x14ac:dyDescent="0.25">
      <c r="A2085" s="113" t="str">
        <f t="shared" si="65"/>
        <v>190401.IB</v>
      </c>
      <c r="B2085" s="29" t="s">
        <v>5609</v>
      </c>
      <c r="C2085" s="29" t="s">
        <v>5610</v>
      </c>
      <c r="D2085" s="33">
        <v>43649</v>
      </c>
      <c r="E2085" s="33">
        <v>43651</v>
      </c>
      <c r="F2085" s="30">
        <v>60</v>
      </c>
      <c r="G2085" s="30">
        <v>10</v>
      </c>
      <c r="H2085" s="29" t="s">
        <v>12</v>
      </c>
      <c r="I2085" s="29" t="s">
        <v>41</v>
      </c>
      <c r="J2085" s="30">
        <v>3.7092999999999998</v>
      </c>
      <c r="K2085" s="30">
        <v>3.28</v>
      </c>
      <c r="L2085" s="30"/>
      <c r="M2085" s="30"/>
      <c r="N2085" s="84">
        <f>[1]!b_anal_modidura_cnbd(A2085,E2085,1)</f>
        <v>7.7830000000000004</v>
      </c>
      <c r="O2085" s="85">
        <f>[1]!b_anal_yield_cnbd(A2085,D2085-1,1)</f>
        <v>3.78</v>
      </c>
      <c r="P2085" s="86">
        <f>IF(U:U="国开1",0.09/N2085+J2085,IF(U:U="国开3",0.14/N2085+J2085,IF(U:U="国开5",0.24/N2085+J2085,IF(U:U="国开7",0.24/N2085+J2085,IF(U:U="国开10",0.29/N2085+J2085,IF(U:U="口行1",0.08/N2085+J2085,IF(U:U="口行2",0.08/N2085+J2085,IF(U:U="口行3",0.08/N2085+J2085,IF(U:U="口行5",0.13/N2085+J2085,IF(U:U="口行7",0.13/N2085+J2085,IF(U:U="口行10",0.18/N2085+J2085,IF(U:U="农发1",0.09/N2085+J2085,IF(U:U="农发2",0.09/N2085+J2085,IF(U:U="农发3",0.09/N2085+J2085,IF(U:U="农发5",0.14/N2085+J2085,IF(U:U="农发7",0.19/N2085+J2085,IF(U:U="农发10",0.19/N2085+J2085,IF(U:U="农发20",0.24/N2085+J2085,IF(U:U="国债1",0.05/N2085+J2085,IF(U:U="国债2",0.05/N2085+J2085,IF(U:U="国债3",0.05/N2085+J2085,IF(U:U="国开0",0,IF(U:U="农发0",0,IF(U:U="国债0",0,IF(U:U="口行0",0,0.1/N2085+J2085)))))))))))))))))))))))))</f>
        <v>3.7337121803931645</v>
      </c>
      <c r="Q2085" s="1"/>
      <c r="R2085" s="88">
        <f t="shared" si="64"/>
        <v>-4.6287819606835257</v>
      </c>
      <c r="S2085" s="1"/>
      <c r="U2085" s="1" t="str">
        <f>IF(I:I="国家开发银行","国开",IF(I:I="中国进出口银行","口行",IF(I:I="中国农业发展银行","农发","国债")))&amp;IF(G:G&lt;1,"0",G2085)</f>
        <v>农发10</v>
      </c>
      <c r="W2085" s="1"/>
      <c r="X2085" s="1"/>
    </row>
    <row r="2086" spans="1:24" ht="15.75" hidden="1" x14ac:dyDescent="0.25">
      <c r="A2086" s="113" t="str">
        <f t="shared" si="65"/>
        <v>190306.IB</v>
      </c>
      <c r="B2086" s="29" t="s">
        <v>5611</v>
      </c>
      <c r="C2086" s="29" t="s">
        <v>5612</v>
      </c>
      <c r="D2086" s="33">
        <v>43650</v>
      </c>
      <c r="E2086" s="33">
        <v>43654</v>
      </c>
      <c r="F2086" s="30">
        <v>59.9</v>
      </c>
      <c r="G2086" s="30">
        <v>3</v>
      </c>
      <c r="H2086" s="29" t="s">
        <v>12</v>
      </c>
      <c r="I2086" s="29" t="s">
        <v>22</v>
      </c>
      <c r="J2086" s="30">
        <v>3.1389</v>
      </c>
      <c r="K2086" s="30">
        <v>2.42</v>
      </c>
      <c r="L2086" s="30"/>
      <c r="M2086" s="30"/>
      <c r="N2086" s="84">
        <f>[1]!b_anal_modidura_cnbd(A2086,E2086,1)</f>
        <v>2.7208000000000001</v>
      </c>
      <c r="O2086" s="85">
        <f>[1]!b_anal_yield_cnbd(A2086,D2086-1,1)</f>
        <v>3.1602000000000001</v>
      </c>
      <c r="P2086" s="86">
        <f>IF(U:U="国开1",0.09/N2086+J2086,IF(U:U="国开3",0.14/N2086+J2086,IF(U:U="国开5",0.24/N2086+J2086,IF(U:U="国开7",0.24/N2086+J2086,IF(U:U="国开10",0.29/N2086+J2086,IF(U:U="口行1",0.08/N2086+J2086,IF(U:U="口行2",0.08/N2086+J2086,IF(U:U="口行3",0.08/N2086+J2086,IF(U:U="口行5",0.13/N2086+J2086,IF(U:U="口行7",0.13/N2086+J2086,IF(U:U="口行10",0.18/N2086+J2086,IF(U:U="农发1",0.09/N2086+J2086,IF(U:U="农发2",0.09/N2086+J2086,IF(U:U="农发3",0.09/N2086+J2086,IF(U:U="农发5",0.14/N2086+J2086,IF(U:U="农发7",0.19/N2086+J2086,IF(U:U="农发10",0.19/N2086+J2086,IF(U:U="农发20",0.24/N2086+J2086,IF(U:U="国债1",0.05/N2086+J2086,IF(U:U="国债2",0.05/N2086+J2086,IF(U:U="国债3",0.05/N2086+J2086,IF(U:U="国开0",0,IF(U:U="农发0",0,IF(U:U="国债0",0,IF(U:U="口行0",0,0.1/N2086+J2086)))))))))))))))))))))))))</f>
        <v>3.1683031167303732</v>
      </c>
      <c r="Q2086" s="1"/>
      <c r="R2086" s="88">
        <f t="shared" si="64"/>
        <v>0.81031167303731166</v>
      </c>
      <c r="S2086" s="1"/>
      <c r="U2086" s="1" t="str">
        <f>IF(I:I="国家开发银行","国开",IF(I:I="中国进出口银行","口行",IF(I:I="中国农业发展银行","农发","国债")))&amp;IF(G:G&lt;1,"0",G2086)</f>
        <v>口行3</v>
      </c>
      <c r="W2086" s="1"/>
      <c r="X2086" s="1"/>
    </row>
    <row r="2087" spans="1:24" ht="15.75" hidden="1" x14ac:dyDescent="0.25">
      <c r="A2087" s="113" t="str">
        <f t="shared" si="65"/>
        <v>190305.IB</v>
      </c>
      <c r="B2087" s="29" t="s">
        <v>5613</v>
      </c>
      <c r="C2087" s="29" t="s">
        <v>5614</v>
      </c>
      <c r="D2087" s="33">
        <v>43650</v>
      </c>
      <c r="E2087" s="33">
        <v>43654</v>
      </c>
      <c r="F2087" s="30">
        <v>57.2</v>
      </c>
      <c r="G2087" s="30">
        <v>5</v>
      </c>
      <c r="H2087" s="29" t="s">
        <v>12</v>
      </c>
      <c r="I2087" s="29" t="s">
        <v>22</v>
      </c>
      <c r="J2087" s="30">
        <v>3.4036</v>
      </c>
      <c r="K2087" s="30">
        <v>2.78</v>
      </c>
      <c r="L2087" s="30"/>
      <c r="M2087" s="30"/>
      <c r="N2087" s="84">
        <f>[1]!b_anal_modidura_cnbd(A2087,E2087,1)</f>
        <v>4.1437999999999997</v>
      </c>
      <c r="O2087" s="85">
        <f>[1]!b_anal_yield_cnbd(A2087,D2087-1,1)</f>
        <v>3.4199000000000002</v>
      </c>
      <c r="P2087" s="86">
        <f>IF(U:U="国开1",0.09/N2087+J2087,IF(U:U="国开3",0.14/N2087+J2087,IF(U:U="国开5",0.24/N2087+J2087,IF(U:U="国开7",0.24/N2087+J2087,IF(U:U="国开10",0.29/N2087+J2087,IF(U:U="口行1",0.08/N2087+J2087,IF(U:U="口行2",0.08/N2087+J2087,IF(U:U="口行3",0.08/N2087+J2087,IF(U:U="口行5",0.13/N2087+J2087,IF(U:U="口行7",0.13/N2087+J2087,IF(U:U="口行10",0.18/N2087+J2087,IF(U:U="农发1",0.09/N2087+J2087,IF(U:U="农发2",0.09/N2087+J2087,IF(U:U="农发3",0.09/N2087+J2087,IF(U:U="农发5",0.14/N2087+J2087,IF(U:U="农发7",0.19/N2087+J2087,IF(U:U="农发10",0.19/N2087+J2087,IF(U:U="农发20",0.24/N2087+J2087,IF(U:U="国债1",0.05/N2087+J2087,IF(U:U="国债2",0.05/N2087+J2087,IF(U:U="国债3",0.05/N2087+J2087,IF(U:U="国开0",0,IF(U:U="农发0",0,IF(U:U="国债0",0,IF(U:U="口行0",0,0.1/N2087+J2087)))))))))))))))))))))))))</f>
        <v>3.4349721704715477</v>
      </c>
      <c r="Q2087" s="1"/>
      <c r="R2087" s="88">
        <f t="shared" si="64"/>
        <v>1.5072170471547519</v>
      </c>
      <c r="S2087" s="1"/>
      <c r="U2087" s="1" t="str">
        <f>IF(I:I="国家开发银行","国开",IF(I:I="中国进出口银行","口行",IF(I:I="中国农业发展银行","农发","国债")))&amp;IF(G:G&lt;1,"0",G2087)</f>
        <v>口行5</v>
      </c>
      <c r="W2087" s="1"/>
      <c r="X2087" s="1"/>
    </row>
    <row r="2088" spans="1:24" ht="15.75" hidden="1" x14ac:dyDescent="0.25">
      <c r="A2088" s="113" t="str">
        <f t="shared" si="65"/>
        <v>190210.IB</v>
      </c>
      <c r="B2088" s="29" t="s">
        <v>5615</v>
      </c>
      <c r="C2088" s="29" t="s">
        <v>5616</v>
      </c>
      <c r="D2088" s="33">
        <v>43650</v>
      </c>
      <c r="E2088" s="33">
        <v>43654</v>
      </c>
      <c r="F2088" s="30">
        <v>140</v>
      </c>
      <c r="G2088" s="30">
        <v>10</v>
      </c>
      <c r="H2088" s="29" t="s">
        <v>12</v>
      </c>
      <c r="I2088" s="29" t="s">
        <v>15</v>
      </c>
      <c r="J2088" s="30">
        <v>3.5030999999999999</v>
      </c>
      <c r="K2088" s="30">
        <v>3.31</v>
      </c>
      <c r="L2088" s="30"/>
      <c r="M2088" s="30"/>
      <c r="N2088" s="84">
        <f>[1]!b_anal_modidura_cnbd(A2088,E2088,1)</f>
        <v>8.1395999999999997</v>
      </c>
      <c r="O2088" s="85">
        <f>[1]!b_anal_yield_cnbd(A2088,D2088-1,1)</f>
        <v>3.54</v>
      </c>
      <c r="P2088" s="86">
        <f>IF(U:U="国开1",0.09/N2088+J2088,IF(U:U="国开3",0.14/N2088+J2088,IF(U:U="国开5",0.24/N2088+J2088,IF(U:U="国开7",0.24/N2088+J2088,IF(U:U="国开10",0.29/N2088+J2088,IF(U:U="口行1",0.08/N2088+J2088,IF(U:U="口行2",0.08/N2088+J2088,IF(U:U="口行3",0.08/N2088+J2088,IF(U:U="口行5",0.13/N2088+J2088,IF(U:U="口行7",0.13/N2088+J2088,IF(U:U="口行10",0.18/N2088+J2088,IF(U:U="农发1",0.09/N2088+J2088,IF(U:U="农发2",0.09/N2088+J2088,IF(U:U="农发3",0.09/N2088+J2088,IF(U:U="农发5",0.14/N2088+J2088,IF(U:U="农发7",0.19/N2088+J2088,IF(U:U="农发10",0.19/N2088+J2088,IF(U:U="农发20",0.24/N2088+J2088,IF(U:U="国债1",0.05/N2088+J2088,IF(U:U="国债2",0.05/N2088+J2088,IF(U:U="国债3",0.05/N2088+J2088,IF(U:U="国开0",0,IF(U:U="农发0",0,IF(U:U="国债0",0,IF(U:U="口行0",0,0.1/N2088+J2088)))))))))))))))))))))))))</f>
        <v>3.53872828640228</v>
      </c>
      <c r="Q2088" s="1"/>
      <c r="R2088" s="88">
        <f t="shared" si="64"/>
        <v>-0.12717135977200478</v>
      </c>
      <c r="S2088" s="1"/>
      <c r="U2088" s="1" t="str">
        <f>IF(I:I="国家开发银行","国开",IF(I:I="中国进出口银行","口行",IF(I:I="中国农业发展银行","农发","国债")))&amp;IF(G:G&lt;1,"0",G2088)</f>
        <v>国开10</v>
      </c>
      <c r="W2088" s="1"/>
      <c r="X2088" s="1"/>
    </row>
    <row r="2089" spans="1:24" ht="15.75" hidden="1" x14ac:dyDescent="0.25">
      <c r="A2089" s="113" t="str">
        <f t="shared" si="65"/>
        <v>190208.IB</v>
      </c>
      <c r="B2089" s="29" t="s">
        <v>5617</v>
      </c>
      <c r="C2089" s="29" t="s">
        <v>5618</v>
      </c>
      <c r="D2089" s="33">
        <v>43650</v>
      </c>
      <c r="E2089" s="33">
        <v>43654</v>
      </c>
      <c r="F2089" s="30">
        <v>80</v>
      </c>
      <c r="G2089" s="30">
        <v>5</v>
      </c>
      <c r="H2089" s="29" t="s">
        <v>12</v>
      </c>
      <c r="I2089" s="29" t="s">
        <v>15</v>
      </c>
      <c r="J2089" s="30">
        <v>3.3085</v>
      </c>
      <c r="K2089" s="30">
        <v>3.64</v>
      </c>
      <c r="L2089" s="30"/>
      <c r="M2089" s="30"/>
      <c r="N2089" s="84">
        <f>[1]!b_anal_modidura_cnbd(A2089,E2089,1)</f>
        <v>4.5105000000000004</v>
      </c>
      <c r="O2089" s="85">
        <f>[1]!b_anal_yield_cnbd(A2089,D2089-1,1)</f>
        <v>3.4310999999999998</v>
      </c>
      <c r="P2089" s="86">
        <f>IF(U:U="国开1",0.09/N2089+J2089,IF(U:U="国开3",0.14/N2089+J2089,IF(U:U="国开5",0.24/N2089+J2089,IF(U:U="国开7",0.24/N2089+J2089,IF(U:U="国开10",0.29/N2089+J2089,IF(U:U="口行1",0.08/N2089+J2089,IF(U:U="口行2",0.08/N2089+J2089,IF(U:U="口行3",0.08/N2089+J2089,IF(U:U="口行5",0.13/N2089+J2089,IF(U:U="口行7",0.13/N2089+J2089,IF(U:U="口行10",0.18/N2089+J2089,IF(U:U="农发1",0.09/N2089+J2089,IF(U:U="农发2",0.09/N2089+J2089,IF(U:U="农发3",0.09/N2089+J2089,IF(U:U="农发5",0.14/N2089+J2089,IF(U:U="农发7",0.19/N2089+J2089,IF(U:U="农发10",0.19/N2089+J2089,IF(U:U="农发20",0.24/N2089+J2089,IF(U:U="国债1",0.05/N2089+J2089,IF(U:U="国债2",0.05/N2089+J2089,IF(U:U="国债3",0.05/N2089+J2089,IF(U:U="国开0",0,IF(U:U="农发0",0,IF(U:U="国债0",0,IF(U:U="口行0",0,0.1/N2089+J2089)))))))))))))))))))))))))</f>
        <v>3.3617091785833058</v>
      </c>
      <c r="Q2089" s="1"/>
      <c r="R2089" s="88">
        <f t="shared" si="64"/>
        <v>-6.939082141669406</v>
      </c>
      <c r="S2089" s="1"/>
      <c r="U2089" s="1" t="str">
        <f>IF(I:I="国家开发银行","国开",IF(I:I="中国进出口银行","口行",IF(I:I="中国农业发展银行","农发","国债")))&amp;IF(G:G&lt;1,"0",G2089)</f>
        <v>国开5</v>
      </c>
      <c r="W2089" s="1"/>
      <c r="X2089" s="1"/>
    </row>
    <row r="2090" spans="1:24" ht="15.75" hidden="1" x14ac:dyDescent="0.25">
      <c r="A2090" s="113" t="str">
        <f t="shared" si="65"/>
        <v>190310.IB</v>
      </c>
      <c r="B2090" s="29" t="s">
        <v>5619</v>
      </c>
      <c r="C2090" s="29" t="s">
        <v>5620</v>
      </c>
      <c r="D2090" s="33">
        <v>43650</v>
      </c>
      <c r="E2090" s="33">
        <v>43654</v>
      </c>
      <c r="F2090" s="30">
        <v>40</v>
      </c>
      <c r="G2090" s="30">
        <v>10</v>
      </c>
      <c r="H2090" s="29" t="s">
        <v>12</v>
      </c>
      <c r="I2090" s="29" t="s">
        <v>22</v>
      </c>
      <c r="J2090" s="30">
        <v>3.7662</v>
      </c>
      <c r="K2090" s="30">
        <v>4.1900000000000004</v>
      </c>
      <c r="L2090" s="30"/>
      <c r="M2090" s="30"/>
      <c r="N2090" s="84">
        <f>[1]!b_anal_modidura_cnbd(A2090,E2090,1)</f>
        <v>8.0469000000000008</v>
      </c>
      <c r="O2090" s="85">
        <f>[1]!b_anal_yield_cnbd(A2090,D2090-1,1)</f>
        <v>3.7749999999999999</v>
      </c>
      <c r="P2090" s="86">
        <f>IF(U:U="国开1",0.09/N2090+J2090,IF(U:U="国开3",0.14/N2090+J2090,IF(U:U="国开5",0.24/N2090+J2090,IF(U:U="国开7",0.24/N2090+J2090,IF(U:U="国开10",0.29/N2090+J2090,IF(U:U="口行1",0.08/N2090+J2090,IF(U:U="口行2",0.08/N2090+J2090,IF(U:U="口行3",0.08/N2090+J2090,IF(U:U="口行5",0.13/N2090+J2090,IF(U:U="口行7",0.13/N2090+J2090,IF(U:U="口行10",0.18/N2090+J2090,IF(U:U="农发1",0.09/N2090+J2090,IF(U:U="农发2",0.09/N2090+J2090,IF(U:U="农发3",0.09/N2090+J2090,IF(U:U="农发5",0.14/N2090+J2090,IF(U:U="农发7",0.19/N2090+J2090,IF(U:U="农发10",0.19/N2090+J2090,IF(U:U="农发20",0.24/N2090+J2090,IF(U:U="国债1",0.05/N2090+J2090,IF(U:U="国债2",0.05/N2090+J2090,IF(U:U="国债3",0.05/N2090+J2090,IF(U:U="国开0",0,IF(U:U="农发0",0,IF(U:U="国债0",0,IF(U:U="口行0",0,0.1/N2090+J2090)))))))))))))))))))))))))</f>
        <v>3.7885688625433396</v>
      </c>
      <c r="Q2090" s="1"/>
      <c r="R2090" s="88">
        <f t="shared" si="64"/>
        <v>1.3568862543339666</v>
      </c>
      <c r="S2090" s="1"/>
      <c r="U2090" s="1" t="str">
        <f>IF(I:I="国家开发银行","国开",IF(I:I="中国进出口银行","口行",IF(I:I="中国农业发展银行","农发","国债")))&amp;IF(G:G&lt;1,"0",G2090)</f>
        <v>口行10</v>
      </c>
      <c r="W2090" s="1"/>
      <c r="X2090" s="1"/>
    </row>
    <row r="2091" spans="1:24" ht="15.75" hidden="1" x14ac:dyDescent="0.25">
      <c r="A2091" s="113" t="str">
        <f t="shared" si="65"/>
        <v>190403.IB</v>
      </c>
      <c r="B2091" s="29" t="s">
        <v>5621</v>
      </c>
      <c r="C2091" s="29" t="s">
        <v>5622</v>
      </c>
      <c r="D2091" s="33">
        <v>43654</v>
      </c>
      <c r="E2091" s="33">
        <v>43656</v>
      </c>
      <c r="F2091" s="30">
        <v>30</v>
      </c>
      <c r="G2091" s="30">
        <v>3</v>
      </c>
      <c r="H2091" s="29" t="s">
        <v>12</v>
      </c>
      <c r="I2091" s="29" t="s">
        <v>41</v>
      </c>
      <c r="J2091" s="30">
        <v>3.1021000000000001</v>
      </c>
      <c r="K2091" s="30">
        <v>4.79</v>
      </c>
      <c r="L2091" s="30"/>
      <c r="M2091" s="30">
        <v>1.93</v>
      </c>
      <c r="N2091" s="84">
        <f>[1]!b_anal_modidura_cnbd(A2091,E2091,1)</f>
        <v>2.5586000000000002</v>
      </c>
      <c r="O2091" s="85">
        <f>[1]!b_anal_yield_cnbd(A2091,D2091,1)</f>
        <v>3.1665999999999999</v>
      </c>
      <c r="P2091" s="86">
        <f>IF(U:U="国开1",0.09/N2091+J2091,IF(U:U="国开3",0.14/N2091+J2091,IF(U:U="国开5",0.24/N2091+J2091,IF(U:U="国开7",0.24/N2091+J2091,IF(U:U="国开10",0.29/N2091+J2091,IF(U:U="口行1",0.08/N2091+J2091,IF(U:U="口行2",0.08/N2091+J2091,IF(U:U="口行3",0.08/N2091+J2091,IF(U:U="口行5",0.13/N2091+J2091,IF(U:U="口行7",0.13/N2091+J2091,IF(U:U="口行10",0.18/N2091+J2091,IF(U:U="农发1",0.09/N2091+J2091,IF(U:U="农发2",0.09/N2091+J2091,IF(U:U="农发3",0.09/N2091+J2091,IF(U:U="农发5",0.14/N2091+J2091,IF(U:U="农发7",0.19/N2091+J2091,IF(U:U="农发10",0.19/N2091+J2091,IF(U:U="农发20",0.24/N2091+J2091,IF(U:U="国债1",0.05/N2091+J2091,IF(U:U="国债2",0.05/N2091+J2091,IF(U:U="国债3",0.05/N2091+J2091,IF(U:U="国开0",0,IF(U:U="农发0",0,IF(U:U="国债0",0,IF(U:U="口行0",0,0.1/N2091+J2091)))))))))))))))))))))))))</f>
        <v>3.1372754865942314</v>
      </c>
      <c r="Q2091" s="1"/>
      <c r="R2091" s="88">
        <f t="shared" si="64"/>
        <v>-2.9324513405768471</v>
      </c>
      <c r="S2091" s="1"/>
      <c r="U2091" s="1" t="str">
        <f>IF(I:I="国家开发银行","国开",IF(I:I="中国进出口银行","口行",IF(I:I="中国农业发展银行","农发","国债")))&amp;IF(G:G&lt;1,"0",G2091)</f>
        <v>农发3</v>
      </c>
      <c r="W2091" s="1"/>
      <c r="X2091" s="1"/>
    </row>
    <row r="2092" spans="1:24" ht="15.75" hidden="1" x14ac:dyDescent="0.25">
      <c r="A2092" s="113" t="str">
        <f t="shared" si="65"/>
        <v>190404.IB</v>
      </c>
      <c r="B2092" s="29" t="s">
        <v>5623</v>
      </c>
      <c r="C2092" s="29" t="s">
        <v>5624</v>
      </c>
      <c r="D2092" s="33">
        <v>43654</v>
      </c>
      <c r="E2092" s="33">
        <v>43656</v>
      </c>
      <c r="F2092" s="30">
        <v>30</v>
      </c>
      <c r="G2092" s="30">
        <v>5</v>
      </c>
      <c r="H2092" s="29" t="s">
        <v>12</v>
      </c>
      <c r="I2092" s="29" t="s">
        <v>41</v>
      </c>
      <c r="J2092" s="30">
        <v>3.4119999999999999</v>
      </c>
      <c r="K2092" s="30">
        <v>4.8899999999999997</v>
      </c>
      <c r="L2092" s="30"/>
      <c r="M2092" s="30">
        <v>1.56</v>
      </c>
      <c r="N2092" s="84">
        <f>[1]!b_anal_modidura_cnbd(A2092,E2092,1)</f>
        <v>4.2571000000000003</v>
      </c>
      <c r="O2092" s="85">
        <f>[1]!b_anal_yield_cnbd(A2092,D2092,1)</f>
        <v>3.4750000000000001</v>
      </c>
      <c r="P2092" s="86">
        <f>IF(U:U="国开1",0.09/N2092+J2092,IF(U:U="国开3",0.14/N2092+J2092,IF(U:U="国开5",0.24/N2092+J2092,IF(U:U="国开7",0.24/N2092+J2092,IF(U:U="国开10",0.29/N2092+J2092,IF(U:U="口行1",0.08/N2092+J2092,IF(U:U="口行2",0.08/N2092+J2092,IF(U:U="口行3",0.08/N2092+J2092,IF(U:U="口行5",0.13/N2092+J2092,IF(U:U="口行7",0.13/N2092+J2092,IF(U:U="口行10",0.18/N2092+J2092,IF(U:U="农发1",0.09/N2092+J2092,IF(U:U="农发2",0.09/N2092+J2092,IF(U:U="农发3",0.09/N2092+J2092,IF(U:U="农发5",0.14/N2092+J2092,IF(U:U="农发7",0.19/N2092+J2092,IF(U:U="农发10",0.19/N2092+J2092,IF(U:U="农发20",0.24/N2092+J2092,IF(U:U="国债1",0.05/N2092+J2092,IF(U:U="国债2",0.05/N2092+J2092,IF(U:U="国债3",0.05/N2092+J2092,IF(U:U="国开0",0,IF(U:U="农发0",0,IF(U:U="国债0",0,IF(U:U="口行0",0,0.1/N2092+J2092)))))))))))))))))))))))))</f>
        <v>3.4448862371097695</v>
      </c>
      <c r="Q2092" s="1"/>
      <c r="R2092" s="88">
        <f t="shared" si="64"/>
        <v>-3.01137628902306</v>
      </c>
      <c r="S2092" s="1"/>
      <c r="U2092" s="1" t="str">
        <f>IF(I:I="国家开发银行","国开",IF(I:I="中国进出口银行","口行",IF(I:I="中国农业发展银行","农发","国债")))&amp;IF(G:G&lt;1,"0",G2092)</f>
        <v>农发5</v>
      </c>
      <c r="W2092" s="1"/>
      <c r="X2092" s="1"/>
    </row>
    <row r="2093" spans="1:24" ht="15.75" hidden="1" x14ac:dyDescent="0.25">
      <c r="A2093" s="113" t="str">
        <f t="shared" si="65"/>
        <v>190207.IB</v>
      </c>
      <c r="B2093" s="29" t="s">
        <v>5625</v>
      </c>
      <c r="C2093" s="29" t="s">
        <v>5626</v>
      </c>
      <c r="D2093" s="33">
        <v>43655</v>
      </c>
      <c r="E2093" s="33">
        <v>43658</v>
      </c>
      <c r="F2093" s="30">
        <v>73.5</v>
      </c>
      <c r="G2093" s="30">
        <v>3</v>
      </c>
      <c r="H2093" s="29" t="s">
        <v>12</v>
      </c>
      <c r="I2093" s="29" t="s">
        <v>15</v>
      </c>
      <c r="J2093" s="30">
        <v>3.0796000000000001</v>
      </c>
      <c r="K2093" s="30">
        <v>4.21</v>
      </c>
      <c r="L2093" s="30"/>
      <c r="M2093" s="30">
        <v>2.2000000000000002</v>
      </c>
      <c r="N2093" s="84">
        <f>[1]!b_anal_modidura_cnbd(A2093,E2093,1)</f>
        <v>2.6717</v>
      </c>
      <c r="O2093" s="85">
        <f>[1]!b_anal_yield_cnbd(A2093,D2093-1,1)</f>
        <v>3.1549999999999998</v>
      </c>
      <c r="P2093" s="86">
        <f>IF(U:U="国开1",0.09/N2093+J2093,IF(U:U="国开3",0.14/N2093+J2093,IF(U:U="国开5",0.24/N2093+J2093,IF(U:U="国开7",0.24/N2093+J2093,IF(U:U="国开10",0.29/N2093+J2093,IF(U:U="口行1",0.08/N2093+J2093,IF(U:U="口行2",0.08/N2093+J2093,IF(U:U="口行3",0.08/N2093+J2093,IF(U:U="口行5",0.13/N2093+J2093,IF(U:U="口行7",0.13/N2093+J2093,IF(U:U="口行10",0.18/N2093+J2093,IF(U:U="农发1",0.09/N2093+J2093,IF(U:U="农发2",0.09/N2093+J2093,IF(U:U="农发3",0.09/N2093+J2093,IF(U:U="农发5",0.14/N2093+J2093,IF(U:U="农发7",0.19/N2093+J2093,IF(U:U="农发10",0.19/N2093+J2093,IF(U:U="农发20",0.24/N2093+J2093,IF(U:U="国债1",0.05/N2093+J2093,IF(U:U="国债2",0.05/N2093+J2093,IF(U:U="国债3",0.05/N2093+J2093,IF(U:U="国开0",0,IF(U:U="农发0",0,IF(U:U="国债0",0,IF(U:U="口行0",0,0.1/N2093+J2093)))))))))))))))))))))))))</f>
        <v>3.1320010929370814</v>
      </c>
      <c r="Q2093" s="1"/>
      <c r="R2093" s="88">
        <f t="shared" si="64"/>
        <v>-2.2998907062918406</v>
      </c>
      <c r="S2093" s="1"/>
      <c r="U2093" s="1" t="str">
        <f>IF(I:I="国家开发银行","国开",IF(I:I="中国进出口银行","口行",IF(I:I="中国农业发展银行","农发","国债")))&amp;IF(G:G&lt;1,"0",G2093)</f>
        <v>国开3</v>
      </c>
      <c r="W2093" s="1"/>
      <c r="X2093" s="1"/>
    </row>
    <row r="2094" spans="1:24" ht="15.75" hidden="1" x14ac:dyDescent="0.25">
      <c r="A2094" s="113" t="str">
        <f t="shared" si="65"/>
        <v>190204.IB</v>
      </c>
      <c r="B2094" s="29" t="s">
        <v>5627</v>
      </c>
      <c r="C2094" s="29" t="s">
        <v>5628</v>
      </c>
      <c r="D2094" s="33">
        <v>43655</v>
      </c>
      <c r="E2094" s="33">
        <v>43658</v>
      </c>
      <c r="F2094" s="30">
        <v>50</v>
      </c>
      <c r="G2094" s="30">
        <v>7</v>
      </c>
      <c r="H2094" s="29" t="s">
        <v>12</v>
      </c>
      <c r="I2094" s="29" t="s">
        <v>15</v>
      </c>
      <c r="J2094" s="30">
        <v>3.6551</v>
      </c>
      <c r="K2094" s="30">
        <v>3.53</v>
      </c>
      <c r="L2094" s="30"/>
      <c r="M2094" s="30">
        <v>1.7</v>
      </c>
      <c r="N2094" s="84">
        <f>[1]!b_anal_modidura_cnbd(A2094,E2094,1)</f>
        <v>5.7150999999999996</v>
      </c>
      <c r="O2094" s="85">
        <f>[1]!b_anal_yield_cnbd(A2094,D2094-1,1)</f>
        <v>3.7</v>
      </c>
      <c r="P2094" s="86">
        <f>IF(U:U="国开1",0.09/N2094+J2094,IF(U:U="国开3",0.14/N2094+J2094,IF(U:U="国开5",0.24/N2094+J2094,IF(U:U="国开7",0.24/N2094+J2094,IF(U:U="国开10",0.29/N2094+J2094,IF(U:U="口行1",0.08/N2094+J2094,IF(U:U="口行2",0.08/N2094+J2094,IF(U:U="口行3",0.08/N2094+J2094,IF(U:U="口行5",0.13/N2094+J2094,IF(U:U="口行7",0.13/N2094+J2094,IF(U:U="口行10",0.18/N2094+J2094,IF(U:U="农发1",0.09/N2094+J2094,IF(U:U="农发2",0.09/N2094+J2094,IF(U:U="农发3",0.09/N2094+J2094,IF(U:U="农发5",0.14/N2094+J2094,IF(U:U="农发7",0.19/N2094+J2094,IF(U:U="农发10",0.19/N2094+J2094,IF(U:U="农发20",0.24/N2094+J2094,IF(U:U="国债1",0.05/N2094+J2094,IF(U:U="国债2",0.05/N2094+J2094,IF(U:U="国债3",0.05/N2094+J2094,IF(U:U="国开0",0,IF(U:U="农发0",0,IF(U:U="国债0",0,IF(U:U="口行0",0,0.1/N2094+J2094)))))))))))))))))))))))))</f>
        <v>3.6970940158527412</v>
      </c>
      <c r="Q2094" s="1"/>
      <c r="R2094" s="88">
        <f t="shared" si="64"/>
        <v>-0.29059841472589554</v>
      </c>
      <c r="S2094" s="1"/>
      <c r="U2094" s="1" t="str">
        <f>IF(I:I="国家开发银行","国开",IF(I:I="中国进出口银行","口行",IF(I:I="中国农业发展银行","农发","国债")))&amp;IF(G:G&lt;1,"0",G2094)</f>
        <v>国开7</v>
      </c>
      <c r="W2094" s="1"/>
      <c r="X2094" s="1"/>
    </row>
    <row r="2095" spans="1:24" ht="15.75" hidden="1" x14ac:dyDescent="0.25">
      <c r="A2095" s="113" t="str">
        <f t="shared" si="65"/>
        <v>190004.IB</v>
      </c>
      <c r="B2095" s="29" t="s">
        <v>5629</v>
      </c>
      <c r="C2095" s="29" t="s">
        <v>5630</v>
      </c>
      <c r="D2095" s="33">
        <v>43656</v>
      </c>
      <c r="E2095" s="33">
        <v>43657</v>
      </c>
      <c r="F2095" s="30">
        <v>420</v>
      </c>
      <c r="G2095" s="30">
        <v>5</v>
      </c>
      <c r="H2095" s="29" t="s">
        <v>12</v>
      </c>
      <c r="I2095" s="29" t="s">
        <v>31</v>
      </c>
      <c r="J2095" s="30">
        <v>2.9647000000000001</v>
      </c>
      <c r="K2095" s="30">
        <v>3.44</v>
      </c>
      <c r="L2095" s="30">
        <v>2.9918999999999998</v>
      </c>
      <c r="M2095" s="30">
        <v>5.49</v>
      </c>
      <c r="N2095" s="84">
        <f>[1]!b_anal_modidura_cnbd(A2095,E2095,1)</f>
        <v>4.3234000000000004</v>
      </c>
      <c r="O2095" s="85">
        <f>[1]!b_anal_yield_cnbd(A2095,D2095-1,1)</f>
        <v>3.0051000000000001</v>
      </c>
      <c r="P2095" s="86">
        <f>IF(U:U="国开1",0.09/N2095+J2095,IF(U:U="国开3",0.14/N2095+J2095,IF(U:U="国开5",0.24/N2095+J2095,IF(U:U="国开7",0.24/N2095+J2095,IF(U:U="国开10",0.29/N2095+J2095,IF(U:U="口行1",0.08/N2095+J2095,IF(U:U="口行2",0.08/N2095+J2095,IF(U:U="口行3",0.08/N2095+J2095,IF(U:U="口行5",0.13/N2095+J2095,IF(U:U="口行7",0.13/N2095+J2095,IF(U:U="口行10",0.18/N2095+J2095,IF(U:U="农发1",0.09/N2095+J2095,IF(U:U="农发2",0.09/N2095+J2095,IF(U:U="农发3",0.09/N2095+J2095,IF(U:U="农发5",0.14/N2095+J2095,IF(U:U="农发7",0.19/N2095+J2095,IF(U:U="农发10",0.19/N2095+J2095,IF(U:U="农发20",0.24/N2095+J2095,IF(U:U="国债1",0.05/N2095+J2095,IF(U:U="国债2",0.05/N2095+J2095,IF(U:U="国债3",0.05/N2095+J2095,IF(U:U="国开0",0,IF(U:U="农发0",0,IF(U:U="国债0",0,IF(U:U="口行0",0,0.1/N2095+J2095)))))))))))))))))))))))))</f>
        <v>2.9878299440255356</v>
      </c>
      <c r="Q2095" s="1"/>
      <c r="R2095" s="88">
        <f t="shared" si="64"/>
        <v>-1.7270055974464515</v>
      </c>
      <c r="S2095" s="1"/>
      <c r="U2095" s="1" t="str">
        <f>IF(I:I="国家开发银行","国开",IF(I:I="中国进出口银行","口行",IF(I:I="中国农业发展银行","农发","国债")))&amp;IF(G:G&lt;1,"0",G2095)</f>
        <v>国债5</v>
      </c>
      <c r="W2095" s="1"/>
      <c r="X2095" s="1"/>
    </row>
    <row r="2096" spans="1:24" ht="15.75" hidden="1" x14ac:dyDescent="0.25">
      <c r="A2096" s="113" t="str">
        <f>B2096</f>
        <v>190406.IB</v>
      </c>
      <c r="B2096" s="29" t="s">
        <v>5631</v>
      </c>
      <c r="C2096" s="29" t="s">
        <v>5632</v>
      </c>
      <c r="D2096" s="33">
        <v>43656</v>
      </c>
      <c r="E2096" s="33">
        <v>43658</v>
      </c>
      <c r="F2096" s="30">
        <v>60</v>
      </c>
      <c r="G2096" s="30">
        <v>10</v>
      </c>
      <c r="H2096" s="29" t="s">
        <v>12</v>
      </c>
      <c r="I2096" s="29" t="s">
        <v>41</v>
      </c>
      <c r="J2096" s="114">
        <f>[1]!b_info_couponrate(A2096)</f>
        <v>3.74</v>
      </c>
      <c r="K2096" s="30">
        <v>3.28</v>
      </c>
      <c r="L2096" s="30"/>
      <c r="M2096" s="30">
        <v>3.51</v>
      </c>
      <c r="N2096" s="84">
        <f>[1]!b_anal_modidura_cnbd(A2096,E2096,1)</f>
        <v>8.2179000000000002</v>
      </c>
      <c r="O2096" s="85">
        <f>[1]!b_anal_yield_cnbd(A2096,E2096,1)</f>
        <v>3.7334000000000001</v>
      </c>
      <c r="P2096" s="86">
        <f>IF(U:U="国开1",0.09/N2096+J2096,IF(U:U="国开3",0.14/N2096+J2096,IF(U:U="国开5",0.24/N2096+J2096,IF(U:U="国开7",0.24/N2096+J2096,IF(U:U="国开10",0.29/N2096+J2096,IF(U:U="口行1",0.08/N2096+J2096,IF(U:U="口行2",0.08/N2096+J2096,IF(U:U="口行3",0.08/N2096+J2096,IF(U:U="口行5",0.13/N2096+J2096,IF(U:U="口行7",0.13/N2096+J2096,IF(U:U="口行10",0.18/N2096+J2096,IF(U:U="农发1",0.09/N2096+J2096,IF(U:U="农发2",0.09/N2096+J2096,IF(U:U="农发3",0.09/N2096+J2096,IF(U:U="农发5",0.14/N2096+J2096,IF(U:U="农发7",0.19/N2096+J2096,IF(U:U="农发10",0.19/N2096+J2096,IF(U:U="农发20",0.24/N2096+J2096,IF(U:U="国债1",0.05/N2096+J2096,IF(U:U="国债2",0.05/N2096+J2096,IF(U:U="国债3",0.05/N2096+J2096,IF(U:U="国开0",0,IF(U:U="农发0",0,IF(U:U="国债0",0,IF(U:U="口行0",0,0.1/N2096+J2096)))))))))))))))))))))))))</f>
        <v>3.7631202618673871</v>
      </c>
      <c r="Q2096" s="1"/>
      <c r="R2096" s="88">
        <f t="shared" si="64"/>
        <v>2.9720261867387077</v>
      </c>
      <c r="S2096" s="1"/>
      <c r="U2096" s="1" t="str">
        <f>IF(I:I="国家开发银行","国开",IF(I:I="中国进出口银行","口行",IF(I:I="中国农业发展银行","农发","国债")))&amp;IF(G:G&lt;1,"0",G2096)</f>
        <v>农发10</v>
      </c>
      <c r="W2096" s="1"/>
      <c r="X2096" s="1"/>
    </row>
    <row r="2097" spans="1:24" ht="15.75" hidden="1" x14ac:dyDescent="0.25">
      <c r="A2097" s="113" t="str">
        <f t="shared" si="65"/>
        <v>180411.IB</v>
      </c>
      <c r="B2097" s="29" t="s">
        <v>5633</v>
      </c>
      <c r="C2097" s="29" t="s">
        <v>5634</v>
      </c>
      <c r="D2097" s="33">
        <v>43656</v>
      </c>
      <c r="E2097" s="33">
        <v>43658</v>
      </c>
      <c r="F2097" s="30">
        <v>30</v>
      </c>
      <c r="G2097" s="30">
        <v>7</v>
      </c>
      <c r="H2097" s="29" t="s">
        <v>12</v>
      </c>
      <c r="I2097" s="29" t="s">
        <v>41</v>
      </c>
      <c r="J2097" s="30">
        <v>3.6295999999999999</v>
      </c>
      <c r="K2097" s="30">
        <v>4.51</v>
      </c>
      <c r="L2097" s="30"/>
      <c r="M2097" s="30">
        <v>2.64</v>
      </c>
      <c r="N2097" s="84">
        <f>[1]!b_anal_modidura_cnbd(A2097,E2097,1)</f>
        <v>5.39</v>
      </c>
      <c r="O2097" s="85">
        <f>[1]!b_anal_yield_cnbd(A2097,D2097-1,1)</f>
        <v>3.6850999999999998</v>
      </c>
      <c r="P2097" s="86">
        <f>IF(U:U="国开1",0.09/N2097+J2097,IF(U:U="国开3",0.14/N2097+J2097,IF(U:U="国开5",0.24/N2097+J2097,IF(U:U="国开7",0.24/N2097+J2097,IF(U:U="国开10",0.29/N2097+J2097,IF(U:U="口行1",0.08/N2097+J2097,IF(U:U="口行2",0.08/N2097+J2097,IF(U:U="口行3",0.08/N2097+J2097,IF(U:U="口行5",0.13/N2097+J2097,IF(U:U="口行7",0.13/N2097+J2097,IF(U:U="口行10",0.18/N2097+J2097,IF(U:U="农发1",0.09/N2097+J2097,IF(U:U="农发2",0.09/N2097+J2097,IF(U:U="农发3",0.09/N2097+J2097,IF(U:U="农发5",0.14/N2097+J2097,IF(U:U="农发7",0.19/N2097+J2097,IF(U:U="农发10",0.19/N2097+J2097,IF(U:U="农发20",0.24/N2097+J2097,IF(U:U="国债1",0.05/N2097+J2097,IF(U:U="国债2",0.05/N2097+J2097,IF(U:U="国债3",0.05/N2097+J2097,IF(U:U="国开0",0,IF(U:U="农发0",0,IF(U:U="国债0",0,IF(U:U="口行0",0,0.1/N2097+J2097)))))))))))))))))))))))))</f>
        <v>3.6648504638218924</v>
      </c>
      <c r="Q2097" s="1"/>
      <c r="R2097" s="88">
        <f t="shared" si="64"/>
        <v>-2.024953617810743</v>
      </c>
      <c r="S2097" s="1"/>
      <c r="U2097" s="1" t="str">
        <f>IF(I:I="国家开发银行","国开",IF(I:I="中国进出口银行","口行",IF(I:I="中国农业发展银行","农发","国债")))&amp;IF(G:G&lt;1,"0",G2097)</f>
        <v>农发7</v>
      </c>
      <c r="W2097" s="1"/>
      <c r="X2097" s="1"/>
    </row>
    <row r="2098" spans="1:24" ht="15.75" hidden="1" x14ac:dyDescent="0.25">
      <c r="A2098" s="113" t="str">
        <f t="shared" si="65"/>
        <v>190210.IB</v>
      </c>
      <c r="B2098" s="29" t="s">
        <v>5635</v>
      </c>
      <c r="C2098" s="29" t="s">
        <v>5636</v>
      </c>
      <c r="D2098" s="33">
        <v>43657</v>
      </c>
      <c r="E2098" s="33">
        <v>43662</v>
      </c>
      <c r="F2098" s="30">
        <v>140</v>
      </c>
      <c r="G2098" s="30">
        <v>10</v>
      </c>
      <c r="H2098" s="29" t="s">
        <v>12</v>
      </c>
      <c r="I2098" s="29" t="s">
        <v>15</v>
      </c>
      <c r="J2098" s="30">
        <v>3.5123000000000002</v>
      </c>
      <c r="K2098" s="30">
        <v>3.42</v>
      </c>
      <c r="L2098" s="30"/>
      <c r="M2098" s="30">
        <v>8.33</v>
      </c>
      <c r="N2098" s="84">
        <f>[1]!b_anal_modidura_cnbd(A2098,E2098,1)</f>
        <v>8.1214999999999993</v>
      </c>
      <c r="O2098" s="85">
        <f>[1]!b_anal_yield_cnbd(A2098,D2098-1,1)</f>
        <v>3.5525000000000002</v>
      </c>
      <c r="P2098" s="86">
        <f>IF(U:U="国开1",0.09/N2098+J2098,IF(U:U="国开3",0.14/N2098+J2098,IF(U:U="国开5",0.24/N2098+J2098,IF(U:U="国开7",0.24/N2098+J2098,IF(U:U="国开10",0.29/N2098+J2098,IF(U:U="口行1",0.08/N2098+J2098,IF(U:U="口行2",0.08/N2098+J2098,IF(U:U="口行3",0.08/N2098+J2098,IF(U:U="口行5",0.13/N2098+J2098,IF(U:U="口行7",0.13/N2098+J2098,IF(U:U="口行10",0.18/N2098+J2098,IF(U:U="农发1",0.09/N2098+J2098,IF(U:U="农发2",0.09/N2098+J2098,IF(U:U="农发3",0.09/N2098+J2098,IF(U:U="农发5",0.14/N2098+J2098,IF(U:U="农发7",0.19/N2098+J2098,IF(U:U="农发10",0.19/N2098+J2098,IF(U:U="农发20",0.24/N2098+J2098,IF(U:U="国债1",0.05/N2098+J2098,IF(U:U="国债2",0.05/N2098+J2098,IF(U:U="国债3",0.05/N2098+J2098,IF(U:U="国开0",0,IF(U:U="农发0",0,IF(U:U="国债0",0,IF(U:U="口行0",0,0.1/N2098+J2098)))))))))))))))))))))))))</f>
        <v>3.5480076894662318</v>
      </c>
      <c r="Q2098" s="1"/>
      <c r="R2098" s="88">
        <f t="shared" si="64"/>
        <v>-0.44923105337684177</v>
      </c>
      <c r="S2098" s="1"/>
      <c r="U2098" s="1" t="str">
        <f>IF(I:I="国家开发银行","国开",IF(I:I="中国进出口银行","口行",IF(I:I="中国农业发展银行","农发","国债")))&amp;IF(G:G&lt;1,"0",G2098)</f>
        <v>国开10</v>
      </c>
      <c r="W2098" s="1"/>
      <c r="X2098" s="1"/>
    </row>
    <row r="2099" spans="1:24" ht="15.75" hidden="1" x14ac:dyDescent="0.25">
      <c r="A2099" s="113" t="str">
        <f t="shared" si="65"/>
        <v>190208.IB</v>
      </c>
      <c r="B2099" s="29" t="s">
        <v>5637</v>
      </c>
      <c r="C2099" s="29" t="s">
        <v>5638</v>
      </c>
      <c r="D2099" s="33">
        <v>43657</v>
      </c>
      <c r="E2099" s="33">
        <v>43662</v>
      </c>
      <c r="F2099" s="30">
        <v>93</v>
      </c>
      <c r="G2099" s="30">
        <v>5</v>
      </c>
      <c r="H2099" s="29" t="s">
        <v>12</v>
      </c>
      <c r="I2099" s="29" t="s">
        <v>15</v>
      </c>
      <c r="J2099" s="30">
        <v>3.3331</v>
      </c>
      <c r="K2099" s="30">
        <v>3.14</v>
      </c>
      <c r="L2099" s="30"/>
      <c r="M2099" s="30">
        <v>1.56</v>
      </c>
      <c r="N2099" s="84">
        <f>[1]!b_anal_modidura_cnbd(A2099,E2099,1)</f>
        <v>4.4894999999999996</v>
      </c>
      <c r="O2099" s="85">
        <f>[1]!b_anal_yield_cnbd(A2099,D2099-1,1)</f>
        <v>3.4051</v>
      </c>
      <c r="P2099" s="86">
        <f>IF(U:U="国开1",0.09/N2099+J2099,IF(U:U="国开3",0.14/N2099+J2099,IF(U:U="国开5",0.24/N2099+J2099,IF(U:U="国开7",0.24/N2099+J2099,IF(U:U="国开10",0.29/N2099+J2099,IF(U:U="口行1",0.08/N2099+J2099,IF(U:U="口行2",0.08/N2099+J2099,IF(U:U="口行3",0.08/N2099+J2099,IF(U:U="口行5",0.13/N2099+J2099,IF(U:U="口行7",0.13/N2099+J2099,IF(U:U="口行10",0.18/N2099+J2099,IF(U:U="农发1",0.09/N2099+J2099,IF(U:U="农发2",0.09/N2099+J2099,IF(U:U="农发3",0.09/N2099+J2099,IF(U:U="农发5",0.14/N2099+J2099,IF(U:U="农发7",0.19/N2099+J2099,IF(U:U="农发10",0.19/N2099+J2099,IF(U:U="农发20",0.24/N2099+J2099,IF(U:U="国债1",0.05/N2099+J2099,IF(U:U="国债2",0.05/N2099+J2099,IF(U:U="国债3",0.05/N2099+J2099,IF(U:U="国开0",0,IF(U:U="农发0",0,IF(U:U="国债0",0,IF(U:U="口行0",0,0.1/N2099+J2099)))))))))))))))))))))))))</f>
        <v>3.3865580688272634</v>
      </c>
      <c r="Q2099" s="1"/>
      <c r="R2099" s="88">
        <f t="shared" si="64"/>
        <v>-1.8541931172736614</v>
      </c>
      <c r="S2099" s="1"/>
      <c r="U2099" s="1" t="str">
        <f>IF(I:I="国家开发银行","国开",IF(I:I="中国进出口银行","口行",IF(I:I="中国农业发展银行","农发","国债")))&amp;IF(G:G&lt;1,"0",G2099)</f>
        <v>国开5</v>
      </c>
      <c r="W2099" s="1"/>
      <c r="X2099" s="1"/>
    </row>
    <row r="2100" spans="1:24" ht="15.75" hidden="1" x14ac:dyDescent="0.25">
      <c r="A2100" s="113" t="str">
        <f t="shared" si="65"/>
        <v>190306.IB</v>
      </c>
      <c r="B2100" s="29" t="s">
        <v>5639</v>
      </c>
      <c r="C2100" s="29" t="s">
        <v>5640</v>
      </c>
      <c r="D2100" s="33">
        <v>43657</v>
      </c>
      <c r="E2100" s="33">
        <v>43661</v>
      </c>
      <c r="F2100" s="30">
        <v>52.1</v>
      </c>
      <c r="G2100" s="30">
        <v>3</v>
      </c>
      <c r="H2100" s="29" t="s">
        <v>12</v>
      </c>
      <c r="I2100" s="29" t="s">
        <v>22</v>
      </c>
      <c r="J2100" s="30">
        <v>3.1497000000000002</v>
      </c>
      <c r="K2100" s="30">
        <v>2.87</v>
      </c>
      <c r="L2100" s="30"/>
      <c r="M2100" s="30">
        <v>1.1299999999999999</v>
      </c>
      <c r="N2100" s="84">
        <f>[1]!b_anal_modidura_cnbd(A2100,E2100,1)</f>
        <v>2.702</v>
      </c>
      <c r="O2100" s="85">
        <f>[1]!b_anal_yield_cnbd(A2100,D2100-1,1)</f>
        <v>3.2202000000000002</v>
      </c>
      <c r="P2100" s="86">
        <f>IF(U:U="国开1",0.09/N2100+J2100,IF(U:U="国开3",0.14/N2100+J2100,IF(U:U="国开5",0.24/N2100+J2100,IF(U:U="国开7",0.24/N2100+J2100,IF(U:U="国开10",0.29/N2100+J2100,IF(U:U="口行1",0.08/N2100+J2100,IF(U:U="口行2",0.08/N2100+J2100,IF(U:U="口行3",0.08/N2100+J2100,IF(U:U="口行5",0.13/N2100+J2100,IF(U:U="口行7",0.13/N2100+J2100,IF(U:U="口行10",0.18/N2100+J2100,IF(U:U="农发1",0.09/N2100+J2100,IF(U:U="农发2",0.09/N2100+J2100,IF(U:U="农发3",0.09/N2100+J2100,IF(U:U="农发5",0.14/N2100+J2100,IF(U:U="农发7",0.19/N2100+J2100,IF(U:U="农发10",0.19/N2100+J2100,IF(U:U="农发20",0.24/N2100+J2100,IF(U:U="国债1",0.05/N2100+J2100,IF(U:U="国债2",0.05/N2100+J2100,IF(U:U="国债3",0.05/N2100+J2100,IF(U:U="国开0",0,IF(U:U="农发0",0,IF(U:U="国债0",0,IF(U:U="口行0",0,0.1/N2100+J2100)))))))))))))))))))))))))</f>
        <v>3.1793076980014807</v>
      </c>
      <c r="Q2100" s="1"/>
      <c r="R2100" s="88">
        <f t="shared" si="64"/>
        <v>-4.0892301998519454</v>
      </c>
      <c r="S2100" s="1"/>
      <c r="U2100" s="1" t="str">
        <f>IF(I:I="国家开发银行","国开",IF(I:I="中国进出口银行","口行",IF(I:I="中国农业发展银行","农发","国债")))&amp;IF(G:G&lt;1,"0",G2100)</f>
        <v>口行3</v>
      </c>
      <c r="W2100" s="1"/>
      <c r="X2100" s="1"/>
    </row>
    <row r="2101" spans="1:24" ht="15.75" hidden="1" x14ac:dyDescent="0.25">
      <c r="A2101" s="113" t="str">
        <f t="shared" si="65"/>
        <v>190305.IB</v>
      </c>
      <c r="B2101" s="29" t="s">
        <v>5641</v>
      </c>
      <c r="C2101" s="29" t="s">
        <v>5642</v>
      </c>
      <c r="D2101" s="33">
        <v>43657</v>
      </c>
      <c r="E2101" s="33">
        <v>43661</v>
      </c>
      <c r="F2101" s="30">
        <v>64.7</v>
      </c>
      <c r="G2101" s="30">
        <v>5</v>
      </c>
      <c r="H2101" s="29" t="s">
        <v>12</v>
      </c>
      <c r="I2101" s="29" t="s">
        <v>22</v>
      </c>
      <c r="J2101" s="30">
        <v>3.4095</v>
      </c>
      <c r="K2101" s="30">
        <v>3.34</v>
      </c>
      <c r="L2101" s="30"/>
      <c r="M2101" s="30">
        <v>6.85</v>
      </c>
      <c r="N2101" s="84">
        <f>[1]!b_anal_modidura_cnbd(A2101,E2101,1)</f>
        <v>4.1266999999999996</v>
      </c>
      <c r="O2101" s="85">
        <f>[1]!b_anal_yield_cnbd(A2101,D2101-1,1)</f>
        <v>3.4698000000000002</v>
      </c>
      <c r="P2101" s="86">
        <f>IF(U:U="国开1",0.09/N2101+J2101,IF(U:U="国开3",0.14/N2101+J2101,IF(U:U="国开5",0.24/N2101+J2101,IF(U:U="国开7",0.24/N2101+J2101,IF(U:U="国开10",0.29/N2101+J2101,IF(U:U="口行1",0.08/N2101+J2101,IF(U:U="口行2",0.08/N2101+J2101,IF(U:U="口行3",0.08/N2101+J2101,IF(U:U="口行5",0.13/N2101+J2101,IF(U:U="口行7",0.13/N2101+J2101,IF(U:U="口行10",0.18/N2101+J2101,IF(U:U="农发1",0.09/N2101+J2101,IF(U:U="农发2",0.09/N2101+J2101,IF(U:U="农发3",0.09/N2101+J2101,IF(U:U="农发5",0.14/N2101+J2101,IF(U:U="农发7",0.19/N2101+J2101,IF(U:U="农发10",0.19/N2101+J2101,IF(U:U="农发20",0.24/N2101+J2101,IF(U:U="国债1",0.05/N2101+J2101,IF(U:U="国债2",0.05/N2101+J2101,IF(U:U="国债3",0.05/N2101+J2101,IF(U:U="国开0",0,IF(U:U="农发0",0,IF(U:U="国债0",0,IF(U:U="口行0",0,0.1/N2101+J2101)))))))))))))))))))))))))</f>
        <v>3.44100216880316</v>
      </c>
      <c r="Q2101" s="1"/>
      <c r="R2101" s="88">
        <f t="shared" si="64"/>
        <v>-2.8797831196840207</v>
      </c>
      <c r="S2101" s="1"/>
      <c r="U2101" s="1" t="str">
        <f>IF(I:I="国家开发银行","国开",IF(I:I="中国进出口银行","口行",IF(I:I="中国农业发展银行","农发","国债")))&amp;IF(G:G&lt;1,"0",G2101)</f>
        <v>口行5</v>
      </c>
      <c r="W2101" s="1"/>
      <c r="X2101" s="1"/>
    </row>
    <row r="2102" spans="1:24" ht="15.75" hidden="1" x14ac:dyDescent="0.25">
      <c r="A2102" s="113" t="str">
        <f t="shared" si="65"/>
        <v>190310.IB</v>
      </c>
      <c r="B2102" s="29" t="s">
        <v>5643</v>
      </c>
      <c r="C2102" s="29" t="s">
        <v>5644</v>
      </c>
      <c r="D2102" s="33">
        <v>43657</v>
      </c>
      <c r="E2102" s="33">
        <v>43661</v>
      </c>
      <c r="F2102" s="30">
        <v>40</v>
      </c>
      <c r="G2102" s="30">
        <v>10</v>
      </c>
      <c r="H2102" s="29" t="s">
        <v>12</v>
      </c>
      <c r="I2102" s="29" t="s">
        <v>22</v>
      </c>
      <c r="J2102" s="30">
        <v>3.7454999999999998</v>
      </c>
      <c r="K2102" s="30">
        <v>3.31</v>
      </c>
      <c r="L2102" s="30"/>
      <c r="M2102" s="30">
        <v>1</v>
      </c>
      <c r="N2102" s="84">
        <f>[1]!b_anal_modidura_cnbd(A2102,E2102,1)</f>
        <v>8.0321999999999996</v>
      </c>
      <c r="O2102" s="85">
        <f>[1]!b_anal_yield_cnbd(A2102,D2102-1,1)</f>
        <v>3.7963</v>
      </c>
      <c r="P2102" s="86">
        <f>IF(U:U="国开1",0.09/N2102+J2102,IF(U:U="国开3",0.14/N2102+J2102,IF(U:U="国开5",0.24/N2102+J2102,IF(U:U="国开7",0.24/N2102+J2102,IF(U:U="国开10",0.29/N2102+J2102,IF(U:U="口行1",0.08/N2102+J2102,IF(U:U="口行2",0.08/N2102+J2102,IF(U:U="口行3",0.08/N2102+J2102,IF(U:U="口行5",0.13/N2102+J2102,IF(U:U="口行7",0.13/N2102+J2102,IF(U:U="口行10",0.18/N2102+J2102,IF(U:U="农发1",0.09/N2102+J2102,IF(U:U="农发2",0.09/N2102+J2102,IF(U:U="农发3",0.09/N2102+J2102,IF(U:U="农发5",0.14/N2102+J2102,IF(U:U="农发7",0.19/N2102+J2102,IF(U:U="农发10",0.19/N2102+J2102,IF(U:U="农发20",0.24/N2102+J2102,IF(U:U="国债1",0.05/N2102+J2102,IF(U:U="国债2",0.05/N2102+J2102,IF(U:U="国债3",0.05/N2102+J2102,IF(U:U="国开0",0,IF(U:U="农发0",0,IF(U:U="国债0",0,IF(U:U="口行0",0,0.1/N2102+J2102)))))))))))))))))))))))))</f>
        <v>3.7679098005527747</v>
      </c>
      <c r="Q2102" s="1"/>
      <c r="R2102" s="88">
        <f t="shared" si="64"/>
        <v>-2.8390199447225317</v>
      </c>
      <c r="S2102" s="1"/>
      <c r="U2102" s="1" t="str">
        <f>IF(I:I="国家开发银行","国开",IF(I:I="中国进出口银行","口行",IF(I:I="中国农业发展银行","农发","国债")))&amp;IF(G:G&lt;1,"0",G2102)</f>
        <v>口行10</v>
      </c>
      <c r="W2102" s="1"/>
      <c r="X2102" s="1"/>
    </row>
    <row r="2103" spans="1:24" ht="15.75" hidden="1" x14ac:dyDescent="0.25">
      <c r="A2103" s="113" t="str">
        <f t="shared" si="65"/>
        <v>190404.IB</v>
      </c>
      <c r="B2103" s="29" t="s">
        <v>5645</v>
      </c>
      <c r="C2103" s="29" t="s">
        <v>5646</v>
      </c>
      <c r="D2103" s="33">
        <v>43661</v>
      </c>
      <c r="E2103" s="33">
        <v>43663</v>
      </c>
      <c r="F2103" s="30">
        <v>30</v>
      </c>
      <c r="G2103" s="30">
        <v>5</v>
      </c>
      <c r="H2103" s="29" t="s">
        <v>12</v>
      </c>
      <c r="I2103" s="29" t="s">
        <v>41</v>
      </c>
      <c r="J2103" s="30">
        <v>3.3969</v>
      </c>
      <c r="K2103" s="30">
        <v>4.75</v>
      </c>
      <c r="L2103" s="30"/>
      <c r="M2103" s="30">
        <v>7.83</v>
      </c>
      <c r="N2103" s="84">
        <f>[1]!b_anal_modidura_cnbd(A2103,E2103,1)</f>
        <v>4.2393999999999998</v>
      </c>
      <c r="O2103" s="85">
        <f>[1]!b_anal_yield_cnbd(A2103,D2103,1)</f>
        <v>3.4624000000000001</v>
      </c>
      <c r="P2103" s="86">
        <f>IF(U:U="国开1",0.09/N2103+J2103,IF(U:U="国开3",0.14/N2103+J2103,IF(U:U="国开5",0.24/N2103+J2103,IF(U:U="国开7",0.24/N2103+J2103,IF(U:U="国开10",0.29/N2103+J2103,IF(U:U="口行1",0.08/N2103+J2103,IF(U:U="口行2",0.08/N2103+J2103,IF(U:U="口行3",0.08/N2103+J2103,IF(U:U="口行5",0.13/N2103+J2103,IF(U:U="口行7",0.13/N2103+J2103,IF(U:U="口行10",0.18/N2103+J2103,IF(U:U="农发1",0.09/N2103+J2103,IF(U:U="农发2",0.09/N2103+J2103,IF(U:U="农发3",0.09/N2103+J2103,IF(U:U="农发5",0.14/N2103+J2103,IF(U:U="农发7",0.19/N2103+J2103,IF(U:U="农发10",0.19/N2103+J2103,IF(U:U="农发20",0.24/N2103+J2103,IF(U:U="国债1",0.05/N2103+J2103,IF(U:U="国债2",0.05/N2103+J2103,IF(U:U="国债3",0.05/N2103+J2103,IF(U:U="国开0",0,IF(U:U="农发0",0,IF(U:U="国债0",0,IF(U:U="口行0",0,0.1/N2103+J2103)))))))))))))))))))))))))</f>
        <v>3.429923541067132</v>
      </c>
      <c r="Q2103" s="1"/>
      <c r="R2103" s="88">
        <f t="shared" si="64"/>
        <v>-3.2476458932868102</v>
      </c>
      <c r="S2103" s="1"/>
      <c r="U2103" s="1" t="str">
        <f>IF(I:I="国家开发银行","国开",IF(I:I="中国进出口银行","口行",IF(I:I="中国农业发展银行","农发","国债")))&amp;IF(G:G&lt;1,"0",G2103)</f>
        <v>农发5</v>
      </c>
      <c r="W2103" s="1"/>
      <c r="X2103" s="1"/>
    </row>
    <row r="2104" spans="1:24" ht="15.75" hidden="1" x14ac:dyDescent="0.25">
      <c r="A2104" s="113" t="str">
        <f>B2104</f>
        <v>190407.IB</v>
      </c>
      <c r="B2104" s="29" t="s">
        <v>5647</v>
      </c>
      <c r="C2104" s="29" t="s">
        <v>5648</v>
      </c>
      <c r="D2104" s="33">
        <v>43661</v>
      </c>
      <c r="E2104" s="33">
        <v>43663</v>
      </c>
      <c r="F2104" s="30">
        <v>30</v>
      </c>
      <c r="G2104" s="30">
        <v>3</v>
      </c>
      <c r="H2104" s="29" t="s">
        <v>12</v>
      </c>
      <c r="I2104" s="29" t="s">
        <v>41</v>
      </c>
      <c r="J2104" s="114">
        <f>[1]!b_info_couponrate(A2104)</f>
        <v>3.12</v>
      </c>
      <c r="K2104" s="30">
        <v>4.8099999999999996</v>
      </c>
      <c r="L2104" s="30"/>
      <c r="M2104" s="30">
        <v>1.05</v>
      </c>
      <c r="N2104" s="84">
        <f>[1]!b_anal_modidura_cnbd(A2104,E2104,1)</f>
        <v>2.8212999999999999</v>
      </c>
      <c r="O2104" s="85">
        <f>[1]!b_anal_yield_cnbd(A2104,E2104,1)</f>
        <v>3.1486000000000001</v>
      </c>
      <c r="P2104" s="86">
        <f>IF(U:U="国开1",0.09/N2104+J2104,IF(U:U="国开3",0.14/N2104+J2104,IF(U:U="国开5",0.24/N2104+J2104,IF(U:U="国开7",0.24/N2104+J2104,IF(U:U="国开10",0.29/N2104+J2104,IF(U:U="口行1",0.08/N2104+J2104,IF(U:U="口行2",0.08/N2104+J2104,IF(U:U="口行3",0.08/N2104+J2104,IF(U:U="口行5",0.13/N2104+J2104,IF(U:U="口行7",0.13/N2104+J2104,IF(U:U="口行10",0.18/N2104+J2104,IF(U:U="农发1",0.09/N2104+J2104,IF(U:U="农发2",0.09/N2104+J2104,IF(U:U="农发3",0.09/N2104+J2104,IF(U:U="农发5",0.14/N2104+J2104,IF(U:U="农发7",0.19/N2104+J2104,IF(U:U="农发10",0.19/N2104+J2104,IF(U:U="农发20",0.24/N2104+J2104,IF(U:U="国债1",0.05/N2104+J2104,IF(U:U="国债2",0.05/N2104+J2104,IF(U:U="国债3",0.05/N2104+J2104,IF(U:U="国开0",0,IF(U:U="农发0",0,IF(U:U="国债0",0,IF(U:U="口行0",0,0.1/N2104+J2104)))))))))))))))))))))))))</f>
        <v>3.1519001878566621</v>
      </c>
      <c r="Q2104" s="1"/>
      <c r="R2104" s="88">
        <f t="shared" si="64"/>
        <v>0.33001878566620846</v>
      </c>
      <c r="S2104" s="1"/>
      <c r="U2104" s="1" t="str">
        <f>IF(I:I="国家开发银行","国开",IF(I:I="中国进出口银行","口行",IF(I:I="中国农业发展银行","农发","国债")))&amp;IF(G:G&lt;1,"0",G2104)</f>
        <v>农发3</v>
      </c>
      <c r="W2104" s="1"/>
      <c r="X2104" s="1"/>
    </row>
    <row r="2105" spans="1:24" ht="15.75" hidden="1" x14ac:dyDescent="0.25">
      <c r="A2105" s="113" t="str">
        <f t="shared" si="65"/>
        <v>190204.IB</v>
      </c>
      <c r="B2105" s="29" t="s">
        <v>5649</v>
      </c>
      <c r="C2105" s="29" t="s">
        <v>5650</v>
      </c>
      <c r="D2105" s="33">
        <v>43662</v>
      </c>
      <c r="E2105" s="33">
        <v>43664</v>
      </c>
      <c r="F2105" s="30">
        <v>50</v>
      </c>
      <c r="G2105" s="30">
        <v>7</v>
      </c>
      <c r="H2105" s="29" t="s">
        <v>12</v>
      </c>
      <c r="I2105" s="29" t="s">
        <v>15</v>
      </c>
      <c r="J2105" s="30">
        <v>3.6343999999999999</v>
      </c>
      <c r="K2105" s="30">
        <v>4.55</v>
      </c>
      <c r="L2105" s="30"/>
      <c r="M2105" s="30"/>
      <c r="N2105" s="84">
        <f>[1]!b_anal_modidura_cnbd(A2105,E2105,1)</f>
        <v>5.6988000000000003</v>
      </c>
      <c r="O2105" s="85">
        <f>[1]!b_anal_yield_cnbd(A2105,D2105-1,1)</f>
        <v>3.6875</v>
      </c>
      <c r="P2105" s="86">
        <f>IF(U:U="国开1",0.09/N2105+J2105,IF(U:U="国开3",0.14/N2105+J2105,IF(U:U="国开5",0.24/N2105+J2105,IF(U:U="国开7",0.24/N2105+J2105,IF(U:U="国开10",0.29/N2105+J2105,IF(U:U="口行1",0.08/N2105+J2105,IF(U:U="口行2",0.08/N2105+J2105,IF(U:U="口行3",0.08/N2105+J2105,IF(U:U="口行5",0.13/N2105+J2105,IF(U:U="口行7",0.13/N2105+J2105,IF(U:U="口行10",0.18/N2105+J2105,IF(U:U="农发1",0.09/N2105+J2105,IF(U:U="农发2",0.09/N2105+J2105,IF(U:U="农发3",0.09/N2105+J2105,IF(U:U="农发5",0.14/N2105+J2105,IF(U:U="农发7",0.19/N2105+J2105,IF(U:U="农发10",0.19/N2105+J2105,IF(U:U="农发20",0.24/N2105+J2105,IF(U:U="国债1",0.05/N2105+J2105,IF(U:U="国债2",0.05/N2105+J2105,IF(U:U="国债3",0.05/N2105+J2105,IF(U:U="国开0",0,IF(U:U="农发0",0,IF(U:U="国债0",0,IF(U:U="口行0",0,0.1/N2105+J2105)))))))))))))))))))))))))</f>
        <v>3.6765141292903767</v>
      </c>
      <c r="Q2105" s="1"/>
      <c r="R2105" s="88">
        <f t="shared" si="64"/>
        <v>-1.0985870709623313</v>
      </c>
      <c r="S2105" s="1"/>
      <c r="U2105" s="1" t="str">
        <f>IF(I:I="国家开发银行","国开",IF(I:I="中国进出口银行","口行",IF(I:I="中国农业发展银行","农发","国债")))&amp;IF(G:G&lt;1,"0",G2105)</f>
        <v>国开7</v>
      </c>
      <c r="W2105" s="1"/>
      <c r="X2105" s="1"/>
    </row>
    <row r="2106" spans="1:24" ht="15.75" hidden="1" x14ac:dyDescent="0.25">
      <c r="A2106" s="113" t="str">
        <f t="shared" si="65"/>
        <v>190207.IB</v>
      </c>
      <c r="B2106" s="29" t="s">
        <v>5651</v>
      </c>
      <c r="C2106" s="29" t="s">
        <v>5652</v>
      </c>
      <c r="D2106" s="33">
        <v>43662</v>
      </c>
      <c r="E2106" s="33">
        <v>43664</v>
      </c>
      <c r="F2106" s="30">
        <v>50</v>
      </c>
      <c r="G2106" s="30">
        <v>3</v>
      </c>
      <c r="H2106" s="29" t="s">
        <v>12</v>
      </c>
      <c r="I2106" s="29" t="s">
        <v>15</v>
      </c>
      <c r="J2106" s="30">
        <v>3.0647000000000002</v>
      </c>
      <c r="K2106" s="30">
        <v>4.12</v>
      </c>
      <c r="L2106" s="30"/>
      <c r="M2106" s="30"/>
      <c r="N2106" s="84">
        <f>[1]!b_anal_modidura_cnbd(A2106,E2106,1)</f>
        <v>2.6558999999999999</v>
      </c>
      <c r="O2106" s="85">
        <f>[1]!b_anal_yield_cnbd(A2106,D2106-1,1)</f>
        <v>3.15</v>
      </c>
      <c r="P2106" s="86">
        <f>IF(U:U="国开1",0.09/N2106+J2106,IF(U:U="国开3",0.14/N2106+J2106,IF(U:U="国开5",0.24/N2106+J2106,IF(U:U="国开7",0.24/N2106+J2106,IF(U:U="国开10",0.29/N2106+J2106,IF(U:U="口行1",0.08/N2106+J2106,IF(U:U="口行2",0.08/N2106+J2106,IF(U:U="口行3",0.08/N2106+J2106,IF(U:U="口行5",0.13/N2106+J2106,IF(U:U="口行7",0.13/N2106+J2106,IF(U:U="口行10",0.18/N2106+J2106,IF(U:U="农发1",0.09/N2106+J2106,IF(U:U="农发2",0.09/N2106+J2106,IF(U:U="农发3",0.09/N2106+J2106,IF(U:U="农发5",0.14/N2106+J2106,IF(U:U="农发7",0.19/N2106+J2106,IF(U:U="农发10",0.19/N2106+J2106,IF(U:U="农发20",0.24/N2106+J2106,IF(U:U="国债1",0.05/N2106+J2106,IF(U:U="国债2",0.05/N2106+J2106,IF(U:U="国债3",0.05/N2106+J2106,IF(U:U="国开0",0,IF(U:U="农发0",0,IF(U:U="国债0",0,IF(U:U="口行0",0,0.1/N2106+J2106)))))))))))))))))))))))))</f>
        <v>3.1174128280432249</v>
      </c>
      <c r="Q2106" s="1"/>
      <c r="R2106" s="88">
        <f t="shared" si="64"/>
        <v>-3.2587171956774963</v>
      </c>
      <c r="S2106" s="1"/>
      <c r="U2106" s="1" t="str">
        <f>IF(I:I="国家开发银行","国开",IF(I:I="中国进出口银行","口行",IF(I:I="中国农业发展银行","农发","国债")))&amp;IF(G:G&lt;1,"0",G2106)</f>
        <v>国开3</v>
      </c>
      <c r="W2106" s="1"/>
      <c r="X2106" s="1"/>
    </row>
    <row r="2107" spans="1:24" ht="15.75" hidden="1" x14ac:dyDescent="0.25">
      <c r="A2107" s="113" t="str">
        <f>B2107</f>
        <v>190408.IB</v>
      </c>
      <c r="B2107" s="29" t="s">
        <v>5653</v>
      </c>
      <c r="C2107" s="29" t="s">
        <v>5654</v>
      </c>
      <c r="D2107" s="33">
        <v>43663</v>
      </c>
      <c r="E2107" s="33">
        <v>43665</v>
      </c>
      <c r="F2107" s="30">
        <v>30</v>
      </c>
      <c r="G2107" s="30">
        <v>7</v>
      </c>
      <c r="H2107" s="29" t="s">
        <v>12</v>
      </c>
      <c r="I2107" s="29" t="s">
        <v>41</v>
      </c>
      <c r="J2107" s="114">
        <f>[1]!b_info_couponrate(A2107)</f>
        <v>3.63</v>
      </c>
      <c r="K2107" s="30">
        <v>4</v>
      </c>
      <c r="L2107" s="30"/>
      <c r="M2107" s="30">
        <v>2.25</v>
      </c>
      <c r="N2107" s="84">
        <f>[1]!b_anal_modidura_cnbd(A2107,E2107,1)</f>
        <v>6.0824999999999996</v>
      </c>
      <c r="O2107" s="85">
        <f>[1]!b_anal_yield_cnbd(A2107,E2107,1)</f>
        <v>3.6598999999999999</v>
      </c>
      <c r="P2107" s="86">
        <f>IF(U:U="国开1",0.09/N2107+J2107,IF(U:U="国开3",0.14/N2107+J2107,IF(U:U="国开5",0.24/N2107+J2107,IF(U:U="国开7",0.24/N2107+J2107,IF(U:U="国开10",0.29/N2107+J2107,IF(U:U="口行1",0.08/N2107+J2107,IF(U:U="口行2",0.08/N2107+J2107,IF(U:U="口行3",0.08/N2107+J2107,IF(U:U="口行5",0.13/N2107+J2107,IF(U:U="口行7",0.13/N2107+J2107,IF(U:U="口行10",0.18/N2107+J2107,IF(U:U="农发1",0.09/N2107+J2107,IF(U:U="农发2",0.09/N2107+J2107,IF(U:U="农发3",0.09/N2107+J2107,IF(U:U="农发5",0.14/N2107+J2107,IF(U:U="农发7",0.19/N2107+J2107,IF(U:U="农发10",0.19/N2107+J2107,IF(U:U="农发20",0.24/N2107+J2107,IF(U:U="国债1",0.05/N2107+J2107,IF(U:U="国债2",0.05/N2107+J2107,IF(U:U="国债3",0.05/N2107+J2107,IF(U:U="国开0",0,IF(U:U="农发0",0,IF(U:U="国债0",0,IF(U:U="口行0",0,0.1/N2107+J2107)))))))))))))))))))))))))</f>
        <v>3.6612371557747636</v>
      </c>
      <c r="Q2107" s="1"/>
      <c r="R2107" s="88">
        <f t="shared" si="64"/>
        <v>0.13371557747636764</v>
      </c>
      <c r="S2107" s="1"/>
      <c r="U2107" s="1" t="str">
        <f>IF(I:I="国家开发银行","国开",IF(I:I="中国进出口银行","口行",IF(I:I="中国农业发展银行","农发","国债")))&amp;IF(G:G&lt;1,"0",G2107)</f>
        <v>农发7</v>
      </c>
      <c r="W2107" s="1"/>
      <c r="X2107" s="1"/>
    </row>
    <row r="2108" spans="1:24" ht="15.75" hidden="1" x14ac:dyDescent="0.25">
      <c r="A2108" s="113" t="str">
        <f t="shared" si="65"/>
        <v>190006.IB</v>
      </c>
      <c r="B2108" s="29" t="s">
        <v>5655</v>
      </c>
      <c r="C2108" s="29" t="s">
        <v>5656</v>
      </c>
      <c r="D2108" s="33">
        <v>43663</v>
      </c>
      <c r="E2108" s="33">
        <v>43664</v>
      </c>
      <c r="F2108" s="30">
        <v>420.4</v>
      </c>
      <c r="G2108" s="30">
        <v>10</v>
      </c>
      <c r="H2108" s="29" t="s">
        <v>12</v>
      </c>
      <c r="I2108" s="29" t="s">
        <v>31</v>
      </c>
      <c r="J2108" s="30">
        <v>3.1442000000000001</v>
      </c>
      <c r="K2108" s="30">
        <v>3.62</v>
      </c>
      <c r="L2108" s="30">
        <v>3.1636000000000002</v>
      </c>
      <c r="M2108" s="30">
        <v>1.31</v>
      </c>
      <c r="N2108" s="84">
        <f>[1]!b_anal_modidura_cnbd(A2108,E2108,1)</f>
        <v>8.3277000000000001</v>
      </c>
      <c r="O2108" s="85">
        <f>[1]!b_anal_yield_cnbd(A2108,D2108-1,1)</f>
        <v>3.1724999999999999</v>
      </c>
      <c r="P2108" s="86">
        <f>IF(U:U="国开1",0.09/N2108+J2108,IF(U:U="国开3",0.14/N2108+J2108,IF(U:U="国开5",0.24/N2108+J2108,IF(U:U="国开7",0.24/N2108+J2108,IF(U:U="国开10",0.29/N2108+J2108,IF(U:U="口行1",0.08/N2108+J2108,IF(U:U="口行2",0.08/N2108+J2108,IF(U:U="口行3",0.08/N2108+J2108,IF(U:U="口行5",0.13/N2108+J2108,IF(U:U="口行7",0.13/N2108+J2108,IF(U:U="口行10",0.18/N2108+J2108,IF(U:U="农发1",0.09/N2108+J2108,IF(U:U="农发2",0.09/N2108+J2108,IF(U:U="农发3",0.09/N2108+J2108,IF(U:U="农发5",0.14/N2108+J2108,IF(U:U="农发7",0.19/N2108+J2108,IF(U:U="农发10",0.19/N2108+J2108,IF(U:U="农发20",0.24/N2108+J2108,IF(U:U="国债1",0.05/N2108+J2108,IF(U:U="国债2",0.05/N2108+J2108,IF(U:U="国债3",0.05/N2108+J2108,IF(U:U="国开0",0,IF(U:U="农发0",0,IF(U:U="国债0",0,IF(U:U="口行0",0,0.1/N2108+J2108)))))))))))))))))))))))))</f>
        <v>3.1562081174874215</v>
      </c>
      <c r="Q2108" s="1"/>
      <c r="R2108" s="88">
        <f t="shared" si="64"/>
        <v>-1.6291882512578404</v>
      </c>
      <c r="S2108" s="1"/>
      <c r="U2108" s="1" t="str">
        <f>IF(I:I="国家开发银行","国开",IF(I:I="中国进出口银行","口行",IF(I:I="中国农业发展银行","农发","国债")))&amp;IF(G:G&lt;1,"0",G2108)</f>
        <v>国债10</v>
      </c>
      <c r="W2108" s="1"/>
      <c r="X2108" s="1"/>
    </row>
    <row r="2109" spans="1:24" ht="15.75" hidden="1" x14ac:dyDescent="0.25">
      <c r="A2109" s="113" t="str">
        <f t="shared" si="65"/>
        <v>190406.IB</v>
      </c>
      <c r="B2109" s="29" t="s">
        <v>5657</v>
      </c>
      <c r="C2109" s="29" t="s">
        <v>5658</v>
      </c>
      <c r="D2109" s="33">
        <v>43663</v>
      </c>
      <c r="E2109" s="33">
        <v>43665</v>
      </c>
      <c r="F2109" s="30">
        <v>60</v>
      </c>
      <c r="G2109" s="30">
        <v>10</v>
      </c>
      <c r="H2109" s="29" t="s">
        <v>12</v>
      </c>
      <c r="I2109" s="29" t="s">
        <v>41</v>
      </c>
      <c r="J2109" s="30">
        <v>3.7218</v>
      </c>
      <c r="K2109" s="30">
        <v>4.1100000000000003</v>
      </c>
      <c r="L2109" s="30"/>
      <c r="M2109" s="30">
        <v>1.86</v>
      </c>
      <c r="N2109" s="84">
        <f>[1]!b_anal_modidura_cnbd(A2109,E2109,1)</f>
        <v>8.1988000000000003</v>
      </c>
      <c r="O2109" s="85">
        <f>[1]!b_anal_yield_cnbd(A2109,D2109-1,1)</f>
        <v>3.7574999999999998</v>
      </c>
      <c r="P2109" s="86">
        <f>IF(U:U="国开1",0.09/N2109+J2109,IF(U:U="国开3",0.14/N2109+J2109,IF(U:U="国开5",0.24/N2109+J2109,IF(U:U="国开7",0.24/N2109+J2109,IF(U:U="国开10",0.29/N2109+J2109,IF(U:U="口行1",0.08/N2109+J2109,IF(U:U="口行2",0.08/N2109+J2109,IF(U:U="口行3",0.08/N2109+J2109,IF(U:U="口行5",0.13/N2109+J2109,IF(U:U="口行7",0.13/N2109+J2109,IF(U:U="口行10",0.18/N2109+J2109,IF(U:U="农发1",0.09/N2109+J2109,IF(U:U="农发2",0.09/N2109+J2109,IF(U:U="农发3",0.09/N2109+J2109,IF(U:U="农发5",0.14/N2109+J2109,IF(U:U="农发7",0.19/N2109+J2109,IF(U:U="农发10",0.19/N2109+J2109,IF(U:U="农发20",0.24/N2109+J2109,IF(U:U="国债1",0.05/N2109+J2109,IF(U:U="国债2",0.05/N2109+J2109,IF(U:U="国债3",0.05/N2109+J2109,IF(U:U="国开0",0,IF(U:U="农发0",0,IF(U:U="国债0",0,IF(U:U="口行0",0,0.1/N2109+J2109)))))))))))))))))))))))))</f>
        <v>3.7449741230423963</v>
      </c>
      <c r="Q2109" s="1"/>
      <c r="R2109" s="88">
        <f t="shared" si="64"/>
        <v>-1.2525876957603543</v>
      </c>
      <c r="S2109" s="1"/>
      <c r="U2109" s="1" t="str">
        <f>IF(I:I="国家开发银行","国开",IF(I:I="中国进出口银行","口行",IF(I:I="中国农业发展银行","农发","国债")))&amp;IF(G:G&lt;1,"0",G2109)</f>
        <v>农发10</v>
      </c>
      <c r="W2109" s="1"/>
      <c r="X2109" s="1"/>
    </row>
    <row r="2110" spans="1:24" ht="15.75" hidden="1" x14ac:dyDescent="0.25">
      <c r="A2110" s="113" t="str">
        <f t="shared" si="65"/>
        <v>190210.IB</v>
      </c>
      <c r="B2110" s="29" t="s">
        <v>5659</v>
      </c>
      <c r="C2110" s="29" t="s">
        <v>5660</v>
      </c>
      <c r="D2110" s="33">
        <v>43664</v>
      </c>
      <c r="E2110" s="33">
        <v>43668</v>
      </c>
      <c r="F2110" s="30">
        <v>140</v>
      </c>
      <c r="G2110" s="30">
        <v>10</v>
      </c>
      <c r="H2110" s="29" t="s">
        <v>12</v>
      </c>
      <c r="I2110" s="29" t="s">
        <v>15</v>
      </c>
      <c r="J2110" s="30">
        <v>3.4902000000000002</v>
      </c>
      <c r="K2110" s="30">
        <v>3.83</v>
      </c>
      <c r="L2110" s="30"/>
      <c r="M2110" s="30">
        <v>1.76</v>
      </c>
      <c r="N2110" s="84">
        <f>[1]!b_anal_modidura_cnbd(A2110,E2110,1)</f>
        <v>8.1084999999999994</v>
      </c>
      <c r="O2110" s="85">
        <f>[1]!b_anal_yield_cnbd(A2110,D2110-1,1)</f>
        <v>3.5474999999999999</v>
      </c>
      <c r="P2110" s="86">
        <f>IF(U:U="国开1",0.09/N2110+J2110,IF(U:U="国开3",0.14/N2110+J2110,IF(U:U="国开5",0.24/N2110+J2110,IF(U:U="国开7",0.24/N2110+J2110,IF(U:U="国开10",0.29/N2110+J2110,IF(U:U="口行1",0.08/N2110+J2110,IF(U:U="口行2",0.08/N2110+J2110,IF(U:U="口行3",0.08/N2110+J2110,IF(U:U="口行5",0.13/N2110+J2110,IF(U:U="口行7",0.13/N2110+J2110,IF(U:U="口行10",0.18/N2110+J2110,IF(U:U="农发1",0.09/N2110+J2110,IF(U:U="农发2",0.09/N2110+J2110,IF(U:U="农发3",0.09/N2110+J2110,IF(U:U="农发5",0.14/N2110+J2110,IF(U:U="农发7",0.19/N2110+J2110,IF(U:U="农发10",0.19/N2110+J2110,IF(U:U="农发20",0.24/N2110+J2110,IF(U:U="国债1",0.05/N2110+J2110,IF(U:U="国债2",0.05/N2110+J2110,IF(U:U="国债3",0.05/N2110+J2110,IF(U:U="国开0",0,IF(U:U="农发0",0,IF(U:U="国债0",0,IF(U:U="口行0",0,0.1/N2110+J2110)))))))))))))))))))))))))</f>
        <v>3.5259649380279954</v>
      </c>
      <c r="Q2110" s="1"/>
      <c r="R2110" s="88">
        <f t="shared" si="64"/>
        <v>-2.1535061972004499</v>
      </c>
      <c r="S2110" s="1"/>
      <c r="U2110" s="1" t="str">
        <f>IF(I:I="国家开发银行","国开",IF(I:I="中国进出口银行","口行",IF(I:I="中国农业发展银行","农发","国债")))&amp;IF(G:G&lt;1,"0",G2110)</f>
        <v>国开10</v>
      </c>
      <c r="W2110" s="1"/>
      <c r="X2110" s="1"/>
    </row>
    <row r="2111" spans="1:24" ht="15.75" hidden="1" x14ac:dyDescent="0.25">
      <c r="A2111" s="113" t="str">
        <f t="shared" si="65"/>
        <v>190306.IB</v>
      </c>
      <c r="B2111" s="29" t="s">
        <v>5661</v>
      </c>
      <c r="C2111" s="29" t="s">
        <v>5662</v>
      </c>
      <c r="D2111" s="33">
        <v>43664</v>
      </c>
      <c r="E2111" s="33">
        <v>43668</v>
      </c>
      <c r="F2111" s="30">
        <v>56.3</v>
      </c>
      <c r="G2111" s="30">
        <v>3</v>
      </c>
      <c r="H2111" s="29" t="s">
        <v>12</v>
      </c>
      <c r="I2111" s="29" t="s">
        <v>22</v>
      </c>
      <c r="J2111" s="30">
        <v>3.1385999999999998</v>
      </c>
      <c r="K2111" s="30">
        <v>2.98</v>
      </c>
      <c r="L2111" s="30"/>
      <c r="M2111" s="30">
        <v>1.04</v>
      </c>
      <c r="N2111" s="84">
        <f>[1]!b_anal_modidura_cnbd(A2111,E2111,1)</f>
        <v>2.6842999999999999</v>
      </c>
      <c r="O2111" s="85">
        <f>[1]!b_anal_yield_cnbd(A2111,D2111-1,1)</f>
        <v>3.2052</v>
      </c>
      <c r="P2111" s="86">
        <f>IF(U:U="国开1",0.09/N2111+J2111,IF(U:U="国开3",0.14/N2111+J2111,IF(U:U="国开5",0.24/N2111+J2111,IF(U:U="国开7",0.24/N2111+J2111,IF(U:U="国开10",0.29/N2111+J2111,IF(U:U="口行1",0.08/N2111+J2111,IF(U:U="口行2",0.08/N2111+J2111,IF(U:U="口行3",0.08/N2111+J2111,IF(U:U="口行5",0.13/N2111+J2111,IF(U:U="口行7",0.13/N2111+J2111,IF(U:U="口行10",0.18/N2111+J2111,IF(U:U="农发1",0.09/N2111+J2111,IF(U:U="农发2",0.09/N2111+J2111,IF(U:U="农发3",0.09/N2111+J2111,IF(U:U="农发5",0.14/N2111+J2111,IF(U:U="农发7",0.19/N2111+J2111,IF(U:U="农发10",0.19/N2111+J2111,IF(U:U="农发20",0.24/N2111+J2111,IF(U:U="国债1",0.05/N2111+J2111,IF(U:U="国债2",0.05/N2111+J2111,IF(U:U="国债3",0.05/N2111+J2111,IF(U:U="国开0",0,IF(U:U="农发0",0,IF(U:U="国债0",0,IF(U:U="口行0",0,0.1/N2111+J2111)))))))))))))))))))))))))</f>
        <v>3.1684029281376893</v>
      </c>
      <c r="Q2111" s="1"/>
      <c r="R2111" s="88">
        <f t="shared" si="64"/>
        <v>-3.6797071862310737</v>
      </c>
      <c r="S2111" s="1"/>
      <c r="U2111" s="1" t="str">
        <f>IF(I:I="国家开发银行","国开",IF(I:I="中国进出口银行","口行",IF(I:I="中国农业发展银行","农发","国债")))&amp;IF(G:G&lt;1,"0",G2111)</f>
        <v>口行3</v>
      </c>
      <c r="W2111" s="1"/>
      <c r="X2111" s="1"/>
    </row>
    <row r="2112" spans="1:24" ht="15.75" hidden="1" x14ac:dyDescent="0.25">
      <c r="A2112" s="113" t="str">
        <f t="shared" si="65"/>
        <v>190310.IB</v>
      </c>
      <c r="B2112" s="29" t="s">
        <v>5663</v>
      </c>
      <c r="C2112" s="29" t="s">
        <v>5664</v>
      </c>
      <c r="D2112" s="33">
        <v>43664</v>
      </c>
      <c r="E2112" s="33">
        <v>43668</v>
      </c>
      <c r="F2112" s="30">
        <v>40</v>
      </c>
      <c r="G2112" s="30">
        <v>10</v>
      </c>
      <c r="H2112" s="29" t="s">
        <v>12</v>
      </c>
      <c r="I2112" s="29" t="s">
        <v>22</v>
      </c>
      <c r="J2112" s="30">
        <v>3.7543000000000002</v>
      </c>
      <c r="K2112" s="30">
        <v>2.94</v>
      </c>
      <c r="L2112" s="30"/>
      <c r="M2112" s="30">
        <v>3.21</v>
      </c>
      <c r="N2112" s="84">
        <f>[1]!b_anal_modidura_cnbd(A2112,E2112,1)</f>
        <v>8.0152000000000001</v>
      </c>
      <c r="O2112" s="85">
        <f>[1]!b_anal_yield_cnbd(A2112,D2112-1,1)</f>
        <v>3.7850000000000001</v>
      </c>
      <c r="P2112" s="86">
        <f>IF(U:U="国开1",0.09/N2112+J2112,IF(U:U="国开3",0.14/N2112+J2112,IF(U:U="国开5",0.24/N2112+J2112,IF(U:U="国开7",0.24/N2112+J2112,IF(U:U="国开10",0.29/N2112+J2112,IF(U:U="口行1",0.08/N2112+J2112,IF(U:U="口行2",0.08/N2112+J2112,IF(U:U="口行3",0.08/N2112+J2112,IF(U:U="口行5",0.13/N2112+J2112,IF(U:U="口行7",0.13/N2112+J2112,IF(U:U="口行10",0.18/N2112+J2112,IF(U:U="农发1",0.09/N2112+J2112,IF(U:U="农发2",0.09/N2112+J2112,IF(U:U="农发3",0.09/N2112+J2112,IF(U:U="农发5",0.14/N2112+J2112,IF(U:U="农发7",0.19/N2112+J2112,IF(U:U="农发10",0.19/N2112+J2112,IF(U:U="农发20",0.24/N2112+J2112,IF(U:U="国债1",0.05/N2112+J2112,IF(U:U="国债2",0.05/N2112+J2112,IF(U:U="国债3",0.05/N2112+J2112,IF(U:U="国开0",0,IF(U:U="农发0",0,IF(U:U="国债0",0,IF(U:U="口行0",0,0.1/N2112+J2112)))))))))))))))))))))))))</f>
        <v>3.7767573310709652</v>
      </c>
      <c r="Q2112" s="1"/>
      <c r="R2112" s="88">
        <f t="shared" si="64"/>
        <v>-0.82426689290349131</v>
      </c>
      <c r="S2112" s="1"/>
      <c r="U2112" s="1" t="str">
        <f>IF(I:I="国家开发银行","国开",IF(I:I="中国进出口银行","口行",IF(I:I="中国农业发展银行","农发","国债")))&amp;IF(G:G&lt;1,"0",G2112)</f>
        <v>口行10</v>
      </c>
      <c r="W2112" s="1"/>
      <c r="X2112" s="1"/>
    </row>
    <row r="2113" spans="1:24" ht="15.75" hidden="1" x14ac:dyDescent="0.25">
      <c r="A2113" s="113" t="str">
        <f t="shared" si="65"/>
        <v>190208.IB</v>
      </c>
      <c r="B2113" s="29" t="s">
        <v>5665</v>
      </c>
      <c r="C2113" s="29" t="s">
        <v>5666</v>
      </c>
      <c r="D2113" s="33">
        <v>43664</v>
      </c>
      <c r="E2113" s="33">
        <v>43668</v>
      </c>
      <c r="F2113" s="30">
        <v>80</v>
      </c>
      <c r="G2113" s="30">
        <v>5</v>
      </c>
      <c r="H2113" s="29" t="s">
        <v>12</v>
      </c>
      <c r="I2113" s="29" t="s">
        <v>15</v>
      </c>
      <c r="J2113" s="30">
        <v>3.3273999999999999</v>
      </c>
      <c r="K2113" s="30">
        <v>3.55</v>
      </c>
      <c r="L2113" s="30"/>
      <c r="M2113" s="30">
        <v>1.9</v>
      </c>
      <c r="N2113" s="84">
        <f>[1]!b_anal_modidura_cnbd(A2113,E2113,1)</f>
        <v>4.4752000000000001</v>
      </c>
      <c r="O2113" s="85">
        <f>[1]!b_anal_yield_cnbd(A2113,D2113-1,1)</f>
        <v>3.3975</v>
      </c>
      <c r="P2113" s="86">
        <f>IF(U:U="国开1",0.09/N2113+J2113,IF(U:U="国开3",0.14/N2113+J2113,IF(U:U="国开5",0.24/N2113+J2113,IF(U:U="国开7",0.24/N2113+J2113,IF(U:U="国开10",0.29/N2113+J2113,IF(U:U="口行1",0.08/N2113+J2113,IF(U:U="口行2",0.08/N2113+J2113,IF(U:U="口行3",0.08/N2113+J2113,IF(U:U="口行5",0.13/N2113+J2113,IF(U:U="口行7",0.13/N2113+J2113,IF(U:U="口行10",0.18/N2113+J2113,IF(U:U="农发1",0.09/N2113+J2113,IF(U:U="农发2",0.09/N2113+J2113,IF(U:U="农发3",0.09/N2113+J2113,IF(U:U="农发5",0.14/N2113+J2113,IF(U:U="农发7",0.19/N2113+J2113,IF(U:U="农发10",0.19/N2113+J2113,IF(U:U="农发20",0.24/N2113+J2113,IF(U:U="国债1",0.05/N2113+J2113,IF(U:U="国债2",0.05/N2113+J2113,IF(U:U="国债3",0.05/N2113+J2113,IF(U:U="国开0",0,IF(U:U="农发0",0,IF(U:U="国债0",0,IF(U:U="口行0",0,0.1/N2113+J2113)))))))))))))))))))))))))</f>
        <v>3.3810288880943866</v>
      </c>
      <c r="Q2113" s="1"/>
      <c r="R2113" s="88">
        <f t="shared" si="64"/>
        <v>-1.6471111905613345</v>
      </c>
      <c r="S2113" s="1"/>
      <c r="U2113" s="1" t="str">
        <f>IF(I:I="国家开发银行","国开",IF(I:I="中国进出口银行","口行",IF(I:I="中国农业发展银行","农发","国债")))&amp;IF(G:G&lt;1,"0",G2113)</f>
        <v>国开5</v>
      </c>
      <c r="W2113" s="1"/>
      <c r="X2113" s="1"/>
    </row>
    <row r="2114" spans="1:24" ht="15.75" hidden="1" x14ac:dyDescent="0.25">
      <c r="A2114" s="113" t="str">
        <f t="shared" si="65"/>
        <v>190305.IB</v>
      </c>
      <c r="B2114" s="29" t="s">
        <v>5667</v>
      </c>
      <c r="C2114" s="29" t="s">
        <v>5668</v>
      </c>
      <c r="D2114" s="33">
        <v>43664</v>
      </c>
      <c r="E2114" s="33">
        <v>43668</v>
      </c>
      <c r="F2114" s="30">
        <v>54.5</v>
      </c>
      <c r="G2114" s="30">
        <v>5</v>
      </c>
      <c r="H2114" s="29" t="s">
        <v>12</v>
      </c>
      <c r="I2114" s="29" t="s">
        <v>22</v>
      </c>
      <c r="J2114" s="30">
        <v>3.4058999999999999</v>
      </c>
      <c r="K2114" s="30">
        <v>3.09</v>
      </c>
      <c r="L2114" s="30"/>
      <c r="M2114" s="30">
        <v>1.27</v>
      </c>
      <c r="N2114" s="84">
        <f>[1]!b_anal_modidura_cnbd(A2114,E2114,1)</f>
        <v>4.109</v>
      </c>
      <c r="O2114" s="85">
        <f>[1]!b_anal_yield_cnbd(A2114,D2114-1,1)</f>
        <v>3.4548000000000001</v>
      </c>
      <c r="P2114" s="86">
        <f>IF(U:U="国开1",0.09/N2114+J2114,IF(U:U="国开3",0.14/N2114+J2114,IF(U:U="国开5",0.24/N2114+J2114,IF(U:U="国开7",0.24/N2114+J2114,IF(U:U="国开10",0.29/N2114+J2114,IF(U:U="口行1",0.08/N2114+J2114,IF(U:U="口行2",0.08/N2114+J2114,IF(U:U="口行3",0.08/N2114+J2114,IF(U:U="口行5",0.13/N2114+J2114,IF(U:U="口行7",0.13/N2114+J2114,IF(U:U="口行10",0.18/N2114+J2114,IF(U:U="农发1",0.09/N2114+J2114,IF(U:U="农发2",0.09/N2114+J2114,IF(U:U="农发3",0.09/N2114+J2114,IF(U:U="农发5",0.14/N2114+J2114,IF(U:U="农发7",0.19/N2114+J2114,IF(U:U="农发10",0.19/N2114+J2114,IF(U:U="农发20",0.24/N2114+J2114,IF(U:U="国债1",0.05/N2114+J2114,IF(U:U="国债2",0.05/N2114+J2114,IF(U:U="国债3",0.05/N2114+J2114,IF(U:U="国开0",0,IF(U:U="农发0",0,IF(U:U="国债0",0,IF(U:U="口行0",0,0.1/N2114+J2114)))))))))))))))))))))))))</f>
        <v>3.4375378680944269</v>
      </c>
      <c r="Q2114" s="1"/>
      <c r="R2114" s="88">
        <f t="shared" ref="R2114:R2177" si="66">(P2114-O2114)*100</f>
        <v>-1.7262131905573241</v>
      </c>
      <c r="S2114" s="1"/>
      <c r="U2114" s="1" t="str">
        <f>IF(I:I="国家开发银行","国开",IF(I:I="中国进出口银行","口行",IF(I:I="中国农业发展银行","农发","国债")))&amp;IF(G:G&lt;1,"0",G2114)</f>
        <v>口行5</v>
      </c>
      <c r="W2114" s="1"/>
      <c r="X2114" s="1"/>
    </row>
    <row r="2115" spans="1:24" ht="15.75" hidden="1" x14ac:dyDescent="0.25">
      <c r="A2115" s="113" t="str">
        <f>B2115</f>
        <v>190010.IB</v>
      </c>
      <c r="B2115" s="29" t="s">
        <v>5669</v>
      </c>
      <c r="C2115" s="29" t="s">
        <v>5670</v>
      </c>
      <c r="D2115" s="33">
        <v>43665</v>
      </c>
      <c r="E2115" s="33">
        <v>43668</v>
      </c>
      <c r="F2115" s="30">
        <v>378.9</v>
      </c>
      <c r="G2115" s="30">
        <v>30</v>
      </c>
      <c r="H2115" s="29" t="s">
        <v>12</v>
      </c>
      <c r="I2115" s="29" t="s">
        <v>31</v>
      </c>
      <c r="J2115" s="114">
        <f>[1]!b_info_couponrate(A2115)</f>
        <v>3.86</v>
      </c>
      <c r="K2115" s="30">
        <v>2.35</v>
      </c>
      <c r="L2115" s="30"/>
      <c r="M2115" s="30">
        <v>2.0499999999999998</v>
      </c>
      <c r="N2115" s="84">
        <f>[1]!b_anal_modidura_cnbd(A2115,E2115,1)</f>
        <v>17.7056</v>
      </c>
      <c r="O2115" s="85">
        <f>[1]!b_anal_yield_cnbd(A2115,E2115,1)</f>
        <v>3.8374999999999999</v>
      </c>
      <c r="P2115" s="86">
        <f>IF(U:U="国开1",0.09/N2115+J2115,IF(U:U="国开3",0.14/N2115+J2115,IF(U:U="国开5",0.24/N2115+J2115,IF(U:U="国开7",0.24/N2115+J2115,IF(U:U="国开10",0.29/N2115+J2115,IF(U:U="口行1",0.08/N2115+J2115,IF(U:U="口行2",0.08/N2115+J2115,IF(U:U="口行3",0.08/N2115+J2115,IF(U:U="口行5",0.13/N2115+J2115,IF(U:U="口行7",0.13/N2115+J2115,IF(U:U="口行10",0.18/N2115+J2115,IF(U:U="农发1",0.09/N2115+J2115,IF(U:U="农发2",0.09/N2115+J2115,IF(U:U="农发3",0.09/N2115+J2115,IF(U:U="农发5",0.14/N2115+J2115,IF(U:U="农发7",0.19/N2115+J2115,IF(U:U="农发10",0.19/N2115+J2115,IF(U:U="农发20",0.24/N2115+J2115,IF(U:U="国债1",0.05/N2115+J2115,IF(U:U="国债2",0.05/N2115+J2115,IF(U:U="国债3",0.05/N2115+J2115,IF(U:U="国开0",0,IF(U:U="农发0",0,IF(U:U="国债0",0,IF(U:U="口行0",0,0.1/N2115+J2115)))))))))))))))))))))))))</f>
        <v>3.8656479305982288</v>
      </c>
      <c r="Q2115" s="1"/>
      <c r="R2115" s="88">
        <f t="shared" si="66"/>
        <v>2.8147930598228843</v>
      </c>
      <c r="S2115" s="1"/>
      <c r="U2115" s="1" t="str">
        <f>IF(I:I="国家开发银行","国开",IF(I:I="中国进出口银行","口行",IF(I:I="中国农业发展银行","农发","国债")))&amp;IF(G:G&lt;1,"0",G2115)</f>
        <v>国债30</v>
      </c>
      <c r="W2115" s="1"/>
      <c r="X2115" s="1"/>
    </row>
    <row r="2116" spans="1:24" ht="15.75" hidden="1" x14ac:dyDescent="0.25">
      <c r="A2116" s="113" t="str">
        <f t="shared" ref="A2116:A2142" si="67">LEFT(B2116,IFERROR(FIND("X",B2116,7),FIND("Z",B2116,7))-1)&amp;".IB"</f>
        <v>190407.IB</v>
      </c>
      <c r="B2116" s="29" t="s">
        <v>5671</v>
      </c>
      <c r="C2116" s="29" t="s">
        <v>5672</v>
      </c>
      <c r="D2116" s="33">
        <v>43668</v>
      </c>
      <c r="E2116" s="33">
        <v>43670</v>
      </c>
      <c r="F2116" s="30">
        <v>30</v>
      </c>
      <c r="G2116" s="30">
        <v>3</v>
      </c>
      <c r="H2116" s="29" t="s">
        <v>12</v>
      </c>
      <c r="I2116" s="29" t="s">
        <v>41</v>
      </c>
      <c r="J2116" s="30">
        <v>3.0768</v>
      </c>
      <c r="K2116" s="30">
        <v>5.6</v>
      </c>
      <c r="L2116" s="30"/>
      <c r="M2116" s="30">
        <v>4.4400000000000004</v>
      </c>
      <c r="N2116" s="84">
        <f>[1]!b_anal_modidura_cnbd(A2116,E2116,1)</f>
        <v>2.8033000000000001</v>
      </c>
      <c r="O2116" s="85">
        <f>[1]!b_anal_yield_cnbd(A2116,D2116,1)</f>
        <v>3.1086999999999998</v>
      </c>
      <c r="P2116" s="86">
        <f>IF(U:U="国开1",0.09/N2116+J2116,IF(U:U="国开3",0.14/N2116+J2116,IF(U:U="国开5",0.24/N2116+J2116,IF(U:U="国开7",0.24/N2116+J2116,IF(U:U="国开10",0.29/N2116+J2116,IF(U:U="口行1",0.08/N2116+J2116,IF(U:U="口行2",0.08/N2116+J2116,IF(U:U="口行3",0.08/N2116+J2116,IF(U:U="口行5",0.13/N2116+J2116,IF(U:U="口行7",0.13/N2116+J2116,IF(U:U="口行10",0.18/N2116+J2116,IF(U:U="农发1",0.09/N2116+J2116,IF(U:U="农发2",0.09/N2116+J2116,IF(U:U="农发3",0.09/N2116+J2116,IF(U:U="农发5",0.14/N2116+J2116,IF(U:U="农发7",0.19/N2116+J2116,IF(U:U="农发10",0.19/N2116+J2116,IF(U:U="农发20",0.24/N2116+J2116,IF(U:U="国债1",0.05/N2116+J2116,IF(U:U="国债2",0.05/N2116+J2116,IF(U:U="国债3",0.05/N2116+J2116,IF(U:U="国开0",0,IF(U:U="农发0",0,IF(U:U="国债0",0,IF(U:U="口行0",0,0.1/N2116+J2116)))))))))))))))))))))))))</f>
        <v>3.1089050190846503</v>
      </c>
      <c r="Q2116" s="1"/>
      <c r="R2116" s="88">
        <f t="shared" si="66"/>
        <v>2.0501908465053731E-2</v>
      </c>
      <c r="S2116" s="1"/>
      <c r="U2116" s="1" t="str">
        <f>IF(I:I="国家开发银行","国开",IF(I:I="中国进出口银行","口行",IF(I:I="中国农业发展银行","农发","国债")))&amp;IF(G:G&lt;1,"0",G2116)</f>
        <v>农发3</v>
      </c>
      <c r="W2116" s="1"/>
      <c r="X2116" s="1"/>
    </row>
    <row r="2117" spans="1:24" ht="15.75" hidden="1" x14ac:dyDescent="0.25">
      <c r="A2117" s="113" t="str">
        <f t="shared" si="67"/>
        <v>190404.IB</v>
      </c>
      <c r="B2117" s="29" t="s">
        <v>5673</v>
      </c>
      <c r="C2117" s="29" t="s">
        <v>5674</v>
      </c>
      <c r="D2117" s="33">
        <v>43668</v>
      </c>
      <c r="E2117" s="33">
        <v>43670</v>
      </c>
      <c r="F2117" s="30">
        <v>30</v>
      </c>
      <c r="G2117" s="30">
        <v>5</v>
      </c>
      <c r="H2117" s="29" t="s">
        <v>12</v>
      </c>
      <c r="I2117" s="29" t="s">
        <v>41</v>
      </c>
      <c r="J2117" s="30">
        <v>3.3689</v>
      </c>
      <c r="K2117" s="30">
        <v>6.58</v>
      </c>
      <c r="L2117" s="30"/>
      <c r="M2117" s="30">
        <v>4.63</v>
      </c>
      <c r="N2117" s="84">
        <f>[1]!b_anal_modidura_cnbd(A2117,E2117,1)</f>
        <v>4.2222999999999997</v>
      </c>
      <c r="O2117" s="85">
        <f>[1]!b_anal_yield_cnbd(A2117,D2117,1)</f>
        <v>3.4264000000000001</v>
      </c>
      <c r="P2117" s="86">
        <f>IF(U:U="国开1",0.09/N2117+J2117,IF(U:U="国开3",0.14/N2117+J2117,IF(U:U="国开5",0.24/N2117+J2117,IF(U:U="国开7",0.24/N2117+J2117,IF(U:U="国开10",0.29/N2117+J2117,IF(U:U="口行1",0.08/N2117+J2117,IF(U:U="口行2",0.08/N2117+J2117,IF(U:U="口行3",0.08/N2117+J2117,IF(U:U="口行5",0.13/N2117+J2117,IF(U:U="口行7",0.13/N2117+J2117,IF(U:U="口行10",0.18/N2117+J2117,IF(U:U="农发1",0.09/N2117+J2117,IF(U:U="农发2",0.09/N2117+J2117,IF(U:U="农发3",0.09/N2117+J2117,IF(U:U="农发5",0.14/N2117+J2117,IF(U:U="农发7",0.19/N2117+J2117,IF(U:U="农发10",0.19/N2117+J2117,IF(U:U="农发20",0.24/N2117+J2117,IF(U:U="国债1",0.05/N2117+J2117,IF(U:U="国债2",0.05/N2117+J2117,IF(U:U="国债3",0.05/N2117+J2117,IF(U:U="国开0",0,IF(U:U="农发0",0,IF(U:U="国债0",0,IF(U:U="口行0",0,0.1/N2117+J2117)))))))))))))))))))))))))</f>
        <v>3.4020572839447696</v>
      </c>
      <c r="Q2117" s="1"/>
      <c r="R2117" s="88">
        <f t="shared" si="66"/>
        <v>-2.4342716055230529</v>
      </c>
      <c r="S2117" s="1"/>
      <c r="U2117" s="1" t="str">
        <f>IF(I:I="国家开发银行","国开",IF(I:I="中国进出口银行","口行",IF(I:I="中国农业发展银行","农发","国债")))&amp;IF(G:G&lt;1,"0",G2117)</f>
        <v>农发5</v>
      </c>
      <c r="W2117" s="1"/>
      <c r="X2117" s="1"/>
    </row>
    <row r="2118" spans="1:24" ht="15.75" hidden="1" x14ac:dyDescent="0.25">
      <c r="A2118" s="113" t="str">
        <f t="shared" si="67"/>
        <v>190210.IB</v>
      </c>
      <c r="B2118" s="29" t="s">
        <v>5675</v>
      </c>
      <c r="C2118" s="29" t="s">
        <v>5676</v>
      </c>
      <c r="D2118" s="33">
        <v>43669</v>
      </c>
      <c r="E2118" s="33">
        <v>43672</v>
      </c>
      <c r="F2118" s="30">
        <v>140</v>
      </c>
      <c r="G2118" s="30">
        <v>10</v>
      </c>
      <c r="H2118" s="29" t="s">
        <v>12</v>
      </c>
      <c r="I2118" s="29" t="s">
        <v>15</v>
      </c>
      <c r="J2118" s="30">
        <v>3.4851999999999999</v>
      </c>
      <c r="K2118" s="30">
        <v>3.44</v>
      </c>
      <c r="L2118" s="30"/>
      <c r="M2118" s="30">
        <v>3.25</v>
      </c>
      <c r="N2118" s="84">
        <f>[1]!b_anal_modidura_cnbd(A2118,E2118,1)</f>
        <v>8.0955999999999992</v>
      </c>
      <c r="O2118" s="85">
        <f>[1]!b_anal_yield_cnbd(A2118,D2118-1,1)</f>
        <v>3.5274999999999999</v>
      </c>
      <c r="P2118" s="86">
        <f>IF(U:U="国开1",0.09/N2118+J2118,IF(U:U="国开3",0.14/N2118+J2118,IF(U:U="国开5",0.24/N2118+J2118,IF(U:U="国开7",0.24/N2118+J2118,IF(U:U="国开10",0.29/N2118+J2118,IF(U:U="口行1",0.08/N2118+J2118,IF(U:U="口行2",0.08/N2118+J2118,IF(U:U="口行3",0.08/N2118+J2118,IF(U:U="口行5",0.13/N2118+J2118,IF(U:U="口行7",0.13/N2118+J2118,IF(U:U="口行10",0.18/N2118+J2118,IF(U:U="农发1",0.09/N2118+J2118,IF(U:U="农发2",0.09/N2118+J2118,IF(U:U="农发3",0.09/N2118+J2118,IF(U:U="农发5",0.14/N2118+J2118,IF(U:U="农发7",0.19/N2118+J2118,IF(U:U="农发10",0.19/N2118+J2118,IF(U:U="农发20",0.24/N2118+J2118,IF(U:U="国债1",0.05/N2118+J2118,IF(U:U="国债2",0.05/N2118+J2118,IF(U:U="国债3",0.05/N2118+J2118,IF(U:U="国开0",0,IF(U:U="农发0",0,IF(U:U="国债0",0,IF(U:U="口行0",0,0.1/N2118+J2118)))))))))))))))))))))))))</f>
        <v>3.5210219279608674</v>
      </c>
      <c r="Q2118" s="1"/>
      <c r="R2118" s="88">
        <f t="shared" si="66"/>
        <v>-0.64780720391324209</v>
      </c>
      <c r="S2118" s="1"/>
      <c r="U2118" s="1" t="str">
        <f>IF(I:I="国家开发银行","国开",IF(I:I="中国进出口银行","口行",IF(I:I="中国农业发展银行","农发","国债")))&amp;IF(G:G&lt;1,"0",G2118)</f>
        <v>国开10</v>
      </c>
      <c r="W2118" s="1"/>
      <c r="X2118" s="1"/>
    </row>
    <row r="2119" spans="1:24" ht="15.75" hidden="1" x14ac:dyDescent="0.25">
      <c r="A2119" s="113" t="str">
        <f t="shared" si="67"/>
        <v>190208.IB</v>
      </c>
      <c r="B2119" s="29" t="s">
        <v>5677</v>
      </c>
      <c r="C2119" s="29" t="s">
        <v>5678</v>
      </c>
      <c r="D2119" s="33">
        <v>43669</v>
      </c>
      <c r="E2119" s="33">
        <v>43672</v>
      </c>
      <c r="F2119" s="30">
        <v>98.1</v>
      </c>
      <c r="G2119" s="30">
        <v>5</v>
      </c>
      <c r="H2119" s="29" t="s">
        <v>12</v>
      </c>
      <c r="I2119" s="29" t="s">
        <v>15</v>
      </c>
      <c r="J2119" s="30">
        <v>3.2909000000000002</v>
      </c>
      <c r="K2119" s="30">
        <v>4.34</v>
      </c>
      <c r="L2119" s="30"/>
      <c r="M2119" s="30">
        <v>7.66</v>
      </c>
      <c r="N2119" s="84">
        <f>[1]!b_anal_modidura_cnbd(A2119,E2119,1)</f>
        <v>4.4641000000000002</v>
      </c>
      <c r="O2119" s="85">
        <f>[1]!b_anal_yield_cnbd(A2119,D2119-1,1)</f>
        <v>3.3675999999999999</v>
      </c>
      <c r="P2119" s="86">
        <f>IF(U:U="国开1",0.09/N2119+J2119,IF(U:U="国开3",0.14/N2119+J2119,IF(U:U="国开5",0.24/N2119+J2119,IF(U:U="国开7",0.24/N2119+J2119,IF(U:U="国开10",0.29/N2119+J2119,IF(U:U="口行1",0.08/N2119+J2119,IF(U:U="口行2",0.08/N2119+J2119,IF(U:U="口行3",0.08/N2119+J2119,IF(U:U="口行5",0.13/N2119+J2119,IF(U:U="口行7",0.13/N2119+J2119,IF(U:U="口行10",0.18/N2119+J2119,IF(U:U="农发1",0.09/N2119+J2119,IF(U:U="农发2",0.09/N2119+J2119,IF(U:U="农发3",0.09/N2119+J2119,IF(U:U="农发5",0.14/N2119+J2119,IF(U:U="农发7",0.19/N2119+J2119,IF(U:U="农发10",0.19/N2119+J2119,IF(U:U="农发20",0.24/N2119+J2119,IF(U:U="国债1",0.05/N2119+J2119,IF(U:U="国债2",0.05/N2119+J2119,IF(U:U="国债3",0.05/N2119+J2119,IF(U:U="国开0",0,IF(U:U="农发0",0,IF(U:U="国债0",0,IF(U:U="口行0",0,0.1/N2119+J2119)))))))))))))))))))))))))</f>
        <v>3.344662236509039</v>
      </c>
      <c r="Q2119" s="1"/>
      <c r="R2119" s="88">
        <f t="shared" si="66"/>
        <v>-2.2937763490960883</v>
      </c>
      <c r="S2119" s="1"/>
      <c r="U2119" s="1" t="str">
        <f>IF(I:I="国家开发银行","国开",IF(I:I="中国进出口银行","口行",IF(I:I="中国农业发展银行","农发","国债")))&amp;IF(G:G&lt;1,"0",G2119)</f>
        <v>国开5</v>
      </c>
      <c r="W2119" s="1"/>
      <c r="X2119" s="1"/>
    </row>
    <row r="2120" spans="1:24" ht="15.75" hidden="1" x14ac:dyDescent="0.25">
      <c r="A2120" s="113" t="str">
        <f t="shared" si="67"/>
        <v>190406.IB</v>
      </c>
      <c r="B2120" s="29" t="s">
        <v>5679</v>
      </c>
      <c r="C2120" s="29" t="s">
        <v>5680</v>
      </c>
      <c r="D2120" s="33">
        <v>43670</v>
      </c>
      <c r="E2120" s="33">
        <v>43672</v>
      </c>
      <c r="F2120" s="30">
        <v>60</v>
      </c>
      <c r="G2120" s="30">
        <v>10</v>
      </c>
      <c r="H2120" s="29" t="s">
        <v>12</v>
      </c>
      <c r="I2120" s="29" t="s">
        <v>41</v>
      </c>
      <c r="J2120" s="30">
        <v>3.6985999999999999</v>
      </c>
      <c r="K2120" s="30">
        <v>3.17</v>
      </c>
      <c r="L2120" s="30"/>
      <c r="M2120" s="30">
        <v>1.05</v>
      </c>
      <c r="N2120" s="84">
        <f>[1]!b_anal_modidura_cnbd(A2120,E2120,1)</f>
        <v>8.1811000000000007</v>
      </c>
      <c r="O2120" s="85">
        <f>[1]!b_anal_yield_cnbd(A2120,D2120-1,1)</f>
        <v>3.7225000000000001</v>
      </c>
      <c r="P2120" s="86">
        <f>IF(U:U="国开1",0.09/N2120+J2120,IF(U:U="国开3",0.14/N2120+J2120,IF(U:U="国开5",0.24/N2120+J2120,IF(U:U="国开7",0.24/N2120+J2120,IF(U:U="国开10",0.29/N2120+J2120,IF(U:U="口行1",0.08/N2120+J2120,IF(U:U="口行2",0.08/N2120+J2120,IF(U:U="口行3",0.08/N2120+J2120,IF(U:U="口行5",0.13/N2120+J2120,IF(U:U="口行7",0.13/N2120+J2120,IF(U:U="口行10",0.18/N2120+J2120,IF(U:U="农发1",0.09/N2120+J2120,IF(U:U="农发2",0.09/N2120+J2120,IF(U:U="农发3",0.09/N2120+J2120,IF(U:U="农发5",0.14/N2120+J2120,IF(U:U="农发7",0.19/N2120+J2120,IF(U:U="农发10",0.19/N2120+J2120,IF(U:U="农发20",0.24/N2120+J2120,IF(U:U="国债1",0.05/N2120+J2120,IF(U:U="国债2",0.05/N2120+J2120,IF(U:U="国债3",0.05/N2120+J2120,IF(U:U="国开0",0,IF(U:U="农发0",0,IF(U:U="国债0",0,IF(U:U="口行0",0,0.1/N2120+J2120)))))))))))))))))))))))))</f>
        <v>3.7218242607962253</v>
      </c>
      <c r="Q2120" s="1"/>
      <c r="R2120" s="88">
        <f t="shared" si="66"/>
        <v>-6.7573920377483887E-2</v>
      </c>
      <c r="S2120" s="1"/>
      <c r="U2120" s="1" t="str">
        <f>IF(I:I="国家开发银行","国开",IF(I:I="中国进出口银行","口行",IF(I:I="中国农业发展银行","农发","国债")))&amp;IF(G:G&lt;1,"0",G2120)</f>
        <v>农发10</v>
      </c>
      <c r="W2120" s="1"/>
      <c r="X2120" s="1"/>
    </row>
    <row r="2121" spans="1:24" ht="15.75" hidden="1" x14ac:dyDescent="0.25">
      <c r="A2121" s="113" t="str">
        <f t="shared" si="67"/>
        <v>190408.IB</v>
      </c>
      <c r="B2121" s="29" t="s">
        <v>5681</v>
      </c>
      <c r="C2121" s="29" t="s">
        <v>5682</v>
      </c>
      <c r="D2121" s="33">
        <v>43670</v>
      </c>
      <c r="E2121" s="33">
        <v>43672</v>
      </c>
      <c r="F2121" s="30">
        <v>30</v>
      </c>
      <c r="G2121" s="30">
        <v>7</v>
      </c>
      <c r="H2121" s="29" t="s">
        <v>12</v>
      </c>
      <c r="I2121" s="29" t="s">
        <v>41</v>
      </c>
      <c r="J2121" s="30">
        <v>3.6231</v>
      </c>
      <c r="K2121" s="30">
        <v>3.14</v>
      </c>
      <c r="L2121" s="30"/>
      <c r="M2121" s="30">
        <v>3.51</v>
      </c>
      <c r="N2121" s="84">
        <f>[1]!b_anal_modidura_cnbd(A2121,E2121,1)</f>
        <v>6.0646000000000004</v>
      </c>
      <c r="O2121" s="85">
        <f>[1]!b_anal_yield_cnbd(A2121,D2121-1,1)</f>
        <v>3.6674000000000002</v>
      </c>
      <c r="P2121" s="86">
        <f>IF(U:U="国开1",0.09/N2121+J2121,IF(U:U="国开3",0.14/N2121+J2121,IF(U:U="国开5",0.24/N2121+J2121,IF(U:U="国开7",0.24/N2121+J2121,IF(U:U="国开10",0.29/N2121+J2121,IF(U:U="口行1",0.08/N2121+J2121,IF(U:U="口行2",0.08/N2121+J2121,IF(U:U="口行3",0.08/N2121+J2121,IF(U:U="口行5",0.13/N2121+J2121,IF(U:U="口行7",0.13/N2121+J2121,IF(U:U="口行10",0.18/N2121+J2121,IF(U:U="农发1",0.09/N2121+J2121,IF(U:U="农发2",0.09/N2121+J2121,IF(U:U="农发3",0.09/N2121+J2121,IF(U:U="农发5",0.14/N2121+J2121,IF(U:U="农发7",0.19/N2121+J2121,IF(U:U="农发10",0.19/N2121+J2121,IF(U:U="农发20",0.24/N2121+J2121,IF(U:U="国债1",0.05/N2121+J2121,IF(U:U="国债2",0.05/N2121+J2121,IF(U:U="国债3",0.05/N2121+J2121,IF(U:U="国开0",0,IF(U:U="农发0",0,IF(U:U="国债0",0,IF(U:U="口行0",0,0.1/N2121+J2121)))))))))))))))))))))))))</f>
        <v>3.6544293539557433</v>
      </c>
      <c r="Q2121" s="1"/>
      <c r="R2121" s="88">
        <f t="shared" si="66"/>
        <v>-1.2970646044256906</v>
      </c>
      <c r="S2121" s="1"/>
      <c r="U2121" s="1" t="str">
        <f>IF(I:I="国家开发银行","国开",IF(I:I="中国进出口银行","口行",IF(I:I="中国农业发展银行","农发","国债")))&amp;IF(G:G&lt;1,"0",G2121)</f>
        <v>农发7</v>
      </c>
      <c r="W2121" s="1"/>
      <c r="X2121" s="1"/>
    </row>
    <row r="2122" spans="1:24" ht="15.75" hidden="1" x14ac:dyDescent="0.25">
      <c r="A2122" s="113" t="str">
        <f t="shared" si="67"/>
        <v>190204.IB</v>
      </c>
      <c r="B2122" s="29" t="s">
        <v>5683</v>
      </c>
      <c r="C2122" s="29" t="s">
        <v>5684</v>
      </c>
      <c r="D2122" s="33">
        <v>43671</v>
      </c>
      <c r="E2122" s="33">
        <v>43675</v>
      </c>
      <c r="F2122" s="30">
        <v>50</v>
      </c>
      <c r="G2122" s="30">
        <v>7</v>
      </c>
      <c r="H2122" s="29" t="s">
        <v>12</v>
      </c>
      <c r="I2122" s="29" t="s">
        <v>15</v>
      </c>
      <c r="J2122" s="30">
        <v>3.6013999999999999</v>
      </c>
      <c r="K2122" s="30">
        <v>4.32</v>
      </c>
      <c r="L2122" s="30"/>
      <c r="M2122" s="30">
        <v>1.68</v>
      </c>
      <c r="N2122" s="84">
        <f>[1]!b_anal_modidura_cnbd(A2122,E2122,1)</f>
        <v>5.6702000000000004</v>
      </c>
      <c r="O2122" s="85">
        <f>[1]!b_anal_yield_cnbd(A2122,D2122-1,1)</f>
        <v>3.6549999999999998</v>
      </c>
      <c r="P2122" s="86">
        <f>IF(U:U="国开1",0.09/N2122+J2122,IF(U:U="国开3",0.14/N2122+J2122,IF(U:U="国开5",0.24/N2122+J2122,IF(U:U="国开7",0.24/N2122+J2122,IF(U:U="国开10",0.29/N2122+J2122,IF(U:U="口行1",0.08/N2122+J2122,IF(U:U="口行2",0.08/N2122+J2122,IF(U:U="口行3",0.08/N2122+J2122,IF(U:U="口行5",0.13/N2122+J2122,IF(U:U="口行7",0.13/N2122+J2122,IF(U:U="口行10",0.18/N2122+J2122,IF(U:U="农发1",0.09/N2122+J2122,IF(U:U="农发2",0.09/N2122+J2122,IF(U:U="农发3",0.09/N2122+J2122,IF(U:U="农发5",0.14/N2122+J2122,IF(U:U="农发7",0.19/N2122+J2122,IF(U:U="农发10",0.19/N2122+J2122,IF(U:U="农发20",0.24/N2122+J2122,IF(U:U="国债1",0.05/N2122+J2122,IF(U:U="国债2",0.05/N2122+J2122,IF(U:U="国债3",0.05/N2122+J2122,IF(U:U="国开0",0,IF(U:U="农发0",0,IF(U:U="国债0",0,IF(U:U="口行0",0,0.1/N2122+J2122)))))))))))))))))))))))))</f>
        <v>3.6437265493280662</v>
      </c>
      <c r="Q2122" s="1"/>
      <c r="R2122" s="88">
        <f t="shared" si="66"/>
        <v>-1.1273450671933638</v>
      </c>
      <c r="S2122" s="1"/>
      <c r="U2122" s="1" t="str">
        <f>IF(I:I="国家开发银行","国开",IF(I:I="中国进出口银行","口行",IF(I:I="中国农业发展银行","农发","国债")))&amp;IF(G:G&lt;1,"0",G2122)</f>
        <v>国开7</v>
      </c>
      <c r="W2122" s="1"/>
      <c r="X2122" s="1"/>
    </row>
    <row r="2123" spans="1:24" ht="15.75" hidden="1" x14ac:dyDescent="0.25">
      <c r="A2123" s="113" t="str">
        <f t="shared" si="67"/>
        <v>190207.IB</v>
      </c>
      <c r="B2123" s="29" t="s">
        <v>5685</v>
      </c>
      <c r="C2123" s="29" t="s">
        <v>5686</v>
      </c>
      <c r="D2123" s="33">
        <v>43671</v>
      </c>
      <c r="E2123" s="33">
        <v>43675</v>
      </c>
      <c r="F2123" s="30">
        <v>50</v>
      </c>
      <c r="G2123" s="30">
        <v>3</v>
      </c>
      <c r="H2123" s="29" t="s">
        <v>12</v>
      </c>
      <c r="I2123" s="29" t="s">
        <v>15</v>
      </c>
      <c r="J2123" s="30">
        <v>3.0087999999999999</v>
      </c>
      <c r="K2123" s="30">
        <v>5.0199999999999996</v>
      </c>
      <c r="L2123" s="30"/>
      <c r="M2123" s="30">
        <v>3.97</v>
      </c>
      <c r="N2123" s="84">
        <f>[1]!b_anal_modidura_cnbd(A2123,E2123,1)</f>
        <v>2.6276000000000002</v>
      </c>
      <c r="O2123" s="85">
        <f>[1]!b_anal_yield_cnbd(A2123,D2123-1,1)</f>
        <v>3.1076000000000001</v>
      </c>
      <c r="P2123" s="86">
        <f>IF(U:U="国开1",0.09/N2123+J2123,IF(U:U="国开3",0.14/N2123+J2123,IF(U:U="国开5",0.24/N2123+J2123,IF(U:U="国开7",0.24/N2123+J2123,IF(U:U="国开10",0.29/N2123+J2123,IF(U:U="口行1",0.08/N2123+J2123,IF(U:U="口行2",0.08/N2123+J2123,IF(U:U="口行3",0.08/N2123+J2123,IF(U:U="口行5",0.13/N2123+J2123,IF(U:U="口行7",0.13/N2123+J2123,IF(U:U="口行10",0.18/N2123+J2123,IF(U:U="农发1",0.09/N2123+J2123,IF(U:U="农发2",0.09/N2123+J2123,IF(U:U="农发3",0.09/N2123+J2123,IF(U:U="农发5",0.14/N2123+J2123,IF(U:U="农发7",0.19/N2123+J2123,IF(U:U="农发10",0.19/N2123+J2123,IF(U:U="农发20",0.24/N2123+J2123,IF(U:U="国债1",0.05/N2123+J2123,IF(U:U="国债2",0.05/N2123+J2123,IF(U:U="国债3",0.05/N2123+J2123,IF(U:U="国开0",0,IF(U:U="农发0",0,IF(U:U="国债0",0,IF(U:U="口行0",0,0.1/N2123+J2123)))))))))))))))))))))))))</f>
        <v>3.0620805602070331</v>
      </c>
      <c r="Q2123" s="1"/>
      <c r="R2123" s="88">
        <f t="shared" si="66"/>
        <v>-4.551943979296702</v>
      </c>
      <c r="S2123" s="1"/>
      <c r="U2123" s="1" t="str">
        <f>IF(I:I="国家开发银行","国开",IF(I:I="中国进出口银行","口行",IF(I:I="中国农业发展银行","农发","国债")))&amp;IF(G:G&lt;1,"0",G2123)</f>
        <v>国开3</v>
      </c>
      <c r="W2123" s="1"/>
      <c r="X2123" s="1"/>
    </row>
    <row r="2124" spans="1:24" ht="15.75" hidden="1" x14ac:dyDescent="0.25">
      <c r="A2124" s="113" t="str">
        <f t="shared" si="67"/>
        <v>190310.IB</v>
      </c>
      <c r="B2124" s="29" t="s">
        <v>5687</v>
      </c>
      <c r="C2124" s="29" t="s">
        <v>5688</v>
      </c>
      <c r="D2124" s="33">
        <v>43671</v>
      </c>
      <c r="E2124" s="33">
        <v>43675</v>
      </c>
      <c r="F2124" s="30">
        <v>48.1</v>
      </c>
      <c r="G2124" s="30">
        <v>10</v>
      </c>
      <c r="H2124" s="29" t="s">
        <v>12</v>
      </c>
      <c r="I2124" s="29" t="s">
        <v>22</v>
      </c>
      <c r="J2124" s="30">
        <v>3.7433999999999998</v>
      </c>
      <c r="K2124" s="30">
        <v>2.68</v>
      </c>
      <c r="L2124" s="30"/>
      <c r="M2124" s="30">
        <v>1.1299999999999999</v>
      </c>
      <c r="N2124" s="84">
        <f>[1]!b_anal_modidura_cnbd(A2124,E2124,1)</f>
        <v>7.9946000000000002</v>
      </c>
      <c r="O2124" s="85">
        <f>[1]!b_anal_yield_cnbd(A2124,D2124-1,1)</f>
        <v>3.7801</v>
      </c>
      <c r="P2124" s="86">
        <f>IF(U:U="国开1",0.09/N2124+J2124,IF(U:U="国开3",0.14/N2124+J2124,IF(U:U="国开5",0.24/N2124+J2124,IF(U:U="国开7",0.24/N2124+J2124,IF(U:U="国开10",0.29/N2124+J2124,IF(U:U="口行1",0.08/N2124+J2124,IF(U:U="口行2",0.08/N2124+J2124,IF(U:U="口行3",0.08/N2124+J2124,IF(U:U="口行5",0.13/N2124+J2124,IF(U:U="口行7",0.13/N2124+J2124,IF(U:U="口行10",0.18/N2124+J2124,IF(U:U="农发1",0.09/N2124+J2124,IF(U:U="农发2",0.09/N2124+J2124,IF(U:U="农发3",0.09/N2124+J2124,IF(U:U="农发5",0.14/N2124+J2124,IF(U:U="农发7",0.19/N2124+J2124,IF(U:U="农发10",0.19/N2124+J2124,IF(U:U="农发20",0.24/N2124+J2124,IF(U:U="国债1",0.05/N2124+J2124,IF(U:U="国债2",0.05/N2124+J2124,IF(U:U="国债3",0.05/N2124+J2124,IF(U:U="国开0",0,IF(U:U="农发0",0,IF(U:U="国债0",0,IF(U:U="口行0",0,0.1/N2124+J2124)))))))))))))))))))))))))</f>
        <v>3.7659151977584866</v>
      </c>
      <c r="Q2124" s="1"/>
      <c r="R2124" s="88">
        <f t="shared" si="66"/>
        <v>-1.4184802241513417</v>
      </c>
      <c r="S2124" s="1"/>
      <c r="U2124" s="1" t="str">
        <f>IF(I:I="国家开发银行","国开",IF(I:I="中国进出口银行","口行",IF(I:I="中国农业发展银行","农发","国债")))&amp;IF(G:G&lt;1,"0",G2124)</f>
        <v>口行10</v>
      </c>
      <c r="W2124" s="1"/>
      <c r="X2124" s="1"/>
    </row>
    <row r="2125" spans="1:24" ht="15.75" hidden="1" x14ac:dyDescent="0.25">
      <c r="A2125" s="113" t="str">
        <f t="shared" si="67"/>
        <v>190306.IB</v>
      </c>
      <c r="B2125" s="29" t="s">
        <v>5689</v>
      </c>
      <c r="C2125" s="29" t="s">
        <v>5690</v>
      </c>
      <c r="D2125" s="33">
        <v>43671</v>
      </c>
      <c r="E2125" s="33">
        <v>43675</v>
      </c>
      <c r="F2125" s="30">
        <v>50</v>
      </c>
      <c r="G2125" s="30">
        <v>3</v>
      </c>
      <c r="H2125" s="29" t="s">
        <v>12</v>
      </c>
      <c r="I2125" s="29" t="s">
        <v>22</v>
      </c>
      <c r="J2125" s="30">
        <v>3.1052</v>
      </c>
      <c r="K2125" s="30">
        <v>3.64</v>
      </c>
      <c r="L2125" s="30"/>
      <c r="M2125" s="30">
        <v>14.27</v>
      </c>
      <c r="N2125" s="84">
        <f>[1]!b_anal_modidura_cnbd(A2125,E2125,1)</f>
        <v>2.6665999999999999</v>
      </c>
      <c r="O2125" s="85">
        <f>[1]!b_anal_yield_cnbd(A2125,D2125-1,1)</f>
        <v>3.1627000000000001</v>
      </c>
      <c r="P2125" s="86">
        <f>IF(U:U="国开1",0.09/N2125+J2125,IF(U:U="国开3",0.14/N2125+J2125,IF(U:U="国开5",0.24/N2125+J2125,IF(U:U="国开7",0.24/N2125+J2125,IF(U:U="国开10",0.29/N2125+J2125,IF(U:U="口行1",0.08/N2125+J2125,IF(U:U="口行2",0.08/N2125+J2125,IF(U:U="口行3",0.08/N2125+J2125,IF(U:U="口行5",0.13/N2125+J2125,IF(U:U="口行7",0.13/N2125+J2125,IF(U:U="口行10",0.18/N2125+J2125,IF(U:U="农发1",0.09/N2125+J2125,IF(U:U="农发2",0.09/N2125+J2125,IF(U:U="农发3",0.09/N2125+J2125,IF(U:U="农发5",0.14/N2125+J2125,IF(U:U="农发7",0.19/N2125+J2125,IF(U:U="农发10",0.19/N2125+J2125,IF(U:U="农发20",0.24/N2125+J2125,IF(U:U="国债1",0.05/N2125+J2125,IF(U:U="国债2",0.05/N2125+J2125,IF(U:U="国债3",0.05/N2125+J2125,IF(U:U="国开0",0,IF(U:U="农发0",0,IF(U:U="国债0",0,IF(U:U="口行0",0,0.1/N2125+J2125)))))))))))))))))))))))))</f>
        <v>3.1352007500187504</v>
      </c>
      <c r="Q2125" s="1"/>
      <c r="R2125" s="88">
        <f t="shared" si="66"/>
        <v>-2.749924998124964</v>
      </c>
      <c r="S2125" s="1"/>
      <c r="U2125" s="1" t="str">
        <f>IF(I:I="国家开发银行","国开",IF(I:I="中国进出口银行","口行",IF(I:I="中国农业发展银行","农发","国债")))&amp;IF(G:G&lt;1,"0",G2125)</f>
        <v>口行3</v>
      </c>
      <c r="W2125" s="1"/>
      <c r="X2125" s="1"/>
    </row>
    <row r="2126" spans="1:24" ht="15.75" hidden="1" x14ac:dyDescent="0.25">
      <c r="A2126" s="113" t="str">
        <f t="shared" si="67"/>
        <v>190305.IB</v>
      </c>
      <c r="B2126" s="29" t="s">
        <v>5691</v>
      </c>
      <c r="C2126" s="29" t="s">
        <v>5692</v>
      </c>
      <c r="D2126" s="33">
        <v>43671</v>
      </c>
      <c r="E2126" s="33">
        <v>43675</v>
      </c>
      <c r="F2126" s="30">
        <v>60</v>
      </c>
      <c r="G2126" s="30">
        <v>5</v>
      </c>
      <c r="H2126" s="29" t="s">
        <v>12</v>
      </c>
      <c r="I2126" s="29" t="s">
        <v>22</v>
      </c>
      <c r="J2126" s="30">
        <v>3.3925000000000001</v>
      </c>
      <c r="K2126" s="30">
        <v>3.02</v>
      </c>
      <c r="L2126" s="30"/>
      <c r="M2126" s="30">
        <v>1.35</v>
      </c>
      <c r="N2126" s="84">
        <f>[1]!b_anal_modidura_cnbd(A2126,E2126,1)</f>
        <v>4.0895000000000001</v>
      </c>
      <c r="O2126" s="85">
        <f>[1]!b_anal_yield_cnbd(A2126,D2126-1,1)</f>
        <v>3.4449999999999998</v>
      </c>
      <c r="P2126" s="86">
        <f>IF(U:U="国开1",0.09/N2126+J2126,IF(U:U="国开3",0.14/N2126+J2126,IF(U:U="国开5",0.24/N2126+J2126,IF(U:U="国开7",0.24/N2126+J2126,IF(U:U="国开10",0.29/N2126+J2126,IF(U:U="口行1",0.08/N2126+J2126,IF(U:U="口行2",0.08/N2126+J2126,IF(U:U="口行3",0.08/N2126+J2126,IF(U:U="口行5",0.13/N2126+J2126,IF(U:U="口行7",0.13/N2126+J2126,IF(U:U="口行10",0.18/N2126+J2126,IF(U:U="农发1",0.09/N2126+J2126,IF(U:U="农发2",0.09/N2126+J2126,IF(U:U="农发3",0.09/N2126+J2126,IF(U:U="农发5",0.14/N2126+J2126,IF(U:U="农发7",0.19/N2126+J2126,IF(U:U="农发10",0.19/N2126+J2126,IF(U:U="农发20",0.24/N2126+J2126,IF(U:U="国债1",0.05/N2126+J2126,IF(U:U="国债2",0.05/N2126+J2126,IF(U:U="国债3",0.05/N2126+J2126,IF(U:U="国开0",0,IF(U:U="农发0",0,IF(U:U="国债0",0,IF(U:U="口行0",0,0.1/N2126+J2126)))))))))))))))))))))))))</f>
        <v>3.4242887272282676</v>
      </c>
      <c r="Q2126" s="1"/>
      <c r="R2126" s="88">
        <f t="shared" si="66"/>
        <v>-2.0711272771732236</v>
      </c>
      <c r="S2126" s="1"/>
      <c r="U2126" s="1" t="str">
        <f>IF(I:I="国家开发银行","国开",IF(I:I="中国进出口银行","口行",IF(I:I="中国农业发展银行","农发","国债")))&amp;IF(G:G&lt;1,"0",G2126)</f>
        <v>口行5</v>
      </c>
      <c r="W2126" s="1"/>
      <c r="X2126" s="1"/>
    </row>
    <row r="2127" spans="1:24" ht="15.75" hidden="1" x14ac:dyDescent="0.25">
      <c r="A2127" s="113" t="str">
        <f t="shared" si="67"/>
        <v>190407.IB</v>
      </c>
      <c r="B2127" s="29" t="s">
        <v>5693</v>
      </c>
      <c r="C2127" s="29" t="s">
        <v>5694</v>
      </c>
      <c r="D2127" s="33">
        <v>43675</v>
      </c>
      <c r="E2127" s="33">
        <v>43678</v>
      </c>
      <c r="F2127" s="30">
        <v>30</v>
      </c>
      <c r="G2127" s="30">
        <v>3</v>
      </c>
      <c r="H2127" s="29" t="s">
        <v>12</v>
      </c>
      <c r="I2127" s="29" t="s">
        <v>41</v>
      </c>
      <c r="J2127" s="30">
        <v>3.0648</v>
      </c>
      <c r="K2127" s="30">
        <v>5.0199999999999996</v>
      </c>
      <c r="L2127" s="30"/>
      <c r="M2127" s="30">
        <v>2.86</v>
      </c>
      <c r="N2127" s="84">
        <f>[1]!b_anal_modidura_cnbd(A2127,E2127,1)</f>
        <v>2.7826</v>
      </c>
      <c r="O2127" s="85">
        <f>[1]!b_anal_yield_cnbd(A2127,D2127,1)</f>
        <v>3.0975000000000001</v>
      </c>
      <c r="P2127" s="86">
        <f>IF(U:U="国开1",0.09/N2127+J2127,IF(U:U="国开3",0.14/N2127+J2127,IF(U:U="国开5",0.24/N2127+J2127,IF(U:U="国开7",0.24/N2127+J2127,IF(U:U="国开10",0.29/N2127+J2127,IF(U:U="口行1",0.08/N2127+J2127,IF(U:U="口行2",0.08/N2127+J2127,IF(U:U="口行3",0.08/N2127+J2127,IF(U:U="口行5",0.13/N2127+J2127,IF(U:U="口行7",0.13/N2127+J2127,IF(U:U="口行10",0.18/N2127+J2127,IF(U:U="农发1",0.09/N2127+J2127,IF(U:U="农发2",0.09/N2127+J2127,IF(U:U="农发3",0.09/N2127+J2127,IF(U:U="农发5",0.14/N2127+J2127,IF(U:U="农发7",0.19/N2127+J2127,IF(U:U="农发10",0.19/N2127+J2127,IF(U:U="农发20",0.24/N2127+J2127,IF(U:U="国债1",0.05/N2127+J2127,IF(U:U="国债2",0.05/N2127+J2127,IF(U:U="国债3",0.05/N2127+J2127,IF(U:U="国开0",0,IF(U:U="农发0",0,IF(U:U="国债0",0,IF(U:U="口行0",0,0.1/N2127+J2127)))))))))))))))))))))))))</f>
        <v>3.0971438510745344</v>
      </c>
      <c r="Q2127" s="1"/>
      <c r="R2127" s="88">
        <f t="shared" si="66"/>
        <v>-3.5614892546576016E-2</v>
      </c>
      <c r="S2127" s="1"/>
      <c r="U2127" s="1" t="str">
        <f>IF(I:I="国家开发银行","国开",IF(I:I="中国进出口银行","口行",IF(I:I="中国农业发展银行","农发","国债")))&amp;IF(G:G&lt;1,"0",G2127)</f>
        <v>农发3</v>
      </c>
      <c r="W2127" s="1"/>
      <c r="X2127" s="1"/>
    </row>
    <row r="2128" spans="1:24" ht="15.75" hidden="1" x14ac:dyDescent="0.25">
      <c r="A2128" s="113" t="str">
        <f t="shared" si="67"/>
        <v>190404.IB</v>
      </c>
      <c r="B2128" s="29" t="s">
        <v>5695</v>
      </c>
      <c r="C2128" s="29" t="s">
        <v>5696</v>
      </c>
      <c r="D2128" s="33">
        <v>43675</v>
      </c>
      <c r="E2128" s="33">
        <v>43678</v>
      </c>
      <c r="F2128" s="30">
        <v>30</v>
      </c>
      <c r="G2128" s="30">
        <v>5</v>
      </c>
      <c r="H2128" s="29" t="s">
        <v>12</v>
      </c>
      <c r="I2128" s="29" t="s">
        <v>41</v>
      </c>
      <c r="J2128" s="30">
        <v>3.3521999999999998</v>
      </c>
      <c r="K2128" s="30">
        <v>5.49</v>
      </c>
      <c r="L2128" s="30"/>
      <c r="M2128" s="30">
        <v>1.1100000000000001</v>
      </c>
      <c r="N2128" s="84">
        <f>[1]!b_anal_modidura_cnbd(A2128,E2128,1)</f>
        <v>4.2020999999999997</v>
      </c>
      <c r="O2128" s="85">
        <f>[1]!b_anal_yield_cnbd(A2128,D2128,1)</f>
        <v>3.4300999999999999</v>
      </c>
      <c r="P2128" s="86">
        <f>IF(U:U="国开1",0.09/N2128+J2128,IF(U:U="国开3",0.14/N2128+J2128,IF(U:U="国开5",0.24/N2128+J2128,IF(U:U="国开7",0.24/N2128+J2128,IF(U:U="国开10",0.29/N2128+J2128,IF(U:U="口行1",0.08/N2128+J2128,IF(U:U="口行2",0.08/N2128+J2128,IF(U:U="口行3",0.08/N2128+J2128,IF(U:U="口行5",0.13/N2128+J2128,IF(U:U="口行7",0.13/N2128+J2128,IF(U:U="口行10",0.18/N2128+J2128,IF(U:U="农发1",0.09/N2128+J2128,IF(U:U="农发2",0.09/N2128+J2128,IF(U:U="农发3",0.09/N2128+J2128,IF(U:U="农发5",0.14/N2128+J2128,IF(U:U="农发7",0.19/N2128+J2128,IF(U:U="农发10",0.19/N2128+J2128,IF(U:U="农发20",0.24/N2128+J2128,IF(U:U="国债1",0.05/N2128+J2128,IF(U:U="国债2",0.05/N2128+J2128,IF(U:U="国债3",0.05/N2128+J2128,IF(U:U="国开0",0,IF(U:U="农发0",0,IF(U:U="国债0",0,IF(U:U="口行0",0,0.1/N2128+J2128)))))))))))))))))))))))))</f>
        <v>3.3855166749958352</v>
      </c>
      <c r="Q2128" s="1"/>
      <c r="R2128" s="88">
        <f t="shared" si="66"/>
        <v>-4.4583325004164731</v>
      </c>
      <c r="S2128" s="1"/>
      <c r="U2128" s="1" t="str">
        <f>IF(I:I="国家开发银行","国开",IF(I:I="中国进出口银行","口行",IF(I:I="中国农业发展银行","农发","国债")))&amp;IF(G:G&lt;1,"0",G2128)</f>
        <v>农发5</v>
      </c>
      <c r="W2128" s="1"/>
      <c r="X2128" s="1"/>
    </row>
    <row r="2129" spans="1:24" ht="15.75" hidden="1" x14ac:dyDescent="0.25">
      <c r="A2129" s="113" t="str">
        <f t="shared" si="67"/>
        <v>190210.IB</v>
      </c>
      <c r="B2129" s="29" t="s">
        <v>5697</v>
      </c>
      <c r="C2129" s="29" t="s">
        <v>5698</v>
      </c>
      <c r="D2129" s="33">
        <v>43676</v>
      </c>
      <c r="E2129" s="33">
        <v>43678</v>
      </c>
      <c r="F2129" s="30">
        <v>140</v>
      </c>
      <c r="G2129" s="30">
        <v>10</v>
      </c>
      <c r="H2129" s="29" t="s">
        <v>12</v>
      </c>
      <c r="I2129" s="29" t="s">
        <v>15</v>
      </c>
      <c r="J2129" s="30">
        <v>3.5213000000000001</v>
      </c>
      <c r="K2129" s="30">
        <v>2.84</v>
      </c>
      <c r="L2129" s="30"/>
      <c r="M2129" s="30">
        <v>2.21</v>
      </c>
      <c r="N2129" s="84">
        <f>[1]!b_anal_modidura_cnbd(A2129,E2129,1)</f>
        <v>8.0817999999999994</v>
      </c>
      <c r="O2129" s="85">
        <f>[1]!b_anal_yield_cnbd(A2129,D2129-1,1)</f>
        <v>3.5525000000000002</v>
      </c>
      <c r="P2129" s="86">
        <f>IF(U:U="国开1",0.09/N2129+J2129,IF(U:U="国开3",0.14/N2129+J2129,IF(U:U="国开5",0.24/N2129+J2129,IF(U:U="国开7",0.24/N2129+J2129,IF(U:U="国开10",0.29/N2129+J2129,IF(U:U="口行1",0.08/N2129+J2129,IF(U:U="口行2",0.08/N2129+J2129,IF(U:U="口行3",0.08/N2129+J2129,IF(U:U="口行5",0.13/N2129+J2129,IF(U:U="口行7",0.13/N2129+J2129,IF(U:U="口行10",0.18/N2129+J2129,IF(U:U="农发1",0.09/N2129+J2129,IF(U:U="农发2",0.09/N2129+J2129,IF(U:U="农发3",0.09/N2129+J2129,IF(U:U="农发5",0.14/N2129+J2129,IF(U:U="农发7",0.19/N2129+J2129,IF(U:U="农发10",0.19/N2129+J2129,IF(U:U="农发20",0.24/N2129+J2129,IF(U:U="国债1",0.05/N2129+J2129,IF(U:U="国债2",0.05/N2129+J2129,IF(U:U="国债3",0.05/N2129+J2129,IF(U:U="国开0",0,IF(U:U="农发0",0,IF(U:U="国债0",0,IF(U:U="口行0",0,0.1/N2129+J2129)))))))))))))))))))))))))</f>
        <v>3.5571830953500458</v>
      </c>
      <c r="Q2129" s="1"/>
      <c r="R2129" s="88">
        <f t="shared" si="66"/>
        <v>0.46830953500456296</v>
      </c>
      <c r="S2129" s="1"/>
      <c r="U2129" s="1" t="str">
        <f>IF(I:I="国家开发银行","国开",IF(I:I="中国进出口银行","口行",IF(I:I="中国农业发展银行","农发","国债")))&amp;IF(G:G&lt;1,"0",G2129)</f>
        <v>国开10</v>
      </c>
      <c r="W2129" s="1"/>
      <c r="X2129" s="1"/>
    </row>
    <row r="2130" spans="1:24" ht="15.75" hidden="1" x14ac:dyDescent="0.25">
      <c r="A2130" s="113" t="str">
        <f t="shared" si="67"/>
        <v>190208.IB</v>
      </c>
      <c r="B2130" s="29" t="s">
        <v>5699</v>
      </c>
      <c r="C2130" s="29" t="s">
        <v>5700</v>
      </c>
      <c r="D2130" s="33">
        <v>43676</v>
      </c>
      <c r="E2130" s="33">
        <v>43678</v>
      </c>
      <c r="F2130" s="30">
        <v>80</v>
      </c>
      <c r="G2130" s="30">
        <v>5</v>
      </c>
      <c r="H2130" s="29" t="s">
        <v>12</v>
      </c>
      <c r="I2130" s="29" t="s">
        <v>15</v>
      </c>
      <c r="J2130" s="30">
        <v>3.3207</v>
      </c>
      <c r="K2130" s="30">
        <v>3.84</v>
      </c>
      <c r="L2130" s="30"/>
      <c r="M2130" s="30">
        <v>1.42</v>
      </c>
      <c r="N2130" s="84">
        <f>[1]!b_anal_modidura_cnbd(A2130,E2130,1)</f>
        <v>4.4494999999999996</v>
      </c>
      <c r="O2130" s="85">
        <f>[1]!b_anal_yield_cnbd(A2130,D2130-1,1)</f>
        <v>3.3851</v>
      </c>
      <c r="P2130" s="86">
        <f>IF(U:U="国开1",0.09/N2130+J2130,IF(U:U="国开3",0.14/N2130+J2130,IF(U:U="国开5",0.24/N2130+J2130,IF(U:U="国开7",0.24/N2130+J2130,IF(U:U="国开10",0.29/N2130+J2130,IF(U:U="口行1",0.08/N2130+J2130,IF(U:U="口行2",0.08/N2130+J2130,IF(U:U="口行3",0.08/N2130+J2130,IF(U:U="口行5",0.13/N2130+J2130,IF(U:U="口行7",0.13/N2130+J2130,IF(U:U="口行10",0.18/N2130+J2130,IF(U:U="农发1",0.09/N2130+J2130,IF(U:U="农发2",0.09/N2130+J2130,IF(U:U="农发3",0.09/N2130+J2130,IF(U:U="农发5",0.14/N2130+J2130,IF(U:U="农发7",0.19/N2130+J2130,IF(U:U="农发10",0.19/N2130+J2130,IF(U:U="农发20",0.24/N2130+J2130,IF(U:U="国债1",0.05/N2130+J2130,IF(U:U="国债2",0.05/N2130+J2130,IF(U:U="国债3",0.05/N2130+J2130,IF(U:U="国开0",0,IF(U:U="农发0",0,IF(U:U="国债0",0,IF(U:U="口行0",0,0.1/N2130+J2130)))))))))))))))))))))))))</f>
        <v>3.3746386447915495</v>
      </c>
      <c r="Q2130" s="1"/>
      <c r="R2130" s="88">
        <f t="shared" si="66"/>
        <v>-1.0461355208450485</v>
      </c>
      <c r="S2130" s="1"/>
      <c r="U2130" s="1" t="str">
        <f>IF(I:I="国家开发银行","国开",IF(I:I="中国进出口银行","口行",IF(I:I="中国农业发展银行","农发","国债")))&amp;IF(G:G&lt;1,"0",G2130)</f>
        <v>国开5</v>
      </c>
      <c r="W2130" s="1"/>
      <c r="X2130" s="1"/>
    </row>
    <row r="2131" spans="1:24" ht="15.75" hidden="1" x14ac:dyDescent="0.25">
      <c r="A2131" s="113" t="str">
        <f t="shared" si="67"/>
        <v>190406.IB</v>
      </c>
      <c r="B2131" s="29" t="s">
        <v>5701</v>
      </c>
      <c r="C2131" s="29" t="s">
        <v>5702</v>
      </c>
      <c r="D2131" s="33">
        <v>43677</v>
      </c>
      <c r="E2131" s="33">
        <v>43679</v>
      </c>
      <c r="F2131" s="30">
        <v>60</v>
      </c>
      <c r="G2131" s="30">
        <v>10</v>
      </c>
      <c r="H2131" s="29" t="s">
        <v>12</v>
      </c>
      <c r="I2131" s="29" t="s">
        <v>41</v>
      </c>
      <c r="J2131" s="30">
        <v>3.6779000000000002</v>
      </c>
      <c r="K2131" s="30">
        <v>4.72</v>
      </c>
      <c r="L2131" s="30"/>
      <c r="M2131" s="30">
        <v>1.06</v>
      </c>
      <c r="N2131" s="84">
        <f>[1]!b_anal_modidura_cnbd(A2131,E2131,1)</f>
        <v>8.1738</v>
      </c>
      <c r="O2131" s="85">
        <f>[1]!b_anal_yield_cnbd(A2131,D2131-1,1)</f>
        <v>3.7450000000000001</v>
      </c>
      <c r="P2131" s="86">
        <f>IF(U:U="国开1",0.09/N2131+J2131,IF(U:U="国开3",0.14/N2131+J2131,IF(U:U="国开5",0.24/N2131+J2131,IF(U:U="国开7",0.24/N2131+J2131,IF(U:U="国开10",0.29/N2131+J2131,IF(U:U="口行1",0.08/N2131+J2131,IF(U:U="口行2",0.08/N2131+J2131,IF(U:U="口行3",0.08/N2131+J2131,IF(U:U="口行5",0.13/N2131+J2131,IF(U:U="口行7",0.13/N2131+J2131,IF(U:U="口行10",0.18/N2131+J2131,IF(U:U="农发1",0.09/N2131+J2131,IF(U:U="农发2",0.09/N2131+J2131,IF(U:U="农发3",0.09/N2131+J2131,IF(U:U="农发5",0.14/N2131+J2131,IF(U:U="农发7",0.19/N2131+J2131,IF(U:U="农发10",0.19/N2131+J2131,IF(U:U="农发20",0.24/N2131+J2131,IF(U:U="国债1",0.05/N2131+J2131,IF(U:U="国债2",0.05/N2131+J2131,IF(U:U="国债3",0.05/N2131+J2131,IF(U:U="国开0",0,IF(U:U="农发0",0,IF(U:U="国债0",0,IF(U:U="口行0",0,0.1/N2131+J2131)))))))))))))))))))))))))</f>
        <v>3.7011450023245005</v>
      </c>
      <c r="Q2131" s="1"/>
      <c r="R2131" s="88">
        <f t="shared" si="66"/>
        <v>-4.3854997675499607</v>
      </c>
      <c r="S2131" s="1"/>
      <c r="U2131" s="1" t="str">
        <f>IF(I:I="国家开发银行","国开",IF(I:I="中国进出口银行","口行",IF(I:I="中国农业发展银行","农发","国债")))&amp;IF(G:G&lt;1,"0",G2131)</f>
        <v>农发10</v>
      </c>
      <c r="W2131" s="1"/>
      <c r="X2131" s="1"/>
    </row>
    <row r="2132" spans="1:24" ht="15.75" hidden="1" x14ac:dyDescent="0.25">
      <c r="A2132" s="113" t="str">
        <f t="shared" si="67"/>
        <v>190408.IB</v>
      </c>
      <c r="B2132" s="29" t="s">
        <v>5703</v>
      </c>
      <c r="C2132" s="29" t="s">
        <v>5704</v>
      </c>
      <c r="D2132" s="33">
        <v>43677</v>
      </c>
      <c r="E2132" s="33">
        <v>43679</v>
      </c>
      <c r="F2132" s="30">
        <v>30</v>
      </c>
      <c r="G2132" s="30">
        <v>7</v>
      </c>
      <c r="H2132" s="29" t="s">
        <v>12</v>
      </c>
      <c r="I2132" s="29" t="s">
        <v>41</v>
      </c>
      <c r="J2132" s="30">
        <v>3.6113</v>
      </c>
      <c r="K2132" s="30">
        <v>4.41</v>
      </c>
      <c r="L2132" s="30"/>
      <c r="M2132" s="30">
        <v>2.6</v>
      </c>
      <c r="N2132" s="84">
        <f>[1]!b_anal_modidura_cnbd(A2132,E2132,1)</f>
        <v>6.0480999999999998</v>
      </c>
      <c r="O2132" s="85">
        <f>[1]!b_anal_yield_cnbd(A2132,D2132-1,1)</f>
        <v>3.6562000000000001</v>
      </c>
      <c r="P2132" s="86">
        <f>IF(U:U="国开1",0.09/N2132+J2132,IF(U:U="国开3",0.14/N2132+J2132,IF(U:U="国开5",0.24/N2132+J2132,IF(U:U="国开7",0.24/N2132+J2132,IF(U:U="国开10",0.29/N2132+J2132,IF(U:U="口行1",0.08/N2132+J2132,IF(U:U="口行2",0.08/N2132+J2132,IF(U:U="口行3",0.08/N2132+J2132,IF(U:U="口行5",0.13/N2132+J2132,IF(U:U="口行7",0.13/N2132+J2132,IF(U:U="口行10",0.18/N2132+J2132,IF(U:U="农发1",0.09/N2132+J2132,IF(U:U="农发2",0.09/N2132+J2132,IF(U:U="农发3",0.09/N2132+J2132,IF(U:U="农发5",0.14/N2132+J2132,IF(U:U="农发7",0.19/N2132+J2132,IF(U:U="农发10",0.19/N2132+J2132,IF(U:U="农发20",0.24/N2132+J2132,IF(U:U="国债1",0.05/N2132+J2132,IF(U:U="国债2",0.05/N2132+J2132,IF(U:U="国债3",0.05/N2132+J2132,IF(U:U="国开0",0,IF(U:U="农发0",0,IF(U:U="国债0",0,IF(U:U="口行0",0,0.1/N2132+J2132)))))))))))))))))))))))))</f>
        <v>3.6427148244903358</v>
      </c>
      <c r="Q2132" s="1"/>
      <c r="R2132" s="88">
        <f t="shared" si="66"/>
        <v>-1.3485175509664327</v>
      </c>
      <c r="S2132" s="1"/>
      <c r="U2132" s="1" t="str">
        <f>IF(I:I="国家开发银行","国开",IF(I:I="中国进出口银行","口行",IF(I:I="中国农业发展银行","农发","国债")))&amp;IF(G:G&lt;1,"0",G2132)</f>
        <v>农发7</v>
      </c>
      <c r="W2132" s="1"/>
      <c r="X2132" s="1"/>
    </row>
    <row r="2133" spans="1:24" ht="15.75" hidden="1" x14ac:dyDescent="0.25">
      <c r="A2133" s="113" t="str">
        <f t="shared" si="67"/>
        <v>190306.IB</v>
      </c>
      <c r="B2133" s="29" t="s">
        <v>5705</v>
      </c>
      <c r="C2133" s="29" t="s">
        <v>5706</v>
      </c>
      <c r="D2133" s="33">
        <v>43678</v>
      </c>
      <c r="E2133" s="33">
        <v>43682</v>
      </c>
      <c r="F2133" s="30">
        <v>50</v>
      </c>
      <c r="G2133" s="30">
        <v>3</v>
      </c>
      <c r="H2133" s="29" t="s">
        <v>12</v>
      </c>
      <c r="I2133" s="29" t="s">
        <v>22</v>
      </c>
      <c r="J2133" s="30">
        <v>3.0825999999999998</v>
      </c>
      <c r="K2133" s="30">
        <v>3.42</v>
      </c>
      <c r="L2133" s="30"/>
      <c r="M2133" s="30">
        <v>2.35</v>
      </c>
      <c r="N2133" s="84">
        <f>[1]!b_anal_modidura_cnbd(A2133,E2133,1)</f>
        <v>2.6501000000000001</v>
      </c>
      <c r="O2133" s="85">
        <f>[1]!b_anal_yield_cnbd(A2133,D2133-1,1)</f>
        <v>3.1301999999999999</v>
      </c>
      <c r="P2133" s="86">
        <f>IF(U:U="国开1",0.09/N2133+J2133,IF(U:U="国开3",0.14/N2133+J2133,IF(U:U="国开5",0.24/N2133+J2133,IF(U:U="国开7",0.24/N2133+J2133,IF(U:U="国开10",0.29/N2133+J2133,IF(U:U="口行1",0.08/N2133+J2133,IF(U:U="口行2",0.08/N2133+J2133,IF(U:U="口行3",0.08/N2133+J2133,IF(U:U="口行5",0.13/N2133+J2133,IF(U:U="口行7",0.13/N2133+J2133,IF(U:U="口行10",0.18/N2133+J2133,IF(U:U="农发1",0.09/N2133+J2133,IF(U:U="农发2",0.09/N2133+J2133,IF(U:U="农发3",0.09/N2133+J2133,IF(U:U="农发5",0.14/N2133+J2133,IF(U:U="农发7",0.19/N2133+J2133,IF(U:U="农发10",0.19/N2133+J2133,IF(U:U="农发20",0.24/N2133+J2133,IF(U:U="国债1",0.05/N2133+J2133,IF(U:U="国债2",0.05/N2133+J2133,IF(U:U="国债3",0.05/N2133+J2133,IF(U:U="国开0",0,IF(U:U="农发0",0,IF(U:U="国债0",0,IF(U:U="口行0",0,0.1/N2133+J2133)))))))))))))))))))))))))</f>
        <v>3.1127875400928264</v>
      </c>
      <c r="Q2133" s="1"/>
      <c r="R2133" s="88">
        <f t="shared" si="66"/>
        <v>-1.7412459907173439</v>
      </c>
      <c r="S2133" s="1"/>
      <c r="U2133" s="1" t="str">
        <f>IF(I:I="国家开发银行","国开",IF(I:I="中国进出口银行","口行",IF(I:I="中国农业发展银行","农发","国债")))&amp;IF(G:G&lt;1,"0",G2133)</f>
        <v>口行3</v>
      </c>
      <c r="W2133" s="1"/>
      <c r="X2133" s="1"/>
    </row>
    <row r="2134" spans="1:24" ht="15.75" hidden="1" x14ac:dyDescent="0.25">
      <c r="A2134" s="113" t="str">
        <f t="shared" si="67"/>
        <v>190207.IB</v>
      </c>
      <c r="B2134" s="29" t="s">
        <v>5707</v>
      </c>
      <c r="C2134" s="29" t="s">
        <v>5708</v>
      </c>
      <c r="D2134" s="33">
        <v>43678</v>
      </c>
      <c r="E2134" s="33">
        <v>43682</v>
      </c>
      <c r="F2134" s="30">
        <v>50</v>
      </c>
      <c r="G2134" s="30">
        <v>3</v>
      </c>
      <c r="H2134" s="29" t="s">
        <v>12</v>
      </c>
      <c r="I2134" s="29" t="s">
        <v>15</v>
      </c>
      <c r="J2134" s="30">
        <v>2.9851000000000001</v>
      </c>
      <c r="K2134" s="30">
        <v>5.31</v>
      </c>
      <c r="L2134" s="30"/>
      <c r="M2134" s="30">
        <v>5.76</v>
      </c>
      <c r="N2134" s="84">
        <f>[1]!b_anal_modidura_cnbd(A2134,E2134,1)</f>
        <v>2.6111</v>
      </c>
      <c r="O2134" s="85">
        <f>[1]!b_anal_yield_cnbd(A2134,D2134-1,1)</f>
        <v>3.0800999999999998</v>
      </c>
      <c r="P2134" s="86">
        <f>IF(U:U="国开1",0.09/N2134+J2134,IF(U:U="国开3",0.14/N2134+J2134,IF(U:U="国开5",0.24/N2134+J2134,IF(U:U="国开7",0.24/N2134+J2134,IF(U:U="国开10",0.29/N2134+J2134,IF(U:U="口行1",0.08/N2134+J2134,IF(U:U="口行2",0.08/N2134+J2134,IF(U:U="口行3",0.08/N2134+J2134,IF(U:U="口行5",0.13/N2134+J2134,IF(U:U="口行7",0.13/N2134+J2134,IF(U:U="口行10",0.18/N2134+J2134,IF(U:U="农发1",0.09/N2134+J2134,IF(U:U="农发2",0.09/N2134+J2134,IF(U:U="农发3",0.09/N2134+J2134,IF(U:U="农发5",0.14/N2134+J2134,IF(U:U="农发7",0.19/N2134+J2134,IF(U:U="农发10",0.19/N2134+J2134,IF(U:U="农发20",0.24/N2134+J2134,IF(U:U="国债1",0.05/N2134+J2134,IF(U:U="国债2",0.05/N2134+J2134,IF(U:U="国债3",0.05/N2134+J2134,IF(U:U="国开0",0,IF(U:U="农发0",0,IF(U:U="国债0",0,IF(U:U="口行0",0,0.1/N2134+J2134)))))))))))))))))))))))))</f>
        <v>3.0387172494351042</v>
      </c>
      <c r="Q2134" s="1"/>
      <c r="R2134" s="88">
        <f t="shared" si="66"/>
        <v>-4.1382750564895598</v>
      </c>
      <c r="S2134" s="1"/>
      <c r="U2134" s="1" t="str">
        <f>IF(I:I="国家开发银行","国开",IF(I:I="中国进出口银行","口行",IF(I:I="中国农业发展银行","农发","国债")))&amp;IF(G:G&lt;1,"0",G2134)</f>
        <v>国开3</v>
      </c>
      <c r="W2134" s="1"/>
      <c r="X2134" s="1"/>
    </row>
    <row r="2135" spans="1:24" ht="15.75" hidden="1" x14ac:dyDescent="0.25">
      <c r="A2135" s="113" t="str">
        <f t="shared" si="67"/>
        <v>190204.IB</v>
      </c>
      <c r="B2135" s="29" t="s">
        <v>5709</v>
      </c>
      <c r="C2135" s="29" t="s">
        <v>5710</v>
      </c>
      <c r="D2135" s="33">
        <v>43678</v>
      </c>
      <c r="E2135" s="33">
        <v>43682</v>
      </c>
      <c r="F2135" s="30">
        <v>50</v>
      </c>
      <c r="G2135" s="30">
        <v>7</v>
      </c>
      <c r="H2135" s="29" t="s">
        <v>12</v>
      </c>
      <c r="I2135" s="29" t="s">
        <v>15</v>
      </c>
      <c r="J2135" s="30">
        <v>3.5821999999999998</v>
      </c>
      <c r="K2135" s="30">
        <v>5.83</v>
      </c>
      <c r="L2135" s="30"/>
      <c r="M2135" s="30">
        <v>3.95</v>
      </c>
      <c r="N2135" s="84">
        <f>[1]!b_anal_modidura_cnbd(A2135,E2135,1)</f>
        <v>5.6603000000000003</v>
      </c>
      <c r="O2135" s="85">
        <f>[1]!b_anal_yield_cnbd(A2135,D2135-1,1)</f>
        <v>3.645</v>
      </c>
      <c r="P2135" s="86">
        <f>IF(U:U="国开1",0.09/N2135+J2135,IF(U:U="国开3",0.14/N2135+J2135,IF(U:U="国开5",0.24/N2135+J2135,IF(U:U="国开7",0.24/N2135+J2135,IF(U:U="国开10",0.29/N2135+J2135,IF(U:U="口行1",0.08/N2135+J2135,IF(U:U="口行2",0.08/N2135+J2135,IF(U:U="口行3",0.08/N2135+J2135,IF(U:U="口行5",0.13/N2135+J2135,IF(U:U="口行7",0.13/N2135+J2135,IF(U:U="口行10",0.18/N2135+J2135,IF(U:U="农发1",0.09/N2135+J2135,IF(U:U="农发2",0.09/N2135+J2135,IF(U:U="农发3",0.09/N2135+J2135,IF(U:U="农发5",0.14/N2135+J2135,IF(U:U="农发7",0.19/N2135+J2135,IF(U:U="农发10",0.19/N2135+J2135,IF(U:U="农发20",0.24/N2135+J2135,IF(U:U="国债1",0.05/N2135+J2135,IF(U:U="国债2",0.05/N2135+J2135,IF(U:U="国债3",0.05/N2135+J2135,IF(U:U="国开0",0,IF(U:U="农发0",0,IF(U:U="国债0",0,IF(U:U="口行0",0,0.1/N2135+J2135)))))))))))))))))))))))))</f>
        <v>3.6246005794745861</v>
      </c>
      <c r="Q2135" s="1"/>
      <c r="R2135" s="88">
        <f t="shared" si="66"/>
        <v>-2.0399420525413881</v>
      </c>
      <c r="S2135" s="1"/>
      <c r="U2135" s="1" t="str">
        <f>IF(I:I="国家开发银行","国开",IF(I:I="中国进出口银行","口行",IF(I:I="中国农业发展银行","农发","国债")))&amp;IF(G:G&lt;1,"0",G2135)</f>
        <v>国开7</v>
      </c>
      <c r="W2135" s="1"/>
      <c r="X2135" s="1"/>
    </row>
    <row r="2136" spans="1:24" ht="15.75" hidden="1" x14ac:dyDescent="0.25">
      <c r="A2136" s="113" t="str">
        <f t="shared" si="67"/>
        <v>190305.IB</v>
      </c>
      <c r="B2136" s="29" t="s">
        <v>5711</v>
      </c>
      <c r="C2136" s="29" t="s">
        <v>5712</v>
      </c>
      <c r="D2136" s="33">
        <v>43678</v>
      </c>
      <c r="E2136" s="33">
        <v>43682</v>
      </c>
      <c r="F2136" s="30">
        <v>60</v>
      </c>
      <c r="G2136" s="30">
        <v>5</v>
      </c>
      <c r="H2136" s="29" t="s">
        <v>12</v>
      </c>
      <c r="I2136" s="29" t="s">
        <v>22</v>
      </c>
      <c r="J2136" s="30">
        <v>3.3694000000000002</v>
      </c>
      <c r="K2136" s="30">
        <v>3.32</v>
      </c>
      <c r="L2136" s="30"/>
      <c r="M2136" s="30">
        <v>1.04</v>
      </c>
      <c r="N2136" s="84">
        <f>[1]!b_anal_modidura_cnbd(A2136,E2136,1)</f>
        <v>4.0759999999999996</v>
      </c>
      <c r="O2136" s="85">
        <f>[1]!b_anal_yield_cnbd(A2136,D2136-1,1)</f>
        <v>3.4211999999999998</v>
      </c>
      <c r="P2136" s="86">
        <f>IF(U:U="国开1",0.09/N2136+J2136,IF(U:U="国开3",0.14/N2136+J2136,IF(U:U="国开5",0.24/N2136+J2136,IF(U:U="国开7",0.24/N2136+J2136,IF(U:U="国开10",0.29/N2136+J2136,IF(U:U="口行1",0.08/N2136+J2136,IF(U:U="口行2",0.08/N2136+J2136,IF(U:U="口行3",0.08/N2136+J2136,IF(U:U="口行5",0.13/N2136+J2136,IF(U:U="口行7",0.13/N2136+J2136,IF(U:U="口行10",0.18/N2136+J2136,IF(U:U="农发1",0.09/N2136+J2136,IF(U:U="农发2",0.09/N2136+J2136,IF(U:U="农发3",0.09/N2136+J2136,IF(U:U="农发5",0.14/N2136+J2136,IF(U:U="农发7",0.19/N2136+J2136,IF(U:U="农发10",0.19/N2136+J2136,IF(U:U="农发20",0.24/N2136+J2136,IF(U:U="国债1",0.05/N2136+J2136,IF(U:U="国债2",0.05/N2136+J2136,IF(U:U="国债3",0.05/N2136+J2136,IF(U:U="国开0",0,IF(U:U="农发0",0,IF(U:U="国债0",0,IF(U:U="口行0",0,0.1/N2136+J2136)))))))))))))))))))))))))</f>
        <v>3.4012940137389598</v>
      </c>
      <c r="Q2136" s="1"/>
      <c r="R2136" s="88">
        <f t="shared" si="66"/>
        <v>-1.990598626104001</v>
      </c>
      <c r="S2136" s="1"/>
      <c r="U2136" s="1" t="str">
        <f>IF(I:I="国家开发银行","国开",IF(I:I="中国进出口银行","口行",IF(I:I="中国农业发展银行","农发","国债")))&amp;IF(G:G&lt;1,"0",G2136)</f>
        <v>口行5</v>
      </c>
      <c r="W2136" s="1"/>
      <c r="X2136" s="1"/>
    </row>
    <row r="2137" spans="1:24" ht="15.75" hidden="1" x14ac:dyDescent="0.25">
      <c r="A2137" s="113" t="str">
        <f t="shared" si="67"/>
        <v>190310.IB</v>
      </c>
      <c r="B2137" s="29" t="s">
        <v>5713</v>
      </c>
      <c r="C2137" s="29" t="s">
        <v>5714</v>
      </c>
      <c r="D2137" s="33">
        <v>43678</v>
      </c>
      <c r="E2137" s="33">
        <v>43682</v>
      </c>
      <c r="F2137" s="30">
        <v>60</v>
      </c>
      <c r="G2137" s="30">
        <v>10</v>
      </c>
      <c r="H2137" s="29" t="s">
        <v>12</v>
      </c>
      <c r="I2137" s="29" t="s">
        <v>22</v>
      </c>
      <c r="J2137" s="30">
        <v>3.7324999999999999</v>
      </c>
      <c r="K2137" s="30">
        <v>3.39</v>
      </c>
      <c r="L2137" s="30"/>
      <c r="M2137" s="30">
        <v>3.46</v>
      </c>
      <c r="N2137" s="84">
        <f>[1]!b_anal_modidura_cnbd(A2137,E2137,1)</f>
        <v>7.9931000000000001</v>
      </c>
      <c r="O2137" s="85">
        <f>[1]!b_anal_yield_cnbd(A2137,D2137-1,1)</f>
        <v>3.7637999999999998</v>
      </c>
      <c r="P2137" s="86">
        <f>IF(U:U="国开1",0.09/N2137+J2137,IF(U:U="国开3",0.14/N2137+J2137,IF(U:U="国开5",0.24/N2137+J2137,IF(U:U="国开7",0.24/N2137+J2137,IF(U:U="国开10",0.29/N2137+J2137,IF(U:U="口行1",0.08/N2137+J2137,IF(U:U="口行2",0.08/N2137+J2137,IF(U:U="口行3",0.08/N2137+J2137,IF(U:U="口行5",0.13/N2137+J2137,IF(U:U="口行7",0.13/N2137+J2137,IF(U:U="口行10",0.18/N2137+J2137,IF(U:U="农发1",0.09/N2137+J2137,IF(U:U="农发2",0.09/N2137+J2137,IF(U:U="农发3",0.09/N2137+J2137,IF(U:U="农发5",0.14/N2137+J2137,IF(U:U="农发7",0.19/N2137+J2137,IF(U:U="农发10",0.19/N2137+J2137,IF(U:U="农发20",0.24/N2137+J2137,IF(U:U="国债1",0.05/N2137+J2137,IF(U:U="国债2",0.05/N2137+J2137,IF(U:U="国债3",0.05/N2137+J2137,IF(U:U="国开0",0,IF(U:U="农发0",0,IF(U:U="国债0",0,IF(U:U="口行0",0,0.1/N2137+J2137)))))))))))))))))))))))))</f>
        <v>3.7550194230023393</v>
      </c>
      <c r="Q2137" s="1"/>
      <c r="R2137" s="88">
        <f t="shared" si="66"/>
        <v>-0.87805769976605497</v>
      </c>
      <c r="S2137" s="1"/>
      <c r="U2137" s="1" t="str">
        <f>IF(I:I="国家开发银行","国开",IF(I:I="中国进出口银行","口行",IF(I:I="中国农业发展银行","农发","国债")))&amp;IF(G:G&lt;1,"0",G2137)</f>
        <v>口行10</v>
      </c>
      <c r="W2137" s="1"/>
      <c r="X2137" s="1"/>
    </row>
    <row r="2138" spans="1:24" ht="15.75" hidden="1" x14ac:dyDescent="0.25">
      <c r="A2138" s="113" t="str">
        <f t="shared" si="67"/>
        <v>190404.IB</v>
      </c>
      <c r="B2138" s="29" t="s">
        <v>5715</v>
      </c>
      <c r="C2138" s="29" t="s">
        <v>5716</v>
      </c>
      <c r="D2138" s="33">
        <v>43682</v>
      </c>
      <c r="E2138" s="33">
        <v>43684</v>
      </c>
      <c r="F2138" s="30">
        <v>30</v>
      </c>
      <c r="G2138" s="30">
        <v>5</v>
      </c>
      <c r="H2138" s="29" t="s">
        <v>12</v>
      </c>
      <c r="I2138" s="29" t="s">
        <v>41</v>
      </c>
      <c r="J2138" s="30">
        <v>3.2296</v>
      </c>
      <c r="K2138" s="30">
        <v>7.45</v>
      </c>
      <c r="L2138" s="30"/>
      <c r="M2138" s="30">
        <v>1.76</v>
      </c>
      <c r="N2138" s="84">
        <f>[1]!b_anal_modidura_cnbd(A2138,E2138,1)</f>
        <v>4.1909000000000001</v>
      </c>
      <c r="O2138" s="85">
        <f>[1]!b_anal_yield_cnbd(A2138,D2138,1)</f>
        <v>3.3277000000000001</v>
      </c>
      <c r="P2138" s="86">
        <f>IF(U:U="国开1",0.09/N2138+J2138,IF(U:U="国开3",0.14/N2138+J2138,IF(U:U="国开5",0.24/N2138+J2138,IF(U:U="国开7",0.24/N2138+J2138,IF(U:U="国开10",0.29/N2138+J2138,IF(U:U="口行1",0.08/N2138+J2138,IF(U:U="口行2",0.08/N2138+J2138,IF(U:U="口行3",0.08/N2138+J2138,IF(U:U="口行5",0.13/N2138+J2138,IF(U:U="口行7",0.13/N2138+J2138,IF(U:U="口行10",0.18/N2138+J2138,IF(U:U="农发1",0.09/N2138+J2138,IF(U:U="农发2",0.09/N2138+J2138,IF(U:U="农发3",0.09/N2138+J2138,IF(U:U="农发5",0.14/N2138+J2138,IF(U:U="农发7",0.19/N2138+J2138,IF(U:U="农发10",0.19/N2138+J2138,IF(U:U="农发20",0.24/N2138+J2138,IF(U:U="国债1",0.05/N2138+J2138,IF(U:U="国债2",0.05/N2138+J2138,IF(U:U="国债3",0.05/N2138+J2138,IF(U:U="国开0",0,IF(U:U="农发0",0,IF(U:U="国债0",0,IF(U:U="口行0",0,0.1/N2138+J2138)))))))))))))))))))))))))</f>
        <v>3.2630057123768164</v>
      </c>
      <c r="Q2138" s="1"/>
      <c r="R2138" s="88">
        <f t="shared" si="66"/>
        <v>-6.4694287623183744</v>
      </c>
      <c r="S2138" s="1"/>
      <c r="U2138" s="1" t="str">
        <f>IF(I:I="国家开发银行","国开",IF(I:I="中国进出口银行","口行",IF(I:I="中国农业发展银行","农发","国债")))&amp;IF(G:G&lt;1,"0",G2138)</f>
        <v>农发5</v>
      </c>
      <c r="W2138" s="1"/>
      <c r="X2138" s="1"/>
    </row>
    <row r="2139" spans="1:24" ht="15.75" hidden="1" x14ac:dyDescent="0.25">
      <c r="A2139" s="113" t="str">
        <f t="shared" si="67"/>
        <v>190407.IB</v>
      </c>
      <c r="B2139" s="29" t="s">
        <v>5717</v>
      </c>
      <c r="C2139" s="29" t="s">
        <v>5718</v>
      </c>
      <c r="D2139" s="33">
        <v>43682</v>
      </c>
      <c r="E2139" s="33">
        <v>43684</v>
      </c>
      <c r="F2139" s="30">
        <v>30</v>
      </c>
      <c r="G2139" s="30">
        <v>3</v>
      </c>
      <c r="H2139" s="29" t="s">
        <v>12</v>
      </c>
      <c r="I2139" s="29" t="s">
        <v>41</v>
      </c>
      <c r="J2139" s="30">
        <v>2.9944999999999999</v>
      </c>
      <c r="K2139" s="30">
        <v>5.71</v>
      </c>
      <c r="L2139" s="30"/>
      <c r="M2139" s="30">
        <v>21.5</v>
      </c>
      <c r="N2139" s="84">
        <f>[1]!b_anal_modidura_cnbd(A2139,E2139,1)</f>
        <v>2.7681</v>
      </c>
      <c r="O2139" s="85">
        <f>[1]!b_anal_yield_cnbd(A2139,D2139,1)</f>
        <v>3.0373999999999999</v>
      </c>
      <c r="P2139" s="86">
        <f>IF(U:U="国开1",0.09/N2139+J2139,IF(U:U="国开3",0.14/N2139+J2139,IF(U:U="国开5",0.24/N2139+J2139,IF(U:U="国开7",0.24/N2139+J2139,IF(U:U="国开10",0.29/N2139+J2139,IF(U:U="口行1",0.08/N2139+J2139,IF(U:U="口行2",0.08/N2139+J2139,IF(U:U="口行3",0.08/N2139+J2139,IF(U:U="口行5",0.13/N2139+J2139,IF(U:U="口行7",0.13/N2139+J2139,IF(U:U="口行10",0.18/N2139+J2139,IF(U:U="农发1",0.09/N2139+J2139,IF(U:U="农发2",0.09/N2139+J2139,IF(U:U="农发3",0.09/N2139+J2139,IF(U:U="农发5",0.14/N2139+J2139,IF(U:U="农发7",0.19/N2139+J2139,IF(U:U="农发10",0.19/N2139+J2139,IF(U:U="农发20",0.24/N2139+J2139,IF(U:U="国债1",0.05/N2139+J2139,IF(U:U="国债2",0.05/N2139+J2139,IF(U:U="国债3",0.05/N2139+J2139,IF(U:U="国开0",0,IF(U:U="农发0",0,IF(U:U="国债0",0,IF(U:U="口行0",0,0.1/N2139+J2139)))))))))))))))))))))))))</f>
        <v>3.0270132762544706</v>
      </c>
      <c r="Q2139" s="1"/>
      <c r="R2139" s="88">
        <f t="shared" si="66"/>
        <v>-1.0386723745529292</v>
      </c>
      <c r="S2139" s="1"/>
      <c r="U2139" s="1" t="str">
        <f>IF(I:I="国家开发银行","国开",IF(I:I="中国进出口银行","口行",IF(I:I="中国农业发展银行","农发","国债")))&amp;IF(G:G&lt;1,"0",G2139)</f>
        <v>农发3</v>
      </c>
      <c r="W2139" s="1"/>
      <c r="X2139" s="1"/>
    </row>
    <row r="2140" spans="1:24" ht="15.75" hidden="1" x14ac:dyDescent="0.25">
      <c r="A2140" s="113" t="str">
        <f t="shared" si="67"/>
        <v>190208.IB</v>
      </c>
      <c r="B2140" s="29" t="s">
        <v>5719</v>
      </c>
      <c r="C2140" s="29" t="s">
        <v>5720</v>
      </c>
      <c r="D2140" s="33">
        <v>43683</v>
      </c>
      <c r="E2140" s="33">
        <v>43686</v>
      </c>
      <c r="F2140" s="30">
        <v>102</v>
      </c>
      <c r="G2140" s="30">
        <v>5</v>
      </c>
      <c r="H2140" s="29" t="s">
        <v>12</v>
      </c>
      <c r="I2140" s="29" t="s">
        <v>15</v>
      </c>
      <c r="J2140" s="30">
        <v>3.1673</v>
      </c>
      <c r="K2140" s="30">
        <v>3.02</v>
      </c>
      <c r="L2140" s="30"/>
      <c r="M2140" s="30">
        <v>1.29</v>
      </c>
      <c r="N2140" s="84">
        <f>[1]!b_anal_modidura_cnbd(A2140,E2140,1)</f>
        <v>4.4337</v>
      </c>
      <c r="O2140" s="85">
        <f>[1]!b_anal_yield_cnbd(A2140,D2140-1,1)</f>
        <v>3.2650999999999999</v>
      </c>
      <c r="P2140" s="86">
        <f>IF(U:U="国开1",0.09/N2140+J2140,IF(U:U="国开3",0.14/N2140+J2140,IF(U:U="国开5",0.24/N2140+J2140,IF(U:U="国开7",0.24/N2140+J2140,IF(U:U="国开10",0.29/N2140+J2140,IF(U:U="口行1",0.08/N2140+J2140,IF(U:U="口行2",0.08/N2140+J2140,IF(U:U="口行3",0.08/N2140+J2140,IF(U:U="口行5",0.13/N2140+J2140,IF(U:U="口行7",0.13/N2140+J2140,IF(U:U="口行10",0.18/N2140+J2140,IF(U:U="农发1",0.09/N2140+J2140,IF(U:U="农发2",0.09/N2140+J2140,IF(U:U="农发3",0.09/N2140+J2140,IF(U:U="农发5",0.14/N2140+J2140,IF(U:U="农发7",0.19/N2140+J2140,IF(U:U="农发10",0.19/N2140+J2140,IF(U:U="农发20",0.24/N2140+J2140,IF(U:U="国债1",0.05/N2140+J2140,IF(U:U="国债2",0.05/N2140+J2140,IF(U:U="国债3",0.05/N2140+J2140,IF(U:U="国开0",0,IF(U:U="农发0",0,IF(U:U="国债0",0,IF(U:U="口行0",0,0.1/N2140+J2140)))))))))))))))))))))))))</f>
        <v>3.2214308613573315</v>
      </c>
      <c r="Q2140" s="1"/>
      <c r="R2140" s="88">
        <f t="shared" si="66"/>
        <v>-4.3669138642668415</v>
      </c>
      <c r="S2140" s="1"/>
      <c r="U2140" s="1" t="str">
        <f>IF(I:I="国家开发银行","国开",IF(I:I="中国进出口银行","口行",IF(I:I="中国农业发展银行","农发","国债")))&amp;IF(G:G&lt;1,"0",G2140)</f>
        <v>国开5</v>
      </c>
      <c r="W2140" s="1"/>
      <c r="X2140" s="1"/>
    </row>
    <row r="2141" spans="1:24" ht="15.75" hidden="1" x14ac:dyDescent="0.25">
      <c r="A2141" s="113" t="str">
        <f t="shared" si="67"/>
        <v>190210.IB</v>
      </c>
      <c r="B2141" s="29" t="s">
        <v>5721</v>
      </c>
      <c r="C2141" s="29" t="s">
        <v>5722</v>
      </c>
      <c r="D2141" s="33">
        <v>43683</v>
      </c>
      <c r="E2141" s="33">
        <v>43686</v>
      </c>
      <c r="F2141" s="30">
        <v>142</v>
      </c>
      <c r="G2141" s="30">
        <v>10</v>
      </c>
      <c r="H2141" s="29" t="s">
        <v>12</v>
      </c>
      <c r="I2141" s="29" t="s">
        <v>15</v>
      </c>
      <c r="J2141" s="30">
        <v>3.3854000000000002</v>
      </c>
      <c r="K2141" s="30">
        <v>2.83</v>
      </c>
      <c r="L2141" s="30"/>
      <c r="M2141" s="30">
        <v>1.1399999999999999</v>
      </c>
      <c r="N2141" s="84">
        <f>[1]!b_anal_modidura_cnbd(A2141,E2141,1)</f>
        <v>8.0762</v>
      </c>
      <c r="O2141" s="85">
        <f>[1]!b_anal_yield_cnbd(A2141,D2141-1,1)</f>
        <v>3.4575999999999998</v>
      </c>
      <c r="P2141" s="86">
        <f>IF(U:U="国开1",0.09/N2141+J2141,IF(U:U="国开3",0.14/N2141+J2141,IF(U:U="国开5",0.24/N2141+J2141,IF(U:U="国开7",0.24/N2141+J2141,IF(U:U="国开10",0.29/N2141+J2141,IF(U:U="口行1",0.08/N2141+J2141,IF(U:U="口行2",0.08/N2141+J2141,IF(U:U="口行3",0.08/N2141+J2141,IF(U:U="口行5",0.13/N2141+J2141,IF(U:U="口行7",0.13/N2141+J2141,IF(U:U="口行10",0.18/N2141+J2141,IF(U:U="农发1",0.09/N2141+J2141,IF(U:U="农发2",0.09/N2141+J2141,IF(U:U="农发3",0.09/N2141+J2141,IF(U:U="农发5",0.14/N2141+J2141,IF(U:U="农发7",0.19/N2141+J2141,IF(U:U="农发10",0.19/N2141+J2141,IF(U:U="农发20",0.24/N2141+J2141,IF(U:U="国债1",0.05/N2141+J2141,IF(U:U="国债2",0.05/N2141+J2141,IF(U:U="国债3",0.05/N2141+J2141,IF(U:U="国开0",0,IF(U:U="农发0",0,IF(U:U="国债0",0,IF(U:U="口行0",0,0.1/N2141+J2141)))))))))))))))))))))))))</f>
        <v>3.4213079765236127</v>
      </c>
      <c r="Q2141" s="1"/>
      <c r="R2141" s="88">
        <f t="shared" si="66"/>
        <v>-3.6292023476387048</v>
      </c>
      <c r="S2141" s="1"/>
      <c r="U2141" s="1" t="str">
        <f>IF(I:I="国家开发银行","国开",IF(I:I="中国进出口银行","口行",IF(I:I="中国农业发展银行","农发","国债")))&amp;IF(G:G&lt;1,"0",G2141)</f>
        <v>国开10</v>
      </c>
      <c r="W2141" s="1"/>
      <c r="X2141" s="1"/>
    </row>
    <row r="2142" spans="1:24" ht="15.75" hidden="1" x14ac:dyDescent="0.25">
      <c r="A2142" s="113" t="str">
        <f t="shared" si="67"/>
        <v>190408.IB</v>
      </c>
      <c r="B2142" s="29" t="s">
        <v>5723</v>
      </c>
      <c r="C2142" s="29" t="s">
        <v>5724</v>
      </c>
      <c r="D2142" s="33">
        <v>43684</v>
      </c>
      <c r="E2142" s="33">
        <v>43686</v>
      </c>
      <c r="F2142" s="30">
        <v>30</v>
      </c>
      <c r="G2142" s="30">
        <v>7</v>
      </c>
      <c r="H2142" s="29" t="s">
        <v>12</v>
      </c>
      <c r="I2142" s="29" t="s">
        <v>41</v>
      </c>
      <c r="J2142" s="30">
        <v>3.5466000000000002</v>
      </c>
      <c r="K2142" s="30">
        <v>3.66</v>
      </c>
      <c r="L2142" s="30"/>
      <c r="M2142" s="30">
        <v>1.59</v>
      </c>
      <c r="N2142" s="84">
        <f>[1]!b_anal_modidura_cnbd(A2142,E2142,1)</f>
        <v>6.0336999999999996</v>
      </c>
      <c r="O2142" s="85">
        <f>[1]!b_anal_yield_cnbd(A2142,D2142-1,1)</f>
        <v>3.61</v>
      </c>
      <c r="P2142" s="86">
        <f>IF(U:U="国开1",0.09/N2142+J2142,IF(U:U="国开3",0.14/N2142+J2142,IF(U:U="国开5",0.24/N2142+J2142,IF(U:U="国开7",0.24/N2142+J2142,IF(U:U="国开10",0.29/N2142+J2142,IF(U:U="口行1",0.08/N2142+J2142,IF(U:U="口行2",0.08/N2142+J2142,IF(U:U="口行3",0.08/N2142+J2142,IF(U:U="口行5",0.13/N2142+J2142,IF(U:U="口行7",0.13/N2142+J2142,IF(U:U="口行10",0.18/N2142+J2142,IF(U:U="农发1",0.09/N2142+J2142,IF(U:U="农发2",0.09/N2142+J2142,IF(U:U="农发3",0.09/N2142+J2142,IF(U:U="农发5",0.14/N2142+J2142,IF(U:U="农发7",0.19/N2142+J2142,IF(U:U="农发10",0.19/N2142+J2142,IF(U:U="农发20",0.24/N2142+J2142,IF(U:U="国债1",0.05/N2142+J2142,IF(U:U="国债2",0.05/N2142+J2142,IF(U:U="国债3",0.05/N2142+J2142,IF(U:U="国开0",0,IF(U:U="农发0",0,IF(U:U="国债0",0,IF(U:U="口行0",0,0.1/N2142+J2142)))))))))))))))))))))))))</f>
        <v>3.5780897989624942</v>
      </c>
      <c r="Q2142" s="1"/>
      <c r="R2142" s="88">
        <f t="shared" si="66"/>
        <v>-3.1910201037505637</v>
      </c>
      <c r="S2142" s="1"/>
      <c r="U2142" s="1" t="str">
        <f>IF(I:I="国家开发银行","国开",IF(I:I="中国进出口银行","口行",IF(I:I="中国农业发展银行","农发","国债")))&amp;IF(G:G&lt;1,"0",G2142)</f>
        <v>农发7</v>
      </c>
      <c r="W2142" s="1"/>
      <c r="X2142" s="1"/>
    </row>
    <row r="2143" spans="1:24" ht="15.75" hidden="1" x14ac:dyDescent="0.25">
      <c r="A2143" s="113" t="str">
        <f>B2143</f>
        <v>190011.IB</v>
      </c>
      <c r="B2143" s="29" t="s">
        <v>5725</v>
      </c>
      <c r="C2143" s="29" t="s">
        <v>5726</v>
      </c>
      <c r="D2143" s="33">
        <v>43684</v>
      </c>
      <c r="E2143" s="33">
        <v>43685</v>
      </c>
      <c r="F2143" s="30">
        <v>462.1</v>
      </c>
      <c r="G2143" s="30">
        <v>3</v>
      </c>
      <c r="H2143" s="29" t="s">
        <v>12</v>
      </c>
      <c r="I2143" s="29" t="s">
        <v>31</v>
      </c>
      <c r="J2143" s="114">
        <f>[1]!b_info_couponrate(A2143)</f>
        <v>2.75</v>
      </c>
      <c r="K2143" s="30">
        <v>3.17</v>
      </c>
      <c r="L2143" s="30">
        <v>2.79</v>
      </c>
      <c r="M2143" s="30">
        <v>5.97</v>
      </c>
      <c r="N2143" s="84">
        <f>[1]!b_anal_modidura_cnbd(A2143,E2143,1)</f>
        <v>2.8420000000000001</v>
      </c>
      <c r="O2143" s="85">
        <f>[1]!b_anal_yield_cnbd(A2143,E2143,1)</f>
        <v>2.7591000000000001</v>
      </c>
      <c r="P2143" s="86">
        <f>IF(U:U="国开1",0.09/N2143+J2143,IF(U:U="国开3",0.14/N2143+J2143,IF(U:U="国开5",0.24/N2143+J2143,IF(U:U="国开7",0.24/N2143+J2143,IF(U:U="国开10",0.29/N2143+J2143,IF(U:U="口行1",0.08/N2143+J2143,IF(U:U="口行2",0.08/N2143+J2143,IF(U:U="口行3",0.08/N2143+J2143,IF(U:U="口行5",0.13/N2143+J2143,IF(U:U="口行7",0.13/N2143+J2143,IF(U:U="口行10",0.18/N2143+J2143,IF(U:U="农发1",0.09/N2143+J2143,IF(U:U="农发2",0.09/N2143+J2143,IF(U:U="农发3",0.09/N2143+J2143,IF(U:U="农发5",0.14/N2143+J2143,IF(U:U="农发7",0.19/N2143+J2143,IF(U:U="农发10",0.19/N2143+J2143,IF(U:U="农发20",0.24/N2143+J2143,IF(U:U="国债1",0.05/N2143+J2143,IF(U:U="国债2",0.05/N2143+J2143,IF(U:U="国债3",0.05/N2143+J2143,IF(U:U="国开0",0,IF(U:U="农发0",0,IF(U:U="国债0",0,IF(U:U="口行0",0,0.1/N2143+J2143)))))))))))))))))))))))))</f>
        <v>2.7675932441942295</v>
      </c>
      <c r="Q2143" s="1"/>
      <c r="R2143" s="88">
        <f t="shared" si="66"/>
        <v>0.84932441942293657</v>
      </c>
      <c r="S2143" s="1"/>
      <c r="U2143" s="1" t="str">
        <f>IF(I:I="国家开发银行","国开",IF(I:I="中国进出口银行","口行",IF(I:I="中国农业发展银行","农发","国债")))&amp;IF(G:G&lt;1,"0",G2143)</f>
        <v>国债3</v>
      </c>
      <c r="W2143" s="1"/>
      <c r="X2143" s="1"/>
    </row>
    <row r="2144" spans="1:24" ht="15.75" hidden="1" x14ac:dyDescent="0.25">
      <c r="A2144" s="113" t="str">
        <f t="shared" ref="A2144:A2207" si="68">LEFT(B2144,IFERROR(FIND("X",B2144,7),FIND("Z",B2144,7))-1)&amp;".IB"</f>
        <v>190007.IB</v>
      </c>
      <c r="B2144" s="29" t="s">
        <v>5727</v>
      </c>
      <c r="C2144" s="29" t="s">
        <v>5728</v>
      </c>
      <c r="D2144" s="33">
        <v>43684</v>
      </c>
      <c r="E2144" s="33">
        <v>43685</v>
      </c>
      <c r="F2144" s="30">
        <v>460.2</v>
      </c>
      <c r="G2144" s="30">
        <v>7</v>
      </c>
      <c r="H2144" s="29" t="s">
        <v>12</v>
      </c>
      <c r="I2144" s="29" t="s">
        <v>31</v>
      </c>
      <c r="J2144" s="30">
        <v>3.0581999999999998</v>
      </c>
      <c r="K2144" s="30">
        <v>3.71</v>
      </c>
      <c r="L2144" s="30">
        <v>3.0743</v>
      </c>
      <c r="M2144" s="30">
        <v>1.76</v>
      </c>
      <c r="N2144" s="84">
        <f>[1]!b_anal_modidura_cnbd(A2144,E2144,1)</f>
        <v>6.0189000000000004</v>
      </c>
      <c r="O2144" s="85">
        <f>[1]!b_anal_yield_cnbd(A2144,D2144-1,1)</f>
        <v>3.0951</v>
      </c>
      <c r="P2144" s="86">
        <f>IF(U:U="国开1",0.09/N2144+J2144,IF(U:U="国开3",0.14/N2144+J2144,IF(U:U="国开5",0.24/N2144+J2144,IF(U:U="国开7",0.24/N2144+J2144,IF(U:U="国开10",0.29/N2144+J2144,IF(U:U="口行1",0.08/N2144+J2144,IF(U:U="口行2",0.08/N2144+J2144,IF(U:U="口行3",0.08/N2144+J2144,IF(U:U="口行5",0.13/N2144+J2144,IF(U:U="口行7",0.13/N2144+J2144,IF(U:U="口行10",0.18/N2144+J2144,IF(U:U="农发1",0.09/N2144+J2144,IF(U:U="农发2",0.09/N2144+J2144,IF(U:U="农发3",0.09/N2144+J2144,IF(U:U="农发5",0.14/N2144+J2144,IF(U:U="农发7",0.19/N2144+J2144,IF(U:U="农发10",0.19/N2144+J2144,IF(U:U="农发20",0.24/N2144+J2144,IF(U:U="国债1",0.05/N2144+J2144,IF(U:U="国债2",0.05/N2144+J2144,IF(U:U="国债3",0.05/N2144+J2144,IF(U:U="国开0",0,IF(U:U="农发0",0,IF(U:U="国债0",0,IF(U:U="口行0",0,0.1/N2144+J2144)))))))))))))))))))))))))</f>
        <v>3.0748143315223708</v>
      </c>
      <c r="Q2144" s="1"/>
      <c r="R2144" s="88">
        <f t="shared" si="66"/>
        <v>-2.0285668477629137</v>
      </c>
      <c r="S2144" s="1"/>
      <c r="U2144" s="1" t="str">
        <f>IF(I:I="国家开发银行","国开",IF(I:I="中国进出口银行","口行",IF(I:I="中国农业发展银行","农发","国债")))&amp;IF(G:G&lt;1,"0",G2144)</f>
        <v>国债7</v>
      </c>
      <c r="W2144" s="1"/>
      <c r="X2144" s="1"/>
    </row>
    <row r="2145" spans="1:24" ht="15.75" hidden="1" x14ac:dyDescent="0.25">
      <c r="A2145" s="113" t="str">
        <f t="shared" si="68"/>
        <v>190406.IB</v>
      </c>
      <c r="B2145" s="29" t="s">
        <v>5729</v>
      </c>
      <c r="C2145" s="29" t="s">
        <v>5730</v>
      </c>
      <c r="D2145" s="33">
        <v>43684</v>
      </c>
      <c r="E2145" s="33">
        <v>43686</v>
      </c>
      <c r="F2145" s="30">
        <v>60</v>
      </c>
      <c r="G2145" s="30">
        <v>10</v>
      </c>
      <c r="H2145" s="29" t="s">
        <v>12</v>
      </c>
      <c r="I2145" s="29" t="s">
        <v>41</v>
      </c>
      <c r="J2145" s="30">
        <v>3.5846</v>
      </c>
      <c r="K2145" s="30">
        <v>3.72</v>
      </c>
      <c r="L2145" s="30"/>
      <c r="M2145" s="30">
        <v>1.98</v>
      </c>
      <c r="N2145" s="84">
        <f>[1]!b_anal_modidura_cnbd(A2145,E2145,1)</f>
        <v>8.1638000000000002</v>
      </c>
      <c r="O2145" s="85">
        <f>[1]!b_anal_yield_cnbd(A2145,D2145-1,1)</f>
        <v>3.6349999999999998</v>
      </c>
      <c r="P2145" s="86">
        <f>IF(U:U="国开1",0.09/N2145+J2145,IF(U:U="国开3",0.14/N2145+J2145,IF(U:U="国开5",0.24/N2145+J2145,IF(U:U="国开7",0.24/N2145+J2145,IF(U:U="国开10",0.29/N2145+J2145,IF(U:U="口行1",0.08/N2145+J2145,IF(U:U="口行2",0.08/N2145+J2145,IF(U:U="口行3",0.08/N2145+J2145,IF(U:U="口行5",0.13/N2145+J2145,IF(U:U="口行7",0.13/N2145+J2145,IF(U:U="口行10",0.18/N2145+J2145,IF(U:U="农发1",0.09/N2145+J2145,IF(U:U="农发2",0.09/N2145+J2145,IF(U:U="农发3",0.09/N2145+J2145,IF(U:U="农发5",0.14/N2145+J2145,IF(U:U="农发7",0.19/N2145+J2145,IF(U:U="农发10",0.19/N2145+J2145,IF(U:U="农发20",0.24/N2145+J2145,IF(U:U="国债1",0.05/N2145+J2145,IF(U:U="国债2",0.05/N2145+J2145,IF(U:U="国债3",0.05/N2145+J2145,IF(U:U="国开0",0,IF(U:U="农发0",0,IF(U:U="国债0",0,IF(U:U="口行0",0,0.1/N2145+J2145)))))))))))))))))))))))))</f>
        <v>3.6078734755873492</v>
      </c>
      <c r="Q2145" s="1"/>
      <c r="R2145" s="88">
        <f t="shared" si="66"/>
        <v>-2.7126524412650621</v>
      </c>
      <c r="S2145" s="1"/>
      <c r="U2145" s="1" t="str">
        <f>IF(I:I="国家开发银行","国开",IF(I:I="中国进出口银行","口行",IF(I:I="中国农业发展银行","农发","国债")))&amp;IF(G:G&lt;1,"0",G2145)</f>
        <v>农发10</v>
      </c>
      <c r="W2145" s="1"/>
      <c r="X2145" s="1"/>
    </row>
    <row r="2146" spans="1:24" ht="15.75" hidden="1" x14ac:dyDescent="0.25">
      <c r="A2146" s="113" t="str">
        <f>B2146</f>
        <v>190209.IB</v>
      </c>
      <c r="B2146" s="29" t="s">
        <v>5731</v>
      </c>
      <c r="C2146" s="29" t="s">
        <v>5732</v>
      </c>
      <c r="D2146" s="33">
        <v>43685</v>
      </c>
      <c r="E2146" s="33">
        <v>43690</v>
      </c>
      <c r="F2146" s="30">
        <v>51.2</v>
      </c>
      <c r="G2146" s="30">
        <v>7</v>
      </c>
      <c r="H2146" s="29" t="s">
        <v>12</v>
      </c>
      <c r="I2146" s="29" t="s">
        <v>15</v>
      </c>
      <c r="J2146" s="114">
        <f>[1]!b_info_couponrate(A2146)</f>
        <v>3.5</v>
      </c>
      <c r="K2146" s="30">
        <v>5.0199999999999996</v>
      </c>
      <c r="L2146" s="30"/>
      <c r="M2146" s="30">
        <v>94</v>
      </c>
      <c r="N2146" s="84">
        <f>[1]!b_anal_modidura_cnbd(A2146,E2146,1)</f>
        <v>6.1166</v>
      </c>
      <c r="O2146" s="85">
        <f>[1]!b_anal_yield_cnbd(A2146,E2146,1)</f>
        <v>3.4748999999999999</v>
      </c>
      <c r="P2146" s="86">
        <f>IF(U:U="国开1",0.09/N2146+J2146,IF(U:U="国开3",0.14/N2146+J2146,IF(U:U="国开5",0.24/N2146+J2146,IF(U:U="国开7",0.24/N2146+J2146,IF(U:U="国开10",0.29/N2146+J2146,IF(U:U="口行1",0.08/N2146+J2146,IF(U:U="口行2",0.08/N2146+J2146,IF(U:U="口行3",0.08/N2146+J2146,IF(U:U="口行5",0.13/N2146+J2146,IF(U:U="口行7",0.13/N2146+J2146,IF(U:U="口行10",0.18/N2146+J2146,IF(U:U="农发1",0.09/N2146+J2146,IF(U:U="农发2",0.09/N2146+J2146,IF(U:U="农发3",0.09/N2146+J2146,IF(U:U="农发5",0.14/N2146+J2146,IF(U:U="农发7",0.19/N2146+J2146,IF(U:U="农发10",0.19/N2146+J2146,IF(U:U="农发20",0.24/N2146+J2146,IF(U:U="国债1",0.05/N2146+J2146,IF(U:U="国债2",0.05/N2146+J2146,IF(U:U="国债3",0.05/N2146+J2146,IF(U:U="国开0",0,IF(U:U="农发0",0,IF(U:U="国债0",0,IF(U:U="口行0",0,0.1/N2146+J2146)))))))))))))))))))))))))</f>
        <v>3.5392374848772192</v>
      </c>
      <c r="Q2146" s="1"/>
      <c r="R2146" s="88">
        <f t="shared" si="66"/>
        <v>6.4337484877219353</v>
      </c>
      <c r="S2146" s="1"/>
      <c r="U2146" s="1" t="str">
        <f>IF(I:I="国家开发银行","国开",IF(I:I="中国进出口银行","口行",IF(I:I="中国农业发展银行","农发","国债")))&amp;IF(G:G&lt;1,"0",G2146)</f>
        <v>国开7</v>
      </c>
      <c r="W2146" s="1"/>
      <c r="X2146" s="1"/>
    </row>
    <row r="2147" spans="1:24" ht="15.75" hidden="1" x14ac:dyDescent="0.25">
      <c r="A2147" s="113" t="str">
        <f t="shared" si="68"/>
        <v>190207.IB</v>
      </c>
      <c r="B2147" s="29" t="s">
        <v>5733</v>
      </c>
      <c r="C2147" s="29" t="s">
        <v>5734</v>
      </c>
      <c r="D2147" s="33">
        <v>43685</v>
      </c>
      <c r="E2147" s="33">
        <v>43690</v>
      </c>
      <c r="F2147" s="30">
        <v>67</v>
      </c>
      <c r="G2147" s="30">
        <v>3</v>
      </c>
      <c r="H2147" s="29" t="s">
        <v>12</v>
      </c>
      <c r="I2147" s="29" t="s">
        <v>15</v>
      </c>
      <c r="J2147" s="30">
        <v>2.9527999999999999</v>
      </c>
      <c r="K2147" s="30">
        <v>3.77</v>
      </c>
      <c r="L2147" s="30"/>
      <c r="M2147" s="30">
        <v>2.67</v>
      </c>
      <c r="N2147" s="84">
        <f>[1]!b_anal_modidura_cnbd(A2147,E2147,1)</f>
        <v>2.5895999999999999</v>
      </c>
      <c r="O2147" s="85">
        <f>[1]!b_anal_yield_cnbd(A2147,D2147-1,1)</f>
        <v>3.0352000000000001</v>
      </c>
      <c r="P2147" s="86">
        <f>IF(U:U="国开1",0.09/N2147+J2147,IF(U:U="国开3",0.14/N2147+J2147,IF(U:U="国开5",0.24/N2147+J2147,IF(U:U="国开7",0.24/N2147+J2147,IF(U:U="国开10",0.29/N2147+J2147,IF(U:U="口行1",0.08/N2147+J2147,IF(U:U="口行2",0.08/N2147+J2147,IF(U:U="口行3",0.08/N2147+J2147,IF(U:U="口行5",0.13/N2147+J2147,IF(U:U="口行7",0.13/N2147+J2147,IF(U:U="口行10",0.18/N2147+J2147,IF(U:U="农发1",0.09/N2147+J2147,IF(U:U="农发2",0.09/N2147+J2147,IF(U:U="农发3",0.09/N2147+J2147,IF(U:U="农发5",0.14/N2147+J2147,IF(U:U="农发7",0.19/N2147+J2147,IF(U:U="农发10",0.19/N2147+J2147,IF(U:U="农发20",0.24/N2147+J2147,IF(U:U="国债1",0.05/N2147+J2147,IF(U:U="国债2",0.05/N2147+J2147,IF(U:U="国债3",0.05/N2147+J2147,IF(U:U="国开0",0,IF(U:U="农发0",0,IF(U:U="国债0",0,IF(U:U="口行0",0,0.1/N2147+J2147)))))))))))))))))))))))))</f>
        <v>3.0068624034599938</v>
      </c>
      <c r="Q2147" s="1"/>
      <c r="R2147" s="88">
        <f t="shared" si="66"/>
        <v>-2.8337596540006338</v>
      </c>
      <c r="S2147" s="1"/>
      <c r="U2147" s="1" t="str">
        <f>IF(I:I="国家开发银行","国开",IF(I:I="中国进出口银行","口行",IF(I:I="中国农业发展银行","农发","国债")))&amp;IF(G:G&lt;1,"0",G2147)</f>
        <v>国开3</v>
      </c>
      <c r="W2147" s="1"/>
      <c r="X2147" s="1"/>
    </row>
    <row r="2148" spans="1:24" ht="15.75" hidden="1" x14ac:dyDescent="0.25">
      <c r="A2148" s="113" t="str">
        <f t="shared" si="68"/>
        <v>190306.IB</v>
      </c>
      <c r="B2148" s="29" t="s">
        <v>5735</v>
      </c>
      <c r="C2148" s="29" t="s">
        <v>5736</v>
      </c>
      <c r="D2148" s="33">
        <v>43685</v>
      </c>
      <c r="E2148" s="33">
        <v>43689</v>
      </c>
      <c r="F2148" s="30">
        <v>40</v>
      </c>
      <c r="G2148" s="30">
        <v>3</v>
      </c>
      <c r="H2148" s="29" t="s">
        <v>12</v>
      </c>
      <c r="I2148" s="29" t="s">
        <v>22</v>
      </c>
      <c r="J2148" s="30">
        <v>3.0034999999999998</v>
      </c>
      <c r="K2148" s="30">
        <v>4.6900000000000004</v>
      </c>
      <c r="L2148" s="30"/>
      <c r="M2148" s="30">
        <v>1.18</v>
      </c>
      <c r="N2148" s="84">
        <f>[1]!b_anal_modidura_cnbd(A2148,E2148,1)</f>
        <v>2.6309999999999998</v>
      </c>
      <c r="O2148" s="85">
        <f>[1]!b_anal_yield_cnbd(A2148,D2148-1,1)</f>
        <v>3.0802999999999998</v>
      </c>
      <c r="P2148" s="86">
        <f>IF(U:U="国开1",0.09/N2148+J2148,IF(U:U="国开3",0.14/N2148+J2148,IF(U:U="国开5",0.24/N2148+J2148,IF(U:U="国开7",0.24/N2148+J2148,IF(U:U="国开10",0.29/N2148+J2148,IF(U:U="口行1",0.08/N2148+J2148,IF(U:U="口行2",0.08/N2148+J2148,IF(U:U="口行3",0.08/N2148+J2148,IF(U:U="口行5",0.13/N2148+J2148,IF(U:U="口行7",0.13/N2148+J2148,IF(U:U="口行10",0.18/N2148+J2148,IF(U:U="农发1",0.09/N2148+J2148,IF(U:U="农发2",0.09/N2148+J2148,IF(U:U="农发3",0.09/N2148+J2148,IF(U:U="农发5",0.14/N2148+J2148,IF(U:U="农发7",0.19/N2148+J2148,IF(U:U="农发10",0.19/N2148+J2148,IF(U:U="农发20",0.24/N2148+J2148,IF(U:U="国债1",0.05/N2148+J2148,IF(U:U="国债2",0.05/N2148+J2148,IF(U:U="国债3",0.05/N2148+J2148,IF(U:U="国开0",0,IF(U:U="农发0",0,IF(U:U="国债0",0,IF(U:U="口行0",0,0.1/N2148+J2148)))))))))))))))))))))))))</f>
        <v>3.0339066894716837</v>
      </c>
      <c r="Q2148" s="1"/>
      <c r="R2148" s="88">
        <f t="shared" si="66"/>
        <v>-4.6393310528316078</v>
      </c>
      <c r="S2148" s="1"/>
      <c r="U2148" s="1" t="str">
        <f>IF(I:I="国家开发银行","国开",IF(I:I="中国进出口银行","口行",IF(I:I="中国农业发展银行","农发","国债")))&amp;IF(G:G&lt;1,"0",G2148)</f>
        <v>口行3</v>
      </c>
      <c r="W2148" s="1"/>
      <c r="X2148" s="1"/>
    </row>
    <row r="2149" spans="1:24" ht="15.75" hidden="1" x14ac:dyDescent="0.25">
      <c r="A2149" s="113" t="str">
        <f t="shared" si="68"/>
        <v>190305.IB</v>
      </c>
      <c r="B2149" s="29" t="s">
        <v>5737</v>
      </c>
      <c r="C2149" s="29" t="s">
        <v>5738</v>
      </c>
      <c r="D2149" s="33">
        <v>43685</v>
      </c>
      <c r="E2149" s="33">
        <v>43689</v>
      </c>
      <c r="F2149" s="30">
        <v>60</v>
      </c>
      <c r="G2149" s="30">
        <v>5</v>
      </c>
      <c r="H2149" s="29" t="s">
        <v>12</v>
      </c>
      <c r="I2149" s="29" t="s">
        <v>22</v>
      </c>
      <c r="J2149" s="30">
        <v>3.2974999999999999</v>
      </c>
      <c r="K2149" s="30">
        <v>2.72</v>
      </c>
      <c r="L2149" s="30"/>
      <c r="M2149" s="30">
        <v>2.5099999999999998</v>
      </c>
      <c r="N2149" s="84">
        <f>[1]!b_anal_modidura_cnbd(A2149,E2149,1)</f>
        <v>4.0579000000000001</v>
      </c>
      <c r="O2149" s="85">
        <f>[1]!b_anal_yield_cnbd(A2149,D2149-1,1)</f>
        <v>3.335</v>
      </c>
      <c r="P2149" s="86">
        <f>IF(U:U="国开1",0.09/N2149+J2149,IF(U:U="国开3",0.14/N2149+J2149,IF(U:U="国开5",0.24/N2149+J2149,IF(U:U="国开7",0.24/N2149+J2149,IF(U:U="国开10",0.29/N2149+J2149,IF(U:U="口行1",0.08/N2149+J2149,IF(U:U="口行2",0.08/N2149+J2149,IF(U:U="口行3",0.08/N2149+J2149,IF(U:U="口行5",0.13/N2149+J2149,IF(U:U="口行7",0.13/N2149+J2149,IF(U:U="口行10",0.18/N2149+J2149,IF(U:U="农发1",0.09/N2149+J2149,IF(U:U="农发2",0.09/N2149+J2149,IF(U:U="农发3",0.09/N2149+J2149,IF(U:U="农发5",0.14/N2149+J2149,IF(U:U="农发7",0.19/N2149+J2149,IF(U:U="农发10",0.19/N2149+J2149,IF(U:U="农发20",0.24/N2149+J2149,IF(U:U="国债1",0.05/N2149+J2149,IF(U:U="国债2",0.05/N2149+J2149,IF(U:U="国债3",0.05/N2149+J2149,IF(U:U="国开0",0,IF(U:U="农发0",0,IF(U:U="国债0",0,IF(U:U="口行0",0,0.1/N2149+J2149)))))))))))))))))))))))))</f>
        <v>3.3295362749205251</v>
      </c>
      <c r="Q2149" s="1"/>
      <c r="R2149" s="88">
        <f t="shared" si="66"/>
        <v>-0.54637250794749015</v>
      </c>
      <c r="S2149" s="1"/>
      <c r="U2149" s="1" t="str">
        <f>IF(I:I="国家开发银行","国开",IF(I:I="中国进出口银行","口行",IF(I:I="中国农业发展银行","农发","国债")))&amp;IF(G:G&lt;1,"0",G2149)</f>
        <v>口行5</v>
      </c>
      <c r="W2149" s="1"/>
      <c r="X2149" s="1"/>
    </row>
    <row r="2150" spans="1:24" ht="15.75" hidden="1" x14ac:dyDescent="0.25">
      <c r="A2150" s="113" t="str">
        <f t="shared" si="68"/>
        <v>190310.IB</v>
      </c>
      <c r="B2150" s="29" t="s">
        <v>5739</v>
      </c>
      <c r="C2150" s="29" t="s">
        <v>5740</v>
      </c>
      <c r="D2150" s="33">
        <v>43685</v>
      </c>
      <c r="E2150" s="33">
        <v>43689</v>
      </c>
      <c r="F2150" s="30">
        <v>48.5</v>
      </c>
      <c r="G2150" s="30">
        <v>10</v>
      </c>
      <c r="H2150" s="29" t="s">
        <v>12</v>
      </c>
      <c r="I2150" s="29" t="s">
        <v>22</v>
      </c>
      <c r="J2150" s="30">
        <v>3.6334</v>
      </c>
      <c r="K2150" s="30">
        <v>3.46</v>
      </c>
      <c r="L2150" s="30"/>
      <c r="M2150" s="30">
        <v>9.81</v>
      </c>
      <c r="N2150" s="84">
        <f>[1]!b_anal_modidura_cnbd(A2150,E2150,1)</f>
        <v>7.9775999999999998</v>
      </c>
      <c r="O2150" s="85">
        <f>[1]!b_anal_yield_cnbd(A2150,D2150-1,1)</f>
        <v>3.6600999999999999</v>
      </c>
      <c r="P2150" s="86">
        <f>IF(U:U="国开1",0.09/N2150+J2150,IF(U:U="国开3",0.14/N2150+J2150,IF(U:U="国开5",0.24/N2150+J2150,IF(U:U="国开7",0.24/N2150+J2150,IF(U:U="国开10",0.29/N2150+J2150,IF(U:U="口行1",0.08/N2150+J2150,IF(U:U="口行2",0.08/N2150+J2150,IF(U:U="口行3",0.08/N2150+J2150,IF(U:U="口行5",0.13/N2150+J2150,IF(U:U="口行7",0.13/N2150+J2150,IF(U:U="口行10",0.18/N2150+J2150,IF(U:U="农发1",0.09/N2150+J2150,IF(U:U="农发2",0.09/N2150+J2150,IF(U:U="农发3",0.09/N2150+J2150,IF(U:U="农发5",0.14/N2150+J2150,IF(U:U="农发7",0.19/N2150+J2150,IF(U:U="农发10",0.19/N2150+J2150,IF(U:U="农发20",0.24/N2150+J2150,IF(U:U="国债1",0.05/N2150+J2150,IF(U:U="国债2",0.05/N2150+J2150,IF(U:U="国债3",0.05/N2150+J2150,IF(U:U="国开0",0,IF(U:U="农发0",0,IF(U:U="国债0",0,IF(U:U="口行0",0,0.1/N2150+J2150)))))))))))))))))))))))))</f>
        <v>3.6559631768953067</v>
      </c>
      <c r="Q2150" s="1"/>
      <c r="R2150" s="88">
        <f t="shared" si="66"/>
        <v>-0.41368231046932102</v>
      </c>
      <c r="S2150" s="1"/>
      <c r="U2150" s="1" t="str">
        <f>IF(I:I="国家开发银行","国开",IF(I:I="中国进出口银行","口行",IF(I:I="中国农业发展银行","农发","国债")))&amp;IF(G:G&lt;1,"0",G2150)</f>
        <v>口行10</v>
      </c>
      <c r="W2150" s="1"/>
      <c r="X2150" s="1"/>
    </row>
    <row r="2151" spans="1:24" ht="15.75" hidden="1" x14ac:dyDescent="0.25">
      <c r="A2151" s="113" t="str">
        <f>B2151</f>
        <v>190409.IB</v>
      </c>
      <c r="B2151" s="29" t="s">
        <v>5741</v>
      </c>
      <c r="C2151" s="29" t="s">
        <v>5742</v>
      </c>
      <c r="D2151" s="33">
        <v>43689</v>
      </c>
      <c r="E2151" s="33">
        <v>43691</v>
      </c>
      <c r="F2151" s="30">
        <v>30</v>
      </c>
      <c r="G2151" s="30">
        <v>5</v>
      </c>
      <c r="H2151" s="29" t="s">
        <v>12</v>
      </c>
      <c r="I2151" s="29" t="s">
        <v>41</v>
      </c>
      <c r="J2151" s="114">
        <f>[1]!b_info_couponrate(A2151)</f>
        <v>3.24</v>
      </c>
      <c r="K2151" s="30">
        <v>5.01</v>
      </c>
      <c r="L2151" s="30"/>
      <c r="M2151" s="30">
        <v>5.76</v>
      </c>
      <c r="N2151" s="84">
        <f>[1]!b_anal_modidura_cnbd(A2151,E2151,1)</f>
        <v>4.5473999999999997</v>
      </c>
      <c r="O2151" s="85">
        <f>[1]!b_anal_yield_cnbd(A2151,E2151,1)</f>
        <v>3.2603</v>
      </c>
      <c r="P2151" s="86">
        <f>IF(U:U="国开1",0.09/N2151+J2151,IF(U:U="国开3",0.14/N2151+J2151,IF(U:U="国开5",0.24/N2151+J2151,IF(U:U="国开7",0.24/N2151+J2151,IF(U:U="国开10",0.29/N2151+J2151,IF(U:U="口行1",0.08/N2151+J2151,IF(U:U="口行2",0.08/N2151+J2151,IF(U:U="口行3",0.08/N2151+J2151,IF(U:U="口行5",0.13/N2151+J2151,IF(U:U="口行7",0.13/N2151+J2151,IF(U:U="口行10",0.18/N2151+J2151,IF(U:U="农发1",0.09/N2151+J2151,IF(U:U="农发2",0.09/N2151+J2151,IF(U:U="农发3",0.09/N2151+J2151,IF(U:U="农发5",0.14/N2151+J2151,IF(U:U="农发7",0.19/N2151+J2151,IF(U:U="农发10",0.19/N2151+J2151,IF(U:U="农发20",0.24/N2151+J2151,IF(U:U="国债1",0.05/N2151+J2151,IF(U:U="国债2",0.05/N2151+J2151,IF(U:U="国债3",0.05/N2151+J2151,IF(U:U="国开0",0,IF(U:U="农发0",0,IF(U:U="国债0",0,IF(U:U="口行0",0,0.1/N2151+J2151)))))))))))))))))))))))))</f>
        <v>3.2707868232396535</v>
      </c>
      <c r="Q2151" s="1"/>
      <c r="R2151" s="88">
        <f t="shared" si="66"/>
        <v>1.0486823239653553</v>
      </c>
      <c r="S2151" s="1"/>
      <c r="U2151" s="1" t="str">
        <f>IF(I:I="国家开发银行","国开",IF(I:I="中国进出口银行","口行",IF(I:I="中国农业发展银行","农发","国债")))&amp;IF(G:G&lt;1,"0",G2151)</f>
        <v>农发5</v>
      </c>
      <c r="W2151" s="1"/>
      <c r="X2151" s="1"/>
    </row>
    <row r="2152" spans="1:24" ht="15.75" hidden="1" x14ac:dyDescent="0.25">
      <c r="A2152" s="113" t="str">
        <f t="shared" si="68"/>
        <v>190407.IB</v>
      </c>
      <c r="B2152" s="29" t="s">
        <v>5743</v>
      </c>
      <c r="C2152" s="29" t="s">
        <v>5744</v>
      </c>
      <c r="D2152" s="33">
        <v>43689</v>
      </c>
      <c r="E2152" s="33">
        <v>43691</v>
      </c>
      <c r="F2152" s="30">
        <v>30</v>
      </c>
      <c r="G2152" s="30">
        <v>3</v>
      </c>
      <c r="H2152" s="29" t="s">
        <v>12</v>
      </c>
      <c r="I2152" s="29" t="s">
        <v>41</v>
      </c>
      <c r="J2152" s="30">
        <v>2.9699</v>
      </c>
      <c r="K2152" s="30">
        <v>4.95</v>
      </c>
      <c r="L2152" s="30"/>
      <c r="M2152" s="30">
        <v>1.1100000000000001</v>
      </c>
      <c r="N2152" s="84">
        <f>[1]!b_anal_modidura_cnbd(A2152,E2152,1)</f>
        <v>2.7494999999999998</v>
      </c>
      <c r="O2152" s="85">
        <f>[1]!b_anal_yield_cnbd(A2152,D2152,1)</f>
        <v>3.0133999999999999</v>
      </c>
      <c r="P2152" s="86">
        <f>IF(U:U="国开1",0.09/N2152+J2152,IF(U:U="国开3",0.14/N2152+J2152,IF(U:U="国开5",0.24/N2152+J2152,IF(U:U="国开7",0.24/N2152+J2152,IF(U:U="国开10",0.29/N2152+J2152,IF(U:U="口行1",0.08/N2152+J2152,IF(U:U="口行2",0.08/N2152+J2152,IF(U:U="口行3",0.08/N2152+J2152,IF(U:U="口行5",0.13/N2152+J2152,IF(U:U="口行7",0.13/N2152+J2152,IF(U:U="口行10",0.18/N2152+J2152,IF(U:U="农发1",0.09/N2152+J2152,IF(U:U="农发2",0.09/N2152+J2152,IF(U:U="农发3",0.09/N2152+J2152,IF(U:U="农发5",0.14/N2152+J2152,IF(U:U="农发7",0.19/N2152+J2152,IF(U:U="农发10",0.19/N2152+J2152,IF(U:U="农发20",0.24/N2152+J2152,IF(U:U="国债1",0.05/N2152+J2152,IF(U:U="国债2",0.05/N2152+J2152,IF(U:U="国债3",0.05/N2152+J2152,IF(U:U="国开0",0,IF(U:U="农发0",0,IF(U:U="国债0",0,IF(U:U="口行0",0,0.1/N2152+J2152)))))))))))))))))))))))))</f>
        <v>3.0026332242225857</v>
      </c>
      <c r="Q2152" s="1"/>
      <c r="R2152" s="88">
        <f t="shared" si="66"/>
        <v>-1.0766775777414139</v>
      </c>
      <c r="S2152" s="1"/>
      <c r="U2152" s="1" t="str">
        <f>IF(I:I="国家开发银行","国开",IF(I:I="中国进出口银行","口行",IF(I:I="中国农业发展银行","农发","国债")))&amp;IF(G:G&lt;1,"0",G2152)</f>
        <v>农发3</v>
      </c>
      <c r="W2152" s="1"/>
      <c r="X2152" s="1"/>
    </row>
    <row r="2153" spans="1:24" ht="15.75" hidden="1" x14ac:dyDescent="0.25">
      <c r="A2153" s="113" t="str">
        <f t="shared" si="68"/>
        <v>190208.IB</v>
      </c>
      <c r="B2153" s="29" t="s">
        <v>5745</v>
      </c>
      <c r="C2153" s="29" t="s">
        <v>5746</v>
      </c>
      <c r="D2153" s="33">
        <v>43690</v>
      </c>
      <c r="E2153" s="33">
        <v>43692</v>
      </c>
      <c r="F2153" s="30">
        <v>60</v>
      </c>
      <c r="G2153" s="30">
        <v>5</v>
      </c>
      <c r="H2153" s="29" t="s">
        <v>12</v>
      </c>
      <c r="I2153" s="29" t="s">
        <v>15</v>
      </c>
      <c r="J2153" s="30">
        <v>3.161</v>
      </c>
      <c r="K2153" s="30">
        <v>4.34</v>
      </c>
      <c r="L2153" s="30"/>
      <c r="M2153" s="30">
        <v>10.42</v>
      </c>
      <c r="N2153" s="84">
        <f>[1]!b_anal_modidura_cnbd(A2153,E2153,1)</f>
        <v>4.4179000000000004</v>
      </c>
      <c r="O2153" s="85">
        <f>[1]!b_anal_yield_cnbd(A2153,D2153-1,1)</f>
        <v>3.2551000000000001</v>
      </c>
      <c r="P2153" s="86">
        <f>IF(U:U="国开1",0.09/N2153+J2153,IF(U:U="国开3",0.14/N2153+J2153,IF(U:U="国开5",0.24/N2153+J2153,IF(U:U="国开7",0.24/N2153+J2153,IF(U:U="国开10",0.29/N2153+J2153,IF(U:U="口行1",0.08/N2153+J2153,IF(U:U="口行2",0.08/N2153+J2153,IF(U:U="口行3",0.08/N2153+J2153,IF(U:U="口行5",0.13/N2153+J2153,IF(U:U="口行7",0.13/N2153+J2153,IF(U:U="口行10",0.18/N2153+J2153,IF(U:U="农发1",0.09/N2153+J2153,IF(U:U="农发2",0.09/N2153+J2153,IF(U:U="农发3",0.09/N2153+J2153,IF(U:U="农发5",0.14/N2153+J2153,IF(U:U="农发7",0.19/N2153+J2153,IF(U:U="农发10",0.19/N2153+J2153,IF(U:U="农发20",0.24/N2153+J2153,IF(U:U="国债1",0.05/N2153+J2153,IF(U:U="国债2",0.05/N2153+J2153,IF(U:U="国债3",0.05/N2153+J2153,IF(U:U="国开0",0,IF(U:U="农发0",0,IF(U:U="国债0",0,IF(U:U="口行0",0,0.1/N2153+J2153)))))))))))))))))))))))))</f>
        <v>3.2153244527943139</v>
      </c>
      <c r="Q2153" s="1"/>
      <c r="R2153" s="88">
        <f t="shared" si="66"/>
        <v>-3.9775547205686212</v>
      </c>
      <c r="S2153" s="1"/>
      <c r="U2153" s="1" t="str">
        <f>IF(I:I="国家开发银行","国开",IF(I:I="中国进出口银行","口行",IF(I:I="中国农业发展银行","农发","国债")))&amp;IF(G:G&lt;1,"0",G2153)</f>
        <v>国开5</v>
      </c>
      <c r="W2153" s="1"/>
      <c r="X2153" s="1"/>
    </row>
    <row r="2154" spans="1:24" ht="15.75" hidden="1" x14ac:dyDescent="0.25">
      <c r="A2154" s="113" t="str">
        <f t="shared" si="68"/>
        <v>190210.IB</v>
      </c>
      <c r="B2154" s="29" t="s">
        <v>5747</v>
      </c>
      <c r="C2154" s="29" t="s">
        <v>5748</v>
      </c>
      <c r="D2154" s="33">
        <v>43690</v>
      </c>
      <c r="E2154" s="33">
        <v>43692</v>
      </c>
      <c r="F2154" s="30">
        <v>130</v>
      </c>
      <c r="G2154" s="30">
        <v>10</v>
      </c>
      <c r="H2154" s="29" t="s">
        <v>12</v>
      </c>
      <c r="I2154" s="29" t="s">
        <v>15</v>
      </c>
      <c r="J2154" s="30">
        <v>3.3536999999999999</v>
      </c>
      <c r="K2154" s="30">
        <v>3.66</v>
      </c>
      <c r="L2154" s="30"/>
      <c r="M2154" s="30">
        <v>3.87</v>
      </c>
      <c r="N2154" s="84">
        <f>[1]!b_anal_modidura_cnbd(A2154,E2154,1)</f>
        <v>8.0630000000000006</v>
      </c>
      <c r="O2154" s="85">
        <f>[1]!b_anal_yield_cnbd(A2154,D2154-1,1)</f>
        <v>3.4281999999999999</v>
      </c>
      <c r="P2154" s="86">
        <f>IF(U:U="国开1",0.09/N2154+J2154,IF(U:U="国开3",0.14/N2154+J2154,IF(U:U="国开5",0.24/N2154+J2154,IF(U:U="国开7",0.24/N2154+J2154,IF(U:U="国开10",0.29/N2154+J2154,IF(U:U="口行1",0.08/N2154+J2154,IF(U:U="口行2",0.08/N2154+J2154,IF(U:U="口行3",0.08/N2154+J2154,IF(U:U="口行5",0.13/N2154+J2154,IF(U:U="口行7",0.13/N2154+J2154,IF(U:U="口行10",0.18/N2154+J2154,IF(U:U="农发1",0.09/N2154+J2154,IF(U:U="农发2",0.09/N2154+J2154,IF(U:U="农发3",0.09/N2154+J2154,IF(U:U="农发5",0.14/N2154+J2154,IF(U:U="农发7",0.19/N2154+J2154,IF(U:U="农发10",0.19/N2154+J2154,IF(U:U="农发20",0.24/N2154+J2154,IF(U:U="国债1",0.05/N2154+J2154,IF(U:U="国债2",0.05/N2154+J2154,IF(U:U="国债3",0.05/N2154+J2154,IF(U:U="国开0",0,IF(U:U="农发0",0,IF(U:U="国债0",0,IF(U:U="口行0",0,0.1/N2154+J2154)))))))))))))))))))))))))</f>
        <v>3.3896667617512093</v>
      </c>
      <c r="Q2154" s="1"/>
      <c r="R2154" s="88">
        <f t="shared" si="66"/>
        <v>-3.8533238248790624</v>
      </c>
      <c r="S2154" s="1"/>
      <c r="U2154" s="1" t="str">
        <f>IF(I:I="国家开发银行","国开",IF(I:I="中国进出口银行","口行",IF(I:I="中国农业发展银行","农发","国债")))&amp;IF(G:G&lt;1,"0",G2154)</f>
        <v>国开10</v>
      </c>
      <c r="W2154" s="1"/>
      <c r="X2154" s="1"/>
    </row>
    <row r="2155" spans="1:24" ht="15.75" hidden="1" x14ac:dyDescent="0.25">
      <c r="A2155" s="113" t="str">
        <f t="shared" si="68"/>
        <v>190406.IB</v>
      </c>
      <c r="B2155" s="29" t="s">
        <v>5749</v>
      </c>
      <c r="C2155" s="29" t="s">
        <v>5750</v>
      </c>
      <c r="D2155" s="33">
        <v>43691</v>
      </c>
      <c r="E2155" s="33">
        <v>43693</v>
      </c>
      <c r="F2155" s="30">
        <v>60</v>
      </c>
      <c r="G2155" s="30">
        <v>10</v>
      </c>
      <c r="H2155" s="29" t="s">
        <v>12</v>
      </c>
      <c r="I2155" s="29" t="s">
        <v>41</v>
      </c>
      <c r="J2155" s="30">
        <v>3.5013999999999998</v>
      </c>
      <c r="K2155" s="30">
        <v>4.66</v>
      </c>
      <c r="L2155" s="30"/>
      <c r="M2155" s="30">
        <v>1.87</v>
      </c>
      <c r="N2155" s="84">
        <f>[1]!b_anal_modidura_cnbd(A2155,E2155,1)</f>
        <v>8.1489999999999991</v>
      </c>
      <c r="O2155" s="85">
        <f>[1]!b_anal_yield_cnbd(A2155,D2155-1,1)</f>
        <v>3.5550999999999999</v>
      </c>
      <c r="P2155" s="86">
        <f>IF(U:U="国开1",0.09/N2155+J2155,IF(U:U="国开3",0.14/N2155+J2155,IF(U:U="国开5",0.24/N2155+J2155,IF(U:U="国开7",0.24/N2155+J2155,IF(U:U="国开10",0.29/N2155+J2155,IF(U:U="口行1",0.08/N2155+J2155,IF(U:U="口行2",0.08/N2155+J2155,IF(U:U="口行3",0.08/N2155+J2155,IF(U:U="口行5",0.13/N2155+J2155,IF(U:U="口行7",0.13/N2155+J2155,IF(U:U="口行10",0.18/N2155+J2155,IF(U:U="农发1",0.09/N2155+J2155,IF(U:U="农发2",0.09/N2155+J2155,IF(U:U="农发3",0.09/N2155+J2155,IF(U:U="农发5",0.14/N2155+J2155,IF(U:U="农发7",0.19/N2155+J2155,IF(U:U="农发10",0.19/N2155+J2155,IF(U:U="农发20",0.24/N2155+J2155,IF(U:U="国债1",0.05/N2155+J2155,IF(U:U="国债2",0.05/N2155+J2155,IF(U:U="国债3",0.05/N2155+J2155,IF(U:U="国开0",0,IF(U:U="农发0",0,IF(U:U="国债0",0,IF(U:U="口行0",0,0.1/N2155+J2155)))))))))))))))))))))))))</f>
        <v>3.5247157442630996</v>
      </c>
      <c r="Q2155" s="1"/>
      <c r="R2155" s="88">
        <f t="shared" si="66"/>
        <v>-3.038425573690029</v>
      </c>
      <c r="S2155" s="1"/>
      <c r="U2155" s="1" t="str">
        <f>IF(I:I="国家开发银行","国开",IF(I:I="中国进出口银行","口行",IF(I:I="中国农业发展银行","农发","国债")))&amp;IF(G:G&lt;1,"0",G2155)</f>
        <v>农发10</v>
      </c>
      <c r="W2155" s="1"/>
      <c r="X2155" s="1"/>
    </row>
    <row r="2156" spans="1:24" ht="15.75" hidden="1" x14ac:dyDescent="0.25">
      <c r="A2156" s="113" t="str">
        <f t="shared" si="68"/>
        <v>190408.IB</v>
      </c>
      <c r="B2156" s="29" t="s">
        <v>5751</v>
      </c>
      <c r="C2156" s="29" t="s">
        <v>5752</v>
      </c>
      <c r="D2156" s="33">
        <v>43691</v>
      </c>
      <c r="E2156" s="33">
        <v>43693</v>
      </c>
      <c r="F2156" s="30">
        <v>30</v>
      </c>
      <c r="G2156" s="30">
        <v>7</v>
      </c>
      <c r="H2156" s="29" t="s">
        <v>12</v>
      </c>
      <c r="I2156" s="29" t="s">
        <v>41</v>
      </c>
      <c r="J2156" s="30">
        <v>3.5034000000000001</v>
      </c>
      <c r="K2156" s="30">
        <v>4.76</v>
      </c>
      <c r="L2156" s="30"/>
      <c r="M2156" s="30">
        <v>6.29</v>
      </c>
      <c r="N2156" s="84">
        <f>[1]!b_anal_modidura_cnbd(A2156,E2156,1)</f>
        <v>6.0174000000000003</v>
      </c>
      <c r="O2156" s="85">
        <f>[1]!b_anal_yield_cnbd(A2156,D2156-1,1)</f>
        <v>3.5649999999999999</v>
      </c>
      <c r="P2156" s="86">
        <f>IF(U:U="国开1",0.09/N2156+J2156,IF(U:U="国开3",0.14/N2156+J2156,IF(U:U="国开5",0.24/N2156+J2156,IF(U:U="国开7",0.24/N2156+J2156,IF(U:U="国开10",0.29/N2156+J2156,IF(U:U="口行1",0.08/N2156+J2156,IF(U:U="口行2",0.08/N2156+J2156,IF(U:U="口行3",0.08/N2156+J2156,IF(U:U="口行5",0.13/N2156+J2156,IF(U:U="口行7",0.13/N2156+J2156,IF(U:U="口行10",0.18/N2156+J2156,IF(U:U="农发1",0.09/N2156+J2156,IF(U:U="农发2",0.09/N2156+J2156,IF(U:U="农发3",0.09/N2156+J2156,IF(U:U="农发5",0.14/N2156+J2156,IF(U:U="农发7",0.19/N2156+J2156,IF(U:U="农发10",0.19/N2156+J2156,IF(U:U="农发20",0.24/N2156+J2156,IF(U:U="国债1",0.05/N2156+J2156,IF(U:U="国债2",0.05/N2156+J2156,IF(U:U="国债3",0.05/N2156+J2156,IF(U:U="国开0",0,IF(U:U="农发0",0,IF(U:U="国债0",0,IF(U:U="口行0",0,0.1/N2156+J2156)))))))))))))))))))))))))</f>
        <v>3.5349750988799151</v>
      </c>
      <c r="Q2156" s="1"/>
      <c r="R2156" s="88">
        <f t="shared" si="66"/>
        <v>-3.0024901120084824</v>
      </c>
      <c r="S2156" s="1"/>
      <c r="U2156" s="1" t="str">
        <f>IF(I:I="国家开发银行","国开",IF(I:I="中国进出口银行","口行",IF(I:I="中国农业发展银行","农发","国债")))&amp;IF(G:G&lt;1,"0",G2156)</f>
        <v>农发7</v>
      </c>
      <c r="W2156" s="1"/>
      <c r="X2156" s="1"/>
    </row>
    <row r="2157" spans="1:24" ht="15.75" hidden="1" x14ac:dyDescent="0.25">
      <c r="A2157" s="113" t="str">
        <f t="shared" si="68"/>
        <v>190004.IB</v>
      </c>
      <c r="B2157" s="29" t="s">
        <v>5753</v>
      </c>
      <c r="C2157" s="29" t="s">
        <v>5754</v>
      </c>
      <c r="D2157" s="33">
        <v>43691</v>
      </c>
      <c r="E2157" s="33">
        <v>43692</v>
      </c>
      <c r="F2157" s="30">
        <v>460</v>
      </c>
      <c r="G2157" s="30">
        <v>5</v>
      </c>
      <c r="H2157" s="29" t="s">
        <v>12</v>
      </c>
      <c r="I2157" s="29" t="s">
        <v>31</v>
      </c>
      <c r="J2157" s="30">
        <v>2.8288000000000002</v>
      </c>
      <c r="K2157" s="30">
        <v>3.2</v>
      </c>
      <c r="L2157" s="30">
        <v>2.8549000000000002</v>
      </c>
      <c r="M2157" s="30">
        <v>2.17</v>
      </c>
      <c r="N2157" s="84">
        <f>[1]!b_anal_modidura_cnbd(A2157,E2157,1)</f>
        <v>4.2359999999999998</v>
      </c>
      <c r="O2157" s="85">
        <f>[1]!b_anal_yield_cnbd(A2157,D2157-1,1)</f>
        <v>2.8752</v>
      </c>
      <c r="P2157" s="86">
        <f>IF(U:U="国开1",0.09/N2157+J2157,IF(U:U="国开3",0.14/N2157+J2157,IF(U:U="国开5",0.24/N2157+J2157,IF(U:U="国开7",0.24/N2157+J2157,IF(U:U="国开10",0.29/N2157+J2157,IF(U:U="口行1",0.08/N2157+J2157,IF(U:U="口行2",0.08/N2157+J2157,IF(U:U="口行3",0.08/N2157+J2157,IF(U:U="口行5",0.13/N2157+J2157,IF(U:U="口行7",0.13/N2157+J2157,IF(U:U="口行10",0.18/N2157+J2157,IF(U:U="农发1",0.09/N2157+J2157,IF(U:U="农发2",0.09/N2157+J2157,IF(U:U="农发3",0.09/N2157+J2157,IF(U:U="农发5",0.14/N2157+J2157,IF(U:U="农发7",0.19/N2157+J2157,IF(U:U="农发10",0.19/N2157+J2157,IF(U:U="农发20",0.24/N2157+J2157,IF(U:U="国债1",0.05/N2157+J2157,IF(U:U="国债2",0.05/N2157+J2157,IF(U:U="国债3",0.05/N2157+J2157,IF(U:U="国开0",0,IF(U:U="农发0",0,IF(U:U="国债0",0,IF(U:U="口行0",0,0.1/N2157+J2157)))))))))))))))))))))))))</f>
        <v>2.8524071765816812</v>
      </c>
      <c r="Q2157" s="1"/>
      <c r="R2157" s="88">
        <f t="shared" si="66"/>
        <v>-2.2792823418318786</v>
      </c>
      <c r="S2157" s="1"/>
      <c r="U2157" s="1" t="str">
        <f>IF(I:I="国家开发银行","国开",IF(I:I="中国进出口银行","口行",IF(I:I="中国农业发展银行","农发","国债")))&amp;IF(G:G&lt;1,"0",G2157)</f>
        <v>国债5</v>
      </c>
      <c r="W2157" s="1"/>
      <c r="X2157" s="1"/>
    </row>
    <row r="2158" spans="1:24" ht="15.75" hidden="1" x14ac:dyDescent="0.25">
      <c r="A2158" s="113" t="str">
        <f t="shared" si="68"/>
        <v>190306.IB</v>
      </c>
      <c r="B2158" s="29" t="s">
        <v>5755</v>
      </c>
      <c r="C2158" s="29" t="s">
        <v>5756</v>
      </c>
      <c r="D2158" s="33">
        <v>43692</v>
      </c>
      <c r="E2158" s="33">
        <v>43696</v>
      </c>
      <c r="F2158" s="30">
        <v>40</v>
      </c>
      <c r="G2158" s="30">
        <v>3</v>
      </c>
      <c r="H2158" s="29" t="s">
        <v>12</v>
      </c>
      <c r="I2158" s="29" t="s">
        <v>22</v>
      </c>
      <c r="J2158" s="30">
        <v>2.9687999999999999</v>
      </c>
      <c r="K2158" s="30">
        <v>3.97</v>
      </c>
      <c r="L2158" s="30"/>
      <c r="M2158" s="30">
        <v>1.33</v>
      </c>
      <c r="N2158" s="84">
        <f>[1]!b_anal_modidura_cnbd(A2158,E2158,1)</f>
        <v>2.6133999999999999</v>
      </c>
      <c r="O2158" s="85">
        <f>[1]!b_anal_yield_cnbd(A2158,D2158-1,1)</f>
        <v>3.0777999999999999</v>
      </c>
      <c r="P2158" s="86">
        <f>IF(U:U="国开1",0.09/N2158+J2158,IF(U:U="国开3",0.14/N2158+J2158,IF(U:U="国开5",0.24/N2158+J2158,IF(U:U="国开7",0.24/N2158+J2158,IF(U:U="国开10",0.29/N2158+J2158,IF(U:U="口行1",0.08/N2158+J2158,IF(U:U="口行2",0.08/N2158+J2158,IF(U:U="口行3",0.08/N2158+J2158,IF(U:U="口行5",0.13/N2158+J2158,IF(U:U="口行7",0.13/N2158+J2158,IF(U:U="口行10",0.18/N2158+J2158,IF(U:U="农发1",0.09/N2158+J2158,IF(U:U="农发2",0.09/N2158+J2158,IF(U:U="农发3",0.09/N2158+J2158,IF(U:U="农发5",0.14/N2158+J2158,IF(U:U="农发7",0.19/N2158+J2158,IF(U:U="农发10",0.19/N2158+J2158,IF(U:U="农发20",0.24/N2158+J2158,IF(U:U="国债1",0.05/N2158+J2158,IF(U:U="国债2",0.05/N2158+J2158,IF(U:U="国债3",0.05/N2158+J2158,IF(U:U="国开0",0,IF(U:U="农发0",0,IF(U:U="国债0",0,IF(U:U="口行0",0,0.1/N2158+J2158)))))))))))))))))))))))))</f>
        <v>2.9994114639932654</v>
      </c>
      <c r="Q2158" s="1"/>
      <c r="R2158" s="88">
        <f t="shared" si="66"/>
        <v>-7.8388536006734455</v>
      </c>
      <c r="S2158" s="1"/>
      <c r="U2158" s="1" t="str">
        <f>IF(I:I="国家开发银行","国开",IF(I:I="中国进出口银行","口行",IF(I:I="中国农业发展银行","农发","国债")))&amp;IF(G:G&lt;1,"0",G2158)</f>
        <v>口行3</v>
      </c>
      <c r="W2158" s="1"/>
      <c r="X2158" s="1"/>
    </row>
    <row r="2159" spans="1:24" ht="15.75" hidden="1" x14ac:dyDescent="0.25">
      <c r="A2159" s="113" t="str">
        <f t="shared" si="68"/>
        <v>190310.IB</v>
      </c>
      <c r="B2159" s="29" t="s">
        <v>5757</v>
      </c>
      <c r="C2159" s="29" t="s">
        <v>5758</v>
      </c>
      <c r="D2159" s="33">
        <v>43692</v>
      </c>
      <c r="E2159" s="33">
        <v>43696</v>
      </c>
      <c r="F2159" s="30">
        <v>48</v>
      </c>
      <c r="G2159" s="30">
        <v>10</v>
      </c>
      <c r="H2159" s="29" t="s">
        <v>12</v>
      </c>
      <c r="I2159" s="29" t="s">
        <v>22</v>
      </c>
      <c r="J2159" s="30">
        <v>3.5543</v>
      </c>
      <c r="K2159" s="30">
        <v>3.84</v>
      </c>
      <c r="L2159" s="30"/>
      <c r="M2159" s="30">
        <v>1.17</v>
      </c>
      <c r="N2159" s="84">
        <f>[1]!b_anal_modidura_cnbd(A2159,E2159,1)</f>
        <v>7.9641999999999999</v>
      </c>
      <c r="O2159" s="85">
        <f>[1]!b_anal_yield_cnbd(A2159,D2159-1,1)</f>
        <v>3.6200999999999999</v>
      </c>
      <c r="P2159" s="86">
        <f>IF(U:U="国开1",0.09/N2159+J2159,IF(U:U="国开3",0.14/N2159+J2159,IF(U:U="国开5",0.24/N2159+J2159,IF(U:U="国开7",0.24/N2159+J2159,IF(U:U="国开10",0.29/N2159+J2159,IF(U:U="口行1",0.08/N2159+J2159,IF(U:U="口行2",0.08/N2159+J2159,IF(U:U="口行3",0.08/N2159+J2159,IF(U:U="口行5",0.13/N2159+J2159,IF(U:U="口行7",0.13/N2159+J2159,IF(U:U="口行10",0.18/N2159+J2159,IF(U:U="农发1",0.09/N2159+J2159,IF(U:U="农发2",0.09/N2159+J2159,IF(U:U="农发3",0.09/N2159+J2159,IF(U:U="农发5",0.14/N2159+J2159,IF(U:U="农发7",0.19/N2159+J2159,IF(U:U="农发10",0.19/N2159+J2159,IF(U:U="农发20",0.24/N2159+J2159,IF(U:U="国债1",0.05/N2159+J2159,IF(U:U="国债2",0.05/N2159+J2159,IF(U:U="国债3",0.05/N2159+J2159,IF(U:U="国开0",0,IF(U:U="农发0",0,IF(U:U="国债0",0,IF(U:U="口行0",0,0.1/N2159+J2159)))))))))))))))))))))))))</f>
        <v>3.5769011401019561</v>
      </c>
      <c r="Q2159" s="1"/>
      <c r="R2159" s="88">
        <f t="shared" si="66"/>
        <v>-4.3198859898043729</v>
      </c>
      <c r="S2159" s="1"/>
      <c r="U2159" s="1" t="str">
        <f>IF(I:I="国家开发银行","国开",IF(I:I="中国进出口银行","口行",IF(I:I="中国农业发展银行","农发","国债")))&amp;IF(G:G&lt;1,"0",G2159)</f>
        <v>口行10</v>
      </c>
      <c r="W2159" s="1"/>
      <c r="X2159" s="1"/>
    </row>
    <row r="2160" spans="1:24" ht="15.75" hidden="1" x14ac:dyDescent="0.25">
      <c r="A2160" s="113" t="str">
        <f t="shared" si="68"/>
        <v>190209.IB</v>
      </c>
      <c r="B2160" s="29" t="s">
        <v>5759</v>
      </c>
      <c r="C2160" s="29" t="s">
        <v>5760</v>
      </c>
      <c r="D2160" s="33">
        <v>43692</v>
      </c>
      <c r="E2160" s="33">
        <v>43696</v>
      </c>
      <c r="F2160" s="30">
        <v>40</v>
      </c>
      <c r="G2160" s="30">
        <v>7</v>
      </c>
      <c r="H2160" s="29" t="s">
        <v>12</v>
      </c>
      <c r="I2160" s="29" t="s">
        <v>15</v>
      </c>
      <c r="J2160" s="30">
        <v>3.4308000000000001</v>
      </c>
      <c r="K2160" s="30">
        <v>4.88</v>
      </c>
      <c r="L2160" s="30"/>
      <c r="M2160" s="30"/>
      <c r="N2160" s="84">
        <f>[1]!b_anal_modidura_cnbd(A2160,E2160,1)</f>
        <v>6.1</v>
      </c>
      <c r="O2160" s="85">
        <f>[1]!b_anal_yield_cnbd(A2160,D2160-1,1)</f>
        <v>3.4676</v>
      </c>
      <c r="P2160" s="86">
        <f>IF(U:U="国开1",0.09/N2160+J2160,IF(U:U="国开3",0.14/N2160+J2160,IF(U:U="国开5",0.24/N2160+J2160,IF(U:U="国开7",0.24/N2160+J2160,IF(U:U="国开10",0.29/N2160+J2160,IF(U:U="口行1",0.08/N2160+J2160,IF(U:U="口行2",0.08/N2160+J2160,IF(U:U="口行3",0.08/N2160+J2160,IF(U:U="口行5",0.13/N2160+J2160,IF(U:U="口行7",0.13/N2160+J2160,IF(U:U="口行10",0.18/N2160+J2160,IF(U:U="农发1",0.09/N2160+J2160,IF(U:U="农发2",0.09/N2160+J2160,IF(U:U="农发3",0.09/N2160+J2160,IF(U:U="农发5",0.14/N2160+J2160,IF(U:U="农发7",0.19/N2160+J2160,IF(U:U="农发10",0.19/N2160+J2160,IF(U:U="农发20",0.24/N2160+J2160,IF(U:U="国债1",0.05/N2160+J2160,IF(U:U="国债2",0.05/N2160+J2160,IF(U:U="国债3",0.05/N2160+J2160,IF(U:U="国开0",0,IF(U:U="农发0",0,IF(U:U="国债0",0,IF(U:U="口行0",0,0.1/N2160+J2160)))))))))))))))))))))))))</f>
        <v>3.470144262295082</v>
      </c>
      <c r="Q2160" s="1"/>
      <c r="R2160" s="88">
        <f t="shared" si="66"/>
        <v>0.25442622950819782</v>
      </c>
      <c r="S2160" s="1"/>
      <c r="U2160" s="1" t="str">
        <f>IF(I:I="国家开发银行","国开",IF(I:I="中国进出口银行","口行",IF(I:I="中国农业发展银行","农发","国债")))&amp;IF(G:G&lt;1,"0",G2160)</f>
        <v>国开7</v>
      </c>
      <c r="W2160" s="1"/>
      <c r="X2160" s="1"/>
    </row>
    <row r="2161" spans="1:24" ht="15.75" hidden="1" x14ac:dyDescent="0.25">
      <c r="A2161" s="113" t="str">
        <f t="shared" si="68"/>
        <v>190305.IB</v>
      </c>
      <c r="B2161" s="29" t="s">
        <v>5761</v>
      </c>
      <c r="C2161" s="29" t="s">
        <v>5762</v>
      </c>
      <c r="D2161" s="33">
        <v>43692</v>
      </c>
      <c r="E2161" s="33">
        <v>43696</v>
      </c>
      <c r="F2161" s="30">
        <v>50</v>
      </c>
      <c r="G2161" s="30">
        <v>5</v>
      </c>
      <c r="H2161" s="29" t="s">
        <v>12</v>
      </c>
      <c r="I2161" s="29" t="s">
        <v>22</v>
      </c>
      <c r="J2161" s="30">
        <v>3.2448000000000001</v>
      </c>
      <c r="K2161" s="30">
        <v>3.44</v>
      </c>
      <c r="L2161" s="30"/>
      <c r="M2161" s="30">
        <v>1.23</v>
      </c>
      <c r="N2161" s="84">
        <f>[1]!b_anal_modidura_cnbd(A2161,E2161,1)</f>
        <v>4.0396000000000001</v>
      </c>
      <c r="O2161" s="85">
        <f>[1]!b_anal_yield_cnbd(A2161,D2161-1,1)</f>
        <v>3.32</v>
      </c>
      <c r="P2161" s="86">
        <f>IF(U:U="国开1",0.09/N2161+J2161,IF(U:U="国开3",0.14/N2161+J2161,IF(U:U="国开5",0.24/N2161+J2161,IF(U:U="国开7",0.24/N2161+J2161,IF(U:U="国开10",0.29/N2161+J2161,IF(U:U="口行1",0.08/N2161+J2161,IF(U:U="口行2",0.08/N2161+J2161,IF(U:U="口行3",0.08/N2161+J2161,IF(U:U="口行5",0.13/N2161+J2161,IF(U:U="口行7",0.13/N2161+J2161,IF(U:U="口行10",0.18/N2161+J2161,IF(U:U="农发1",0.09/N2161+J2161,IF(U:U="农发2",0.09/N2161+J2161,IF(U:U="农发3",0.09/N2161+J2161,IF(U:U="农发5",0.14/N2161+J2161,IF(U:U="农发7",0.19/N2161+J2161,IF(U:U="农发10",0.19/N2161+J2161,IF(U:U="农发20",0.24/N2161+J2161,IF(U:U="国债1",0.05/N2161+J2161,IF(U:U="国债2",0.05/N2161+J2161,IF(U:U="国债3",0.05/N2161+J2161,IF(U:U="国开0",0,IF(U:U="农发0",0,IF(U:U="国债0",0,IF(U:U="口行0",0,0.1/N2161+J2161)))))))))))))))))))))))))</f>
        <v>3.2769814040994159</v>
      </c>
      <c r="Q2161" s="1"/>
      <c r="R2161" s="88">
        <f t="shared" si="66"/>
        <v>-4.3018595900583989</v>
      </c>
      <c r="S2161" s="1"/>
      <c r="U2161" s="1" t="str">
        <f>IF(I:I="国家开发银行","国开",IF(I:I="中国进出口银行","口行",IF(I:I="中国农业发展银行","农发","国债")))&amp;IF(G:G&lt;1,"0",G2161)</f>
        <v>口行5</v>
      </c>
      <c r="W2161" s="1"/>
      <c r="X2161" s="1"/>
    </row>
    <row r="2162" spans="1:24" ht="15.75" hidden="1" x14ac:dyDescent="0.25">
      <c r="A2162" s="113" t="str">
        <f t="shared" si="68"/>
        <v>190207.IB</v>
      </c>
      <c r="B2162" s="29" t="s">
        <v>5763</v>
      </c>
      <c r="C2162" s="29" t="s">
        <v>5764</v>
      </c>
      <c r="D2162" s="33">
        <v>43692</v>
      </c>
      <c r="E2162" s="33">
        <v>43696</v>
      </c>
      <c r="F2162" s="30">
        <v>40</v>
      </c>
      <c r="G2162" s="30">
        <v>3</v>
      </c>
      <c r="H2162" s="29" t="s">
        <v>12</v>
      </c>
      <c r="I2162" s="29" t="s">
        <v>15</v>
      </c>
      <c r="J2162" s="30">
        <v>2.9024000000000001</v>
      </c>
      <c r="K2162" s="30">
        <v>5.98</v>
      </c>
      <c r="L2162" s="30"/>
      <c r="M2162" s="30">
        <v>2.04</v>
      </c>
      <c r="N2162" s="84">
        <f>[1]!b_anal_modidura_cnbd(A2162,E2162,1)</f>
        <v>2.5741000000000001</v>
      </c>
      <c r="O2162" s="85">
        <f>[1]!b_anal_yield_cnbd(A2162,D2162-1,1)</f>
        <v>3.0326</v>
      </c>
      <c r="P2162" s="86">
        <f>IF(U:U="国开1",0.09/N2162+J2162,IF(U:U="国开3",0.14/N2162+J2162,IF(U:U="国开5",0.24/N2162+J2162,IF(U:U="国开7",0.24/N2162+J2162,IF(U:U="国开10",0.29/N2162+J2162,IF(U:U="口行1",0.08/N2162+J2162,IF(U:U="口行2",0.08/N2162+J2162,IF(U:U="口行3",0.08/N2162+J2162,IF(U:U="口行5",0.13/N2162+J2162,IF(U:U="口行7",0.13/N2162+J2162,IF(U:U="口行10",0.18/N2162+J2162,IF(U:U="农发1",0.09/N2162+J2162,IF(U:U="农发2",0.09/N2162+J2162,IF(U:U="农发3",0.09/N2162+J2162,IF(U:U="农发5",0.14/N2162+J2162,IF(U:U="农发7",0.19/N2162+J2162,IF(U:U="农发10",0.19/N2162+J2162,IF(U:U="农发20",0.24/N2162+J2162,IF(U:U="国债1",0.05/N2162+J2162,IF(U:U="国债2",0.05/N2162+J2162,IF(U:U="国债3",0.05/N2162+J2162,IF(U:U="国开0",0,IF(U:U="农发0",0,IF(U:U="国债0",0,IF(U:U="口行0",0,0.1/N2162+J2162)))))))))))))))))))))))))</f>
        <v>2.9567879414164175</v>
      </c>
      <c r="Q2162" s="1"/>
      <c r="R2162" s="88">
        <f t="shared" si="66"/>
        <v>-7.581205858358242</v>
      </c>
      <c r="S2162" s="1"/>
      <c r="U2162" s="1" t="str">
        <f>IF(I:I="国家开发银行","国开",IF(I:I="中国进出口银行","口行",IF(I:I="中国农业发展银行","农发","国债")))&amp;IF(G:G&lt;1,"0",G2162)</f>
        <v>国开3</v>
      </c>
      <c r="W2162" s="1"/>
      <c r="X2162" s="1"/>
    </row>
    <row r="2163" spans="1:24" ht="15.75" hidden="1" x14ac:dyDescent="0.25">
      <c r="A2163" s="113" t="str">
        <f t="shared" si="68"/>
        <v>190010.IB</v>
      </c>
      <c r="B2163" s="29" t="s">
        <v>5765</v>
      </c>
      <c r="C2163" s="29" t="s">
        <v>5766</v>
      </c>
      <c r="D2163" s="33">
        <v>43693</v>
      </c>
      <c r="E2163" s="33">
        <v>43696</v>
      </c>
      <c r="F2163" s="30">
        <v>375.6</v>
      </c>
      <c r="G2163" s="30">
        <v>30</v>
      </c>
      <c r="H2163" s="29" t="s">
        <v>12</v>
      </c>
      <c r="I2163" s="29" t="s">
        <v>31</v>
      </c>
      <c r="J2163" s="30">
        <v>3.6255999999999999</v>
      </c>
      <c r="K2163" s="30">
        <v>2.73</v>
      </c>
      <c r="L2163" s="30"/>
      <c r="M2163" s="30">
        <v>2.2799999999999998</v>
      </c>
      <c r="N2163" s="84">
        <f>[1]!b_anal_modidura_cnbd(A2163,E2163,1)</f>
        <v>17.907599999999999</v>
      </c>
      <c r="O2163" s="85">
        <f>[1]!b_anal_yield_cnbd(A2163,D2163-1,1)</f>
        <v>3.6</v>
      </c>
      <c r="P2163" s="86">
        <f>IF(U:U="国开1",0.09/N2163+J2163,IF(U:U="国开3",0.14/N2163+J2163,IF(U:U="国开5",0.24/N2163+J2163,IF(U:U="国开7",0.24/N2163+J2163,IF(U:U="国开10",0.29/N2163+J2163,IF(U:U="口行1",0.08/N2163+J2163,IF(U:U="口行2",0.08/N2163+J2163,IF(U:U="口行3",0.08/N2163+J2163,IF(U:U="口行5",0.13/N2163+J2163,IF(U:U="口行7",0.13/N2163+J2163,IF(U:U="口行10",0.18/N2163+J2163,IF(U:U="农发1",0.09/N2163+J2163,IF(U:U="农发2",0.09/N2163+J2163,IF(U:U="农发3",0.09/N2163+J2163,IF(U:U="农发5",0.14/N2163+J2163,IF(U:U="农发7",0.19/N2163+J2163,IF(U:U="农发10",0.19/N2163+J2163,IF(U:U="农发20",0.24/N2163+J2163,IF(U:U="国债1",0.05/N2163+J2163,IF(U:U="国债2",0.05/N2163+J2163,IF(U:U="国债3",0.05/N2163+J2163,IF(U:U="国开0",0,IF(U:U="农发0",0,IF(U:U="国债0",0,IF(U:U="口行0",0,0.1/N2163+J2163)))))))))))))))))))))))))</f>
        <v>3.6311842212245078</v>
      </c>
      <c r="Q2163" s="1"/>
      <c r="R2163" s="88">
        <f t="shared" si="66"/>
        <v>3.1184221224507702</v>
      </c>
      <c r="S2163" s="1"/>
      <c r="U2163" s="1" t="str">
        <f>IF(I:I="国家开发银行","国开",IF(I:I="中国进出口银行","口行",IF(I:I="中国农业发展银行","农发","国债")))&amp;IF(G:G&lt;1,"0",G2163)</f>
        <v>国债30</v>
      </c>
      <c r="W2163" s="1"/>
      <c r="X2163" s="1"/>
    </row>
    <row r="2164" spans="1:24" ht="15.75" hidden="1" x14ac:dyDescent="0.25">
      <c r="A2164" s="113" t="str">
        <f t="shared" si="68"/>
        <v>190409.IB</v>
      </c>
      <c r="B2164" s="29" t="s">
        <v>5767</v>
      </c>
      <c r="C2164" s="29" t="s">
        <v>5768</v>
      </c>
      <c r="D2164" s="33">
        <v>43696</v>
      </c>
      <c r="E2164" s="33">
        <v>43698</v>
      </c>
      <c r="F2164" s="30">
        <v>30</v>
      </c>
      <c r="G2164" s="30">
        <v>5</v>
      </c>
      <c r="H2164" s="29" t="s">
        <v>12</v>
      </c>
      <c r="I2164" s="29" t="s">
        <v>41</v>
      </c>
      <c r="J2164" s="30">
        <v>3.2115999999999998</v>
      </c>
      <c r="K2164" s="30">
        <v>4.4000000000000004</v>
      </c>
      <c r="L2164" s="30"/>
      <c r="M2164" s="30">
        <v>2.25</v>
      </c>
      <c r="N2164" s="84">
        <f>[1]!b_anal_modidura_cnbd(A2164,E2164,1)</f>
        <v>4.5270000000000001</v>
      </c>
      <c r="O2164" s="85">
        <f>[1]!b_anal_yield_cnbd(A2164,D2164,1)</f>
        <v>3.2515000000000001</v>
      </c>
      <c r="P2164" s="86">
        <f>IF(U:U="国开1",0.09/N2164+J2164,IF(U:U="国开3",0.14/N2164+J2164,IF(U:U="国开5",0.24/N2164+J2164,IF(U:U="国开7",0.24/N2164+J2164,IF(U:U="国开10",0.29/N2164+J2164,IF(U:U="口行1",0.08/N2164+J2164,IF(U:U="口行2",0.08/N2164+J2164,IF(U:U="口行3",0.08/N2164+J2164,IF(U:U="口行5",0.13/N2164+J2164,IF(U:U="口行7",0.13/N2164+J2164,IF(U:U="口行10",0.18/N2164+J2164,IF(U:U="农发1",0.09/N2164+J2164,IF(U:U="农发2",0.09/N2164+J2164,IF(U:U="农发3",0.09/N2164+J2164,IF(U:U="农发5",0.14/N2164+J2164,IF(U:U="农发7",0.19/N2164+J2164,IF(U:U="农发10",0.19/N2164+J2164,IF(U:U="农发20",0.24/N2164+J2164,IF(U:U="国债1",0.05/N2164+J2164,IF(U:U="国债2",0.05/N2164+J2164,IF(U:U="国债3",0.05/N2164+J2164,IF(U:U="国开0",0,IF(U:U="农发0",0,IF(U:U="国债0",0,IF(U:U="口行0",0,0.1/N2164+J2164)))))))))))))))))))))))))</f>
        <v>3.2425255577645236</v>
      </c>
      <c r="Q2164" s="1"/>
      <c r="R2164" s="88">
        <f t="shared" si="66"/>
        <v>-0.89744422354764986</v>
      </c>
      <c r="S2164" s="1"/>
      <c r="U2164" s="1" t="str">
        <f>IF(I:I="国家开发银行","国开",IF(I:I="中国进出口银行","口行",IF(I:I="中国农业发展银行","农发","国债")))&amp;IF(G:G&lt;1,"0",G2164)</f>
        <v>农发5</v>
      </c>
      <c r="W2164" s="1"/>
      <c r="X2164" s="1"/>
    </row>
    <row r="2165" spans="1:24" ht="15.75" hidden="1" x14ac:dyDescent="0.25">
      <c r="A2165" s="113" t="str">
        <f t="shared" si="68"/>
        <v>190407.IB</v>
      </c>
      <c r="B2165" s="29" t="s">
        <v>5769</v>
      </c>
      <c r="C2165" s="29" t="s">
        <v>5770</v>
      </c>
      <c r="D2165" s="33">
        <v>43696</v>
      </c>
      <c r="E2165" s="33">
        <v>43698</v>
      </c>
      <c r="F2165" s="30">
        <v>30</v>
      </c>
      <c r="G2165" s="30">
        <v>3</v>
      </c>
      <c r="H2165" s="29" t="s">
        <v>12</v>
      </c>
      <c r="I2165" s="29" t="s">
        <v>41</v>
      </c>
      <c r="J2165" s="30">
        <v>2.9540000000000002</v>
      </c>
      <c r="K2165" s="30">
        <v>4.78</v>
      </c>
      <c r="L2165" s="30"/>
      <c r="M2165" s="30">
        <v>14</v>
      </c>
      <c r="N2165" s="84">
        <f>[1]!b_anal_modidura_cnbd(A2165,E2165,1)</f>
        <v>2.7309999999999999</v>
      </c>
      <c r="O2165" s="85">
        <f>[1]!b_anal_yield_cnbd(A2165,D2165,1)</f>
        <v>3.0154000000000001</v>
      </c>
      <c r="P2165" s="86">
        <f>IF(U:U="国开1",0.09/N2165+J2165,IF(U:U="国开3",0.14/N2165+J2165,IF(U:U="国开5",0.24/N2165+J2165,IF(U:U="国开7",0.24/N2165+J2165,IF(U:U="国开10",0.29/N2165+J2165,IF(U:U="口行1",0.08/N2165+J2165,IF(U:U="口行2",0.08/N2165+J2165,IF(U:U="口行3",0.08/N2165+J2165,IF(U:U="口行5",0.13/N2165+J2165,IF(U:U="口行7",0.13/N2165+J2165,IF(U:U="口行10",0.18/N2165+J2165,IF(U:U="农发1",0.09/N2165+J2165,IF(U:U="农发2",0.09/N2165+J2165,IF(U:U="农发3",0.09/N2165+J2165,IF(U:U="农发5",0.14/N2165+J2165,IF(U:U="农发7",0.19/N2165+J2165,IF(U:U="农发10",0.19/N2165+J2165,IF(U:U="农发20",0.24/N2165+J2165,IF(U:U="国债1",0.05/N2165+J2165,IF(U:U="国债2",0.05/N2165+J2165,IF(U:U="国债3",0.05/N2165+J2165,IF(U:U="国开0",0,IF(U:U="农发0",0,IF(U:U="国债0",0,IF(U:U="口行0",0,0.1/N2165+J2165)))))))))))))))))))))))))</f>
        <v>2.986954961552545</v>
      </c>
      <c r="Q2165" s="1"/>
      <c r="R2165" s="88">
        <f t="shared" si="66"/>
        <v>-2.8445038447455051</v>
      </c>
      <c r="S2165" s="1"/>
      <c r="U2165" s="1" t="str">
        <f>IF(I:I="国家开发银行","国开",IF(I:I="中国进出口银行","口行",IF(I:I="中国农业发展银行","农发","国债")))&amp;IF(G:G&lt;1,"0",G2165)</f>
        <v>农发3</v>
      </c>
      <c r="W2165" s="1"/>
      <c r="X2165" s="1"/>
    </row>
    <row r="2166" spans="1:24" ht="15.75" hidden="1" x14ac:dyDescent="0.25">
      <c r="A2166" s="113" t="str">
        <f t="shared" si="68"/>
        <v>190210.IB</v>
      </c>
      <c r="B2166" s="29" t="s">
        <v>5771</v>
      </c>
      <c r="C2166" s="29" t="s">
        <v>5772</v>
      </c>
      <c r="D2166" s="33">
        <v>43697</v>
      </c>
      <c r="E2166" s="33">
        <v>43700</v>
      </c>
      <c r="F2166" s="30">
        <v>120</v>
      </c>
      <c r="G2166" s="30">
        <v>10</v>
      </c>
      <c r="H2166" s="29" t="s">
        <v>12</v>
      </c>
      <c r="I2166" s="29" t="s">
        <v>15</v>
      </c>
      <c r="J2166" s="30">
        <v>3.3530000000000002</v>
      </c>
      <c r="K2166" s="30">
        <v>3.73</v>
      </c>
      <c r="L2166" s="30"/>
      <c r="M2166" s="30">
        <v>3.79</v>
      </c>
      <c r="N2166" s="84">
        <f>[1]!b_anal_modidura_cnbd(A2166,E2166,1)</f>
        <v>8.0386000000000006</v>
      </c>
      <c r="O2166" s="85">
        <f>[1]!b_anal_yield_cnbd(A2166,D2166-1,1)</f>
        <v>3.3917999999999999</v>
      </c>
      <c r="P2166" s="86">
        <f>IF(U:U="国开1",0.09/N2166+J2166,IF(U:U="国开3",0.14/N2166+J2166,IF(U:U="国开5",0.24/N2166+J2166,IF(U:U="国开7",0.24/N2166+J2166,IF(U:U="国开10",0.29/N2166+J2166,IF(U:U="口行1",0.08/N2166+J2166,IF(U:U="口行2",0.08/N2166+J2166,IF(U:U="口行3",0.08/N2166+J2166,IF(U:U="口行5",0.13/N2166+J2166,IF(U:U="口行7",0.13/N2166+J2166,IF(U:U="口行10",0.18/N2166+J2166,IF(U:U="农发1",0.09/N2166+J2166,IF(U:U="农发2",0.09/N2166+J2166,IF(U:U="农发3",0.09/N2166+J2166,IF(U:U="农发5",0.14/N2166+J2166,IF(U:U="农发7",0.19/N2166+J2166,IF(U:U="农发10",0.19/N2166+J2166,IF(U:U="农发20",0.24/N2166+J2166,IF(U:U="国债1",0.05/N2166+J2166,IF(U:U="国债2",0.05/N2166+J2166,IF(U:U="国债3",0.05/N2166+J2166,IF(U:U="国开0",0,IF(U:U="农发0",0,IF(U:U="国债0",0,IF(U:U="口行0",0,0.1/N2166+J2166)))))))))))))))))))))))))</f>
        <v>3.3890759336202825</v>
      </c>
      <c r="Q2166" s="1"/>
      <c r="R2166" s="88">
        <f t="shared" si="66"/>
        <v>-0.27240663797174491</v>
      </c>
      <c r="S2166" s="1"/>
      <c r="U2166" s="1" t="str">
        <f>IF(I:I="国家开发银行","国开",IF(I:I="中国进出口银行","口行",IF(I:I="中国农业发展银行","农发","国债")))&amp;IF(G:G&lt;1,"0",G2166)</f>
        <v>国开10</v>
      </c>
      <c r="W2166" s="1"/>
      <c r="X2166" s="1"/>
    </row>
    <row r="2167" spans="1:24" ht="15.75" hidden="1" x14ac:dyDescent="0.25">
      <c r="A2167" s="113" t="str">
        <f t="shared" si="68"/>
        <v>190208.IB</v>
      </c>
      <c r="B2167" s="29" t="s">
        <v>5773</v>
      </c>
      <c r="C2167" s="29" t="s">
        <v>5774</v>
      </c>
      <c r="D2167" s="33">
        <v>43697</v>
      </c>
      <c r="E2167" s="33">
        <v>43700</v>
      </c>
      <c r="F2167" s="30">
        <v>72</v>
      </c>
      <c r="G2167" s="30">
        <v>5</v>
      </c>
      <c r="H2167" s="29" t="s">
        <v>12</v>
      </c>
      <c r="I2167" s="29" t="s">
        <v>15</v>
      </c>
      <c r="J2167" s="30">
        <v>3.1585999999999999</v>
      </c>
      <c r="K2167" s="30">
        <v>4.26</v>
      </c>
      <c r="L2167" s="30"/>
      <c r="M2167" s="30">
        <v>3.75</v>
      </c>
      <c r="N2167" s="84">
        <f>[1]!b_anal_modidura_cnbd(A2167,E2167,1)</f>
        <v>4.3947000000000003</v>
      </c>
      <c r="O2167" s="85">
        <f>[1]!b_anal_yield_cnbd(A2167,D2167-1,1)</f>
        <v>3.2475999999999998</v>
      </c>
      <c r="P2167" s="86">
        <f>IF(U:U="国开1",0.09/N2167+J2167,IF(U:U="国开3",0.14/N2167+J2167,IF(U:U="国开5",0.24/N2167+J2167,IF(U:U="国开7",0.24/N2167+J2167,IF(U:U="国开10",0.29/N2167+J2167,IF(U:U="口行1",0.08/N2167+J2167,IF(U:U="口行2",0.08/N2167+J2167,IF(U:U="口行3",0.08/N2167+J2167,IF(U:U="口行5",0.13/N2167+J2167,IF(U:U="口行7",0.13/N2167+J2167,IF(U:U="口行10",0.18/N2167+J2167,IF(U:U="农发1",0.09/N2167+J2167,IF(U:U="农发2",0.09/N2167+J2167,IF(U:U="农发3",0.09/N2167+J2167,IF(U:U="农发5",0.14/N2167+J2167,IF(U:U="农发7",0.19/N2167+J2167,IF(U:U="农发10",0.19/N2167+J2167,IF(U:U="农发20",0.24/N2167+J2167,IF(U:U="国债1",0.05/N2167+J2167,IF(U:U="国债2",0.05/N2167+J2167,IF(U:U="国债3",0.05/N2167+J2167,IF(U:U="国开0",0,IF(U:U="农发0",0,IF(U:U="国债0",0,IF(U:U="口行0",0,0.1/N2167+J2167)))))))))))))))))))))))))</f>
        <v>3.2132112362618606</v>
      </c>
      <c r="Q2167" s="1"/>
      <c r="R2167" s="88">
        <f t="shared" si="66"/>
        <v>-3.4388763738139261</v>
      </c>
      <c r="S2167" s="1"/>
      <c r="U2167" s="1" t="str">
        <f>IF(I:I="国家开发银行","国开",IF(I:I="中国进出口银行","口行",IF(I:I="中国农业发展银行","农发","国债")))&amp;IF(G:G&lt;1,"0",G2167)</f>
        <v>国开5</v>
      </c>
      <c r="W2167" s="1"/>
      <c r="X2167" s="1"/>
    </row>
    <row r="2168" spans="1:24" ht="15.75" hidden="1" x14ac:dyDescent="0.25">
      <c r="A2168" s="113" t="str">
        <f t="shared" si="68"/>
        <v>190006.IB</v>
      </c>
      <c r="B2168" s="29" t="s">
        <v>5775</v>
      </c>
      <c r="C2168" s="29" t="s">
        <v>5776</v>
      </c>
      <c r="D2168" s="33">
        <v>43698</v>
      </c>
      <c r="E2168" s="33">
        <v>43699</v>
      </c>
      <c r="F2168" s="30">
        <v>460.2</v>
      </c>
      <c r="G2168" s="30">
        <v>10</v>
      </c>
      <c r="H2168" s="29" t="s">
        <v>12</v>
      </c>
      <c r="I2168" s="29" t="s">
        <v>31</v>
      </c>
      <c r="J2168" s="30">
        <v>3.0156999999999998</v>
      </c>
      <c r="K2168" s="30">
        <v>2.79</v>
      </c>
      <c r="L2168" s="30">
        <v>3.0419999999999998</v>
      </c>
      <c r="M2168" s="30">
        <v>4.96</v>
      </c>
      <c r="N2168" s="84">
        <f>[1]!b_anal_modidura_cnbd(A2168,E2168,1)</f>
        <v>8.2461000000000002</v>
      </c>
      <c r="O2168" s="85">
        <f>[1]!b_anal_yield_cnbd(A2168,D2168-1,1)</f>
        <v>3.0301</v>
      </c>
      <c r="P2168" s="86">
        <f>IF(U:U="国开1",0.09/N2168+J2168,IF(U:U="国开3",0.14/N2168+J2168,IF(U:U="国开5",0.24/N2168+J2168,IF(U:U="国开7",0.24/N2168+J2168,IF(U:U="国开10",0.29/N2168+J2168,IF(U:U="口行1",0.08/N2168+J2168,IF(U:U="口行2",0.08/N2168+J2168,IF(U:U="口行3",0.08/N2168+J2168,IF(U:U="口行5",0.13/N2168+J2168,IF(U:U="口行7",0.13/N2168+J2168,IF(U:U="口行10",0.18/N2168+J2168,IF(U:U="农发1",0.09/N2168+J2168,IF(U:U="农发2",0.09/N2168+J2168,IF(U:U="农发3",0.09/N2168+J2168,IF(U:U="农发5",0.14/N2168+J2168,IF(U:U="农发7",0.19/N2168+J2168,IF(U:U="农发10",0.19/N2168+J2168,IF(U:U="农发20",0.24/N2168+J2168,IF(U:U="国债1",0.05/N2168+J2168,IF(U:U="国债2",0.05/N2168+J2168,IF(U:U="国债3",0.05/N2168+J2168,IF(U:U="国开0",0,IF(U:U="农发0",0,IF(U:U="国债0",0,IF(U:U="口行0",0,0.1/N2168+J2168)))))))))))))))))))))))))</f>
        <v>3.0278269448587816</v>
      </c>
      <c r="Q2168" s="1"/>
      <c r="R2168" s="88">
        <f t="shared" si="66"/>
        <v>-0.22730551412184496</v>
      </c>
      <c r="S2168" s="1"/>
      <c r="U2168" s="1" t="str">
        <f>IF(I:I="国家开发银行","国开",IF(I:I="中国进出口银行","口行",IF(I:I="中国农业发展银行","农发","国债")))&amp;IF(G:G&lt;1,"0",G2168)</f>
        <v>国债10</v>
      </c>
      <c r="W2168" s="1"/>
      <c r="X2168" s="1"/>
    </row>
    <row r="2169" spans="1:24" ht="15.75" hidden="1" x14ac:dyDescent="0.25">
      <c r="A2169" s="113" t="str">
        <f t="shared" si="68"/>
        <v>190408.IB</v>
      </c>
      <c r="B2169" s="29" t="s">
        <v>5777</v>
      </c>
      <c r="C2169" s="29" t="s">
        <v>5778</v>
      </c>
      <c r="D2169" s="33">
        <v>43698</v>
      </c>
      <c r="E2169" s="33">
        <v>43700</v>
      </c>
      <c r="F2169" s="30">
        <v>30</v>
      </c>
      <c r="G2169" s="30">
        <v>7</v>
      </c>
      <c r="H2169" s="29" t="s">
        <v>12</v>
      </c>
      <c r="I2169" s="29" t="s">
        <v>41</v>
      </c>
      <c r="J2169" s="30">
        <v>3.5143</v>
      </c>
      <c r="K2169" s="30">
        <v>3.47</v>
      </c>
      <c r="L2169" s="30"/>
      <c r="M2169" s="30">
        <v>1.22</v>
      </c>
      <c r="N2169" s="84">
        <f>[1]!b_anal_modidura_cnbd(A2169,E2169,1)</f>
        <v>5.9968000000000004</v>
      </c>
      <c r="O2169" s="85">
        <f>[1]!b_anal_yield_cnbd(A2169,D2169-1,1)</f>
        <v>3.5406</v>
      </c>
      <c r="P2169" s="86">
        <f>IF(U:U="国开1",0.09/N2169+J2169,IF(U:U="国开3",0.14/N2169+J2169,IF(U:U="国开5",0.24/N2169+J2169,IF(U:U="国开7",0.24/N2169+J2169,IF(U:U="国开10",0.29/N2169+J2169,IF(U:U="口行1",0.08/N2169+J2169,IF(U:U="口行2",0.08/N2169+J2169,IF(U:U="口行3",0.08/N2169+J2169,IF(U:U="口行5",0.13/N2169+J2169,IF(U:U="口行7",0.13/N2169+J2169,IF(U:U="口行10",0.18/N2169+J2169,IF(U:U="农发1",0.09/N2169+J2169,IF(U:U="农发2",0.09/N2169+J2169,IF(U:U="农发3",0.09/N2169+J2169,IF(U:U="农发5",0.14/N2169+J2169,IF(U:U="农发7",0.19/N2169+J2169,IF(U:U="农发10",0.19/N2169+J2169,IF(U:U="农发20",0.24/N2169+J2169,IF(U:U="国债1",0.05/N2169+J2169,IF(U:U="国债2",0.05/N2169+J2169,IF(U:U="国债3",0.05/N2169+J2169,IF(U:U="国开0",0,IF(U:U="农发0",0,IF(U:U="国债0",0,IF(U:U="口行0",0,0.1/N2169+J2169)))))))))))))))))))))))))</f>
        <v>3.5459835645677695</v>
      </c>
      <c r="Q2169" s="1"/>
      <c r="R2169" s="88">
        <f t="shared" si="66"/>
        <v>0.53835645677695609</v>
      </c>
      <c r="S2169" s="1"/>
      <c r="U2169" s="1" t="str">
        <f>IF(I:I="国家开发银行","国开",IF(I:I="中国进出口银行","口行",IF(I:I="中国农业发展银行","农发","国债")))&amp;IF(G:G&lt;1,"0",G2169)</f>
        <v>农发7</v>
      </c>
      <c r="W2169" s="1"/>
      <c r="X2169" s="1"/>
    </row>
    <row r="2170" spans="1:24" ht="15.75" hidden="1" x14ac:dyDescent="0.25">
      <c r="A2170" s="113" t="str">
        <f t="shared" si="68"/>
        <v>190406.IB</v>
      </c>
      <c r="B2170" s="29" t="s">
        <v>5779</v>
      </c>
      <c r="C2170" s="29" t="s">
        <v>5780</v>
      </c>
      <c r="D2170" s="33">
        <v>43698</v>
      </c>
      <c r="E2170" s="33">
        <v>43700</v>
      </c>
      <c r="F2170" s="30">
        <v>60</v>
      </c>
      <c r="G2170" s="30">
        <v>10</v>
      </c>
      <c r="H2170" s="29" t="s">
        <v>12</v>
      </c>
      <c r="I2170" s="29" t="s">
        <v>41</v>
      </c>
      <c r="J2170" s="30">
        <v>3.548</v>
      </c>
      <c r="K2170" s="30">
        <v>3.54</v>
      </c>
      <c r="L2170" s="30"/>
      <c r="M2170" s="30">
        <v>1.82</v>
      </c>
      <c r="N2170" s="84">
        <f>[1]!b_anal_modidura_cnbd(A2170,E2170,1)</f>
        <v>8.1265000000000001</v>
      </c>
      <c r="O2170" s="85">
        <f>[1]!b_anal_yield_cnbd(A2170,D2170-1,1)</f>
        <v>3.5688</v>
      </c>
      <c r="P2170" s="86">
        <f>IF(U:U="国开1",0.09/N2170+J2170,IF(U:U="国开3",0.14/N2170+J2170,IF(U:U="国开5",0.24/N2170+J2170,IF(U:U="国开7",0.24/N2170+J2170,IF(U:U="国开10",0.29/N2170+J2170,IF(U:U="口行1",0.08/N2170+J2170,IF(U:U="口行2",0.08/N2170+J2170,IF(U:U="口行3",0.08/N2170+J2170,IF(U:U="口行5",0.13/N2170+J2170,IF(U:U="口行7",0.13/N2170+J2170,IF(U:U="口行10",0.18/N2170+J2170,IF(U:U="农发1",0.09/N2170+J2170,IF(U:U="农发2",0.09/N2170+J2170,IF(U:U="农发3",0.09/N2170+J2170,IF(U:U="农发5",0.14/N2170+J2170,IF(U:U="农发7",0.19/N2170+J2170,IF(U:U="农发10",0.19/N2170+J2170,IF(U:U="农发20",0.24/N2170+J2170,IF(U:U="国债1",0.05/N2170+J2170,IF(U:U="国债2",0.05/N2170+J2170,IF(U:U="国债3",0.05/N2170+J2170,IF(U:U="国开0",0,IF(U:U="农发0",0,IF(U:U="国债0",0,IF(U:U="口行0",0,0.1/N2170+J2170)))))))))))))))))))))))))</f>
        <v>3.5713802990217189</v>
      </c>
      <c r="Q2170" s="1"/>
      <c r="R2170" s="88">
        <f t="shared" si="66"/>
        <v>0.25802990217189681</v>
      </c>
      <c r="S2170" s="1"/>
      <c r="U2170" s="1" t="str">
        <f>IF(I:I="国家开发银行","国开",IF(I:I="中国进出口银行","口行",IF(I:I="中国农业发展银行","农发","国债")))&amp;IF(G:G&lt;1,"0",G2170)</f>
        <v>农发10</v>
      </c>
      <c r="W2170" s="1"/>
      <c r="X2170" s="1"/>
    </row>
    <row r="2171" spans="1:24" ht="15.75" hidden="1" x14ac:dyDescent="0.25">
      <c r="A2171" s="113" t="str">
        <f t="shared" si="68"/>
        <v>190305.IB</v>
      </c>
      <c r="B2171" s="29" t="s">
        <v>5781</v>
      </c>
      <c r="C2171" s="29" t="s">
        <v>5782</v>
      </c>
      <c r="D2171" s="33">
        <v>43699</v>
      </c>
      <c r="E2171" s="33">
        <v>43703</v>
      </c>
      <c r="F2171" s="30">
        <v>50</v>
      </c>
      <c r="G2171" s="30">
        <v>5</v>
      </c>
      <c r="H2171" s="29" t="s">
        <v>12</v>
      </c>
      <c r="I2171" s="29" t="s">
        <v>22</v>
      </c>
      <c r="J2171" s="30">
        <v>3.2991000000000001</v>
      </c>
      <c r="K2171" s="30">
        <v>3.21</v>
      </c>
      <c r="L2171" s="30"/>
      <c r="M2171" s="30">
        <v>1.73</v>
      </c>
      <c r="N2171" s="84">
        <f>[1]!b_anal_modidura_cnbd(A2171,E2171,1)</f>
        <v>4.0201000000000002</v>
      </c>
      <c r="O2171" s="85">
        <f>[1]!b_anal_yield_cnbd(A2171,D2171-1,1)</f>
        <v>3.3586999999999998</v>
      </c>
      <c r="P2171" s="86">
        <f>IF(U:U="国开1",0.09/N2171+J2171,IF(U:U="国开3",0.14/N2171+J2171,IF(U:U="国开5",0.24/N2171+J2171,IF(U:U="国开7",0.24/N2171+J2171,IF(U:U="国开10",0.29/N2171+J2171,IF(U:U="口行1",0.08/N2171+J2171,IF(U:U="口行2",0.08/N2171+J2171,IF(U:U="口行3",0.08/N2171+J2171,IF(U:U="口行5",0.13/N2171+J2171,IF(U:U="口行7",0.13/N2171+J2171,IF(U:U="口行10",0.18/N2171+J2171,IF(U:U="农发1",0.09/N2171+J2171,IF(U:U="农发2",0.09/N2171+J2171,IF(U:U="农发3",0.09/N2171+J2171,IF(U:U="农发5",0.14/N2171+J2171,IF(U:U="农发7",0.19/N2171+J2171,IF(U:U="农发10",0.19/N2171+J2171,IF(U:U="农发20",0.24/N2171+J2171,IF(U:U="国债1",0.05/N2171+J2171,IF(U:U="国债2",0.05/N2171+J2171,IF(U:U="国债3",0.05/N2171+J2171,IF(U:U="国开0",0,IF(U:U="农发0",0,IF(U:U="国债0",0,IF(U:U="口行0",0,0.1/N2171+J2171)))))))))))))))))))))))))</f>
        <v>3.3314375040421882</v>
      </c>
      <c r="Q2171" s="1"/>
      <c r="R2171" s="88">
        <f t="shared" si="66"/>
        <v>-2.7262495957811606</v>
      </c>
      <c r="S2171" s="1"/>
      <c r="U2171" s="1" t="str">
        <f>IF(I:I="国家开发银行","国开",IF(I:I="中国进出口银行","口行",IF(I:I="中国农业发展银行","农发","国债")))&amp;IF(G:G&lt;1,"0",G2171)</f>
        <v>口行5</v>
      </c>
      <c r="W2171" s="1"/>
      <c r="X2171" s="1"/>
    </row>
    <row r="2172" spans="1:24" ht="15.75" hidden="1" x14ac:dyDescent="0.25">
      <c r="A2172" s="113" t="str">
        <f t="shared" si="68"/>
        <v>190207.IB</v>
      </c>
      <c r="B2172" s="29" t="s">
        <v>5783</v>
      </c>
      <c r="C2172" s="29" t="s">
        <v>5784</v>
      </c>
      <c r="D2172" s="33">
        <v>43699</v>
      </c>
      <c r="E2172" s="33">
        <v>43704</v>
      </c>
      <c r="F2172" s="30">
        <v>42</v>
      </c>
      <c r="G2172" s="30">
        <v>3</v>
      </c>
      <c r="H2172" s="29" t="s">
        <v>12</v>
      </c>
      <c r="I2172" s="29" t="s">
        <v>15</v>
      </c>
      <c r="J2172" s="30">
        <v>2.9152999999999998</v>
      </c>
      <c r="K2172" s="30">
        <v>6.03</v>
      </c>
      <c r="L2172" s="30"/>
      <c r="M2172" s="30">
        <v>5</v>
      </c>
      <c r="N2172" s="84">
        <f>[1]!b_anal_modidura_cnbd(A2172,E2172,1)</f>
        <v>2.5525000000000002</v>
      </c>
      <c r="O2172" s="85">
        <f>[1]!b_anal_yield_cnbd(A2172,D2172-1,1)</f>
        <v>3.0400999999999998</v>
      </c>
      <c r="P2172" s="86">
        <f>IF(U:U="国开1",0.09/N2172+J2172,IF(U:U="国开3",0.14/N2172+J2172,IF(U:U="国开5",0.24/N2172+J2172,IF(U:U="国开7",0.24/N2172+J2172,IF(U:U="国开10",0.29/N2172+J2172,IF(U:U="口行1",0.08/N2172+J2172,IF(U:U="口行2",0.08/N2172+J2172,IF(U:U="口行3",0.08/N2172+J2172,IF(U:U="口行5",0.13/N2172+J2172,IF(U:U="口行7",0.13/N2172+J2172,IF(U:U="口行10",0.18/N2172+J2172,IF(U:U="农发1",0.09/N2172+J2172,IF(U:U="农发2",0.09/N2172+J2172,IF(U:U="农发3",0.09/N2172+J2172,IF(U:U="农发5",0.14/N2172+J2172,IF(U:U="农发7",0.19/N2172+J2172,IF(U:U="农发10",0.19/N2172+J2172,IF(U:U="农发20",0.24/N2172+J2172,IF(U:U="国债1",0.05/N2172+J2172,IF(U:U="国债2",0.05/N2172+J2172,IF(U:U="国债3",0.05/N2172+J2172,IF(U:U="国开0",0,IF(U:U="农发0",0,IF(U:U="国债0",0,IF(U:U="口行0",0,0.1/N2172+J2172)))))))))))))))))))))))))</f>
        <v>2.9701481880509304</v>
      </c>
      <c r="Q2172" s="1"/>
      <c r="R2172" s="88">
        <f t="shared" si="66"/>
        <v>-6.9951811949069409</v>
      </c>
      <c r="S2172" s="1"/>
      <c r="U2172" s="1" t="str">
        <f>IF(I:I="国家开发银行","国开",IF(I:I="中国进出口银行","口行",IF(I:I="中国农业发展银行","农发","国债")))&amp;IF(G:G&lt;1,"0",G2172)</f>
        <v>国开3</v>
      </c>
      <c r="W2172" s="1"/>
      <c r="X2172" s="1"/>
    </row>
    <row r="2173" spans="1:24" ht="15.75" hidden="1" x14ac:dyDescent="0.25">
      <c r="A2173" s="113" t="str">
        <f t="shared" si="68"/>
        <v>190310.IB</v>
      </c>
      <c r="B2173" s="29" t="s">
        <v>5785</v>
      </c>
      <c r="C2173" s="29" t="s">
        <v>5786</v>
      </c>
      <c r="D2173" s="33">
        <v>43699</v>
      </c>
      <c r="E2173" s="33">
        <v>43703</v>
      </c>
      <c r="F2173" s="30">
        <v>52.5</v>
      </c>
      <c r="G2173" s="30">
        <v>10</v>
      </c>
      <c r="H2173" s="29" t="s">
        <v>12</v>
      </c>
      <c r="I2173" s="29" t="s">
        <v>22</v>
      </c>
      <c r="J2173" s="30">
        <v>3.6114000000000002</v>
      </c>
      <c r="K2173" s="30">
        <v>3.59</v>
      </c>
      <c r="L2173" s="30"/>
      <c r="M2173" s="30">
        <v>3.84</v>
      </c>
      <c r="N2173" s="84">
        <f>[1]!b_anal_modidura_cnbd(A2173,E2173,1)</f>
        <v>7.9420999999999999</v>
      </c>
      <c r="O2173" s="85">
        <f>[1]!b_anal_yield_cnbd(A2173,D2173-1,1)</f>
        <v>3.6450999999999998</v>
      </c>
      <c r="P2173" s="86">
        <f>IF(U:U="国开1",0.09/N2173+J2173,IF(U:U="国开3",0.14/N2173+J2173,IF(U:U="国开5",0.24/N2173+J2173,IF(U:U="国开7",0.24/N2173+J2173,IF(U:U="国开10",0.29/N2173+J2173,IF(U:U="口行1",0.08/N2173+J2173,IF(U:U="口行2",0.08/N2173+J2173,IF(U:U="口行3",0.08/N2173+J2173,IF(U:U="口行5",0.13/N2173+J2173,IF(U:U="口行7",0.13/N2173+J2173,IF(U:U="口行10",0.18/N2173+J2173,IF(U:U="农发1",0.09/N2173+J2173,IF(U:U="农发2",0.09/N2173+J2173,IF(U:U="农发3",0.09/N2173+J2173,IF(U:U="农发5",0.14/N2173+J2173,IF(U:U="农发7",0.19/N2173+J2173,IF(U:U="农发10",0.19/N2173+J2173,IF(U:U="农发20",0.24/N2173+J2173,IF(U:U="国债1",0.05/N2173+J2173,IF(U:U="国债2",0.05/N2173+J2173,IF(U:U="国债3",0.05/N2173+J2173,IF(U:U="国开0",0,IF(U:U="农发0",0,IF(U:U="国债0",0,IF(U:U="口行0",0,0.1/N2173+J2173)))))))))))))))))))))))))</f>
        <v>3.634064030923811</v>
      </c>
      <c r="Q2173" s="1"/>
      <c r="R2173" s="88">
        <f t="shared" si="66"/>
        <v>-1.1035969076188756</v>
      </c>
      <c r="S2173" s="1"/>
      <c r="U2173" s="1" t="str">
        <f>IF(I:I="国家开发银行","国开",IF(I:I="中国进出口银行","口行",IF(I:I="中国农业发展银行","农发","国债")))&amp;IF(G:G&lt;1,"0",G2173)</f>
        <v>口行10</v>
      </c>
      <c r="W2173" s="1"/>
      <c r="X2173" s="1"/>
    </row>
    <row r="2174" spans="1:24" ht="15.75" hidden="1" x14ac:dyDescent="0.25">
      <c r="A2174" s="113" t="str">
        <f t="shared" si="68"/>
        <v>190306.IB</v>
      </c>
      <c r="B2174" s="29" t="s">
        <v>5787</v>
      </c>
      <c r="C2174" s="29" t="s">
        <v>5788</v>
      </c>
      <c r="D2174" s="33">
        <v>43699</v>
      </c>
      <c r="E2174" s="33">
        <v>43703</v>
      </c>
      <c r="F2174" s="30">
        <v>30</v>
      </c>
      <c r="G2174" s="30">
        <v>3</v>
      </c>
      <c r="H2174" s="29" t="s">
        <v>12</v>
      </c>
      <c r="I2174" s="29" t="s">
        <v>22</v>
      </c>
      <c r="J2174" s="30">
        <v>2.9790000000000001</v>
      </c>
      <c r="K2174" s="30">
        <v>5.39</v>
      </c>
      <c r="L2174" s="30"/>
      <c r="M2174" s="30">
        <v>1.1399999999999999</v>
      </c>
      <c r="N2174" s="84">
        <f>[1]!b_anal_modidura_cnbd(A2174,E2174,1)</f>
        <v>2.5947</v>
      </c>
      <c r="O2174" s="85">
        <f>[1]!b_anal_yield_cnbd(A2174,D2174-1,1)</f>
        <v>3.0819000000000001</v>
      </c>
      <c r="P2174" s="86">
        <f>IF(U:U="国开1",0.09/N2174+J2174,IF(U:U="国开3",0.14/N2174+J2174,IF(U:U="国开5",0.24/N2174+J2174,IF(U:U="国开7",0.24/N2174+J2174,IF(U:U="国开10",0.29/N2174+J2174,IF(U:U="口行1",0.08/N2174+J2174,IF(U:U="口行2",0.08/N2174+J2174,IF(U:U="口行3",0.08/N2174+J2174,IF(U:U="口行5",0.13/N2174+J2174,IF(U:U="口行7",0.13/N2174+J2174,IF(U:U="口行10",0.18/N2174+J2174,IF(U:U="农发1",0.09/N2174+J2174,IF(U:U="农发2",0.09/N2174+J2174,IF(U:U="农发3",0.09/N2174+J2174,IF(U:U="农发5",0.14/N2174+J2174,IF(U:U="农发7",0.19/N2174+J2174,IF(U:U="农发10",0.19/N2174+J2174,IF(U:U="农发20",0.24/N2174+J2174,IF(U:U="国债1",0.05/N2174+J2174,IF(U:U="国债2",0.05/N2174+J2174,IF(U:U="国债3",0.05/N2174+J2174,IF(U:U="国开0",0,IF(U:U="农发0",0,IF(U:U="国债0",0,IF(U:U="口行0",0,0.1/N2174+J2174)))))))))))))))))))))))))</f>
        <v>3.0098320807800518</v>
      </c>
      <c r="Q2174" s="1"/>
      <c r="R2174" s="88">
        <f t="shared" si="66"/>
        <v>-7.2067919219948262</v>
      </c>
      <c r="S2174" s="1"/>
      <c r="U2174" s="1" t="str">
        <f>IF(I:I="国家开发银行","国开",IF(I:I="中国进出口银行","口行",IF(I:I="中国农业发展银行","农发","国债")))&amp;IF(G:G&lt;1,"0",G2174)</f>
        <v>口行3</v>
      </c>
      <c r="W2174" s="1"/>
      <c r="X2174" s="1"/>
    </row>
    <row r="2175" spans="1:24" ht="15.75" hidden="1" x14ac:dyDescent="0.25">
      <c r="A2175" s="113" t="str">
        <f t="shared" si="68"/>
        <v>190209.IB</v>
      </c>
      <c r="B2175" s="29" t="s">
        <v>5789</v>
      </c>
      <c r="C2175" s="29" t="s">
        <v>5790</v>
      </c>
      <c r="D2175" s="33">
        <v>43699</v>
      </c>
      <c r="E2175" s="33">
        <v>43704</v>
      </c>
      <c r="F2175" s="30">
        <v>44.1</v>
      </c>
      <c r="G2175" s="30">
        <v>7</v>
      </c>
      <c r="H2175" s="29" t="s">
        <v>12</v>
      </c>
      <c r="I2175" s="29" t="s">
        <v>15</v>
      </c>
      <c r="J2175" s="30">
        <v>3.4822000000000002</v>
      </c>
      <c r="K2175" s="30">
        <v>3.29</v>
      </c>
      <c r="L2175" s="30"/>
      <c r="M2175" s="30">
        <v>7.08</v>
      </c>
      <c r="N2175" s="84">
        <f>[1]!b_anal_modidura_cnbd(A2175,E2175,1)</f>
        <v>6.0749000000000004</v>
      </c>
      <c r="O2175" s="85">
        <f>[1]!b_anal_yield_cnbd(A2175,D2175-1,1)</f>
        <v>3.5165999999999999</v>
      </c>
      <c r="P2175" s="86">
        <f>IF(U:U="国开1",0.09/N2175+J2175,IF(U:U="国开3",0.14/N2175+J2175,IF(U:U="国开5",0.24/N2175+J2175,IF(U:U="国开7",0.24/N2175+J2175,IF(U:U="国开10",0.29/N2175+J2175,IF(U:U="口行1",0.08/N2175+J2175,IF(U:U="口行2",0.08/N2175+J2175,IF(U:U="口行3",0.08/N2175+J2175,IF(U:U="口行5",0.13/N2175+J2175,IF(U:U="口行7",0.13/N2175+J2175,IF(U:U="口行10",0.18/N2175+J2175,IF(U:U="农发1",0.09/N2175+J2175,IF(U:U="农发2",0.09/N2175+J2175,IF(U:U="农发3",0.09/N2175+J2175,IF(U:U="农发5",0.14/N2175+J2175,IF(U:U="农发7",0.19/N2175+J2175,IF(U:U="农发10",0.19/N2175+J2175,IF(U:U="农发20",0.24/N2175+J2175,IF(U:U="国债1",0.05/N2175+J2175,IF(U:U="国债2",0.05/N2175+J2175,IF(U:U="国债3",0.05/N2175+J2175,IF(U:U="国开0",0,IF(U:U="农发0",0,IF(U:U="国债0",0,IF(U:U="口行0",0,0.1/N2175+J2175)))))))))))))))))))))))))</f>
        <v>3.521706823157583</v>
      </c>
      <c r="Q2175" s="1"/>
      <c r="R2175" s="88">
        <f t="shared" si="66"/>
        <v>0.51068231575830403</v>
      </c>
      <c r="S2175" s="1"/>
      <c r="U2175" s="1" t="str">
        <f>IF(I:I="国家开发银行","国开",IF(I:I="中国进出口银行","口行",IF(I:I="中国农业发展银行","农发","国债")))&amp;IF(G:G&lt;1,"0",G2175)</f>
        <v>国开7</v>
      </c>
      <c r="W2175" s="1"/>
      <c r="X2175" s="1"/>
    </row>
    <row r="2176" spans="1:24" ht="15.75" hidden="1" x14ac:dyDescent="0.25">
      <c r="A2176" s="113" t="str">
        <f t="shared" si="68"/>
        <v>190409.IB</v>
      </c>
      <c r="B2176" s="29" t="s">
        <v>5791</v>
      </c>
      <c r="C2176" s="29" t="s">
        <v>5792</v>
      </c>
      <c r="D2176" s="33">
        <v>43703</v>
      </c>
      <c r="E2176" s="33">
        <v>43705</v>
      </c>
      <c r="F2176" s="30">
        <v>30</v>
      </c>
      <c r="G2176" s="30">
        <v>5</v>
      </c>
      <c r="H2176" s="29" t="s">
        <v>12</v>
      </c>
      <c r="I2176" s="29" t="s">
        <v>41</v>
      </c>
      <c r="J2176" s="30">
        <v>3.2294</v>
      </c>
      <c r="K2176" s="30">
        <v>3.84</v>
      </c>
      <c r="L2176" s="30"/>
      <c r="M2176" s="30">
        <v>2.63</v>
      </c>
      <c r="N2176" s="84">
        <f>[1]!b_anal_modidura_cnbd(A2176,E2176,1)</f>
        <v>4.5088999999999997</v>
      </c>
      <c r="O2176" s="85">
        <f>[1]!b_anal_yield_cnbd(A2176,D2176,1)</f>
        <v>3.2795999999999998</v>
      </c>
      <c r="P2176" s="86">
        <f>IF(U:U="国开1",0.09/N2176+J2176,IF(U:U="国开3",0.14/N2176+J2176,IF(U:U="国开5",0.24/N2176+J2176,IF(U:U="国开7",0.24/N2176+J2176,IF(U:U="国开10",0.29/N2176+J2176,IF(U:U="口行1",0.08/N2176+J2176,IF(U:U="口行2",0.08/N2176+J2176,IF(U:U="口行3",0.08/N2176+J2176,IF(U:U="口行5",0.13/N2176+J2176,IF(U:U="口行7",0.13/N2176+J2176,IF(U:U="口行10",0.18/N2176+J2176,IF(U:U="农发1",0.09/N2176+J2176,IF(U:U="农发2",0.09/N2176+J2176,IF(U:U="农发3",0.09/N2176+J2176,IF(U:U="农发5",0.14/N2176+J2176,IF(U:U="农发7",0.19/N2176+J2176,IF(U:U="农发10",0.19/N2176+J2176,IF(U:U="农发20",0.24/N2176+J2176,IF(U:U="国债1",0.05/N2176+J2176,IF(U:U="国债2",0.05/N2176+J2176,IF(U:U="国债3",0.05/N2176+J2176,IF(U:U="国开0",0,IF(U:U="农发0",0,IF(U:U="国债0",0,IF(U:U="口行0",0,0.1/N2176+J2176)))))))))))))))))))))))))</f>
        <v>3.2604497017010803</v>
      </c>
      <c r="Q2176" s="1"/>
      <c r="R2176" s="88">
        <f t="shared" si="66"/>
        <v>-1.9150298298919566</v>
      </c>
      <c r="S2176" s="1"/>
      <c r="U2176" s="1" t="str">
        <f>IF(I:I="国家开发银行","国开",IF(I:I="中国进出口银行","口行",IF(I:I="中国农业发展银行","农发","国债")))&amp;IF(G:G&lt;1,"0",G2176)</f>
        <v>农发5</v>
      </c>
      <c r="W2176" s="1"/>
      <c r="X2176" s="1"/>
    </row>
    <row r="2177" spans="1:24" ht="15.75" hidden="1" x14ac:dyDescent="0.25">
      <c r="A2177" s="113" t="str">
        <f t="shared" si="68"/>
        <v>190407.IB</v>
      </c>
      <c r="B2177" s="29" t="s">
        <v>5793</v>
      </c>
      <c r="C2177" s="29" t="s">
        <v>5794</v>
      </c>
      <c r="D2177" s="33">
        <v>43703</v>
      </c>
      <c r="E2177" s="33">
        <v>43705</v>
      </c>
      <c r="F2177" s="30">
        <v>30</v>
      </c>
      <c r="G2177" s="30">
        <v>3</v>
      </c>
      <c r="H2177" s="29" t="s">
        <v>12</v>
      </c>
      <c r="I2177" s="29" t="s">
        <v>41</v>
      </c>
      <c r="J2177" s="30">
        <v>2.9197000000000002</v>
      </c>
      <c r="K2177" s="30">
        <v>4.5999999999999996</v>
      </c>
      <c r="L2177" s="30"/>
      <c r="M2177" s="30">
        <v>1.0900000000000001</v>
      </c>
      <c r="N2177" s="84">
        <f>[1]!b_anal_modidura_cnbd(A2177,E2177,1)</f>
        <v>2.7124999999999999</v>
      </c>
      <c r="O2177" s="85">
        <f>[1]!b_anal_yield_cnbd(A2177,D2177,1)</f>
        <v>3.0139</v>
      </c>
      <c r="P2177" s="86">
        <f>IF(U:U="国开1",0.09/N2177+J2177,IF(U:U="国开3",0.14/N2177+J2177,IF(U:U="国开5",0.24/N2177+J2177,IF(U:U="国开7",0.24/N2177+J2177,IF(U:U="国开10",0.29/N2177+J2177,IF(U:U="口行1",0.08/N2177+J2177,IF(U:U="口行2",0.08/N2177+J2177,IF(U:U="口行3",0.08/N2177+J2177,IF(U:U="口行5",0.13/N2177+J2177,IF(U:U="口行7",0.13/N2177+J2177,IF(U:U="口行10",0.18/N2177+J2177,IF(U:U="农发1",0.09/N2177+J2177,IF(U:U="农发2",0.09/N2177+J2177,IF(U:U="农发3",0.09/N2177+J2177,IF(U:U="农发5",0.14/N2177+J2177,IF(U:U="农发7",0.19/N2177+J2177,IF(U:U="农发10",0.19/N2177+J2177,IF(U:U="农发20",0.24/N2177+J2177,IF(U:U="国债1",0.05/N2177+J2177,IF(U:U="国债2",0.05/N2177+J2177,IF(U:U="国债3",0.05/N2177+J2177,IF(U:U="国开0",0,IF(U:U="农发0",0,IF(U:U="国债0",0,IF(U:U="口行0",0,0.1/N2177+J2177)))))))))))))))))))))))))</f>
        <v>2.9528797235023045</v>
      </c>
      <c r="Q2177" s="1"/>
      <c r="R2177" s="88">
        <f t="shared" si="66"/>
        <v>-6.102027649769548</v>
      </c>
      <c r="S2177" s="1"/>
      <c r="U2177" s="1" t="str">
        <f>IF(I:I="国家开发银行","国开",IF(I:I="中国进出口银行","口行",IF(I:I="中国农业发展银行","农发","国债")))&amp;IF(G:G&lt;1,"0",G2177)</f>
        <v>农发3</v>
      </c>
      <c r="W2177" s="1"/>
      <c r="X2177" s="1"/>
    </row>
    <row r="2178" spans="1:24" ht="15.75" hidden="1" x14ac:dyDescent="0.25">
      <c r="A2178" s="113" t="str">
        <f t="shared" si="68"/>
        <v>190208.IB</v>
      </c>
      <c r="B2178" s="29" t="s">
        <v>5795</v>
      </c>
      <c r="C2178" s="29" t="s">
        <v>5796</v>
      </c>
      <c r="D2178" s="33">
        <v>43704</v>
      </c>
      <c r="E2178" s="33">
        <v>43706</v>
      </c>
      <c r="F2178" s="30">
        <v>50</v>
      </c>
      <c r="G2178" s="30">
        <v>5</v>
      </c>
      <c r="H2178" s="29" t="s">
        <v>12</v>
      </c>
      <c r="I2178" s="29" t="s">
        <v>15</v>
      </c>
      <c r="J2178" s="30">
        <v>3.2061000000000002</v>
      </c>
      <c r="K2178" s="30">
        <v>3.62</v>
      </c>
      <c r="L2178" s="30"/>
      <c r="M2178" s="30">
        <v>1.24</v>
      </c>
      <c r="N2178" s="84">
        <f>[1]!b_anal_modidura_cnbd(A2178,E2178,1)</f>
        <v>4.3773999999999997</v>
      </c>
      <c r="O2178" s="85">
        <f>[1]!b_anal_yield_cnbd(A2178,D2178-1,1)</f>
        <v>3.2625999999999999</v>
      </c>
      <c r="P2178" s="86">
        <f>IF(U:U="国开1",0.09/N2178+J2178,IF(U:U="国开3",0.14/N2178+J2178,IF(U:U="国开5",0.24/N2178+J2178,IF(U:U="国开7",0.24/N2178+J2178,IF(U:U="国开10",0.29/N2178+J2178,IF(U:U="口行1",0.08/N2178+J2178,IF(U:U="口行2",0.08/N2178+J2178,IF(U:U="口行3",0.08/N2178+J2178,IF(U:U="口行5",0.13/N2178+J2178,IF(U:U="口行7",0.13/N2178+J2178,IF(U:U="口行10",0.18/N2178+J2178,IF(U:U="农发1",0.09/N2178+J2178,IF(U:U="农发2",0.09/N2178+J2178,IF(U:U="农发3",0.09/N2178+J2178,IF(U:U="农发5",0.14/N2178+J2178,IF(U:U="农发7",0.19/N2178+J2178,IF(U:U="农发10",0.19/N2178+J2178,IF(U:U="农发20",0.24/N2178+J2178,IF(U:U="国债1",0.05/N2178+J2178,IF(U:U="国债2",0.05/N2178+J2178,IF(U:U="国债3",0.05/N2178+J2178,IF(U:U="国开0",0,IF(U:U="农发0",0,IF(U:U="国债0",0,IF(U:U="口行0",0,0.1/N2178+J2178)))))))))))))))))))))))))</f>
        <v>3.2609270662950611</v>
      </c>
      <c r="Q2178" s="1"/>
      <c r="R2178" s="88">
        <f t="shared" ref="R2178:R2241" si="69">(P2178-O2178)*100</f>
        <v>-0.16729337049388171</v>
      </c>
      <c r="S2178" s="1"/>
      <c r="U2178" s="1" t="str">
        <f>IF(I:I="国家开发银行","国开",IF(I:I="中国进出口银行","口行",IF(I:I="中国农业发展银行","农发","国债")))&amp;IF(G:G&lt;1,"0",G2178)</f>
        <v>国开5</v>
      </c>
      <c r="W2178" s="1"/>
      <c r="X2178" s="1"/>
    </row>
    <row r="2179" spans="1:24" ht="15.75" hidden="1" x14ac:dyDescent="0.25">
      <c r="A2179" s="113" t="str">
        <f t="shared" si="68"/>
        <v>190210.IB</v>
      </c>
      <c r="B2179" s="29" t="s">
        <v>5797</v>
      </c>
      <c r="C2179" s="29" t="s">
        <v>5798</v>
      </c>
      <c r="D2179" s="33">
        <v>43704</v>
      </c>
      <c r="E2179" s="33">
        <v>43706</v>
      </c>
      <c r="F2179" s="30">
        <v>120</v>
      </c>
      <c r="G2179" s="30">
        <v>10</v>
      </c>
      <c r="H2179" s="29" t="s">
        <v>12</v>
      </c>
      <c r="I2179" s="29" t="s">
        <v>15</v>
      </c>
      <c r="J2179" s="30">
        <v>3.3694000000000002</v>
      </c>
      <c r="K2179" s="30">
        <v>2.98</v>
      </c>
      <c r="L2179" s="30"/>
      <c r="M2179" s="30">
        <v>1.47</v>
      </c>
      <c r="N2179" s="84">
        <f>[1]!b_anal_modidura_cnbd(A2179,E2179,1)</f>
        <v>8.0206</v>
      </c>
      <c r="O2179" s="85">
        <f>[1]!b_anal_yield_cnbd(A2179,D2179-1,1)</f>
        <v>3.4051</v>
      </c>
      <c r="P2179" s="86">
        <f>IF(U:U="国开1",0.09/N2179+J2179,IF(U:U="国开3",0.14/N2179+J2179,IF(U:U="国开5",0.24/N2179+J2179,IF(U:U="国开7",0.24/N2179+J2179,IF(U:U="国开10",0.29/N2179+J2179,IF(U:U="口行1",0.08/N2179+J2179,IF(U:U="口行2",0.08/N2179+J2179,IF(U:U="口行3",0.08/N2179+J2179,IF(U:U="口行5",0.13/N2179+J2179,IF(U:U="口行7",0.13/N2179+J2179,IF(U:U="口行10",0.18/N2179+J2179,IF(U:U="农发1",0.09/N2179+J2179,IF(U:U="农发2",0.09/N2179+J2179,IF(U:U="农发3",0.09/N2179+J2179,IF(U:U="农发5",0.14/N2179+J2179,IF(U:U="农发7",0.19/N2179+J2179,IF(U:U="农发10",0.19/N2179+J2179,IF(U:U="农发20",0.24/N2179+J2179,IF(U:U="国债1",0.05/N2179+J2179,IF(U:U="国债2",0.05/N2179+J2179,IF(U:U="国债3",0.05/N2179+J2179,IF(U:U="国开0",0,IF(U:U="农发0",0,IF(U:U="国债0",0,IF(U:U="口行0",0,0.1/N2179+J2179)))))))))))))))))))))))))</f>
        <v>3.4055568959928189</v>
      </c>
      <c r="Q2179" s="1"/>
      <c r="R2179" s="88">
        <f t="shared" si="69"/>
        <v>4.5689599281883986E-2</v>
      </c>
      <c r="S2179" s="1"/>
      <c r="U2179" s="1" t="str">
        <f>IF(I:I="国家开发银行","国开",IF(I:I="中国进出口银行","口行",IF(I:I="中国农业发展银行","农发","国债")))&amp;IF(G:G&lt;1,"0",G2179)</f>
        <v>国开10</v>
      </c>
      <c r="W2179" s="1"/>
      <c r="X2179" s="1"/>
    </row>
    <row r="2180" spans="1:24" ht="15.75" hidden="1" x14ac:dyDescent="0.25">
      <c r="A2180" s="113" t="str">
        <f t="shared" si="68"/>
        <v>190406.IB</v>
      </c>
      <c r="B2180" s="29" t="s">
        <v>5799</v>
      </c>
      <c r="C2180" s="29" t="s">
        <v>5800</v>
      </c>
      <c r="D2180" s="33">
        <v>43705</v>
      </c>
      <c r="E2180" s="33">
        <v>43707</v>
      </c>
      <c r="F2180" s="30">
        <v>60</v>
      </c>
      <c r="G2180" s="30">
        <v>10</v>
      </c>
      <c r="H2180" s="29" t="s">
        <v>12</v>
      </c>
      <c r="I2180" s="29" t="s">
        <v>41</v>
      </c>
      <c r="J2180" s="30">
        <v>3.5575000000000001</v>
      </c>
      <c r="K2180" s="30">
        <v>3.46</v>
      </c>
      <c r="L2180" s="30"/>
      <c r="M2180" s="30">
        <v>3.22</v>
      </c>
      <c r="N2180" s="84">
        <f>[1]!b_anal_modidura_cnbd(A2180,E2180,1)</f>
        <v>8.1011000000000006</v>
      </c>
      <c r="O2180" s="85">
        <f>[1]!b_anal_yield_cnbd(A2180,D2180-1,1)</f>
        <v>3.5950000000000002</v>
      </c>
      <c r="P2180" s="86">
        <f>IF(U:U="国开1",0.09/N2180+J2180,IF(U:U="国开3",0.14/N2180+J2180,IF(U:U="国开5",0.24/N2180+J2180,IF(U:U="国开7",0.24/N2180+J2180,IF(U:U="国开10",0.29/N2180+J2180,IF(U:U="口行1",0.08/N2180+J2180,IF(U:U="口行2",0.08/N2180+J2180,IF(U:U="口行3",0.08/N2180+J2180,IF(U:U="口行5",0.13/N2180+J2180,IF(U:U="口行7",0.13/N2180+J2180,IF(U:U="口行10",0.18/N2180+J2180,IF(U:U="农发1",0.09/N2180+J2180,IF(U:U="农发2",0.09/N2180+J2180,IF(U:U="农发3",0.09/N2180+J2180,IF(U:U="农发5",0.14/N2180+J2180,IF(U:U="农发7",0.19/N2180+J2180,IF(U:U="农发10",0.19/N2180+J2180,IF(U:U="农发20",0.24/N2180+J2180,IF(U:U="国债1",0.05/N2180+J2180,IF(U:U="国债2",0.05/N2180+J2180,IF(U:U="国债3",0.05/N2180+J2180,IF(U:U="国开0",0,IF(U:U="农发0",0,IF(U:U="国债0",0,IF(U:U="口行0",0,0.1/N2180+J2180)))))))))))))))))))))))))</f>
        <v>3.5809536050659787</v>
      </c>
      <c r="Q2180" s="1"/>
      <c r="R2180" s="88">
        <f t="shared" si="69"/>
        <v>-1.4046394934021489</v>
      </c>
      <c r="S2180" s="1"/>
      <c r="U2180" s="1" t="str">
        <f>IF(I:I="国家开发银行","国开",IF(I:I="中国进出口银行","口行",IF(I:I="中国农业发展银行","农发","国债")))&amp;IF(G:G&lt;1,"0",G2180)</f>
        <v>农发10</v>
      </c>
      <c r="W2180" s="1"/>
      <c r="X2180" s="1"/>
    </row>
    <row r="2181" spans="1:24" ht="15.75" hidden="1" x14ac:dyDescent="0.25">
      <c r="A2181" s="113" t="str">
        <f t="shared" si="68"/>
        <v>190408.IB</v>
      </c>
      <c r="B2181" s="29" t="s">
        <v>5801</v>
      </c>
      <c r="C2181" s="29" t="s">
        <v>5802</v>
      </c>
      <c r="D2181" s="33">
        <v>43705</v>
      </c>
      <c r="E2181" s="33">
        <v>43707</v>
      </c>
      <c r="F2181" s="30">
        <v>30</v>
      </c>
      <c r="G2181" s="30">
        <v>7</v>
      </c>
      <c r="H2181" s="29" t="s">
        <v>12</v>
      </c>
      <c r="I2181" s="29" t="s">
        <v>41</v>
      </c>
      <c r="J2181" s="30">
        <v>3.5287000000000002</v>
      </c>
      <c r="K2181" s="30">
        <v>3.97</v>
      </c>
      <c r="L2181" s="30"/>
      <c r="M2181" s="30">
        <v>1.07</v>
      </c>
      <c r="N2181" s="84">
        <f>[1]!b_anal_modidura_cnbd(A2181,E2181,1)</f>
        <v>5.9741999999999997</v>
      </c>
      <c r="O2181" s="85">
        <f>[1]!b_anal_yield_cnbd(A2181,D2181-1,1)</f>
        <v>3.59</v>
      </c>
      <c r="P2181" s="86">
        <f>IF(U:U="国开1",0.09/N2181+J2181,IF(U:U="国开3",0.14/N2181+J2181,IF(U:U="国开5",0.24/N2181+J2181,IF(U:U="国开7",0.24/N2181+J2181,IF(U:U="国开10",0.29/N2181+J2181,IF(U:U="口行1",0.08/N2181+J2181,IF(U:U="口行2",0.08/N2181+J2181,IF(U:U="口行3",0.08/N2181+J2181,IF(U:U="口行5",0.13/N2181+J2181,IF(U:U="口行7",0.13/N2181+J2181,IF(U:U="口行10",0.18/N2181+J2181,IF(U:U="农发1",0.09/N2181+J2181,IF(U:U="农发2",0.09/N2181+J2181,IF(U:U="农发3",0.09/N2181+J2181,IF(U:U="农发5",0.14/N2181+J2181,IF(U:U="农发7",0.19/N2181+J2181,IF(U:U="农发10",0.19/N2181+J2181,IF(U:U="农发20",0.24/N2181+J2181,IF(U:U="国债1",0.05/N2181+J2181,IF(U:U="国债2",0.05/N2181+J2181,IF(U:U="国债3",0.05/N2181+J2181,IF(U:U="国开0",0,IF(U:U="农发0",0,IF(U:U="国债0",0,IF(U:U="口行0",0,0.1/N2181+J2181)))))))))))))))))))))))))</f>
        <v>3.5605034213785949</v>
      </c>
      <c r="Q2181" s="1"/>
      <c r="R2181" s="88">
        <f t="shared" si="69"/>
        <v>-2.9496578621404979</v>
      </c>
      <c r="S2181" s="1"/>
      <c r="U2181" s="1" t="str">
        <f>IF(I:I="国家开发银行","国开",IF(I:I="中国进出口银行","口行",IF(I:I="中国农业发展银行","农发","国债")))&amp;IF(G:G&lt;1,"0",G2181)</f>
        <v>农发7</v>
      </c>
      <c r="W2181" s="1"/>
      <c r="X2181" s="1"/>
    </row>
    <row r="2182" spans="1:24" ht="15.75" hidden="1" x14ac:dyDescent="0.25">
      <c r="A2182" s="113" t="str">
        <f t="shared" si="68"/>
        <v>190207.IB</v>
      </c>
      <c r="B2182" s="29" t="s">
        <v>5803</v>
      </c>
      <c r="C2182" s="29" t="s">
        <v>5804</v>
      </c>
      <c r="D2182" s="33">
        <v>43706</v>
      </c>
      <c r="E2182" s="33">
        <v>43710</v>
      </c>
      <c r="F2182" s="30">
        <v>40</v>
      </c>
      <c r="G2182" s="30">
        <v>3</v>
      </c>
      <c r="H2182" s="29" t="s">
        <v>12</v>
      </c>
      <c r="I2182" s="29" t="s">
        <v>15</v>
      </c>
      <c r="J2182" s="30">
        <v>2.9803999999999999</v>
      </c>
      <c r="K2182" s="30">
        <v>4.67</v>
      </c>
      <c r="L2182" s="30"/>
      <c r="M2182" s="30">
        <v>1.18</v>
      </c>
      <c r="N2182" s="84">
        <f>[1]!b_anal_modidura_cnbd(A2182,E2182,1)</f>
        <v>2.5352999999999999</v>
      </c>
      <c r="O2182" s="85">
        <f>[1]!b_anal_yield_cnbd(A2182,D2182-1,1)</f>
        <v>3.0337999999999998</v>
      </c>
      <c r="P2182" s="86">
        <f>IF(U:U="国开1",0.09/N2182+J2182,IF(U:U="国开3",0.14/N2182+J2182,IF(U:U="国开5",0.24/N2182+J2182,IF(U:U="国开7",0.24/N2182+J2182,IF(U:U="国开10",0.29/N2182+J2182,IF(U:U="口行1",0.08/N2182+J2182,IF(U:U="口行2",0.08/N2182+J2182,IF(U:U="口行3",0.08/N2182+J2182,IF(U:U="口行5",0.13/N2182+J2182,IF(U:U="口行7",0.13/N2182+J2182,IF(U:U="口行10",0.18/N2182+J2182,IF(U:U="农发1",0.09/N2182+J2182,IF(U:U="农发2",0.09/N2182+J2182,IF(U:U="农发3",0.09/N2182+J2182,IF(U:U="农发5",0.14/N2182+J2182,IF(U:U="农发7",0.19/N2182+J2182,IF(U:U="农发10",0.19/N2182+J2182,IF(U:U="农发20",0.24/N2182+J2182,IF(U:U="国债1",0.05/N2182+J2182,IF(U:U="国债2",0.05/N2182+J2182,IF(U:U="国债3",0.05/N2182+J2182,IF(U:U="国开0",0,IF(U:U="农发0",0,IF(U:U="国债0",0,IF(U:U="口行0",0,0.1/N2182+J2182)))))))))))))))))))))))))</f>
        <v>3.0356202895120892</v>
      </c>
      <c r="Q2182" s="1"/>
      <c r="R2182" s="88">
        <f t="shared" si="69"/>
        <v>0.18202895120893459</v>
      </c>
      <c r="S2182" s="1"/>
      <c r="U2182" s="1" t="str">
        <f>IF(I:I="国家开发银行","国开",IF(I:I="中国进出口银行","口行",IF(I:I="中国农业发展银行","农发","国债")))&amp;IF(G:G&lt;1,"0",G2182)</f>
        <v>国开3</v>
      </c>
      <c r="W2182" s="1"/>
      <c r="X2182" s="1"/>
    </row>
    <row r="2183" spans="1:24" ht="15.75" hidden="1" x14ac:dyDescent="0.25">
      <c r="A2183" s="113" t="str">
        <f t="shared" si="68"/>
        <v>190209.IB</v>
      </c>
      <c r="B2183" s="29" t="s">
        <v>5805</v>
      </c>
      <c r="C2183" s="29" t="s">
        <v>5806</v>
      </c>
      <c r="D2183" s="33">
        <v>43706</v>
      </c>
      <c r="E2183" s="33">
        <v>43710</v>
      </c>
      <c r="F2183" s="30">
        <v>30</v>
      </c>
      <c r="G2183" s="30">
        <v>7</v>
      </c>
      <c r="H2183" s="29" t="s">
        <v>12</v>
      </c>
      <c r="I2183" s="29" t="s">
        <v>15</v>
      </c>
      <c r="J2183" s="30">
        <v>3.5013000000000001</v>
      </c>
      <c r="K2183" s="30">
        <v>5.65</v>
      </c>
      <c r="L2183" s="30"/>
      <c r="M2183" s="30">
        <v>1.3</v>
      </c>
      <c r="N2183" s="84">
        <f>[1]!b_anal_modidura_cnbd(A2183,E2183,1)</f>
        <v>6.0526999999999997</v>
      </c>
      <c r="O2183" s="85">
        <f>[1]!b_anal_yield_cnbd(A2183,D2183-1,1)</f>
        <v>3.5375000000000001</v>
      </c>
      <c r="P2183" s="86">
        <f>IF(U:U="国开1",0.09/N2183+J2183,IF(U:U="国开3",0.14/N2183+J2183,IF(U:U="国开5",0.24/N2183+J2183,IF(U:U="国开7",0.24/N2183+J2183,IF(U:U="国开10",0.29/N2183+J2183,IF(U:U="口行1",0.08/N2183+J2183,IF(U:U="口行2",0.08/N2183+J2183,IF(U:U="口行3",0.08/N2183+J2183,IF(U:U="口行5",0.13/N2183+J2183,IF(U:U="口行7",0.13/N2183+J2183,IF(U:U="口行10",0.18/N2183+J2183,IF(U:U="农发1",0.09/N2183+J2183,IF(U:U="农发2",0.09/N2183+J2183,IF(U:U="农发3",0.09/N2183+J2183,IF(U:U="农发5",0.14/N2183+J2183,IF(U:U="农发7",0.19/N2183+J2183,IF(U:U="农发10",0.19/N2183+J2183,IF(U:U="农发20",0.24/N2183+J2183,IF(U:U="国债1",0.05/N2183+J2183,IF(U:U="国债2",0.05/N2183+J2183,IF(U:U="国债3",0.05/N2183+J2183,IF(U:U="国开0",0,IF(U:U="农发0",0,IF(U:U="国债0",0,IF(U:U="口行0",0,0.1/N2183+J2183)))))))))))))))))))))))))</f>
        <v>3.5409517256761447</v>
      </c>
      <c r="Q2183" s="1"/>
      <c r="R2183" s="88">
        <f t="shared" si="69"/>
        <v>0.34517256761446014</v>
      </c>
      <c r="S2183" s="1"/>
      <c r="U2183" s="1" t="str">
        <f>IF(I:I="国家开发银行","国开",IF(I:I="中国进出口银行","口行",IF(I:I="中国农业发展银行","农发","国债")))&amp;IF(G:G&lt;1,"0",G2183)</f>
        <v>国开7</v>
      </c>
      <c r="W2183" s="1"/>
      <c r="X2183" s="1"/>
    </row>
    <row r="2184" spans="1:24" ht="15.75" hidden="1" x14ac:dyDescent="0.25">
      <c r="A2184" s="113" t="str">
        <f t="shared" si="68"/>
        <v>190010.IB</v>
      </c>
      <c r="B2184" s="29" t="s">
        <v>5807</v>
      </c>
      <c r="C2184" s="29" t="s">
        <v>5808</v>
      </c>
      <c r="D2184" s="33">
        <v>43707</v>
      </c>
      <c r="E2184" s="33">
        <v>43710</v>
      </c>
      <c r="F2184" s="30">
        <v>378.5</v>
      </c>
      <c r="G2184" s="30">
        <v>30</v>
      </c>
      <c r="H2184" s="29" t="s">
        <v>12</v>
      </c>
      <c r="I2184" s="29" t="s">
        <v>31</v>
      </c>
      <c r="J2184" s="30">
        <v>3.6861999999999999</v>
      </c>
      <c r="K2184" s="30">
        <v>2.5499999999999998</v>
      </c>
      <c r="L2184" s="30"/>
      <c r="M2184" s="30">
        <v>142.88</v>
      </c>
      <c r="N2184" s="84">
        <f>[1]!b_anal_modidura_cnbd(A2184,E2184,1)</f>
        <v>17.757300000000001</v>
      </c>
      <c r="O2184" s="85">
        <f>[1]!b_anal_yield_cnbd(A2184,D2184-1,1)</f>
        <v>3.6446000000000001</v>
      </c>
      <c r="P2184" s="86">
        <f>IF(U:U="国开1",0.09/N2184+J2184,IF(U:U="国开3",0.14/N2184+J2184,IF(U:U="国开5",0.24/N2184+J2184,IF(U:U="国开7",0.24/N2184+J2184,IF(U:U="国开10",0.29/N2184+J2184,IF(U:U="口行1",0.08/N2184+J2184,IF(U:U="口行2",0.08/N2184+J2184,IF(U:U="口行3",0.08/N2184+J2184,IF(U:U="口行5",0.13/N2184+J2184,IF(U:U="口行7",0.13/N2184+J2184,IF(U:U="口行10",0.18/N2184+J2184,IF(U:U="农发1",0.09/N2184+J2184,IF(U:U="农发2",0.09/N2184+J2184,IF(U:U="农发3",0.09/N2184+J2184,IF(U:U="农发5",0.14/N2184+J2184,IF(U:U="农发7",0.19/N2184+J2184,IF(U:U="农发10",0.19/N2184+J2184,IF(U:U="农发20",0.24/N2184+J2184,IF(U:U="国债1",0.05/N2184+J2184,IF(U:U="国债2",0.05/N2184+J2184,IF(U:U="国债3",0.05/N2184+J2184,IF(U:U="国开0",0,IF(U:U="农发0",0,IF(U:U="国债0",0,IF(U:U="口行0",0,0.1/N2184+J2184)))))))))))))))))))))))))</f>
        <v>3.6918314867688218</v>
      </c>
      <c r="Q2184" s="1"/>
      <c r="R2184" s="88">
        <f t="shared" si="69"/>
        <v>4.7231486768821718</v>
      </c>
      <c r="S2184" s="1"/>
      <c r="U2184" s="1" t="str">
        <f>IF(I:I="国家开发银行","国开",IF(I:I="中国进出口银行","口行",IF(I:I="中国农业发展银行","农发","国债")))&amp;IF(G:G&lt;1,"0",G2184)</f>
        <v>国债30</v>
      </c>
      <c r="W2184" s="1"/>
      <c r="X2184" s="1"/>
    </row>
    <row r="2185" spans="1:24" ht="15.75" hidden="1" x14ac:dyDescent="0.25">
      <c r="A2185" s="113" t="str">
        <f t="shared" si="68"/>
        <v>190407.IB</v>
      </c>
      <c r="B2185" s="29" t="s">
        <v>5809</v>
      </c>
      <c r="C2185" s="29" t="s">
        <v>5810</v>
      </c>
      <c r="D2185" s="33">
        <v>43710</v>
      </c>
      <c r="E2185" s="33">
        <v>43712</v>
      </c>
      <c r="F2185" s="30">
        <v>30</v>
      </c>
      <c r="G2185" s="30">
        <v>3</v>
      </c>
      <c r="H2185" s="29" t="s">
        <v>12</v>
      </c>
      <c r="I2185" s="29" t="s">
        <v>41</v>
      </c>
      <c r="J2185" s="30">
        <v>2.9861</v>
      </c>
      <c r="K2185" s="30">
        <v>4.87</v>
      </c>
      <c r="L2185" s="30"/>
      <c r="M2185" s="30">
        <v>4</v>
      </c>
      <c r="N2185" s="84">
        <f>[1]!b_anal_modidura_cnbd(A2185,E2185,1)</f>
        <v>2.6934999999999998</v>
      </c>
      <c r="O2185" s="85">
        <f>[1]!b_anal_yield_cnbd(A2185,D2185,1)</f>
        <v>3.0329999999999999</v>
      </c>
      <c r="P2185" s="86">
        <f>IF(U:U="国开1",0.09/N2185+J2185,IF(U:U="国开3",0.14/N2185+J2185,IF(U:U="国开5",0.24/N2185+J2185,IF(U:U="国开7",0.24/N2185+J2185,IF(U:U="国开10",0.29/N2185+J2185,IF(U:U="口行1",0.08/N2185+J2185,IF(U:U="口行2",0.08/N2185+J2185,IF(U:U="口行3",0.08/N2185+J2185,IF(U:U="口行5",0.13/N2185+J2185,IF(U:U="口行7",0.13/N2185+J2185,IF(U:U="口行10",0.18/N2185+J2185,IF(U:U="农发1",0.09/N2185+J2185,IF(U:U="农发2",0.09/N2185+J2185,IF(U:U="农发3",0.09/N2185+J2185,IF(U:U="农发5",0.14/N2185+J2185,IF(U:U="农发7",0.19/N2185+J2185,IF(U:U="农发10",0.19/N2185+J2185,IF(U:U="农发20",0.24/N2185+J2185,IF(U:U="国债1",0.05/N2185+J2185,IF(U:U="国债2",0.05/N2185+J2185,IF(U:U="国债3",0.05/N2185+J2185,IF(U:U="国开0",0,IF(U:U="农发0",0,IF(U:U="国债0",0,IF(U:U="口行0",0,0.1/N2185+J2185)))))))))))))))))))))))))</f>
        <v>3.0195137739001301</v>
      </c>
      <c r="Q2185" s="1"/>
      <c r="R2185" s="88">
        <f t="shared" si="69"/>
        <v>-1.3486226099869825</v>
      </c>
      <c r="S2185" s="1"/>
      <c r="U2185" s="1" t="str">
        <f>IF(I:I="国家开发银行","国开",IF(I:I="中国进出口银行","口行",IF(I:I="中国农业发展银行","农发","国债")))&amp;IF(G:G&lt;1,"0",G2185)</f>
        <v>农发3</v>
      </c>
      <c r="W2185" s="1"/>
      <c r="X2185" s="1"/>
    </row>
    <row r="2186" spans="1:24" ht="15.75" hidden="1" x14ac:dyDescent="0.25">
      <c r="A2186" s="113" t="str">
        <f t="shared" si="68"/>
        <v>190409.IB</v>
      </c>
      <c r="B2186" s="29" t="s">
        <v>5811</v>
      </c>
      <c r="C2186" s="29" t="s">
        <v>5812</v>
      </c>
      <c r="D2186" s="33">
        <v>43710</v>
      </c>
      <c r="E2186" s="33">
        <v>43712</v>
      </c>
      <c r="F2186" s="30">
        <v>30</v>
      </c>
      <c r="G2186" s="30">
        <v>5</v>
      </c>
      <c r="H2186" s="29" t="s">
        <v>12</v>
      </c>
      <c r="I2186" s="29" t="s">
        <v>41</v>
      </c>
      <c r="J2186" s="30">
        <v>3.3018999999999998</v>
      </c>
      <c r="K2186" s="30">
        <v>4.1399999999999997</v>
      </c>
      <c r="L2186" s="30"/>
      <c r="M2186" s="30">
        <v>1.33</v>
      </c>
      <c r="N2186" s="84">
        <f>[1]!b_anal_modidura_cnbd(A2186,E2186,1)</f>
        <v>4.4881000000000002</v>
      </c>
      <c r="O2186" s="85">
        <f>[1]!b_anal_yield_cnbd(A2186,D2186,1)</f>
        <v>3.3336000000000001</v>
      </c>
      <c r="P2186" s="86">
        <f>IF(U:U="国开1",0.09/N2186+J2186,IF(U:U="国开3",0.14/N2186+J2186,IF(U:U="国开5",0.24/N2186+J2186,IF(U:U="国开7",0.24/N2186+J2186,IF(U:U="国开10",0.29/N2186+J2186,IF(U:U="口行1",0.08/N2186+J2186,IF(U:U="口行2",0.08/N2186+J2186,IF(U:U="口行3",0.08/N2186+J2186,IF(U:U="口行5",0.13/N2186+J2186,IF(U:U="口行7",0.13/N2186+J2186,IF(U:U="口行10",0.18/N2186+J2186,IF(U:U="农发1",0.09/N2186+J2186,IF(U:U="农发2",0.09/N2186+J2186,IF(U:U="农发3",0.09/N2186+J2186,IF(U:U="农发5",0.14/N2186+J2186,IF(U:U="农发7",0.19/N2186+J2186,IF(U:U="农发10",0.19/N2186+J2186,IF(U:U="农发20",0.24/N2186+J2186,IF(U:U="国债1",0.05/N2186+J2186,IF(U:U="国债2",0.05/N2186+J2186,IF(U:U="国债3",0.05/N2186+J2186,IF(U:U="国开0",0,IF(U:U="农发0",0,IF(U:U="国债0",0,IF(U:U="口行0",0,0.1/N2186+J2186)))))))))))))))))))))))))</f>
        <v>3.3330936008555958</v>
      </c>
      <c r="Q2186" s="1"/>
      <c r="R2186" s="88">
        <f t="shared" si="69"/>
        <v>-5.0639914440431255E-2</v>
      </c>
      <c r="S2186" s="1"/>
      <c r="U2186" s="1" t="str">
        <f>IF(I:I="国家开发银行","国开",IF(I:I="中国进出口银行","口行",IF(I:I="中国农业发展银行","农发","国债")))&amp;IF(G:G&lt;1,"0",G2186)</f>
        <v>农发5</v>
      </c>
      <c r="W2186" s="1"/>
      <c r="X2186" s="1"/>
    </row>
    <row r="2187" spans="1:24" ht="15.75" hidden="1" x14ac:dyDescent="0.25">
      <c r="A2187" s="113" t="str">
        <f t="shared" si="68"/>
        <v>190208.IB</v>
      </c>
      <c r="B2187" s="29" t="s">
        <v>5813</v>
      </c>
      <c r="C2187" s="29" t="s">
        <v>5814</v>
      </c>
      <c r="D2187" s="33">
        <v>43711</v>
      </c>
      <c r="E2187" s="33">
        <v>43713</v>
      </c>
      <c r="F2187" s="30">
        <v>50</v>
      </c>
      <c r="G2187" s="30">
        <v>5</v>
      </c>
      <c r="H2187" s="29" t="s">
        <v>12</v>
      </c>
      <c r="I2187" s="29" t="s">
        <v>15</v>
      </c>
      <c r="J2187" s="30">
        <v>3.2652000000000001</v>
      </c>
      <c r="K2187" s="30">
        <v>5.45</v>
      </c>
      <c r="L2187" s="30"/>
      <c r="M2187" s="30">
        <v>1.58</v>
      </c>
      <c r="N2187" s="84">
        <f>[1]!b_anal_modidura_cnbd(A2187,E2187,1)</f>
        <v>4.3606999999999996</v>
      </c>
      <c r="O2187" s="85">
        <f>[1]!b_anal_yield_cnbd(A2187,D2187-1,1)</f>
        <v>3.36</v>
      </c>
      <c r="P2187" s="86">
        <f>IF(U:U="国开1",0.09/N2187+J2187,IF(U:U="国开3",0.14/N2187+J2187,IF(U:U="国开5",0.24/N2187+J2187,IF(U:U="国开7",0.24/N2187+J2187,IF(U:U="国开10",0.29/N2187+J2187,IF(U:U="口行1",0.08/N2187+J2187,IF(U:U="口行2",0.08/N2187+J2187,IF(U:U="口行3",0.08/N2187+J2187,IF(U:U="口行5",0.13/N2187+J2187,IF(U:U="口行7",0.13/N2187+J2187,IF(U:U="口行10",0.18/N2187+J2187,IF(U:U="农发1",0.09/N2187+J2187,IF(U:U="农发2",0.09/N2187+J2187,IF(U:U="农发3",0.09/N2187+J2187,IF(U:U="农发5",0.14/N2187+J2187,IF(U:U="农发7",0.19/N2187+J2187,IF(U:U="农发10",0.19/N2187+J2187,IF(U:U="农发20",0.24/N2187+J2187,IF(U:U="国债1",0.05/N2187+J2187,IF(U:U="国债2",0.05/N2187+J2187,IF(U:U="国债3",0.05/N2187+J2187,IF(U:U="国开0",0,IF(U:U="农发0",0,IF(U:U="国债0",0,IF(U:U="口行0",0,0.1/N2187+J2187)))))))))))))))))))))))))</f>
        <v>3.320237035338363</v>
      </c>
      <c r="Q2187" s="1"/>
      <c r="R2187" s="88">
        <f t="shared" si="69"/>
        <v>-3.9762964661636868</v>
      </c>
      <c r="S2187" s="1"/>
      <c r="U2187" s="1" t="str">
        <f>IF(I:I="国家开发银行","国开",IF(I:I="中国进出口银行","口行",IF(I:I="中国农业发展银行","农发","国债")))&amp;IF(G:G&lt;1,"0",G2187)</f>
        <v>国开5</v>
      </c>
      <c r="W2187" s="1"/>
      <c r="X2187" s="1"/>
    </row>
    <row r="2188" spans="1:24" ht="15.75" hidden="1" x14ac:dyDescent="0.25">
      <c r="A2188" s="113" t="str">
        <f t="shared" si="68"/>
        <v>190210.IB</v>
      </c>
      <c r="B2188" s="29" t="s">
        <v>5815</v>
      </c>
      <c r="C2188" s="29" t="s">
        <v>5816</v>
      </c>
      <c r="D2188" s="33">
        <v>43711</v>
      </c>
      <c r="E2188" s="33">
        <v>43713</v>
      </c>
      <c r="F2188" s="30">
        <v>120</v>
      </c>
      <c r="G2188" s="30">
        <v>10</v>
      </c>
      <c r="H2188" s="29" t="s">
        <v>12</v>
      </c>
      <c r="I2188" s="29" t="s">
        <v>15</v>
      </c>
      <c r="J2188" s="30">
        <v>3.4258000000000002</v>
      </c>
      <c r="K2188" s="30">
        <v>3.78</v>
      </c>
      <c r="L2188" s="30"/>
      <c r="M2188" s="30">
        <v>5.56</v>
      </c>
      <c r="N2188" s="84">
        <f>[1]!b_anal_modidura_cnbd(A2188,E2188,1)</f>
        <v>8.0014000000000003</v>
      </c>
      <c r="O2188" s="85">
        <f>[1]!b_anal_yield_cnbd(A2188,D2188-1,1)</f>
        <v>3.4863</v>
      </c>
      <c r="P2188" s="86">
        <f>IF(U:U="国开1",0.09/N2188+J2188,IF(U:U="国开3",0.14/N2188+J2188,IF(U:U="国开5",0.24/N2188+J2188,IF(U:U="国开7",0.24/N2188+J2188,IF(U:U="国开10",0.29/N2188+J2188,IF(U:U="口行1",0.08/N2188+J2188,IF(U:U="口行2",0.08/N2188+J2188,IF(U:U="口行3",0.08/N2188+J2188,IF(U:U="口行5",0.13/N2188+J2188,IF(U:U="口行7",0.13/N2188+J2188,IF(U:U="口行10",0.18/N2188+J2188,IF(U:U="农发1",0.09/N2188+J2188,IF(U:U="农发2",0.09/N2188+J2188,IF(U:U="农发3",0.09/N2188+J2188,IF(U:U="农发5",0.14/N2188+J2188,IF(U:U="农发7",0.19/N2188+J2188,IF(U:U="农发10",0.19/N2188+J2188,IF(U:U="农发20",0.24/N2188+J2188,IF(U:U="国债1",0.05/N2188+J2188,IF(U:U="国债2",0.05/N2188+J2188,IF(U:U="国债3",0.05/N2188+J2188,IF(U:U="国开0",0,IF(U:U="农发0",0,IF(U:U="国债0",0,IF(U:U="口行0",0,0.1/N2188+J2188)))))))))))))))))))))))))</f>
        <v>3.462043657359962</v>
      </c>
      <c r="Q2188" s="1"/>
      <c r="R2188" s="88">
        <f t="shared" si="69"/>
        <v>-2.4256342640037953</v>
      </c>
      <c r="S2188" s="1"/>
      <c r="U2188" s="1" t="str">
        <f>IF(I:I="国家开发银行","国开",IF(I:I="中国进出口银行","口行",IF(I:I="中国农业发展银行","农发","国债")))&amp;IF(G:G&lt;1,"0",G2188)</f>
        <v>国开10</v>
      </c>
      <c r="W2188" s="1"/>
      <c r="X2188" s="1"/>
    </row>
    <row r="2189" spans="1:24" ht="15.75" hidden="1" x14ac:dyDescent="0.25">
      <c r="A2189" s="113" t="str">
        <f>B2189</f>
        <v>091918002.IB</v>
      </c>
      <c r="B2189" s="29" t="s">
        <v>1412</v>
      </c>
      <c r="C2189" s="29" t="s">
        <v>5817</v>
      </c>
      <c r="D2189" s="33">
        <v>43711</v>
      </c>
      <c r="E2189" s="33">
        <v>43713</v>
      </c>
      <c r="F2189" s="30">
        <v>50</v>
      </c>
      <c r="G2189" s="30">
        <v>3</v>
      </c>
      <c r="H2189" s="29" t="s">
        <v>12</v>
      </c>
      <c r="I2189" s="29" t="s">
        <v>41</v>
      </c>
      <c r="J2189" s="114">
        <f>[1]!b_info_couponrate(A2189)</f>
        <v>3.02</v>
      </c>
      <c r="K2189" s="30">
        <v>8.49</v>
      </c>
      <c r="L2189" s="30"/>
      <c r="M2189" s="30">
        <v>8</v>
      </c>
      <c r="N2189" s="84">
        <v>3</v>
      </c>
      <c r="O2189" s="85">
        <v>3.0609999999999999</v>
      </c>
      <c r="P2189" s="86">
        <f>IF(U:U="国开1",0.09/N2189+J2189,IF(U:U="国开3",0.14/N2189+J2189,IF(U:U="国开5",0.24/N2189+J2189,IF(U:U="国开7",0.24/N2189+J2189,IF(U:U="国开10",0.29/N2189+J2189,IF(U:U="口行1",0.08/N2189+J2189,IF(U:U="口行2",0.08/N2189+J2189,IF(U:U="口行3",0.08/N2189+J2189,IF(U:U="口行5",0.13/N2189+J2189,IF(U:U="口行7",0.13/N2189+J2189,IF(U:U="口行10",0.18/N2189+J2189,IF(U:U="农发1",0.09/N2189+J2189,IF(U:U="农发2",0.09/N2189+J2189,IF(U:U="农发3",0.09/N2189+J2189,IF(U:U="农发5",0.14/N2189+J2189,IF(U:U="农发7",0.19/N2189+J2189,IF(U:U="农发10",0.19/N2189+J2189,IF(U:U="农发20",0.24/N2189+J2189,IF(U:U="国债1",0.05/N2189+J2189,IF(U:U="国债2",0.05/N2189+J2189,IF(U:U="国债3",0.05/N2189+J2189,IF(U:U="国开0",0,IF(U:U="农发0",0,IF(U:U="国债0",0,IF(U:U="口行0",0,0.1/N2189+J2189)))))))))))))))))))))))))</f>
        <v>3.05</v>
      </c>
      <c r="Q2189" s="1"/>
      <c r="R2189" s="88">
        <f t="shared" si="69"/>
        <v>-1.1000000000000121</v>
      </c>
      <c r="S2189" s="1"/>
      <c r="U2189" s="1" t="str">
        <f>IF(I:I="国家开发银行","国开",IF(I:I="中国进出口银行","口行",IF(I:I="中国农业发展银行","农发","国债")))&amp;IF(G:G&lt;1,"0",G2189)</f>
        <v>农发3</v>
      </c>
      <c r="W2189" s="1"/>
      <c r="X2189" s="1"/>
    </row>
    <row r="2190" spans="1:24" ht="15.75" hidden="1" x14ac:dyDescent="0.25">
      <c r="A2190" s="113" t="str">
        <f t="shared" si="68"/>
        <v>190011.IB</v>
      </c>
      <c r="B2190" s="29" t="s">
        <v>5818</v>
      </c>
      <c r="C2190" s="29" t="s">
        <v>5819</v>
      </c>
      <c r="D2190" s="33">
        <v>43712</v>
      </c>
      <c r="E2190" s="33">
        <v>43713</v>
      </c>
      <c r="F2190" s="30">
        <v>505.3</v>
      </c>
      <c r="G2190" s="30">
        <v>3</v>
      </c>
      <c r="H2190" s="29" t="s">
        <v>12</v>
      </c>
      <c r="I2190" s="29" t="s">
        <v>31</v>
      </c>
      <c r="J2190" s="30">
        <v>2.7786</v>
      </c>
      <c r="K2190" s="30">
        <v>3.17</v>
      </c>
      <c r="L2190" s="30">
        <v>2.8250000000000002</v>
      </c>
      <c r="M2190" s="30">
        <v>2.02</v>
      </c>
      <c r="N2190" s="84">
        <f>[1]!b_anal_modidura_cnbd(A2190,E2190,1)</f>
        <v>2.7675000000000001</v>
      </c>
      <c r="O2190" s="85">
        <f>[1]!b_anal_yield_cnbd(A2190,D2190-1,1)</f>
        <v>2.83</v>
      </c>
      <c r="P2190" s="86">
        <f>IF(U:U="国开1",0.09/N2190+J2190,IF(U:U="国开3",0.14/N2190+J2190,IF(U:U="国开5",0.24/N2190+J2190,IF(U:U="国开7",0.24/N2190+J2190,IF(U:U="国开10",0.29/N2190+J2190,IF(U:U="口行1",0.08/N2190+J2190,IF(U:U="口行2",0.08/N2190+J2190,IF(U:U="口行3",0.08/N2190+J2190,IF(U:U="口行5",0.13/N2190+J2190,IF(U:U="口行7",0.13/N2190+J2190,IF(U:U="口行10",0.18/N2190+J2190,IF(U:U="农发1",0.09/N2190+J2190,IF(U:U="农发2",0.09/N2190+J2190,IF(U:U="农发3",0.09/N2190+J2190,IF(U:U="农发5",0.14/N2190+J2190,IF(U:U="农发7",0.19/N2190+J2190,IF(U:U="农发10",0.19/N2190+J2190,IF(U:U="农发20",0.24/N2190+J2190,IF(U:U="国债1",0.05/N2190+J2190,IF(U:U="国债2",0.05/N2190+J2190,IF(U:U="国债3",0.05/N2190+J2190,IF(U:U="国开0",0,IF(U:U="农发0",0,IF(U:U="国债0",0,IF(U:U="口行0",0,0.1/N2190+J2190)))))))))))))))))))))))))</f>
        <v>2.7966668473351399</v>
      </c>
      <c r="Q2190" s="1"/>
      <c r="R2190" s="88">
        <f t="shared" si="69"/>
        <v>-3.3333152664860144</v>
      </c>
      <c r="S2190" s="1"/>
      <c r="U2190" s="1" t="str">
        <f>IF(I:I="国家开发银行","国开",IF(I:I="中国进出口银行","口行",IF(I:I="中国农业发展银行","农发","国债")))&amp;IF(G:G&lt;1,"0",G2190)</f>
        <v>国债3</v>
      </c>
      <c r="W2190" s="1"/>
      <c r="X2190" s="1"/>
    </row>
    <row r="2191" spans="1:24" ht="15.75" hidden="1" x14ac:dyDescent="0.25">
      <c r="A2191" s="113" t="str">
        <f t="shared" si="68"/>
        <v>190406.IB</v>
      </c>
      <c r="B2191" s="29" t="s">
        <v>5820</v>
      </c>
      <c r="C2191" s="29" t="s">
        <v>5821</v>
      </c>
      <c r="D2191" s="33">
        <v>43712</v>
      </c>
      <c r="E2191" s="33">
        <v>43714</v>
      </c>
      <c r="F2191" s="30">
        <v>60</v>
      </c>
      <c r="G2191" s="30">
        <v>10</v>
      </c>
      <c r="H2191" s="29" t="s">
        <v>12</v>
      </c>
      <c r="I2191" s="29" t="s">
        <v>41</v>
      </c>
      <c r="J2191" s="30">
        <v>3.59</v>
      </c>
      <c r="K2191" s="30">
        <v>4.3099999999999996</v>
      </c>
      <c r="L2191" s="30"/>
      <c r="M2191" s="30">
        <v>1.2</v>
      </c>
      <c r="N2191" s="84">
        <f>[1]!b_anal_modidura_cnbd(A2191,E2191,1)</f>
        <v>8.0914000000000001</v>
      </c>
      <c r="O2191" s="85">
        <f>[1]!b_anal_yield_cnbd(A2191,D2191-1,1)</f>
        <v>3.66</v>
      </c>
      <c r="P2191" s="86">
        <f>IF(U:U="国开1",0.09/N2191+J2191,IF(U:U="国开3",0.14/N2191+J2191,IF(U:U="国开5",0.24/N2191+J2191,IF(U:U="国开7",0.24/N2191+J2191,IF(U:U="国开10",0.29/N2191+J2191,IF(U:U="口行1",0.08/N2191+J2191,IF(U:U="口行2",0.08/N2191+J2191,IF(U:U="口行3",0.08/N2191+J2191,IF(U:U="口行5",0.13/N2191+J2191,IF(U:U="口行7",0.13/N2191+J2191,IF(U:U="口行10",0.18/N2191+J2191,IF(U:U="农发1",0.09/N2191+J2191,IF(U:U="农发2",0.09/N2191+J2191,IF(U:U="农发3",0.09/N2191+J2191,IF(U:U="农发5",0.14/N2191+J2191,IF(U:U="农发7",0.19/N2191+J2191,IF(U:U="农发10",0.19/N2191+J2191,IF(U:U="农发20",0.24/N2191+J2191,IF(U:U="国债1",0.05/N2191+J2191,IF(U:U="国债2",0.05/N2191+J2191,IF(U:U="国债3",0.05/N2191+J2191,IF(U:U="国开0",0,IF(U:U="农发0",0,IF(U:U="国债0",0,IF(U:U="口行0",0,0.1/N2191+J2191)))))))))))))))))))))))))</f>
        <v>3.6134817213337618</v>
      </c>
      <c r="Q2191" s="1"/>
      <c r="R2191" s="88">
        <f t="shared" si="69"/>
        <v>-4.6518278666238366</v>
      </c>
      <c r="S2191" s="1"/>
      <c r="U2191" s="1" t="str">
        <f>IF(I:I="国家开发银行","国开",IF(I:I="中国进出口银行","口行",IF(I:I="中国农业发展银行","农发","国债")))&amp;IF(G:G&lt;1,"0",G2191)</f>
        <v>农发10</v>
      </c>
      <c r="W2191" s="1"/>
      <c r="X2191" s="1"/>
    </row>
    <row r="2192" spans="1:24" ht="15.75" hidden="1" x14ac:dyDescent="0.25">
      <c r="A2192" s="113" t="str">
        <f t="shared" si="68"/>
        <v>190408.IB</v>
      </c>
      <c r="B2192" s="29" t="s">
        <v>5822</v>
      </c>
      <c r="C2192" s="29" t="s">
        <v>5823</v>
      </c>
      <c r="D2192" s="33">
        <v>43712</v>
      </c>
      <c r="E2192" s="33">
        <v>43714</v>
      </c>
      <c r="F2192" s="30">
        <v>30</v>
      </c>
      <c r="G2192" s="30">
        <v>7</v>
      </c>
      <c r="H2192" s="29" t="s">
        <v>12</v>
      </c>
      <c r="I2192" s="29" t="s">
        <v>41</v>
      </c>
      <c r="J2192" s="30">
        <v>3.5847000000000002</v>
      </c>
      <c r="K2192" s="30">
        <v>3.48</v>
      </c>
      <c r="L2192" s="30"/>
      <c r="M2192" s="30">
        <v>1.35</v>
      </c>
      <c r="N2192" s="84">
        <f>[1]!b_anal_modidura_cnbd(A2192,E2192,1)</f>
        <v>5.9600999999999997</v>
      </c>
      <c r="O2192" s="85">
        <f>[1]!b_anal_yield_cnbd(A2192,D2192-1,1)</f>
        <v>3.6349999999999998</v>
      </c>
      <c r="P2192" s="86">
        <f>IF(U:U="国开1",0.09/N2192+J2192,IF(U:U="国开3",0.14/N2192+J2192,IF(U:U="国开5",0.24/N2192+J2192,IF(U:U="国开7",0.24/N2192+J2192,IF(U:U="国开10",0.29/N2192+J2192,IF(U:U="口行1",0.08/N2192+J2192,IF(U:U="口行2",0.08/N2192+J2192,IF(U:U="口行3",0.08/N2192+J2192,IF(U:U="口行5",0.13/N2192+J2192,IF(U:U="口行7",0.13/N2192+J2192,IF(U:U="口行10",0.18/N2192+J2192,IF(U:U="农发1",0.09/N2192+J2192,IF(U:U="农发2",0.09/N2192+J2192,IF(U:U="农发3",0.09/N2192+J2192,IF(U:U="农发5",0.14/N2192+J2192,IF(U:U="农发7",0.19/N2192+J2192,IF(U:U="农发10",0.19/N2192+J2192,IF(U:U="农发20",0.24/N2192+J2192,IF(U:U="国债1",0.05/N2192+J2192,IF(U:U="国债2",0.05/N2192+J2192,IF(U:U="国债3",0.05/N2192+J2192,IF(U:U="国开0",0,IF(U:U="农发0",0,IF(U:U="国债0",0,IF(U:U="口行0",0,0.1/N2192+J2192)))))))))))))))))))))))))</f>
        <v>3.616578659754031</v>
      </c>
      <c r="Q2192" s="1"/>
      <c r="R2192" s="88">
        <f t="shared" si="69"/>
        <v>-1.8421340245968754</v>
      </c>
      <c r="S2192" s="1"/>
      <c r="U2192" s="1" t="str">
        <f>IF(I:I="国家开发银行","国开",IF(I:I="中国进出口银行","口行",IF(I:I="中国农业发展银行","农发","国债")))&amp;IF(G:G&lt;1,"0",G2192)</f>
        <v>农发7</v>
      </c>
      <c r="W2192" s="1"/>
      <c r="X2192" s="1"/>
    </row>
    <row r="2193" spans="1:24" ht="15.75" hidden="1" x14ac:dyDescent="0.25">
      <c r="A2193" s="113" t="str">
        <f t="shared" si="68"/>
        <v>190007.IB</v>
      </c>
      <c r="B2193" s="29" t="s">
        <v>5824</v>
      </c>
      <c r="C2193" s="29" t="s">
        <v>5825</v>
      </c>
      <c r="D2193" s="33">
        <v>43712</v>
      </c>
      <c r="E2193" s="33">
        <v>43713</v>
      </c>
      <c r="F2193" s="30">
        <v>500.5</v>
      </c>
      <c r="G2193" s="30">
        <v>7</v>
      </c>
      <c r="H2193" s="29" t="s">
        <v>12</v>
      </c>
      <c r="I2193" s="29" t="s">
        <v>31</v>
      </c>
      <c r="J2193" s="30">
        <v>3.0830000000000002</v>
      </c>
      <c r="K2193" s="30">
        <v>3.37</v>
      </c>
      <c r="L2193" s="30">
        <v>3.1017000000000001</v>
      </c>
      <c r="M2193" s="30">
        <v>3.22</v>
      </c>
      <c r="N2193" s="84">
        <f>[1]!b_anal_modidura_cnbd(A2193,E2193,1)</f>
        <v>5.9469000000000003</v>
      </c>
      <c r="O2193" s="85">
        <f>[1]!b_anal_yield_cnbd(A2193,D2193-1,1)</f>
        <v>3.1051000000000002</v>
      </c>
      <c r="P2193" s="86">
        <f>IF(U:U="国开1",0.09/N2193+J2193,IF(U:U="国开3",0.14/N2193+J2193,IF(U:U="国开5",0.24/N2193+J2193,IF(U:U="国开7",0.24/N2193+J2193,IF(U:U="国开10",0.29/N2193+J2193,IF(U:U="口行1",0.08/N2193+J2193,IF(U:U="口行2",0.08/N2193+J2193,IF(U:U="口行3",0.08/N2193+J2193,IF(U:U="口行5",0.13/N2193+J2193,IF(U:U="口行7",0.13/N2193+J2193,IF(U:U="口行10",0.18/N2193+J2193,IF(U:U="农发1",0.09/N2193+J2193,IF(U:U="农发2",0.09/N2193+J2193,IF(U:U="农发3",0.09/N2193+J2193,IF(U:U="农发5",0.14/N2193+J2193,IF(U:U="农发7",0.19/N2193+J2193,IF(U:U="农发10",0.19/N2193+J2193,IF(U:U="农发20",0.24/N2193+J2193,IF(U:U="国债1",0.05/N2193+J2193,IF(U:U="国债2",0.05/N2193+J2193,IF(U:U="国债3",0.05/N2193+J2193,IF(U:U="国开0",0,IF(U:U="农发0",0,IF(U:U="国债0",0,IF(U:U="口行0",0,0.1/N2193+J2193)))))))))))))))))))))))))</f>
        <v>3.0998154836973888</v>
      </c>
      <c r="Q2193" s="1"/>
      <c r="R2193" s="88">
        <f t="shared" si="69"/>
        <v>-0.52845163026113973</v>
      </c>
      <c r="S2193" s="1"/>
      <c r="U2193" s="1" t="str">
        <f>IF(I:I="国家开发银行","国开",IF(I:I="中国进出口银行","口行",IF(I:I="中国农业发展银行","农发","国债")))&amp;IF(G:G&lt;1,"0",G2193)</f>
        <v>国债7</v>
      </c>
      <c r="W2193" s="1"/>
      <c r="X2193" s="1"/>
    </row>
    <row r="2194" spans="1:24" ht="15.75" hidden="1" x14ac:dyDescent="0.25">
      <c r="A2194" s="113" t="str">
        <f t="shared" si="68"/>
        <v>190310.IB</v>
      </c>
      <c r="B2194" s="29" t="s">
        <v>5826</v>
      </c>
      <c r="C2194" s="29" t="s">
        <v>5827</v>
      </c>
      <c r="D2194" s="33">
        <v>43713</v>
      </c>
      <c r="E2194" s="33">
        <v>43717</v>
      </c>
      <c r="F2194" s="30">
        <v>55</v>
      </c>
      <c r="G2194" s="30">
        <v>10</v>
      </c>
      <c r="H2194" s="29" t="s">
        <v>12</v>
      </c>
      <c r="I2194" s="29" t="s">
        <v>22</v>
      </c>
      <c r="J2194" s="30">
        <v>3.5991</v>
      </c>
      <c r="K2194" s="30">
        <v>4.33</v>
      </c>
      <c r="L2194" s="30"/>
      <c r="M2194" s="30">
        <v>1.66</v>
      </c>
      <c r="N2194" s="84">
        <f>[1]!b_anal_modidura_cnbd(A2194,E2194,1)</f>
        <v>7.9023000000000003</v>
      </c>
      <c r="O2194" s="85">
        <f>[1]!b_anal_yield_cnbd(A2194,D2194-1,1)</f>
        <v>3.6901000000000002</v>
      </c>
      <c r="P2194" s="86">
        <f>IF(U:U="国开1",0.09/N2194+J2194,IF(U:U="国开3",0.14/N2194+J2194,IF(U:U="国开5",0.24/N2194+J2194,IF(U:U="国开7",0.24/N2194+J2194,IF(U:U="国开10",0.29/N2194+J2194,IF(U:U="口行1",0.08/N2194+J2194,IF(U:U="口行2",0.08/N2194+J2194,IF(U:U="口行3",0.08/N2194+J2194,IF(U:U="口行5",0.13/N2194+J2194,IF(U:U="口行7",0.13/N2194+J2194,IF(U:U="口行10",0.18/N2194+J2194,IF(U:U="农发1",0.09/N2194+J2194,IF(U:U="农发2",0.09/N2194+J2194,IF(U:U="农发3",0.09/N2194+J2194,IF(U:U="农发5",0.14/N2194+J2194,IF(U:U="农发7",0.19/N2194+J2194,IF(U:U="农发10",0.19/N2194+J2194,IF(U:U="农发20",0.24/N2194+J2194,IF(U:U="国债1",0.05/N2194+J2194,IF(U:U="国债2",0.05/N2194+J2194,IF(U:U="国债3",0.05/N2194+J2194,IF(U:U="国开0",0,IF(U:U="农发0",0,IF(U:U="国债0",0,IF(U:U="口行0",0,0.1/N2194+J2194)))))))))))))))))))))))))</f>
        <v>3.6218781785049923</v>
      </c>
      <c r="Q2194" s="1"/>
      <c r="R2194" s="88">
        <f t="shared" si="69"/>
        <v>-6.8221821495007884</v>
      </c>
      <c r="S2194" s="1"/>
      <c r="U2194" s="1" t="str">
        <f>IF(I:I="国家开发银行","国开",IF(I:I="中国进出口银行","口行",IF(I:I="中国农业发展银行","农发","国债")))&amp;IF(G:G&lt;1,"0",G2194)</f>
        <v>口行10</v>
      </c>
      <c r="W2194" s="1"/>
      <c r="X2194" s="1"/>
    </row>
    <row r="2195" spans="1:24" ht="15.75" hidden="1" x14ac:dyDescent="0.25">
      <c r="A2195" s="113" t="str">
        <f t="shared" si="68"/>
        <v>190305.IB</v>
      </c>
      <c r="B2195" s="29" t="s">
        <v>5828</v>
      </c>
      <c r="C2195" s="29" t="s">
        <v>5829</v>
      </c>
      <c r="D2195" s="33">
        <v>43713</v>
      </c>
      <c r="E2195" s="33">
        <v>43717</v>
      </c>
      <c r="F2195" s="30">
        <v>50</v>
      </c>
      <c r="G2195" s="30">
        <v>5</v>
      </c>
      <c r="H2195" s="29" t="s">
        <v>12</v>
      </c>
      <c r="I2195" s="29" t="s">
        <v>22</v>
      </c>
      <c r="J2195" s="30">
        <v>3.2909000000000002</v>
      </c>
      <c r="K2195" s="30">
        <v>4.5</v>
      </c>
      <c r="L2195" s="30"/>
      <c r="M2195" s="30">
        <v>8.35</v>
      </c>
      <c r="N2195" s="84">
        <f>[1]!b_anal_modidura_cnbd(A2195,E2195,1)</f>
        <v>3.9828000000000001</v>
      </c>
      <c r="O2195" s="85">
        <f>[1]!b_anal_yield_cnbd(A2195,D2195-1,1)</f>
        <v>3.4049</v>
      </c>
      <c r="P2195" s="86">
        <f>IF(U:U="国开1",0.09/N2195+J2195,IF(U:U="国开3",0.14/N2195+J2195,IF(U:U="国开5",0.24/N2195+J2195,IF(U:U="国开7",0.24/N2195+J2195,IF(U:U="国开10",0.29/N2195+J2195,IF(U:U="口行1",0.08/N2195+J2195,IF(U:U="口行2",0.08/N2195+J2195,IF(U:U="口行3",0.08/N2195+J2195,IF(U:U="口行5",0.13/N2195+J2195,IF(U:U="口行7",0.13/N2195+J2195,IF(U:U="口行10",0.18/N2195+J2195,IF(U:U="农发1",0.09/N2195+J2195,IF(U:U="农发2",0.09/N2195+J2195,IF(U:U="农发3",0.09/N2195+J2195,IF(U:U="农发5",0.14/N2195+J2195,IF(U:U="农发7",0.19/N2195+J2195,IF(U:U="农发10",0.19/N2195+J2195,IF(U:U="农发20",0.24/N2195+J2195,IF(U:U="国债1",0.05/N2195+J2195,IF(U:U="国债2",0.05/N2195+J2195,IF(U:U="国债3",0.05/N2195+J2195,IF(U:U="国开0",0,IF(U:U="农发0",0,IF(U:U="国债0",0,IF(U:U="口行0",0,0.1/N2195+J2195)))))))))))))))))))))))))</f>
        <v>3.3235403535201367</v>
      </c>
      <c r="Q2195" s="1"/>
      <c r="R2195" s="88">
        <f t="shared" si="69"/>
        <v>-8.1359646479863379</v>
      </c>
      <c r="S2195" s="1"/>
      <c r="U2195" s="1" t="str">
        <f>IF(I:I="国家开发银行","国开",IF(I:I="中国进出口银行","口行",IF(I:I="中国农业发展银行","农发","国债")))&amp;IF(G:G&lt;1,"0",G2195)</f>
        <v>口行5</v>
      </c>
      <c r="W2195" s="1"/>
      <c r="X2195" s="1"/>
    </row>
    <row r="2196" spans="1:24" ht="15.75" hidden="1" x14ac:dyDescent="0.25">
      <c r="A2196" s="113" t="str">
        <f t="shared" si="68"/>
        <v>190306.IB</v>
      </c>
      <c r="B2196" s="29" t="s">
        <v>5830</v>
      </c>
      <c r="C2196" s="29" t="s">
        <v>5831</v>
      </c>
      <c r="D2196" s="33">
        <v>43713</v>
      </c>
      <c r="E2196" s="33">
        <v>43717</v>
      </c>
      <c r="F2196" s="30">
        <v>30</v>
      </c>
      <c r="G2196" s="30">
        <v>3</v>
      </c>
      <c r="H2196" s="29" t="s">
        <v>12</v>
      </c>
      <c r="I2196" s="29" t="s">
        <v>22</v>
      </c>
      <c r="J2196" s="30">
        <v>2.9538000000000002</v>
      </c>
      <c r="K2196" s="30">
        <v>5.51</v>
      </c>
      <c r="L2196" s="30"/>
      <c r="M2196" s="30">
        <v>1.68</v>
      </c>
      <c r="N2196" s="84">
        <f>[1]!b_anal_modidura_cnbd(A2196,E2196,1)</f>
        <v>2.5577000000000001</v>
      </c>
      <c r="O2196" s="85">
        <f>[1]!b_anal_yield_cnbd(A2196,D2196-1,1)</f>
        <v>3.0952999999999999</v>
      </c>
      <c r="P2196" s="86">
        <f>IF(U:U="国开1",0.09/N2196+J2196,IF(U:U="国开3",0.14/N2196+J2196,IF(U:U="国开5",0.24/N2196+J2196,IF(U:U="国开7",0.24/N2196+J2196,IF(U:U="国开10",0.29/N2196+J2196,IF(U:U="口行1",0.08/N2196+J2196,IF(U:U="口行2",0.08/N2196+J2196,IF(U:U="口行3",0.08/N2196+J2196,IF(U:U="口行5",0.13/N2196+J2196,IF(U:U="口行7",0.13/N2196+J2196,IF(U:U="口行10",0.18/N2196+J2196,IF(U:U="农发1",0.09/N2196+J2196,IF(U:U="农发2",0.09/N2196+J2196,IF(U:U="农发3",0.09/N2196+J2196,IF(U:U="农发5",0.14/N2196+J2196,IF(U:U="农发7",0.19/N2196+J2196,IF(U:U="农发10",0.19/N2196+J2196,IF(U:U="农发20",0.24/N2196+J2196,IF(U:U="国债1",0.05/N2196+J2196,IF(U:U="国债2",0.05/N2196+J2196,IF(U:U="国债3",0.05/N2196+J2196,IF(U:U="国开0",0,IF(U:U="农发0",0,IF(U:U="国债0",0,IF(U:U="口行0",0,0.1/N2196+J2196)))))))))))))))))))))))))</f>
        <v>2.9850781014192442</v>
      </c>
      <c r="Q2196" s="1"/>
      <c r="R2196" s="88">
        <f t="shared" si="69"/>
        <v>-11.022189858075571</v>
      </c>
      <c r="S2196" s="1"/>
      <c r="U2196" s="1" t="str">
        <f>IF(I:I="国家开发银行","国开",IF(I:I="中国进出口银行","口行",IF(I:I="中国农业发展银行","农发","国债")))&amp;IF(G:G&lt;1,"0",G2196)</f>
        <v>口行3</v>
      </c>
      <c r="W2196" s="1"/>
      <c r="X2196" s="1"/>
    </row>
    <row r="2197" spans="1:24" ht="15.75" hidden="1" x14ac:dyDescent="0.25">
      <c r="A2197" s="113" t="str">
        <f t="shared" si="68"/>
        <v>190209.IB</v>
      </c>
      <c r="B2197" s="29" t="s">
        <v>5832</v>
      </c>
      <c r="C2197" s="29" t="s">
        <v>5833</v>
      </c>
      <c r="D2197" s="33">
        <v>43713</v>
      </c>
      <c r="E2197" s="33">
        <v>43717</v>
      </c>
      <c r="F2197" s="30">
        <v>30</v>
      </c>
      <c r="G2197" s="30">
        <v>7</v>
      </c>
      <c r="H2197" s="29" t="s">
        <v>12</v>
      </c>
      <c r="I2197" s="29" t="s">
        <v>15</v>
      </c>
      <c r="J2197" s="30">
        <v>3.4923999999999999</v>
      </c>
      <c r="K2197" s="30">
        <v>5.96</v>
      </c>
      <c r="L2197" s="30"/>
      <c r="M2197" s="30">
        <v>7.2</v>
      </c>
      <c r="N2197" s="84">
        <f>[1]!b_anal_modidura_cnbd(A2197,E2197,1)</f>
        <v>6.04</v>
      </c>
      <c r="O2197" s="85">
        <f>[1]!b_anal_yield_cnbd(A2197,D2197-1,1)</f>
        <v>3.61</v>
      </c>
      <c r="P2197" s="86">
        <f>IF(U:U="国开1",0.09/N2197+J2197,IF(U:U="国开3",0.14/N2197+J2197,IF(U:U="国开5",0.24/N2197+J2197,IF(U:U="国开7",0.24/N2197+J2197,IF(U:U="国开10",0.29/N2197+J2197,IF(U:U="口行1",0.08/N2197+J2197,IF(U:U="口行2",0.08/N2197+J2197,IF(U:U="口行3",0.08/N2197+J2197,IF(U:U="口行5",0.13/N2197+J2197,IF(U:U="口行7",0.13/N2197+J2197,IF(U:U="口行10",0.18/N2197+J2197,IF(U:U="农发1",0.09/N2197+J2197,IF(U:U="农发2",0.09/N2197+J2197,IF(U:U="农发3",0.09/N2197+J2197,IF(U:U="农发5",0.14/N2197+J2197,IF(U:U="农发7",0.19/N2197+J2197,IF(U:U="农发10",0.19/N2197+J2197,IF(U:U="农发20",0.24/N2197+J2197,IF(U:U="国债1",0.05/N2197+J2197,IF(U:U="国债2",0.05/N2197+J2197,IF(U:U="国债3",0.05/N2197+J2197,IF(U:U="国开0",0,IF(U:U="农发0",0,IF(U:U="国债0",0,IF(U:U="口行0",0,0.1/N2197+J2197)))))))))))))))))))))))))</f>
        <v>3.5321350993377485</v>
      </c>
      <c r="Q2197" s="1"/>
      <c r="R2197" s="88">
        <f t="shared" si="69"/>
        <v>-7.786490066225138</v>
      </c>
      <c r="S2197" s="1"/>
      <c r="U2197" s="1" t="str">
        <f>IF(I:I="国家开发银行","国开",IF(I:I="中国进出口银行","口行",IF(I:I="中国农业发展银行","农发","国债")))&amp;IF(G:G&lt;1,"0",G2197)</f>
        <v>国开7</v>
      </c>
      <c r="W2197" s="1"/>
      <c r="X2197" s="1"/>
    </row>
    <row r="2198" spans="1:24" ht="15.75" hidden="1" x14ac:dyDescent="0.25">
      <c r="A2198" s="113" t="str">
        <f t="shared" si="68"/>
        <v>190207.IB</v>
      </c>
      <c r="B2198" s="29" t="s">
        <v>5834</v>
      </c>
      <c r="C2198" s="29" t="s">
        <v>5835</v>
      </c>
      <c r="D2198" s="33">
        <v>43713</v>
      </c>
      <c r="E2198" s="33">
        <v>43717</v>
      </c>
      <c r="F2198" s="30">
        <v>40</v>
      </c>
      <c r="G2198" s="30">
        <v>3</v>
      </c>
      <c r="H2198" s="29" t="s">
        <v>12</v>
      </c>
      <c r="I2198" s="29" t="s">
        <v>15</v>
      </c>
      <c r="J2198" s="30">
        <v>2.8973</v>
      </c>
      <c r="K2198" s="30">
        <v>6.13</v>
      </c>
      <c r="L2198" s="30"/>
      <c r="M2198" s="30">
        <v>1.66</v>
      </c>
      <c r="N2198" s="84">
        <f>[1]!b_anal_modidura_cnbd(A2198,E2198,1)</f>
        <v>2.5183</v>
      </c>
      <c r="O2198" s="85">
        <f>[1]!b_anal_yield_cnbd(A2198,D2198-1,1)</f>
        <v>3.0701999999999998</v>
      </c>
      <c r="P2198" s="86">
        <f>IF(U:U="国开1",0.09/N2198+J2198,IF(U:U="国开3",0.14/N2198+J2198,IF(U:U="国开5",0.24/N2198+J2198,IF(U:U="国开7",0.24/N2198+J2198,IF(U:U="国开10",0.29/N2198+J2198,IF(U:U="口行1",0.08/N2198+J2198,IF(U:U="口行2",0.08/N2198+J2198,IF(U:U="口行3",0.08/N2198+J2198,IF(U:U="口行5",0.13/N2198+J2198,IF(U:U="口行7",0.13/N2198+J2198,IF(U:U="口行10",0.18/N2198+J2198,IF(U:U="农发1",0.09/N2198+J2198,IF(U:U="农发2",0.09/N2198+J2198,IF(U:U="农发3",0.09/N2198+J2198,IF(U:U="农发5",0.14/N2198+J2198,IF(U:U="农发7",0.19/N2198+J2198,IF(U:U="农发10",0.19/N2198+J2198,IF(U:U="农发20",0.24/N2198+J2198,IF(U:U="国债1",0.05/N2198+J2198,IF(U:U="国债2",0.05/N2198+J2198,IF(U:U="国债3",0.05/N2198+J2198,IF(U:U="国开0",0,IF(U:U="农发0",0,IF(U:U="国债0",0,IF(U:U="口行0",0,0.1/N2198+J2198)))))))))))))))))))))))))</f>
        <v>2.9528930588095141</v>
      </c>
      <c r="Q2198" s="1"/>
      <c r="R2198" s="88">
        <f t="shared" si="69"/>
        <v>-11.730694119048568</v>
      </c>
      <c r="S2198" s="1"/>
      <c r="U2198" s="1" t="str">
        <f>IF(I:I="国家开发银行","国开",IF(I:I="中国进出口银行","口行",IF(I:I="中国农业发展银行","农发","国债")))&amp;IF(G:G&lt;1,"0",G2198)</f>
        <v>国开3</v>
      </c>
      <c r="W2198" s="1"/>
      <c r="X2198" s="1"/>
    </row>
    <row r="2199" spans="1:24" ht="15.75" hidden="1" x14ac:dyDescent="0.25">
      <c r="A2199" s="113" t="str">
        <f t="shared" si="68"/>
        <v>190409.IB</v>
      </c>
      <c r="B2199" s="29" t="s">
        <v>5836</v>
      </c>
      <c r="C2199" s="29" t="s">
        <v>5837</v>
      </c>
      <c r="D2199" s="33">
        <v>43717</v>
      </c>
      <c r="E2199" s="33">
        <v>43719</v>
      </c>
      <c r="F2199" s="30">
        <v>30</v>
      </c>
      <c r="G2199" s="30">
        <v>5</v>
      </c>
      <c r="H2199" s="29" t="s">
        <v>12</v>
      </c>
      <c r="I2199" s="29" t="s">
        <v>41</v>
      </c>
      <c r="J2199" s="30">
        <v>3.2766999999999999</v>
      </c>
      <c r="K2199" s="30">
        <v>4.6399999999999997</v>
      </c>
      <c r="L2199" s="30"/>
      <c r="M2199" s="30">
        <v>12.31</v>
      </c>
      <c r="N2199" s="84">
        <f>[1]!b_anal_modidura_cnbd(A2199,E2199,1)</f>
        <v>4.4698000000000002</v>
      </c>
      <c r="O2199" s="85">
        <f>[1]!b_anal_yield_cnbd(A2199,D2199,1)</f>
        <v>3.3140000000000001</v>
      </c>
      <c r="P2199" s="86">
        <f>IF(U:U="国开1",0.09/N2199+J2199,IF(U:U="国开3",0.14/N2199+J2199,IF(U:U="国开5",0.24/N2199+J2199,IF(U:U="国开7",0.24/N2199+J2199,IF(U:U="国开10",0.29/N2199+J2199,IF(U:U="口行1",0.08/N2199+J2199,IF(U:U="口行2",0.08/N2199+J2199,IF(U:U="口行3",0.08/N2199+J2199,IF(U:U="口行5",0.13/N2199+J2199,IF(U:U="口行7",0.13/N2199+J2199,IF(U:U="口行10",0.18/N2199+J2199,IF(U:U="农发1",0.09/N2199+J2199,IF(U:U="农发2",0.09/N2199+J2199,IF(U:U="农发3",0.09/N2199+J2199,IF(U:U="农发5",0.14/N2199+J2199,IF(U:U="农发7",0.19/N2199+J2199,IF(U:U="农发10",0.19/N2199+J2199,IF(U:U="农发20",0.24/N2199+J2199,IF(U:U="国债1",0.05/N2199+J2199,IF(U:U="国债2",0.05/N2199+J2199,IF(U:U="国债3",0.05/N2199+J2199,IF(U:U="国开0",0,IF(U:U="农发0",0,IF(U:U="国债0",0,IF(U:U="口行0",0,0.1/N2199+J2199)))))))))))))))))))))))))</f>
        <v>3.308021311915522</v>
      </c>
      <c r="Q2199" s="1"/>
      <c r="R2199" s="88">
        <f t="shared" si="69"/>
        <v>-0.5978688084478101</v>
      </c>
      <c r="S2199" s="1"/>
      <c r="U2199" s="1" t="str">
        <f>IF(I:I="国家开发银行","国开",IF(I:I="中国进出口银行","口行",IF(I:I="中国农业发展银行","农发","国债")))&amp;IF(G:G&lt;1,"0",G2199)</f>
        <v>农发5</v>
      </c>
      <c r="W2199" s="1"/>
      <c r="X2199" s="1"/>
    </row>
    <row r="2200" spans="1:24" ht="15.75" hidden="1" x14ac:dyDescent="0.25">
      <c r="A2200" s="113" t="str">
        <f t="shared" si="68"/>
        <v>190407.IB</v>
      </c>
      <c r="B2200" s="29" t="s">
        <v>5838</v>
      </c>
      <c r="C2200" s="29" t="s">
        <v>5839</v>
      </c>
      <c r="D2200" s="33">
        <v>43717</v>
      </c>
      <c r="E2200" s="33">
        <v>43719</v>
      </c>
      <c r="F2200" s="30">
        <v>30</v>
      </c>
      <c r="G2200" s="30">
        <v>3</v>
      </c>
      <c r="H2200" s="29" t="s">
        <v>12</v>
      </c>
      <c r="I2200" s="29" t="s">
        <v>41</v>
      </c>
      <c r="J2200" s="30">
        <v>2.9239000000000002</v>
      </c>
      <c r="K2200" s="30">
        <v>5.62</v>
      </c>
      <c r="L2200" s="30"/>
      <c r="M2200" s="30">
        <v>1.1000000000000001</v>
      </c>
      <c r="N2200" s="84">
        <f>[1]!b_anal_modidura_cnbd(A2200,E2200,1)</f>
        <v>2.6755</v>
      </c>
      <c r="O2200" s="85">
        <f>[1]!b_anal_yield_cnbd(A2200,D2200,1)</f>
        <v>3.0550999999999999</v>
      </c>
      <c r="P2200" s="86">
        <f>IF(U:U="国开1",0.09/N2200+J2200,IF(U:U="国开3",0.14/N2200+J2200,IF(U:U="国开5",0.24/N2200+J2200,IF(U:U="国开7",0.24/N2200+J2200,IF(U:U="国开10",0.29/N2200+J2200,IF(U:U="口行1",0.08/N2200+J2200,IF(U:U="口行2",0.08/N2200+J2200,IF(U:U="口行3",0.08/N2200+J2200,IF(U:U="口行5",0.13/N2200+J2200,IF(U:U="口行7",0.13/N2200+J2200,IF(U:U="口行10",0.18/N2200+J2200,IF(U:U="农发1",0.09/N2200+J2200,IF(U:U="农发2",0.09/N2200+J2200,IF(U:U="农发3",0.09/N2200+J2200,IF(U:U="农发5",0.14/N2200+J2200,IF(U:U="农发7",0.19/N2200+J2200,IF(U:U="农发10",0.19/N2200+J2200,IF(U:U="农发20",0.24/N2200+J2200,IF(U:U="国债1",0.05/N2200+J2200,IF(U:U="国债2",0.05/N2200+J2200,IF(U:U="国债3",0.05/N2200+J2200,IF(U:U="国开0",0,IF(U:U="农发0",0,IF(U:U="国债0",0,IF(U:U="口行0",0,0.1/N2200+J2200)))))))))))))))))))))))))</f>
        <v>2.95753857222949</v>
      </c>
      <c r="Q2200" s="1"/>
      <c r="R2200" s="88">
        <f t="shared" si="69"/>
        <v>-9.7561427770509912</v>
      </c>
      <c r="S2200" s="1"/>
      <c r="U2200" s="1" t="str">
        <f>IF(I:I="国家开发银行","国开",IF(I:I="中国进出口银行","口行",IF(I:I="中国农业发展银行","农发","国债")))&amp;IF(G:G&lt;1,"0",G2200)</f>
        <v>农发3</v>
      </c>
      <c r="W2200" s="1"/>
      <c r="X2200" s="1"/>
    </row>
    <row r="2201" spans="1:24" ht="15.75" hidden="1" x14ac:dyDescent="0.25">
      <c r="A2201" s="113" t="str">
        <f t="shared" si="68"/>
        <v>190208.IB</v>
      </c>
      <c r="B2201" s="29" t="s">
        <v>5840</v>
      </c>
      <c r="C2201" s="29" t="s">
        <v>5841</v>
      </c>
      <c r="D2201" s="33">
        <v>43718</v>
      </c>
      <c r="E2201" s="33">
        <v>43720</v>
      </c>
      <c r="F2201" s="30">
        <v>50</v>
      </c>
      <c r="G2201" s="30">
        <v>5</v>
      </c>
      <c r="H2201" s="29" t="s">
        <v>12</v>
      </c>
      <c r="I2201" s="29" t="s">
        <v>15</v>
      </c>
      <c r="J2201" s="30">
        <v>3.1886000000000001</v>
      </c>
      <c r="K2201" s="30">
        <v>5.5</v>
      </c>
      <c r="L2201" s="30"/>
      <c r="M2201" s="30">
        <v>1.41</v>
      </c>
      <c r="N2201" s="84">
        <f>[1]!b_anal_modidura_cnbd(A2201,E2201,1)</f>
        <v>4.3402000000000003</v>
      </c>
      <c r="O2201" s="85">
        <f>[1]!b_anal_yield_cnbd(A2201,D2201-1,1)</f>
        <v>3.2751999999999999</v>
      </c>
      <c r="P2201" s="86">
        <f>IF(U:U="国开1",0.09/N2201+J2201,IF(U:U="国开3",0.14/N2201+J2201,IF(U:U="国开5",0.24/N2201+J2201,IF(U:U="国开7",0.24/N2201+J2201,IF(U:U="国开10",0.29/N2201+J2201,IF(U:U="口行1",0.08/N2201+J2201,IF(U:U="口行2",0.08/N2201+J2201,IF(U:U="口行3",0.08/N2201+J2201,IF(U:U="口行5",0.13/N2201+J2201,IF(U:U="口行7",0.13/N2201+J2201,IF(U:U="口行10",0.18/N2201+J2201,IF(U:U="农发1",0.09/N2201+J2201,IF(U:U="农发2",0.09/N2201+J2201,IF(U:U="农发3",0.09/N2201+J2201,IF(U:U="农发5",0.14/N2201+J2201,IF(U:U="农发7",0.19/N2201+J2201,IF(U:U="农发10",0.19/N2201+J2201,IF(U:U="农发20",0.24/N2201+J2201,IF(U:U="国债1",0.05/N2201+J2201,IF(U:U="国债2",0.05/N2201+J2201,IF(U:U="国债3",0.05/N2201+J2201,IF(U:U="国开0",0,IF(U:U="农发0",0,IF(U:U="国债0",0,IF(U:U="口行0",0,0.1/N2201+J2201)))))))))))))))))))))))))</f>
        <v>3.2438969909220776</v>
      </c>
      <c r="Q2201" s="1"/>
      <c r="R2201" s="88">
        <f t="shared" si="69"/>
        <v>-3.1303009077922272</v>
      </c>
      <c r="S2201" s="1"/>
      <c r="U2201" s="1" t="str">
        <f>IF(I:I="国家开发银行","国开",IF(I:I="中国进出口银行","口行",IF(I:I="中国农业发展银行","农发","国债")))&amp;IF(G:G&lt;1,"0",G2201)</f>
        <v>国开5</v>
      </c>
      <c r="W2201" s="1"/>
      <c r="X2201" s="1"/>
    </row>
    <row r="2202" spans="1:24" ht="15.75" hidden="1" x14ac:dyDescent="0.25">
      <c r="A2202" s="113" t="str">
        <f t="shared" si="68"/>
        <v>190210.IB</v>
      </c>
      <c r="B2202" s="29" t="s">
        <v>5842</v>
      </c>
      <c r="C2202" s="29" t="s">
        <v>5843</v>
      </c>
      <c r="D2202" s="33">
        <v>43718</v>
      </c>
      <c r="E2202" s="33">
        <v>43720</v>
      </c>
      <c r="F2202" s="30">
        <v>120</v>
      </c>
      <c r="G2202" s="30">
        <v>10</v>
      </c>
      <c r="H2202" s="29" t="s">
        <v>12</v>
      </c>
      <c r="I2202" s="29" t="s">
        <v>15</v>
      </c>
      <c r="J2202" s="30">
        <v>3.4047000000000001</v>
      </c>
      <c r="K2202" s="30">
        <v>3.11</v>
      </c>
      <c r="L2202" s="30"/>
      <c r="M2202" s="30">
        <v>5.38</v>
      </c>
      <c r="N2202" s="84">
        <f>[1]!b_anal_modidura_cnbd(A2202,E2202,1)</f>
        <v>7.9698000000000002</v>
      </c>
      <c r="O2202" s="85">
        <f>[1]!b_anal_yield_cnbd(A2202,D2202-1,1)</f>
        <v>3.4500999999999999</v>
      </c>
      <c r="P2202" s="86">
        <f>IF(U:U="国开1",0.09/N2202+J2202,IF(U:U="国开3",0.14/N2202+J2202,IF(U:U="国开5",0.24/N2202+J2202,IF(U:U="国开7",0.24/N2202+J2202,IF(U:U="国开10",0.29/N2202+J2202,IF(U:U="口行1",0.08/N2202+J2202,IF(U:U="口行2",0.08/N2202+J2202,IF(U:U="口行3",0.08/N2202+J2202,IF(U:U="口行5",0.13/N2202+J2202,IF(U:U="口行7",0.13/N2202+J2202,IF(U:U="口行10",0.18/N2202+J2202,IF(U:U="农发1",0.09/N2202+J2202,IF(U:U="农发2",0.09/N2202+J2202,IF(U:U="农发3",0.09/N2202+J2202,IF(U:U="农发5",0.14/N2202+J2202,IF(U:U="农发7",0.19/N2202+J2202,IF(U:U="农发10",0.19/N2202+J2202,IF(U:U="农发20",0.24/N2202+J2202,IF(U:U="国债1",0.05/N2202+J2202,IF(U:U="国债2",0.05/N2202+J2202,IF(U:U="国债3",0.05/N2202+J2202,IF(U:U="国开0",0,IF(U:U="农发0",0,IF(U:U="国债0",0,IF(U:U="口行0",0,0.1/N2202+J2202)))))))))))))))))))))))))</f>
        <v>3.441087362292655</v>
      </c>
      <c r="Q2202" s="1"/>
      <c r="R2202" s="88">
        <f t="shared" si="69"/>
        <v>-0.90126377073449504</v>
      </c>
      <c r="S2202" s="1"/>
      <c r="U2202" s="1" t="str">
        <f>IF(I:I="国家开发银行","国开",IF(I:I="中国进出口银行","口行",IF(I:I="中国农业发展银行","农发","国债")))&amp;IF(G:G&lt;1,"0",G2202)</f>
        <v>国开10</v>
      </c>
      <c r="W2202" s="1"/>
      <c r="X2202" s="1"/>
    </row>
    <row r="2203" spans="1:24" ht="15.75" hidden="1" x14ac:dyDescent="0.25">
      <c r="A2203" s="113" t="str">
        <f t="shared" si="68"/>
        <v>190406.IB</v>
      </c>
      <c r="B2203" s="29" t="s">
        <v>5844</v>
      </c>
      <c r="C2203" s="29" t="s">
        <v>5845</v>
      </c>
      <c r="D2203" s="33">
        <v>43719</v>
      </c>
      <c r="E2203" s="33">
        <v>43724</v>
      </c>
      <c r="F2203" s="30">
        <v>60</v>
      </c>
      <c r="G2203" s="30">
        <v>10</v>
      </c>
      <c r="H2203" s="29" t="s">
        <v>12</v>
      </c>
      <c r="I2203" s="29" t="s">
        <v>41</v>
      </c>
      <c r="J2203" s="30">
        <v>3.5764</v>
      </c>
      <c r="K2203" s="30">
        <v>3.01</v>
      </c>
      <c r="L2203" s="30"/>
      <c r="M2203" s="30">
        <v>1.5</v>
      </c>
      <c r="N2203" s="84">
        <f>[1]!b_anal_modidura_cnbd(A2203,E2203,1)</f>
        <v>8.0512999999999995</v>
      </c>
      <c r="O2203" s="85">
        <f>[1]!b_anal_yield_cnbd(A2203,D2203-1,1)</f>
        <v>3.6179000000000001</v>
      </c>
      <c r="P2203" s="86">
        <f>IF(U:U="国开1",0.09/N2203+J2203,IF(U:U="国开3",0.14/N2203+J2203,IF(U:U="国开5",0.24/N2203+J2203,IF(U:U="国开7",0.24/N2203+J2203,IF(U:U="国开10",0.29/N2203+J2203,IF(U:U="口行1",0.08/N2203+J2203,IF(U:U="口行2",0.08/N2203+J2203,IF(U:U="口行3",0.08/N2203+J2203,IF(U:U="口行5",0.13/N2203+J2203,IF(U:U="口行7",0.13/N2203+J2203,IF(U:U="口行10",0.18/N2203+J2203,IF(U:U="农发1",0.09/N2203+J2203,IF(U:U="农发2",0.09/N2203+J2203,IF(U:U="农发3",0.09/N2203+J2203,IF(U:U="农发5",0.14/N2203+J2203,IF(U:U="农发7",0.19/N2203+J2203,IF(U:U="农发10",0.19/N2203+J2203,IF(U:U="农发20",0.24/N2203+J2203,IF(U:U="国债1",0.05/N2203+J2203,IF(U:U="国债2",0.05/N2203+J2203,IF(U:U="国债3",0.05/N2203+J2203,IF(U:U="国开0",0,IF(U:U="农发0",0,IF(U:U="国债0",0,IF(U:U="口行0",0,0.1/N2203+J2203)))))))))))))))))))))))))</f>
        <v>3.5999986735061418</v>
      </c>
      <c r="Q2203" s="1"/>
      <c r="R2203" s="88">
        <f t="shared" si="69"/>
        <v>-1.7901326493858338</v>
      </c>
      <c r="S2203" s="1"/>
      <c r="U2203" s="1" t="str">
        <f>IF(I:I="国家开发银行","国开",IF(I:I="中国进出口银行","口行",IF(I:I="中国农业发展银行","农发","国债")))&amp;IF(G:G&lt;1,"0",G2203)</f>
        <v>农发10</v>
      </c>
      <c r="W2203" s="1"/>
      <c r="X2203" s="1"/>
    </row>
    <row r="2204" spans="1:24" ht="15.75" hidden="1" x14ac:dyDescent="0.25">
      <c r="A2204" s="113" t="str">
        <f t="shared" si="68"/>
        <v>190408.IB</v>
      </c>
      <c r="B2204" s="29" t="s">
        <v>5846</v>
      </c>
      <c r="C2204" s="29" t="s">
        <v>5847</v>
      </c>
      <c r="D2204" s="33">
        <v>43719</v>
      </c>
      <c r="E2204" s="33">
        <v>43724</v>
      </c>
      <c r="F2204" s="30">
        <v>30</v>
      </c>
      <c r="G2204" s="30">
        <v>7</v>
      </c>
      <c r="H2204" s="29" t="s">
        <v>12</v>
      </c>
      <c r="I2204" s="29" t="s">
        <v>41</v>
      </c>
      <c r="J2204" s="30">
        <v>3.5608</v>
      </c>
      <c r="K2204" s="30">
        <v>2.5</v>
      </c>
      <c r="L2204" s="30"/>
      <c r="M2204" s="30">
        <v>1.07</v>
      </c>
      <c r="N2204" s="84">
        <f>[1]!b_anal_modidura_cnbd(A2204,E2204,1)</f>
        <v>5.9294000000000002</v>
      </c>
      <c r="O2204" s="85">
        <f>[1]!b_anal_yield_cnbd(A2204,D2204-1,1)</f>
        <v>3.59</v>
      </c>
      <c r="P2204" s="86">
        <f>IF(U:U="国开1",0.09/N2204+J2204,IF(U:U="国开3",0.14/N2204+J2204,IF(U:U="国开5",0.24/N2204+J2204,IF(U:U="国开7",0.24/N2204+J2204,IF(U:U="国开10",0.29/N2204+J2204,IF(U:U="口行1",0.08/N2204+J2204,IF(U:U="口行2",0.08/N2204+J2204,IF(U:U="口行3",0.08/N2204+J2204,IF(U:U="口行5",0.13/N2204+J2204,IF(U:U="口行7",0.13/N2204+J2204,IF(U:U="口行10",0.18/N2204+J2204,IF(U:U="农发1",0.09/N2204+J2204,IF(U:U="农发2",0.09/N2204+J2204,IF(U:U="农发3",0.09/N2204+J2204,IF(U:U="农发5",0.14/N2204+J2204,IF(U:U="农发7",0.19/N2204+J2204,IF(U:U="农发10",0.19/N2204+J2204,IF(U:U="农发20",0.24/N2204+J2204,IF(U:U="国债1",0.05/N2204+J2204,IF(U:U="国债2",0.05/N2204+J2204,IF(U:U="国债3",0.05/N2204+J2204,IF(U:U="国开0",0,IF(U:U="农发0",0,IF(U:U="国债0",0,IF(U:U="口行0",0,0.1/N2204+J2204)))))))))))))))))))))))))</f>
        <v>3.592843714372449</v>
      </c>
      <c r="Q2204" s="1"/>
      <c r="R2204" s="88">
        <f t="shared" si="69"/>
        <v>0.28437143724491243</v>
      </c>
      <c r="S2204" s="1"/>
      <c r="U2204" s="1" t="str">
        <f>IF(I:I="国家开发银行","国开",IF(I:I="中国进出口银行","口行",IF(I:I="中国农业发展银行","农发","国债")))&amp;IF(G:G&lt;1,"0",G2204)</f>
        <v>农发7</v>
      </c>
      <c r="W2204" s="1"/>
      <c r="X2204" s="1"/>
    </row>
    <row r="2205" spans="1:24" ht="15.75" hidden="1" x14ac:dyDescent="0.25">
      <c r="A2205" s="113" t="str">
        <f t="shared" si="68"/>
        <v>190004.IB</v>
      </c>
      <c r="B2205" s="29" t="s">
        <v>5848</v>
      </c>
      <c r="C2205" s="29" t="s">
        <v>5849</v>
      </c>
      <c r="D2205" s="33">
        <v>43719</v>
      </c>
      <c r="E2205" s="33">
        <v>43720</v>
      </c>
      <c r="F2205" s="30">
        <v>500.9</v>
      </c>
      <c r="G2205" s="30">
        <v>5</v>
      </c>
      <c r="H2205" s="29" t="s">
        <v>12</v>
      </c>
      <c r="I2205" s="29" t="s">
        <v>31</v>
      </c>
      <c r="J2205" s="30">
        <v>2.8599000000000001</v>
      </c>
      <c r="K2205" s="30">
        <v>3.89</v>
      </c>
      <c r="L2205" s="30">
        <v>2.8948999999999998</v>
      </c>
      <c r="M2205" s="30">
        <v>12.13</v>
      </c>
      <c r="N2205" s="84">
        <f>[1]!b_anal_modidura_cnbd(A2205,E2205,1)</f>
        <v>4.1597</v>
      </c>
      <c r="O2205" s="85">
        <f>[1]!b_anal_yield_cnbd(A2205,D2205-1,1)</f>
        <v>2.9100999999999999</v>
      </c>
      <c r="P2205" s="86">
        <f>IF(U:U="国开1",0.09/N2205+J2205,IF(U:U="国开3",0.14/N2205+J2205,IF(U:U="国开5",0.24/N2205+J2205,IF(U:U="国开7",0.24/N2205+J2205,IF(U:U="国开10",0.29/N2205+J2205,IF(U:U="口行1",0.08/N2205+J2205,IF(U:U="口行2",0.08/N2205+J2205,IF(U:U="口行3",0.08/N2205+J2205,IF(U:U="口行5",0.13/N2205+J2205,IF(U:U="口行7",0.13/N2205+J2205,IF(U:U="口行10",0.18/N2205+J2205,IF(U:U="农发1",0.09/N2205+J2205,IF(U:U="农发2",0.09/N2205+J2205,IF(U:U="农发3",0.09/N2205+J2205,IF(U:U="农发5",0.14/N2205+J2205,IF(U:U="农发7",0.19/N2205+J2205,IF(U:U="农发10",0.19/N2205+J2205,IF(U:U="农发20",0.24/N2205+J2205,IF(U:U="国债1",0.05/N2205+J2205,IF(U:U="国债2",0.05/N2205+J2205,IF(U:U="国债3",0.05/N2205+J2205,IF(U:U="国开0",0,IF(U:U="农发0",0,IF(U:U="国债0",0,IF(U:U="口行0",0,0.1/N2205+J2205)))))))))))))))))))))))))</f>
        <v>2.8839401952063852</v>
      </c>
      <c r="Q2205" s="1"/>
      <c r="R2205" s="88">
        <f t="shared" si="69"/>
        <v>-2.6159804793614683</v>
      </c>
      <c r="S2205" s="1"/>
      <c r="U2205" s="1" t="str">
        <f>IF(I:I="国家开发银行","国开",IF(I:I="中国进出口银行","口行",IF(I:I="中国农业发展银行","农发","国债")))&amp;IF(G:G&lt;1,"0",G2205)</f>
        <v>国债5</v>
      </c>
      <c r="W2205" s="1"/>
      <c r="X2205" s="1"/>
    </row>
    <row r="2206" spans="1:24" ht="15.75" hidden="1" x14ac:dyDescent="0.25">
      <c r="A2206" s="113" t="str">
        <f t="shared" si="68"/>
        <v>190310.IB</v>
      </c>
      <c r="B2206" s="29" t="s">
        <v>5850</v>
      </c>
      <c r="C2206" s="29" t="s">
        <v>5851</v>
      </c>
      <c r="D2206" s="33">
        <v>43720</v>
      </c>
      <c r="E2206" s="33">
        <v>43724</v>
      </c>
      <c r="F2206" s="30">
        <v>30</v>
      </c>
      <c r="G2206" s="30">
        <v>10</v>
      </c>
      <c r="H2206" s="29" t="s">
        <v>12</v>
      </c>
      <c r="I2206" s="29" t="s">
        <v>22</v>
      </c>
      <c r="J2206" s="30">
        <v>3.6667999999999998</v>
      </c>
      <c r="K2206" s="30">
        <v>3.43</v>
      </c>
      <c r="L2206" s="30"/>
      <c r="M2206" s="30"/>
      <c r="N2206" s="84">
        <f>[1]!b_anal_modidura_cnbd(A2206,E2206,1)</f>
        <v>7.8728999999999996</v>
      </c>
      <c r="O2206" s="85">
        <f>[1]!b_anal_yield_cnbd(A2206,D2206-1,1)</f>
        <v>3.6848000000000001</v>
      </c>
      <c r="P2206" s="86">
        <f>IF(U:U="国开1",0.09/N2206+J2206,IF(U:U="国开3",0.14/N2206+J2206,IF(U:U="国开5",0.24/N2206+J2206,IF(U:U="国开7",0.24/N2206+J2206,IF(U:U="国开10",0.29/N2206+J2206,IF(U:U="口行1",0.08/N2206+J2206,IF(U:U="口行2",0.08/N2206+J2206,IF(U:U="口行3",0.08/N2206+J2206,IF(U:U="口行5",0.13/N2206+J2206,IF(U:U="口行7",0.13/N2206+J2206,IF(U:U="口行10",0.18/N2206+J2206,IF(U:U="农发1",0.09/N2206+J2206,IF(U:U="农发2",0.09/N2206+J2206,IF(U:U="农发3",0.09/N2206+J2206,IF(U:U="农发5",0.14/N2206+J2206,IF(U:U="农发7",0.19/N2206+J2206,IF(U:U="农发10",0.19/N2206+J2206,IF(U:U="农发20",0.24/N2206+J2206,IF(U:U="国债1",0.05/N2206+J2206,IF(U:U="国债2",0.05/N2206+J2206,IF(U:U="国债3",0.05/N2206+J2206,IF(U:U="国开0",0,IF(U:U="农发0",0,IF(U:U="国债0",0,IF(U:U="口行0",0,0.1/N2206+J2206)))))))))))))))))))))))))</f>
        <v>3.6896632397210682</v>
      </c>
      <c r="Q2206" s="1"/>
      <c r="R2206" s="88">
        <f t="shared" si="69"/>
        <v>0.48632397210681688</v>
      </c>
      <c r="S2206" s="1"/>
      <c r="U2206" s="1" t="str">
        <f>IF(I:I="国家开发银行","国开",IF(I:I="中国进出口银行","口行",IF(I:I="中国农业发展银行","农发","国债")))&amp;IF(G:G&lt;1,"0",G2206)</f>
        <v>口行10</v>
      </c>
      <c r="W2206" s="1"/>
      <c r="X2206" s="1"/>
    </row>
    <row r="2207" spans="1:24" ht="15.75" hidden="1" x14ac:dyDescent="0.25">
      <c r="A2207" s="113" t="str">
        <f t="shared" si="68"/>
        <v>190305.IB</v>
      </c>
      <c r="B2207" s="29" t="s">
        <v>5852</v>
      </c>
      <c r="C2207" s="29" t="s">
        <v>5853</v>
      </c>
      <c r="D2207" s="33">
        <v>43720</v>
      </c>
      <c r="E2207" s="33">
        <v>43724</v>
      </c>
      <c r="F2207" s="30">
        <v>40</v>
      </c>
      <c r="G2207" s="30">
        <v>5</v>
      </c>
      <c r="H2207" s="29" t="s">
        <v>12</v>
      </c>
      <c r="I2207" s="29" t="s">
        <v>22</v>
      </c>
      <c r="J2207" s="30">
        <v>3.3163999999999998</v>
      </c>
      <c r="K2207" s="30">
        <v>3.3</v>
      </c>
      <c r="L2207" s="30"/>
      <c r="M2207" s="30"/>
      <c r="N2207" s="84">
        <f>[1]!b_anal_modidura_cnbd(A2207,E2207,1)</f>
        <v>3.9626000000000001</v>
      </c>
      <c r="O2207" s="85">
        <f>[1]!b_anal_yield_cnbd(A2207,D2207-1,1)</f>
        <v>3.3673999999999999</v>
      </c>
      <c r="P2207" s="86">
        <f>IF(U:U="国开1",0.09/N2207+J2207,IF(U:U="国开3",0.14/N2207+J2207,IF(U:U="国开5",0.24/N2207+J2207,IF(U:U="国开7",0.24/N2207+J2207,IF(U:U="国开10",0.29/N2207+J2207,IF(U:U="口行1",0.08/N2207+J2207,IF(U:U="口行2",0.08/N2207+J2207,IF(U:U="口行3",0.08/N2207+J2207,IF(U:U="口行5",0.13/N2207+J2207,IF(U:U="口行7",0.13/N2207+J2207,IF(U:U="口行10",0.18/N2207+J2207,IF(U:U="农发1",0.09/N2207+J2207,IF(U:U="农发2",0.09/N2207+J2207,IF(U:U="农发3",0.09/N2207+J2207,IF(U:U="农发5",0.14/N2207+J2207,IF(U:U="农发7",0.19/N2207+J2207,IF(U:U="农发10",0.19/N2207+J2207,IF(U:U="农发20",0.24/N2207+J2207,IF(U:U="国债1",0.05/N2207+J2207,IF(U:U="国债2",0.05/N2207+J2207,IF(U:U="国债3",0.05/N2207+J2207,IF(U:U="国开0",0,IF(U:U="农发0",0,IF(U:U="国债0",0,IF(U:U="口行0",0,0.1/N2207+J2207)))))))))))))))))))))))))</f>
        <v>3.3492067430474939</v>
      </c>
      <c r="Q2207" s="1"/>
      <c r="R2207" s="88">
        <f t="shared" si="69"/>
        <v>-1.8193256952506065</v>
      </c>
      <c r="S2207" s="1"/>
      <c r="U2207" s="1" t="str">
        <f>IF(I:I="国家开发银行","国开",IF(I:I="中国进出口银行","口行",IF(I:I="中国农业发展银行","农发","国债")))&amp;IF(G:G&lt;1,"0",G2207)</f>
        <v>口行5</v>
      </c>
      <c r="W2207" s="1"/>
      <c r="X2207" s="1"/>
    </row>
    <row r="2208" spans="1:24" ht="15.75" hidden="1" x14ac:dyDescent="0.25">
      <c r="A2208" s="113" t="str">
        <f t="shared" ref="A2208:A2271" si="70">LEFT(B2208,IFERROR(FIND("X",B2208,7),FIND("Z",B2208,7))-1)&amp;".IB"</f>
        <v>190209.IB</v>
      </c>
      <c r="B2208" s="29" t="s">
        <v>5854</v>
      </c>
      <c r="C2208" s="29" t="s">
        <v>5855</v>
      </c>
      <c r="D2208" s="33">
        <v>43720</v>
      </c>
      <c r="E2208" s="33">
        <v>43725</v>
      </c>
      <c r="F2208" s="30">
        <v>30</v>
      </c>
      <c r="G2208" s="30">
        <v>7</v>
      </c>
      <c r="H2208" s="29" t="s">
        <v>12</v>
      </c>
      <c r="I2208" s="29" t="s">
        <v>15</v>
      </c>
      <c r="J2208" s="30">
        <v>3.5247999999999999</v>
      </c>
      <c r="K2208" s="30">
        <v>3.97</v>
      </c>
      <c r="L2208" s="30"/>
      <c r="M2208" s="30"/>
      <c r="N2208" s="84">
        <f>[1]!b_anal_modidura_cnbd(A2208,E2208,1)</f>
        <v>6.0124000000000004</v>
      </c>
      <c r="O2208" s="85">
        <f>[1]!b_anal_yield_cnbd(A2208,D2208-1,1)</f>
        <v>3.56</v>
      </c>
      <c r="P2208" s="86">
        <f>IF(U:U="国开1",0.09/N2208+J2208,IF(U:U="国开3",0.14/N2208+J2208,IF(U:U="国开5",0.24/N2208+J2208,IF(U:U="国开7",0.24/N2208+J2208,IF(U:U="国开10",0.29/N2208+J2208,IF(U:U="口行1",0.08/N2208+J2208,IF(U:U="口行2",0.08/N2208+J2208,IF(U:U="口行3",0.08/N2208+J2208,IF(U:U="口行5",0.13/N2208+J2208,IF(U:U="口行7",0.13/N2208+J2208,IF(U:U="口行10",0.18/N2208+J2208,IF(U:U="农发1",0.09/N2208+J2208,IF(U:U="农发2",0.09/N2208+J2208,IF(U:U="农发3",0.09/N2208+J2208,IF(U:U="农发5",0.14/N2208+J2208,IF(U:U="农发7",0.19/N2208+J2208,IF(U:U="农发10",0.19/N2208+J2208,IF(U:U="农发20",0.24/N2208+J2208,IF(U:U="国债1",0.05/N2208+J2208,IF(U:U="国债2",0.05/N2208+J2208,IF(U:U="国债3",0.05/N2208+J2208,IF(U:U="国开0",0,IF(U:U="农发0",0,IF(U:U="国债0",0,IF(U:U="口行0",0,0.1/N2208+J2208)))))))))))))))))))))))))</f>
        <v>3.5647175038254275</v>
      </c>
      <c r="Q2208" s="1"/>
      <c r="R2208" s="88">
        <f t="shared" si="69"/>
        <v>0.47175038254274604</v>
      </c>
      <c r="S2208" s="1"/>
      <c r="U2208" s="1" t="str">
        <f>IF(I:I="国家开发银行","国开",IF(I:I="中国进出口银行","口行",IF(I:I="中国农业发展银行","农发","国债")))&amp;IF(G:G&lt;1,"0",G2208)</f>
        <v>国开7</v>
      </c>
      <c r="W2208" s="1"/>
      <c r="X2208" s="1"/>
    </row>
    <row r="2209" spans="1:24" ht="15.75" hidden="1" x14ac:dyDescent="0.25">
      <c r="A2209" s="113" t="str">
        <f t="shared" si="70"/>
        <v>190207.IB</v>
      </c>
      <c r="B2209" s="29" t="s">
        <v>5856</v>
      </c>
      <c r="C2209" s="29" t="s">
        <v>5857</v>
      </c>
      <c r="D2209" s="33">
        <v>43720</v>
      </c>
      <c r="E2209" s="33">
        <v>43725</v>
      </c>
      <c r="F2209" s="30">
        <v>40</v>
      </c>
      <c r="G2209" s="30">
        <v>3</v>
      </c>
      <c r="H2209" s="29" t="s">
        <v>12</v>
      </c>
      <c r="I2209" s="29" t="s">
        <v>15</v>
      </c>
      <c r="J2209" s="30">
        <v>2.8986000000000001</v>
      </c>
      <c r="K2209" s="30">
        <v>5.34</v>
      </c>
      <c r="L2209" s="30"/>
      <c r="M2209" s="30"/>
      <c r="N2209" s="84">
        <f>[1]!b_anal_modidura_cnbd(A2209,E2209,1)</f>
        <v>2.4971999999999999</v>
      </c>
      <c r="O2209" s="85">
        <f>[1]!b_anal_yield_cnbd(A2209,D2209-1,1)</f>
        <v>3.0202</v>
      </c>
      <c r="P2209" s="86">
        <f>IF(U:U="国开1",0.09/N2209+J2209,IF(U:U="国开3",0.14/N2209+J2209,IF(U:U="国开5",0.24/N2209+J2209,IF(U:U="国开7",0.24/N2209+J2209,IF(U:U="国开10",0.29/N2209+J2209,IF(U:U="口行1",0.08/N2209+J2209,IF(U:U="口行2",0.08/N2209+J2209,IF(U:U="口行3",0.08/N2209+J2209,IF(U:U="口行5",0.13/N2209+J2209,IF(U:U="口行7",0.13/N2209+J2209,IF(U:U="口行10",0.18/N2209+J2209,IF(U:U="农发1",0.09/N2209+J2209,IF(U:U="农发2",0.09/N2209+J2209,IF(U:U="农发3",0.09/N2209+J2209,IF(U:U="农发5",0.14/N2209+J2209,IF(U:U="农发7",0.19/N2209+J2209,IF(U:U="农发10",0.19/N2209+J2209,IF(U:U="农发20",0.24/N2209+J2209,IF(U:U="国债1",0.05/N2209+J2209,IF(U:U="国债2",0.05/N2209+J2209,IF(U:U="国债3",0.05/N2209+J2209,IF(U:U="国开0",0,IF(U:U="农发0",0,IF(U:U="国债0",0,IF(U:U="口行0",0,0.1/N2209+J2209)))))))))))))))))))))))))</f>
        <v>2.9546627903251643</v>
      </c>
      <c r="Q2209" s="1"/>
      <c r="R2209" s="88">
        <f t="shared" si="69"/>
        <v>-6.5537209674835673</v>
      </c>
      <c r="S2209" s="1"/>
      <c r="U2209" s="1" t="str">
        <f>IF(I:I="国家开发银行","国开",IF(I:I="中国进出口银行","口行",IF(I:I="中国农业发展银行","农发","国债")))&amp;IF(G:G&lt;1,"0",G2209)</f>
        <v>国开3</v>
      </c>
      <c r="W2209" s="1"/>
      <c r="X2209" s="1"/>
    </row>
    <row r="2210" spans="1:24" ht="15.75" hidden="1" x14ac:dyDescent="0.25">
      <c r="A2210" s="113" t="str">
        <f t="shared" si="70"/>
        <v>190407.IB</v>
      </c>
      <c r="B2210" s="29" t="s">
        <v>5858</v>
      </c>
      <c r="C2210" s="29" t="s">
        <v>5859</v>
      </c>
      <c r="D2210" s="33">
        <v>43724</v>
      </c>
      <c r="E2210" s="33">
        <v>43726</v>
      </c>
      <c r="F2210" s="30">
        <v>30</v>
      </c>
      <c r="G2210" s="30">
        <v>3</v>
      </c>
      <c r="H2210" s="29" t="s">
        <v>12</v>
      </c>
      <c r="I2210" s="29" t="s">
        <v>41</v>
      </c>
      <c r="J2210" s="30">
        <v>2.8887999999999998</v>
      </c>
      <c r="K2210" s="30">
        <v>4.96</v>
      </c>
      <c r="L2210" s="30"/>
      <c r="M2210" s="30">
        <v>1.55</v>
      </c>
      <c r="N2210" s="84">
        <f>[1]!b_anal_modidura_cnbd(A2210,E2210,1)</f>
        <v>2.6572</v>
      </c>
      <c r="O2210" s="85">
        <f>[1]!b_anal_yield_cnbd(A2210,D2210,1)</f>
        <v>3</v>
      </c>
      <c r="P2210" s="86">
        <f>IF(U:U="国开1",0.09/N2210+J2210,IF(U:U="国开3",0.14/N2210+J2210,IF(U:U="国开5",0.24/N2210+J2210,IF(U:U="国开7",0.24/N2210+J2210,IF(U:U="国开10",0.29/N2210+J2210,IF(U:U="口行1",0.08/N2210+J2210,IF(U:U="口行2",0.08/N2210+J2210,IF(U:U="口行3",0.08/N2210+J2210,IF(U:U="口行5",0.13/N2210+J2210,IF(U:U="口行7",0.13/N2210+J2210,IF(U:U="口行10",0.18/N2210+J2210,IF(U:U="农发1",0.09/N2210+J2210,IF(U:U="农发2",0.09/N2210+J2210,IF(U:U="农发3",0.09/N2210+J2210,IF(U:U="农发5",0.14/N2210+J2210,IF(U:U="农发7",0.19/N2210+J2210,IF(U:U="农发10",0.19/N2210+J2210,IF(U:U="农发20",0.24/N2210+J2210,IF(U:U="国债1",0.05/N2210+J2210,IF(U:U="国债2",0.05/N2210+J2210,IF(U:U="国债3",0.05/N2210+J2210,IF(U:U="国开0",0,IF(U:U="农发0",0,IF(U:U="国债0",0,IF(U:U="口行0",0,0.1/N2210+J2210)))))))))))))))))))))))))</f>
        <v>2.9226702393496913</v>
      </c>
      <c r="Q2210" s="1"/>
      <c r="R2210" s="88">
        <f t="shared" si="69"/>
        <v>-7.7329760650308721</v>
      </c>
      <c r="S2210" s="1"/>
      <c r="U2210" s="1" t="str">
        <f>IF(I:I="国家开发银行","国开",IF(I:I="中国进出口银行","口行",IF(I:I="中国农业发展银行","农发","国债")))&amp;IF(G:G&lt;1,"0",G2210)</f>
        <v>农发3</v>
      </c>
      <c r="W2210" s="1"/>
      <c r="X2210" s="1"/>
    </row>
    <row r="2211" spans="1:24" ht="15.75" hidden="1" x14ac:dyDescent="0.25">
      <c r="A2211" s="113" t="str">
        <f t="shared" si="70"/>
        <v>190409.IB</v>
      </c>
      <c r="B2211" s="29" t="s">
        <v>5860</v>
      </c>
      <c r="C2211" s="29" t="s">
        <v>5861</v>
      </c>
      <c r="D2211" s="33">
        <v>43724</v>
      </c>
      <c r="E2211" s="33">
        <v>43726</v>
      </c>
      <c r="F2211" s="30">
        <v>30</v>
      </c>
      <c r="G2211" s="30">
        <v>5</v>
      </c>
      <c r="H2211" s="29" t="s">
        <v>12</v>
      </c>
      <c r="I2211" s="29" t="s">
        <v>41</v>
      </c>
      <c r="J2211" s="30">
        <v>3.3062</v>
      </c>
      <c r="K2211" s="30">
        <v>4.13</v>
      </c>
      <c r="L2211" s="30"/>
      <c r="M2211" s="30">
        <v>4.38</v>
      </c>
      <c r="N2211" s="84">
        <f>[1]!b_anal_modidura_cnbd(A2211,E2211,1)</f>
        <v>4.4482999999999997</v>
      </c>
      <c r="O2211" s="85">
        <f>[1]!b_anal_yield_cnbd(A2211,D2211,1)</f>
        <v>3.3469000000000002</v>
      </c>
      <c r="P2211" s="86">
        <f>IF(U:U="国开1",0.09/N2211+J2211,IF(U:U="国开3",0.14/N2211+J2211,IF(U:U="国开5",0.24/N2211+J2211,IF(U:U="国开7",0.24/N2211+J2211,IF(U:U="国开10",0.29/N2211+J2211,IF(U:U="口行1",0.08/N2211+J2211,IF(U:U="口行2",0.08/N2211+J2211,IF(U:U="口行3",0.08/N2211+J2211,IF(U:U="口行5",0.13/N2211+J2211,IF(U:U="口行7",0.13/N2211+J2211,IF(U:U="口行10",0.18/N2211+J2211,IF(U:U="农发1",0.09/N2211+J2211,IF(U:U="农发2",0.09/N2211+J2211,IF(U:U="农发3",0.09/N2211+J2211,IF(U:U="农发5",0.14/N2211+J2211,IF(U:U="农发7",0.19/N2211+J2211,IF(U:U="农发10",0.19/N2211+J2211,IF(U:U="农发20",0.24/N2211+J2211,IF(U:U="国债1",0.05/N2211+J2211,IF(U:U="国债2",0.05/N2211+J2211,IF(U:U="国债3",0.05/N2211+J2211,IF(U:U="国开0",0,IF(U:U="农发0",0,IF(U:U="国债0",0,IF(U:U="口行0",0,0.1/N2211+J2211)))))))))))))))))))))))))</f>
        <v>3.3376726974349751</v>
      </c>
      <c r="Q2211" s="1"/>
      <c r="R2211" s="88">
        <f t="shared" si="69"/>
        <v>-0.92273025650251306</v>
      </c>
      <c r="S2211" s="1"/>
      <c r="U2211" s="1" t="str">
        <f>IF(I:I="国家开发银行","国开",IF(I:I="中国进出口银行","口行",IF(I:I="中国农业发展银行","农发","国债")))&amp;IF(G:G&lt;1,"0",G2211)</f>
        <v>农发5</v>
      </c>
      <c r="W2211" s="1"/>
      <c r="X2211" s="1"/>
    </row>
    <row r="2212" spans="1:24" ht="15.75" hidden="1" x14ac:dyDescent="0.25">
      <c r="A2212" s="113" t="str">
        <f t="shared" si="70"/>
        <v>190208.IB</v>
      </c>
      <c r="B2212" s="29" t="s">
        <v>5862</v>
      </c>
      <c r="C2212" s="29" t="s">
        <v>5863</v>
      </c>
      <c r="D2212" s="33">
        <v>43725</v>
      </c>
      <c r="E2212" s="33">
        <v>43728</v>
      </c>
      <c r="F2212" s="30">
        <v>70.099999999999994</v>
      </c>
      <c r="G2212" s="30">
        <v>5</v>
      </c>
      <c r="H2212" s="29" t="s">
        <v>12</v>
      </c>
      <c r="I2212" s="29" t="s">
        <v>15</v>
      </c>
      <c r="J2212" s="30">
        <v>3.2044999999999999</v>
      </c>
      <c r="K2212" s="30">
        <v>3.05</v>
      </c>
      <c r="L2212" s="30"/>
      <c r="M2212" s="30">
        <v>1.07</v>
      </c>
      <c r="N2212" s="84">
        <f>[1]!b_anal_modidura_cnbd(A2212,E2212,1)</f>
        <v>4.3173000000000004</v>
      </c>
      <c r="O2212" s="85">
        <f>[1]!b_anal_yield_cnbd(A2212,D2212-1,1)</f>
        <v>3.3163999999999998</v>
      </c>
      <c r="P2212" s="86">
        <f>IF(U:U="国开1",0.09/N2212+J2212,IF(U:U="国开3",0.14/N2212+J2212,IF(U:U="国开5",0.24/N2212+J2212,IF(U:U="国开7",0.24/N2212+J2212,IF(U:U="国开10",0.29/N2212+J2212,IF(U:U="口行1",0.08/N2212+J2212,IF(U:U="口行2",0.08/N2212+J2212,IF(U:U="口行3",0.08/N2212+J2212,IF(U:U="口行5",0.13/N2212+J2212,IF(U:U="口行7",0.13/N2212+J2212,IF(U:U="口行10",0.18/N2212+J2212,IF(U:U="农发1",0.09/N2212+J2212,IF(U:U="农发2",0.09/N2212+J2212,IF(U:U="农发3",0.09/N2212+J2212,IF(U:U="农发5",0.14/N2212+J2212,IF(U:U="农发7",0.19/N2212+J2212,IF(U:U="农发10",0.19/N2212+J2212,IF(U:U="农发20",0.24/N2212+J2212,IF(U:U="国债1",0.05/N2212+J2212,IF(U:U="国债2",0.05/N2212+J2212,IF(U:U="国债3",0.05/N2212+J2212,IF(U:U="国开0",0,IF(U:U="农发0",0,IF(U:U="国债0",0,IF(U:U="口行0",0,0.1/N2212+J2212)))))))))))))))))))))))))</f>
        <v>3.2600902994927385</v>
      </c>
      <c r="Q2212" s="1"/>
      <c r="R2212" s="88">
        <f t="shared" si="69"/>
        <v>-5.6309700507261251</v>
      </c>
      <c r="S2212" s="1"/>
      <c r="U2212" s="1" t="str">
        <f>IF(I:I="国家开发银行","国开",IF(I:I="中国进出口银行","口行",IF(I:I="中国农业发展银行","农发","国债")))&amp;IF(G:G&lt;1,"0",G2212)</f>
        <v>国开5</v>
      </c>
      <c r="W2212" s="1"/>
      <c r="X2212" s="1"/>
    </row>
    <row r="2213" spans="1:24" ht="15.75" hidden="1" x14ac:dyDescent="0.25">
      <c r="A2213" s="113" t="str">
        <f>B2213</f>
        <v>190215.IB</v>
      </c>
      <c r="B2213" s="29" t="s">
        <v>5864</v>
      </c>
      <c r="C2213" s="29" t="s">
        <v>5865</v>
      </c>
      <c r="D2213" s="33">
        <v>43725</v>
      </c>
      <c r="E2213" s="33">
        <v>43728</v>
      </c>
      <c r="F2213" s="30">
        <v>130</v>
      </c>
      <c r="G2213" s="30">
        <v>10</v>
      </c>
      <c r="H2213" s="29" t="s">
        <v>12</v>
      </c>
      <c r="I2213" s="29" t="s">
        <v>15</v>
      </c>
      <c r="J2213" s="114">
        <f>[1]!b_info_couponrate(A2213)</f>
        <v>3.45</v>
      </c>
      <c r="K2213" s="30">
        <v>3.5</v>
      </c>
      <c r="L2213" s="30"/>
      <c r="M2213" s="30">
        <v>48.72</v>
      </c>
      <c r="N2213" s="84">
        <f>[1]!b_anal_modidura_cnbd(A2213,E2213,1)</f>
        <v>8.3292000000000002</v>
      </c>
      <c r="O2213" s="85">
        <f>[1]!b_anal_yield_cnbd(A2213,E2213,1)</f>
        <v>3.5074999999999998</v>
      </c>
      <c r="P2213" s="86">
        <f>IF(U:U="国开1",0.09/N2213+J2213,IF(U:U="国开3",0.14/N2213+J2213,IF(U:U="国开5",0.24/N2213+J2213,IF(U:U="国开7",0.24/N2213+J2213,IF(U:U="国开10",0.29/N2213+J2213,IF(U:U="口行1",0.08/N2213+J2213,IF(U:U="口行2",0.08/N2213+J2213,IF(U:U="口行3",0.08/N2213+J2213,IF(U:U="口行5",0.13/N2213+J2213,IF(U:U="口行7",0.13/N2213+J2213,IF(U:U="口行10",0.18/N2213+J2213,IF(U:U="农发1",0.09/N2213+J2213,IF(U:U="农发2",0.09/N2213+J2213,IF(U:U="农发3",0.09/N2213+J2213,IF(U:U="农发5",0.14/N2213+J2213,IF(U:U="农发7",0.19/N2213+J2213,IF(U:U="农发10",0.19/N2213+J2213,IF(U:U="农发20",0.24/N2213+J2213,IF(U:U="国债1",0.05/N2213+J2213,IF(U:U="国债2",0.05/N2213+J2213,IF(U:U="国债3",0.05/N2213+J2213,IF(U:U="国开0",0,IF(U:U="农发0",0,IF(U:U="国债0",0,IF(U:U="口行0",0,0.1/N2213+J2213)))))))))))))))))))))))))</f>
        <v>3.4848172693656054</v>
      </c>
      <c r="Q2213" s="1"/>
      <c r="R2213" s="88">
        <f t="shared" si="69"/>
        <v>-2.268273063439441</v>
      </c>
      <c r="S2213" s="1"/>
      <c r="U2213" s="1" t="str">
        <f>IF(I:I="国家开发银行","国开",IF(I:I="中国进出口银行","口行",IF(I:I="中国农业发展银行","农发","国债")))&amp;IF(G:G&lt;1,"0",G2213)</f>
        <v>国开10</v>
      </c>
      <c r="W2213" s="1"/>
      <c r="X2213" s="1"/>
    </row>
    <row r="2214" spans="1:24" ht="15.75" hidden="1" x14ac:dyDescent="0.25">
      <c r="A2214" s="113" t="str">
        <f t="shared" si="70"/>
        <v>190408.IB</v>
      </c>
      <c r="B2214" s="29" t="s">
        <v>5866</v>
      </c>
      <c r="C2214" s="29" t="s">
        <v>5867</v>
      </c>
      <c r="D2214" s="33">
        <v>43726</v>
      </c>
      <c r="E2214" s="33">
        <v>43728</v>
      </c>
      <c r="F2214" s="30">
        <v>30</v>
      </c>
      <c r="G2214" s="30">
        <v>7</v>
      </c>
      <c r="H2214" s="29" t="s">
        <v>12</v>
      </c>
      <c r="I2214" s="29" t="s">
        <v>41</v>
      </c>
      <c r="J2214" s="30">
        <v>3.6276000000000002</v>
      </c>
      <c r="K2214" s="30">
        <v>2.11</v>
      </c>
      <c r="L2214" s="30"/>
      <c r="M2214" s="30">
        <v>1</v>
      </c>
      <c r="N2214" s="84">
        <f>[1]!b_anal_modidura_cnbd(A2214,E2214,1)</f>
        <v>5.9151999999999996</v>
      </c>
      <c r="O2214" s="85">
        <f>[1]!b_anal_yield_cnbd(A2214,D2214-1,1)</f>
        <v>3.63</v>
      </c>
      <c r="P2214" s="86">
        <f>IF(U:U="国开1",0.09/N2214+J2214,IF(U:U="国开3",0.14/N2214+J2214,IF(U:U="国开5",0.24/N2214+J2214,IF(U:U="国开7",0.24/N2214+J2214,IF(U:U="国开10",0.29/N2214+J2214,IF(U:U="口行1",0.08/N2214+J2214,IF(U:U="口行2",0.08/N2214+J2214,IF(U:U="口行3",0.08/N2214+J2214,IF(U:U="口行5",0.13/N2214+J2214,IF(U:U="口行7",0.13/N2214+J2214,IF(U:U="口行10",0.18/N2214+J2214,IF(U:U="农发1",0.09/N2214+J2214,IF(U:U="农发2",0.09/N2214+J2214,IF(U:U="农发3",0.09/N2214+J2214,IF(U:U="农发5",0.14/N2214+J2214,IF(U:U="农发7",0.19/N2214+J2214,IF(U:U="农发10",0.19/N2214+J2214,IF(U:U="农发20",0.24/N2214+J2214,IF(U:U="国债1",0.05/N2214+J2214,IF(U:U="国债2",0.05/N2214+J2214,IF(U:U="国债3",0.05/N2214+J2214,IF(U:U="国开0",0,IF(U:U="农发0",0,IF(U:U="国债0",0,IF(U:U="口行0",0,0.1/N2214+J2214)))))))))))))))))))))))))</f>
        <v>3.6597206383554233</v>
      </c>
      <c r="Q2214" s="1"/>
      <c r="R2214" s="88">
        <f t="shared" si="69"/>
        <v>2.9720638355423379</v>
      </c>
      <c r="S2214" s="1"/>
      <c r="U2214" s="1" t="str">
        <f>IF(I:I="国家开发银行","国开",IF(I:I="中国进出口银行","口行",IF(I:I="中国农业发展银行","农发","国债")))&amp;IF(G:G&lt;1,"0",G2214)</f>
        <v>农发7</v>
      </c>
      <c r="W2214" s="1"/>
      <c r="X2214" s="1"/>
    </row>
    <row r="2215" spans="1:24" ht="15.75" hidden="1" x14ac:dyDescent="0.25">
      <c r="A2215" s="113" t="str">
        <f t="shared" si="70"/>
        <v>190406.IB</v>
      </c>
      <c r="B2215" s="29" t="s">
        <v>5868</v>
      </c>
      <c r="C2215" s="29" t="s">
        <v>5869</v>
      </c>
      <c r="D2215" s="33">
        <v>43726</v>
      </c>
      <c r="E2215" s="33">
        <v>43728</v>
      </c>
      <c r="F2215" s="30">
        <v>60</v>
      </c>
      <c r="G2215" s="30">
        <v>10</v>
      </c>
      <c r="H2215" s="29" t="s">
        <v>12</v>
      </c>
      <c r="I2215" s="29" t="s">
        <v>41</v>
      </c>
      <c r="J2215" s="30">
        <v>3.6789999999999998</v>
      </c>
      <c r="K2215" s="30">
        <v>2.42</v>
      </c>
      <c r="L2215" s="30"/>
      <c r="M2215" s="30">
        <v>2.31</v>
      </c>
      <c r="N2215" s="84">
        <f>[1]!b_anal_modidura_cnbd(A2215,E2215,1)</f>
        <v>8.0361999999999991</v>
      </c>
      <c r="O2215" s="85">
        <f>[1]!b_anal_yield_cnbd(A2215,D2215-1,1)</f>
        <v>3.6949999999999998</v>
      </c>
      <c r="P2215" s="86">
        <f>IF(U:U="国开1",0.09/N2215+J2215,IF(U:U="国开3",0.14/N2215+J2215,IF(U:U="国开5",0.24/N2215+J2215,IF(U:U="国开7",0.24/N2215+J2215,IF(U:U="国开10",0.29/N2215+J2215,IF(U:U="口行1",0.08/N2215+J2215,IF(U:U="口行2",0.08/N2215+J2215,IF(U:U="口行3",0.08/N2215+J2215,IF(U:U="口行5",0.13/N2215+J2215,IF(U:U="口行7",0.13/N2215+J2215,IF(U:U="口行10",0.18/N2215+J2215,IF(U:U="农发1",0.09/N2215+J2215,IF(U:U="农发2",0.09/N2215+J2215,IF(U:U="农发3",0.09/N2215+J2215,IF(U:U="农发5",0.14/N2215+J2215,IF(U:U="农发7",0.19/N2215+J2215,IF(U:U="农发10",0.19/N2215+J2215,IF(U:U="农发20",0.24/N2215+J2215,IF(U:U="国债1",0.05/N2215+J2215,IF(U:U="国债2",0.05/N2215+J2215,IF(U:U="国债3",0.05/N2215+J2215,IF(U:U="国开0",0,IF(U:U="农发0",0,IF(U:U="国债0",0,IF(U:U="口行0",0,0.1/N2215+J2215)))))))))))))))))))))))))</f>
        <v>3.7026430153555161</v>
      </c>
      <c r="Q2215" s="1"/>
      <c r="R2215" s="88">
        <f t="shared" si="69"/>
        <v>0.76430153555162583</v>
      </c>
      <c r="S2215" s="1"/>
      <c r="U2215" s="1" t="str">
        <f>IF(I:I="国家开发银行","国开",IF(I:I="中国进出口银行","口行",IF(I:I="中国农业发展银行","农发","国债")))&amp;IF(G:G&lt;1,"0",G2215)</f>
        <v>农发10</v>
      </c>
      <c r="W2215" s="1"/>
      <c r="X2215" s="1"/>
    </row>
    <row r="2216" spans="1:24" ht="15.75" hidden="1" x14ac:dyDescent="0.25">
      <c r="A2216" s="113" t="str">
        <f t="shared" si="70"/>
        <v>190006.IB</v>
      </c>
      <c r="B2216" s="29" t="s">
        <v>5870</v>
      </c>
      <c r="C2216" s="29" t="s">
        <v>5871</v>
      </c>
      <c r="D2216" s="33">
        <v>43726</v>
      </c>
      <c r="E2216" s="33">
        <v>43727</v>
      </c>
      <c r="F2216" s="30">
        <v>500</v>
      </c>
      <c r="G2216" s="30">
        <v>10</v>
      </c>
      <c r="H2216" s="29" t="s">
        <v>12</v>
      </c>
      <c r="I2216" s="29" t="s">
        <v>31</v>
      </c>
      <c r="J2216" s="30">
        <v>3.0760999999999998</v>
      </c>
      <c r="K2216" s="30">
        <v>4.2300000000000004</v>
      </c>
      <c r="L2216" s="30">
        <v>3.0998999999999999</v>
      </c>
      <c r="M2216" s="30">
        <v>42.86</v>
      </c>
      <c r="N2216" s="84">
        <f>[1]!b_anal_modidura_cnbd(A2216,E2216,1)</f>
        <v>8.1655999999999995</v>
      </c>
      <c r="O2216" s="85">
        <f>[1]!b_anal_yield_cnbd(A2216,D2216-1,1)</f>
        <v>3.105</v>
      </c>
      <c r="P2216" s="86">
        <f>IF(U:U="国开1",0.09/N2216+J2216,IF(U:U="国开3",0.14/N2216+J2216,IF(U:U="国开5",0.24/N2216+J2216,IF(U:U="国开7",0.24/N2216+J2216,IF(U:U="国开10",0.29/N2216+J2216,IF(U:U="口行1",0.08/N2216+J2216,IF(U:U="口行2",0.08/N2216+J2216,IF(U:U="口行3",0.08/N2216+J2216,IF(U:U="口行5",0.13/N2216+J2216,IF(U:U="口行7",0.13/N2216+J2216,IF(U:U="口行10",0.18/N2216+J2216,IF(U:U="农发1",0.09/N2216+J2216,IF(U:U="农发2",0.09/N2216+J2216,IF(U:U="农发3",0.09/N2216+J2216,IF(U:U="农发5",0.14/N2216+J2216,IF(U:U="农发7",0.19/N2216+J2216,IF(U:U="农发10",0.19/N2216+J2216,IF(U:U="农发20",0.24/N2216+J2216,IF(U:U="国债1",0.05/N2216+J2216,IF(U:U="国债2",0.05/N2216+J2216,IF(U:U="国债3",0.05/N2216+J2216,IF(U:U="国开0",0,IF(U:U="农发0",0,IF(U:U="国债0",0,IF(U:U="口行0",0,0.1/N2216+J2216)))))))))))))))))))))))))</f>
        <v>3.0883464975017145</v>
      </c>
      <c r="Q2216" s="1"/>
      <c r="R2216" s="88">
        <f t="shared" si="69"/>
        <v>-1.6653502498285455</v>
      </c>
      <c r="S2216" s="1"/>
      <c r="U2216" s="1" t="str">
        <f>IF(I:I="国家开发银行","国开",IF(I:I="中国进出口银行","口行",IF(I:I="中国农业发展银行","农发","国债")))&amp;IF(G:G&lt;1,"0",G2216)</f>
        <v>国债10</v>
      </c>
      <c r="W2216" s="1"/>
      <c r="X2216" s="1"/>
    </row>
    <row r="2217" spans="1:24" ht="15.75" hidden="1" x14ac:dyDescent="0.25">
      <c r="A2217" s="113" t="str">
        <f t="shared" si="70"/>
        <v>190207.IB</v>
      </c>
      <c r="B2217" s="29" t="s">
        <v>5872</v>
      </c>
      <c r="C2217" s="29" t="s">
        <v>5873</v>
      </c>
      <c r="D2217" s="33">
        <v>43727</v>
      </c>
      <c r="E2217" s="33">
        <v>43732</v>
      </c>
      <c r="F2217" s="30">
        <v>63.5</v>
      </c>
      <c r="G2217" s="30">
        <v>3</v>
      </c>
      <c r="H2217" s="29" t="s">
        <v>12</v>
      </c>
      <c r="I2217" s="29" t="s">
        <v>15</v>
      </c>
      <c r="J2217" s="30">
        <v>2.9563000000000001</v>
      </c>
      <c r="K2217" s="30">
        <v>2.96</v>
      </c>
      <c r="L2217" s="30"/>
      <c r="M2217" s="30">
        <v>2.6</v>
      </c>
      <c r="N2217" s="84">
        <f>[1]!b_anal_modidura_cnbd(A2217,E2217,1)</f>
        <v>2.4780000000000002</v>
      </c>
      <c r="O2217" s="85">
        <f>[1]!b_anal_yield_cnbd(A2217,D2217-1,1)</f>
        <v>3.0427</v>
      </c>
      <c r="P2217" s="86">
        <f>IF(U:U="国开1",0.09/N2217+J2217,IF(U:U="国开3",0.14/N2217+J2217,IF(U:U="国开5",0.24/N2217+J2217,IF(U:U="国开7",0.24/N2217+J2217,IF(U:U="国开10",0.29/N2217+J2217,IF(U:U="口行1",0.08/N2217+J2217,IF(U:U="口行2",0.08/N2217+J2217,IF(U:U="口行3",0.08/N2217+J2217,IF(U:U="口行5",0.13/N2217+J2217,IF(U:U="口行7",0.13/N2217+J2217,IF(U:U="口行10",0.18/N2217+J2217,IF(U:U="农发1",0.09/N2217+J2217,IF(U:U="农发2",0.09/N2217+J2217,IF(U:U="农发3",0.09/N2217+J2217,IF(U:U="农发5",0.14/N2217+J2217,IF(U:U="农发7",0.19/N2217+J2217,IF(U:U="农发10",0.19/N2217+J2217,IF(U:U="农发20",0.24/N2217+J2217,IF(U:U="国债1",0.05/N2217+J2217,IF(U:U="国债2",0.05/N2217+J2217,IF(U:U="国债3",0.05/N2217+J2217,IF(U:U="国开0",0,IF(U:U="农发0",0,IF(U:U="国债0",0,IF(U:U="口行0",0,0.1/N2217+J2217)))))))))))))))))))))))))</f>
        <v>3.0127971751412432</v>
      </c>
      <c r="Q2217" s="1"/>
      <c r="R2217" s="88">
        <f t="shared" si="69"/>
        <v>-2.9902824858756727</v>
      </c>
      <c r="S2217" s="1"/>
      <c r="U2217" s="1" t="str">
        <f>IF(I:I="国家开发银行","国开",IF(I:I="中国进出口银行","口行",IF(I:I="中国农业发展银行","农发","国债")))&amp;IF(G:G&lt;1,"0",G2217)</f>
        <v>国开3</v>
      </c>
      <c r="W2217" s="1"/>
      <c r="X2217" s="1"/>
    </row>
    <row r="2218" spans="1:24" ht="15.75" hidden="1" x14ac:dyDescent="0.25">
      <c r="A2218" s="113" t="str">
        <f t="shared" si="70"/>
        <v>190310.IB</v>
      </c>
      <c r="B2218" s="29" t="s">
        <v>5874</v>
      </c>
      <c r="C2218" s="29" t="s">
        <v>5875</v>
      </c>
      <c r="D2218" s="33">
        <v>43727</v>
      </c>
      <c r="E2218" s="33">
        <v>43731</v>
      </c>
      <c r="F2218" s="30">
        <v>59.5</v>
      </c>
      <c r="G2218" s="30">
        <v>10</v>
      </c>
      <c r="H2218" s="29" t="s">
        <v>12</v>
      </c>
      <c r="I2218" s="29" t="s">
        <v>22</v>
      </c>
      <c r="J2218" s="30">
        <v>3.7351000000000001</v>
      </c>
      <c r="K2218" s="30">
        <v>4.05</v>
      </c>
      <c r="L2218" s="30"/>
      <c r="M2218" s="30">
        <v>1.35</v>
      </c>
      <c r="N2218" s="84">
        <f>[1]!b_anal_modidura_cnbd(A2218,E2218,1)</f>
        <v>7.8516000000000004</v>
      </c>
      <c r="O2218" s="85">
        <f>[1]!b_anal_yield_cnbd(A2218,D2218-1,1)</f>
        <v>3.7700999999999998</v>
      </c>
      <c r="P2218" s="86">
        <f>IF(U:U="国开1",0.09/N2218+J2218,IF(U:U="国开3",0.14/N2218+J2218,IF(U:U="国开5",0.24/N2218+J2218,IF(U:U="国开7",0.24/N2218+J2218,IF(U:U="国开10",0.29/N2218+J2218,IF(U:U="口行1",0.08/N2218+J2218,IF(U:U="口行2",0.08/N2218+J2218,IF(U:U="口行3",0.08/N2218+J2218,IF(U:U="口行5",0.13/N2218+J2218,IF(U:U="口行7",0.13/N2218+J2218,IF(U:U="口行10",0.18/N2218+J2218,IF(U:U="农发1",0.09/N2218+J2218,IF(U:U="农发2",0.09/N2218+J2218,IF(U:U="农发3",0.09/N2218+J2218,IF(U:U="农发5",0.14/N2218+J2218,IF(U:U="农发7",0.19/N2218+J2218,IF(U:U="农发10",0.19/N2218+J2218,IF(U:U="农发20",0.24/N2218+J2218,IF(U:U="国债1",0.05/N2218+J2218,IF(U:U="国债2",0.05/N2218+J2218,IF(U:U="国债3",0.05/N2218+J2218,IF(U:U="国开0",0,IF(U:U="农发0",0,IF(U:U="国债0",0,IF(U:U="口行0",0,0.1/N2218+J2218)))))))))))))))))))))))))</f>
        <v>3.758025263640532</v>
      </c>
      <c r="Q2218" s="1"/>
      <c r="R2218" s="88">
        <f t="shared" si="69"/>
        <v>-1.2074736359467764</v>
      </c>
      <c r="S2218" s="1"/>
      <c r="U2218" s="1" t="str">
        <f>IF(I:I="国家开发银行","国开",IF(I:I="中国进出口银行","口行",IF(I:I="中国农业发展银行","农发","国债")))&amp;IF(G:G&lt;1,"0",G2218)</f>
        <v>口行10</v>
      </c>
      <c r="W2218" s="1"/>
      <c r="X2218" s="1"/>
    </row>
    <row r="2219" spans="1:24" ht="15.75" hidden="1" x14ac:dyDescent="0.25">
      <c r="A2219" s="113" t="str">
        <f t="shared" si="70"/>
        <v>190305.IB</v>
      </c>
      <c r="B2219" s="29" t="s">
        <v>5876</v>
      </c>
      <c r="C2219" s="29" t="s">
        <v>5877</v>
      </c>
      <c r="D2219" s="33">
        <v>43727</v>
      </c>
      <c r="E2219" s="33">
        <v>43731</v>
      </c>
      <c r="F2219" s="30">
        <v>70</v>
      </c>
      <c r="G2219" s="30">
        <v>5</v>
      </c>
      <c r="H2219" s="29" t="s">
        <v>12</v>
      </c>
      <c r="I2219" s="29" t="s">
        <v>22</v>
      </c>
      <c r="J2219" s="30">
        <v>3.3820999999999999</v>
      </c>
      <c r="K2219" s="30">
        <v>3.18</v>
      </c>
      <c r="L2219" s="30"/>
      <c r="M2219" s="30">
        <v>4.05</v>
      </c>
      <c r="N2219" s="84">
        <f>[1]!b_anal_modidura_cnbd(A2219,E2219,1)</f>
        <v>3.9424000000000001</v>
      </c>
      <c r="O2219" s="85">
        <f>[1]!b_anal_yield_cnbd(A2219,D2219-1,1)</f>
        <v>3.4199000000000002</v>
      </c>
      <c r="P2219" s="86">
        <f>IF(U:U="国开1",0.09/N2219+J2219,IF(U:U="国开3",0.14/N2219+J2219,IF(U:U="国开5",0.24/N2219+J2219,IF(U:U="国开7",0.24/N2219+J2219,IF(U:U="国开10",0.29/N2219+J2219,IF(U:U="口行1",0.08/N2219+J2219,IF(U:U="口行2",0.08/N2219+J2219,IF(U:U="口行3",0.08/N2219+J2219,IF(U:U="口行5",0.13/N2219+J2219,IF(U:U="口行7",0.13/N2219+J2219,IF(U:U="口行10",0.18/N2219+J2219,IF(U:U="农发1",0.09/N2219+J2219,IF(U:U="农发2",0.09/N2219+J2219,IF(U:U="农发3",0.09/N2219+J2219,IF(U:U="农发5",0.14/N2219+J2219,IF(U:U="农发7",0.19/N2219+J2219,IF(U:U="农发10",0.19/N2219+J2219,IF(U:U="农发20",0.24/N2219+J2219,IF(U:U="国债1",0.05/N2219+J2219,IF(U:U="国债2",0.05/N2219+J2219,IF(U:U="国债3",0.05/N2219+J2219,IF(U:U="国开0",0,IF(U:U="农发0",0,IF(U:U="国债0",0,IF(U:U="口行0",0,0.1/N2219+J2219)))))))))))))))))))))))))</f>
        <v>3.4150748376623374</v>
      </c>
      <c r="Q2219" s="1"/>
      <c r="R2219" s="88">
        <f t="shared" si="69"/>
        <v>-0.48251623376627251</v>
      </c>
      <c r="S2219" s="1"/>
      <c r="U2219" s="1" t="str">
        <f>IF(I:I="国家开发银行","国开",IF(I:I="中国进出口银行","口行",IF(I:I="中国农业发展银行","农发","国债")))&amp;IF(G:G&lt;1,"0",G2219)</f>
        <v>口行5</v>
      </c>
      <c r="W2219" s="1"/>
      <c r="X2219" s="1"/>
    </row>
    <row r="2220" spans="1:24" ht="15.75" hidden="1" x14ac:dyDescent="0.25">
      <c r="A2220" s="113" t="str">
        <f t="shared" si="70"/>
        <v>190209.IB</v>
      </c>
      <c r="B2220" s="29" t="s">
        <v>5878</v>
      </c>
      <c r="C2220" s="29" t="s">
        <v>5879</v>
      </c>
      <c r="D2220" s="33">
        <v>43727</v>
      </c>
      <c r="E2220" s="33">
        <v>43732</v>
      </c>
      <c r="F2220" s="30">
        <v>38</v>
      </c>
      <c r="G2220" s="30">
        <v>7</v>
      </c>
      <c r="H2220" s="29" t="s">
        <v>12</v>
      </c>
      <c r="I2220" s="29" t="s">
        <v>15</v>
      </c>
      <c r="J2220" s="30">
        <v>3.5958000000000001</v>
      </c>
      <c r="K2220" s="30">
        <v>3.81</v>
      </c>
      <c r="L2220" s="30"/>
      <c r="M2220" s="30">
        <v>1.18</v>
      </c>
      <c r="N2220" s="84">
        <f>[1]!b_anal_modidura_cnbd(A2220,E2220,1)</f>
        <v>5.9923000000000002</v>
      </c>
      <c r="O2220" s="85">
        <f>[1]!b_anal_yield_cnbd(A2220,D2220-1,1)</f>
        <v>3.63</v>
      </c>
      <c r="P2220" s="86">
        <f>IF(U:U="国开1",0.09/N2220+J2220,IF(U:U="国开3",0.14/N2220+J2220,IF(U:U="国开5",0.24/N2220+J2220,IF(U:U="国开7",0.24/N2220+J2220,IF(U:U="国开10",0.29/N2220+J2220,IF(U:U="口行1",0.08/N2220+J2220,IF(U:U="口行2",0.08/N2220+J2220,IF(U:U="口行3",0.08/N2220+J2220,IF(U:U="口行5",0.13/N2220+J2220,IF(U:U="口行7",0.13/N2220+J2220,IF(U:U="口行10",0.18/N2220+J2220,IF(U:U="农发1",0.09/N2220+J2220,IF(U:U="农发2",0.09/N2220+J2220,IF(U:U="农发3",0.09/N2220+J2220,IF(U:U="农发5",0.14/N2220+J2220,IF(U:U="农发7",0.19/N2220+J2220,IF(U:U="农发10",0.19/N2220+J2220,IF(U:U="农发20",0.24/N2220+J2220,IF(U:U="国债1",0.05/N2220+J2220,IF(U:U="国债2",0.05/N2220+J2220,IF(U:U="国债3",0.05/N2220+J2220,IF(U:U="国开0",0,IF(U:U="农发0",0,IF(U:U="国债0",0,IF(U:U="口行0",0,0.1/N2220+J2220)))))))))))))))))))))))))</f>
        <v>3.6358513992957628</v>
      </c>
      <c r="Q2220" s="1"/>
      <c r="R2220" s="88">
        <f t="shared" si="69"/>
        <v>0.5851399295762949</v>
      </c>
      <c r="S2220" s="1"/>
      <c r="U2220" s="1" t="str">
        <f>IF(I:I="国家开发银行","国开",IF(I:I="中国进出口银行","口行",IF(I:I="中国农业发展银行","农发","国债")))&amp;IF(G:G&lt;1,"0",G2220)</f>
        <v>国开7</v>
      </c>
      <c r="W2220" s="1"/>
      <c r="X2220" s="1"/>
    </row>
    <row r="2221" spans="1:24" ht="15.75" hidden="1" x14ac:dyDescent="0.25">
      <c r="A2221" s="113" t="str">
        <f t="shared" si="70"/>
        <v>190306.IB</v>
      </c>
      <c r="B2221" s="29" t="s">
        <v>5880</v>
      </c>
      <c r="C2221" s="29" t="s">
        <v>5881</v>
      </c>
      <c r="D2221" s="33">
        <v>43727</v>
      </c>
      <c r="E2221" s="33">
        <v>43731</v>
      </c>
      <c r="F2221" s="30">
        <v>30</v>
      </c>
      <c r="G2221" s="30">
        <v>3</v>
      </c>
      <c r="H2221" s="29" t="s">
        <v>12</v>
      </c>
      <c r="I2221" s="29" t="s">
        <v>22</v>
      </c>
      <c r="J2221" s="30">
        <v>2.9552</v>
      </c>
      <c r="K2221" s="30">
        <v>4.7699999999999996</v>
      </c>
      <c r="L2221" s="30"/>
      <c r="M2221" s="30">
        <v>1.05</v>
      </c>
      <c r="N2221" s="84">
        <f>[1]!b_anal_modidura_cnbd(A2221,E2221,1)</f>
        <v>2.5203000000000002</v>
      </c>
      <c r="O2221" s="85">
        <f>[1]!b_anal_yield_cnbd(A2221,D2221-1,1)</f>
        <v>3.0602999999999998</v>
      </c>
      <c r="P2221" s="86">
        <f>IF(U:U="国开1",0.09/N2221+J2221,IF(U:U="国开3",0.14/N2221+J2221,IF(U:U="国开5",0.24/N2221+J2221,IF(U:U="国开7",0.24/N2221+J2221,IF(U:U="国开10",0.29/N2221+J2221,IF(U:U="口行1",0.08/N2221+J2221,IF(U:U="口行2",0.08/N2221+J2221,IF(U:U="口行3",0.08/N2221+J2221,IF(U:U="口行5",0.13/N2221+J2221,IF(U:U="口行7",0.13/N2221+J2221,IF(U:U="口行10",0.18/N2221+J2221,IF(U:U="农发1",0.09/N2221+J2221,IF(U:U="农发2",0.09/N2221+J2221,IF(U:U="农发3",0.09/N2221+J2221,IF(U:U="农发5",0.14/N2221+J2221,IF(U:U="农发7",0.19/N2221+J2221,IF(U:U="农发10",0.19/N2221+J2221,IF(U:U="农发20",0.24/N2221+J2221,IF(U:U="国债1",0.05/N2221+J2221,IF(U:U="国债2",0.05/N2221+J2221,IF(U:U="国债3",0.05/N2221+J2221,IF(U:U="国开0",0,IF(U:U="农发0",0,IF(U:U="国债0",0,IF(U:U="口行0",0,0.1/N2221+J2221)))))))))))))))))))))))))</f>
        <v>2.9869422529064003</v>
      </c>
      <c r="Q2221" s="1"/>
      <c r="R2221" s="88">
        <f t="shared" si="69"/>
        <v>-7.3357747093599546</v>
      </c>
      <c r="S2221" s="1"/>
      <c r="U2221" s="1" t="str">
        <f>IF(I:I="国家开发银行","国开",IF(I:I="中国进出口银行","口行",IF(I:I="中国农业发展银行","农发","国债")))&amp;IF(G:G&lt;1,"0",G2221)</f>
        <v>口行3</v>
      </c>
      <c r="W2221" s="1"/>
      <c r="X2221" s="1"/>
    </row>
    <row r="2222" spans="1:24" ht="15.75" hidden="1" x14ac:dyDescent="0.25">
      <c r="A2222" s="113" t="str">
        <f t="shared" si="70"/>
        <v>190008.IB</v>
      </c>
      <c r="B2222" s="29" t="s">
        <v>5882</v>
      </c>
      <c r="C2222" s="29" t="s">
        <v>5883</v>
      </c>
      <c r="D2222" s="33">
        <v>43728</v>
      </c>
      <c r="E2222" s="33">
        <v>43731</v>
      </c>
      <c r="F2222" s="30">
        <v>368.2</v>
      </c>
      <c r="G2222" s="30">
        <v>50</v>
      </c>
      <c r="H2222" s="29" t="s">
        <v>12</v>
      </c>
      <c r="I2222" s="29" t="s">
        <v>31</v>
      </c>
      <c r="J2222" s="30">
        <v>3.9175</v>
      </c>
      <c r="K2222" s="30">
        <v>1.86</v>
      </c>
      <c r="L2222" s="30"/>
      <c r="M2222" s="30">
        <v>1.43</v>
      </c>
      <c r="N2222" s="84">
        <f>[1]!b_anal_modidura_cnbd(A2222,E2222,1)</f>
        <v>21.553599999999999</v>
      </c>
      <c r="O2222" s="85">
        <f>[1]!b_anal_yield_cnbd(A2222,D2222-1,1)</f>
        <v>3.8898000000000001</v>
      </c>
      <c r="P2222" s="86">
        <f>IF(U:U="国开1",0.09/N2222+J2222,IF(U:U="国开3",0.14/N2222+J2222,IF(U:U="国开5",0.24/N2222+J2222,IF(U:U="国开7",0.24/N2222+J2222,IF(U:U="国开10",0.29/N2222+J2222,IF(U:U="口行1",0.08/N2222+J2222,IF(U:U="口行2",0.08/N2222+J2222,IF(U:U="口行3",0.08/N2222+J2222,IF(U:U="口行5",0.13/N2222+J2222,IF(U:U="口行7",0.13/N2222+J2222,IF(U:U="口行10",0.18/N2222+J2222,IF(U:U="农发1",0.09/N2222+J2222,IF(U:U="农发2",0.09/N2222+J2222,IF(U:U="农发3",0.09/N2222+J2222,IF(U:U="农发5",0.14/N2222+J2222,IF(U:U="农发7",0.19/N2222+J2222,IF(U:U="农发10",0.19/N2222+J2222,IF(U:U="农发20",0.24/N2222+J2222,IF(U:U="国债1",0.05/N2222+J2222,IF(U:U="国债2",0.05/N2222+J2222,IF(U:U="国债3",0.05/N2222+J2222,IF(U:U="国开0",0,IF(U:U="农发0",0,IF(U:U="国债0",0,IF(U:U="口行0",0,0.1/N2222+J2222)))))))))))))))))))))))))</f>
        <v>3.9221395961695493</v>
      </c>
      <c r="Q2222" s="1"/>
      <c r="R2222" s="88">
        <f t="shared" si="69"/>
        <v>3.2339596169549178</v>
      </c>
      <c r="S2222" s="1"/>
      <c r="U2222" s="1" t="str">
        <f>IF(I:I="国家开发银行","国开",IF(I:I="中国进出口银行","口行",IF(I:I="中国农业发展银行","农发","国债")))&amp;IF(G:G&lt;1,"0",G2222)</f>
        <v>国债50</v>
      </c>
      <c r="W2222" s="1"/>
      <c r="X2222" s="1"/>
    </row>
    <row r="2223" spans="1:24" ht="15.75" hidden="1" x14ac:dyDescent="0.25">
      <c r="A2223" s="113" t="str">
        <f t="shared" si="70"/>
        <v>190407.IB</v>
      </c>
      <c r="B2223" s="29" t="s">
        <v>5884</v>
      </c>
      <c r="C2223" s="29" t="s">
        <v>5885</v>
      </c>
      <c r="D2223" s="33">
        <v>43731</v>
      </c>
      <c r="E2223" s="33">
        <v>43733</v>
      </c>
      <c r="F2223" s="30">
        <v>30</v>
      </c>
      <c r="G2223" s="30">
        <v>3</v>
      </c>
      <c r="H2223" s="29" t="s">
        <v>12</v>
      </c>
      <c r="I2223" s="29" t="s">
        <v>41</v>
      </c>
      <c r="J2223" s="30">
        <v>2.9824999999999999</v>
      </c>
      <c r="K2223" s="30">
        <v>3.54</v>
      </c>
      <c r="L2223" s="30"/>
      <c r="M2223" s="30">
        <v>2.1800000000000002</v>
      </c>
      <c r="N2223" s="84">
        <f>[1]!b_anal_modidura_cnbd(A2223,E2223,1)</f>
        <v>2.6381999999999999</v>
      </c>
      <c r="O2223" s="85">
        <f>[1]!b_anal_yield_cnbd(A2223,D2223,1)</f>
        <v>3.0600999999999998</v>
      </c>
      <c r="P2223" s="86">
        <f>IF(U:U="国开1",0.09/N2223+J2223,IF(U:U="国开3",0.14/N2223+J2223,IF(U:U="国开5",0.24/N2223+J2223,IF(U:U="国开7",0.24/N2223+J2223,IF(U:U="国开10",0.29/N2223+J2223,IF(U:U="口行1",0.08/N2223+J2223,IF(U:U="口行2",0.08/N2223+J2223,IF(U:U="口行3",0.08/N2223+J2223,IF(U:U="口行5",0.13/N2223+J2223,IF(U:U="口行7",0.13/N2223+J2223,IF(U:U="口行10",0.18/N2223+J2223,IF(U:U="农发1",0.09/N2223+J2223,IF(U:U="农发2",0.09/N2223+J2223,IF(U:U="农发3",0.09/N2223+J2223,IF(U:U="农发5",0.14/N2223+J2223,IF(U:U="农发7",0.19/N2223+J2223,IF(U:U="农发10",0.19/N2223+J2223,IF(U:U="农发20",0.24/N2223+J2223,IF(U:U="国债1",0.05/N2223+J2223,IF(U:U="国债2",0.05/N2223+J2223,IF(U:U="国债3",0.05/N2223+J2223,IF(U:U="国开0",0,IF(U:U="农发0",0,IF(U:U="国债0",0,IF(U:U="口行0",0,0.1/N2223+J2223)))))))))))))))))))))))))</f>
        <v>3.0166141687514214</v>
      </c>
      <c r="Q2223" s="1"/>
      <c r="R2223" s="88">
        <f t="shared" si="69"/>
        <v>-4.348583124857841</v>
      </c>
      <c r="S2223" s="1"/>
      <c r="U2223" s="1" t="str">
        <f>IF(I:I="国家开发银行","国开",IF(I:I="中国进出口银行","口行",IF(I:I="中国农业发展银行","农发","国债")))&amp;IF(G:G&lt;1,"0",G2223)</f>
        <v>农发3</v>
      </c>
      <c r="W2223" s="1"/>
      <c r="X2223" s="1"/>
    </row>
    <row r="2224" spans="1:24" ht="15.75" hidden="1" x14ac:dyDescent="0.25">
      <c r="A2224" s="113" t="str">
        <f t="shared" si="70"/>
        <v>190409.IB</v>
      </c>
      <c r="B2224" s="29" t="s">
        <v>5886</v>
      </c>
      <c r="C2224" s="29" t="s">
        <v>5887</v>
      </c>
      <c r="D2224" s="33">
        <v>43731</v>
      </c>
      <c r="E2224" s="33">
        <v>43733</v>
      </c>
      <c r="F2224" s="30">
        <v>30</v>
      </c>
      <c r="G2224" s="30">
        <v>5</v>
      </c>
      <c r="H2224" s="29" t="s">
        <v>12</v>
      </c>
      <c r="I2224" s="29" t="s">
        <v>41</v>
      </c>
      <c r="J2224" s="30">
        <v>3.3721999999999999</v>
      </c>
      <c r="K2224" s="30">
        <v>3.11</v>
      </c>
      <c r="L2224" s="30"/>
      <c r="M2224" s="30">
        <v>4.5</v>
      </c>
      <c r="N2224" s="84">
        <f>[1]!b_anal_modidura_cnbd(A2224,E2224,1)</f>
        <v>4.4286000000000003</v>
      </c>
      <c r="O2224" s="85">
        <f>[1]!b_anal_yield_cnbd(A2224,D2224,1)</f>
        <v>3.403</v>
      </c>
      <c r="P2224" s="86">
        <f>IF(U:U="国开1",0.09/N2224+J2224,IF(U:U="国开3",0.14/N2224+J2224,IF(U:U="国开5",0.24/N2224+J2224,IF(U:U="国开7",0.24/N2224+J2224,IF(U:U="国开10",0.29/N2224+J2224,IF(U:U="口行1",0.08/N2224+J2224,IF(U:U="口行2",0.08/N2224+J2224,IF(U:U="口行3",0.08/N2224+J2224,IF(U:U="口行5",0.13/N2224+J2224,IF(U:U="口行7",0.13/N2224+J2224,IF(U:U="口行10",0.18/N2224+J2224,IF(U:U="农发1",0.09/N2224+J2224,IF(U:U="农发2",0.09/N2224+J2224,IF(U:U="农发3",0.09/N2224+J2224,IF(U:U="农发5",0.14/N2224+J2224,IF(U:U="农发7",0.19/N2224+J2224,IF(U:U="农发10",0.19/N2224+J2224,IF(U:U="农发20",0.24/N2224+J2224,IF(U:U="国债1",0.05/N2224+J2224,IF(U:U="国债2",0.05/N2224+J2224,IF(U:U="国债3",0.05/N2224+J2224,IF(U:U="国开0",0,IF(U:U="农发0",0,IF(U:U="国债0",0,IF(U:U="口行0",0,0.1/N2224+J2224)))))))))))))))))))))))))</f>
        <v>3.4038126992729079</v>
      </c>
      <c r="Q2224" s="1"/>
      <c r="R2224" s="88">
        <f t="shared" si="69"/>
        <v>8.1269927290783528E-2</v>
      </c>
      <c r="S2224" s="1"/>
      <c r="U2224" s="1" t="str">
        <f>IF(I:I="国家开发银行","国开",IF(I:I="中国进出口银行","口行",IF(I:I="中国农业发展银行","农发","国债")))&amp;IF(G:G&lt;1,"0",G2224)</f>
        <v>农发5</v>
      </c>
      <c r="W2224" s="1"/>
      <c r="X2224" s="1"/>
    </row>
    <row r="2225" spans="1:24" ht="15.75" hidden="1" x14ac:dyDescent="0.25">
      <c r="A2225" s="113" t="str">
        <f t="shared" si="70"/>
        <v>190208.IB</v>
      </c>
      <c r="B2225" s="29" t="s">
        <v>5888</v>
      </c>
      <c r="C2225" s="29" t="s">
        <v>5889</v>
      </c>
      <c r="D2225" s="33">
        <v>43732</v>
      </c>
      <c r="E2225" s="33">
        <v>43734</v>
      </c>
      <c r="F2225" s="30">
        <v>50</v>
      </c>
      <c r="G2225" s="30">
        <v>5</v>
      </c>
      <c r="H2225" s="29" t="s">
        <v>12</v>
      </c>
      <c r="I2225" s="29" t="s">
        <v>15</v>
      </c>
      <c r="J2225" s="30">
        <v>3.2805</v>
      </c>
      <c r="K2225" s="30">
        <v>2.76</v>
      </c>
      <c r="L2225" s="30"/>
      <c r="M2225" s="30">
        <v>5.12</v>
      </c>
      <c r="N2225" s="84">
        <f>[1]!b_anal_modidura_cnbd(A2225,E2225,1)</f>
        <v>4.3006000000000002</v>
      </c>
      <c r="O2225" s="85">
        <f>[1]!b_anal_yield_cnbd(A2225,D2225-1,1)</f>
        <v>3.3401000000000001</v>
      </c>
      <c r="P2225" s="86">
        <f>IF(U:U="国开1",0.09/N2225+J2225,IF(U:U="国开3",0.14/N2225+J2225,IF(U:U="国开5",0.24/N2225+J2225,IF(U:U="国开7",0.24/N2225+J2225,IF(U:U="国开10",0.29/N2225+J2225,IF(U:U="口行1",0.08/N2225+J2225,IF(U:U="口行2",0.08/N2225+J2225,IF(U:U="口行3",0.08/N2225+J2225,IF(U:U="口行5",0.13/N2225+J2225,IF(U:U="口行7",0.13/N2225+J2225,IF(U:U="口行10",0.18/N2225+J2225,IF(U:U="农发1",0.09/N2225+J2225,IF(U:U="农发2",0.09/N2225+J2225,IF(U:U="农发3",0.09/N2225+J2225,IF(U:U="农发5",0.14/N2225+J2225,IF(U:U="农发7",0.19/N2225+J2225,IF(U:U="农发10",0.19/N2225+J2225,IF(U:U="农发20",0.24/N2225+J2225,IF(U:U="国债1",0.05/N2225+J2225,IF(U:U="国债2",0.05/N2225+J2225,IF(U:U="国债3",0.05/N2225+J2225,IF(U:U="国开0",0,IF(U:U="农发0",0,IF(U:U="国债0",0,IF(U:U="口行0",0,0.1/N2225+J2225)))))))))))))))))))))))))</f>
        <v>3.3363061665814073</v>
      </c>
      <c r="Q2225" s="1"/>
      <c r="R2225" s="88">
        <f t="shared" si="69"/>
        <v>-0.37938334185927403</v>
      </c>
      <c r="S2225" s="1"/>
      <c r="U2225" s="1" t="str">
        <f>IF(I:I="国家开发银行","国开",IF(I:I="中国进出口银行","口行",IF(I:I="中国农业发展银行","农发","国债")))&amp;IF(G:G&lt;1,"0",G2225)</f>
        <v>国开5</v>
      </c>
      <c r="W2225" s="1"/>
      <c r="X2225" s="1"/>
    </row>
    <row r="2226" spans="1:24" ht="15.75" hidden="1" x14ac:dyDescent="0.25">
      <c r="A2226" s="113" t="str">
        <f t="shared" si="70"/>
        <v>190207.IB</v>
      </c>
      <c r="B2226" s="29" t="s">
        <v>5890</v>
      </c>
      <c r="C2226" s="29" t="s">
        <v>5891</v>
      </c>
      <c r="D2226" s="33">
        <v>43732</v>
      </c>
      <c r="E2226" s="33">
        <v>43734</v>
      </c>
      <c r="F2226" s="30">
        <v>40</v>
      </c>
      <c r="G2226" s="30">
        <v>3</v>
      </c>
      <c r="H2226" s="29" t="s">
        <v>12</v>
      </c>
      <c r="I2226" s="29" t="s">
        <v>15</v>
      </c>
      <c r="J2226" s="30">
        <v>2.9628000000000001</v>
      </c>
      <c r="K2226" s="30">
        <v>3.07</v>
      </c>
      <c r="L2226" s="30"/>
      <c r="M2226" s="30">
        <v>16</v>
      </c>
      <c r="N2226" s="84">
        <f>[1]!b_anal_modidura_cnbd(A2226,E2226,1)</f>
        <v>2.4727000000000001</v>
      </c>
      <c r="O2226" s="85">
        <f>[1]!b_anal_yield_cnbd(A2226,D2226-1,1)</f>
        <v>3.0400999999999998</v>
      </c>
      <c r="P2226" s="86">
        <f>IF(U:U="国开1",0.09/N2226+J2226,IF(U:U="国开3",0.14/N2226+J2226,IF(U:U="国开5",0.24/N2226+J2226,IF(U:U="国开7",0.24/N2226+J2226,IF(U:U="国开10",0.29/N2226+J2226,IF(U:U="口行1",0.08/N2226+J2226,IF(U:U="口行2",0.08/N2226+J2226,IF(U:U="口行3",0.08/N2226+J2226,IF(U:U="口行5",0.13/N2226+J2226,IF(U:U="口行7",0.13/N2226+J2226,IF(U:U="口行10",0.18/N2226+J2226,IF(U:U="农发1",0.09/N2226+J2226,IF(U:U="农发2",0.09/N2226+J2226,IF(U:U="农发3",0.09/N2226+J2226,IF(U:U="农发5",0.14/N2226+J2226,IF(U:U="农发7",0.19/N2226+J2226,IF(U:U="农发10",0.19/N2226+J2226,IF(U:U="农发20",0.24/N2226+J2226,IF(U:U="国债1",0.05/N2226+J2226,IF(U:U="国债2",0.05/N2226+J2226,IF(U:U="国债3",0.05/N2226+J2226,IF(U:U="国开0",0,IF(U:U="农发0",0,IF(U:U="国债0",0,IF(U:U="口行0",0,0.1/N2226+J2226)))))))))))))))))))))))))</f>
        <v>3.0194182715250535</v>
      </c>
      <c r="Q2226" s="1"/>
      <c r="R2226" s="88">
        <f t="shared" si="69"/>
        <v>-2.0681728474946315</v>
      </c>
      <c r="S2226" s="1"/>
      <c r="U2226" s="1" t="str">
        <f>IF(I:I="国家开发银行","国开",IF(I:I="中国进出口银行","口行",IF(I:I="中国农业发展银行","农发","国债")))&amp;IF(G:G&lt;1,"0",G2226)</f>
        <v>国开3</v>
      </c>
      <c r="W2226" s="1"/>
      <c r="X2226" s="1"/>
    </row>
    <row r="2227" spans="1:24" ht="15.75" hidden="1" x14ac:dyDescent="0.25">
      <c r="A2227" s="113" t="str">
        <f t="shared" si="70"/>
        <v>190215.IB</v>
      </c>
      <c r="B2227" s="29" t="s">
        <v>5892</v>
      </c>
      <c r="C2227" s="29" t="s">
        <v>5893</v>
      </c>
      <c r="D2227" s="33">
        <v>43732</v>
      </c>
      <c r="E2227" s="33">
        <v>43734</v>
      </c>
      <c r="F2227" s="30">
        <v>130</v>
      </c>
      <c r="G2227" s="30">
        <v>10</v>
      </c>
      <c r="H2227" s="29" t="s">
        <v>12</v>
      </c>
      <c r="I2227" s="29" t="s">
        <v>15</v>
      </c>
      <c r="J2227" s="30">
        <v>3.4567000000000001</v>
      </c>
      <c r="K2227" s="30">
        <v>2.3199999999999998</v>
      </c>
      <c r="L2227" s="30"/>
      <c r="M2227" s="30">
        <v>2.2000000000000002</v>
      </c>
      <c r="N2227" s="84">
        <f>[1]!b_anal_modidura_cnbd(A2227,E2227,1)</f>
        <v>8.3101000000000003</v>
      </c>
      <c r="O2227" s="85">
        <f>[1]!b_anal_yield_cnbd(A2227,D2227-1,1)</f>
        <v>3.5074999999999998</v>
      </c>
      <c r="P2227" s="86">
        <f>IF(U:U="国开1",0.09/N2227+J2227,IF(U:U="国开3",0.14/N2227+J2227,IF(U:U="国开5",0.24/N2227+J2227,IF(U:U="国开7",0.24/N2227+J2227,IF(U:U="国开10",0.29/N2227+J2227,IF(U:U="口行1",0.08/N2227+J2227,IF(U:U="口行2",0.08/N2227+J2227,IF(U:U="口行3",0.08/N2227+J2227,IF(U:U="口行5",0.13/N2227+J2227,IF(U:U="口行7",0.13/N2227+J2227,IF(U:U="口行10",0.18/N2227+J2227,IF(U:U="农发1",0.09/N2227+J2227,IF(U:U="农发2",0.09/N2227+J2227,IF(U:U="农发3",0.09/N2227+J2227,IF(U:U="农发5",0.14/N2227+J2227,IF(U:U="农发7",0.19/N2227+J2227,IF(U:U="农发10",0.19/N2227+J2227,IF(U:U="农发20",0.24/N2227+J2227,IF(U:U="国债1",0.05/N2227+J2227,IF(U:U="国债2",0.05/N2227+J2227,IF(U:U="国债3",0.05/N2227+J2227,IF(U:U="国开0",0,IF(U:U="农发0",0,IF(U:U="国债0",0,IF(U:U="口行0",0,0.1/N2227+J2227)))))))))))))))))))))))))</f>
        <v>3.4915972936547095</v>
      </c>
      <c r="Q2227" s="1"/>
      <c r="R2227" s="88">
        <f t="shared" si="69"/>
        <v>-1.5902706345290341</v>
      </c>
      <c r="S2227" s="1"/>
      <c r="U2227" s="1" t="str">
        <f>IF(I:I="国家开发银行","国开",IF(I:I="中国进出口银行","口行",IF(I:I="中国农业发展银行","农发","国债")))&amp;IF(G:G&lt;1,"0",G2227)</f>
        <v>国开10</v>
      </c>
      <c r="W2227" s="1"/>
      <c r="X2227" s="1"/>
    </row>
    <row r="2228" spans="1:24" ht="15.75" hidden="1" x14ac:dyDescent="0.25">
      <c r="A2228" s="113" t="str">
        <f t="shared" si="70"/>
        <v>190406.IB</v>
      </c>
      <c r="B2228" s="29" t="s">
        <v>5894</v>
      </c>
      <c r="C2228" s="29" t="s">
        <v>5895</v>
      </c>
      <c r="D2228" s="33">
        <v>43733</v>
      </c>
      <c r="E2228" s="33">
        <v>43735</v>
      </c>
      <c r="F2228" s="30">
        <v>60</v>
      </c>
      <c r="G2228" s="30">
        <v>10</v>
      </c>
      <c r="H2228" s="29" t="s">
        <v>12</v>
      </c>
      <c r="I2228" s="29" t="s">
        <v>41</v>
      </c>
      <c r="J2228" s="30">
        <v>3.7073</v>
      </c>
      <c r="K2228" s="30">
        <v>2.2999999999999998</v>
      </c>
      <c r="L2228" s="30"/>
      <c r="M2228" s="30">
        <v>3.42</v>
      </c>
      <c r="N2228" s="84">
        <f>[1]!b_anal_modidura_cnbd(A2228,E2228,1)</f>
        <v>8.0097000000000005</v>
      </c>
      <c r="O2228" s="85">
        <f>[1]!b_anal_yield_cnbd(A2228,D2228-1,1)</f>
        <v>3.7288000000000001</v>
      </c>
      <c r="P2228" s="86">
        <f>IF(U:U="国开1",0.09/N2228+J2228,IF(U:U="国开3",0.14/N2228+J2228,IF(U:U="国开5",0.24/N2228+J2228,IF(U:U="国开7",0.24/N2228+J2228,IF(U:U="国开10",0.29/N2228+J2228,IF(U:U="口行1",0.08/N2228+J2228,IF(U:U="口行2",0.08/N2228+J2228,IF(U:U="口行3",0.08/N2228+J2228,IF(U:U="口行5",0.13/N2228+J2228,IF(U:U="口行7",0.13/N2228+J2228,IF(U:U="口行10",0.18/N2228+J2228,IF(U:U="农发1",0.09/N2228+J2228,IF(U:U="农发2",0.09/N2228+J2228,IF(U:U="农发3",0.09/N2228+J2228,IF(U:U="农发5",0.14/N2228+J2228,IF(U:U="农发7",0.19/N2228+J2228,IF(U:U="农发10",0.19/N2228+J2228,IF(U:U="农发20",0.24/N2228+J2228,IF(U:U="国债1",0.05/N2228+J2228,IF(U:U="国债2",0.05/N2228+J2228,IF(U:U="国债3",0.05/N2228+J2228,IF(U:U="国开0",0,IF(U:U="农发0",0,IF(U:U="国债0",0,IF(U:U="口行0",0,0.1/N2228+J2228)))))))))))))))))))))))))</f>
        <v>3.7310212379989265</v>
      </c>
      <c r="Q2228" s="1"/>
      <c r="R2228" s="88">
        <f t="shared" si="69"/>
        <v>0.22212379989263731</v>
      </c>
      <c r="S2228" s="1"/>
      <c r="U2228" s="1" t="str">
        <f>IF(I:I="国家开发银行","国开",IF(I:I="中国进出口银行","口行",IF(I:I="中国农业发展银行","农发","国债")))&amp;IF(G:G&lt;1,"0",G2228)</f>
        <v>农发10</v>
      </c>
      <c r="W2228" s="1"/>
      <c r="X2228" s="1"/>
    </row>
    <row r="2229" spans="1:24" ht="15.75" hidden="1" x14ac:dyDescent="0.25">
      <c r="A2229" s="113" t="str">
        <f t="shared" si="70"/>
        <v>190408.IB</v>
      </c>
      <c r="B2229" s="29" t="s">
        <v>5896</v>
      </c>
      <c r="C2229" s="29" t="s">
        <v>5897</v>
      </c>
      <c r="D2229" s="33">
        <v>43733</v>
      </c>
      <c r="E2229" s="33">
        <v>43735</v>
      </c>
      <c r="F2229" s="30">
        <v>30</v>
      </c>
      <c r="G2229" s="30">
        <v>7</v>
      </c>
      <c r="H2229" s="29" t="s">
        <v>12</v>
      </c>
      <c r="I2229" s="29" t="s">
        <v>41</v>
      </c>
      <c r="J2229" s="30">
        <v>3.6493000000000002</v>
      </c>
      <c r="K2229" s="30">
        <v>2.2599999999999998</v>
      </c>
      <c r="L2229" s="30"/>
      <c r="M2229" s="30">
        <v>1.05</v>
      </c>
      <c r="N2229" s="84">
        <f>[1]!b_anal_modidura_cnbd(A2229,E2229,1)</f>
        <v>5.8959999999999999</v>
      </c>
      <c r="O2229" s="85">
        <f>[1]!b_anal_yield_cnbd(A2229,D2229-1,1)</f>
        <v>3.6749999999999998</v>
      </c>
      <c r="P2229" s="86">
        <f>IF(U:U="国开1",0.09/N2229+J2229,IF(U:U="国开3",0.14/N2229+J2229,IF(U:U="国开5",0.24/N2229+J2229,IF(U:U="国开7",0.24/N2229+J2229,IF(U:U="国开10",0.29/N2229+J2229,IF(U:U="口行1",0.08/N2229+J2229,IF(U:U="口行2",0.08/N2229+J2229,IF(U:U="口行3",0.08/N2229+J2229,IF(U:U="口行5",0.13/N2229+J2229,IF(U:U="口行7",0.13/N2229+J2229,IF(U:U="口行10",0.18/N2229+J2229,IF(U:U="农发1",0.09/N2229+J2229,IF(U:U="农发2",0.09/N2229+J2229,IF(U:U="农发3",0.09/N2229+J2229,IF(U:U="农发5",0.14/N2229+J2229,IF(U:U="农发7",0.19/N2229+J2229,IF(U:U="农发10",0.19/N2229+J2229,IF(U:U="农发20",0.24/N2229+J2229,IF(U:U="国债1",0.05/N2229+J2229,IF(U:U="国债2",0.05/N2229+J2229,IF(U:U="国债3",0.05/N2229+J2229,IF(U:U="国开0",0,IF(U:U="农发0",0,IF(U:U="国债0",0,IF(U:U="口行0",0,0.1/N2229+J2229)))))))))))))))))))))))))</f>
        <v>3.6815252374491183</v>
      </c>
      <c r="Q2229" s="1"/>
      <c r="R2229" s="88">
        <f t="shared" si="69"/>
        <v>0.65252374491184817</v>
      </c>
      <c r="S2229" s="1"/>
      <c r="U2229" s="1" t="str">
        <f>IF(I:I="国家开发银行","国开",IF(I:I="中国进出口银行","口行",IF(I:I="中国农业发展银行","农发","国债")))&amp;IF(G:G&lt;1,"0",G2229)</f>
        <v>农发7</v>
      </c>
      <c r="W2229" s="1"/>
      <c r="X2229" s="1"/>
    </row>
    <row r="2230" spans="1:24" ht="15.75" hidden="1" x14ac:dyDescent="0.25">
      <c r="A2230" s="113" t="str">
        <f t="shared" si="70"/>
        <v>190305.IB</v>
      </c>
      <c r="B2230" s="29" t="s">
        <v>5898</v>
      </c>
      <c r="C2230" s="29" t="s">
        <v>5899</v>
      </c>
      <c r="D2230" s="33">
        <v>43734</v>
      </c>
      <c r="E2230" s="33">
        <v>43746</v>
      </c>
      <c r="F2230" s="30">
        <v>50</v>
      </c>
      <c r="G2230" s="30">
        <v>5</v>
      </c>
      <c r="H2230" s="29" t="s">
        <v>12</v>
      </c>
      <c r="I2230" s="29" t="s">
        <v>22</v>
      </c>
      <c r="J2230" s="30">
        <v>3.4070999999999998</v>
      </c>
      <c r="K2230" s="30">
        <v>2.63</v>
      </c>
      <c r="L2230" s="30"/>
      <c r="M2230" s="30">
        <v>1.43</v>
      </c>
      <c r="N2230" s="84">
        <f>[1]!b_anal_modidura_cnbd(A2230,E2230,1)</f>
        <v>3.9022999999999999</v>
      </c>
      <c r="O2230" s="85">
        <f>[1]!b_anal_yield_cnbd(A2230,D2230-1,1)</f>
        <v>3.4348999999999998</v>
      </c>
      <c r="P2230" s="86">
        <f>IF(U:U="国开1",0.09/N2230+J2230,IF(U:U="国开3",0.14/N2230+J2230,IF(U:U="国开5",0.24/N2230+J2230,IF(U:U="国开7",0.24/N2230+J2230,IF(U:U="国开10",0.29/N2230+J2230,IF(U:U="口行1",0.08/N2230+J2230,IF(U:U="口行2",0.08/N2230+J2230,IF(U:U="口行3",0.08/N2230+J2230,IF(U:U="口行5",0.13/N2230+J2230,IF(U:U="口行7",0.13/N2230+J2230,IF(U:U="口行10",0.18/N2230+J2230,IF(U:U="农发1",0.09/N2230+J2230,IF(U:U="农发2",0.09/N2230+J2230,IF(U:U="农发3",0.09/N2230+J2230,IF(U:U="农发5",0.14/N2230+J2230,IF(U:U="农发7",0.19/N2230+J2230,IF(U:U="农发10",0.19/N2230+J2230,IF(U:U="农发20",0.24/N2230+J2230,IF(U:U="国债1",0.05/N2230+J2230,IF(U:U="国债2",0.05/N2230+J2230,IF(U:U="国债3",0.05/N2230+J2230,IF(U:U="国开0",0,IF(U:U="农发0",0,IF(U:U="国债0",0,IF(U:U="口行0",0,0.1/N2230+J2230)))))))))))))))))))))))))</f>
        <v>3.4404136868000919</v>
      </c>
      <c r="Q2230" s="1"/>
      <c r="R2230" s="88">
        <f t="shared" si="69"/>
        <v>0.55136868000920103</v>
      </c>
      <c r="S2230" s="1"/>
      <c r="U2230" s="1" t="str">
        <f>IF(I:I="国家开发银行","国开",IF(I:I="中国进出口银行","口行",IF(I:I="中国农业发展银行","农发","国债")))&amp;IF(G:G&lt;1,"0",G2230)</f>
        <v>口行5</v>
      </c>
      <c r="W2230" s="1"/>
      <c r="X2230" s="1"/>
    </row>
    <row r="2231" spans="1:24" ht="15.75" hidden="1" x14ac:dyDescent="0.25">
      <c r="A2231" s="113" t="str">
        <f t="shared" si="70"/>
        <v>190310.IB</v>
      </c>
      <c r="B2231" s="29" t="s">
        <v>5900</v>
      </c>
      <c r="C2231" s="29" t="s">
        <v>5901</v>
      </c>
      <c r="D2231" s="33">
        <v>43734</v>
      </c>
      <c r="E2231" s="33">
        <v>43746</v>
      </c>
      <c r="F2231" s="30">
        <v>40</v>
      </c>
      <c r="G2231" s="30">
        <v>10</v>
      </c>
      <c r="H2231" s="29" t="s">
        <v>12</v>
      </c>
      <c r="I2231" s="29" t="s">
        <v>22</v>
      </c>
      <c r="J2231" s="30">
        <v>3.7643</v>
      </c>
      <c r="K2231" s="30">
        <v>2.81</v>
      </c>
      <c r="L2231" s="30"/>
      <c r="M2231" s="30">
        <v>1.75</v>
      </c>
      <c r="N2231" s="84">
        <f>[1]!b_anal_modidura_cnbd(A2231,E2231,1)</f>
        <v>7.8090999999999999</v>
      </c>
      <c r="O2231" s="85">
        <f>[1]!b_anal_yield_cnbd(A2231,D2231-1,1)</f>
        <v>3.7725</v>
      </c>
      <c r="P2231" s="86">
        <f>IF(U:U="国开1",0.09/N2231+J2231,IF(U:U="国开3",0.14/N2231+J2231,IF(U:U="国开5",0.24/N2231+J2231,IF(U:U="国开7",0.24/N2231+J2231,IF(U:U="国开10",0.29/N2231+J2231,IF(U:U="口行1",0.08/N2231+J2231,IF(U:U="口行2",0.08/N2231+J2231,IF(U:U="口行3",0.08/N2231+J2231,IF(U:U="口行5",0.13/N2231+J2231,IF(U:U="口行7",0.13/N2231+J2231,IF(U:U="口行10",0.18/N2231+J2231,IF(U:U="农发1",0.09/N2231+J2231,IF(U:U="农发2",0.09/N2231+J2231,IF(U:U="农发3",0.09/N2231+J2231,IF(U:U="农发5",0.14/N2231+J2231,IF(U:U="农发7",0.19/N2231+J2231,IF(U:U="农发10",0.19/N2231+J2231,IF(U:U="农发20",0.24/N2231+J2231,IF(U:U="国债1",0.05/N2231+J2231,IF(U:U="国债2",0.05/N2231+J2231,IF(U:U="国债3",0.05/N2231+J2231,IF(U:U="国开0",0,IF(U:U="农发0",0,IF(U:U="国债0",0,IF(U:U="口行0",0,0.1/N2231+J2231)))))))))))))))))))))))))</f>
        <v>3.7873500313736539</v>
      </c>
      <c r="Q2231" s="1"/>
      <c r="R2231" s="88">
        <f t="shared" si="69"/>
        <v>1.4850031373653927</v>
      </c>
      <c r="S2231" s="1"/>
      <c r="U2231" s="1" t="str">
        <f>IF(I:I="国家开发银行","国开",IF(I:I="中国进出口银行","口行",IF(I:I="中国农业发展银行","农发","国债")))&amp;IF(G:G&lt;1,"0",G2231)</f>
        <v>口行10</v>
      </c>
      <c r="W2231" s="1"/>
      <c r="X2231" s="1"/>
    </row>
    <row r="2232" spans="1:24" ht="15.75" hidden="1" x14ac:dyDescent="0.25">
      <c r="A2232" s="113" t="str">
        <f t="shared" si="70"/>
        <v>190011.IB</v>
      </c>
      <c r="B2232" s="29" t="s">
        <v>5902</v>
      </c>
      <c r="C2232" s="29" t="s">
        <v>5903</v>
      </c>
      <c r="D2232" s="33">
        <v>43747</v>
      </c>
      <c r="E2232" s="33">
        <v>43748</v>
      </c>
      <c r="F2232" s="30">
        <v>450</v>
      </c>
      <c r="G2232" s="30">
        <v>3</v>
      </c>
      <c r="H2232" s="29" t="s">
        <v>12</v>
      </c>
      <c r="I2232" s="29" t="s">
        <v>31</v>
      </c>
      <c r="J2232" s="30">
        <v>2.7075</v>
      </c>
      <c r="K2232" s="30">
        <v>2.84</v>
      </c>
      <c r="L2232" s="30">
        <v>2.7381000000000002</v>
      </c>
      <c r="M2232" s="30">
        <v>2.81</v>
      </c>
      <c r="N2232" s="84">
        <f>[1]!b_anal_modidura_cnbd(A2232,E2232,1)</f>
        <v>2.6747000000000001</v>
      </c>
      <c r="O2232" s="85">
        <f>[1]!b_anal_yield_cnbd(A2232,D2232-1,1)</f>
        <v>2.77</v>
      </c>
      <c r="P2232" s="86">
        <f>IF(U:U="国开1",0.09/N2232+J2232,IF(U:U="国开3",0.14/N2232+J2232,IF(U:U="国开5",0.24/N2232+J2232,IF(U:U="国开7",0.24/N2232+J2232,IF(U:U="国开10",0.29/N2232+J2232,IF(U:U="口行1",0.08/N2232+J2232,IF(U:U="口行2",0.08/N2232+J2232,IF(U:U="口行3",0.08/N2232+J2232,IF(U:U="口行5",0.13/N2232+J2232,IF(U:U="口行7",0.13/N2232+J2232,IF(U:U="口行10",0.18/N2232+J2232,IF(U:U="农发1",0.09/N2232+J2232,IF(U:U="农发2",0.09/N2232+J2232,IF(U:U="农发3",0.09/N2232+J2232,IF(U:U="农发5",0.14/N2232+J2232,IF(U:U="农发7",0.19/N2232+J2232,IF(U:U="农发10",0.19/N2232+J2232,IF(U:U="农发20",0.24/N2232+J2232,IF(U:U="国债1",0.05/N2232+J2232,IF(U:U="国债2",0.05/N2232+J2232,IF(U:U="国债3",0.05/N2232+J2232,IF(U:U="国开0",0,IF(U:U="农发0",0,IF(U:U="国债0",0,IF(U:U="口行0",0,0.1/N2232+J2232)))))))))))))))))))))))))</f>
        <v>2.7261936852731146</v>
      </c>
      <c r="Q2232" s="1"/>
      <c r="R2232" s="88">
        <f t="shared" si="69"/>
        <v>-4.3806314726885454</v>
      </c>
      <c r="S2232" s="1"/>
      <c r="U2232" s="1" t="str">
        <f>IF(I:I="国家开发银行","国开",IF(I:I="中国进出口银行","口行",IF(I:I="中国农业发展银行","农发","国债")))&amp;IF(G:G&lt;1,"0",G2232)</f>
        <v>国债3</v>
      </c>
      <c r="W2232" s="1"/>
      <c r="X2232" s="1"/>
    </row>
    <row r="2233" spans="1:24" ht="15.75" hidden="1" x14ac:dyDescent="0.25">
      <c r="A2233" s="113" t="str">
        <f t="shared" si="70"/>
        <v>190007.IB</v>
      </c>
      <c r="B2233" s="29" t="s">
        <v>5904</v>
      </c>
      <c r="C2233" s="29" t="s">
        <v>5905</v>
      </c>
      <c r="D2233" s="33">
        <v>43747</v>
      </c>
      <c r="E2233" s="33">
        <v>43748</v>
      </c>
      <c r="F2233" s="30">
        <v>450</v>
      </c>
      <c r="G2233" s="30">
        <v>7</v>
      </c>
      <c r="H2233" s="29" t="s">
        <v>12</v>
      </c>
      <c r="I2233" s="29" t="s">
        <v>31</v>
      </c>
      <c r="J2233" s="30">
        <v>3.1069</v>
      </c>
      <c r="K2233" s="30">
        <v>4.59</v>
      </c>
      <c r="L2233" s="30">
        <v>3.1314000000000002</v>
      </c>
      <c r="M2233" s="30">
        <v>18.07</v>
      </c>
      <c r="N2233" s="84">
        <f>[1]!b_anal_modidura_cnbd(A2233,E2233,1)</f>
        <v>5.8456999999999999</v>
      </c>
      <c r="O2233" s="85">
        <f>[1]!b_anal_yield_cnbd(A2233,D2233-1,1)</f>
        <v>3.1450999999999998</v>
      </c>
      <c r="P2233" s="86">
        <f>IF(U:U="国开1",0.09/N2233+J2233,IF(U:U="国开3",0.14/N2233+J2233,IF(U:U="国开5",0.24/N2233+J2233,IF(U:U="国开7",0.24/N2233+J2233,IF(U:U="国开10",0.29/N2233+J2233,IF(U:U="口行1",0.08/N2233+J2233,IF(U:U="口行2",0.08/N2233+J2233,IF(U:U="口行3",0.08/N2233+J2233,IF(U:U="口行5",0.13/N2233+J2233,IF(U:U="口行7",0.13/N2233+J2233,IF(U:U="口行10",0.18/N2233+J2233,IF(U:U="农发1",0.09/N2233+J2233,IF(U:U="农发2",0.09/N2233+J2233,IF(U:U="农发3",0.09/N2233+J2233,IF(U:U="农发5",0.14/N2233+J2233,IF(U:U="农发7",0.19/N2233+J2233,IF(U:U="农发10",0.19/N2233+J2233,IF(U:U="农发20",0.24/N2233+J2233,IF(U:U="国债1",0.05/N2233+J2233,IF(U:U="国债2",0.05/N2233+J2233,IF(U:U="国债3",0.05/N2233+J2233,IF(U:U="国开0",0,IF(U:U="农发0",0,IF(U:U="国债0",0,IF(U:U="口行0",0,0.1/N2233+J2233)))))))))))))))))))))))))</f>
        <v>3.1240065911695778</v>
      </c>
      <c r="Q2233" s="1"/>
      <c r="R2233" s="88">
        <f t="shared" si="69"/>
        <v>-2.1093408830421989</v>
      </c>
      <c r="S2233" s="1"/>
      <c r="U2233" s="1" t="str">
        <f>IF(I:I="国家开发银行","国开",IF(I:I="中国进出口银行","口行",IF(I:I="中国农业发展银行","农发","国债")))&amp;IF(G:G&lt;1,"0",G2233)</f>
        <v>国债7</v>
      </c>
      <c r="W2233" s="1"/>
      <c r="X2233" s="1"/>
    </row>
    <row r="2234" spans="1:24" ht="15.75" hidden="1" x14ac:dyDescent="0.25">
      <c r="A2234" s="113" t="str">
        <f t="shared" si="70"/>
        <v>190408.IB</v>
      </c>
      <c r="B2234" s="29" t="s">
        <v>5906</v>
      </c>
      <c r="C2234" s="29" t="s">
        <v>5907</v>
      </c>
      <c r="D2234" s="33">
        <v>43747</v>
      </c>
      <c r="E2234" s="33">
        <v>43749</v>
      </c>
      <c r="F2234" s="30">
        <v>30</v>
      </c>
      <c r="G2234" s="30">
        <v>7</v>
      </c>
      <c r="H2234" s="29" t="s">
        <v>12</v>
      </c>
      <c r="I2234" s="29" t="s">
        <v>41</v>
      </c>
      <c r="J2234" s="30">
        <v>3.6421000000000001</v>
      </c>
      <c r="K2234" s="30">
        <v>3.2</v>
      </c>
      <c r="L2234" s="30"/>
      <c r="M2234" s="30">
        <v>2.14</v>
      </c>
      <c r="N2234" s="84">
        <f>[1]!b_anal_modidura_cnbd(A2234,E2234,1)</f>
        <v>5.8567</v>
      </c>
      <c r="O2234" s="85">
        <f>[1]!b_anal_yield_cnbd(A2234,D2234-1,1)</f>
        <v>3.6734</v>
      </c>
      <c r="P2234" s="86">
        <f>IF(U:U="国开1",0.09/N2234+J2234,IF(U:U="国开3",0.14/N2234+J2234,IF(U:U="国开5",0.24/N2234+J2234,IF(U:U="国开7",0.24/N2234+J2234,IF(U:U="国开10",0.29/N2234+J2234,IF(U:U="口行1",0.08/N2234+J2234,IF(U:U="口行2",0.08/N2234+J2234,IF(U:U="口行3",0.08/N2234+J2234,IF(U:U="口行5",0.13/N2234+J2234,IF(U:U="口行7",0.13/N2234+J2234,IF(U:U="口行10",0.18/N2234+J2234,IF(U:U="农发1",0.09/N2234+J2234,IF(U:U="农发2",0.09/N2234+J2234,IF(U:U="农发3",0.09/N2234+J2234,IF(U:U="农发5",0.14/N2234+J2234,IF(U:U="农发7",0.19/N2234+J2234,IF(U:U="农发10",0.19/N2234+J2234,IF(U:U="农发20",0.24/N2234+J2234,IF(U:U="国债1",0.05/N2234+J2234,IF(U:U="国债2",0.05/N2234+J2234,IF(U:U="国债3",0.05/N2234+J2234,IF(U:U="国开0",0,IF(U:U="农发0",0,IF(U:U="国债0",0,IF(U:U="口行0",0,0.1/N2234+J2234)))))))))))))))))))))))))</f>
        <v>3.6745414772824287</v>
      </c>
      <c r="Q2234" s="1"/>
      <c r="R2234" s="88">
        <f t="shared" si="69"/>
        <v>0.11414772824287489</v>
      </c>
      <c r="S2234" s="1"/>
      <c r="U2234" s="1" t="str">
        <f>IF(I:I="国家开发银行","国开",IF(I:I="中国进出口银行","口行",IF(I:I="中国农业发展银行","农发","国债")))&amp;IF(G:G&lt;1,"0",G2234)</f>
        <v>农发7</v>
      </c>
      <c r="W2234" s="1"/>
      <c r="X2234" s="1"/>
    </row>
    <row r="2235" spans="1:24" ht="15.75" hidden="1" x14ac:dyDescent="0.25">
      <c r="A2235" s="113" t="str">
        <f t="shared" si="70"/>
        <v>190407.IB</v>
      </c>
      <c r="B2235" s="29" t="s">
        <v>5908</v>
      </c>
      <c r="C2235" s="29" t="s">
        <v>5909</v>
      </c>
      <c r="D2235" s="33">
        <v>43747</v>
      </c>
      <c r="E2235" s="33">
        <v>43749</v>
      </c>
      <c r="F2235" s="30">
        <v>30</v>
      </c>
      <c r="G2235" s="30">
        <v>3</v>
      </c>
      <c r="H2235" s="29" t="s">
        <v>12</v>
      </c>
      <c r="I2235" s="29" t="s">
        <v>41</v>
      </c>
      <c r="J2235" s="30">
        <v>2.9767000000000001</v>
      </c>
      <c r="K2235" s="30">
        <v>5.41</v>
      </c>
      <c r="L2235" s="30"/>
      <c r="M2235" s="30">
        <v>5</v>
      </c>
      <c r="N2235" s="84">
        <f>[1]!b_anal_modidura_cnbd(A2235,E2235,1)</f>
        <v>2.5960000000000001</v>
      </c>
      <c r="O2235" s="85">
        <f>[1]!b_anal_yield_cnbd(A2235,D2235-1,1)</f>
        <v>3.0800999999999998</v>
      </c>
      <c r="P2235" s="86">
        <f>IF(U:U="国开1",0.09/N2235+J2235,IF(U:U="国开3",0.14/N2235+J2235,IF(U:U="国开5",0.24/N2235+J2235,IF(U:U="国开7",0.24/N2235+J2235,IF(U:U="国开10",0.29/N2235+J2235,IF(U:U="口行1",0.08/N2235+J2235,IF(U:U="口行2",0.08/N2235+J2235,IF(U:U="口行3",0.08/N2235+J2235,IF(U:U="口行5",0.13/N2235+J2235,IF(U:U="口行7",0.13/N2235+J2235,IF(U:U="口行10",0.18/N2235+J2235,IF(U:U="农发1",0.09/N2235+J2235,IF(U:U="农发2",0.09/N2235+J2235,IF(U:U="农发3",0.09/N2235+J2235,IF(U:U="农发5",0.14/N2235+J2235,IF(U:U="农发7",0.19/N2235+J2235,IF(U:U="农发10",0.19/N2235+J2235,IF(U:U="农发20",0.24/N2235+J2235,IF(U:U="国债1",0.05/N2235+J2235,IF(U:U="国债2",0.05/N2235+J2235,IF(U:U="国债3",0.05/N2235+J2235,IF(U:U="国开0",0,IF(U:U="农发0",0,IF(U:U="国债0",0,IF(U:U="口行0",0,0.1/N2235+J2235)))))))))))))))))))))))))</f>
        <v>3.0113687211093993</v>
      </c>
      <c r="Q2235" s="1"/>
      <c r="R2235" s="88">
        <f t="shared" si="69"/>
        <v>-6.8731278890600489</v>
      </c>
      <c r="S2235" s="1"/>
      <c r="U2235" s="1" t="str">
        <f>IF(I:I="国家开发银行","国开",IF(I:I="中国进出口银行","口行",IF(I:I="中国农业发展银行","农发","国债")))&amp;IF(G:G&lt;1,"0",G2235)</f>
        <v>农发3</v>
      </c>
      <c r="W2235" s="1"/>
      <c r="X2235" s="1"/>
    </row>
    <row r="2236" spans="1:24" ht="15.75" hidden="1" x14ac:dyDescent="0.25">
      <c r="A2236" s="113" t="str">
        <f t="shared" si="70"/>
        <v>190409.IB</v>
      </c>
      <c r="B2236" s="29" t="s">
        <v>5910</v>
      </c>
      <c r="C2236" s="29" t="s">
        <v>5911</v>
      </c>
      <c r="D2236" s="33">
        <v>43747</v>
      </c>
      <c r="E2236" s="33">
        <v>43749</v>
      </c>
      <c r="F2236" s="30">
        <v>30</v>
      </c>
      <c r="G2236" s="30">
        <v>5</v>
      </c>
      <c r="H2236" s="29" t="s">
        <v>12</v>
      </c>
      <c r="I2236" s="29" t="s">
        <v>41</v>
      </c>
      <c r="J2236" s="30">
        <v>3.3664000000000001</v>
      </c>
      <c r="K2236" s="30">
        <v>4.2699999999999996</v>
      </c>
      <c r="L2236" s="30"/>
      <c r="M2236" s="30">
        <v>3.44</v>
      </c>
      <c r="N2236" s="84">
        <f>[1]!b_anal_modidura_cnbd(A2236,E2236,1)</f>
        <v>4.3852000000000002</v>
      </c>
      <c r="O2236" s="85">
        <f>[1]!b_anal_yield_cnbd(A2236,D2236-1,1)</f>
        <v>3.4298999999999999</v>
      </c>
      <c r="P2236" s="86">
        <f>IF(U:U="国开1",0.09/N2236+J2236,IF(U:U="国开3",0.14/N2236+J2236,IF(U:U="国开5",0.24/N2236+J2236,IF(U:U="国开7",0.24/N2236+J2236,IF(U:U="国开10",0.29/N2236+J2236,IF(U:U="口行1",0.08/N2236+J2236,IF(U:U="口行2",0.08/N2236+J2236,IF(U:U="口行3",0.08/N2236+J2236,IF(U:U="口行5",0.13/N2236+J2236,IF(U:U="口行7",0.13/N2236+J2236,IF(U:U="口行10",0.18/N2236+J2236,IF(U:U="农发1",0.09/N2236+J2236,IF(U:U="农发2",0.09/N2236+J2236,IF(U:U="农发3",0.09/N2236+J2236,IF(U:U="农发5",0.14/N2236+J2236,IF(U:U="农发7",0.19/N2236+J2236,IF(U:U="农发10",0.19/N2236+J2236,IF(U:U="农发20",0.24/N2236+J2236,IF(U:U="国债1",0.05/N2236+J2236,IF(U:U="国债2",0.05/N2236+J2236,IF(U:U="国债3",0.05/N2236+J2236,IF(U:U="国开0",0,IF(U:U="农发0",0,IF(U:U="国债0",0,IF(U:U="口行0",0,0.1/N2236+J2236)))))))))))))))))))))))))</f>
        <v>3.3983255678190276</v>
      </c>
      <c r="Q2236" s="1"/>
      <c r="R2236" s="88">
        <f t="shared" si="69"/>
        <v>-3.1574432180972334</v>
      </c>
      <c r="S2236" s="1"/>
      <c r="U2236" s="1" t="str">
        <f>IF(I:I="国家开发银行","国开",IF(I:I="中国进出口银行","口行",IF(I:I="中国农业发展银行","农发","国债")))&amp;IF(G:G&lt;1,"0",G2236)</f>
        <v>农发5</v>
      </c>
      <c r="W2236" s="1"/>
      <c r="X2236" s="1"/>
    </row>
    <row r="2237" spans="1:24" ht="15.75" hidden="1" x14ac:dyDescent="0.25">
      <c r="A2237" s="113" t="str">
        <f t="shared" si="70"/>
        <v>190406.IB</v>
      </c>
      <c r="B2237" s="29" t="s">
        <v>5912</v>
      </c>
      <c r="C2237" s="29" t="s">
        <v>5913</v>
      </c>
      <c r="D2237" s="33">
        <v>43747</v>
      </c>
      <c r="E2237" s="33">
        <v>43749</v>
      </c>
      <c r="F2237" s="30">
        <v>60</v>
      </c>
      <c r="G2237" s="30">
        <v>10</v>
      </c>
      <c r="H2237" s="29" t="s">
        <v>12</v>
      </c>
      <c r="I2237" s="29" t="s">
        <v>41</v>
      </c>
      <c r="J2237" s="30">
        <v>3.7023999999999999</v>
      </c>
      <c r="K2237" s="30">
        <v>2.89</v>
      </c>
      <c r="L2237" s="30"/>
      <c r="M2237" s="30">
        <v>1.21</v>
      </c>
      <c r="N2237" s="84">
        <f>[1]!b_anal_modidura_cnbd(A2237,E2237,1)</f>
        <v>7.9707999999999997</v>
      </c>
      <c r="O2237" s="85">
        <f>[1]!b_anal_yield_cnbd(A2237,D2237-1,1)</f>
        <v>3.74</v>
      </c>
      <c r="P2237" s="86">
        <f>IF(U:U="国开1",0.09/N2237+J2237,IF(U:U="国开3",0.14/N2237+J2237,IF(U:U="国开5",0.24/N2237+J2237,IF(U:U="国开7",0.24/N2237+J2237,IF(U:U="国开10",0.29/N2237+J2237,IF(U:U="口行1",0.08/N2237+J2237,IF(U:U="口行2",0.08/N2237+J2237,IF(U:U="口行3",0.08/N2237+J2237,IF(U:U="口行5",0.13/N2237+J2237,IF(U:U="口行7",0.13/N2237+J2237,IF(U:U="口行10",0.18/N2237+J2237,IF(U:U="农发1",0.09/N2237+J2237,IF(U:U="农发2",0.09/N2237+J2237,IF(U:U="农发3",0.09/N2237+J2237,IF(U:U="农发5",0.14/N2237+J2237,IF(U:U="农发7",0.19/N2237+J2237,IF(U:U="农发10",0.19/N2237+J2237,IF(U:U="农发20",0.24/N2237+J2237,IF(U:U="国债1",0.05/N2237+J2237,IF(U:U="国债2",0.05/N2237+J2237,IF(U:U="国债3",0.05/N2237+J2237,IF(U:U="国开0",0,IF(U:U="农发0",0,IF(U:U="国债0",0,IF(U:U="口行0",0,0.1/N2237+J2237)))))))))))))))))))))))))</f>
        <v>3.7262370050685001</v>
      </c>
      <c r="Q2237" s="1"/>
      <c r="R2237" s="88">
        <f t="shared" si="69"/>
        <v>-1.3762994931500128</v>
      </c>
      <c r="S2237" s="1"/>
      <c r="U2237" s="1" t="str">
        <f>IF(I:I="国家开发银行","国开",IF(I:I="中国进出口银行","口行",IF(I:I="中国农业发展银行","农发","国债")))&amp;IF(G:G&lt;1,"0",G2237)</f>
        <v>农发10</v>
      </c>
      <c r="W2237" s="1"/>
      <c r="X2237" s="1"/>
    </row>
    <row r="2238" spans="1:24" ht="15.75" hidden="1" x14ac:dyDescent="0.25">
      <c r="A2238" s="113" t="str">
        <f t="shared" si="70"/>
        <v>190215.IB</v>
      </c>
      <c r="B2238" s="29" t="s">
        <v>5914</v>
      </c>
      <c r="C2238" s="29" t="s">
        <v>5915</v>
      </c>
      <c r="D2238" s="33">
        <v>43748</v>
      </c>
      <c r="E2238" s="33">
        <v>43753</v>
      </c>
      <c r="F2238" s="30">
        <v>122.3</v>
      </c>
      <c r="G2238" s="30">
        <v>10</v>
      </c>
      <c r="H2238" s="29" t="s">
        <v>12</v>
      </c>
      <c r="I2238" s="29" t="s">
        <v>15</v>
      </c>
      <c r="J2238" s="30">
        <v>3.5070999999999999</v>
      </c>
      <c r="K2238" s="30">
        <v>2.4300000000000002</v>
      </c>
      <c r="L2238" s="30"/>
      <c r="M2238" s="30">
        <v>2.4300000000000002</v>
      </c>
      <c r="N2238" s="84">
        <f>[1]!b_anal_modidura_cnbd(A2238,E2238,1)</f>
        <v>8.2533999999999992</v>
      </c>
      <c r="O2238" s="85">
        <f>[1]!b_anal_yield_cnbd(A2238,D2238-1,1)</f>
        <v>3.5074999999999998</v>
      </c>
      <c r="P2238" s="86">
        <f>IF(U:U="国开1",0.09/N2238+J2238,IF(U:U="国开3",0.14/N2238+J2238,IF(U:U="国开5",0.24/N2238+J2238,IF(U:U="国开7",0.24/N2238+J2238,IF(U:U="国开10",0.29/N2238+J2238,IF(U:U="口行1",0.08/N2238+J2238,IF(U:U="口行2",0.08/N2238+J2238,IF(U:U="口行3",0.08/N2238+J2238,IF(U:U="口行5",0.13/N2238+J2238,IF(U:U="口行7",0.13/N2238+J2238,IF(U:U="口行10",0.18/N2238+J2238,IF(U:U="农发1",0.09/N2238+J2238,IF(U:U="农发2",0.09/N2238+J2238,IF(U:U="农发3",0.09/N2238+J2238,IF(U:U="农发5",0.14/N2238+J2238,IF(U:U="农发7",0.19/N2238+J2238,IF(U:U="农发10",0.19/N2238+J2238,IF(U:U="农发20",0.24/N2238+J2238,IF(U:U="国债1",0.05/N2238+J2238,IF(U:U="国债2",0.05/N2238+J2238,IF(U:U="国债3",0.05/N2238+J2238,IF(U:U="国开0",0,IF(U:U="农发0",0,IF(U:U="国债0",0,IF(U:U="口行0",0,0.1/N2238+J2238)))))))))))))))))))))))))</f>
        <v>3.5422370344342937</v>
      </c>
      <c r="Q2238" s="1"/>
      <c r="R2238" s="88">
        <f t="shared" si="69"/>
        <v>3.4737034434293879</v>
      </c>
      <c r="S2238" s="1"/>
      <c r="U2238" s="1" t="str">
        <f>IF(I:I="国家开发银行","国开",IF(I:I="中国进出口银行","口行",IF(I:I="中国农业发展银行","农发","国债")))&amp;IF(G:G&lt;1,"0",G2238)</f>
        <v>国开10</v>
      </c>
      <c r="W2238" s="1"/>
      <c r="X2238" s="1"/>
    </row>
    <row r="2239" spans="1:24" ht="15.75" hidden="1" x14ac:dyDescent="0.25">
      <c r="A2239" s="113" t="str">
        <f t="shared" si="70"/>
        <v>190207.IB</v>
      </c>
      <c r="B2239" s="29" t="s">
        <v>5916</v>
      </c>
      <c r="C2239" s="29" t="s">
        <v>5917</v>
      </c>
      <c r="D2239" s="33">
        <v>43748</v>
      </c>
      <c r="E2239" s="33">
        <v>43753</v>
      </c>
      <c r="F2239" s="30">
        <v>54.2</v>
      </c>
      <c r="G2239" s="30">
        <v>3</v>
      </c>
      <c r="H2239" s="29" t="s">
        <v>12</v>
      </c>
      <c r="I2239" s="29" t="s">
        <v>15</v>
      </c>
      <c r="J2239" s="30">
        <v>2.9279999999999999</v>
      </c>
      <c r="K2239" s="30">
        <v>4.8</v>
      </c>
      <c r="L2239" s="30"/>
      <c r="M2239" s="30">
        <v>2.12</v>
      </c>
      <c r="N2239" s="84">
        <f>[1]!b_anal_modidura_cnbd(A2239,E2239,1)</f>
        <v>2.4220999999999999</v>
      </c>
      <c r="O2239" s="85">
        <f>[1]!b_anal_yield_cnbd(A2239,D2239-1,1)</f>
        <v>3.0301</v>
      </c>
      <c r="P2239" s="86">
        <f>IF(U:U="国开1",0.09/N2239+J2239,IF(U:U="国开3",0.14/N2239+J2239,IF(U:U="国开5",0.24/N2239+J2239,IF(U:U="国开7",0.24/N2239+J2239,IF(U:U="国开10",0.29/N2239+J2239,IF(U:U="口行1",0.08/N2239+J2239,IF(U:U="口行2",0.08/N2239+J2239,IF(U:U="口行3",0.08/N2239+J2239,IF(U:U="口行5",0.13/N2239+J2239,IF(U:U="口行7",0.13/N2239+J2239,IF(U:U="口行10",0.18/N2239+J2239,IF(U:U="农发1",0.09/N2239+J2239,IF(U:U="农发2",0.09/N2239+J2239,IF(U:U="农发3",0.09/N2239+J2239,IF(U:U="农发5",0.14/N2239+J2239,IF(U:U="农发7",0.19/N2239+J2239,IF(U:U="农发10",0.19/N2239+J2239,IF(U:U="农发20",0.24/N2239+J2239,IF(U:U="国债1",0.05/N2239+J2239,IF(U:U="国债2",0.05/N2239+J2239,IF(U:U="国债3",0.05/N2239+J2239,IF(U:U="国开0",0,IF(U:U="农发0",0,IF(U:U="国债0",0,IF(U:U="口行0",0,0.1/N2239+J2239)))))))))))))))))))))))))</f>
        <v>2.9858010817059575</v>
      </c>
      <c r="Q2239" s="1"/>
      <c r="R2239" s="88">
        <f t="shared" si="69"/>
        <v>-4.4298918294042533</v>
      </c>
      <c r="S2239" s="1"/>
      <c r="U2239" s="1" t="str">
        <f>IF(I:I="国家开发银行","国开",IF(I:I="中国进出口银行","口行",IF(I:I="中国农业发展银行","农发","国债")))&amp;IF(G:G&lt;1,"0",G2239)</f>
        <v>国开3</v>
      </c>
      <c r="W2239" s="1"/>
      <c r="X2239" s="1"/>
    </row>
    <row r="2240" spans="1:24" ht="15.75" hidden="1" x14ac:dyDescent="0.25">
      <c r="A2240" s="113" t="str">
        <f t="shared" si="70"/>
        <v>190208.IB</v>
      </c>
      <c r="B2240" s="29" t="s">
        <v>5918</v>
      </c>
      <c r="C2240" s="29" t="s">
        <v>5919</v>
      </c>
      <c r="D2240" s="33">
        <v>43748</v>
      </c>
      <c r="E2240" s="33">
        <v>43753</v>
      </c>
      <c r="F2240" s="30">
        <v>57</v>
      </c>
      <c r="G2240" s="30">
        <v>5</v>
      </c>
      <c r="H2240" s="29" t="s">
        <v>12</v>
      </c>
      <c r="I2240" s="29" t="s">
        <v>15</v>
      </c>
      <c r="J2240" s="30">
        <v>3.3012999999999999</v>
      </c>
      <c r="K2240" s="30">
        <v>3.92</v>
      </c>
      <c r="L2240" s="30"/>
      <c r="M2240" s="30">
        <v>8.11</v>
      </c>
      <c r="N2240" s="84">
        <f>[1]!b_anal_modidura_cnbd(A2240,E2240,1)</f>
        <v>4.2485999999999997</v>
      </c>
      <c r="O2240" s="85">
        <f>[1]!b_anal_yield_cnbd(A2240,D2240-1,1)</f>
        <v>3.3450000000000002</v>
      </c>
      <c r="P2240" s="86">
        <f>IF(U:U="国开1",0.09/N2240+J2240,IF(U:U="国开3",0.14/N2240+J2240,IF(U:U="国开5",0.24/N2240+J2240,IF(U:U="国开7",0.24/N2240+J2240,IF(U:U="国开10",0.29/N2240+J2240,IF(U:U="口行1",0.08/N2240+J2240,IF(U:U="口行2",0.08/N2240+J2240,IF(U:U="口行3",0.08/N2240+J2240,IF(U:U="口行5",0.13/N2240+J2240,IF(U:U="口行7",0.13/N2240+J2240,IF(U:U="口行10",0.18/N2240+J2240,IF(U:U="农发1",0.09/N2240+J2240,IF(U:U="农发2",0.09/N2240+J2240,IF(U:U="农发3",0.09/N2240+J2240,IF(U:U="农发5",0.14/N2240+J2240,IF(U:U="农发7",0.19/N2240+J2240,IF(U:U="农发10",0.19/N2240+J2240,IF(U:U="农发20",0.24/N2240+J2240,IF(U:U="国债1",0.05/N2240+J2240,IF(U:U="国债2",0.05/N2240+J2240,IF(U:U="国债3",0.05/N2240+J2240,IF(U:U="国开0",0,IF(U:U="农发0",0,IF(U:U="国债0",0,IF(U:U="口行0",0,0.1/N2240+J2240)))))))))))))))))))))))))</f>
        <v>3.3577891964411806</v>
      </c>
      <c r="Q2240" s="1"/>
      <c r="R2240" s="88">
        <f t="shared" si="69"/>
        <v>1.2789196441180373</v>
      </c>
      <c r="S2240" s="1"/>
      <c r="U2240" s="1" t="str">
        <f>IF(I:I="国家开发银行","国开",IF(I:I="中国进出口银行","口行",IF(I:I="中国农业发展银行","农发","国债")))&amp;IF(G:G&lt;1,"0",G2240)</f>
        <v>国开5</v>
      </c>
      <c r="W2240" s="1"/>
      <c r="X2240" s="1"/>
    </row>
    <row r="2241" spans="1:24" ht="15.75" hidden="1" x14ac:dyDescent="0.25">
      <c r="A2241" s="113" t="str">
        <f t="shared" si="70"/>
        <v>190305.IB</v>
      </c>
      <c r="B2241" s="29" t="s">
        <v>5920</v>
      </c>
      <c r="C2241" s="29" t="s">
        <v>5921</v>
      </c>
      <c r="D2241" s="33">
        <v>43748</v>
      </c>
      <c r="E2241" s="33">
        <v>43752</v>
      </c>
      <c r="F2241" s="30">
        <v>58.3</v>
      </c>
      <c r="G2241" s="30">
        <v>5</v>
      </c>
      <c r="H2241" s="29" t="s">
        <v>12</v>
      </c>
      <c r="I2241" s="29" t="s">
        <v>22</v>
      </c>
      <c r="J2241" s="30">
        <v>3.4009999999999998</v>
      </c>
      <c r="K2241" s="30">
        <v>2.5299999999999998</v>
      </c>
      <c r="L2241" s="30"/>
      <c r="M2241" s="30">
        <v>5.97</v>
      </c>
      <c r="N2241" s="84">
        <f>[1]!b_anal_modidura_cnbd(A2241,E2241,1)</f>
        <v>3.8847999999999998</v>
      </c>
      <c r="O2241" s="85">
        <f>[1]!b_anal_yield_cnbd(A2241,D2241-1,1)</f>
        <v>3.4249000000000001</v>
      </c>
      <c r="P2241" s="86">
        <f>IF(U:U="国开1",0.09/N2241+J2241,IF(U:U="国开3",0.14/N2241+J2241,IF(U:U="国开5",0.24/N2241+J2241,IF(U:U="国开7",0.24/N2241+J2241,IF(U:U="国开10",0.29/N2241+J2241,IF(U:U="口行1",0.08/N2241+J2241,IF(U:U="口行2",0.08/N2241+J2241,IF(U:U="口行3",0.08/N2241+J2241,IF(U:U="口行5",0.13/N2241+J2241,IF(U:U="口行7",0.13/N2241+J2241,IF(U:U="口行10",0.18/N2241+J2241,IF(U:U="农发1",0.09/N2241+J2241,IF(U:U="农发2",0.09/N2241+J2241,IF(U:U="农发3",0.09/N2241+J2241,IF(U:U="农发5",0.14/N2241+J2241,IF(U:U="农发7",0.19/N2241+J2241,IF(U:U="农发10",0.19/N2241+J2241,IF(U:U="农发20",0.24/N2241+J2241,IF(U:U="国债1",0.05/N2241+J2241,IF(U:U="国债2",0.05/N2241+J2241,IF(U:U="国债3",0.05/N2241+J2241,IF(U:U="国开0",0,IF(U:U="农发0",0,IF(U:U="国债0",0,IF(U:U="口行0",0,0.1/N2241+J2241)))))))))))))))))))))))))</f>
        <v>3.4344637561779239</v>
      </c>
      <c r="Q2241" s="1"/>
      <c r="R2241" s="88">
        <f t="shared" si="69"/>
        <v>0.95637561779238212</v>
      </c>
      <c r="S2241" s="1"/>
      <c r="U2241" s="1" t="str">
        <f>IF(I:I="国家开发银行","国开",IF(I:I="中国进出口银行","口行",IF(I:I="中国农业发展银行","农发","国债")))&amp;IF(G:G&lt;1,"0",G2241)</f>
        <v>口行5</v>
      </c>
      <c r="W2241" s="1"/>
      <c r="X2241" s="1"/>
    </row>
    <row r="2242" spans="1:24" ht="15.75" hidden="1" x14ac:dyDescent="0.25">
      <c r="A2242" s="113" t="str">
        <f t="shared" si="70"/>
        <v>190310.IB</v>
      </c>
      <c r="B2242" s="29" t="s">
        <v>5922</v>
      </c>
      <c r="C2242" s="29" t="s">
        <v>5923</v>
      </c>
      <c r="D2242" s="33">
        <v>43748</v>
      </c>
      <c r="E2242" s="33">
        <v>43752</v>
      </c>
      <c r="F2242" s="30">
        <v>60</v>
      </c>
      <c r="G2242" s="30">
        <v>10</v>
      </c>
      <c r="H2242" s="29" t="s">
        <v>12</v>
      </c>
      <c r="I2242" s="29" t="s">
        <v>22</v>
      </c>
      <c r="J2242" s="30">
        <v>3.7721</v>
      </c>
      <c r="K2242" s="30">
        <v>2.98</v>
      </c>
      <c r="L2242" s="30"/>
      <c r="M2242" s="30">
        <v>5.0199999999999996</v>
      </c>
      <c r="N2242" s="84">
        <f>[1]!b_anal_modidura_cnbd(A2242,E2242,1)</f>
        <v>7.7872000000000003</v>
      </c>
      <c r="O2242" s="85">
        <f>[1]!b_anal_yield_cnbd(A2242,D2242-1,1)</f>
        <v>3.77</v>
      </c>
      <c r="P2242" s="86">
        <f>IF(U:U="国开1",0.09/N2242+J2242,IF(U:U="国开3",0.14/N2242+J2242,IF(U:U="国开5",0.24/N2242+J2242,IF(U:U="国开7",0.24/N2242+J2242,IF(U:U="国开10",0.29/N2242+J2242,IF(U:U="口行1",0.08/N2242+J2242,IF(U:U="口行2",0.08/N2242+J2242,IF(U:U="口行3",0.08/N2242+J2242,IF(U:U="口行5",0.13/N2242+J2242,IF(U:U="口行7",0.13/N2242+J2242,IF(U:U="口行10",0.18/N2242+J2242,IF(U:U="农发1",0.09/N2242+J2242,IF(U:U="农发2",0.09/N2242+J2242,IF(U:U="农发3",0.09/N2242+J2242,IF(U:U="农发5",0.14/N2242+J2242,IF(U:U="农发7",0.19/N2242+J2242,IF(U:U="农发10",0.19/N2242+J2242,IF(U:U="农发20",0.24/N2242+J2242,IF(U:U="国债1",0.05/N2242+J2242,IF(U:U="国债2",0.05/N2242+J2242,IF(U:U="国债3",0.05/N2242+J2242,IF(U:U="国开0",0,IF(U:U="农发0",0,IF(U:U="国债0",0,IF(U:U="口行0",0,0.1/N2242+J2242)))))))))))))))))))))))))</f>
        <v>3.7952148551469076</v>
      </c>
      <c r="Q2242" s="1"/>
      <c r="R2242" s="88">
        <f t="shared" ref="R2242:R2305" si="71">(P2242-O2242)*100</f>
        <v>2.5214855146907578</v>
      </c>
      <c r="S2242" s="1"/>
      <c r="U2242" s="1" t="str">
        <f>IF(I:I="国家开发银行","国开",IF(I:I="中国进出口银行","口行",IF(I:I="中国农业发展银行","农发","国债")))&amp;IF(G:G&lt;1,"0",G2242)</f>
        <v>口行10</v>
      </c>
      <c r="W2242" s="1"/>
      <c r="X2242" s="1"/>
    </row>
    <row r="2243" spans="1:24" ht="15.75" hidden="1" x14ac:dyDescent="0.25">
      <c r="A2243" s="113" t="str">
        <f t="shared" si="70"/>
        <v>190306.IB</v>
      </c>
      <c r="B2243" s="29" t="s">
        <v>5924</v>
      </c>
      <c r="C2243" s="29" t="s">
        <v>5925</v>
      </c>
      <c r="D2243" s="33">
        <v>43748</v>
      </c>
      <c r="E2243" s="33">
        <v>43752</v>
      </c>
      <c r="F2243" s="30">
        <v>30</v>
      </c>
      <c r="G2243" s="30">
        <v>3</v>
      </c>
      <c r="H2243" s="29" t="s">
        <v>12</v>
      </c>
      <c r="I2243" s="29" t="s">
        <v>22</v>
      </c>
      <c r="J2243" s="30">
        <v>2.9714</v>
      </c>
      <c r="K2243" s="30">
        <v>4.74</v>
      </c>
      <c r="L2243" s="30"/>
      <c r="M2243" s="30">
        <v>4.5</v>
      </c>
      <c r="N2243" s="84">
        <f>[1]!b_anal_modidura_cnbd(A2243,E2243,1)</f>
        <v>2.4649000000000001</v>
      </c>
      <c r="O2243" s="85">
        <f>[1]!b_anal_yield_cnbd(A2243,D2243-1,1)</f>
        <v>3.0604</v>
      </c>
      <c r="P2243" s="86">
        <f>IF(U:U="国开1",0.09/N2243+J2243,IF(U:U="国开3",0.14/N2243+J2243,IF(U:U="国开5",0.24/N2243+J2243,IF(U:U="国开7",0.24/N2243+J2243,IF(U:U="国开10",0.29/N2243+J2243,IF(U:U="口行1",0.08/N2243+J2243,IF(U:U="口行2",0.08/N2243+J2243,IF(U:U="口行3",0.08/N2243+J2243,IF(U:U="口行5",0.13/N2243+J2243,IF(U:U="口行7",0.13/N2243+J2243,IF(U:U="口行10",0.18/N2243+J2243,IF(U:U="农发1",0.09/N2243+J2243,IF(U:U="农发2",0.09/N2243+J2243,IF(U:U="农发3",0.09/N2243+J2243,IF(U:U="农发5",0.14/N2243+J2243,IF(U:U="农发7",0.19/N2243+J2243,IF(U:U="农发10",0.19/N2243+J2243,IF(U:U="农发20",0.24/N2243+J2243,IF(U:U="国债1",0.05/N2243+J2243,IF(U:U="国债2",0.05/N2243+J2243,IF(U:U="国债3",0.05/N2243+J2243,IF(U:U="国开0",0,IF(U:U="农发0",0,IF(U:U="国债0",0,IF(U:U="口行0",0,0.1/N2243+J2243)))))))))))))))))))))))))</f>
        <v>3.0038556777151202</v>
      </c>
      <c r="Q2243" s="1"/>
      <c r="R2243" s="88">
        <f t="shared" si="71"/>
        <v>-5.6544322284879822</v>
      </c>
      <c r="S2243" s="1"/>
      <c r="U2243" s="1" t="str">
        <f>IF(I:I="国家开发银行","国开",IF(I:I="中国进出口银行","口行",IF(I:I="中国农业发展银行","农发","国债")))&amp;IF(G:G&lt;1,"0",G2243)</f>
        <v>口行3</v>
      </c>
      <c r="W2243" s="1"/>
      <c r="X2243" s="1"/>
    </row>
    <row r="2244" spans="1:24" ht="15.75" hidden="1" x14ac:dyDescent="0.25">
      <c r="A2244" s="113" t="str">
        <f t="shared" si="70"/>
        <v>190409.IB</v>
      </c>
      <c r="B2244" s="29" t="s">
        <v>5926</v>
      </c>
      <c r="C2244" s="29" t="s">
        <v>5927</v>
      </c>
      <c r="D2244" s="33">
        <v>43752</v>
      </c>
      <c r="E2244" s="33">
        <v>43754</v>
      </c>
      <c r="F2244" s="30">
        <v>30</v>
      </c>
      <c r="G2244" s="30">
        <v>5</v>
      </c>
      <c r="H2244" s="29" t="s">
        <v>12</v>
      </c>
      <c r="I2244" s="29" t="s">
        <v>41</v>
      </c>
      <c r="J2244" s="30">
        <v>3.3961999999999999</v>
      </c>
      <c r="K2244" s="30">
        <v>3.5</v>
      </c>
      <c r="L2244" s="30"/>
      <c r="M2244" s="30">
        <v>3.24</v>
      </c>
      <c r="N2244" s="84">
        <f>[1]!b_anal_modidura_cnbd(A2244,E2244,1)</f>
        <v>4.3707000000000003</v>
      </c>
      <c r="O2244" s="85">
        <f>[1]!b_anal_yield_cnbd(A2244,D2244,1)</f>
        <v>3.4287999999999998</v>
      </c>
      <c r="P2244" s="86">
        <f>IF(U:U="国开1",0.09/N2244+J2244,IF(U:U="国开3",0.14/N2244+J2244,IF(U:U="国开5",0.24/N2244+J2244,IF(U:U="国开7",0.24/N2244+J2244,IF(U:U="国开10",0.29/N2244+J2244,IF(U:U="口行1",0.08/N2244+J2244,IF(U:U="口行2",0.08/N2244+J2244,IF(U:U="口行3",0.08/N2244+J2244,IF(U:U="口行5",0.13/N2244+J2244,IF(U:U="口行7",0.13/N2244+J2244,IF(U:U="口行10",0.18/N2244+J2244,IF(U:U="农发1",0.09/N2244+J2244,IF(U:U="农发2",0.09/N2244+J2244,IF(U:U="农发3",0.09/N2244+J2244,IF(U:U="农发5",0.14/N2244+J2244,IF(U:U="农发7",0.19/N2244+J2244,IF(U:U="农发10",0.19/N2244+J2244,IF(U:U="农发20",0.24/N2244+J2244,IF(U:U="国债1",0.05/N2244+J2244,IF(U:U="国债2",0.05/N2244+J2244,IF(U:U="国债3",0.05/N2244+J2244,IF(U:U="国开0",0,IF(U:U="农发0",0,IF(U:U="国债0",0,IF(U:U="口行0",0,0.1/N2244+J2244)))))))))))))))))))))))))</f>
        <v>3.428231482371245</v>
      </c>
      <c r="Q2244" s="1"/>
      <c r="R2244" s="88">
        <f t="shared" si="71"/>
        <v>-5.6851762875487211E-2</v>
      </c>
      <c r="S2244" s="1"/>
      <c r="U2244" s="1" t="str">
        <f>IF(I:I="国家开发银行","国开",IF(I:I="中国进出口银行","口行",IF(I:I="中国农业发展银行","农发","国债")))&amp;IF(G:G&lt;1,"0",G2244)</f>
        <v>农发5</v>
      </c>
      <c r="W2244" s="1"/>
      <c r="X2244" s="1"/>
    </row>
    <row r="2245" spans="1:24" ht="15.75" hidden="1" x14ac:dyDescent="0.25">
      <c r="A2245" s="113" t="str">
        <f t="shared" si="70"/>
        <v>190407.IB</v>
      </c>
      <c r="B2245" s="29" t="s">
        <v>5928</v>
      </c>
      <c r="C2245" s="29" t="s">
        <v>5929</v>
      </c>
      <c r="D2245" s="33">
        <v>43752</v>
      </c>
      <c r="E2245" s="33">
        <v>43754</v>
      </c>
      <c r="F2245" s="30">
        <v>30</v>
      </c>
      <c r="G2245" s="30">
        <v>3</v>
      </c>
      <c r="H2245" s="29" t="s">
        <v>12</v>
      </c>
      <c r="I2245" s="29" t="s">
        <v>41</v>
      </c>
      <c r="J2245" s="30">
        <v>3.0017999999999998</v>
      </c>
      <c r="K2245" s="30">
        <v>3.43</v>
      </c>
      <c r="L2245" s="30"/>
      <c r="M2245" s="30">
        <v>18.329999999999998</v>
      </c>
      <c r="N2245" s="84">
        <f>[1]!b_anal_modidura_cnbd(A2245,E2245,1)</f>
        <v>2.5823999999999998</v>
      </c>
      <c r="O2245" s="85">
        <f>[1]!b_anal_yield_cnbd(A2245,D2245,1)</f>
        <v>3.0600999999999998</v>
      </c>
      <c r="P2245" s="86">
        <f>IF(U:U="国开1",0.09/N2245+J2245,IF(U:U="国开3",0.14/N2245+J2245,IF(U:U="国开5",0.24/N2245+J2245,IF(U:U="国开7",0.24/N2245+J2245,IF(U:U="国开10",0.29/N2245+J2245,IF(U:U="口行1",0.08/N2245+J2245,IF(U:U="口行2",0.08/N2245+J2245,IF(U:U="口行3",0.08/N2245+J2245,IF(U:U="口行5",0.13/N2245+J2245,IF(U:U="口行7",0.13/N2245+J2245,IF(U:U="口行10",0.18/N2245+J2245,IF(U:U="农发1",0.09/N2245+J2245,IF(U:U="农发2",0.09/N2245+J2245,IF(U:U="农发3",0.09/N2245+J2245,IF(U:U="农发5",0.14/N2245+J2245,IF(U:U="农发7",0.19/N2245+J2245,IF(U:U="农发10",0.19/N2245+J2245,IF(U:U="农发20",0.24/N2245+J2245,IF(U:U="国债1",0.05/N2245+J2245,IF(U:U="国债2",0.05/N2245+J2245,IF(U:U="国债3",0.05/N2245+J2245,IF(U:U="国开0",0,IF(U:U="农发0",0,IF(U:U="国债0",0,IF(U:U="口行0",0,0.1/N2245+J2245)))))))))))))))))))))))))</f>
        <v>3.0366513011152416</v>
      </c>
      <c r="Q2245" s="1"/>
      <c r="R2245" s="88">
        <f t="shared" si="71"/>
        <v>-2.3448698884758201</v>
      </c>
      <c r="S2245" s="1"/>
      <c r="U2245" s="1" t="str">
        <f>IF(I:I="国家开发银行","国开",IF(I:I="中国进出口银行","口行",IF(I:I="中国农业发展银行","农发","国债")))&amp;IF(G:G&lt;1,"0",G2245)</f>
        <v>农发3</v>
      </c>
      <c r="W2245" s="1"/>
      <c r="X2245" s="1"/>
    </row>
    <row r="2246" spans="1:24" ht="15.75" hidden="1" x14ac:dyDescent="0.25">
      <c r="A2246" s="113" t="str">
        <f t="shared" si="70"/>
        <v>190215.IB</v>
      </c>
      <c r="B2246" s="29" t="s">
        <v>5930</v>
      </c>
      <c r="C2246" s="29" t="s">
        <v>5931</v>
      </c>
      <c r="D2246" s="33">
        <v>43753</v>
      </c>
      <c r="E2246" s="33">
        <v>43755</v>
      </c>
      <c r="F2246" s="30">
        <v>130</v>
      </c>
      <c r="G2246" s="30">
        <v>10</v>
      </c>
      <c r="H2246" s="29" t="s">
        <v>12</v>
      </c>
      <c r="I2246" s="29" t="s">
        <v>15</v>
      </c>
      <c r="J2246" s="30">
        <v>3.5385</v>
      </c>
      <c r="K2246" s="30">
        <v>2.8</v>
      </c>
      <c r="L2246" s="30"/>
      <c r="M2246" s="30">
        <v>2.98</v>
      </c>
      <c r="N2246" s="84">
        <f>[1]!b_anal_modidura_cnbd(A2246,E2246,1)</f>
        <v>8.2516999999999996</v>
      </c>
      <c r="O2246" s="85">
        <f>[1]!b_anal_yield_cnbd(A2246,D2246-1,1)</f>
        <v>3.57</v>
      </c>
      <c r="P2246" s="86">
        <f>IF(U:U="国开1",0.09/N2246+J2246,IF(U:U="国开3",0.14/N2246+J2246,IF(U:U="国开5",0.24/N2246+J2246,IF(U:U="国开7",0.24/N2246+J2246,IF(U:U="国开10",0.29/N2246+J2246,IF(U:U="口行1",0.08/N2246+J2246,IF(U:U="口行2",0.08/N2246+J2246,IF(U:U="口行3",0.08/N2246+J2246,IF(U:U="口行5",0.13/N2246+J2246,IF(U:U="口行7",0.13/N2246+J2246,IF(U:U="口行10",0.18/N2246+J2246,IF(U:U="农发1",0.09/N2246+J2246,IF(U:U="农发2",0.09/N2246+J2246,IF(U:U="农发3",0.09/N2246+J2246,IF(U:U="农发5",0.14/N2246+J2246,IF(U:U="农发7",0.19/N2246+J2246,IF(U:U="农发10",0.19/N2246+J2246,IF(U:U="农发20",0.24/N2246+J2246,IF(U:U="国债1",0.05/N2246+J2246,IF(U:U="国债2",0.05/N2246+J2246,IF(U:U="国债3",0.05/N2246+J2246,IF(U:U="国开0",0,IF(U:U="农发0",0,IF(U:U="国债0",0,IF(U:U="口行0",0,0.1/N2246+J2246)))))))))))))))))))))))))</f>
        <v>3.5736442733012592</v>
      </c>
      <c r="Q2246" s="1"/>
      <c r="R2246" s="88">
        <f t="shared" si="71"/>
        <v>0.3644273301259382</v>
      </c>
      <c r="S2246" s="1"/>
      <c r="U2246" s="1" t="str">
        <f>IF(I:I="国家开发银行","国开",IF(I:I="中国进出口银行","口行",IF(I:I="中国农业发展银行","农发","国债")))&amp;IF(G:G&lt;1,"0",G2246)</f>
        <v>国开10</v>
      </c>
      <c r="W2246" s="1"/>
      <c r="X2246" s="1"/>
    </row>
    <row r="2247" spans="1:24" ht="15.75" hidden="1" x14ac:dyDescent="0.25">
      <c r="A2247" s="113" t="str">
        <f t="shared" si="70"/>
        <v>190208.IB</v>
      </c>
      <c r="B2247" s="29" t="s">
        <v>5932</v>
      </c>
      <c r="C2247" s="29" t="s">
        <v>5933</v>
      </c>
      <c r="D2247" s="33">
        <v>43753</v>
      </c>
      <c r="E2247" s="33">
        <v>43755</v>
      </c>
      <c r="F2247" s="30">
        <v>60</v>
      </c>
      <c r="G2247" s="30">
        <v>5</v>
      </c>
      <c r="H2247" s="29" t="s">
        <v>12</v>
      </c>
      <c r="I2247" s="29" t="s">
        <v>15</v>
      </c>
      <c r="J2247" s="30">
        <v>3.3334000000000001</v>
      </c>
      <c r="K2247" s="30">
        <v>3.65</v>
      </c>
      <c r="L2247" s="30"/>
      <c r="M2247" s="30">
        <v>2.02</v>
      </c>
      <c r="N2247" s="84">
        <f>[1]!b_anal_modidura_cnbd(A2247,E2247,1)</f>
        <v>4.2442000000000002</v>
      </c>
      <c r="O2247" s="85">
        <f>[1]!b_anal_yield_cnbd(A2247,D2247-1,1)</f>
        <v>3.4</v>
      </c>
      <c r="P2247" s="86">
        <f>IF(U:U="国开1",0.09/N2247+J2247,IF(U:U="国开3",0.14/N2247+J2247,IF(U:U="国开5",0.24/N2247+J2247,IF(U:U="国开7",0.24/N2247+J2247,IF(U:U="国开10",0.29/N2247+J2247,IF(U:U="口行1",0.08/N2247+J2247,IF(U:U="口行2",0.08/N2247+J2247,IF(U:U="口行3",0.08/N2247+J2247,IF(U:U="口行5",0.13/N2247+J2247,IF(U:U="口行7",0.13/N2247+J2247,IF(U:U="口行10",0.18/N2247+J2247,IF(U:U="农发1",0.09/N2247+J2247,IF(U:U="农发2",0.09/N2247+J2247,IF(U:U="农发3",0.09/N2247+J2247,IF(U:U="农发5",0.14/N2247+J2247,IF(U:U="农发7",0.19/N2247+J2247,IF(U:U="农发10",0.19/N2247+J2247,IF(U:U="农发20",0.24/N2247+J2247,IF(U:U="国债1",0.05/N2247+J2247,IF(U:U="国债2",0.05/N2247+J2247,IF(U:U="国债3",0.05/N2247+J2247,IF(U:U="国开0",0,IF(U:U="农发0",0,IF(U:U="国债0",0,IF(U:U="口行0",0,0.1/N2247+J2247)))))))))))))))))))))))))</f>
        <v>3.3899477592950382</v>
      </c>
      <c r="Q2247" s="1"/>
      <c r="R2247" s="88">
        <f t="shared" si="71"/>
        <v>-1.005224070496169</v>
      </c>
      <c r="S2247" s="1"/>
      <c r="U2247" s="1" t="str">
        <f>IF(I:I="国家开发银行","国开",IF(I:I="中国进出口银行","口行",IF(I:I="中国农业发展银行","农发","国债")))&amp;IF(G:G&lt;1,"0",G2247)</f>
        <v>国开5</v>
      </c>
      <c r="W2247" s="1"/>
      <c r="X2247" s="1"/>
    </row>
    <row r="2248" spans="1:24" ht="15.75" hidden="1" x14ac:dyDescent="0.25">
      <c r="A2248" s="113" t="str">
        <f t="shared" si="70"/>
        <v>190408.IB</v>
      </c>
      <c r="B2248" s="29" t="s">
        <v>5934</v>
      </c>
      <c r="C2248" s="29" t="s">
        <v>5935</v>
      </c>
      <c r="D2248" s="33">
        <v>43754</v>
      </c>
      <c r="E2248" s="33">
        <v>43759</v>
      </c>
      <c r="F2248" s="30">
        <v>30</v>
      </c>
      <c r="G2248" s="30">
        <v>7</v>
      </c>
      <c r="H2248" s="29" t="s">
        <v>12</v>
      </c>
      <c r="I2248" s="29" t="s">
        <v>41</v>
      </c>
      <c r="J2248" s="30">
        <v>3.71</v>
      </c>
      <c r="K2248" s="30">
        <v>3.07</v>
      </c>
      <c r="L2248" s="30"/>
      <c r="M2248" s="30">
        <v>6.45</v>
      </c>
      <c r="N2248" s="84">
        <f>[1]!b_anal_modidura_cnbd(A2248,E2248,1)</f>
        <v>5.8266999999999998</v>
      </c>
      <c r="O2248" s="85">
        <f>[1]!b_anal_yield_cnbd(A2248,D2248-1,1)</f>
        <v>3.7321</v>
      </c>
      <c r="P2248" s="86">
        <f>IF(U:U="国开1",0.09/N2248+J2248,IF(U:U="国开3",0.14/N2248+J2248,IF(U:U="国开5",0.24/N2248+J2248,IF(U:U="国开7",0.24/N2248+J2248,IF(U:U="国开10",0.29/N2248+J2248,IF(U:U="口行1",0.08/N2248+J2248,IF(U:U="口行2",0.08/N2248+J2248,IF(U:U="口行3",0.08/N2248+J2248,IF(U:U="口行5",0.13/N2248+J2248,IF(U:U="口行7",0.13/N2248+J2248,IF(U:U="口行10",0.18/N2248+J2248,IF(U:U="农发1",0.09/N2248+J2248,IF(U:U="农发2",0.09/N2248+J2248,IF(U:U="农发3",0.09/N2248+J2248,IF(U:U="农发5",0.14/N2248+J2248,IF(U:U="农发7",0.19/N2248+J2248,IF(U:U="农发10",0.19/N2248+J2248,IF(U:U="农发20",0.24/N2248+J2248,IF(U:U="国债1",0.05/N2248+J2248,IF(U:U="国债2",0.05/N2248+J2248,IF(U:U="国债3",0.05/N2248+J2248,IF(U:U="国开0",0,IF(U:U="农发0",0,IF(U:U="国债0",0,IF(U:U="口行0",0,0.1/N2248+J2248)))))))))))))))))))))))))</f>
        <v>3.742608509104639</v>
      </c>
      <c r="Q2248" s="1"/>
      <c r="R2248" s="88">
        <f t="shared" si="71"/>
        <v>1.0508509104639074</v>
      </c>
      <c r="S2248" s="1"/>
      <c r="U2248" s="1" t="str">
        <f>IF(I:I="国家开发银行","国开",IF(I:I="中国进出口银行","口行",IF(I:I="中国农业发展银行","农发","国债")))&amp;IF(G:G&lt;1,"0",G2248)</f>
        <v>农发7</v>
      </c>
      <c r="W2248" s="1"/>
      <c r="X2248" s="1"/>
    </row>
    <row r="2249" spans="1:24" ht="15.75" hidden="1" x14ac:dyDescent="0.25">
      <c r="A2249" s="113" t="str">
        <f t="shared" si="70"/>
        <v>190406.IB</v>
      </c>
      <c r="B2249" s="29" t="s">
        <v>5936</v>
      </c>
      <c r="C2249" s="29" t="s">
        <v>5937</v>
      </c>
      <c r="D2249" s="33">
        <v>43754</v>
      </c>
      <c r="E2249" s="33">
        <v>43759</v>
      </c>
      <c r="F2249" s="30">
        <v>60</v>
      </c>
      <c r="G2249" s="30">
        <v>10</v>
      </c>
      <c r="H2249" s="29" t="s">
        <v>12</v>
      </c>
      <c r="I2249" s="29" t="s">
        <v>41</v>
      </c>
      <c r="J2249" s="30">
        <v>3.7709999999999999</v>
      </c>
      <c r="K2249" s="30">
        <v>2.89</v>
      </c>
      <c r="L2249" s="30"/>
      <c r="M2249" s="30">
        <v>1.06</v>
      </c>
      <c r="N2249" s="84">
        <f>[1]!b_anal_modidura_cnbd(A2249,E2249,1)</f>
        <v>7.9367000000000001</v>
      </c>
      <c r="O2249" s="85">
        <f>[1]!b_anal_yield_cnbd(A2249,D2249-1,1)</f>
        <v>3.7974999999999999</v>
      </c>
      <c r="P2249" s="86">
        <f>IF(U:U="国开1",0.09/N2249+J2249,IF(U:U="国开3",0.14/N2249+J2249,IF(U:U="国开5",0.24/N2249+J2249,IF(U:U="国开7",0.24/N2249+J2249,IF(U:U="国开10",0.29/N2249+J2249,IF(U:U="口行1",0.08/N2249+J2249,IF(U:U="口行2",0.08/N2249+J2249,IF(U:U="口行3",0.08/N2249+J2249,IF(U:U="口行5",0.13/N2249+J2249,IF(U:U="口行7",0.13/N2249+J2249,IF(U:U="口行10",0.18/N2249+J2249,IF(U:U="农发1",0.09/N2249+J2249,IF(U:U="农发2",0.09/N2249+J2249,IF(U:U="农发3",0.09/N2249+J2249,IF(U:U="农发5",0.14/N2249+J2249,IF(U:U="农发7",0.19/N2249+J2249,IF(U:U="农发10",0.19/N2249+J2249,IF(U:U="农发20",0.24/N2249+J2249,IF(U:U="国债1",0.05/N2249+J2249,IF(U:U="国债2",0.05/N2249+J2249,IF(U:U="国债3",0.05/N2249+J2249,IF(U:U="国开0",0,IF(U:U="农发0",0,IF(U:U="国债0",0,IF(U:U="口行0",0,0.1/N2249+J2249)))))))))))))))))))))))))</f>
        <v>3.7949394206660196</v>
      </c>
      <c r="Q2249" s="1"/>
      <c r="R2249" s="88">
        <f t="shared" si="71"/>
        <v>-0.25605793339802396</v>
      </c>
      <c r="S2249" s="1"/>
      <c r="U2249" s="1" t="str">
        <f>IF(I:I="国家开发银行","国开",IF(I:I="中国进出口银行","口行",IF(I:I="中国农业发展银行","农发","国债")))&amp;IF(G:G&lt;1,"0",G2249)</f>
        <v>农发10</v>
      </c>
      <c r="W2249" s="1"/>
      <c r="X2249" s="1"/>
    </row>
    <row r="2250" spans="1:24" ht="15.75" hidden="1" x14ac:dyDescent="0.25">
      <c r="A2250" s="113" t="str">
        <f>B2250</f>
        <v>190013.IB</v>
      </c>
      <c r="B2250" s="29" t="s">
        <v>5938</v>
      </c>
      <c r="C2250" s="29" t="s">
        <v>5939</v>
      </c>
      <c r="D2250" s="33">
        <v>43754</v>
      </c>
      <c r="E2250" s="33">
        <v>43755</v>
      </c>
      <c r="F2250" s="30">
        <v>450</v>
      </c>
      <c r="G2250" s="30">
        <v>5</v>
      </c>
      <c r="H2250" s="29" t="s">
        <v>12</v>
      </c>
      <c r="I2250" s="29" t="s">
        <v>31</v>
      </c>
      <c r="J2250" s="114">
        <f>[1]!b_info_couponrate(A2250)</f>
        <v>2.94</v>
      </c>
      <c r="K2250" s="30">
        <v>3.12</v>
      </c>
      <c r="L2250" s="30">
        <v>2.97</v>
      </c>
      <c r="M2250" s="30">
        <v>3.25</v>
      </c>
      <c r="N2250" s="84">
        <f>[1]!b_anal_modidura_cnbd(A2250,E2250,1)</f>
        <v>4.5843999999999996</v>
      </c>
      <c r="O2250" s="85">
        <f>[1]!b_anal_yield_cnbd(A2250,E2250,1)</f>
        <v>3.0003000000000002</v>
      </c>
      <c r="P2250" s="86">
        <f>IF(U:U="国开1",0.09/N2250+J2250,IF(U:U="国开3",0.14/N2250+J2250,IF(U:U="国开5",0.24/N2250+J2250,IF(U:U="国开7",0.24/N2250+J2250,IF(U:U="国开10",0.29/N2250+J2250,IF(U:U="口行1",0.08/N2250+J2250,IF(U:U="口行2",0.08/N2250+J2250,IF(U:U="口行3",0.08/N2250+J2250,IF(U:U="口行5",0.13/N2250+J2250,IF(U:U="口行7",0.13/N2250+J2250,IF(U:U="口行10",0.18/N2250+J2250,IF(U:U="农发1",0.09/N2250+J2250,IF(U:U="农发2",0.09/N2250+J2250,IF(U:U="农发3",0.09/N2250+J2250,IF(U:U="农发5",0.14/N2250+J2250,IF(U:U="农发7",0.19/N2250+J2250,IF(U:U="农发10",0.19/N2250+J2250,IF(U:U="农发20",0.24/N2250+J2250,IF(U:U="国债1",0.05/N2250+J2250,IF(U:U="国债2",0.05/N2250+J2250,IF(U:U="国债3",0.05/N2250+J2250,IF(U:U="国开0",0,IF(U:U="农发0",0,IF(U:U="国债0",0,IF(U:U="口行0",0,0.1/N2250+J2250)))))))))))))))))))))))))</f>
        <v>2.9618131053136723</v>
      </c>
      <c r="Q2250" s="1"/>
      <c r="R2250" s="88">
        <f t="shared" si="71"/>
        <v>-3.8486894686327933</v>
      </c>
      <c r="S2250" s="1"/>
      <c r="U2250" s="1" t="str">
        <f>IF(I:I="国家开发银行","国开",IF(I:I="中国进出口银行","口行",IF(I:I="中国农业发展银行","农发","国债")))&amp;IF(G:G&lt;1,"0",G2250)</f>
        <v>国债5</v>
      </c>
      <c r="W2250" s="1"/>
      <c r="X2250" s="1"/>
    </row>
    <row r="2251" spans="1:24" ht="15.75" hidden="1" x14ac:dyDescent="0.25">
      <c r="A2251" s="113" t="str">
        <f t="shared" si="70"/>
        <v>190209.IB</v>
      </c>
      <c r="B2251" s="29" t="s">
        <v>5940</v>
      </c>
      <c r="C2251" s="29" t="s">
        <v>5941</v>
      </c>
      <c r="D2251" s="33">
        <v>43755</v>
      </c>
      <c r="E2251" s="33">
        <v>43759</v>
      </c>
      <c r="F2251" s="30">
        <v>30</v>
      </c>
      <c r="G2251" s="30">
        <v>7</v>
      </c>
      <c r="H2251" s="29" t="s">
        <v>12</v>
      </c>
      <c r="I2251" s="29" t="s">
        <v>15</v>
      </c>
      <c r="J2251" s="30">
        <v>3.65</v>
      </c>
      <c r="K2251" s="30">
        <v>5.63</v>
      </c>
      <c r="L2251" s="30"/>
      <c r="M2251" s="30">
        <v>5.9</v>
      </c>
      <c r="N2251" s="84">
        <f>[1]!b_anal_modidura_cnbd(A2251,E2251,1)</f>
        <v>5.9160000000000004</v>
      </c>
      <c r="O2251" s="85">
        <f>[1]!b_anal_yield_cnbd(A2251,D2251-1,1)</f>
        <v>3.71</v>
      </c>
      <c r="P2251" s="86">
        <f>IF(U:U="国开1",0.09/N2251+J2251,IF(U:U="国开3",0.14/N2251+J2251,IF(U:U="国开5",0.24/N2251+J2251,IF(U:U="国开7",0.24/N2251+J2251,IF(U:U="国开10",0.29/N2251+J2251,IF(U:U="口行1",0.08/N2251+J2251,IF(U:U="口行2",0.08/N2251+J2251,IF(U:U="口行3",0.08/N2251+J2251,IF(U:U="口行5",0.13/N2251+J2251,IF(U:U="口行7",0.13/N2251+J2251,IF(U:U="口行10",0.18/N2251+J2251,IF(U:U="农发1",0.09/N2251+J2251,IF(U:U="农发2",0.09/N2251+J2251,IF(U:U="农发3",0.09/N2251+J2251,IF(U:U="农发5",0.14/N2251+J2251,IF(U:U="农发7",0.19/N2251+J2251,IF(U:U="农发10",0.19/N2251+J2251,IF(U:U="农发20",0.24/N2251+J2251,IF(U:U="国债1",0.05/N2251+J2251,IF(U:U="国债2",0.05/N2251+J2251,IF(U:U="国债3",0.05/N2251+J2251,IF(U:U="国开0",0,IF(U:U="农发0",0,IF(U:U="国债0",0,IF(U:U="口行0",0,0.1/N2251+J2251)))))))))))))))))))))))))</f>
        <v>3.6905679513184584</v>
      </c>
      <c r="Q2251" s="1"/>
      <c r="R2251" s="88">
        <f t="shared" si="71"/>
        <v>-1.943204868154158</v>
      </c>
      <c r="S2251" s="1"/>
      <c r="U2251" s="1" t="str">
        <f>IF(I:I="国家开发银行","国开",IF(I:I="中国进出口银行","口行",IF(I:I="中国农业发展银行","农发","国债")))&amp;IF(G:G&lt;1,"0",G2251)</f>
        <v>国开7</v>
      </c>
      <c r="W2251" s="1"/>
      <c r="X2251" s="1"/>
    </row>
    <row r="2252" spans="1:24" ht="15.75" hidden="1" x14ac:dyDescent="0.25">
      <c r="A2252" s="113" t="str">
        <f t="shared" si="70"/>
        <v>190306.IB</v>
      </c>
      <c r="B2252" s="29" t="s">
        <v>5942</v>
      </c>
      <c r="C2252" s="29" t="s">
        <v>5943</v>
      </c>
      <c r="D2252" s="33">
        <v>43755</v>
      </c>
      <c r="E2252" s="33">
        <v>43759</v>
      </c>
      <c r="F2252" s="30">
        <v>40</v>
      </c>
      <c r="G2252" s="30">
        <v>3</v>
      </c>
      <c r="H2252" s="29" t="s">
        <v>12</v>
      </c>
      <c r="I2252" s="29" t="s">
        <v>22</v>
      </c>
      <c r="J2252" s="30">
        <v>3.0182000000000002</v>
      </c>
      <c r="K2252" s="30">
        <v>2.58</v>
      </c>
      <c r="L2252" s="30"/>
      <c r="M2252" s="30">
        <v>2.09</v>
      </c>
      <c r="N2252" s="84">
        <f>[1]!b_anal_modidura_cnbd(A2252,E2252,1)</f>
        <v>2.4462000000000002</v>
      </c>
      <c r="O2252" s="85">
        <f>[1]!b_anal_yield_cnbd(A2252,D2252-1,1)</f>
        <v>3.0653000000000001</v>
      </c>
      <c r="P2252" s="86">
        <f>IF(U:U="国开1",0.09/N2252+J2252,IF(U:U="国开3",0.14/N2252+J2252,IF(U:U="国开5",0.24/N2252+J2252,IF(U:U="国开7",0.24/N2252+J2252,IF(U:U="国开10",0.29/N2252+J2252,IF(U:U="口行1",0.08/N2252+J2252,IF(U:U="口行2",0.08/N2252+J2252,IF(U:U="口行3",0.08/N2252+J2252,IF(U:U="口行5",0.13/N2252+J2252,IF(U:U="口行7",0.13/N2252+J2252,IF(U:U="口行10",0.18/N2252+J2252,IF(U:U="农发1",0.09/N2252+J2252,IF(U:U="农发2",0.09/N2252+J2252,IF(U:U="农发3",0.09/N2252+J2252,IF(U:U="农发5",0.14/N2252+J2252,IF(U:U="农发7",0.19/N2252+J2252,IF(U:U="农发10",0.19/N2252+J2252,IF(U:U="农发20",0.24/N2252+J2252,IF(U:U="国债1",0.05/N2252+J2252,IF(U:U="国债2",0.05/N2252+J2252,IF(U:U="国债3",0.05/N2252+J2252,IF(U:U="国开0",0,IF(U:U="农发0",0,IF(U:U="国债0",0,IF(U:U="口行0",0,0.1/N2252+J2252)))))))))))))))))))))))))</f>
        <v>3.0509037854631678</v>
      </c>
      <c r="Q2252" s="1"/>
      <c r="R2252" s="88">
        <f t="shared" si="71"/>
        <v>-1.4396214536832375</v>
      </c>
      <c r="S2252" s="1"/>
      <c r="U2252" s="1" t="str">
        <f>IF(I:I="国家开发银行","国开",IF(I:I="中国进出口银行","口行",IF(I:I="中国农业发展银行","农发","国债")))&amp;IF(G:G&lt;1,"0",G2252)</f>
        <v>口行3</v>
      </c>
      <c r="W2252" s="1"/>
      <c r="X2252" s="1"/>
    </row>
    <row r="2253" spans="1:24" ht="15.75" hidden="1" x14ac:dyDescent="0.25">
      <c r="A2253" s="113" t="str">
        <f t="shared" si="70"/>
        <v>190310.IB</v>
      </c>
      <c r="B2253" s="29" t="s">
        <v>5944</v>
      </c>
      <c r="C2253" s="29" t="s">
        <v>5945</v>
      </c>
      <c r="D2253" s="33">
        <v>43755</v>
      </c>
      <c r="E2253" s="33">
        <v>43759</v>
      </c>
      <c r="F2253" s="30">
        <v>54.2</v>
      </c>
      <c r="G2253" s="30">
        <v>10</v>
      </c>
      <c r="H2253" s="29" t="s">
        <v>12</v>
      </c>
      <c r="I2253" s="29" t="s">
        <v>22</v>
      </c>
      <c r="J2253" s="30">
        <v>3.7913000000000001</v>
      </c>
      <c r="K2253" s="30">
        <v>5</v>
      </c>
      <c r="L2253" s="30"/>
      <c r="M2253" s="30">
        <v>1.69</v>
      </c>
      <c r="N2253" s="84">
        <f>[1]!b_anal_modidura_cnbd(A2253,E2253,1)</f>
        <v>7.7648000000000001</v>
      </c>
      <c r="O2253" s="85">
        <f>[1]!b_anal_yield_cnbd(A2253,D2253-1,1)</f>
        <v>3.8250000000000002</v>
      </c>
      <c r="P2253" s="86">
        <f>IF(U:U="国开1",0.09/N2253+J2253,IF(U:U="国开3",0.14/N2253+J2253,IF(U:U="国开5",0.24/N2253+J2253,IF(U:U="国开7",0.24/N2253+J2253,IF(U:U="国开10",0.29/N2253+J2253,IF(U:U="口行1",0.08/N2253+J2253,IF(U:U="口行2",0.08/N2253+J2253,IF(U:U="口行3",0.08/N2253+J2253,IF(U:U="口行5",0.13/N2253+J2253,IF(U:U="口行7",0.13/N2253+J2253,IF(U:U="口行10",0.18/N2253+J2253,IF(U:U="农发1",0.09/N2253+J2253,IF(U:U="农发2",0.09/N2253+J2253,IF(U:U="农发3",0.09/N2253+J2253,IF(U:U="农发5",0.14/N2253+J2253,IF(U:U="农发7",0.19/N2253+J2253,IF(U:U="农发10",0.19/N2253+J2253,IF(U:U="农发20",0.24/N2253+J2253,IF(U:U="国债1",0.05/N2253+J2253,IF(U:U="国债2",0.05/N2253+J2253,IF(U:U="国债3",0.05/N2253+J2253,IF(U:U="国开0",0,IF(U:U="农发0",0,IF(U:U="国债0",0,IF(U:U="口行0",0,0.1/N2253+J2253)))))))))))))))))))))))))</f>
        <v>3.8144815371934886</v>
      </c>
      <c r="Q2253" s="1"/>
      <c r="R2253" s="88">
        <f t="shared" si="71"/>
        <v>-1.0518462806511586</v>
      </c>
      <c r="S2253" s="1"/>
      <c r="U2253" s="1" t="str">
        <f>IF(I:I="国家开发银行","国开",IF(I:I="中国进出口银行","口行",IF(I:I="中国农业发展银行","农发","国债")))&amp;IF(G:G&lt;1,"0",G2253)</f>
        <v>口行10</v>
      </c>
      <c r="W2253" s="1"/>
      <c r="X2253" s="1"/>
    </row>
    <row r="2254" spans="1:24" ht="15.75" hidden="1" x14ac:dyDescent="0.25">
      <c r="A2254" s="113" t="str">
        <f t="shared" si="70"/>
        <v>190305.IB</v>
      </c>
      <c r="B2254" s="29" t="s">
        <v>5946</v>
      </c>
      <c r="C2254" s="29" t="s">
        <v>5947</v>
      </c>
      <c r="D2254" s="33">
        <v>43755</v>
      </c>
      <c r="E2254" s="33">
        <v>43759</v>
      </c>
      <c r="F2254" s="30">
        <v>54</v>
      </c>
      <c r="G2254" s="30">
        <v>5</v>
      </c>
      <c r="H2254" s="29" t="s">
        <v>12</v>
      </c>
      <c r="I2254" s="29" t="s">
        <v>22</v>
      </c>
      <c r="J2254" s="30">
        <v>3.4176000000000002</v>
      </c>
      <c r="K2254" s="30">
        <v>3.57</v>
      </c>
      <c r="L2254" s="30"/>
      <c r="M2254" s="30">
        <v>4.55</v>
      </c>
      <c r="N2254" s="84">
        <f>[1]!b_anal_modidura_cnbd(A2254,E2254,1)</f>
        <v>3.8652000000000002</v>
      </c>
      <c r="O2254" s="85">
        <f>[1]!b_anal_yield_cnbd(A2254,D2254-1,1)</f>
        <v>3.4699</v>
      </c>
      <c r="P2254" s="86">
        <f>IF(U:U="国开1",0.09/N2254+J2254,IF(U:U="国开3",0.14/N2254+J2254,IF(U:U="国开5",0.24/N2254+J2254,IF(U:U="国开7",0.24/N2254+J2254,IF(U:U="国开10",0.29/N2254+J2254,IF(U:U="口行1",0.08/N2254+J2254,IF(U:U="口行2",0.08/N2254+J2254,IF(U:U="口行3",0.08/N2254+J2254,IF(U:U="口行5",0.13/N2254+J2254,IF(U:U="口行7",0.13/N2254+J2254,IF(U:U="口行10",0.18/N2254+J2254,IF(U:U="农发1",0.09/N2254+J2254,IF(U:U="农发2",0.09/N2254+J2254,IF(U:U="农发3",0.09/N2254+J2254,IF(U:U="农发5",0.14/N2254+J2254,IF(U:U="农发7",0.19/N2254+J2254,IF(U:U="农发10",0.19/N2254+J2254,IF(U:U="农发20",0.24/N2254+J2254,IF(U:U="国债1",0.05/N2254+J2254,IF(U:U="国债2",0.05/N2254+J2254,IF(U:U="国债3",0.05/N2254+J2254,IF(U:U="国开0",0,IF(U:U="农发0",0,IF(U:U="国债0",0,IF(U:U="口行0",0,0.1/N2254+J2254)))))))))))))))))))))))))</f>
        <v>3.4512334471696162</v>
      </c>
      <c r="Q2254" s="1"/>
      <c r="R2254" s="88">
        <f t="shared" si="71"/>
        <v>-1.8666552830383765</v>
      </c>
      <c r="S2254" s="1"/>
      <c r="U2254" s="1" t="str">
        <f>IF(I:I="国家开发银行","国开",IF(I:I="中国进出口银行","口行",IF(I:I="中国农业发展银行","农发","国债")))&amp;IF(G:G&lt;1,"0",G2254)</f>
        <v>口行5</v>
      </c>
      <c r="W2254" s="1"/>
      <c r="X2254" s="1"/>
    </row>
    <row r="2255" spans="1:24" ht="15.75" hidden="1" x14ac:dyDescent="0.25">
      <c r="A2255" s="113" t="str">
        <f t="shared" si="70"/>
        <v>190207.IB</v>
      </c>
      <c r="B2255" s="29" t="s">
        <v>5948</v>
      </c>
      <c r="C2255" s="29" t="s">
        <v>5949</v>
      </c>
      <c r="D2255" s="33">
        <v>43755</v>
      </c>
      <c r="E2255" s="33">
        <v>43759</v>
      </c>
      <c r="F2255" s="30">
        <v>50</v>
      </c>
      <c r="G2255" s="30">
        <v>3</v>
      </c>
      <c r="H2255" s="29" t="s">
        <v>12</v>
      </c>
      <c r="I2255" s="29" t="s">
        <v>15</v>
      </c>
      <c r="J2255" s="30">
        <v>2.9477000000000002</v>
      </c>
      <c r="K2255" s="30">
        <v>4.76</v>
      </c>
      <c r="L2255" s="30"/>
      <c r="M2255" s="30">
        <v>2.61</v>
      </c>
      <c r="N2255" s="84">
        <f>[1]!b_anal_modidura_cnbd(A2255,E2255,1)</f>
        <v>2.4056999999999999</v>
      </c>
      <c r="O2255" s="85">
        <f>[1]!b_anal_yield_cnbd(A2255,D2255-1,1)</f>
        <v>3.0526</v>
      </c>
      <c r="P2255" s="86">
        <f>IF(U:U="国开1",0.09/N2255+J2255,IF(U:U="国开3",0.14/N2255+J2255,IF(U:U="国开5",0.24/N2255+J2255,IF(U:U="国开7",0.24/N2255+J2255,IF(U:U="国开10",0.29/N2255+J2255,IF(U:U="口行1",0.08/N2255+J2255,IF(U:U="口行2",0.08/N2255+J2255,IF(U:U="口行3",0.08/N2255+J2255,IF(U:U="口行5",0.13/N2255+J2255,IF(U:U="口行7",0.13/N2255+J2255,IF(U:U="口行10",0.18/N2255+J2255,IF(U:U="农发1",0.09/N2255+J2255,IF(U:U="农发2",0.09/N2255+J2255,IF(U:U="农发3",0.09/N2255+J2255,IF(U:U="农发5",0.14/N2255+J2255,IF(U:U="农发7",0.19/N2255+J2255,IF(U:U="农发10",0.19/N2255+J2255,IF(U:U="农发20",0.24/N2255+J2255,IF(U:U="国债1",0.05/N2255+J2255,IF(U:U="国债2",0.05/N2255+J2255,IF(U:U="国债3",0.05/N2255+J2255,IF(U:U="国开0",0,IF(U:U="农发0",0,IF(U:U="国债0",0,IF(U:U="口行0",0,0.1/N2255+J2255)))))))))))))))))))))))))</f>
        <v>3.0058951199235153</v>
      </c>
      <c r="Q2255" s="1"/>
      <c r="R2255" s="88">
        <f t="shared" si="71"/>
        <v>-4.6704880076484656</v>
      </c>
      <c r="S2255" s="1"/>
      <c r="U2255" s="1" t="str">
        <f>IF(I:I="国家开发银行","国开",IF(I:I="中国进出口银行","口行",IF(I:I="中国农业发展银行","农发","国债")))&amp;IF(G:G&lt;1,"0",G2255)</f>
        <v>国开3</v>
      </c>
      <c r="W2255" s="1"/>
      <c r="X2255" s="1"/>
    </row>
    <row r="2256" spans="1:24" ht="15.75" hidden="1" x14ac:dyDescent="0.25">
      <c r="A2256" s="113" t="str">
        <f t="shared" si="70"/>
        <v>190010.IB</v>
      </c>
      <c r="B2256" s="29" t="s">
        <v>5950</v>
      </c>
      <c r="C2256" s="29" t="s">
        <v>5951</v>
      </c>
      <c r="D2256" s="33">
        <v>43756</v>
      </c>
      <c r="E2256" s="33">
        <v>43759</v>
      </c>
      <c r="F2256" s="30">
        <v>346</v>
      </c>
      <c r="G2256" s="30">
        <v>30</v>
      </c>
      <c r="H2256" s="29" t="s">
        <v>12</v>
      </c>
      <c r="I2256" s="29" t="s">
        <v>31</v>
      </c>
      <c r="J2256" s="30">
        <v>3.7991000000000001</v>
      </c>
      <c r="K2256" s="30">
        <v>2.11</v>
      </c>
      <c r="L2256" s="30"/>
      <c r="M2256" s="30">
        <v>1.17</v>
      </c>
      <c r="N2256" s="84">
        <f>[1]!b_anal_modidura_cnbd(A2256,E2256,1)</f>
        <v>17.46</v>
      </c>
      <c r="O2256" s="85">
        <f>[1]!b_anal_yield_cnbd(A2256,D2256-1,1)</f>
        <v>3.7774999999999999</v>
      </c>
      <c r="P2256" s="86">
        <f>IF(U:U="国开1",0.09/N2256+J2256,IF(U:U="国开3",0.14/N2256+J2256,IF(U:U="国开5",0.24/N2256+J2256,IF(U:U="国开7",0.24/N2256+J2256,IF(U:U="国开10",0.29/N2256+J2256,IF(U:U="口行1",0.08/N2256+J2256,IF(U:U="口行2",0.08/N2256+J2256,IF(U:U="口行3",0.08/N2256+J2256,IF(U:U="口行5",0.13/N2256+J2256,IF(U:U="口行7",0.13/N2256+J2256,IF(U:U="口行10",0.18/N2256+J2256,IF(U:U="农发1",0.09/N2256+J2256,IF(U:U="农发2",0.09/N2256+J2256,IF(U:U="农发3",0.09/N2256+J2256,IF(U:U="农发5",0.14/N2256+J2256,IF(U:U="农发7",0.19/N2256+J2256,IF(U:U="农发10",0.19/N2256+J2256,IF(U:U="农发20",0.24/N2256+J2256,IF(U:U="国债1",0.05/N2256+J2256,IF(U:U="国债2",0.05/N2256+J2256,IF(U:U="国债3",0.05/N2256+J2256,IF(U:U="国开0",0,IF(U:U="农发0",0,IF(U:U="国债0",0,IF(U:U="口行0",0,0.1/N2256+J2256)))))))))))))))))))))))))</f>
        <v>3.8048273768613976</v>
      </c>
      <c r="Q2256" s="1"/>
      <c r="R2256" s="88">
        <f t="shared" si="71"/>
        <v>2.7327376861397745</v>
      </c>
      <c r="S2256" s="1"/>
      <c r="U2256" s="1" t="str">
        <f>IF(I:I="国家开发银行","国开",IF(I:I="中国进出口银行","口行",IF(I:I="中国农业发展银行","农发","国债")))&amp;IF(G:G&lt;1,"0",G2256)</f>
        <v>国债30</v>
      </c>
      <c r="W2256" s="1"/>
      <c r="X2256" s="1"/>
    </row>
    <row r="2257" spans="1:24" ht="15.75" hidden="1" x14ac:dyDescent="0.25">
      <c r="A2257" s="113" t="str">
        <f t="shared" si="70"/>
        <v>190407.IB</v>
      </c>
      <c r="B2257" s="29" t="s">
        <v>5952</v>
      </c>
      <c r="C2257" s="29" t="s">
        <v>5953</v>
      </c>
      <c r="D2257" s="33">
        <v>43759</v>
      </c>
      <c r="E2257" s="33">
        <v>43761</v>
      </c>
      <c r="F2257" s="30">
        <v>30</v>
      </c>
      <c r="G2257" s="30">
        <v>3</v>
      </c>
      <c r="H2257" s="29" t="s">
        <v>12</v>
      </c>
      <c r="I2257" s="29" t="s">
        <v>41</v>
      </c>
      <c r="J2257" s="30">
        <v>3.0026000000000002</v>
      </c>
      <c r="K2257" s="30">
        <v>3.39</v>
      </c>
      <c r="L2257" s="30"/>
      <c r="M2257" s="30">
        <v>1.8</v>
      </c>
      <c r="N2257" s="84">
        <f>[1]!b_anal_modidura_cnbd(A2257,E2257,1)</f>
        <v>2.5634999999999999</v>
      </c>
      <c r="O2257" s="85">
        <f>[1]!b_anal_yield_cnbd(A2257,D2257,1)</f>
        <v>3.0701000000000001</v>
      </c>
      <c r="P2257" s="86">
        <f>IF(U:U="国开1",0.09/N2257+J2257,IF(U:U="国开3",0.14/N2257+J2257,IF(U:U="国开5",0.24/N2257+J2257,IF(U:U="国开7",0.24/N2257+J2257,IF(U:U="国开10",0.29/N2257+J2257,IF(U:U="口行1",0.08/N2257+J2257,IF(U:U="口行2",0.08/N2257+J2257,IF(U:U="口行3",0.08/N2257+J2257,IF(U:U="口行5",0.13/N2257+J2257,IF(U:U="口行7",0.13/N2257+J2257,IF(U:U="口行10",0.18/N2257+J2257,IF(U:U="农发1",0.09/N2257+J2257,IF(U:U="农发2",0.09/N2257+J2257,IF(U:U="农发3",0.09/N2257+J2257,IF(U:U="农发5",0.14/N2257+J2257,IF(U:U="农发7",0.19/N2257+J2257,IF(U:U="农发10",0.19/N2257+J2257,IF(U:U="农发20",0.24/N2257+J2257,IF(U:U="国债1",0.05/N2257+J2257,IF(U:U="国债2",0.05/N2257+J2257,IF(U:U="国债3",0.05/N2257+J2257,IF(U:U="国开0",0,IF(U:U="农发0",0,IF(U:U="国债0",0,IF(U:U="口行0",0,0.1/N2257+J2257)))))))))))))))))))))))))</f>
        <v>3.0377082504388531</v>
      </c>
      <c r="Q2257" s="1"/>
      <c r="R2257" s="88">
        <f t="shared" si="71"/>
        <v>-3.2391749561146987</v>
      </c>
      <c r="S2257" s="1"/>
      <c r="U2257" s="1" t="str">
        <f>IF(I:I="国家开发银行","国开",IF(I:I="中国进出口银行","口行",IF(I:I="中国农业发展银行","农发","国债")))&amp;IF(G:G&lt;1,"0",G2257)</f>
        <v>农发3</v>
      </c>
      <c r="W2257" s="1"/>
      <c r="X2257" s="1"/>
    </row>
    <row r="2258" spans="1:24" ht="15.75" hidden="1" x14ac:dyDescent="0.25">
      <c r="A2258" s="113" t="str">
        <f t="shared" si="70"/>
        <v>190409.IB</v>
      </c>
      <c r="B2258" s="29" t="s">
        <v>5954</v>
      </c>
      <c r="C2258" s="29" t="s">
        <v>5955</v>
      </c>
      <c r="D2258" s="33">
        <v>43759</v>
      </c>
      <c r="E2258" s="33">
        <v>43761</v>
      </c>
      <c r="F2258" s="30">
        <v>30</v>
      </c>
      <c r="G2258" s="30">
        <v>5</v>
      </c>
      <c r="H2258" s="29" t="s">
        <v>12</v>
      </c>
      <c r="I2258" s="29" t="s">
        <v>41</v>
      </c>
      <c r="J2258" s="30">
        <v>3.4178000000000002</v>
      </c>
      <c r="K2258" s="30">
        <v>3.27</v>
      </c>
      <c r="L2258" s="30"/>
      <c r="M2258" s="30">
        <v>1.32</v>
      </c>
      <c r="N2258" s="84">
        <f>[1]!b_anal_modidura_cnbd(A2258,E2258,1)</f>
        <v>4.3502999999999998</v>
      </c>
      <c r="O2258" s="85">
        <f>[1]!b_anal_yield_cnbd(A2258,D2258,1)</f>
        <v>3.4809999999999999</v>
      </c>
      <c r="P2258" s="86">
        <f>IF(U:U="国开1",0.09/N2258+J2258,IF(U:U="国开3",0.14/N2258+J2258,IF(U:U="国开5",0.24/N2258+J2258,IF(U:U="国开7",0.24/N2258+J2258,IF(U:U="国开10",0.29/N2258+J2258,IF(U:U="口行1",0.08/N2258+J2258,IF(U:U="口行2",0.08/N2258+J2258,IF(U:U="口行3",0.08/N2258+J2258,IF(U:U="口行5",0.13/N2258+J2258,IF(U:U="口行7",0.13/N2258+J2258,IF(U:U="口行10",0.18/N2258+J2258,IF(U:U="农发1",0.09/N2258+J2258,IF(U:U="农发2",0.09/N2258+J2258,IF(U:U="农发3",0.09/N2258+J2258,IF(U:U="农发5",0.14/N2258+J2258,IF(U:U="农发7",0.19/N2258+J2258,IF(U:U="农发10",0.19/N2258+J2258,IF(U:U="农发20",0.24/N2258+J2258,IF(U:U="国债1",0.05/N2258+J2258,IF(U:U="国债2",0.05/N2258+J2258,IF(U:U="国债3",0.05/N2258+J2258,IF(U:U="国开0",0,IF(U:U="农发0",0,IF(U:U="国债0",0,IF(U:U="口行0",0,0.1/N2258+J2258)))))))))))))))))))))))))</f>
        <v>3.4499816886191761</v>
      </c>
      <c r="Q2258" s="1"/>
      <c r="R2258" s="88">
        <f t="shared" si="71"/>
        <v>-3.1018311380823782</v>
      </c>
      <c r="S2258" s="1"/>
      <c r="U2258" s="1" t="str">
        <f>IF(I:I="国家开发银行","国开",IF(I:I="中国进出口银行","口行",IF(I:I="中国农业发展银行","农发","国债")))&amp;IF(G:G&lt;1,"0",G2258)</f>
        <v>农发5</v>
      </c>
      <c r="W2258" s="1"/>
      <c r="X2258" s="1"/>
    </row>
    <row r="2259" spans="1:24" ht="15.75" hidden="1" x14ac:dyDescent="0.25">
      <c r="A2259" s="113" t="str">
        <f t="shared" si="70"/>
        <v>190207.IB</v>
      </c>
      <c r="B2259" s="29" t="s">
        <v>5956</v>
      </c>
      <c r="C2259" s="29" t="s">
        <v>5957</v>
      </c>
      <c r="D2259" s="33">
        <v>43760</v>
      </c>
      <c r="E2259" s="33">
        <v>43761</v>
      </c>
      <c r="F2259" s="30">
        <v>40</v>
      </c>
      <c r="G2259" s="30">
        <v>3</v>
      </c>
      <c r="H2259" s="29" t="s">
        <v>12</v>
      </c>
      <c r="I2259" s="29" t="s">
        <v>15</v>
      </c>
      <c r="J2259" s="30">
        <v>2.9053</v>
      </c>
      <c r="K2259" s="30">
        <v>4.83</v>
      </c>
      <c r="L2259" s="30"/>
      <c r="M2259" s="30">
        <v>2</v>
      </c>
      <c r="N2259" s="84">
        <f>[1]!b_anal_modidura_cnbd(A2259,E2259,1)</f>
        <v>2.4005000000000001</v>
      </c>
      <c r="O2259" s="85">
        <f>[1]!b_anal_yield_cnbd(A2259,D2259-1,1)</f>
        <v>3.0750999999999999</v>
      </c>
      <c r="P2259" s="86">
        <f>IF(U:U="国开1",0.09/N2259+J2259,IF(U:U="国开3",0.14/N2259+J2259,IF(U:U="国开5",0.24/N2259+J2259,IF(U:U="国开7",0.24/N2259+J2259,IF(U:U="国开10",0.29/N2259+J2259,IF(U:U="口行1",0.08/N2259+J2259,IF(U:U="口行2",0.08/N2259+J2259,IF(U:U="口行3",0.08/N2259+J2259,IF(U:U="口行5",0.13/N2259+J2259,IF(U:U="口行7",0.13/N2259+J2259,IF(U:U="口行10",0.18/N2259+J2259,IF(U:U="农发1",0.09/N2259+J2259,IF(U:U="农发2",0.09/N2259+J2259,IF(U:U="农发3",0.09/N2259+J2259,IF(U:U="农发5",0.14/N2259+J2259,IF(U:U="农发7",0.19/N2259+J2259,IF(U:U="农发10",0.19/N2259+J2259,IF(U:U="农发20",0.24/N2259+J2259,IF(U:U="国债1",0.05/N2259+J2259,IF(U:U="国债2",0.05/N2259+J2259,IF(U:U="国债3",0.05/N2259+J2259,IF(U:U="国开0",0,IF(U:U="农发0",0,IF(U:U="国债0",0,IF(U:U="口行0",0,0.1/N2259+J2259)))))))))))))))))))))))))</f>
        <v>2.9636211830868571</v>
      </c>
      <c r="Q2259" s="1"/>
      <c r="R2259" s="88">
        <f t="shared" si="71"/>
        <v>-11.147881691314288</v>
      </c>
      <c r="S2259" s="1"/>
      <c r="U2259" s="1" t="str">
        <f>IF(I:I="国家开发银行","国开",IF(I:I="中国进出口银行","口行",IF(I:I="中国农业发展银行","农发","国债")))&amp;IF(G:G&lt;1,"0",G2259)</f>
        <v>国开3</v>
      </c>
      <c r="W2259" s="1"/>
      <c r="X2259" s="1"/>
    </row>
    <row r="2260" spans="1:24" ht="15.75" hidden="1" x14ac:dyDescent="0.25">
      <c r="A2260" s="113" t="str">
        <f t="shared" si="70"/>
        <v>190215.IB</v>
      </c>
      <c r="B2260" s="29" t="s">
        <v>5958</v>
      </c>
      <c r="C2260" s="29" t="s">
        <v>5959</v>
      </c>
      <c r="D2260" s="33">
        <v>43760</v>
      </c>
      <c r="E2260" s="33">
        <v>43761</v>
      </c>
      <c r="F2260" s="30">
        <v>120</v>
      </c>
      <c r="G2260" s="30">
        <v>10</v>
      </c>
      <c r="H2260" s="29" t="s">
        <v>12</v>
      </c>
      <c r="I2260" s="29" t="s">
        <v>15</v>
      </c>
      <c r="J2260" s="30">
        <v>3.5846</v>
      </c>
      <c r="K2260" s="30">
        <v>2.75</v>
      </c>
      <c r="L2260" s="30"/>
      <c r="M2260" s="30">
        <v>2.68</v>
      </c>
      <c r="N2260" s="84">
        <f>[1]!b_anal_modidura_cnbd(A2260,E2260,1)</f>
        <v>8.2273999999999994</v>
      </c>
      <c r="O2260" s="85">
        <f>[1]!b_anal_yield_cnbd(A2260,D2260-1,1)</f>
        <v>3.61</v>
      </c>
      <c r="P2260" s="86">
        <f>IF(U:U="国开1",0.09/N2260+J2260,IF(U:U="国开3",0.14/N2260+J2260,IF(U:U="国开5",0.24/N2260+J2260,IF(U:U="国开7",0.24/N2260+J2260,IF(U:U="国开10",0.29/N2260+J2260,IF(U:U="口行1",0.08/N2260+J2260,IF(U:U="口行2",0.08/N2260+J2260,IF(U:U="口行3",0.08/N2260+J2260,IF(U:U="口行5",0.13/N2260+J2260,IF(U:U="口行7",0.13/N2260+J2260,IF(U:U="口行10",0.18/N2260+J2260,IF(U:U="农发1",0.09/N2260+J2260,IF(U:U="农发2",0.09/N2260+J2260,IF(U:U="农发3",0.09/N2260+J2260,IF(U:U="农发5",0.14/N2260+J2260,IF(U:U="农发7",0.19/N2260+J2260,IF(U:U="农发10",0.19/N2260+J2260,IF(U:U="农发20",0.24/N2260+J2260,IF(U:U="国债1",0.05/N2260+J2260,IF(U:U="国债2",0.05/N2260+J2260,IF(U:U="国债3",0.05/N2260+J2260,IF(U:U="国开0",0,IF(U:U="农发0",0,IF(U:U="国债0",0,IF(U:U="口行0",0,0.1/N2260+J2260)))))))))))))))))))))))))</f>
        <v>3.619848073510465</v>
      </c>
      <c r="Q2260" s="1"/>
      <c r="R2260" s="88">
        <f t="shared" si="71"/>
        <v>0.98480735104651274</v>
      </c>
      <c r="S2260" s="1"/>
      <c r="U2260" s="1" t="str">
        <f>IF(I:I="国家开发银行","国开",IF(I:I="中国进出口银行","口行",IF(I:I="中国农业发展银行","农发","国债")))&amp;IF(G:G&lt;1,"0",G2260)</f>
        <v>国开10</v>
      </c>
      <c r="W2260" s="1"/>
      <c r="X2260" s="1"/>
    </row>
    <row r="2261" spans="1:24" ht="15.75" hidden="1" x14ac:dyDescent="0.25">
      <c r="A2261" s="113" t="str">
        <f t="shared" si="70"/>
        <v>190208.IB</v>
      </c>
      <c r="B2261" s="29" t="s">
        <v>5960</v>
      </c>
      <c r="C2261" s="29" t="s">
        <v>5961</v>
      </c>
      <c r="D2261" s="33">
        <v>43760</v>
      </c>
      <c r="E2261" s="33">
        <v>43763</v>
      </c>
      <c r="F2261" s="30">
        <v>72</v>
      </c>
      <c r="G2261" s="30">
        <v>5</v>
      </c>
      <c r="H2261" s="29" t="s">
        <v>12</v>
      </c>
      <c r="I2261" s="29" t="s">
        <v>15</v>
      </c>
      <c r="J2261" s="30">
        <v>3.3784000000000001</v>
      </c>
      <c r="K2261" s="30">
        <v>3.48</v>
      </c>
      <c r="L2261" s="30"/>
      <c r="M2261" s="30">
        <v>3.51</v>
      </c>
      <c r="N2261" s="84">
        <f>[1]!b_anal_modidura_cnbd(A2261,E2261,1)</f>
        <v>4.2203999999999997</v>
      </c>
      <c r="O2261" s="85">
        <f>[1]!b_anal_yield_cnbd(A2261,D2261-1,1)</f>
        <v>3.4424000000000001</v>
      </c>
      <c r="P2261" s="86">
        <f>IF(U:U="国开1",0.09/N2261+J2261,IF(U:U="国开3",0.14/N2261+J2261,IF(U:U="国开5",0.24/N2261+J2261,IF(U:U="国开7",0.24/N2261+J2261,IF(U:U="国开10",0.29/N2261+J2261,IF(U:U="口行1",0.08/N2261+J2261,IF(U:U="口行2",0.08/N2261+J2261,IF(U:U="口行3",0.08/N2261+J2261,IF(U:U="口行5",0.13/N2261+J2261,IF(U:U="口行7",0.13/N2261+J2261,IF(U:U="口行10",0.18/N2261+J2261,IF(U:U="农发1",0.09/N2261+J2261,IF(U:U="农发2",0.09/N2261+J2261,IF(U:U="农发3",0.09/N2261+J2261,IF(U:U="农发5",0.14/N2261+J2261,IF(U:U="农发7",0.19/N2261+J2261,IF(U:U="农发10",0.19/N2261+J2261,IF(U:U="农发20",0.24/N2261+J2261,IF(U:U="国债1",0.05/N2261+J2261,IF(U:U="国债2",0.05/N2261+J2261,IF(U:U="国债3",0.05/N2261+J2261,IF(U:U="国开0",0,IF(U:U="农发0",0,IF(U:U="国债0",0,IF(U:U="口行0",0,0.1/N2261+J2261)))))))))))))))))))))))))</f>
        <v>3.4352666477111176</v>
      </c>
      <c r="Q2261" s="1"/>
      <c r="R2261" s="88">
        <f t="shared" si="71"/>
        <v>-0.71333522888825662</v>
      </c>
      <c r="S2261" s="1"/>
      <c r="U2261" s="1" t="str">
        <f>IF(I:I="国家开发银行","国开",IF(I:I="中国进出口银行","口行",IF(I:I="中国农业发展银行","农发","国债")))&amp;IF(G:G&lt;1,"0",G2261)</f>
        <v>国开5</v>
      </c>
      <c r="W2261" s="1"/>
      <c r="X2261" s="1"/>
    </row>
    <row r="2262" spans="1:24" ht="15.75" hidden="1" x14ac:dyDescent="0.25">
      <c r="A2262" s="113" t="str">
        <f t="shared" si="70"/>
        <v>190006.IB</v>
      </c>
      <c r="B2262" s="29" t="s">
        <v>5962</v>
      </c>
      <c r="C2262" s="29" t="s">
        <v>5963</v>
      </c>
      <c r="D2262" s="33">
        <v>43761</v>
      </c>
      <c r="E2262" s="33">
        <v>43762</v>
      </c>
      <c r="F2262" s="30">
        <v>450</v>
      </c>
      <c r="G2262" s="30">
        <v>10</v>
      </c>
      <c r="H2262" s="29" t="s">
        <v>12</v>
      </c>
      <c r="I2262" s="29" t="s">
        <v>31</v>
      </c>
      <c r="J2262" s="30">
        <v>3.1873</v>
      </c>
      <c r="K2262" s="30">
        <v>2.75</v>
      </c>
      <c r="L2262" s="30">
        <v>3.2052</v>
      </c>
      <c r="M2262" s="30">
        <v>2.4900000000000002</v>
      </c>
      <c r="N2262" s="84">
        <f>[1]!b_anal_modidura_cnbd(A2262,E2262,1)</f>
        <v>8.0594999999999999</v>
      </c>
      <c r="O2262" s="85">
        <f>[1]!b_anal_yield_cnbd(A2262,D2262-1,1)</f>
        <v>3.2149999999999999</v>
      </c>
      <c r="P2262" s="86">
        <f>IF(U:U="国开1",0.09/N2262+J2262,IF(U:U="国开3",0.14/N2262+J2262,IF(U:U="国开5",0.24/N2262+J2262,IF(U:U="国开7",0.24/N2262+J2262,IF(U:U="国开10",0.29/N2262+J2262,IF(U:U="口行1",0.08/N2262+J2262,IF(U:U="口行2",0.08/N2262+J2262,IF(U:U="口行3",0.08/N2262+J2262,IF(U:U="口行5",0.13/N2262+J2262,IF(U:U="口行7",0.13/N2262+J2262,IF(U:U="口行10",0.18/N2262+J2262,IF(U:U="农发1",0.09/N2262+J2262,IF(U:U="农发2",0.09/N2262+J2262,IF(U:U="农发3",0.09/N2262+J2262,IF(U:U="农发5",0.14/N2262+J2262,IF(U:U="农发7",0.19/N2262+J2262,IF(U:U="农发10",0.19/N2262+J2262,IF(U:U="农发20",0.24/N2262+J2262,IF(U:U="国债1",0.05/N2262+J2262,IF(U:U="国债2",0.05/N2262+J2262,IF(U:U="国债3",0.05/N2262+J2262,IF(U:U="国开0",0,IF(U:U="农发0",0,IF(U:U="国债0",0,IF(U:U="口行0",0,0.1/N2262+J2262)))))))))))))))))))))))))</f>
        <v>3.1997077176003472</v>
      </c>
      <c r="Q2262" s="1"/>
      <c r="R2262" s="88">
        <f t="shared" si="71"/>
        <v>-1.5292282399652635</v>
      </c>
      <c r="S2262" s="1"/>
      <c r="U2262" s="1" t="str">
        <f>IF(I:I="国家开发银行","国开",IF(I:I="中国进出口银行","口行",IF(I:I="中国农业发展银行","农发","国债")))&amp;IF(G:G&lt;1,"0",G2262)</f>
        <v>国债10</v>
      </c>
      <c r="W2262" s="1"/>
      <c r="X2262" s="1"/>
    </row>
    <row r="2263" spans="1:24" ht="15.75" hidden="1" x14ac:dyDescent="0.25">
      <c r="A2263" s="113" t="str">
        <f t="shared" si="70"/>
        <v>190408.IB</v>
      </c>
      <c r="B2263" s="29" t="s">
        <v>5964</v>
      </c>
      <c r="C2263" s="29" t="s">
        <v>5965</v>
      </c>
      <c r="D2263" s="33">
        <v>43761</v>
      </c>
      <c r="E2263" s="33">
        <v>43763</v>
      </c>
      <c r="F2263" s="30">
        <v>30</v>
      </c>
      <c r="G2263" s="30">
        <v>7</v>
      </c>
      <c r="H2263" s="29" t="s">
        <v>12</v>
      </c>
      <c r="I2263" s="29" t="s">
        <v>41</v>
      </c>
      <c r="J2263" s="30">
        <v>3.7202999999999999</v>
      </c>
      <c r="K2263" s="30">
        <v>2.92</v>
      </c>
      <c r="L2263" s="30"/>
      <c r="M2263" s="30">
        <v>23</v>
      </c>
      <c r="N2263" s="84">
        <f>[1]!b_anal_modidura_cnbd(A2263,E2263,1)</f>
        <v>5.8162000000000003</v>
      </c>
      <c r="O2263" s="85">
        <f>[1]!b_anal_yield_cnbd(A2263,D2263-1,1)</f>
        <v>3.76</v>
      </c>
      <c r="P2263" s="86">
        <f>IF(U:U="国开1",0.09/N2263+J2263,IF(U:U="国开3",0.14/N2263+J2263,IF(U:U="国开5",0.24/N2263+J2263,IF(U:U="国开7",0.24/N2263+J2263,IF(U:U="国开10",0.29/N2263+J2263,IF(U:U="口行1",0.08/N2263+J2263,IF(U:U="口行2",0.08/N2263+J2263,IF(U:U="口行3",0.08/N2263+J2263,IF(U:U="口行5",0.13/N2263+J2263,IF(U:U="口行7",0.13/N2263+J2263,IF(U:U="口行10",0.18/N2263+J2263,IF(U:U="农发1",0.09/N2263+J2263,IF(U:U="农发2",0.09/N2263+J2263,IF(U:U="农发3",0.09/N2263+J2263,IF(U:U="农发5",0.14/N2263+J2263,IF(U:U="农发7",0.19/N2263+J2263,IF(U:U="农发10",0.19/N2263+J2263,IF(U:U="农发20",0.24/N2263+J2263,IF(U:U="国债1",0.05/N2263+J2263,IF(U:U="国债2",0.05/N2263+J2263,IF(U:U="国债3",0.05/N2263+J2263,IF(U:U="国开0",0,IF(U:U="农发0",0,IF(U:U="国债0",0,IF(U:U="口行0",0,0.1/N2263+J2263)))))))))))))))))))))))))</f>
        <v>3.7529673773254015</v>
      </c>
      <c r="Q2263" s="1"/>
      <c r="R2263" s="88">
        <f t="shared" si="71"/>
        <v>-0.70326226745982545</v>
      </c>
      <c r="S2263" s="1"/>
      <c r="U2263" s="1" t="str">
        <f>IF(I:I="国家开发银行","国开",IF(I:I="中国进出口银行","口行",IF(I:I="中国农业发展银行","农发","国债")))&amp;IF(G:G&lt;1,"0",G2263)</f>
        <v>农发7</v>
      </c>
      <c r="W2263" s="1"/>
      <c r="X2263" s="1"/>
    </row>
    <row r="2264" spans="1:24" ht="15.75" hidden="1" x14ac:dyDescent="0.25">
      <c r="A2264" s="113" t="str">
        <f t="shared" si="70"/>
        <v>190406.IB</v>
      </c>
      <c r="B2264" s="29" t="s">
        <v>5966</v>
      </c>
      <c r="C2264" s="29" t="s">
        <v>5967</v>
      </c>
      <c r="D2264" s="33">
        <v>43761</v>
      </c>
      <c r="E2264" s="33">
        <v>43763</v>
      </c>
      <c r="F2264" s="30">
        <v>60</v>
      </c>
      <c r="G2264" s="30">
        <v>10</v>
      </c>
      <c r="H2264" s="29" t="s">
        <v>12</v>
      </c>
      <c r="I2264" s="29" t="s">
        <v>41</v>
      </c>
      <c r="J2264" s="30">
        <v>3.8024</v>
      </c>
      <c r="K2264" s="30">
        <v>3.42</v>
      </c>
      <c r="L2264" s="30"/>
      <c r="M2264" s="30">
        <v>4.18</v>
      </c>
      <c r="N2264" s="84">
        <f>[1]!b_anal_modidura_cnbd(A2264,E2264,1)</f>
        <v>7.9253999999999998</v>
      </c>
      <c r="O2264" s="85">
        <f>[1]!b_anal_yield_cnbd(A2264,D2264-1,1)</f>
        <v>3.835</v>
      </c>
      <c r="P2264" s="86">
        <f>IF(U:U="国开1",0.09/N2264+J2264,IF(U:U="国开3",0.14/N2264+J2264,IF(U:U="国开5",0.24/N2264+J2264,IF(U:U="国开7",0.24/N2264+J2264,IF(U:U="国开10",0.29/N2264+J2264,IF(U:U="口行1",0.08/N2264+J2264,IF(U:U="口行2",0.08/N2264+J2264,IF(U:U="口行3",0.08/N2264+J2264,IF(U:U="口行5",0.13/N2264+J2264,IF(U:U="口行7",0.13/N2264+J2264,IF(U:U="口行10",0.18/N2264+J2264,IF(U:U="农发1",0.09/N2264+J2264,IF(U:U="农发2",0.09/N2264+J2264,IF(U:U="农发3",0.09/N2264+J2264,IF(U:U="农发5",0.14/N2264+J2264,IF(U:U="农发7",0.19/N2264+J2264,IF(U:U="农发10",0.19/N2264+J2264,IF(U:U="农发20",0.24/N2264+J2264,IF(U:U="国债1",0.05/N2264+J2264,IF(U:U="国债2",0.05/N2264+J2264,IF(U:U="国债3",0.05/N2264+J2264,IF(U:U="国开0",0,IF(U:U="农发0",0,IF(U:U="国债0",0,IF(U:U="口行0",0,0.1/N2264+J2264)))))))))))))))))))))))))</f>
        <v>3.8263735533853183</v>
      </c>
      <c r="Q2264" s="1"/>
      <c r="R2264" s="88">
        <f t="shared" si="71"/>
        <v>-0.86264466146817043</v>
      </c>
      <c r="S2264" s="1"/>
      <c r="U2264" s="1" t="str">
        <f>IF(I:I="国家开发银行","国开",IF(I:I="中国进出口银行","口行",IF(I:I="中国农业发展银行","农发","国债")))&amp;IF(G:G&lt;1,"0",G2264)</f>
        <v>农发10</v>
      </c>
      <c r="W2264" s="1"/>
      <c r="X2264" s="1"/>
    </row>
    <row r="2265" spans="1:24" ht="15.75" hidden="1" x14ac:dyDescent="0.25">
      <c r="A2265" s="113" t="str">
        <f t="shared" si="70"/>
        <v>190306.IB</v>
      </c>
      <c r="B2265" s="29" t="s">
        <v>5968</v>
      </c>
      <c r="C2265" s="29" t="s">
        <v>5969</v>
      </c>
      <c r="D2265" s="33">
        <v>43762</v>
      </c>
      <c r="E2265" s="33">
        <v>43766</v>
      </c>
      <c r="F2265" s="30">
        <v>40</v>
      </c>
      <c r="G2265" s="30">
        <v>3</v>
      </c>
      <c r="H2265" s="29" t="s">
        <v>12</v>
      </c>
      <c r="I2265" s="29" t="s">
        <v>22</v>
      </c>
      <c r="J2265" s="30">
        <v>3.0175000000000001</v>
      </c>
      <c r="K2265" s="30">
        <v>2.93</v>
      </c>
      <c r="L2265" s="30"/>
      <c r="M2265" s="30">
        <v>1.1000000000000001</v>
      </c>
      <c r="N2265" s="84">
        <f>[1]!b_anal_modidura_cnbd(A2265,E2265,1)</f>
        <v>2.4264999999999999</v>
      </c>
      <c r="O2265" s="85">
        <f>[1]!b_anal_yield_cnbd(A2265,D2265-1,1)</f>
        <v>3.0903</v>
      </c>
      <c r="P2265" s="86">
        <f>IF(U:U="国开1",0.09/N2265+J2265,IF(U:U="国开3",0.14/N2265+J2265,IF(U:U="国开5",0.24/N2265+J2265,IF(U:U="国开7",0.24/N2265+J2265,IF(U:U="国开10",0.29/N2265+J2265,IF(U:U="口行1",0.08/N2265+J2265,IF(U:U="口行2",0.08/N2265+J2265,IF(U:U="口行3",0.08/N2265+J2265,IF(U:U="口行5",0.13/N2265+J2265,IF(U:U="口行7",0.13/N2265+J2265,IF(U:U="口行10",0.18/N2265+J2265,IF(U:U="农发1",0.09/N2265+J2265,IF(U:U="农发2",0.09/N2265+J2265,IF(U:U="农发3",0.09/N2265+J2265,IF(U:U="农发5",0.14/N2265+J2265,IF(U:U="农发7",0.19/N2265+J2265,IF(U:U="农发10",0.19/N2265+J2265,IF(U:U="农发20",0.24/N2265+J2265,IF(U:U="国债1",0.05/N2265+J2265,IF(U:U="国债2",0.05/N2265+J2265,IF(U:U="国债3",0.05/N2265+J2265,IF(U:U="国开0",0,IF(U:U="农发0",0,IF(U:U="国债0",0,IF(U:U="口行0",0,0.1/N2265+J2265)))))))))))))))))))))))))</f>
        <v>3.0504692973418503</v>
      </c>
      <c r="Q2265" s="1"/>
      <c r="R2265" s="88">
        <f t="shared" si="71"/>
        <v>-3.9830702658149697</v>
      </c>
      <c r="S2265" s="1"/>
      <c r="U2265" s="1" t="str">
        <f>IF(I:I="国家开发银行","国开",IF(I:I="中国进出口银行","口行",IF(I:I="中国农业发展银行","农发","国债")))&amp;IF(G:G&lt;1,"0",G2265)</f>
        <v>口行3</v>
      </c>
      <c r="W2265" s="1"/>
      <c r="X2265" s="1"/>
    </row>
    <row r="2266" spans="1:24" ht="15.75" hidden="1" x14ac:dyDescent="0.25">
      <c r="A2266" s="113" t="str">
        <f t="shared" si="70"/>
        <v>190310.IB</v>
      </c>
      <c r="B2266" s="29" t="s">
        <v>5970</v>
      </c>
      <c r="C2266" s="29" t="s">
        <v>5971</v>
      </c>
      <c r="D2266" s="33">
        <v>43762</v>
      </c>
      <c r="E2266" s="33">
        <v>43766</v>
      </c>
      <c r="F2266" s="30">
        <v>55.5</v>
      </c>
      <c r="G2266" s="30">
        <v>10</v>
      </c>
      <c r="H2266" s="29" t="s">
        <v>12</v>
      </c>
      <c r="I2266" s="29" t="s">
        <v>22</v>
      </c>
      <c r="J2266" s="30">
        <v>3.8106</v>
      </c>
      <c r="K2266" s="30">
        <v>3.22</v>
      </c>
      <c r="L2266" s="30"/>
      <c r="M2266" s="30">
        <v>6</v>
      </c>
      <c r="N2266" s="84">
        <f>[1]!b_anal_modidura_cnbd(A2266,E2266,1)</f>
        <v>7.742</v>
      </c>
      <c r="O2266" s="85">
        <f>[1]!b_anal_yield_cnbd(A2266,D2266-1,1)</f>
        <v>3.8374999999999999</v>
      </c>
      <c r="P2266" s="86">
        <f>IF(U:U="国开1",0.09/N2266+J2266,IF(U:U="国开3",0.14/N2266+J2266,IF(U:U="国开5",0.24/N2266+J2266,IF(U:U="国开7",0.24/N2266+J2266,IF(U:U="国开10",0.29/N2266+J2266,IF(U:U="口行1",0.08/N2266+J2266,IF(U:U="口行2",0.08/N2266+J2266,IF(U:U="口行3",0.08/N2266+J2266,IF(U:U="口行5",0.13/N2266+J2266,IF(U:U="口行7",0.13/N2266+J2266,IF(U:U="口行10",0.18/N2266+J2266,IF(U:U="农发1",0.09/N2266+J2266,IF(U:U="农发2",0.09/N2266+J2266,IF(U:U="农发3",0.09/N2266+J2266,IF(U:U="农发5",0.14/N2266+J2266,IF(U:U="农发7",0.19/N2266+J2266,IF(U:U="农发10",0.19/N2266+J2266,IF(U:U="农发20",0.24/N2266+J2266,IF(U:U="国债1",0.05/N2266+J2266,IF(U:U="国债2",0.05/N2266+J2266,IF(U:U="国债3",0.05/N2266+J2266,IF(U:U="国开0",0,IF(U:U="农发0",0,IF(U:U="国债0",0,IF(U:U="口行0",0,0.1/N2266+J2266)))))))))))))))))))))))))</f>
        <v>3.8338498062516146</v>
      </c>
      <c r="Q2266" s="1"/>
      <c r="R2266" s="88">
        <f t="shared" si="71"/>
        <v>-0.36501937483852664</v>
      </c>
      <c r="S2266" s="1"/>
      <c r="U2266" s="1" t="str">
        <f>IF(I:I="国家开发银行","国开",IF(I:I="中国进出口银行","口行",IF(I:I="中国农业发展银行","农发","国债")))&amp;IF(G:G&lt;1,"0",G2266)</f>
        <v>口行10</v>
      </c>
      <c r="W2266" s="1"/>
      <c r="X2266" s="1"/>
    </row>
    <row r="2267" spans="1:24" ht="15.75" hidden="1" x14ac:dyDescent="0.25">
      <c r="A2267" s="113" t="str">
        <f>B2267</f>
        <v>190215.IB</v>
      </c>
      <c r="B2267" s="29" t="s">
        <v>5972</v>
      </c>
      <c r="C2267" s="29" t="s">
        <v>5973</v>
      </c>
      <c r="D2267" s="33">
        <v>43762</v>
      </c>
      <c r="E2267" s="33">
        <v>43763</v>
      </c>
      <c r="F2267" s="30">
        <v>10</v>
      </c>
      <c r="G2267" s="30">
        <v>10</v>
      </c>
      <c r="H2267" s="29" t="s">
        <v>12</v>
      </c>
      <c r="I2267" s="29" t="s">
        <v>15</v>
      </c>
      <c r="J2267" s="30">
        <v>3.5869</v>
      </c>
      <c r="K2267" s="30">
        <v>11.14</v>
      </c>
      <c r="L2267" s="30"/>
      <c r="M2267" s="30">
        <v>3.53</v>
      </c>
      <c r="N2267" s="84">
        <f>[1]!b_anal_modidura_cnbd(A2267,E2267,1)</f>
        <v>8.2186000000000003</v>
      </c>
      <c r="O2267" s="85">
        <v>3.61</v>
      </c>
      <c r="P2267" s="86">
        <f>IF(U:U="国开1",0.09/N2267+J2267,IF(U:U="国开3",0.14/N2267+J2267,IF(U:U="国开5",0.24/N2267+J2267,IF(U:U="国开7",0.24/N2267+J2267,IF(U:U="国开10",0.29/N2267+J2267,IF(U:U="口行1",0.08/N2267+J2267,IF(U:U="口行2",0.08/N2267+J2267,IF(U:U="口行3",0.08/N2267+J2267,IF(U:U="口行5",0.13/N2267+J2267,IF(U:U="口行7",0.13/N2267+J2267,IF(U:U="口行10",0.18/N2267+J2267,IF(U:U="农发1",0.09/N2267+J2267,IF(U:U="农发2",0.09/N2267+J2267,IF(U:U="农发3",0.09/N2267+J2267,IF(U:U="农发5",0.14/N2267+J2267,IF(U:U="农发7",0.19/N2267+J2267,IF(U:U="农发10",0.19/N2267+J2267,IF(U:U="农发20",0.24/N2267+J2267,IF(U:U="国债1",0.05/N2267+J2267,IF(U:U="国债2",0.05/N2267+J2267,IF(U:U="国债3",0.05/N2267+J2267,IF(U:U="国开0",0,IF(U:U="农发0",0,IF(U:U="国债0",0,IF(U:U="口行0",0,0.1/N2267+J2267)))))))))))))))))))))))))</f>
        <v>3.6221858151023287</v>
      </c>
      <c r="Q2267" s="1"/>
      <c r="R2267" s="88">
        <f t="shared" si="71"/>
        <v>1.2185815102328856</v>
      </c>
      <c r="S2267" s="1"/>
      <c r="U2267" s="1" t="str">
        <f>IF(I:I="国家开发银行","国开",IF(I:I="中国进出口银行","口行",IF(I:I="中国农业发展银行","农发","国债")))&amp;IF(G:G&lt;1,"0",G2267)</f>
        <v>国开10</v>
      </c>
      <c r="W2267" s="1"/>
      <c r="X2267" s="1"/>
    </row>
    <row r="2268" spans="1:24" ht="15.75" hidden="1" x14ac:dyDescent="0.25">
      <c r="A2268" s="113" t="str">
        <f>B2268</f>
        <v>190214.IB</v>
      </c>
      <c r="B2268" s="29" t="s">
        <v>5974</v>
      </c>
      <c r="C2268" s="29" t="s">
        <v>5975</v>
      </c>
      <c r="D2268" s="33">
        <v>43762</v>
      </c>
      <c r="E2268" s="33">
        <v>43763</v>
      </c>
      <c r="F2268" s="30">
        <v>30</v>
      </c>
      <c r="G2268" s="30">
        <v>3</v>
      </c>
      <c r="H2268" s="29" t="s">
        <v>12</v>
      </c>
      <c r="I2268" s="29" t="s">
        <v>15</v>
      </c>
      <c r="J2268" s="114">
        <f>[1]!b_info_couponrate(A2268)</f>
        <v>2.97</v>
      </c>
      <c r="K2268" s="30">
        <v>6.47</v>
      </c>
      <c r="L2268" s="30"/>
      <c r="M2268" s="30">
        <v>1.89</v>
      </c>
      <c r="N2268" s="84">
        <f>[1]!b_anal_modidura_cnbd(A2268,E2268,1)</f>
        <v>2.8256000000000001</v>
      </c>
      <c r="O2268" s="85">
        <f>[1]!b_anal_yield_cnbd(A2268,E2268,1)</f>
        <v>3.1332</v>
      </c>
      <c r="P2268" s="86">
        <f>IF(U:U="国开1",0.09/N2268+J2268,IF(U:U="国开3",0.14/N2268+J2268,IF(U:U="国开5",0.24/N2268+J2268,IF(U:U="国开7",0.24/N2268+J2268,IF(U:U="国开10",0.29/N2268+J2268,IF(U:U="口行1",0.08/N2268+J2268,IF(U:U="口行2",0.08/N2268+J2268,IF(U:U="口行3",0.08/N2268+J2268,IF(U:U="口行5",0.13/N2268+J2268,IF(U:U="口行7",0.13/N2268+J2268,IF(U:U="口行10",0.18/N2268+J2268,IF(U:U="农发1",0.09/N2268+J2268,IF(U:U="农发2",0.09/N2268+J2268,IF(U:U="农发3",0.09/N2268+J2268,IF(U:U="农发5",0.14/N2268+J2268,IF(U:U="农发7",0.19/N2268+J2268,IF(U:U="农发10",0.19/N2268+J2268,IF(U:U="农发20",0.24/N2268+J2268,IF(U:U="国债1",0.05/N2268+J2268,IF(U:U="国债2",0.05/N2268+J2268,IF(U:U="国债3",0.05/N2268+J2268,IF(U:U="国开0",0,IF(U:U="农发0",0,IF(U:U="国债0",0,IF(U:U="口行0",0,0.1/N2268+J2268)))))))))))))))))))))))))</f>
        <v>3.0195469988674972</v>
      </c>
      <c r="Q2268" s="1"/>
      <c r="R2268" s="88">
        <f t="shared" si="71"/>
        <v>-11.365300113250276</v>
      </c>
      <c r="S2268" s="1"/>
      <c r="U2268" s="1" t="str">
        <f>IF(I:I="国家开发银行","国开",IF(I:I="中国进出口银行","口行",IF(I:I="中国农业发展银行","农发","国债")))&amp;IF(G:G&lt;1,"0",G2268)</f>
        <v>国开3</v>
      </c>
      <c r="W2268" s="1"/>
      <c r="X2268" s="1"/>
    </row>
    <row r="2269" spans="1:24" ht="15.75" hidden="1" x14ac:dyDescent="0.25">
      <c r="A2269" s="113" t="str">
        <f t="shared" si="70"/>
        <v>190305.IB</v>
      </c>
      <c r="B2269" s="29" t="s">
        <v>5976</v>
      </c>
      <c r="C2269" s="29" t="s">
        <v>5977</v>
      </c>
      <c r="D2269" s="33">
        <v>43762</v>
      </c>
      <c r="E2269" s="33">
        <v>43766</v>
      </c>
      <c r="F2269" s="30">
        <v>55</v>
      </c>
      <c r="G2269" s="30">
        <v>5</v>
      </c>
      <c r="H2269" s="29" t="s">
        <v>12</v>
      </c>
      <c r="I2269" s="29" t="s">
        <v>22</v>
      </c>
      <c r="J2269" s="30">
        <v>3.4548000000000001</v>
      </c>
      <c r="K2269" s="30">
        <v>3.23</v>
      </c>
      <c r="L2269" s="30"/>
      <c r="M2269" s="30">
        <v>7.24</v>
      </c>
      <c r="N2269" s="84">
        <f>[1]!b_anal_modidura_cnbd(A2269,E2269,1)</f>
        <v>3.8443999999999998</v>
      </c>
      <c r="O2269" s="85">
        <f>[1]!b_anal_yield_cnbd(A2269,D2269-1,1)</f>
        <v>3.4998999999999998</v>
      </c>
      <c r="P2269" s="86">
        <f>IF(U:U="国开1",0.09/N2269+J2269,IF(U:U="国开3",0.14/N2269+J2269,IF(U:U="国开5",0.24/N2269+J2269,IF(U:U="国开7",0.24/N2269+J2269,IF(U:U="国开10",0.29/N2269+J2269,IF(U:U="口行1",0.08/N2269+J2269,IF(U:U="口行2",0.08/N2269+J2269,IF(U:U="口行3",0.08/N2269+J2269,IF(U:U="口行5",0.13/N2269+J2269,IF(U:U="口行7",0.13/N2269+J2269,IF(U:U="口行10",0.18/N2269+J2269,IF(U:U="农发1",0.09/N2269+J2269,IF(U:U="农发2",0.09/N2269+J2269,IF(U:U="农发3",0.09/N2269+J2269,IF(U:U="农发5",0.14/N2269+J2269,IF(U:U="农发7",0.19/N2269+J2269,IF(U:U="农发10",0.19/N2269+J2269,IF(U:U="农发20",0.24/N2269+J2269,IF(U:U="国债1",0.05/N2269+J2269,IF(U:U="国债2",0.05/N2269+J2269,IF(U:U="国债3",0.05/N2269+J2269,IF(U:U="国开0",0,IF(U:U="农发0",0,IF(U:U="国债0",0,IF(U:U="口行0",0,0.1/N2269+J2269)))))))))))))))))))))))))</f>
        <v>3.4886154198314432</v>
      </c>
      <c r="Q2269" s="1"/>
      <c r="R2269" s="88">
        <f t="shared" si="71"/>
        <v>-1.1284580168556602</v>
      </c>
      <c r="S2269" s="1"/>
      <c r="U2269" s="1" t="str">
        <f>IF(I:I="国家开发银行","国开",IF(I:I="中国进出口银行","口行",IF(I:I="中国农业发展银行","农发","国债")))&amp;IF(G:G&lt;1,"0",G2269)</f>
        <v>口行5</v>
      </c>
      <c r="W2269" s="1"/>
      <c r="X2269" s="1"/>
    </row>
    <row r="2270" spans="1:24" ht="15.75" hidden="1" x14ac:dyDescent="0.25">
      <c r="A2270" s="113" t="str">
        <f t="shared" si="70"/>
        <v>190209.IB</v>
      </c>
      <c r="B2270" s="29" t="s">
        <v>5978</v>
      </c>
      <c r="C2270" s="29" t="s">
        <v>5979</v>
      </c>
      <c r="D2270" s="33">
        <v>43762</v>
      </c>
      <c r="E2270" s="33">
        <v>43767</v>
      </c>
      <c r="F2270" s="30">
        <v>32</v>
      </c>
      <c r="G2270" s="30">
        <v>7</v>
      </c>
      <c r="H2270" s="29" t="s">
        <v>12</v>
      </c>
      <c r="I2270" s="29" t="s">
        <v>15</v>
      </c>
      <c r="J2270" s="30">
        <v>3.6837</v>
      </c>
      <c r="K2270" s="30">
        <v>5.24</v>
      </c>
      <c r="L2270" s="30"/>
      <c r="M2270" s="30">
        <v>4.5999999999999996</v>
      </c>
      <c r="N2270" s="84">
        <f>[1]!b_anal_modidura_cnbd(A2270,E2270,1)</f>
        <v>5.8874000000000004</v>
      </c>
      <c r="O2270" s="85">
        <f>[1]!b_anal_yield_cnbd(A2270,D2270-1,1)</f>
        <v>3.73</v>
      </c>
      <c r="P2270" s="86">
        <f>IF(U:U="国开1",0.09/N2270+J2270,IF(U:U="国开3",0.14/N2270+J2270,IF(U:U="国开5",0.24/N2270+J2270,IF(U:U="国开7",0.24/N2270+J2270,IF(U:U="国开10",0.29/N2270+J2270,IF(U:U="口行1",0.08/N2270+J2270,IF(U:U="口行2",0.08/N2270+J2270,IF(U:U="口行3",0.08/N2270+J2270,IF(U:U="口行5",0.13/N2270+J2270,IF(U:U="口行7",0.13/N2270+J2270,IF(U:U="口行10",0.18/N2270+J2270,IF(U:U="农发1",0.09/N2270+J2270,IF(U:U="农发2",0.09/N2270+J2270,IF(U:U="农发3",0.09/N2270+J2270,IF(U:U="农发5",0.14/N2270+J2270,IF(U:U="农发7",0.19/N2270+J2270,IF(U:U="农发10",0.19/N2270+J2270,IF(U:U="农发20",0.24/N2270+J2270,IF(U:U="国债1",0.05/N2270+J2270,IF(U:U="国债2",0.05/N2270+J2270,IF(U:U="国债3",0.05/N2270+J2270,IF(U:U="国开0",0,IF(U:U="农发0",0,IF(U:U="国债0",0,IF(U:U="口行0",0,0.1/N2270+J2270)))))))))))))))))))))))))</f>
        <v>3.724465023609743</v>
      </c>
      <c r="Q2270" s="1"/>
      <c r="R2270" s="88">
        <f t="shared" si="71"/>
        <v>-0.55349763902570182</v>
      </c>
      <c r="S2270" s="1"/>
      <c r="U2270" s="1" t="str">
        <f>IF(I:I="国家开发银行","国开",IF(I:I="中国进出口银行","口行",IF(I:I="中国农业发展银行","农发","国债")))&amp;IF(G:G&lt;1,"0",G2270)</f>
        <v>国开7</v>
      </c>
      <c r="W2270" s="1"/>
      <c r="X2270" s="1"/>
    </row>
    <row r="2271" spans="1:24" ht="15.75" hidden="1" x14ac:dyDescent="0.25">
      <c r="A2271" s="113" t="str">
        <f t="shared" si="70"/>
        <v>190407.IB</v>
      </c>
      <c r="B2271" s="29" t="s">
        <v>5980</v>
      </c>
      <c r="C2271" s="29" t="s">
        <v>5981</v>
      </c>
      <c r="D2271" s="33">
        <v>43766</v>
      </c>
      <c r="E2271" s="33">
        <v>43768</v>
      </c>
      <c r="F2271" s="30">
        <v>30</v>
      </c>
      <c r="G2271" s="30">
        <v>3</v>
      </c>
      <c r="H2271" s="29" t="s">
        <v>12</v>
      </c>
      <c r="I2271" s="29" t="s">
        <v>41</v>
      </c>
      <c r="J2271" s="30">
        <v>3.0268000000000002</v>
      </c>
      <c r="K2271" s="30">
        <v>3.54</v>
      </c>
      <c r="L2271" s="30"/>
      <c r="M2271" s="30">
        <v>1.39</v>
      </c>
      <c r="N2271" s="84">
        <f>[1]!b_anal_modidura_cnbd(A2271,E2271,1)</f>
        <v>2.5407999999999999</v>
      </c>
      <c r="O2271" s="85">
        <f>[1]!b_anal_yield_cnbd(A2271,D2271,1)</f>
        <v>3.1</v>
      </c>
      <c r="P2271" s="86">
        <f>IF(U:U="国开1",0.09/N2271+J2271,IF(U:U="国开3",0.14/N2271+J2271,IF(U:U="国开5",0.24/N2271+J2271,IF(U:U="国开7",0.24/N2271+J2271,IF(U:U="国开10",0.29/N2271+J2271,IF(U:U="口行1",0.08/N2271+J2271,IF(U:U="口行2",0.08/N2271+J2271,IF(U:U="口行3",0.08/N2271+J2271,IF(U:U="口行5",0.13/N2271+J2271,IF(U:U="口行7",0.13/N2271+J2271,IF(U:U="口行10",0.18/N2271+J2271,IF(U:U="农发1",0.09/N2271+J2271,IF(U:U="农发2",0.09/N2271+J2271,IF(U:U="农发3",0.09/N2271+J2271,IF(U:U="农发5",0.14/N2271+J2271,IF(U:U="农发7",0.19/N2271+J2271,IF(U:U="农发10",0.19/N2271+J2271,IF(U:U="农发20",0.24/N2271+J2271,IF(U:U="国债1",0.05/N2271+J2271,IF(U:U="国债2",0.05/N2271+J2271,IF(U:U="国债3",0.05/N2271+J2271,IF(U:U="国开0",0,IF(U:U="农发0",0,IF(U:U="国债0",0,IF(U:U="口行0",0,0.1/N2271+J2271)))))))))))))))))))))))))</f>
        <v>3.062221914357683</v>
      </c>
      <c r="Q2271" s="1"/>
      <c r="R2271" s="88">
        <f t="shared" si="71"/>
        <v>-3.7778085642317105</v>
      </c>
      <c r="S2271" s="1"/>
      <c r="U2271" s="1" t="str">
        <f>IF(I:I="国家开发银行","国开",IF(I:I="中国进出口银行","口行",IF(I:I="中国农业发展银行","农发","国债")))&amp;IF(G:G&lt;1,"0",G2271)</f>
        <v>农发3</v>
      </c>
      <c r="W2271" s="1"/>
      <c r="X2271" s="1"/>
    </row>
    <row r="2272" spans="1:24" ht="15.75" hidden="1" x14ac:dyDescent="0.25">
      <c r="A2272" s="113" t="str">
        <f t="shared" ref="A2272:A2335" si="72">LEFT(B2272,IFERROR(FIND("X",B2272,7),FIND("Z",B2272,7))-1)&amp;".IB"</f>
        <v>190409.IB</v>
      </c>
      <c r="B2272" s="29" t="s">
        <v>5982</v>
      </c>
      <c r="C2272" s="29" t="s">
        <v>5983</v>
      </c>
      <c r="D2272" s="33">
        <v>43766</v>
      </c>
      <c r="E2272" s="33">
        <v>43768</v>
      </c>
      <c r="F2272" s="30">
        <v>50</v>
      </c>
      <c r="G2272" s="30">
        <v>5</v>
      </c>
      <c r="H2272" s="29" t="s">
        <v>12</v>
      </c>
      <c r="I2272" s="29" t="s">
        <v>41</v>
      </c>
      <c r="J2272" s="30">
        <v>3.5009000000000001</v>
      </c>
      <c r="K2272" s="30">
        <v>2.09</v>
      </c>
      <c r="L2272" s="30"/>
      <c r="M2272" s="30">
        <v>1.42</v>
      </c>
      <c r="N2272" s="84">
        <f>[1]!b_anal_modidura_cnbd(A2272,E2272,1)</f>
        <v>4.3268000000000004</v>
      </c>
      <c r="O2272" s="85">
        <f>[1]!b_anal_yield_cnbd(A2272,D2272,1)</f>
        <v>3.5299</v>
      </c>
      <c r="P2272" s="86">
        <f>IF(U:U="国开1",0.09/N2272+J2272,IF(U:U="国开3",0.14/N2272+J2272,IF(U:U="国开5",0.24/N2272+J2272,IF(U:U="国开7",0.24/N2272+J2272,IF(U:U="国开10",0.29/N2272+J2272,IF(U:U="口行1",0.08/N2272+J2272,IF(U:U="口行2",0.08/N2272+J2272,IF(U:U="口行3",0.08/N2272+J2272,IF(U:U="口行5",0.13/N2272+J2272,IF(U:U="口行7",0.13/N2272+J2272,IF(U:U="口行10",0.18/N2272+J2272,IF(U:U="农发1",0.09/N2272+J2272,IF(U:U="农发2",0.09/N2272+J2272,IF(U:U="农发3",0.09/N2272+J2272,IF(U:U="农发5",0.14/N2272+J2272,IF(U:U="农发7",0.19/N2272+J2272,IF(U:U="农发10",0.19/N2272+J2272,IF(U:U="农发20",0.24/N2272+J2272,IF(U:U="国债1",0.05/N2272+J2272,IF(U:U="国债2",0.05/N2272+J2272,IF(U:U="国债3",0.05/N2272+J2272,IF(U:U="国开0",0,IF(U:U="农发0",0,IF(U:U="国债0",0,IF(U:U="口行0",0,0.1/N2272+J2272)))))))))))))))))))))))))</f>
        <v>3.5332564759175371</v>
      </c>
      <c r="Q2272" s="1"/>
      <c r="R2272" s="88">
        <f t="shared" si="71"/>
        <v>0.33564759175370718</v>
      </c>
      <c r="S2272" s="1"/>
      <c r="U2272" s="1" t="str">
        <f>IF(I:I="国家开发银行","国开",IF(I:I="中国进出口银行","口行",IF(I:I="中国农业发展银行","农发","国债")))&amp;IF(G:G&lt;1,"0",G2272)</f>
        <v>农发5</v>
      </c>
      <c r="W2272" s="1"/>
      <c r="X2272" s="1"/>
    </row>
    <row r="2273" spans="1:24" ht="15.75" hidden="1" x14ac:dyDescent="0.25">
      <c r="A2273" s="113" t="str">
        <f t="shared" si="72"/>
        <v>190215.IB</v>
      </c>
      <c r="B2273" s="29" t="s">
        <v>5984</v>
      </c>
      <c r="C2273" s="29" t="s">
        <v>5985</v>
      </c>
      <c r="D2273" s="33">
        <v>43767</v>
      </c>
      <c r="E2273" s="33">
        <v>43770</v>
      </c>
      <c r="F2273" s="30">
        <v>120</v>
      </c>
      <c r="G2273" s="30">
        <v>10</v>
      </c>
      <c r="H2273" s="29" t="s">
        <v>12</v>
      </c>
      <c r="I2273" s="29" t="s">
        <v>15</v>
      </c>
      <c r="J2273" s="30">
        <v>3.6642000000000001</v>
      </c>
      <c r="K2273" s="30">
        <v>2.61</v>
      </c>
      <c r="L2273" s="30"/>
      <c r="M2273" s="30">
        <v>2.65</v>
      </c>
      <c r="N2273" s="84">
        <f>[1]!b_anal_modidura_cnbd(A2273,E2273,1)</f>
        <v>8.1889000000000003</v>
      </c>
      <c r="O2273" s="85">
        <f>[1]!b_anal_yield_cnbd(A2273,D2273-1,1)</f>
        <v>3.6850000000000001</v>
      </c>
      <c r="P2273" s="86">
        <f>IF(U:U="国开1",0.09/N2273+J2273,IF(U:U="国开3",0.14/N2273+J2273,IF(U:U="国开5",0.24/N2273+J2273,IF(U:U="国开7",0.24/N2273+J2273,IF(U:U="国开10",0.29/N2273+J2273,IF(U:U="口行1",0.08/N2273+J2273,IF(U:U="口行2",0.08/N2273+J2273,IF(U:U="口行3",0.08/N2273+J2273,IF(U:U="口行5",0.13/N2273+J2273,IF(U:U="口行7",0.13/N2273+J2273,IF(U:U="口行10",0.18/N2273+J2273,IF(U:U="农发1",0.09/N2273+J2273,IF(U:U="农发2",0.09/N2273+J2273,IF(U:U="农发3",0.09/N2273+J2273,IF(U:U="农发5",0.14/N2273+J2273,IF(U:U="农发7",0.19/N2273+J2273,IF(U:U="农发10",0.19/N2273+J2273,IF(U:U="农发20",0.24/N2273+J2273,IF(U:U="国债1",0.05/N2273+J2273,IF(U:U="国债2",0.05/N2273+J2273,IF(U:U="国债3",0.05/N2273+J2273,IF(U:U="国开0",0,IF(U:U="农发0",0,IF(U:U="国债0",0,IF(U:U="口行0",0,0.1/N2273+J2273)))))))))))))))))))))))))</f>
        <v>3.6996137918401741</v>
      </c>
      <c r="Q2273" s="1"/>
      <c r="R2273" s="88">
        <f t="shared" si="71"/>
        <v>1.4613791840174084</v>
      </c>
      <c r="S2273" s="1"/>
      <c r="U2273" s="1" t="str">
        <f>IF(I:I="国家开发银行","国开",IF(I:I="中国进出口银行","口行",IF(I:I="中国农业发展银行","农发","国债")))&amp;IF(G:G&lt;1,"0",G2273)</f>
        <v>国开10</v>
      </c>
      <c r="W2273" s="1"/>
      <c r="X2273" s="1"/>
    </row>
    <row r="2274" spans="1:24" ht="15.75" hidden="1" x14ac:dyDescent="0.25">
      <c r="A2274" s="113" t="str">
        <f t="shared" si="72"/>
        <v>190208.IB</v>
      </c>
      <c r="B2274" s="29" t="s">
        <v>5986</v>
      </c>
      <c r="C2274" s="29" t="s">
        <v>5987</v>
      </c>
      <c r="D2274" s="33">
        <v>43767</v>
      </c>
      <c r="E2274" s="33">
        <v>43770</v>
      </c>
      <c r="F2274" s="30">
        <v>60</v>
      </c>
      <c r="G2274" s="30">
        <v>5</v>
      </c>
      <c r="H2274" s="29" t="s">
        <v>12</v>
      </c>
      <c r="I2274" s="29" t="s">
        <v>15</v>
      </c>
      <c r="J2274" s="30">
        <v>3.4310999999999998</v>
      </c>
      <c r="K2274" s="30">
        <v>3.97</v>
      </c>
      <c r="L2274" s="30"/>
      <c r="M2274" s="30">
        <v>2.63</v>
      </c>
      <c r="N2274" s="84">
        <f>[1]!b_anal_modidura_cnbd(A2274,E2274,1)</f>
        <v>4.1959</v>
      </c>
      <c r="O2274" s="85">
        <f>[1]!b_anal_yield_cnbd(A2274,D2274-1,1)</f>
        <v>3.4824000000000002</v>
      </c>
      <c r="P2274" s="86">
        <f>IF(U:U="国开1",0.09/N2274+J2274,IF(U:U="国开3",0.14/N2274+J2274,IF(U:U="国开5",0.24/N2274+J2274,IF(U:U="国开7",0.24/N2274+J2274,IF(U:U="国开10",0.29/N2274+J2274,IF(U:U="口行1",0.08/N2274+J2274,IF(U:U="口行2",0.08/N2274+J2274,IF(U:U="口行3",0.08/N2274+J2274,IF(U:U="口行5",0.13/N2274+J2274,IF(U:U="口行7",0.13/N2274+J2274,IF(U:U="口行10",0.18/N2274+J2274,IF(U:U="农发1",0.09/N2274+J2274,IF(U:U="农发2",0.09/N2274+J2274,IF(U:U="农发3",0.09/N2274+J2274,IF(U:U="农发5",0.14/N2274+J2274,IF(U:U="农发7",0.19/N2274+J2274,IF(U:U="农发10",0.19/N2274+J2274,IF(U:U="农发20",0.24/N2274+J2274,IF(U:U="国债1",0.05/N2274+J2274,IF(U:U="国债2",0.05/N2274+J2274,IF(U:U="国债3",0.05/N2274+J2274,IF(U:U="国开0",0,IF(U:U="农发0",0,IF(U:U="国债0",0,IF(U:U="口行0",0,0.1/N2274+J2274)))))))))))))))))))))))))</f>
        <v>3.4882986939631544</v>
      </c>
      <c r="Q2274" s="1"/>
      <c r="R2274" s="88">
        <f t="shared" si="71"/>
        <v>0.58986939631542334</v>
      </c>
      <c r="S2274" s="1"/>
      <c r="U2274" s="1" t="str">
        <f>IF(I:I="国家开发银行","国开",IF(I:I="中国进出口银行","口行",IF(I:I="中国农业发展银行","农发","国债")))&amp;IF(G:G&lt;1,"0",G2274)</f>
        <v>国开5</v>
      </c>
      <c r="W2274" s="1"/>
      <c r="X2274" s="1"/>
    </row>
    <row r="2275" spans="1:24" ht="15.75" hidden="1" x14ac:dyDescent="0.25">
      <c r="A2275" s="113" t="str">
        <f t="shared" si="72"/>
        <v>190408.IB</v>
      </c>
      <c r="B2275" s="29" t="s">
        <v>5988</v>
      </c>
      <c r="C2275" s="29" t="s">
        <v>5989</v>
      </c>
      <c r="D2275" s="33">
        <v>43768</v>
      </c>
      <c r="E2275" s="33">
        <v>43773</v>
      </c>
      <c r="F2275" s="30">
        <v>50</v>
      </c>
      <c r="G2275" s="30">
        <v>7</v>
      </c>
      <c r="H2275" s="29" t="s">
        <v>12</v>
      </c>
      <c r="I2275" s="29" t="s">
        <v>41</v>
      </c>
      <c r="J2275" s="30">
        <v>3.8860999999999999</v>
      </c>
      <c r="K2275" s="30">
        <v>2.27</v>
      </c>
      <c r="L2275" s="30"/>
      <c r="M2275" s="30">
        <v>1.61</v>
      </c>
      <c r="N2275" s="84">
        <f>[1]!b_anal_modidura_cnbd(A2275,E2275,1)</f>
        <v>5.7824999999999998</v>
      </c>
      <c r="O2275" s="85">
        <f>[1]!b_anal_yield_cnbd(A2275,D2275-1,1)</f>
        <v>3.82</v>
      </c>
      <c r="P2275" s="86">
        <f>IF(U:U="国开1",0.09/N2275+J2275,IF(U:U="国开3",0.14/N2275+J2275,IF(U:U="国开5",0.24/N2275+J2275,IF(U:U="国开7",0.24/N2275+J2275,IF(U:U="国开10",0.29/N2275+J2275,IF(U:U="口行1",0.08/N2275+J2275,IF(U:U="口行2",0.08/N2275+J2275,IF(U:U="口行3",0.08/N2275+J2275,IF(U:U="口行5",0.13/N2275+J2275,IF(U:U="口行7",0.13/N2275+J2275,IF(U:U="口行10",0.18/N2275+J2275,IF(U:U="农发1",0.09/N2275+J2275,IF(U:U="农发2",0.09/N2275+J2275,IF(U:U="农发3",0.09/N2275+J2275,IF(U:U="农发5",0.14/N2275+J2275,IF(U:U="农发7",0.19/N2275+J2275,IF(U:U="农发10",0.19/N2275+J2275,IF(U:U="农发20",0.24/N2275+J2275,IF(U:U="国债1",0.05/N2275+J2275,IF(U:U="国债2",0.05/N2275+J2275,IF(U:U="国债3",0.05/N2275+J2275,IF(U:U="国开0",0,IF(U:U="农发0",0,IF(U:U="国债0",0,IF(U:U="口行0",0,0.1/N2275+J2275)))))))))))))))))))))))))</f>
        <v>3.9189577604842194</v>
      </c>
      <c r="Q2275" s="1"/>
      <c r="R2275" s="88">
        <f t="shared" si="71"/>
        <v>9.8957760484219559</v>
      </c>
      <c r="S2275" s="1"/>
      <c r="U2275" s="1" t="str">
        <f>IF(I:I="国家开发银行","国开",IF(I:I="中国进出口银行","口行",IF(I:I="中国农业发展银行","农发","国债")))&amp;IF(G:G&lt;1,"0",G2275)</f>
        <v>农发7</v>
      </c>
      <c r="W2275" s="1"/>
      <c r="X2275" s="1"/>
    </row>
    <row r="2276" spans="1:24" ht="15.75" hidden="1" x14ac:dyDescent="0.25">
      <c r="A2276" s="113" t="str">
        <f t="shared" si="72"/>
        <v>190406.IB</v>
      </c>
      <c r="B2276" s="29" t="s">
        <v>5990</v>
      </c>
      <c r="C2276" s="29" t="s">
        <v>5991</v>
      </c>
      <c r="D2276" s="33">
        <v>43768</v>
      </c>
      <c r="E2276" s="33">
        <v>43773</v>
      </c>
      <c r="F2276" s="30">
        <v>70</v>
      </c>
      <c r="G2276" s="30">
        <v>10</v>
      </c>
      <c r="H2276" s="29" t="s">
        <v>12</v>
      </c>
      <c r="I2276" s="29" t="s">
        <v>41</v>
      </c>
      <c r="J2276" s="30">
        <v>3.9087999999999998</v>
      </c>
      <c r="K2276" s="30">
        <v>3.48</v>
      </c>
      <c r="L2276" s="30"/>
      <c r="M2276" s="30">
        <v>4.49</v>
      </c>
      <c r="N2276" s="84">
        <f>[1]!b_anal_modidura_cnbd(A2276,E2276,1)</f>
        <v>7.8914999999999997</v>
      </c>
      <c r="O2276" s="85">
        <f>[1]!b_anal_yield_cnbd(A2276,D2276-1,1)</f>
        <v>3.89</v>
      </c>
      <c r="P2276" s="86">
        <f>IF(U:U="国开1",0.09/N2276+J2276,IF(U:U="国开3",0.14/N2276+J2276,IF(U:U="国开5",0.24/N2276+J2276,IF(U:U="国开7",0.24/N2276+J2276,IF(U:U="国开10",0.29/N2276+J2276,IF(U:U="口行1",0.08/N2276+J2276,IF(U:U="口行2",0.08/N2276+J2276,IF(U:U="口行3",0.08/N2276+J2276,IF(U:U="口行5",0.13/N2276+J2276,IF(U:U="口行7",0.13/N2276+J2276,IF(U:U="口行10",0.18/N2276+J2276,IF(U:U="农发1",0.09/N2276+J2276,IF(U:U="农发2",0.09/N2276+J2276,IF(U:U="农发3",0.09/N2276+J2276,IF(U:U="农发5",0.14/N2276+J2276,IF(U:U="农发7",0.19/N2276+J2276,IF(U:U="农发10",0.19/N2276+J2276,IF(U:U="农发20",0.24/N2276+J2276,IF(U:U="国债1",0.05/N2276+J2276,IF(U:U="国债2",0.05/N2276+J2276,IF(U:U="国债3",0.05/N2276+J2276,IF(U:U="国开0",0,IF(U:U="农发0",0,IF(U:U="国债0",0,IF(U:U="口行0",0,0.1/N2276+J2276)))))))))))))))))))))))))</f>
        <v>3.9328765380472657</v>
      </c>
      <c r="Q2276" s="1"/>
      <c r="R2276" s="88">
        <f t="shared" si="71"/>
        <v>4.2876538047265544</v>
      </c>
      <c r="S2276" s="1"/>
      <c r="U2276" s="1" t="str">
        <f>IF(I:I="国家开发银行","国开",IF(I:I="中国进出口银行","口行",IF(I:I="中国农业发展银行","农发","国债")))&amp;IF(G:G&lt;1,"0",G2276)</f>
        <v>农发10</v>
      </c>
      <c r="W2276" s="1"/>
      <c r="X2276" s="1"/>
    </row>
    <row r="2277" spans="1:24" ht="15.75" hidden="1" x14ac:dyDescent="0.25">
      <c r="A2277" s="113" t="str">
        <f t="shared" si="72"/>
        <v>190305.IB</v>
      </c>
      <c r="B2277" s="29" t="s">
        <v>5992</v>
      </c>
      <c r="C2277" s="29" t="s">
        <v>5993</v>
      </c>
      <c r="D2277" s="33">
        <v>43769</v>
      </c>
      <c r="E2277" s="33">
        <v>43773</v>
      </c>
      <c r="F2277" s="30">
        <v>60.5</v>
      </c>
      <c r="G2277" s="30">
        <v>5</v>
      </c>
      <c r="H2277" s="29" t="s">
        <v>12</v>
      </c>
      <c r="I2277" s="29" t="s">
        <v>22</v>
      </c>
      <c r="J2277" s="30">
        <v>3.5954999999999999</v>
      </c>
      <c r="K2277" s="30">
        <v>3.99</v>
      </c>
      <c r="L2277" s="30"/>
      <c r="M2277" s="30">
        <v>3.1</v>
      </c>
      <c r="N2277" s="84">
        <f>[1]!b_anal_modidura_cnbd(A2277,E2277,1)</f>
        <v>3.8220999999999998</v>
      </c>
      <c r="O2277" s="85">
        <f>[1]!b_anal_yield_cnbd(A2277,D2277-1,1)</f>
        <v>3.6223000000000001</v>
      </c>
      <c r="P2277" s="86">
        <f>IF(U:U="国开1",0.09/N2277+J2277,IF(U:U="国开3",0.14/N2277+J2277,IF(U:U="国开5",0.24/N2277+J2277,IF(U:U="国开7",0.24/N2277+J2277,IF(U:U="国开10",0.29/N2277+J2277,IF(U:U="口行1",0.08/N2277+J2277,IF(U:U="口行2",0.08/N2277+J2277,IF(U:U="口行3",0.08/N2277+J2277,IF(U:U="口行5",0.13/N2277+J2277,IF(U:U="口行7",0.13/N2277+J2277,IF(U:U="口行10",0.18/N2277+J2277,IF(U:U="农发1",0.09/N2277+J2277,IF(U:U="农发2",0.09/N2277+J2277,IF(U:U="农发3",0.09/N2277+J2277,IF(U:U="农发5",0.14/N2277+J2277,IF(U:U="农发7",0.19/N2277+J2277,IF(U:U="农发10",0.19/N2277+J2277,IF(U:U="农发20",0.24/N2277+J2277,IF(U:U="国债1",0.05/N2277+J2277,IF(U:U="国债2",0.05/N2277+J2277,IF(U:U="国债3",0.05/N2277+J2277,IF(U:U="国开0",0,IF(U:U="农发0",0,IF(U:U="国债0",0,IF(U:U="口行0",0,0.1/N2277+J2277)))))))))))))))))))))))))</f>
        <v>3.6295127155228801</v>
      </c>
      <c r="Q2277" s="1"/>
      <c r="R2277" s="88">
        <f t="shared" si="71"/>
        <v>0.72127155228800532</v>
      </c>
      <c r="S2277" s="1"/>
      <c r="U2277" s="1" t="str">
        <f>IF(I:I="国家开发银行","国开",IF(I:I="中国进出口银行","口行",IF(I:I="中国农业发展银行","农发","国债")))&amp;IF(G:G&lt;1,"0",G2277)</f>
        <v>口行5</v>
      </c>
      <c r="W2277" s="1"/>
      <c r="X2277" s="1"/>
    </row>
    <row r="2278" spans="1:24" ht="15.75" hidden="1" x14ac:dyDescent="0.25">
      <c r="A2278" s="113" t="str">
        <f>B2278</f>
        <v>190308.IB</v>
      </c>
      <c r="B2278" s="29" t="s">
        <v>5994</v>
      </c>
      <c r="C2278" s="29" t="s">
        <v>5995</v>
      </c>
      <c r="D2278" s="33">
        <v>43769</v>
      </c>
      <c r="E2278" s="33">
        <v>43773</v>
      </c>
      <c r="F2278" s="30">
        <v>40</v>
      </c>
      <c r="G2278" s="30">
        <v>3</v>
      </c>
      <c r="H2278" s="29" t="s">
        <v>12</v>
      </c>
      <c r="I2278" s="29" t="s">
        <v>22</v>
      </c>
      <c r="J2278" s="114">
        <f>[1]!b_info_couponrate(A2278)</f>
        <v>3.23</v>
      </c>
      <c r="K2278" s="30">
        <v>2.95</v>
      </c>
      <c r="L2278" s="30"/>
      <c r="M2278" s="30">
        <v>2</v>
      </c>
      <c r="N2278" s="84">
        <f>[1]!b_anal_modidura_cnbd(A2278,E2278,1)</f>
        <v>2.8144</v>
      </c>
      <c r="O2278" s="85">
        <f>[1]!b_anal_yield_cnbd(A2278,E2278,1)</f>
        <v>3.2911000000000001</v>
      </c>
      <c r="P2278" s="86">
        <f>IF(U:U="国开1",0.09/N2278+J2278,IF(U:U="国开3",0.14/N2278+J2278,IF(U:U="国开5",0.24/N2278+J2278,IF(U:U="国开7",0.24/N2278+J2278,IF(U:U="国开10",0.29/N2278+J2278,IF(U:U="口行1",0.08/N2278+J2278,IF(U:U="口行2",0.08/N2278+J2278,IF(U:U="口行3",0.08/N2278+J2278,IF(U:U="口行5",0.13/N2278+J2278,IF(U:U="口行7",0.13/N2278+J2278,IF(U:U="口行10",0.18/N2278+J2278,IF(U:U="农发1",0.09/N2278+J2278,IF(U:U="农发2",0.09/N2278+J2278,IF(U:U="农发3",0.09/N2278+J2278,IF(U:U="农发5",0.14/N2278+J2278,IF(U:U="农发7",0.19/N2278+J2278,IF(U:U="农发10",0.19/N2278+J2278,IF(U:U="农发20",0.24/N2278+J2278,IF(U:U="国债1",0.05/N2278+J2278,IF(U:U="国债2",0.05/N2278+J2278,IF(U:U="国债3",0.05/N2278+J2278,IF(U:U="国开0",0,IF(U:U="农发0",0,IF(U:U="国债0",0,IF(U:U="口行0",0,0.1/N2278+J2278)))))))))))))))))))))))))</f>
        <v>3.2584252416145536</v>
      </c>
      <c r="Q2278" s="1"/>
      <c r="R2278" s="88">
        <f t="shared" si="71"/>
        <v>-3.2674758385446534</v>
      </c>
      <c r="S2278" s="1"/>
      <c r="U2278" s="1" t="str">
        <f>IF(I:I="国家开发银行","国开",IF(I:I="中国进出口银行","口行",IF(I:I="中国农业发展银行","农发","国债")))&amp;IF(G:G&lt;1,"0",G2278)</f>
        <v>口行3</v>
      </c>
      <c r="W2278" s="1"/>
      <c r="X2278" s="1"/>
    </row>
    <row r="2279" spans="1:24" ht="15.75" hidden="1" x14ac:dyDescent="0.25">
      <c r="A2279" s="113" t="str">
        <f t="shared" si="72"/>
        <v>190209.IB</v>
      </c>
      <c r="B2279" s="29" t="s">
        <v>5996</v>
      </c>
      <c r="C2279" s="29" t="s">
        <v>5997</v>
      </c>
      <c r="D2279" s="33">
        <v>43769</v>
      </c>
      <c r="E2279" s="33">
        <v>43773</v>
      </c>
      <c r="F2279" s="30">
        <v>30</v>
      </c>
      <c r="G2279" s="30">
        <v>7</v>
      </c>
      <c r="H2279" s="29" t="s">
        <v>12</v>
      </c>
      <c r="I2279" s="29" t="s">
        <v>15</v>
      </c>
      <c r="J2279" s="30">
        <v>3.7553000000000001</v>
      </c>
      <c r="K2279" s="30">
        <v>6.63</v>
      </c>
      <c r="L2279" s="30"/>
      <c r="M2279" s="30">
        <v>1.81</v>
      </c>
      <c r="N2279" s="84">
        <f>[1]!b_anal_modidura_cnbd(A2279,E2279,1)</f>
        <v>5.8712999999999997</v>
      </c>
      <c r="O2279" s="85">
        <f>[1]!b_anal_yield_cnbd(A2279,D2279-1,1)</f>
        <v>3.8298999999999999</v>
      </c>
      <c r="P2279" s="86">
        <f>IF(U:U="国开1",0.09/N2279+J2279,IF(U:U="国开3",0.14/N2279+J2279,IF(U:U="国开5",0.24/N2279+J2279,IF(U:U="国开7",0.24/N2279+J2279,IF(U:U="国开10",0.29/N2279+J2279,IF(U:U="口行1",0.08/N2279+J2279,IF(U:U="口行2",0.08/N2279+J2279,IF(U:U="口行3",0.08/N2279+J2279,IF(U:U="口行5",0.13/N2279+J2279,IF(U:U="口行7",0.13/N2279+J2279,IF(U:U="口行10",0.18/N2279+J2279,IF(U:U="农发1",0.09/N2279+J2279,IF(U:U="农发2",0.09/N2279+J2279,IF(U:U="农发3",0.09/N2279+J2279,IF(U:U="农发5",0.14/N2279+J2279,IF(U:U="农发7",0.19/N2279+J2279,IF(U:U="农发10",0.19/N2279+J2279,IF(U:U="农发20",0.24/N2279+J2279,IF(U:U="国债1",0.05/N2279+J2279,IF(U:U="国债2",0.05/N2279+J2279,IF(U:U="国债3",0.05/N2279+J2279,IF(U:U="国开0",0,IF(U:U="农发0",0,IF(U:U="国债0",0,IF(U:U="口行0",0,0.1/N2279+J2279)))))))))))))))))))))))))</f>
        <v>3.7961768075213325</v>
      </c>
      <c r="Q2279" s="1"/>
      <c r="R2279" s="88">
        <f t="shared" si="71"/>
        <v>-3.3723192478667396</v>
      </c>
      <c r="S2279" s="1"/>
      <c r="U2279" s="1" t="str">
        <f>IF(I:I="国家开发银行","国开",IF(I:I="中国进出口银行","口行",IF(I:I="中国农业发展银行","农发","国债")))&amp;IF(G:G&lt;1,"0",G2279)</f>
        <v>国开7</v>
      </c>
      <c r="W2279" s="1"/>
      <c r="X2279" s="1"/>
    </row>
    <row r="2280" spans="1:24" ht="15.75" hidden="1" x14ac:dyDescent="0.25">
      <c r="A2280" s="113" t="str">
        <f t="shared" si="72"/>
        <v>190310.IB</v>
      </c>
      <c r="B2280" s="29" t="s">
        <v>5998</v>
      </c>
      <c r="C2280" s="29" t="s">
        <v>5999</v>
      </c>
      <c r="D2280" s="33">
        <v>43769</v>
      </c>
      <c r="E2280" s="33">
        <v>43773</v>
      </c>
      <c r="F2280" s="30">
        <v>60</v>
      </c>
      <c r="G2280" s="30">
        <v>10</v>
      </c>
      <c r="H2280" s="29" t="s">
        <v>12</v>
      </c>
      <c r="I2280" s="29" t="s">
        <v>22</v>
      </c>
      <c r="J2280" s="30">
        <v>3.8807999999999998</v>
      </c>
      <c r="K2280" s="30">
        <v>6.09</v>
      </c>
      <c r="L2280" s="30"/>
      <c r="M2280" s="30">
        <v>3.14</v>
      </c>
      <c r="N2280" s="84">
        <f>[1]!b_anal_modidura_cnbd(A2280,E2280,1)</f>
        <v>7.7210999999999999</v>
      </c>
      <c r="O2280" s="85">
        <f>[1]!b_anal_yield_cnbd(A2280,D2280-1,1)</f>
        <v>3.93</v>
      </c>
      <c r="P2280" s="86">
        <f>IF(U:U="国开1",0.09/N2280+J2280,IF(U:U="国开3",0.14/N2280+J2280,IF(U:U="国开5",0.24/N2280+J2280,IF(U:U="国开7",0.24/N2280+J2280,IF(U:U="国开10",0.29/N2280+J2280,IF(U:U="口行1",0.08/N2280+J2280,IF(U:U="口行2",0.08/N2280+J2280,IF(U:U="口行3",0.08/N2280+J2280,IF(U:U="口行5",0.13/N2280+J2280,IF(U:U="口行7",0.13/N2280+J2280,IF(U:U="口行10",0.18/N2280+J2280,IF(U:U="农发1",0.09/N2280+J2280,IF(U:U="农发2",0.09/N2280+J2280,IF(U:U="农发3",0.09/N2280+J2280,IF(U:U="农发5",0.14/N2280+J2280,IF(U:U="农发7",0.19/N2280+J2280,IF(U:U="农发10",0.19/N2280+J2280,IF(U:U="农发20",0.24/N2280+J2280,IF(U:U="国债1",0.05/N2280+J2280,IF(U:U="国债2",0.05/N2280+J2280,IF(U:U="国债3",0.05/N2280+J2280,IF(U:U="国开0",0,IF(U:U="农发0",0,IF(U:U="国债0",0,IF(U:U="口行0",0,0.1/N2280+J2280)))))))))))))))))))))))))</f>
        <v>3.9041127404126352</v>
      </c>
      <c r="Q2280" s="1"/>
      <c r="R2280" s="88">
        <f t="shared" si="71"/>
        <v>-2.588725958736493</v>
      </c>
      <c r="S2280" s="1"/>
      <c r="U2280" s="1" t="str">
        <f>IF(I:I="国家开发银行","国开",IF(I:I="中国进出口银行","口行",IF(I:I="中国农业发展银行","农发","国债")))&amp;IF(G:G&lt;1,"0",G2280)</f>
        <v>口行10</v>
      </c>
      <c r="W2280" s="1"/>
      <c r="X2280" s="1"/>
    </row>
    <row r="2281" spans="1:24" ht="15.75" hidden="1" x14ac:dyDescent="0.25">
      <c r="A2281" s="113" t="str">
        <f t="shared" si="72"/>
        <v>190214.IB</v>
      </c>
      <c r="B2281" s="29" t="s">
        <v>6000</v>
      </c>
      <c r="C2281" s="29" t="s">
        <v>6001</v>
      </c>
      <c r="D2281" s="33">
        <v>43769</v>
      </c>
      <c r="E2281" s="33">
        <v>43773</v>
      </c>
      <c r="F2281" s="30">
        <v>50</v>
      </c>
      <c r="G2281" s="30">
        <v>3</v>
      </c>
      <c r="H2281" s="29" t="s">
        <v>12</v>
      </c>
      <c r="I2281" s="29" t="s">
        <v>15</v>
      </c>
      <c r="J2281" s="30">
        <v>3.2242999999999999</v>
      </c>
      <c r="K2281" s="30">
        <v>3.64</v>
      </c>
      <c r="L2281" s="30"/>
      <c r="M2281" s="30">
        <v>1.22</v>
      </c>
      <c r="N2281" s="84">
        <f>[1]!b_anal_modidura_cnbd(A2281,E2281,1)</f>
        <v>2.7951000000000001</v>
      </c>
      <c r="O2281" s="85">
        <f>[1]!b_anal_yield_cnbd(A2281,D2281-1,1)</f>
        <v>3.2907000000000002</v>
      </c>
      <c r="P2281" s="86">
        <f>IF(U:U="国开1",0.09/N2281+J2281,IF(U:U="国开3",0.14/N2281+J2281,IF(U:U="国开5",0.24/N2281+J2281,IF(U:U="国开7",0.24/N2281+J2281,IF(U:U="国开10",0.29/N2281+J2281,IF(U:U="口行1",0.08/N2281+J2281,IF(U:U="口行2",0.08/N2281+J2281,IF(U:U="口行3",0.08/N2281+J2281,IF(U:U="口行5",0.13/N2281+J2281,IF(U:U="口行7",0.13/N2281+J2281,IF(U:U="口行10",0.18/N2281+J2281,IF(U:U="农发1",0.09/N2281+J2281,IF(U:U="农发2",0.09/N2281+J2281,IF(U:U="农发3",0.09/N2281+J2281,IF(U:U="农发5",0.14/N2281+J2281,IF(U:U="农发7",0.19/N2281+J2281,IF(U:U="农发10",0.19/N2281+J2281,IF(U:U="农发20",0.24/N2281+J2281,IF(U:U="国债1",0.05/N2281+J2281,IF(U:U="国债2",0.05/N2281+J2281,IF(U:U="国债3",0.05/N2281+J2281,IF(U:U="国开0",0,IF(U:U="农发0",0,IF(U:U="国债0",0,IF(U:U="口行0",0,0.1/N2281+J2281)))))))))))))))))))))))))</f>
        <v>3.2743876533934384</v>
      </c>
      <c r="Q2281" s="1"/>
      <c r="R2281" s="88">
        <f t="shared" si="71"/>
        <v>-1.6312346606561778</v>
      </c>
      <c r="S2281" s="1"/>
      <c r="U2281" s="1" t="str">
        <f>IF(I:I="国家开发银行","国开",IF(I:I="中国进出口银行","口行",IF(I:I="中国农业发展银行","农发","国债")))&amp;IF(G:G&lt;1,"0",G2281)</f>
        <v>国开3</v>
      </c>
      <c r="W2281" s="1"/>
      <c r="X2281" s="1"/>
    </row>
    <row r="2282" spans="1:24" ht="15.75" hidden="1" x14ac:dyDescent="0.25">
      <c r="A2282" s="113" t="str">
        <f t="shared" si="72"/>
        <v>190409.IB</v>
      </c>
      <c r="B2282" s="29" t="s">
        <v>6002</v>
      </c>
      <c r="C2282" s="29" t="s">
        <v>6003</v>
      </c>
      <c r="D2282" s="33">
        <v>43773</v>
      </c>
      <c r="E2282" s="33">
        <v>43775</v>
      </c>
      <c r="F2282" s="30">
        <v>50</v>
      </c>
      <c r="G2282" s="30">
        <v>5</v>
      </c>
      <c r="H2282" s="29" t="s">
        <v>12</v>
      </c>
      <c r="I2282" s="29" t="s">
        <v>41</v>
      </c>
      <c r="J2282" s="30">
        <v>3.5838999999999999</v>
      </c>
      <c r="K2282" s="30">
        <v>3.4</v>
      </c>
      <c r="L2282" s="30"/>
      <c r="M2282" s="30">
        <v>1.78</v>
      </c>
      <c r="N2282" s="84">
        <f>[1]!b_anal_modidura_cnbd(A2282,E2282,1)</f>
        <v>4.3108000000000004</v>
      </c>
      <c r="O2282" s="85">
        <f>[1]!b_anal_yield_cnbd(A2282,D2282,1)</f>
        <v>3.6273</v>
      </c>
      <c r="P2282" s="86">
        <f>IF(U:U="国开1",0.09/N2282+J2282,IF(U:U="国开3",0.14/N2282+J2282,IF(U:U="国开5",0.24/N2282+J2282,IF(U:U="国开7",0.24/N2282+J2282,IF(U:U="国开10",0.29/N2282+J2282,IF(U:U="口行1",0.08/N2282+J2282,IF(U:U="口行2",0.08/N2282+J2282,IF(U:U="口行3",0.08/N2282+J2282,IF(U:U="口行5",0.13/N2282+J2282,IF(U:U="口行7",0.13/N2282+J2282,IF(U:U="口行10",0.18/N2282+J2282,IF(U:U="农发1",0.09/N2282+J2282,IF(U:U="农发2",0.09/N2282+J2282,IF(U:U="农发3",0.09/N2282+J2282,IF(U:U="农发5",0.14/N2282+J2282,IF(U:U="农发7",0.19/N2282+J2282,IF(U:U="农发10",0.19/N2282+J2282,IF(U:U="农发20",0.24/N2282+J2282,IF(U:U="国债1",0.05/N2282+J2282,IF(U:U="国债2",0.05/N2282+J2282,IF(U:U="国债3",0.05/N2282+J2282,IF(U:U="国开0",0,IF(U:U="农发0",0,IF(U:U="国债0",0,IF(U:U="口行0",0,0.1/N2282+J2282)))))))))))))))))))))))))</f>
        <v>3.6163765704741579</v>
      </c>
      <c r="Q2282" s="1"/>
      <c r="R2282" s="88">
        <f t="shared" si="71"/>
        <v>-1.0923429525842021</v>
      </c>
      <c r="S2282" s="1"/>
      <c r="U2282" s="1" t="str">
        <f>IF(I:I="国家开发银行","国开",IF(I:I="中国进出口银行","口行",IF(I:I="中国农业发展银行","农发","国债")))&amp;IF(G:G&lt;1,"0",G2282)</f>
        <v>农发5</v>
      </c>
      <c r="W2282" s="1"/>
      <c r="X2282" s="1"/>
    </row>
    <row r="2283" spans="1:24" ht="15.75" hidden="1" x14ac:dyDescent="0.25">
      <c r="A2283" s="113" t="str">
        <f t="shared" si="72"/>
        <v>190407.IB</v>
      </c>
      <c r="B2283" s="29" t="s">
        <v>6004</v>
      </c>
      <c r="C2283" s="29" t="s">
        <v>6005</v>
      </c>
      <c r="D2283" s="33">
        <v>43773</v>
      </c>
      <c r="E2283" s="33">
        <v>43775</v>
      </c>
      <c r="F2283" s="30">
        <v>30</v>
      </c>
      <c r="G2283" s="30">
        <v>3</v>
      </c>
      <c r="H2283" s="29" t="s">
        <v>12</v>
      </c>
      <c r="I2283" s="29" t="s">
        <v>41</v>
      </c>
      <c r="J2283" s="30">
        <v>3.1846000000000001</v>
      </c>
      <c r="K2283" s="30">
        <v>3.57</v>
      </c>
      <c r="L2283" s="30"/>
      <c r="M2283" s="30">
        <v>1.05</v>
      </c>
      <c r="N2283" s="84">
        <f>[1]!b_anal_modidura_cnbd(A2283,E2283,1)</f>
        <v>2.5238</v>
      </c>
      <c r="O2283" s="85">
        <f>[1]!b_anal_yield_cnbd(A2283,D2283,1)</f>
        <v>3.2299000000000002</v>
      </c>
      <c r="P2283" s="86">
        <f>IF(U:U="国开1",0.09/N2283+J2283,IF(U:U="国开3",0.14/N2283+J2283,IF(U:U="国开5",0.24/N2283+J2283,IF(U:U="国开7",0.24/N2283+J2283,IF(U:U="国开10",0.29/N2283+J2283,IF(U:U="口行1",0.08/N2283+J2283,IF(U:U="口行2",0.08/N2283+J2283,IF(U:U="口行3",0.08/N2283+J2283,IF(U:U="口行5",0.13/N2283+J2283,IF(U:U="口行7",0.13/N2283+J2283,IF(U:U="口行10",0.18/N2283+J2283,IF(U:U="农发1",0.09/N2283+J2283,IF(U:U="农发2",0.09/N2283+J2283,IF(U:U="农发3",0.09/N2283+J2283,IF(U:U="农发5",0.14/N2283+J2283,IF(U:U="农发7",0.19/N2283+J2283,IF(U:U="农发10",0.19/N2283+J2283,IF(U:U="农发20",0.24/N2283+J2283,IF(U:U="国债1",0.05/N2283+J2283,IF(U:U="国债2",0.05/N2283+J2283,IF(U:U="国债3",0.05/N2283+J2283,IF(U:U="国开0",0,IF(U:U="农发0",0,IF(U:U="国债0",0,IF(U:U="口行0",0,0.1/N2283+J2283)))))))))))))))))))))))))</f>
        <v>3.22026051192646</v>
      </c>
      <c r="Q2283" s="1"/>
      <c r="R2283" s="88">
        <f t="shared" si="71"/>
        <v>-0.96394880735402033</v>
      </c>
      <c r="S2283" s="1"/>
      <c r="U2283" s="1" t="str">
        <f>IF(I:I="国家开发银行","国开",IF(I:I="中国进出口银行","口行",IF(I:I="中国农业发展银行","农发","国债")))&amp;IF(G:G&lt;1,"0",G2283)</f>
        <v>农发3</v>
      </c>
      <c r="W2283" s="1"/>
      <c r="X2283" s="1"/>
    </row>
    <row r="2284" spans="1:24" ht="15.75" hidden="1" x14ac:dyDescent="0.25">
      <c r="A2284" s="113" t="str">
        <f t="shared" si="72"/>
        <v>190208.IB</v>
      </c>
      <c r="B2284" s="29" t="s">
        <v>6006</v>
      </c>
      <c r="C2284" s="29" t="s">
        <v>6007</v>
      </c>
      <c r="D2284" s="33">
        <v>43774</v>
      </c>
      <c r="E2284" s="33">
        <v>43776</v>
      </c>
      <c r="F2284" s="30">
        <v>60</v>
      </c>
      <c r="G2284" s="30">
        <v>5</v>
      </c>
      <c r="H2284" s="29" t="s">
        <v>12</v>
      </c>
      <c r="I2284" s="29" t="s">
        <v>15</v>
      </c>
      <c r="J2284" s="30">
        <v>3.4916999999999998</v>
      </c>
      <c r="K2284" s="30">
        <v>5.15</v>
      </c>
      <c r="L2284" s="30"/>
      <c r="M2284" s="30">
        <v>8.74</v>
      </c>
      <c r="N2284" s="84">
        <f>[1]!b_anal_modidura_cnbd(A2284,E2284,1)</f>
        <v>4.1820000000000004</v>
      </c>
      <c r="O2284" s="85">
        <f>[1]!b_anal_yield_cnbd(A2284,D2284-1,1)</f>
        <v>3.59</v>
      </c>
      <c r="P2284" s="86">
        <f>IF(U:U="国开1",0.09/N2284+J2284,IF(U:U="国开3",0.14/N2284+J2284,IF(U:U="国开5",0.24/N2284+J2284,IF(U:U="国开7",0.24/N2284+J2284,IF(U:U="国开10",0.29/N2284+J2284,IF(U:U="口行1",0.08/N2284+J2284,IF(U:U="口行2",0.08/N2284+J2284,IF(U:U="口行3",0.08/N2284+J2284,IF(U:U="口行5",0.13/N2284+J2284,IF(U:U="口行7",0.13/N2284+J2284,IF(U:U="口行10",0.18/N2284+J2284,IF(U:U="农发1",0.09/N2284+J2284,IF(U:U="农发2",0.09/N2284+J2284,IF(U:U="农发3",0.09/N2284+J2284,IF(U:U="农发5",0.14/N2284+J2284,IF(U:U="农发7",0.19/N2284+J2284,IF(U:U="农发10",0.19/N2284+J2284,IF(U:U="农发20",0.24/N2284+J2284,IF(U:U="国债1",0.05/N2284+J2284,IF(U:U="国债2",0.05/N2284+J2284,IF(U:U="国债3",0.05/N2284+J2284,IF(U:U="国开0",0,IF(U:U="农发0",0,IF(U:U="国债0",0,IF(U:U="口行0",0,0.1/N2284+J2284)))))))))))))))))))))))))</f>
        <v>3.5490888091822095</v>
      </c>
      <c r="Q2284" s="1"/>
      <c r="R2284" s="88">
        <f t="shared" si="71"/>
        <v>-4.0911190817790377</v>
      </c>
      <c r="S2284" s="1"/>
      <c r="U2284" s="1" t="str">
        <f>IF(I:I="国家开发银行","国开",IF(I:I="中国进出口银行","口行",IF(I:I="中国农业发展银行","农发","国债")))&amp;IF(G:G&lt;1,"0",G2284)</f>
        <v>国开5</v>
      </c>
      <c r="W2284" s="1"/>
      <c r="X2284" s="1"/>
    </row>
    <row r="2285" spans="1:24" ht="15.75" hidden="1" x14ac:dyDescent="0.25">
      <c r="A2285" s="113" t="str">
        <f t="shared" si="72"/>
        <v>190215.IB</v>
      </c>
      <c r="B2285" s="29" t="s">
        <v>6008</v>
      </c>
      <c r="C2285" s="29" t="s">
        <v>6009</v>
      </c>
      <c r="D2285" s="33">
        <v>43774</v>
      </c>
      <c r="E2285" s="33">
        <v>43776</v>
      </c>
      <c r="F2285" s="30">
        <v>120</v>
      </c>
      <c r="G2285" s="30">
        <v>10</v>
      </c>
      <c r="H2285" s="29" t="s">
        <v>12</v>
      </c>
      <c r="I2285" s="29" t="s">
        <v>15</v>
      </c>
      <c r="J2285" s="30">
        <v>3.6615000000000002</v>
      </c>
      <c r="K2285" s="30">
        <v>3.56</v>
      </c>
      <c r="L2285" s="30"/>
      <c r="M2285" s="30">
        <v>3.67</v>
      </c>
      <c r="N2285" s="84">
        <f>[1]!b_anal_modidura_cnbd(A2285,E2285,1)</f>
        <v>8.1738</v>
      </c>
      <c r="O2285" s="85">
        <f>[1]!b_anal_yield_cnbd(A2285,D2285-1,1)</f>
        <v>3.7349999999999999</v>
      </c>
      <c r="P2285" s="86">
        <f>IF(U:U="国开1",0.09/N2285+J2285,IF(U:U="国开3",0.14/N2285+J2285,IF(U:U="国开5",0.24/N2285+J2285,IF(U:U="国开7",0.24/N2285+J2285,IF(U:U="国开10",0.29/N2285+J2285,IF(U:U="口行1",0.08/N2285+J2285,IF(U:U="口行2",0.08/N2285+J2285,IF(U:U="口行3",0.08/N2285+J2285,IF(U:U="口行5",0.13/N2285+J2285,IF(U:U="口行7",0.13/N2285+J2285,IF(U:U="口行10",0.18/N2285+J2285,IF(U:U="农发1",0.09/N2285+J2285,IF(U:U="农发2",0.09/N2285+J2285,IF(U:U="农发3",0.09/N2285+J2285,IF(U:U="农发5",0.14/N2285+J2285,IF(U:U="农发7",0.19/N2285+J2285,IF(U:U="农发10",0.19/N2285+J2285,IF(U:U="农发20",0.24/N2285+J2285,IF(U:U="国债1",0.05/N2285+J2285,IF(U:U="国债2",0.05/N2285+J2285,IF(U:U="国债3",0.05/N2285+J2285,IF(U:U="国开0",0,IF(U:U="农发0",0,IF(U:U="国债0",0,IF(U:U="口行0",0,0.1/N2285+J2285)))))))))))))))))))))))))</f>
        <v>3.6969792140742372</v>
      </c>
      <c r="Q2285" s="1"/>
      <c r="R2285" s="88">
        <f t="shared" si="71"/>
        <v>-3.8020785925762635</v>
      </c>
      <c r="S2285" s="1"/>
      <c r="U2285" s="1" t="str">
        <f>IF(I:I="国家开发银行","国开",IF(I:I="中国进出口银行","口行",IF(I:I="中国农业发展银行","农发","国债")))&amp;IF(G:G&lt;1,"0",G2285)</f>
        <v>国开10</v>
      </c>
      <c r="W2285" s="1"/>
      <c r="X2285" s="1"/>
    </row>
    <row r="2286" spans="1:24" ht="15.75" hidden="1" x14ac:dyDescent="0.25">
      <c r="A2286" s="113" t="str">
        <f t="shared" si="72"/>
        <v>190408.IB</v>
      </c>
      <c r="B2286" s="29" t="s">
        <v>6010</v>
      </c>
      <c r="C2286" s="29" t="s">
        <v>6011</v>
      </c>
      <c r="D2286" s="33">
        <v>43775</v>
      </c>
      <c r="E2286" s="33">
        <v>43777</v>
      </c>
      <c r="F2286" s="30">
        <v>50</v>
      </c>
      <c r="G2286" s="30">
        <v>7</v>
      </c>
      <c r="H2286" s="29" t="s">
        <v>12</v>
      </c>
      <c r="I2286" s="29" t="s">
        <v>41</v>
      </c>
      <c r="J2286" s="30">
        <v>3.7238000000000002</v>
      </c>
      <c r="K2286" s="30">
        <v>3.5</v>
      </c>
      <c r="L2286" s="30"/>
      <c r="M2286" s="30">
        <v>1.37</v>
      </c>
      <c r="N2286" s="84">
        <f>[1]!b_anal_modidura_cnbd(A2286,E2286,1)</f>
        <v>5.7781000000000002</v>
      </c>
      <c r="O2286" s="85">
        <f>[1]!b_anal_yield_cnbd(A2286,D2286-1,1)</f>
        <v>3.8102999999999998</v>
      </c>
      <c r="P2286" s="86">
        <f>IF(U:U="国开1",0.09/N2286+J2286,IF(U:U="国开3",0.14/N2286+J2286,IF(U:U="国开5",0.24/N2286+J2286,IF(U:U="国开7",0.24/N2286+J2286,IF(U:U="国开10",0.29/N2286+J2286,IF(U:U="口行1",0.08/N2286+J2286,IF(U:U="口行2",0.08/N2286+J2286,IF(U:U="口行3",0.08/N2286+J2286,IF(U:U="口行5",0.13/N2286+J2286,IF(U:U="口行7",0.13/N2286+J2286,IF(U:U="口行10",0.18/N2286+J2286,IF(U:U="农发1",0.09/N2286+J2286,IF(U:U="农发2",0.09/N2286+J2286,IF(U:U="农发3",0.09/N2286+J2286,IF(U:U="农发5",0.14/N2286+J2286,IF(U:U="农发7",0.19/N2286+J2286,IF(U:U="农发10",0.19/N2286+J2286,IF(U:U="农发20",0.24/N2286+J2286,IF(U:U="国债1",0.05/N2286+J2286,IF(U:U="国债2",0.05/N2286+J2286,IF(U:U="国债3",0.05/N2286+J2286,IF(U:U="国开0",0,IF(U:U="农发0",0,IF(U:U="国债0",0,IF(U:U="口行0",0,0.1/N2286+J2286)))))))))))))))))))))))))</f>
        <v>3.7566827815371839</v>
      </c>
      <c r="Q2286" s="1"/>
      <c r="R2286" s="88">
        <f t="shared" si="71"/>
        <v>-5.3617218462815863</v>
      </c>
      <c r="S2286" s="1"/>
      <c r="U2286" s="1" t="str">
        <f>IF(I:I="国家开发银行","国开",IF(I:I="中国进出口银行","口行",IF(I:I="中国农业发展银行","农发","国债")))&amp;IF(G:G&lt;1,"0",G2286)</f>
        <v>农发7</v>
      </c>
      <c r="W2286" s="1"/>
      <c r="X2286" s="1"/>
    </row>
    <row r="2287" spans="1:24" ht="15.75" hidden="1" x14ac:dyDescent="0.25">
      <c r="A2287" s="113" t="str">
        <f t="shared" si="72"/>
        <v>190011.IB</v>
      </c>
      <c r="B2287" s="29" t="s">
        <v>6012</v>
      </c>
      <c r="C2287" s="29" t="s">
        <v>6013</v>
      </c>
      <c r="D2287" s="33">
        <v>43775</v>
      </c>
      <c r="E2287" s="33">
        <v>43776</v>
      </c>
      <c r="F2287" s="30">
        <v>430</v>
      </c>
      <c r="G2287" s="30">
        <v>3</v>
      </c>
      <c r="H2287" s="29" t="s">
        <v>12</v>
      </c>
      <c r="I2287" s="29" t="s">
        <v>31</v>
      </c>
      <c r="J2287" s="30">
        <v>2.8054000000000001</v>
      </c>
      <c r="K2287" s="30">
        <v>2.1800000000000002</v>
      </c>
      <c r="L2287" s="30">
        <v>2.8521000000000001</v>
      </c>
      <c r="M2287" s="30">
        <v>8.02</v>
      </c>
      <c r="N2287" s="84">
        <f>[1]!b_anal_modidura_cnbd(A2287,E2287,1)</f>
        <v>2.5973999999999999</v>
      </c>
      <c r="O2287" s="85">
        <f>[1]!b_anal_yield_cnbd(A2287,D2287-1,1)</f>
        <v>2.8599000000000001</v>
      </c>
      <c r="P2287" s="86">
        <f>IF(U:U="国开1",0.09/N2287+J2287,IF(U:U="国开3",0.14/N2287+J2287,IF(U:U="国开5",0.24/N2287+J2287,IF(U:U="国开7",0.24/N2287+J2287,IF(U:U="国开10",0.29/N2287+J2287,IF(U:U="口行1",0.08/N2287+J2287,IF(U:U="口行2",0.08/N2287+J2287,IF(U:U="口行3",0.08/N2287+J2287,IF(U:U="口行5",0.13/N2287+J2287,IF(U:U="口行7",0.13/N2287+J2287,IF(U:U="口行10",0.18/N2287+J2287,IF(U:U="农发1",0.09/N2287+J2287,IF(U:U="农发2",0.09/N2287+J2287,IF(U:U="农发3",0.09/N2287+J2287,IF(U:U="农发5",0.14/N2287+J2287,IF(U:U="农发7",0.19/N2287+J2287,IF(U:U="农发10",0.19/N2287+J2287,IF(U:U="农发20",0.24/N2287+J2287,IF(U:U="国债1",0.05/N2287+J2287,IF(U:U="国债2",0.05/N2287+J2287,IF(U:U="国债3",0.05/N2287+J2287,IF(U:U="国开0",0,IF(U:U="农发0",0,IF(U:U="国债0",0,IF(U:U="口行0",0,0.1/N2287+J2287)))))))))))))))))))))))))</f>
        <v>2.8246500192500195</v>
      </c>
      <c r="Q2287" s="1"/>
      <c r="R2287" s="88">
        <f t="shared" si="71"/>
        <v>-3.5249980749980647</v>
      </c>
      <c r="S2287" s="1"/>
      <c r="U2287" s="1" t="str">
        <f>IF(I:I="国家开发银行","国开",IF(I:I="中国进出口银行","口行",IF(I:I="中国农业发展银行","农发","国债")))&amp;IF(G:G&lt;1,"0",G2287)</f>
        <v>国债3</v>
      </c>
      <c r="W2287" s="1"/>
      <c r="X2287" s="1"/>
    </row>
    <row r="2288" spans="1:24" ht="15.75" hidden="1" x14ac:dyDescent="0.25">
      <c r="A2288" s="113" t="str">
        <f t="shared" si="72"/>
        <v>190007.IB</v>
      </c>
      <c r="B2288" s="29" t="s">
        <v>6014</v>
      </c>
      <c r="C2288" s="29" t="s">
        <v>6015</v>
      </c>
      <c r="D2288" s="33">
        <v>43775</v>
      </c>
      <c r="E2288" s="33">
        <v>43776</v>
      </c>
      <c r="F2288" s="30">
        <v>430.4</v>
      </c>
      <c r="G2288" s="30">
        <v>7</v>
      </c>
      <c r="H2288" s="29" t="s">
        <v>12</v>
      </c>
      <c r="I2288" s="29" t="s">
        <v>31</v>
      </c>
      <c r="J2288" s="30">
        <v>3.1657000000000002</v>
      </c>
      <c r="K2288" s="30">
        <v>2.75</v>
      </c>
      <c r="L2288" s="30">
        <v>3.2218</v>
      </c>
      <c r="M2288" s="30">
        <v>1.73</v>
      </c>
      <c r="N2288" s="84">
        <f>[1]!b_anal_modidura_cnbd(A2288,E2288,1)</f>
        <v>5.7660999999999998</v>
      </c>
      <c r="O2288" s="85">
        <f>[1]!b_anal_yield_cnbd(A2288,D2288-1,1)</f>
        <v>3.2349999999999999</v>
      </c>
      <c r="P2288" s="86">
        <f>IF(U:U="国开1",0.09/N2288+J2288,IF(U:U="国开3",0.14/N2288+J2288,IF(U:U="国开5",0.24/N2288+J2288,IF(U:U="国开7",0.24/N2288+J2288,IF(U:U="国开10",0.29/N2288+J2288,IF(U:U="口行1",0.08/N2288+J2288,IF(U:U="口行2",0.08/N2288+J2288,IF(U:U="口行3",0.08/N2288+J2288,IF(U:U="口行5",0.13/N2288+J2288,IF(U:U="口行7",0.13/N2288+J2288,IF(U:U="口行10",0.18/N2288+J2288,IF(U:U="农发1",0.09/N2288+J2288,IF(U:U="农发2",0.09/N2288+J2288,IF(U:U="农发3",0.09/N2288+J2288,IF(U:U="农发5",0.14/N2288+J2288,IF(U:U="农发7",0.19/N2288+J2288,IF(U:U="农发10",0.19/N2288+J2288,IF(U:U="农发20",0.24/N2288+J2288,IF(U:U="国债1",0.05/N2288+J2288,IF(U:U="国债2",0.05/N2288+J2288,IF(U:U="国债3",0.05/N2288+J2288,IF(U:U="国开0",0,IF(U:U="农发0",0,IF(U:U="国债0",0,IF(U:U="口行0",0,0.1/N2288+J2288)))))))))))))))))))))))))</f>
        <v>3.1830427446627705</v>
      </c>
      <c r="Q2288" s="1"/>
      <c r="R2288" s="88">
        <f t="shared" si="71"/>
        <v>-5.1957255337229391</v>
      </c>
      <c r="S2288" s="1"/>
      <c r="U2288" s="1" t="str">
        <f>IF(I:I="国家开发银行","国开",IF(I:I="中国进出口银行","口行",IF(I:I="中国农业发展银行","农发","国债")))&amp;IF(G:G&lt;1,"0",G2288)</f>
        <v>国债7</v>
      </c>
      <c r="W2288" s="1"/>
      <c r="X2288" s="1"/>
    </row>
    <row r="2289" spans="1:24" ht="15.75" hidden="1" x14ac:dyDescent="0.25">
      <c r="A2289" s="113" t="str">
        <f t="shared" si="72"/>
        <v>190406.IB</v>
      </c>
      <c r="B2289" s="29" t="s">
        <v>6016</v>
      </c>
      <c r="C2289" s="29" t="s">
        <v>6017</v>
      </c>
      <c r="D2289" s="33">
        <v>43775</v>
      </c>
      <c r="E2289" s="33">
        <v>43777</v>
      </c>
      <c r="F2289" s="30">
        <v>70</v>
      </c>
      <c r="G2289" s="30">
        <v>10</v>
      </c>
      <c r="H2289" s="29" t="s">
        <v>12</v>
      </c>
      <c r="I2289" s="29" t="s">
        <v>41</v>
      </c>
      <c r="J2289" s="30">
        <v>3.8052999999999999</v>
      </c>
      <c r="K2289" s="30">
        <v>3.74</v>
      </c>
      <c r="L2289" s="30"/>
      <c r="M2289" s="30">
        <v>24.24</v>
      </c>
      <c r="N2289" s="84">
        <f>[1]!b_anal_modidura_cnbd(A2289,E2289,1)</f>
        <v>7.8849999999999998</v>
      </c>
      <c r="O2289" s="85">
        <f>[1]!b_anal_yield_cnbd(A2289,D2289-1,1)</f>
        <v>3.8450000000000002</v>
      </c>
      <c r="P2289" s="86">
        <f>IF(U:U="国开1",0.09/N2289+J2289,IF(U:U="国开3",0.14/N2289+J2289,IF(U:U="国开5",0.24/N2289+J2289,IF(U:U="国开7",0.24/N2289+J2289,IF(U:U="国开10",0.29/N2289+J2289,IF(U:U="口行1",0.08/N2289+J2289,IF(U:U="口行2",0.08/N2289+J2289,IF(U:U="口行3",0.08/N2289+J2289,IF(U:U="口行5",0.13/N2289+J2289,IF(U:U="口行7",0.13/N2289+J2289,IF(U:U="口行10",0.18/N2289+J2289,IF(U:U="农发1",0.09/N2289+J2289,IF(U:U="农发2",0.09/N2289+J2289,IF(U:U="农发3",0.09/N2289+J2289,IF(U:U="农发5",0.14/N2289+J2289,IF(U:U="农发7",0.19/N2289+J2289,IF(U:U="农发10",0.19/N2289+J2289,IF(U:U="农发20",0.24/N2289+J2289,IF(U:U="国债1",0.05/N2289+J2289,IF(U:U="国债2",0.05/N2289+J2289,IF(U:U="国债3",0.05/N2289+J2289,IF(U:U="国开0",0,IF(U:U="农发0",0,IF(U:U="国债0",0,IF(U:U="口行0",0,0.1/N2289+J2289)))))))))))))))))))))))))</f>
        <v>3.8293963855421684</v>
      </c>
      <c r="Q2289" s="1"/>
      <c r="R2289" s="88">
        <f t="shared" si="71"/>
        <v>-1.560361445783176</v>
      </c>
      <c r="S2289" s="1"/>
      <c r="U2289" s="1" t="str">
        <f>IF(I:I="国家开发银行","国开",IF(I:I="中国进出口银行","口行",IF(I:I="中国农业发展银行","农发","国债")))&amp;IF(G:G&lt;1,"0",G2289)</f>
        <v>农发10</v>
      </c>
      <c r="W2289" s="1"/>
      <c r="X2289" s="1"/>
    </row>
    <row r="2290" spans="1:24" ht="15.75" hidden="1" x14ac:dyDescent="0.25">
      <c r="A2290" s="113" t="str">
        <f t="shared" si="72"/>
        <v>190214.IB</v>
      </c>
      <c r="B2290" s="29" t="s">
        <v>6018</v>
      </c>
      <c r="C2290" s="29" t="s">
        <v>6019</v>
      </c>
      <c r="D2290" s="33">
        <v>43776</v>
      </c>
      <c r="E2290" s="33">
        <v>43780</v>
      </c>
      <c r="F2290" s="30">
        <v>50</v>
      </c>
      <c r="G2290" s="30">
        <v>3</v>
      </c>
      <c r="H2290" s="29" t="s">
        <v>12</v>
      </c>
      <c r="I2290" s="29" t="s">
        <v>15</v>
      </c>
      <c r="J2290" s="30">
        <v>3.1160000000000001</v>
      </c>
      <c r="K2290" s="30">
        <v>3.75</v>
      </c>
      <c r="L2290" s="30"/>
      <c r="M2290" s="30">
        <v>1.61</v>
      </c>
      <c r="N2290" s="84">
        <f>[1]!b_anal_modidura_cnbd(A2290,E2290,1)</f>
        <v>2.7791999999999999</v>
      </c>
      <c r="O2290" s="85">
        <f>[1]!b_anal_yield_cnbd(A2290,D2290-1,1)</f>
        <v>3.1999</v>
      </c>
      <c r="P2290" s="86">
        <f>IF(U:U="国开1",0.09/N2290+J2290,IF(U:U="国开3",0.14/N2290+J2290,IF(U:U="国开5",0.24/N2290+J2290,IF(U:U="国开7",0.24/N2290+J2290,IF(U:U="国开10",0.29/N2290+J2290,IF(U:U="口行1",0.08/N2290+J2290,IF(U:U="口行2",0.08/N2290+J2290,IF(U:U="口行3",0.08/N2290+J2290,IF(U:U="口行5",0.13/N2290+J2290,IF(U:U="口行7",0.13/N2290+J2290,IF(U:U="口行10",0.18/N2290+J2290,IF(U:U="农发1",0.09/N2290+J2290,IF(U:U="农发2",0.09/N2290+J2290,IF(U:U="农发3",0.09/N2290+J2290,IF(U:U="农发5",0.14/N2290+J2290,IF(U:U="农发7",0.19/N2290+J2290,IF(U:U="农发10",0.19/N2290+J2290,IF(U:U="农发20",0.24/N2290+J2290,IF(U:U="国债1",0.05/N2290+J2290,IF(U:U="国债2",0.05/N2290+J2290,IF(U:U="国债3",0.05/N2290+J2290,IF(U:U="国开0",0,IF(U:U="农发0",0,IF(U:U="国债0",0,IF(U:U="口行0",0,0.1/N2290+J2290)))))))))))))))))))))))))</f>
        <v>3.1663742084052968</v>
      </c>
      <c r="Q2290" s="1"/>
      <c r="R2290" s="88">
        <f t="shared" si="71"/>
        <v>-3.3525791594703147</v>
      </c>
      <c r="S2290" s="1"/>
      <c r="U2290" s="1" t="str">
        <f>IF(I:I="国家开发银行","国开",IF(I:I="中国进出口银行","口行",IF(I:I="中国农业发展银行","农发","国债")))&amp;IF(G:G&lt;1,"0",G2290)</f>
        <v>国开3</v>
      </c>
      <c r="W2290" s="1"/>
      <c r="X2290" s="1"/>
    </row>
    <row r="2291" spans="1:24" ht="15.75" hidden="1" x14ac:dyDescent="0.25">
      <c r="A2291" s="113" t="str">
        <f t="shared" si="72"/>
        <v>190308.IB</v>
      </c>
      <c r="B2291" s="29" t="s">
        <v>6020</v>
      </c>
      <c r="C2291" s="29" t="s">
        <v>6021</v>
      </c>
      <c r="D2291" s="33">
        <v>43776</v>
      </c>
      <c r="E2291" s="33">
        <v>43780</v>
      </c>
      <c r="F2291" s="30">
        <v>40</v>
      </c>
      <c r="G2291" s="30">
        <v>3</v>
      </c>
      <c r="H2291" s="29" t="s">
        <v>12</v>
      </c>
      <c r="I2291" s="29" t="s">
        <v>22</v>
      </c>
      <c r="J2291" s="30">
        <v>3.2017000000000002</v>
      </c>
      <c r="K2291" s="30">
        <v>2.76</v>
      </c>
      <c r="L2291" s="30"/>
      <c r="M2291" s="30">
        <v>2.5299999999999998</v>
      </c>
      <c r="N2291" s="84">
        <f>[1]!b_anal_modidura_cnbd(A2291,E2291,1)</f>
        <v>2.7982999999999998</v>
      </c>
      <c r="O2291" s="85">
        <f>[1]!b_anal_yield_cnbd(A2291,D2291-1,1)</f>
        <v>3.2623000000000002</v>
      </c>
      <c r="P2291" s="86">
        <f>IF(U:U="国开1",0.09/N2291+J2291,IF(U:U="国开3",0.14/N2291+J2291,IF(U:U="国开5",0.24/N2291+J2291,IF(U:U="国开7",0.24/N2291+J2291,IF(U:U="国开10",0.29/N2291+J2291,IF(U:U="口行1",0.08/N2291+J2291,IF(U:U="口行2",0.08/N2291+J2291,IF(U:U="口行3",0.08/N2291+J2291,IF(U:U="口行5",0.13/N2291+J2291,IF(U:U="口行7",0.13/N2291+J2291,IF(U:U="口行10",0.18/N2291+J2291,IF(U:U="农发1",0.09/N2291+J2291,IF(U:U="农发2",0.09/N2291+J2291,IF(U:U="农发3",0.09/N2291+J2291,IF(U:U="农发5",0.14/N2291+J2291,IF(U:U="农发7",0.19/N2291+J2291,IF(U:U="农发10",0.19/N2291+J2291,IF(U:U="农发20",0.24/N2291+J2291,IF(U:U="国债1",0.05/N2291+J2291,IF(U:U="国债2",0.05/N2291+J2291,IF(U:U="国债3",0.05/N2291+J2291,IF(U:U="国开0",0,IF(U:U="农发0",0,IF(U:U="国债0",0,IF(U:U="口行0",0,0.1/N2291+J2291)))))))))))))))))))))))))</f>
        <v>3.2302887860486726</v>
      </c>
      <c r="Q2291" s="1"/>
      <c r="R2291" s="88">
        <f t="shared" si="71"/>
        <v>-3.2011213951327555</v>
      </c>
      <c r="S2291" s="1"/>
      <c r="U2291" s="1" t="str">
        <f>IF(I:I="国家开发银行","国开",IF(I:I="中国进出口银行","口行",IF(I:I="中国农业发展银行","农发","国债")))&amp;IF(G:G&lt;1,"0",G2291)</f>
        <v>口行3</v>
      </c>
      <c r="W2291" s="1"/>
      <c r="X2291" s="1"/>
    </row>
    <row r="2292" spans="1:24" ht="15.75" hidden="1" x14ac:dyDescent="0.25">
      <c r="A2292" s="113" t="str">
        <f t="shared" si="72"/>
        <v>190310.IB</v>
      </c>
      <c r="B2292" s="29" t="s">
        <v>6022</v>
      </c>
      <c r="C2292" s="29" t="s">
        <v>6023</v>
      </c>
      <c r="D2292" s="33">
        <v>43776</v>
      </c>
      <c r="E2292" s="33">
        <v>43780</v>
      </c>
      <c r="F2292" s="30">
        <v>52.3</v>
      </c>
      <c r="G2292" s="30">
        <v>10</v>
      </c>
      <c r="H2292" s="29" t="s">
        <v>12</v>
      </c>
      <c r="I2292" s="29" t="s">
        <v>22</v>
      </c>
      <c r="J2292" s="30">
        <v>3.8290999999999999</v>
      </c>
      <c r="K2292" s="30">
        <v>3.76</v>
      </c>
      <c r="L2292" s="30"/>
      <c r="M2292" s="30">
        <v>2.79</v>
      </c>
      <c r="N2292" s="84">
        <f>[1]!b_anal_modidura_cnbd(A2292,E2292,1)</f>
        <v>7.7099000000000002</v>
      </c>
      <c r="O2292" s="85">
        <f>[1]!b_anal_yield_cnbd(A2292,D2292-1,1)</f>
        <v>3.85</v>
      </c>
      <c r="P2292" s="86">
        <f>IF(U:U="国开1",0.09/N2292+J2292,IF(U:U="国开3",0.14/N2292+J2292,IF(U:U="国开5",0.24/N2292+J2292,IF(U:U="国开7",0.24/N2292+J2292,IF(U:U="国开10",0.29/N2292+J2292,IF(U:U="口行1",0.08/N2292+J2292,IF(U:U="口行2",0.08/N2292+J2292,IF(U:U="口行3",0.08/N2292+J2292,IF(U:U="口行5",0.13/N2292+J2292,IF(U:U="口行7",0.13/N2292+J2292,IF(U:U="口行10",0.18/N2292+J2292,IF(U:U="农发1",0.09/N2292+J2292,IF(U:U="农发2",0.09/N2292+J2292,IF(U:U="农发3",0.09/N2292+J2292,IF(U:U="农发5",0.14/N2292+J2292,IF(U:U="农发7",0.19/N2292+J2292,IF(U:U="农发10",0.19/N2292+J2292,IF(U:U="农发20",0.24/N2292+J2292,IF(U:U="国债1",0.05/N2292+J2292,IF(U:U="国债2",0.05/N2292+J2292,IF(U:U="国债3",0.05/N2292+J2292,IF(U:U="国开0",0,IF(U:U="农发0",0,IF(U:U="国债0",0,IF(U:U="口行0",0,0.1/N2292+J2292)))))))))))))))))))))))))</f>
        <v>3.852446606311366</v>
      </c>
      <c r="Q2292" s="1"/>
      <c r="R2292" s="88">
        <f t="shared" si="71"/>
        <v>0.24466063113659509</v>
      </c>
      <c r="S2292" s="1"/>
      <c r="U2292" s="1" t="str">
        <f>IF(I:I="国家开发银行","国开",IF(I:I="中国进出口银行","口行",IF(I:I="中国农业发展银行","农发","国债")))&amp;IF(G:G&lt;1,"0",G2292)</f>
        <v>口行10</v>
      </c>
      <c r="W2292" s="1"/>
      <c r="X2292" s="1"/>
    </row>
    <row r="2293" spans="1:24" ht="15.75" hidden="1" x14ac:dyDescent="0.25">
      <c r="A2293" s="113" t="str">
        <f t="shared" si="72"/>
        <v>190209.IB</v>
      </c>
      <c r="B2293" s="29" t="s">
        <v>6024</v>
      </c>
      <c r="C2293" s="29" t="s">
        <v>6025</v>
      </c>
      <c r="D2293" s="33">
        <v>43776</v>
      </c>
      <c r="E2293" s="33">
        <v>43780</v>
      </c>
      <c r="F2293" s="30">
        <v>30</v>
      </c>
      <c r="G2293" s="30">
        <v>7</v>
      </c>
      <c r="H2293" s="29" t="s">
        <v>12</v>
      </c>
      <c r="I2293" s="29" t="s">
        <v>15</v>
      </c>
      <c r="J2293" s="30">
        <v>3.6953</v>
      </c>
      <c r="K2293" s="30">
        <v>5.56</v>
      </c>
      <c r="L2293" s="30"/>
      <c r="M2293" s="30">
        <v>5.71</v>
      </c>
      <c r="N2293" s="84">
        <f>[1]!b_anal_modidura_cnbd(A2293,E2293,1)</f>
        <v>5.8577000000000004</v>
      </c>
      <c r="O2293" s="85">
        <f>[1]!b_anal_yield_cnbd(A2293,D2293-1,1)</f>
        <v>3.76</v>
      </c>
      <c r="P2293" s="86">
        <f>IF(U:U="国开1",0.09/N2293+J2293,IF(U:U="国开3",0.14/N2293+J2293,IF(U:U="国开5",0.24/N2293+J2293,IF(U:U="国开7",0.24/N2293+J2293,IF(U:U="国开10",0.29/N2293+J2293,IF(U:U="口行1",0.08/N2293+J2293,IF(U:U="口行2",0.08/N2293+J2293,IF(U:U="口行3",0.08/N2293+J2293,IF(U:U="口行5",0.13/N2293+J2293,IF(U:U="口行7",0.13/N2293+J2293,IF(U:U="口行10",0.18/N2293+J2293,IF(U:U="农发1",0.09/N2293+J2293,IF(U:U="农发2",0.09/N2293+J2293,IF(U:U="农发3",0.09/N2293+J2293,IF(U:U="农发5",0.14/N2293+J2293,IF(U:U="农发7",0.19/N2293+J2293,IF(U:U="农发10",0.19/N2293+J2293,IF(U:U="农发20",0.24/N2293+J2293,IF(U:U="国债1",0.05/N2293+J2293,IF(U:U="国债2",0.05/N2293+J2293,IF(U:U="国债3",0.05/N2293+J2293,IF(U:U="国开0",0,IF(U:U="农发0",0,IF(U:U="国债0",0,IF(U:U="口行0",0,0.1/N2293+J2293)))))))))))))))))))))))))</f>
        <v>3.736271712446865</v>
      </c>
      <c r="Q2293" s="1"/>
      <c r="R2293" s="88">
        <f t="shared" si="71"/>
        <v>-2.372828755313483</v>
      </c>
      <c r="S2293" s="1"/>
      <c r="U2293" s="1" t="str">
        <f>IF(I:I="国家开发银行","国开",IF(I:I="中国进出口银行","口行",IF(I:I="中国农业发展银行","农发","国债")))&amp;IF(G:G&lt;1,"0",G2293)</f>
        <v>国开7</v>
      </c>
      <c r="W2293" s="1"/>
      <c r="X2293" s="1"/>
    </row>
    <row r="2294" spans="1:24" ht="15.75" hidden="1" x14ac:dyDescent="0.25">
      <c r="A2294" s="113" t="str">
        <f t="shared" si="72"/>
        <v>190305.IB</v>
      </c>
      <c r="B2294" s="29" t="s">
        <v>6026</v>
      </c>
      <c r="C2294" s="29" t="s">
        <v>6027</v>
      </c>
      <c r="D2294" s="33">
        <v>43776</v>
      </c>
      <c r="E2294" s="33">
        <v>43780</v>
      </c>
      <c r="F2294" s="30">
        <v>52</v>
      </c>
      <c r="G2294" s="30">
        <v>5</v>
      </c>
      <c r="H2294" s="29" t="s">
        <v>12</v>
      </c>
      <c r="I2294" s="29" t="s">
        <v>22</v>
      </c>
      <c r="J2294" s="30">
        <v>3.5095999999999998</v>
      </c>
      <c r="K2294" s="30">
        <v>3.58</v>
      </c>
      <c r="L2294" s="30"/>
      <c r="M2294" s="30">
        <v>5.71</v>
      </c>
      <c r="N2294" s="84">
        <f>[1]!b_anal_modidura_cnbd(A2294,E2294,1)</f>
        <v>3.8075000000000001</v>
      </c>
      <c r="O2294" s="85">
        <f>[1]!b_anal_yield_cnbd(A2294,D2294-1,1)</f>
        <v>3.5548000000000002</v>
      </c>
      <c r="P2294" s="86">
        <f>IF(U:U="国开1",0.09/N2294+J2294,IF(U:U="国开3",0.14/N2294+J2294,IF(U:U="国开5",0.24/N2294+J2294,IF(U:U="国开7",0.24/N2294+J2294,IF(U:U="国开10",0.29/N2294+J2294,IF(U:U="口行1",0.08/N2294+J2294,IF(U:U="口行2",0.08/N2294+J2294,IF(U:U="口行3",0.08/N2294+J2294,IF(U:U="口行5",0.13/N2294+J2294,IF(U:U="口行7",0.13/N2294+J2294,IF(U:U="口行10",0.18/N2294+J2294,IF(U:U="农发1",0.09/N2294+J2294,IF(U:U="农发2",0.09/N2294+J2294,IF(U:U="农发3",0.09/N2294+J2294,IF(U:U="农发5",0.14/N2294+J2294,IF(U:U="农发7",0.19/N2294+J2294,IF(U:U="农发10",0.19/N2294+J2294,IF(U:U="农发20",0.24/N2294+J2294,IF(U:U="国债1",0.05/N2294+J2294,IF(U:U="国债2",0.05/N2294+J2294,IF(U:U="国债3",0.05/N2294+J2294,IF(U:U="国开0",0,IF(U:U="农发0",0,IF(U:U="国债0",0,IF(U:U="口行0",0,0.1/N2294+J2294)))))))))))))))))))))))))</f>
        <v>3.5437431385423506</v>
      </c>
      <c r="Q2294" s="1"/>
      <c r="R2294" s="88">
        <f t="shared" si="71"/>
        <v>-1.1056861457649614</v>
      </c>
      <c r="S2294" s="1"/>
      <c r="U2294" s="1" t="str">
        <f>IF(I:I="国家开发银行","国开",IF(I:I="中国进出口银行","口行",IF(I:I="中国农业发展银行","农发","国债")))&amp;IF(G:G&lt;1,"0",G2294)</f>
        <v>口行5</v>
      </c>
      <c r="W2294" s="1"/>
      <c r="X2294" s="1"/>
    </row>
    <row r="2295" spans="1:24" ht="15.75" hidden="1" x14ac:dyDescent="0.25">
      <c r="A2295" s="113" t="str">
        <f t="shared" si="72"/>
        <v>190409.IB</v>
      </c>
      <c r="B2295" s="29" t="s">
        <v>6028</v>
      </c>
      <c r="C2295" s="29" t="s">
        <v>6029</v>
      </c>
      <c r="D2295" s="33">
        <v>43780</v>
      </c>
      <c r="E2295" s="33">
        <v>43782</v>
      </c>
      <c r="F2295" s="30">
        <v>30</v>
      </c>
      <c r="G2295" s="30">
        <v>5</v>
      </c>
      <c r="H2295" s="29" t="s">
        <v>12</v>
      </c>
      <c r="I2295" s="29" t="s">
        <v>41</v>
      </c>
      <c r="J2295" s="30">
        <v>3.4802</v>
      </c>
      <c r="K2295" s="30">
        <v>4.92</v>
      </c>
      <c r="L2295" s="30"/>
      <c r="M2295" s="30">
        <v>1.76</v>
      </c>
      <c r="N2295" s="84">
        <f>[1]!b_anal_modidura_cnbd(A2295,E2295,1)</f>
        <v>4.2933000000000003</v>
      </c>
      <c r="O2295" s="85">
        <f>[1]!b_anal_yield_cnbd(A2295,D2295,1)</f>
        <v>3.5297999999999998</v>
      </c>
      <c r="P2295" s="86">
        <f>IF(U:U="国开1",0.09/N2295+J2295,IF(U:U="国开3",0.14/N2295+J2295,IF(U:U="国开5",0.24/N2295+J2295,IF(U:U="国开7",0.24/N2295+J2295,IF(U:U="国开10",0.29/N2295+J2295,IF(U:U="口行1",0.08/N2295+J2295,IF(U:U="口行2",0.08/N2295+J2295,IF(U:U="口行3",0.08/N2295+J2295,IF(U:U="口行5",0.13/N2295+J2295,IF(U:U="口行7",0.13/N2295+J2295,IF(U:U="口行10",0.18/N2295+J2295,IF(U:U="农发1",0.09/N2295+J2295,IF(U:U="农发2",0.09/N2295+J2295,IF(U:U="农发3",0.09/N2295+J2295,IF(U:U="农发5",0.14/N2295+J2295,IF(U:U="农发7",0.19/N2295+J2295,IF(U:U="农发10",0.19/N2295+J2295,IF(U:U="农发20",0.24/N2295+J2295,IF(U:U="国债1",0.05/N2295+J2295,IF(U:U="国债2",0.05/N2295+J2295,IF(U:U="国债3",0.05/N2295+J2295,IF(U:U="国开0",0,IF(U:U="农发0",0,IF(U:U="国债0",0,IF(U:U="口行0",0,0.1/N2295+J2295)))))))))))))))))))))))))</f>
        <v>3.5128089488272423</v>
      </c>
      <c r="Q2295" s="1"/>
      <c r="R2295" s="88">
        <f t="shared" si="71"/>
        <v>-1.6991051172757565</v>
      </c>
      <c r="S2295" s="1"/>
      <c r="U2295" s="1" t="str">
        <f>IF(I:I="国家开发银行","国开",IF(I:I="中国进出口银行","口行",IF(I:I="中国农业发展银行","农发","国债")))&amp;IF(G:G&lt;1,"0",G2295)</f>
        <v>农发5</v>
      </c>
      <c r="W2295" s="1"/>
      <c r="X2295" s="1"/>
    </row>
    <row r="2296" spans="1:24" ht="15.75" hidden="1" x14ac:dyDescent="0.25">
      <c r="A2296" s="113" t="str">
        <f t="shared" si="72"/>
        <v>190407.IB</v>
      </c>
      <c r="B2296" s="29" t="s">
        <v>6030</v>
      </c>
      <c r="C2296" s="29" t="s">
        <v>6031</v>
      </c>
      <c r="D2296" s="33">
        <v>43780</v>
      </c>
      <c r="E2296" s="33">
        <v>43782</v>
      </c>
      <c r="F2296" s="30">
        <v>30</v>
      </c>
      <c r="G2296" s="30">
        <v>3</v>
      </c>
      <c r="H2296" s="29" t="s">
        <v>12</v>
      </c>
      <c r="I2296" s="29" t="s">
        <v>41</v>
      </c>
      <c r="J2296" s="30">
        <v>3.1334</v>
      </c>
      <c r="K2296" s="30">
        <v>4.88</v>
      </c>
      <c r="L2296" s="30"/>
      <c r="M2296" s="30">
        <v>2.65</v>
      </c>
      <c r="N2296" s="84">
        <f>[1]!b_anal_modidura_cnbd(A2296,E2296,1)</f>
        <v>2.5051000000000001</v>
      </c>
      <c r="O2296" s="85">
        <f>[1]!b_anal_yield_cnbd(A2296,D2296,1)</f>
        <v>3.1850000000000001</v>
      </c>
      <c r="P2296" s="86">
        <f>IF(U:U="国开1",0.09/N2296+J2296,IF(U:U="国开3",0.14/N2296+J2296,IF(U:U="国开5",0.24/N2296+J2296,IF(U:U="国开7",0.24/N2296+J2296,IF(U:U="国开10",0.29/N2296+J2296,IF(U:U="口行1",0.08/N2296+J2296,IF(U:U="口行2",0.08/N2296+J2296,IF(U:U="口行3",0.08/N2296+J2296,IF(U:U="口行5",0.13/N2296+J2296,IF(U:U="口行7",0.13/N2296+J2296,IF(U:U="口行10",0.18/N2296+J2296,IF(U:U="农发1",0.09/N2296+J2296,IF(U:U="农发2",0.09/N2296+J2296,IF(U:U="农发3",0.09/N2296+J2296,IF(U:U="农发5",0.14/N2296+J2296,IF(U:U="农发7",0.19/N2296+J2296,IF(U:U="农发10",0.19/N2296+J2296,IF(U:U="农发20",0.24/N2296+J2296,IF(U:U="国债1",0.05/N2296+J2296,IF(U:U="国债2",0.05/N2296+J2296,IF(U:U="国债3",0.05/N2296+J2296,IF(U:U="国开0",0,IF(U:U="农发0",0,IF(U:U="国债0",0,IF(U:U="口行0",0,0.1/N2296+J2296)))))))))))))))))))))))))</f>
        <v>3.1693267095125943</v>
      </c>
      <c r="Q2296" s="1"/>
      <c r="R2296" s="88">
        <f t="shared" si="71"/>
        <v>-1.5673290487405733</v>
      </c>
      <c r="S2296" s="1"/>
      <c r="U2296" s="1" t="str">
        <f>IF(I:I="国家开发银行","国开",IF(I:I="中国进出口银行","口行",IF(I:I="中国农业发展银行","农发","国债")))&amp;IF(G:G&lt;1,"0",G2296)</f>
        <v>农发3</v>
      </c>
      <c r="W2296" s="1"/>
      <c r="X2296" s="1"/>
    </row>
    <row r="2297" spans="1:24" ht="15.75" hidden="1" x14ac:dyDescent="0.25">
      <c r="A2297" s="113" t="str">
        <f t="shared" si="72"/>
        <v>190208.IB</v>
      </c>
      <c r="B2297" s="29" t="s">
        <v>6032</v>
      </c>
      <c r="C2297" s="29" t="s">
        <v>6033</v>
      </c>
      <c r="D2297" s="33">
        <v>43781</v>
      </c>
      <c r="E2297" s="33">
        <v>43783</v>
      </c>
      <c r="F2297" s="30">
        <v>60</v>
      </c>
      <c r="G2297" s="30">
        <v>5</v>
      </c>
      <c r="H2297" s="29" t="s">
        <v>12</v>
      </c>
      <c r="I2297" s="29" t="s">
        <v>15</v>
      </c>
      <c r="J2297" s="30">
        <v>3.403</v>
      </c>
      <c r="K2297" s="30">
        <v>4.33</v>
      </c>
      <c r="L2297" s="30"/>
      <c r="M2297" s="30">
        <v>3.21</v>
      </c>
      <c r="N2297" s="84">
        <f>[1]!b_anal_modidura_cnbd(A2297,E2297,1)</f>
        <v>4.1656000000000004</v>
      </c>
      <c r="O2297" s="85">
        <f>[1]!b_anal_yield_cnbd(A2297,D2297-1,1)</f>
        <v>3.4901</v>
      </c>
      <c r="P2297" s="86">
        <f>IF(U:U="国开1",0.09/N2297+J2297,IF(U:U="国开3",0.14/N2297+J2297,IF(U:U="国开5",0.24/N2297+J2297,IF(U:U="国开7",0.24/N2297+J2297,IF(U:U="国开10",0.29/N2297+J2297,IF(U:U="口行1",0.08/N2297+J2297,IF(U:U="口行2",0.08/N2297+J2297,IF(U:U="口行3",0.08/N2297+J2297,IF(U:U="口行5",0.13/N2297+J2297,IF(U:U="口行7",0.13/N2297+J2297,IF(U:U="口行10",0.18/N2297+J2297,IF(U:U="农发1",0.09/N2297+J2297,IF(U:U="农发2",0.09/N2297+J2297,IF(U:U="农发3",0.09/N2297+J2297,IF(U:U="农发5",0.14/N2297+J2297,IF(U:U="农发7",0.19/N2297+J2297,IF(U:U="农发10",0.19/N2297+J2297,IF(U:U="农发20",0.24/N2297+J2297,IF(U:U="国债1",0.05/N2297+J2297,IF(U:U="国债2",0.05/N2297+J2297,IF(U:U="国债3",0.05/N2297+J2297,IF(U:U="国开0",0,IF(U:U="农发0",0,IF(U:U="国债0",0,IF(U:U="口行0",0,0.1/N2297+J2297)))))))))))))))))))))))))</f>
        <v>3.4606147493758401</v>
      </c>
      <c r="Q2297" s="1"/>
      <c r="R2297" s="88">
        <f t="shared" si="71"/>
        <v>-2.9485250624159853</v>
      </c>
      <c r="S2297" s="1"/>
      <c r="U2297" s="1" t="str">
        <f>IF(I:I="国家开发银行","国开",IF(I:I="中国进出口银行","口行",IF(I:I="中国农业发展银行","农发","国债")))&amp;IF(G:G&lt;1,"0",G2297)</f>
        <v>国开5</v>
      </c>
      <c r="W2297" s="1"/>
      <c r="X2297" s="1"/>
    </row>
    <row r="2298" spans="1:24" ht="15.75" hidden="1" x14ac:dyDescent="0.25">
      <c r="A2298" s="113" t="str">
        <f>B2298</f>
        <v>1902001.IB</v>
      </c>
      <c r="B2298" s="29" t="s">
        <v>1423</v>
      </c>
      <c r="C2298" s="29" t="s">
        <v>6034</v>
      </c>
      <c r="D2298" s="33">
        <v>43781</v>
      </c>
      <c r="E2298" s="33">
        <v>43790</v>
      </c>
      <c r="F2298" s="30">
        <v>100</v>
      </c>
      <c r="G2298" s="30">
        <v>3</v>
      </c>
      <c r="H2298" s="29" t="s">
        <v>12</v>
      </c>
      <c r="I2298" s="29" t="s">
        <v>15</v>
      </c>
      <c r="J2298" s="114">
        <f>[1]!b_info_couponrate(A2298)</f>
        <v>3.1</v>
      </c>
      <c r="K2298" s="30">
        <v>3.76</v>
      </c>
      <c r="L2298" s="30"/>
      <c r="M2298" s="30">
        <v>1.69</v>
      </c>
      <c r="N2298" s="84">
        <f>[1]!b_anal_modidura_cnbd(A2298,E2298,1)</f>
        <v>2.8252000000000002</v>
      </c>
      <c r="O2298" s="85">
        <f>[1]!b_anal_yield_cnbd(A2298,E2298,1)</f>
        <v>3.0312999999999999</v>
      </c>
      <c r="P2298" s="86">
        <f>IF(U:U="国开1",0.09/N2298+J2298,IF(U:U="国开3",0.14/N2298+J2298,IF(U:U="国开5",0.24/N2298+J2298,IF(U:U="国开7",0.24/N2298+J2298,IF(U:U="国开10",0.29/N2298+J2298,IF(U:U="口行1",0.08/N2298+J2298,IF(U:U="口行2",0.08/N2298+J2298,IF(U:U="口行3",0.08/N2298+J2298,IF(U:U="口行5",0.13/N2298+J2298,IF(U:U="口行7",0.13/N2298+J2298,IF(U:U="口行10",0.18/N2298+J2298,IF(U:U="农发1",0.09/N2298+J2298,IF(U:U="农发2",0.09/N2298+J2298,IF(U:U="农发3",0.09/N2298+J2298,IF(U:U="农发5",0.14/N2298+J2298,IF(U:U="农发7",0.19/N2298+J2298,IF(U:U="农发10",0.19/N2298+J2298,IF(U:U="农发20",0.24/N2298+J2298,IF(U:U="国债1",0.05/N2298+J2298,IF(U:U="国债2",0.05/N2298+J2298,IF(U:U="国债3",0.05/N2298+J2298,IF(U:U="国开0",0,IF(U:U="农发0",0,IF(U:U="国债0",0,IF(U:U="口行0",0,0.1/N2298+J2298)))))))))))))))))))))))))</f>
        <v>3.1495540138751239</v>
      </c>
      <c r="Q2298" s="1"/>
      <c r="R2298" s="88">
        <f t="shared" si="71"/>
        <v>11.825401387512402</v>
      </c>
      <c r="S2298" s="1"/>
      <c r="U2298" s="1" t="str">
        <f>IF(I:I="国家开发银行","国开",IF(I:I="中国进出口银行","口行",IF(I:I="中国农业发展银行","农发","国债")))&amp;IF(G:G&lt;1,"0",G2298)</f>
        <v>国开3</v>
      </c>
      <c r="W2298" s="1"/>
      <c r="X2298" s="1"/>
    </row>
    <row r="2299" spans="1:24" ht="15.75" hidden="1" x14ac:dyDescent="0.25">
      <c r="A2299" s="113" t="str">
        <f t="shared" si="72"/>
        <v>190215.IB</v>
      </c>
      <c r="B2299" s="29" t="s">
        <v>6035</v>
      </c>
      <c r="C2299" s="29" t="s">
        <v>6036</v>
      </c>
      <c r="D2299" s="33">
        <v>43781</v>
      </c>
      <c r="E2299" s="33">
        <v>43783</v>
      </c>
      <c r="F2299" s="30">
        <v>120</v>
      </c>
      <c r="G2299" s="30">
        <v>10</v>
      </c>
      <c r="H2299" s="29" t="s">
        <v>12</v>
      </c>
      <c r="I2299" s="29" t="s">
        <v>15</v>
      </c>
      <c r="J2299" s="30">
        <v>3.6105</v>
      </c>
      <c r="K2299" s="30">
        <v>2.97</v>
      </c>
      <c r="L2299" s="30"/>
      <c r="M2299" s="30">
        <v>32.700000000000003</v>
      </c>
      <c r="N2299" s="84">
        <f>[1]!b_anal_modidura_cnbd(A2299,E2299,1)</f>
        <v>8.1644000000000005</v>
      </c>
      <c r="O2299" s="85">
        <f>[1]!b_anal_yield_cnbd(A2299,D2299-1,1)</f>
        <v>3.67</v>
      </c>
      <c r="P2299" s="86">
        <f>IF(U:U="国开1",0.09/N2299+J2299,IF(U:U="国开3",0.14/N2299+J2299,IF(U:U="国开5",0.24/N2299+J2299,IF(U:U="国开7",0.24/N2299+J2299,IF(U:U="国开10",0.29/N2299+J2299,IF(U:U="口行1",0.08/N2299+J2299,IF(U:U="口行2",0.08/N2299+J2299,IF(U:U="口行3",0.08/N2299+J2299,IF(U:U="口行5",0.13/N2299+J2299,IF(U:U="口行7",0.13/N2299+J2299,IF(U:U="口行10",0.18/N2299+J2299,IF(U:U="农发1",0.09/N2299+J2299,IF(U:U="农发2",0.09/N2299+J2299,IF(U:U="农发3",0.09/N2299+J2299,IF(U:U="农发5",0.14/N2299+J2299,IF(U:U="农发7",0.19/N2299+J2299,IF(U:U="农发10",0.19/N2299+J2299,IF(U:U="农发20",0.24/N2299+J2299,IF(U:U="国债1",0.05/N2299+J2299,IF(U:U="国债2",0.05/N2299+J2299,IF(U:U="国债3",0.05/N2299+J2299,IF(U:U="国开0",0,IF(U:U="农发0",0,IF(U:U="国债0",0,IF(U:U="口行0",0,0.1/N2299+J2299)))))))))))))))))))))))))</f>
        <v>3.6460200627112833</v>
      </c>
      <c r="Q2299" s="1"/>
      <c r="R2299" s="88">
        <f t="shared" si="71"/>
        <v>-2.3979937288716613</v>
      </c>
      <c r="S2299" s="1"/>
      <c r="U2299" s="1" t="str">
        <f>IF(I:I="国家开发银行","国开",IF(I:I="中国进出口银行","口行",IF(I:I="中国农业发展银行","农发","国债")))&amp;IF(G:G&lt;1,"0",G2299)</f>
        <v>国开10</v>
      </c>
      <c r="W2299" s="1"/>
      <c r="X2299" s="1"/>
    </row>
    <row r="2300" spans="1:24" ht="15.75" hidden="1" x14ac:dyDescent="0.25">
      <c r="A2300" s="113" t="str">
        <f t="shared" si="72"/>
        <v>190408.IB</v>
      </c>
      <c r="B2300" s="29" t="s">
        <v>6037</v>
      </c>
      <c r="C2300" s="29" t="s">
        <v>6038</v>
      </c>
      <c r="D2300" s="33">
        <v>43782</v>
      </c>
      <c r="E2300" s="33">
        <v>43784</v>
      </c>
      <c r="F2300" s="30">
        <v>40</v>
      </c>
      <c r="G2300" s="30">
        <v>7</v>
      </c>
      <c r="H2300" s="29" t="s">
        <v>12</v>
      </c>
      <c r="I2300" s="29" t="s">
        <v>41</v>
      </c>
      <c r="J2300" s="30">
        <v>3.6585000000000001</v>
      </c>
      <c r="K2300" s="30">
        <v>3.31</v>
      </c>
      <c r="L2300" s="30"/>
      <c r="M2300" s="30">
        <v>1</v>
      </c>
      <c r="N2300" s="84">
        <f>[1]!b_anal_modidura_cnbd(A2300,E2300,1)</f>
        <v>5.7656999999999998</v>
      </c>
      <c r="O2300" s="85">
        <f>[1]!b_anal_yield_cnbd(A2300,D2300-1,1)</f>
        <v>3.75</v>
      </c>
      <c r="P2300" s="86">
        <f>IF(U:U="国开1",0.09/N2300+J2300,IF(U:U="国开3",0.14/N2300+J2300,IF(U:U="国开5",0.24/N2300+J2300,IF(U:U="国开7",0.24/N2300+J2300,IF(U:U="国开10",0.29/N2300+J2300,IF(U:U="口行1",0.08/N2300+J2300,IF(U:U="口行2",0.08/N2300+J2300,IF(U:U="口行3",0.08/N2300+J2300,IF(U:U="口行5",0.13/N2300+J2300,IF(U:U="口行7",0.13/N2300+J2300,IF(U:U="口行10",0.18/N2300+J2300,IF(U:U="农发1",0.09/N2300+J2300,IF(U:U="农发2",0.09/N2300+J2300,IF(U:U="农发3",0.09/N2300+J2300,IF(U:U="农发5",0.14/N2300+J2300,IF(U:U="农发7",0.19/N2300+J2300,IF(U:U="农发10",0.19/N2300+J2300,IF(U:U="农发20",0.24/N2300+J2300,IF(U:U="国债1",0.05/N2300+J2300,IF(U:U="国债2",0.05/N2300+J2300,IF(U:U="国债3",0.05/N2300+J2300,IF(U:U="国开0",0,IF(U:U="农发0",0,IF(U:U="国债0",0,IF(U:U="口行0",0,0.1/N2300+J2300)))))))))))))))))))))))))</f>
        <v>3.6914535008758693</v>
      </c>
      <c r="Q2300" s="1"/>
      <c r="R2300" s="88">
        <f t="shared" si="71"/>
        <v>-5.854649912413068</v>
      </c>
      <c r="S2300" s="1"/>
      <c r="U2300" s="1" t="str">
        <f>IF(I:I="国家开发银行","国开",IF(I:I="中国进出口银行","口行",IF(I:I="中国农业发展银行","农发","国债")))&amp;IF(G:G&lt;1,"0",G2300)</f>
        <v>农发7</v>
      </c>
      <c r="W2300" s="1"/>
      <c r="X2300" s="1"/>
    </row>
    <row r="2301" spans="1:24" ht="15.75" hidden="1" x14ac:dyDescent="0.25">
      <c r="A2301" s="113" t="str">
        <f t="shared" si="72"/>
        <v>190013.IB</v>
      </c>
      <c r="B2301" s="29" t="s">
        <v>6039</v>
      </c>
      <c r="C2301" s="29" t="s">
        <v>6040</v>
      </c>
      <c r="D2301" s="33">
        <v>43782</v>
      </c>
      <c r="E2301" s="33">
        <v>43783</v>
      </c>
      <c r="F2301" s="30">
        <v>430.3</v>
      </c>
      <c r="G2301" s="30">
        <v>5</v>
      </c>
      <c r="H2301" s="29" t="s">
        <v>12</v>
      </c>
      <c r="I2301" s="29" t="s">
        <v>31</v>
      </c>
      <c r="J2301" s="30">
        <v>2.9914000000000001</v>
      </c>
      <c r="K2301" s="30">
        <v>2.91</v>
      </c>
      <c r="L2301" s="30">
        <v>3.0446</v>
      </c>
      <c r="M2301" s="30">
        <v>12.09</v>
      </c>
      <c r="N2301" s="84">
        <f>[1]!b_anal_modidura_cnbd(A2301,E2301,1)</f>
        <v>4.5072999999999999</v>
      </c>
      <c r="O2301" s="85">
        <f>[1]!b_anal_yield_cnbd(A2301,D2301-1,1)</f>
        <v>3.0508000000000002</v>
      </c>
      <c r="P2301" s="86">
        <f>IF(U:U="国开1",0.09/N2301+J2301,IF(U:U="国开3",0.14/N2301+J2301,IF(U:U="国开5",0.24/N2301+J2301,IF(U:U="国开7",0.24/N2301+J2301,IF(U:U="国开10",0.29/N2301+J2301,IF(U:U="口行1",0.08/N2301+J2301,IF(U:U="口行2",0.08/N2301+J2301,IF(U:U="口行3",0.08/N2301+J2301,IF(U:U="口行5",0.13/N2301+J2301,IF(U:U="口行7",0.13/N2301+J2301,IF(U:U="口行10",0.18/N2301+J2301,IF(U:U="农发1",0.09/N2301+J2301,IF(U:U="农发2",0.09/N2301+J2301,IF(U:U="农发3",0.09/N2301+J2301,IF(U:U="农发5",0.14/N2301+J2301,IF(U:U="农发7",0.19/N2301+J2301,IF(U:U="农发10",0.19/N2301+J2301,IF(U:U="农发20",0.24/N2301+J2301,IF(U:U="国债1",0.05/N2301+J2301,IF(U:U="国债2",0.05/N2301+J2301,IF(U:U="国债3",0.05/N2301+J2301,IF(U:U="国开0",0,IF(U:U="农发0",0,IF(U:U="国债0",0,IF(U:U="口行0",0,0.1/N2301+J2301)))))))))))))))))))))))))</f>
        <v>3.013586231224902</v>
      </c>
      <c r="Q2301" s="1"/>
      <c r="R2301" s="88">
        <f t="shared" si="71"/>
        <v>-3.7213768775098188</v>
      </c>
      <c r="S2301" s="1"/>
      <c r="U2301" s="1" t="str">
        <f>IF(I:I="国家开发银行","国开",IF(I:I="中国进出口银行","口行",IF(I:I="中国农业发展银行","农发","国债")))&amp;IF(G:G&lt;1,"0",G2301)</f>
        <v>国债5</v>
      </c>
      <c r="W2301" s="1"/>
      <c r="X2301" s="1"/>
    </row>
    <row r="2302" spans="1:24" ht="15.75" hidden="1" x14ac:dyDescent="0.25">
      <c r="A2302" s="113" t="str">
        <f t="shared" si="72"/>
        <v>190406.IB</v>
      </c>
      <c r="B2302" s="29" t="s">
        <v>6041</v>
      </c>
      <c r="C2302" s="29" t="s">
        <v>6042</v>
      </c>
      <c r="D2302" s="33">
        <v>43782</v>
      </c>
      <c r="E2302" s="33">
        <v>43784</v>
      </c>
      <c r="F2302" s="30">
        <v>60</v>
      </c>
      <c r="G2302" s="30">
        <v>10</v>
      </c>
      <c r="H2302" s="29" t="s">
        <v>12</v>
      </c>
      <c r="I2302" s="29" t="s">
        <v>41</v>
      </c>
      <c r="J2302" s="30">
        <v>3.7753999999999999</v>
      </c>
      <c r="K2302" s="30">
        <v>3.98</v>
      </c>
      <c r="L2302" s="30"/>
      <c r="M2302" s="30">
        <v>1.71</v>
      </c>
      <c r="N2302" s="84">
        <f>[1]!b_anal_modidura_cnbd(A2302,E2302,1)</f>
        <v>7.8756000000000004</v>
      </c>
      <c r="O2302" s="85">
        <f>[1]!b_anal_yield_cnbd(A2302,D2302-1,1)</f>
        <v>3.84</v>
      </c>
      <c r="P2302" s="86">
        <f>IF(U:U="国开1",0.09/N2302+J2302,IF(U:U="国开3",0.14/N2302+J2302,IF(U:U="国开5",0.24/N2302+J2302,IF(U:U="国开7",0.24/N2302+J2302,IF(U:U="国开10",0.29/N2302+J2302,IF(U:U="口行1",0.08/N2302+J2302,IF(U:U="口行2",0.08/N2302+J2302,IF(U:U="口行3",0.08/N2302+J2302,IF(U:U="口行5",0.13/N2302+J2302,IF(U:U="口行7",0.13/N2302+J2302,IF(U:U="口行10",0.18/N2302+J2302,IF(U:U="农发1",0.09/N2302+J2302,IF(U:U="农发2",0.09/N2302+J2302,IF(U:U="农发3",0.09/N2302+J2302,IF(U:U="农发5",0.14/N2302+J2302,IF(U:U="农发7",0.19/N2302+J2302,IF(U:U="农发10",0.19/N2302+J2302,IF(U:U="农发20",0.24/N2302+J2302,IF(U:U="国债1",0.05/N2302+J2302,IF(U:U="国债2",0.05/N2302+J2302,IF(U:U="国债3",0.05/N2302+J2302,IF(U:U="国开0",0,IF(U:U="农发0",0,IF(U:U="国债0",0,IF(U:U="口行0",0,0.1/N2302+J2302)))))))))))))))))))))))))</f>
        <v>3.7995251460206205</v>
      </c>
      <c r="Q2302" s="1"/>
      <c r="R2302" s="88">
        <f t="shared" si="71"/>
        <v>-4.0474853979379333</v>
      </c>
      <c r="S2302" s="1"/>
      <c r="U2302" s="1" t="str">
        <f>IF(I:I="国家开发银行","国开",IF(I:I="中国进出口银行","口行",IF(I:I="中国农业发展银行","农发","国债")))&amp;IF(G:G&lt;1,"0",G2302)</f>
        <v>农发10</v>
      </c>
      <c r="W2302" s="1"/>
      <c r="X2302" s="1"/>
    </row>
    <row r="2303" spans="1:24" ht="15.75" hidden="1" x14ac:dyDescent="0.25">
      <c r="A2303" s="113" t="str">
        <f t="shared" si="72"/>
        <v>190209.IB</v>
      </c>
      <c r="B2303" s="29" t="s">
        <v>6043</v>
      </c>
      <c r="C2303" s="29" t="s">
        <v>6044</v>
      </c>
      <c r="D2303" s="33">
        <v>43783</v>
      </c>
      <c r="E2303" s="33">
        <v>43787</v>
      </c>
      <c r="F2303" s="30">
        <v>30</v>
      </c>
      <c r="G2303" s="30">
        <v>7</v>
      </c>
      <c r="H2303" s="29" t="s">
        <v>12</v>
      </c>
      <c r="I2303" s="29" t="s">
        <v>15</v>
      </c>
      <c r="J2303" s="30">
        <v>3.625</v>
      </c>
      <c r="K2303" s="30">
        <v>6.76</v>
      </c>
      <c r="L2303" s="30"/>
      <c r="M2303" s="30">
        <v>1</v>
      </c>
      <c r="N2303" s="84">
        <f>[1]!b_anal_modidura_cnbd(A2303,E2303,1)</f>
        <v>5.8464999999999998</v>
      </c>
      <c r="O2303" s="85">
        <f>[1]!b_anal_yield_cnbd(A2303,D2303-1,1)</f>
        <v>3.7399</v>
      </c>
      <c r="P2303" s="86">
        <f>IF(U:U="国开1",0.09/N2303+J2303,IF(U:U="国开3",0.14/N2303+J2303,IF(U:U="国开5",0.24/N2303+J2303,IF(U:U="国开7",0.24/N2303+J2303,IF(U:U="国开10",0.29/N2303+J2303,IF(U:U="口行1",0.08/N2303+J2303,IF(U:U="口行2",0.08/N2303+J2303,IF(U:U="口行3",0.08/N2303+J2303,IF(U:U="口行5",0.13/N2303+J2303,IF(U:U="口行7",0.13/N2303+J2303,IF(U:U="口行10",0.18/N2303+J2303,IF(U:U="农发1",0.09/N2303+J2303,IF(U:U="农发2",0.09/N2303+J2303,IF(U:U="农发3",0.09/N2303+J2303,IF(U:U="农发5",0.14/N2303+J2303,IF(U:U="农发7",0.19/N2303+J2303,IF(U:U="农发10",0.19/N2303+J2303,IF(U:U="农发20",0.24/N2303+J2303,IF(U:U="国债1",0.05/N2303+J2303,IF(U:U="国债2",0.05/N2303+J2303,IF(U:U="国债3",0.05/N2303+J2303,IF(U:U="国开0",0,IF(U:U="农发0",0,IF(U:U="国债0",0,IF(U:U="口行0",0,0.1/N2303+J2303)))))))))))))))))))))))))</f>
        <v>3.6660502009749423</v>
      </c>
      <c r="Q2303" s="1"/>
      <c r="R2303" s="88">
        <f t="shared" si="71"/>
        <v>-7.3849799025057727</v>
      </c>
      <c r="S2303" s="1"/>
      <c r="U2303" s="1" t="str">
        <f>IF(I:I="国家开发银行","国开",IF(I:I="中国进出口银行","口行",IF(I:I="中国农业发展银行","农发","国债")))&amp;IF(G:G&lt;1,"0",G2303)</f>
        <v>国开7</v>
      </c>
      <c r="W2303" s="1"/>
      <c r="X2303" s="1"/>
    </row>
    <row r="2304" spans="1:24" ht="15.75" hidden="1" x14ac:dyDescent="0.25">
      <c r="A2304" s="113" t="str">
        <f t="shared" si="72"/>
        <v>190305.IB</v>
      </c>
      <c r="B2304" s="29" t="s">
        <v>6045</v>
      </c>
      <c r="C2304" s="29" t="s">
        <v>6046</v>
      </c>
      <c r="D2304" s="33">
        <v>43783</v>
      </c>
      <c r="E2304" s="33">
        <v>43787</v>
      </c>
      <c r="F2304" s="30">
        <v>50</v>
      </c>
      <c r="G2304" s="30">
        <v>5</v>
      </c>
      <c r="H2304" s="29" t="s">
        <v>12</v>
      </c>
      <c r="I2304" s="29" t="s">
        <v>22</v>
      </c>
      <c r="J2304" s="30">
        <v>3.4752000000000001</v>
      </c>
      <c r="K2304" s="30">
        <v>2.86</v>
      </c>
      <c r="L2304" s="30"/>
      <c r="M2304" s="30">
        <v>2.48</v>
      </c>
      <c r="N2304" s="84">
        <f>[1]!b_anal_modidura_cnbd(A2304,E2304,1)</f>
        <v>3.7930000000000001</v>
      </c>
      <c r="O2304" s="85">
        <f>[1]!b_anal_yield_cnbd(A2304,D2304-1,1)</f>
        <v>3.5124</v>
      </c>
      <c r="P2304" s="86">
        <f>IF(U:U="国开1",0.09/N2304+J2304,IF(U:U="国开3",0.14/N2304+J2304,IF(U:U="国开5",0.24/N2304+J2304,IF(U:U="国开7",0.24/N2304+J2304,IF(U:U="国开10",0.29/N2304+J2304,IF(U:U="口行1",0.08/N2304+J2304,IF(U:U="口行2",0.08/N2304+J2304,IF(U:U="口行3",0.08/N2304+J2304,IF(U:U="口行5",0.13/N2304+J2304,IF(U:U="口行7",0.13/N2304+J2304,IF(U:U="口行10",0.18/N2304+J2304,IF(U:U="农发1",0.09/N2304+J2304,IF(U:U="农发2",0.09/N2304+J2304,IF(U:U="农发3",0.09/N2304+J2304,IF(U:U="农发5",0.14/N2304+J2304,IF(U:U="农发7",0.19/N2304+J2304,IF(U:U="农发10",0.19/N2304+J2304,IF(U:U="农发20",0.24/N2304+J2304,IF(U:U="国债1",0.05/N2304+J2304,IF(U:U="国债2",0.05/N2304+J2304,IF(U:U="国债3",0.05/N2304+J2304,IF(U:U="国开0",0,IF(U:U="农发0",0,IF(U:U="国债0",0,IF(U:U="口行0",0,0.1/N2304+J2304)))))))))))))))))))))))))</f>
        <v>3.5094736620089639</v>
      </c>
      <c r="Q2304" s="1"/>
      <c r="R2304" s="88">
        <f t="shared" si="71"/>
        <v>-0.29263379910360321</v>
      </c>
      <c r="S2304" s="1"/>
      <c r="U2304" s="1" t="str">
        <f>IF(I:I="国家开发银行","国开",IF(I:I="中国进出口银行","口行",IF(I:I="中国农业发展银行","农发","国债")))&amp;IF(G:G&lt;1,"0",G2304)</f>
        <v>口行5</v>
      </c>
      <c r="W2304" s="1"/>
      <c r="X2304" s="1"/>
    </row>
    <row r="2305" spans="1:24" ht="15.75" hidden="1" x14ac:dyDescent="0.25">
      <c r="A2305" s="113" t="str">
        <f t="shared" si="72"/>
        <v>170302.IB</v>
      </c>
      <c r="B2305" s="29" t="s">
        <v>6047</v>
      </c>
      <c r="C2305" s="29" t="s">
        <v>6048</v>
      </c>
      <c r="D2305" s="33">
        <v>43783</v>
      </c>
      <c r="E2305" s="33">
        <v>43787</v>
      </c>
      <c r="F2305" s="30">
        <v>30</v>
      </c>
      <c r="G2305" s="30">
        <v>3</v>
      </c>
      <c r="H2305" s="29" t="s">
        <v>12</v>
      </c>
      <c r="I2305" s="29" t="s">
        <v>22</v>
      </c>
      <c r="J2305" s="30">
        <v>2.302</v>
      </c>
      <c r="K2305" s="30">
        <v>4.7699999999999996</v>
      </c>
      <c r="L2305" s="30"/>
      <c r="M2305" s="30">
        <v>4</v>
      </c>
      <c r="N2305" s="84">
        <f>[1]!b_anal_modidura_cnbd(A2305,E2305,1)</f>
        <v>0.27479999999999999</v>
      </c>
      <c r="O2305" s="85">
        <f>[1]!b_anal_yield_cnbd(A2305,D2305-1,1)</f>
        <v>2.5697000000000001</v>
      </c>
      <c r="P2305" s="86">
        <f>IF(U:U="国开1",0.09/N2305+J2305,IF(U:U="国开3",0.14/N2305+J2305,IF(U:U="国开5",0.24/N2305+J2305,IF(U:U="国开7",0.24/N2305+J2305,IF(U:U="国开10",0.29/N2305+J2305,IF(U:U="口行1",0.08/N2305+J2305,IF(U:U="口行2",0.08/N2305+J2305,IF(U:U="口行3",0.08/N2305+J2305,IF(U:U="口行5",0.13/N2305+J2305,IF(U:U="口行7",0.13/N2305+J2305,IF(U:U="口行10",0.18/N2305+J2305,IF(U:U="农发1",0.09/N2305+J2305,IF(U:U="农发2",0.09/N2305+J2305,IF(U:U="农发3",0.09/N2305+J2305,IF(U:U="农发5",0.14/N2305+J2305,IF(U:U="农发7",0.19/N2305+J2305,IF(U:U="农发10",0.19/N2305+J2305,IF(U:U="农发20",0.24/N2305+J2305,IF(U:U="国债1",0.05/N2305+J2305,IF(U:U="国债2",0.05/N2305+J2305,IF(U:U="国债3",0.05/N2305+J2305,IF(U:U="国开0",0,IF(U:U="农发0",0,IF(U:U="国债0",0,IF(U:U="口行0",0,0.1/N2305+J2305)))))))))))))))))))))))))</f>
        <v>2.5931208151382825</v>
      </c>
      <c r="Q2305" s="1"/>
      <c r="R2305" s="88">
        <f t="shared" si="71"/>
        <v>2.3420815138282425</v>
      </c>
      <c r="S2305" s="1"/>
      <c r="U2305" s="1" t="str">
        <f>IF(I:I="国家开发银行","国开",IF(I:I="中国进出口银行","口行",IF(I:I="中国农业发展银行","农发","国债")))&amp;IF(G:G&lt;1,"0",G2305)</f>
        <v>口行3</v>
      </c>
      <c r="W2305" s="1"/>
      <c r="X2305" s="1"/>
    </row>
    <row r="2306" spans="1:24" ht="15.75" hidden="1" x14ac:dyDescent="0.25">
      <c r="A2306" s="113" t="str">
        <f t="shared" si="72"/>
        <v>190308.IB</v>
      </c>
      <c r="B2306" s="29" t="s">
        <v>6049</v>
      </c>
      <c r="C2306" s="29" t="s">
        <v>6050</v>
      </c>
      <c r="D2306" s="33">
        <v>43783</v>
      </c>
      <c r="E2306" s="33">
        <v>43787</v>
      </c>
      <c r="F2306" s="30">
        <v>50</v>
      </c>
      <c r="G2306" s="30">
        <v>3</v>
      </c>
      <c r="H2306" s="29" t="s">
        <v>12</v>
      </c>
      <c r="I2306" s="29" t="s">
        <v>22</v>
      </c>
      <c r="J2306" s="30">
        <v>3.1480999999999999</v>
      </c>
      <c r="K2306" s="30">
        <v>2.48</v>
      </c>
      <c r="L2306" s="30"/>
      <c r="M2306" s="30">
        <v>2.16</v>
      </c>
      <c r="N2306" s="84">
        <f>[1]!b_anal_modidura_cnbd(A2306,E2306,1)</f>
        <v>2.7818999999999998</v>
      </c>
      <c r="O2306" s="85">
        <f>[1]!b_anal_yield_cnbd(A2306,D2306-1,1)</f>
        <v>3.1850000000000001</v>
      </c>
      <c r="P2306" s="86">
        <f>IF(U:U="国开1",0.09/N2306+J2306,IF(U:U="国开3",0.14/N2306+J2306,IF(U:U="国开5",0.24/N2306+J2306,IF(U:U="国开7",0.24/N2306+J2306,IF(U:U="国开10",0.29/N2306+J2306,IF(U:U="口行1",0.08/N2306+J2306,IF(U:U="口行2",0.08/N2306+J2306,IF(U:U="口行3",0.08/N2306+J2306,IF(U:U="口行5",0.13/N2306+J2306,IF(U:U="口行7",0.13/N2306+J2306,IF(U:U="口行10",0.18/N2306+J2306,IF(U:U="农发1",0.09/N2306+J2306,IF(U:U="农发2",0.09/N2306+J2306,IF(U:U="农发3",0.09/N2306+J2306,IF(U:U="农发5",0.14/N2306+J2306,IF(U:U="农发7",0.19/N2306+J2306,IF(U:U="农发10",0.19/N2306+J2306,IF(U:U="农发20",0.24/N2306+J2306,IF(U:U="国债1",0.05/N2306+J2306,IF(U:U="国债2",0.05/N2306+J2306,IF(U:U="国债3",0.05/N2306+J2306,IF(U:U="国开0",0,IF(U:U="农发0",0,IF(U:U="国债0",0,IF(U:U="口行0",0,0.1/N2306+J2306)))))))))))))))))))))))))</f>
        <v>3.1768573241309896</v>
      </c>
      <c r="Q2306" s="1"/>
      <c r="R2306" s="88">
        <f t="shared" ref="R2306:R2361" si="73">(P2306-O2306)*100</f>
        <v>-0.81426758690104073</v>
      </c>
      <c r="S2306" s="1"/>
      <c r="U2306" s="1" t="str">
        <f>IF(I:I="国家开发银行","国开",IF(I:I="中国进出口银行","口行",IF(I:I="中国农业发展银行","农发","国债")))&amp;IF(G:G&lt;1,"0",G2306)</f>
        <v>口行3</v>
      </c>
      <c r="W2306" s="1"/>
      <c r="X2306" s="1"/>
    </row>
    <row r="2307" spans="1:24" ht="15.75" hidden="1" x14ac:dyDescent="0.25">
      <c r="A2307" s="113" t="str">
        <f t="shared" si="72"/>
        <v>190310.IB</v>
      </c>
      <c r="B2307" s="29" t="s">
        <v>6051</v>
      </c>
      <c r="C2307" s="29" t="s">
        <v>6052</v>
      </c>
      <c r="D2307" s="33">
        <v>43783</v>
      </c>
      <c r="E2307" s="33">
        <v>43787</v>
      </c>
      <c r="F2307" s="30">
        <v>40</v>
      </c>
      <c r="G2307" s="30">
        <v>10</v>
      </c>
      <c r="H2307" s="29" t="s">
        <v>12</v>
      </c>
      <c r="I2307" s="29" t="s">
        <v>22</v>
      </c>
      <c r="J2307" s="30">
        <v>3.7774999999999999</v>
      </c>
      <c r="K2307" s="30">
        <v>4.09</v>
      </c>
      <c r="L2307" s="30"/>
      <c r="M2307" s="30">
        <v>1.45</v>
      </c>
      <c r="N2307" s="84">
        <f>[1]!b_anal_modidura_cnbd(A2307,E2307,1)</f>
        <v>7.7016</v>
      </c>
      <c r="O2307" s="85">
        <f>[1]!b_anal_yield_cnbd(A2307,D2307-1,1)</f>
        <v>3.8224999999999998</v>
      </c>
      <c r="P2307" s="86">
        <f>IF(U:U="国开1",0.09/N2307+J2307,IF(U:U="国开3",0.14/N2307+J2307,IF(U:U="国开5",0.24/N2307+J2307,IF(U:U="国开7",0.24/N2307+J2307,IF(U:U="国开10",0.29/N2307+J2307,IF(U:U="口行1",0.08/N2307+J2307,IF(U:U="口行2",0.08/N2307+J2307,IF(U:U="口行3",0.08/N2307+J2307,IF(U:U="口行5",0.13/N2307+J2307,IF(U:U="口行7",0.13/N2307+J2307,IF(U:U="口行10",0.18/N2307+J2307,IF(U:U="农发1",0.09/N2307+J2307,IF(U:U="农发2",0.09/N2307+J2307,IF(U:U="农发3",0.09/N2307+J2307,IF(U:U="农发5",0.14/N2307+J2307,IF(U:U="农发7",0.19/N2307+J2307,IF(U:U="农发10",0.19/N2307+J2307,IF(U:U="农发20",0.24/N2307+J2307,IF(U:U="国债1",0.05/N2307+J2307,IF(U:U="国债2",0.05/N2307+J2307,IF(U:U="国债3",0.05/N2307+J2307,IF(U:U="国开0",0,IF(U:U="农发0",0,IF(U:U="国债0",0,IF(U:U="口行0",0,0.1/N2307+J2307)))))))))))))))))))))))))</f>
        <v>3.800871766905578</v>
      </c>
      <c r="Q2307" s="1"/>
      <c r="R2307" s="88">
        <f t="shared" si="73"/>
        <v>-2.1628233094421745</v>
      </c>
      <c r="S2307" s="1"/>
      <c r="U2307" s="1" t="str">
        <f>IF(I:I="国家开发银行","国开",IF(I:I="中国进出口银行","口行",IF(I:I="中国农业发展银行","农发","国债")))&amp;IF(G:G&lt;1,"0",G2307)</f>
        <v>口行10</v>
      </c>
      <c r="W2307" s="1"/>
      <c r="X2307" s="1"/>
    </row>
    <row r="2308" spans="1:24" ht="15.75" hidden="1" x14ac:dyDescent="0.25">
      <c r="A2308" s="113" t="str">
        <f t="shared" si="72"/>
        <v>190010.IB</v>
      </c>
      <c r="B2308" s="29" t="s">
        <v>6053</v>
      </c>
      <c r="C2308" s="29" t="s">
        <v>6054</v>
      </c>
      <c r="D2308" s="33">
        <v>43784</v>
      </c>
      <c r="E2308" s="33">
        <v>43787</v>
      </c>
      <c r="F2308" s="30">
        <v>375.1</v>
      </c>
      <c r="G2308" s="30">
        <v>30</v>
      </c>
      <c r="H2308" s="29" t="s">
        <v>12</v>
      </c>
      <c r="I2308" s="29" t="s">
        <v>31</v>
      </c>
      <c r="J2308" s="30">
        <v>3.8523000000000001</v>
      </c>
      <c r="K2308" s="30">
        <v>2.41</v>
      </c>
      <c r="L2308" s="30"/>
      <c r="M2308" s="30">
        <v>1.04</v>
      </c>
      <c r="N2308" s="84">
        <f>[1]!b_anal_modidura_cnbd(A2308,E2308,1)</f>
        <v>17.427</v>
      </c>
      <c r="O2308" s="85">
        <f>[1]!b_anal_yield_cnbd(A2308,D2308-1,1)</f>
        <v>3.8677000000000001</v>
      </c>
      <c r="P2308" s="86">
        <f>IF(U:U="国开1",0.09/N2308+J2308,IF(U:U="国开3",0.14/N2308+J2308,IF(U:U="国开5",0.24/N2308+J2308,IF(U:U="国开7",0.24/N2308+J2308,IF(U:U="国开10",0.29/N2308+J2308,IF(U:U="口行1",0.08/N2308+J2308,IF(U:U="口行2",0.08/N2308+J2308,IF(U:U="口行3",0.08/N2308+J2308,IF(U:U="口行5",0.13/N2308+J2308,IF(U:U="口行7",0.13/N2308+J2308,IF(U:U="口行10",0.18/N2308+J2308,IF(U:U="农发1",0.09/N2308+J2308,IF(U:U="农发2",0.09/N2308+J2308,IF(U:U="农发3",0.09/N2308+J2308,IF(U:U="农发5",0.14/N2308+J2308,IF(U:U="农发7",0.19/N2308+J2308,IF(U:U="农发10",0.19/N2308+J2308,IF(U:U="农发20",0.24/N2308+J2308,IF(U:U="国债1",0.05/N2308+J2308,IF(U:U="国债2",0.05/N2308+J2308,IF(U:U="国债3",0.05/N2308+J2308,IF(U:U="国开0",0,IF(U:U="农发0",0,IF(U:U="国债0",0,IF(U:U="口行0",0,0.1/N2308+J2308)))))))))))))))))))))))))</f>
        <v>3.8580382222987319</v>
      </c>
      <c r="Q2308" s="1"/>
      <c r="R2308" s="88">
        <f t="shared" si="73"/>
        <v>-0.96617777012681927</v>
      </c>
      <c r="S2308" s="1"/>
      <c r="U2308" s="1" t="str">
        <f>IF(I:I="国家开发银行","国开",IF(I:I="中国进出口银行","口行",IF(I:I="中国农业发展银行","农发","国债")))&amp;IF(G:G&lt;1,"0",G2308)</f>
        <v>国债30</v>
      </c>
      <c r="W2308" s="1"/>
      <c r="X2308" s="1"/>
    </row>
    <row r="2309" spans="1:24" ht="15.75" hidden="1" x14ac:dyDescent="0.25">
      <c r="A2309" s="113" t="str">
        <f t="shared" si="72"/>
        <v>190407.IB</v>
      </c>
      <c r="B2309" s="29" t="s">
        <v>6055</v>
      </c>
      <c r="C2309" s="29" t="s">
        <v>6056</v>
      </c>
      <c r="D2309" s="33">
        <v>43787</v>
      </c>
      <c r="E2309" s="33">
        <v>43789</v>
      </c>
      <c r="F2309" s="30">
        <v>30</v>
      </c>
      <c r="G2309" s="30">
        <v>3</v>
      </c>
      <c r="H2309" s="29" t="s">
        <v>12</v>
      </c>
      <c r="I2309" s="29" t="s">
        <v>41</v>
      </c>
      <c r="J2309" s="30">
        <v>3.0003000000000002</v>
      </c>
      <c r="K2309" s="30">
        <v>6.28</v>
      </c>
      <c r="L2309" s="30"/>
      <c r="M2309" s="30">
        <v>2.33</v>
      </c>
      <c r="N2309" s="84">
        <f>[1]!b_anal_modidura_cnbd(A2309,E2309,1)</f>
        <v>2.4899</v>
      </c>
      <c r="O2309" s="85">
        <f>[1]!b_anal_yield_cnbd(A2309,D2309,1)</f>
        <v>3.13</v>
      </c>
      <c r="P2309" s="86">
        <f>IF(U:U="国开1",0.09/N2309+J2309,IF(U:U="国开3",0.14/N2309+J2309,IF(U:U="国开5",0.24/N2309+J2309,IF(U:U="国开7",0.24/N2309+J2309,IF(U:U="国开10",0.29/N2309+J2309,IF(U:U="口行1",0.08/N2309+J2309,IF(U:U="口行2",0.08/N2309+J2309,IF(U:U="口行3",0.08/N2309+J2309,IF(U:U="口行5",0.13/N2309+J2309,IF(U:U="口行7",0.13/N2309+J2309,IF(U:U="口行10",0.18/N2309+J2309,IF(U:U="农发1",0.09/N2309+J2309,IF(U:U="农发2",0.09/N2309+J2309,IF(U:U="农发3",0.09/N2309+J2309,IF(U:U="农发5",0.14/N2309+J2309,IF(U:U="农发7",0.19/N2309+J2309,IF(U:U="农发10",0.19/N2309+J2309,IF(U:U="农发20",0.24/N2309+J2309,IF(U:U="国债1",0.05/N2309+J2309,IF(U:U="国债2",0.05/N2309+J2309,IF(U:U="国债3",0.05/N2309+J2309,IF(U:U="国开0",0,IF(U:U="农发0",0,IF(U:U="国债0",0,IF(U:U="口行0",0,0.1/N2309+J2309)))))))))))))))))))))))))</f>
        <v>3.0364460299610427</v>
      </c>
      <c r="Q2309" s="1"/>
      <c r="R2309" s="88">
        <f t="shared" si="73"/>
        <v>-9.3553970038957157</v>
      </c>
      <c r="S2309" s="1"/>
      <c r="U2309" s="1" t="str">
        <f>IF(I:I="国家开发银行","国开",IF(I:I="中国进出口银行","口行",IF(I:I="中国农业发展银行","农发","国债")))&amp;IF(G:G&lt;1,"0",G2309)</f>
        <v>农发3</v>
      </c>
      <c r="W2309" s="1"/>
      <c r="X2309" s="1"/>
    </row>
    <row r="2310" spans="1:24" ht="15.75" hidden="1" x14ac:dyDescent="0.25">
      <c r="A2310" s="113" t="str">
        <f t="shared" si="72"/>
        <v>190409.IB</v>
      </c>
      <c r="B2310" s="29" t="s">
        <v>6057</v>
      </c>
      <c r="C2310" s="29" t="s">
        <v>6058</v>
      </c>
      <c r="D2310" s="33">
        <v>43787</v>
      </c>
      <c r="E2310" s="33">
        <v>43789</v>
      </c>
      <c r="F2310" s="30">
        <v>50</v>
      </c>
      <c r="G2310" s="30">
        <v>5</v>
      </c>
      <c r="H2310" s="29" t="s">
        <v>12</v>
      </c>
      <c r="I2310" s="29" t="s">
        <v>41</v>
      </c>
      <c r="J2310" s="30">
        <v>3.3774999999999999</v>
      </c>
      <c r="K2310" s="30">
        <v>4.47</v>
      </c>
      <c r="L2310" s="30"/>
      <c r="M2310" s="30">
        <v>1.05</v>
      </c>
      <c r="N2310" s="84">
        <f>[1]!b_anal_modidura_cnbd(A2310,E2310,1)</f>
        <v>4.2809999999999997</v>
      </c>
      <c r="O2310" s="85">
        <f>[1]!b_anal_yield_cnbd(A2310,D2310,1)</f>
        <v>3.4599000000000002</v>
      </c>
      <c r="P2310" s="86">
        <f>IF(U:U="国开1",0.09/N2310+J2310,IF(U:U="国开3",0.14/N2310+J2310,IF(U:U="国开5",0.24/N2310+J2310,IF(U:U="国开7",0.24/N2310+J2310,IF(U:U="国开10",0.29/N2310+J2310,IF(U:U="口行1",0.08/N2310+J2310,IF(U:U="口行2",0.08/N2310+J2310,IF(U:U="口行3",0.08/N2310+J2310,IF(U:U="口行5",0.13/N2310+J2310,IF(U:U="口行7",0.13/N2310+J2310,IF(U:U="口行10",0.18/N2310+J2310,IF(U:U="农发1",0.09/N2310+J2310,IF(U:U="农发2",0.09/N2310+J2310,IF(U:U="农发3",0.09/N2310+J2310,IF(U:U="农发5",0.14/N2310+J2310,IF(U:U="农发7",0.19/N2310+J2310,IF(U:U="农发10",0.19/N2310+J2310,IF(U:U="农发20",0.24/N2310+J2310,IF(U:U="国债1",0.05/N2310+J2310,IF(U:U="国债2",0.05/N2310+J2310,IF(U:U="国债3",0.05/N2310+J2310,IF(U:U="国开0",0,IF(U:U="农发0",0,IF(U:U="国债0",0,IF(U:U="口行0",0,0.1/N2310+J2310)))))))))))))))))))))))))</f>
        <v>3.4102026395701937</v>
      </c>
      <c r="Q2310" s="1"/>
      <c r="R2310" s="88">
        <f t="shared" si="73"/>
        <v>-4.9697360429806547</v>
      </c>
      <c r="S2310" s="1"/>
      <c r="U2310" s="1" t="str">
        <f>IF(I:I="国家开发银行","国开",IF(I:I="中国进出口银行","口行",IF(I:I="中国农业发展银行","农发","国债")))&amp;IF(G:G&lt;1,"0",G2310)</f>
        <v>农发5</v>
      </c>
      <c r="W2310" s="1"/>
      <c r="X2310" s="1"/>
    </row>
    <row r="2311" spans="1:24" ht="15.75" hidden="1" x14ac:dyDescent="0.25">
      <c r="A2311" s="113" t="str">
        <f t="shared" si="72"/>
        <v>190214.IB</v>
      </c>
      <c r="B2311" s="29" t="s">
        <v>6059</v>
      </c>
      <c r="C2311" s="29" t="s">
        <v>6060</v>
      </c>
      <c r="D2311" s="33">
        <v>43788</v>
      </c>
      <c r="E2311" s="33">
        <v>43790</v>
      </c>
      <c r="F2311" s="30">
        <v>40</v>
      </c>
      <c r="G2311" s="30">
        <v>3</v>
      </c>
      <c r="H2311" s="29" t="s">
        <v>12</v>
      </c>
      <c r="I2311" s="29" t="s">
        <v>15</v>
      </c>
      <c r="J2311" s="30">
        <v>2.9504999999999999</v>
      </c>
      <c r="K2311" s="30">
        <v>7.11</v>
      </c>
      <c r="L2311" s="30"/>
      <c r="M2311" s="30">
        <v>1.34</v>
      </c>
      <c r="N2311" s="84">
        <f>[1]!b_anal_modidura_cnbd(A2311,E2311,1)</f>
        <v>2.7568999999999999</v>
      </c>
      <c r="O2311" s="85">
        <f>[1]!b_anal_yield_cnbd(A2311,D2311-1,1)</f>
        <v>3.1299000000000001</v>
      </c>
      <c r="P2311" s="86">
        <f>IF(U:U="国开1",0.09/N2311+J2311,IF(U:U="国开3",0.14/N2311+J2311,IF(U:U="国开5",0.24/N2311+J2311,IF(U:U="国开7",0.24/N2311+J2311,IF(U:U="国开10",0.29/N2311+J2311,IF(U:U="口行1",0.08/N2311+J2311,IF(U:U="口行2",0.08/N2311+J2311,IF(U:U="口行3",0.08/N2311+J2311,IF(U:U="口行5",0.13/N2311+J2311,IF(U:U="口行7",0.13/N2311+J2311,IF(U:U="口行10",0.18/N2311+J2311,IF(U:U="农发1",0.09/N2311+J2311,IF(U:U="农发2",0.09/N2311+J2311,IF(U:U="农发3",0.09/N2311+J2311,IF(U:U="农发5",0.14/N2311+J2311,IF(U:U="农发7",0.19/N2311+J2311,IF(U:U="农发10",0.19/N2311+J2311,IF(U:U="农发20",0.24/N2311+J2311,IF(U:U="国债1",0.05/N2311+J2311,IF(U:U="国债2",0.05/N2311+J2311,IF(U:U="国债3",0.05/N2311+J2311,IF(U:U="国开0",0,IF(U:U="农发0",0,IF(U:U="国债0",0,IF(U:U="口行0",0,0.1/N2311+J2311)))))))))))))))))))))))))</f>
        <v>3.0012816750698246</v>
      </c>
      <c r="Q2311" s="1"/>
      <c r="R2311" s="88">
        <f t="shared" si="73"/>
        <v>-12.861832493017555</v>
      </c>
      <c r="S2311" s="1"/>
      <c r="U2311" s="1" t="str">
        <f>IF(I:I="国家开发银行","国开",IF(I:I="中国进出口银行","口行",IF(I:I="中国农业发展银行","农发","国债")))&amp;IF(G:G&lt;1,"0",G2311)</f>
        <v>国开3</v>
      </c>
      <c r="W2311" s="1"/>
      <c r="X2311" s="1"/>
    </row>
    <row r="2312" spans="1:24" ht="15.75" hidden="1" x14ac:dyDescent="0.25">
      <c r="A2312" s="113" t="str">
        <f t="shared" si="72"/>
        <v>190215.IB</v>
      </c>
      <c r="B2312" s="29" t="s">
        <v>6061</v>
      </c>
      <c r="C2312" s="29" t="s">
        <v>6062</v>
      </c>
      <c r="D2312" s="33">
        <v>43788</v>
      </c>
      <c r="E2312" s="33">
        <v>43790</v>
      </c>
      <c r="F2312" s="30">
        <v>120</v>
      </c>
      <c r="G2312" s="30">
        <v>10</v>
      </c>
      <c r="H2312" s="29" t="s">
        <v>12</v>
      </c>
      <c r="I2312" s="29" t="s">
        <v>15</v>
      </c>
      <c r="J2312" s="30">
        <v>3.4910000000000001</v>
      </c>
      <c r="K2312" s="30">
        <v>3.16</v>
      </c>
      <c r="L2312" s="30"/>
      <c r="M2312" s="30">
        <v>1.02</v>
      </c>
      <c r="N2312" s="84">
        <f>[1]!b_anal_modidura_cnbd(A2312,E2312,1)</f>
        <v>8.1600999999999999</v>
      </c>
      <c r="O2312" s="85">
        <f>[1]!b_anal_yield_cnbd(A2312,D2312-1,1)</f>
        <v>3.57</v>
      </c>
      <c r="P2312" s="86">
        <f>IF(U:U="国开1",0.09/N2312+J2312,IF(U:U="国开3",0.14/N2312+J2312,IF(U:U="国开5",0.24/N2312+J2312,IF(U:U="国开7",0.24/N2312+J2312,IF(U:U="国开10",0.29/N2312+J2312,IF(U:U="口行1",0.08/N2312+J2312,IF(U:U="口行2",0.08/N2312+J2312,IF(U:U="口行3",0.08/N2312+J2312,IF(U:U="口行5",0.13/N2312+J2312,IF(U:U="口行7",0.13/N2312+J2312,IF(U:U="口行10",0.18/N2312+J2312,IF(U:U="农发1",0.09/N2312+J2312,IF(U:U="农发2",0.09/N2312+J2312,IF(U:U="农发3",0.09/N2312+J2312,IF(U:U="农发5",0.14/N2312+J2312,IF(U:U="农发7",0.19/N2312+J2312,IF(U:U="农发10",0.19/N2312+J2312,IF(U:U="农发20",0.24/N2312+J2312,IF(U:U="国债1",0.05/N2312+J2312,IF(U:U="国债2",0.05/N2312+J2312,IF(U:U="国债3",0.05/N2312+J2312,IF(U:U="国开0",0,IF(U:U="农发0",0,IF(U:U="国债0",0,IF(U:U="口行0",0,0.1/N2312+J2312)))))))))))))))))))))))))</f>
        <v>3.5265387801620078</v>
      </c>
      <c r="Q2312" s="1"/>
      <c r="R2312" s="88">
        <f t="shared" si="73"/>
        <v>-4.3461219837992004</v>
      </c>
      <c r="S2312" s="1"/>
      <c r="U2312" s="1" t="str">
        <f>IF(I:I="国家开发银行","国开",IF(I:I="中国进出口银行","口行",IF(I:I="中国农业发展银行","农发","国债")))&amp;IF(G:G&lt;1,"0",G2312)</f>
        <v>国开10</v>
      </c>
      <c r="W2312" s="1"/>
      <c r="X2312" s="1"/>
    </row>
    <row r="2313" spans="1:24" ht="15.75" hidden="1" x14ac:dyDescent="0.25">
      <c r="A2313" s="113" t="str">
        <f t="shared" si="72"/>
        <v>190408.IB</v>
      </c>
      <c r="B2313" s="29" t="s">
        <v>6063</v>
      </c>
      <c r="C2313" s="29" t="s">
        <v>6064</v>
      </c>
      <c r="D2313" s="33">
        <v>43789</v>
      </c>
      <c r="E2313" s="33">
        <v>43791</v>
      </c>
      <c r="F2313" s="30">
        <v>50</v>
      </c>
      <c r="G2313" s="30">
        <v>7</v>
      </c>
      <c r="H2313" s="29" t="s">
        <v>12</v>
      </c>
      <c r="I2313" s="29" t="s">
        <v>41</v>
      </c>
      <c r="J2313" s="30">
        <v>3.5726</v>
      </c>
      <c r="K2313" s="30">
        <v>2.99</v>
      </c>
      <c r="L2313" s="30"/>
      <c r="M2313" s="30">
        <v>7.54</v>
      </c>
      <c r="N2313" s="84">
        <f>[1]!b_anal_modidura_cnbd(A2313,E2313,1)</f>
        <v>5.7544000000000004</v>
      </c>
      <c r="O2313" s="85">
        <f>[1]!b_anal_yield_cnbd(A2313,D2313-1,1)</f>
        <v>3.625</v>
      </c>
      <c r="P2313" s="86">
        <f>IF(U:U="国开1",0.09/N2313+J2313,IF(U:U="国开3",0.14/N2313+J2313,IF(U:U="国开5",0.24/N2313+J2313,IF(U:U="国开7",0.24/N2313+J2313,IF(U:U="国开10",0.29/N2313+J2313,IF(U:U="口行1",0.08/N2313+J2313,IF(U:U="口行2",0.08/N2313+J2313,IF(U:U="口行3",0.08/N2313+J2313,IF(U:U="口行5",0.13/N2313+J2313,IF(U:U="口行7",0.13/N2313+J2313,IF(U:U="口行10",0.18/N2313+J2313,IF(U:U="农发1",0.09/N2313+J2313,IF(U:U="农发2",0.09/N2313+J2313,IF(U:U="农发3",0.09/N2313+J2313,IF(U:U="农发5",0.14/N2313+J2313,IF(U:U="农发7",0.19/N2313+J2313,IF(U:U="农发10",0.19/N2313+J2313,IF(U:U="农发20",0.24/N2313+J2313,IF(U:U="国债1",0.05/N2313+J2313,IF(U:U="国债2",0.05/N2313+J2313,IF(U:U="国债3",0.05/N2313+J2313,IF(U:U="国开0",0,IF(U:U="农发0",0,IF(U:U="国债0",0,IF(U:U="口行0",0,0.1/N2313+J2313)))))))))))))))))))))))))</f>
        <v>3.6056182121507021</v>
      </c>
      <c r="Q2313" s="1"/>
      <c r="R2313" s="88">
        <f t="shared" si="73"/>
        <v>-1.9381787849297893</v>
      </c>
      <c r="S2313" s="1"/>
      <c r="U2313" s="1" t="str">
        <f>IF(I:I="国家开发银行","国开",IF(I:I="中国进出口银行","口行",IF(I:I="中国农业发展银行","农发","国债")))&amp;IF(G:G&lt;1,"0",G2313)</f>
        <v>农发7</v>
      </c>
      <c r="W2313" s="1"/>
      <c r="X2313" s="1"/>
    </row>
    <row r="2314" spans="1:24" ht="15.75" hidden="1" x14ac:dyDescent="0.25">
      <c r="A2314" s="113" t="str">
        <f t="shared" si="72"/>
        <v>190406.IB</v>
      </c>
      <c r="B2314" s="29" t="s">
        <v>6065</v>
      </c>
      <c r="C2314" s="29" t="s">
        <v>6066</v>
      </c>
      <c r="D2314" s="33">
        <v>43789</v>
      </c>
      <c r="E2314" s="33">
        <v>43791</v>
      </c>
      <c r="F2314" s="30">
        <v>70</v>
      </c>
      <c r="G2314" s="30">
        <v>10</v>
      </c>
      <c r="H2314" s="29" t="s">
        <v>12</v>
      </c>
      <c r="I2314" s="29" t="s">
        <v>41</v>
      </c>
      <c r="J2314" s="30">
        <v>3.6916000000000002</v>
      </c>
      <c r="K2314" s="30">
        <v>2.82</v>
      </c>
      <c r="L2314" s="30"/>
      <c r="M2314" s="30">
        <v>2.0099999999999998</v>
      </c>
      <c r="N2314" s="84">
        <f>[1]!b_anal_modidura_cnbd(A2314,E2314,1)</f>
        <v>7.8672000000000004</v>
      </c>
      <c r="O2314" s="85">
        <f>[1]!b_anal_yield_cnbd(A2314,D2314-1,1)</f>
        <v>3.7349999999999999</v>
      </c>
      <c r="P2314" s="86">
        <f>IF(U:U="国开1",0.09/N2314+J2314,IF(U:U="国开3",0.14/N2314+J2314,IF(U:U="国开5",0.24/N2314+J2314,IF(U:U="国开7",0.24/N2314+J2314,IF(U:U="国开10",0.29/N2314+J2314,IF(U:U="口行1",0.08/N2314+J2314,IF(U:U="口行2",0.08/N2314+J2314,IF(U:U="口行3",0.08/N2314+J2314,IF(U:U="口行5",0.13/N2314+J2314,IF(U:U="口行7",0.13/N2314+J2314,IF(U:U="口行10",0.18/N2314+J2314,IF(U:U="农发1",0.09/N2314+J2314,IF(U:U="农发2",0.09/N2314+J2314,IF(U:U="农发3",0.09/N2314+J2314,IF(U:U="农发5",0.14/N2314+J2314,IF(U:U="农发7",0.19/N2314+J2314,IF(U:U="农发10",0.19/N2314+J2314,IF(U:U="农发20",0.24/N2314+J2314,IF(U:U="国债1",0.05/N2314+J2314,IF(U:U="国债2",0.05/N2314+J2314,IF(U:U="国债3",0.05/N2314+J2314,IF(U:U="国开0",0,IF(U:U="农发0",0,IF(U:U="国债0",0,IF(U:U="口行0",0,0.1/N2314+J2314)))))))))))))))))))))))))</f>
        <v>3.7157509050233886</v>
      </c>
      <c r="Q2314" s="1"/>
      <c r="R2314" s="88">
        <f t="shared" si="73"/>
        <v>-1.9249094976611314</v>
      </c>
      <c r="S2314" s="1"/>
      <c r="U2314" s="1" t="str">
        <f>IF(I:I="国家开发银行","国开",IF(I:I="中国进出口银行","口行",IF(I:I="中国农业发展银行","农发","国债")))&amp;IF(G:G&lt;1,"0",G2314)</f>
        <v>农发10</v>
      </c>
      <c r="W2314" s="1"/>
      <c r="X2314" s="1"/>
    </row>
    <row r="2315" spans="1:24" ht="15.75" hidden="1" x14ac:dyDescent="0.25">
      <c r="A2315" s="113" t="str">
        <f>B2315</f>
        <v>190015.IB</v>
      </c>
      <c r="B2315" s="29" t="s">
        <v>6067</v>
      </c>
      <c r="C2315" s="29" t="s">
        <v>6068</v>
      </c>
      <c r="D2315" s="33">
        <v>43789</v>
      </c>
      <c r="E2315" s="33">
        <v>43790</v>
      </c>
      <c r="F2315" s="30">
        <v>430</v>
      </c>
      <c r="G2315" s="30">
        <v>10</v>
      </c>
      <c r="H2315" s="29" t="s">
        <v>12</v>
      </c>
      <c r="I2315" s="29" t="s">
        <v>31</v>
      </c>
      <c r="J2315" s="114">
        <f>[1]!b_info_couponrate(A2315)</f>
        <v>3.13</v>
      </c>
      <c r="K2315" s="30">
        <v>3.23</v>
      </c>
      <c r="L2315" s="30">
        <v>3.15</v>
      </c>
      <c r="M2315" s="30">
        <v>1.56</v>
      </c>
      <c r="N2315" s="84">
        <f>[1]!b_anal_modidura_cnbd(A2315,E2315,1)</f>
        <v>8.5245999999999995</v>
      </c>
      <c r="O2315" s="85">
        <f>[1]!b_anal_yield_cnbd(A2315,E2315,1)</f>
        <v>3.1749000000000001</v>
      </c>
      <c r="P2315" s="86">
        <f>IF(U:U="国开1",0.09/N2315+J2315,IF(U:U="国开3",0.14/N2315+J2315,IF(U:U="国开5",0.24/N2315+J2315,IF(U:U="国开7",0.24/N2315+J2315,IF(U:U="国开10",0.29/N2315+J2315,IF(U:U="口行1",0.08/N2315+J2315,IF(U:U="口行2",0.08/N2315+J2315,IF(U:U="口行3",0.08/N2315+J2315,IF(U:U="口行5",0.13/N2315+J2315,IF(U:U="口行7",0.13/N2315+J2315,IF(U:U="口行10",0.18/N2315+J2315,IF(U:U="农发1",0.09/N2315+J2315,IF(U:U="农发2",0.09/N2315+J2315,IF(U:U="农发3",0.09/N2315+J2315,IF(U:U="农发5",0.14/N2315+J2315,IF(U:U="农发7",0.19/N2315+J2315,IF(U:U="农发10",0.19/N2315+J2315,IF(U:U="农发20",0.24/N2315+J2315,IF(U:U="国债1",0.05/N2315+J2315,IF(U:U="国债2",0.05/N2315+J2315,IF(U:U="国债3",0.05/N2315+J2315,IF(U:U="国开0",0,IF(U:U="农发0",0,IF(U:U="国债0",0,IF(U:U="口行0",0,0.1/N2315+J2315)))))))))))))))))))))))))</f>
        <v>3.1417307556952818</v>
      </c>
      <c r="Q2315" s="1"/>
      <c r="R2315" s="88">
        <f t="shared" si="73"/>
        <v>-3.3169244304718237</v>
      </c>
      <c r="S2315" s="1"/>
      <c r="U2315" s="1" t="str">
        <f>IF(I:I="国家开发银行","国开",IF(I:I="中国进出口银行","口行",IF(I:I="中国农业发展银行","农发","国债")))&amp;IF(G:G&lt;1,"0",G2315)</f>
        <v>国债10</v>
      </c>
      <c r="W2315" s="1"/>
      <c r="X2315" s="1"/>
    </row>
    <row r="2316" spans="1:24" ht="15.75" hidden="1" x14ac:dyDescent="0.25">
      <c r="A2316" s="113" t="str">
        <f t="shared" si="72"/>
        <v>190305.IB</v>
      </c>
      <c r="B2316" s="29" t="s">
        <v>6069</v>
      </c>
      <c r="C2316" s="29" t="s">
        <v>6070</v>
      </c>
      <c r="D2316" s="33">
        <v>43790</v>
      </c>
      <c r="E2316" s="33">
        <v>43794</v>
      </c>
      <c r="F2316" s="30">
        <v>40</v>
      </c>
      <c r="G2316" s="30">
        <v>5</v>
      </c>
      <c r="H2316" s="29" t="s">
        <v>12</v>
      </c>
      <c r="I2316" s="29" t="s">
        <v>22</v>
      </c>
      <c r="J2316" s="30">
        <v>3.3472</v>
      </c>
      <c r="K2316" s="30">
        <v>3.35</v>
      </c>
      <c r="L2316" s="30"/>
      <c r="M2316" s="30">
        <v>1.1000000000000001</v>
      </c>
      <c r="N2316" s="84">
        <f>[1]!b_anal_modidura_cnbd(A2316,E2316,1)</f>
        <v>3.7753999999999999</v>
      </c>
      <c r="O2316" s="85">
        <f>[1]!b_anal_yield_cnbd(A2316,D2316-1,1)</f>
        <v>3.4</v>
      </c>
      <c r="P2316" s="86">
        <f>IF(U:U="国开1",0.09/N2316+J2316,IF(U:U="国开3",0.14/N2316+J2316,IF(U:U="国开5",0.24/N2316+J2316,IF(U:U="国开7",0.24/N2316+J2316,IF(U:U="国开10",0.29/N2316+J2316,IF(U:U="口行1",0.08/N2316+J2316,IF(U:U="口行2",0.08/N2316+J2316,IF(U:U="口行3",0.08/N2316+J2316,IF(U:U="口行5",0.13/N2316+J2316,IF(U:U="口行7",0.13/N2316+J2316,IF(U:U="口行10",0.18/N2316+J2316,IF(U:U="农发1",0.09/N2316+J2316,IF(U:U="农发2",0.09/N2316+J2316,IF(U:U="农发3",0.09/N2316+J2316,IF(U:U="农发5",0.14/N2316+J2316,IF(U:U="农发7",0.19/N2316+J2316,IF(U:U="农发10",0.19/N2316+J2316,IF(U:U="农发20",0.24/N2316+J2316,IF(U:U="国债1",0.05/N2316+J2316,IF(U:U="国债2",0.05/N2316+J2316,IF(U:U="国债3",0.05/N2316+J2316,IF(U:U="国开0",0,IF(U:U="农发0",0,IF(U:U="国债0",0,IF(U:U="口行0",0,0.1/N2316+J2316)))))))))))))))))))))))))</f>
        <v>3.3816334375165544</v>
      </c>
      <c r="Q2316" s="1"/>
      <c r="R2316" s="88">
        <f t="shared" si="73"/>
        <v>-1.8366562483445481</v>
      </c>
      <c r="S2316" s="1"/>
      <c r="U2316" s="1" t="str">
        <f>IF(I:I="国家开发银行","国开",IF(I:I="中国进出口银行","口行",IF(I:I="中国农业发展银行","农发","国债")))&amp;IF(G:G&lt;1,"0",G2316)</f>
        <v>口行5</v>
      </c>
      <c r="W2316" s="1"/>
      <c r="X2316" s="1"/>
    </row>
    <row r="2317" spans="1:24" ht="15.75" hidden="1" x14ac:dyDescent="0.25">
      <c r="A2317" s="113" t="str">
        <f t="shared" si="72"/>
        <v>190310.IB</v>
      </c>
      <c r="B2317" s="29" t="s">
        <v>6071</v>
      </c>
      <c r="C2317" s="29" t="s">
        <v>6072</v>
      </c>
      <c r="D2317" s="33">
        <v>43790</v>
      </c>
      <c r="E2317" s="33">
        <v>43794</v>
      </c>
      <c r="F2317" s="30">
        <v>40</v>
      </c>
      <c r="G2317" s="30">
        <v>10</v>
      </c>
      <c r="H2317" s="29" t="s">
        <v>12</v>
      </c>
      <c r="I2317" s="29" t="s">
        <v>22</v>
      </c>
      <c r="J2317" s="30">
        <v>3.6957</v>
      </c>
      <c r="K2317" s="30">
        <v>3.49</v>
      </c>
      <c r="L2317" s="30"/>
      <c r="M2317" s="30">
        <v>15.88</v>
      </c>
      <c r="N2317" s="84">
        <f>[1]!b_anal_modidura_cnbd(A2317,E2317,1)</f>
        <v>7.6848999999999998</v>
      </c>
      <c r="O2317" s="85">
        <f>[1]!b_anal_yield_cnbd(A2317,D2317-1,1)</f>
        <v>3.7349999999999999</v>
      </c>
      <c r="P2317" s="86">
        <f>IF(U:U="国开1",0.09/N2317+J2317,IF(U:U="国开3",0.14/N2317+J2317,IF(U:U="国开5",0.24/N2317+J2317,IF(U:U="国开7",0.24/N2317+J2317,IF(U:U="国开10",0.29/N2317+J2317,IF(U:U="口行1",0.08/N2317+J2317,IF(U:U="口行2",0.08/N2317+J2317,IF(U:U="口行3",0.08/N2317+J2317,IF(U:U="口行5",0.13/N2317+J2317,IF(U:U="口行7",0.13/N2317+J2317,IF(U:U="口行10",0.18/N2317+J2317,IF(U:U="农发1",0.09/N2317+J2317,IF(U:U="农发2",0.09/N2317+J2317,IF(U:U="农发3",0.09/N2317+J2317,IF(U:U="农发5",0.14/N2317+J2317,IF(U:U="农发7",0.19/N2317+J2317,IF(U:U="农发10",0.19/N2317+J2317,IF(U:U="农发20",0.24/N2317+J2317,IF(U:U="国债1",0.05/N2317+J2317,IF(U:U="国债2",0.05/N2317+J2317,IF(U:U="国债3",0.05/N2317+J2317,IF(U:U="国开0",0,IF(U:U="农发0",0,IF(U:U="国债0",0,IF(U:U="口行0",0,0.1/N2317+J2317)))))))))))))))))))))))))</f>
        <v>3.7191225559213521</v>
      </c>
      <c r="Q2317" s="1"/>
      <c r="R2317" s="88">
        <f t="shared" si="73"/>
        <v>-1.5877444078647773</v>
      </c>
      <c r="S2317" s="1"/>
      <c r="U2317" s="1" t="str">
        <f>IF(I:I="国家开发银行","国开",IF(I:I="中国进出口银行","口行",IF(I:I="中国农业发展银行","农发","国债")))&amp;IF(G:G&lt;1,"0",G2317)</f>
        <v>口行10</v>
      </c>
      <c r="W2317" s="1"/>
      <c r="X2317" s="1"/>
    </row>
    <row r="2318" spans="1:24" ht="15.75" hidden="1" x14ac:dyDescent="0.25">
      <c r="A2318" s="113" t="str">
        <f t="shared" si="72"/>
        <v>190308.IB</v>
      </c>
      <c r="B2318" s="29" t="s">
        <v>6073</v>
      </c>
      <c r="C2318" s="29" t="s">
        <v>6074</v>
      </c>
      <c r="D2318" s="33">
        <v>43790</v>
      </c>
      <c r="E2318" s="33">
        <v>43794</v>
      </c>
      <c r="F2318" s="30">
        <v>30</v>
      </c>
      <c r="G2318" s="30">
        <v>3</v>
      </c>
      <c r="H2318" s="29" t="s">
        <v>12</v>
      </c>
      <c r="I2318" s="29" t="s">
        <v>22</v>
      </c>
      <c r="J2318" s="30">
        <v>3.0076999999999998</v>
      </c>
      <c r="K2318" s="30">
        <v>4.95</v>
      </c>
      <c r="L2318" s="30"/>
      <c r="M2318" s="30">
        <v>19.5</v>
      </c>
      <c r="N2318" s="84">
        <f>[1]!b_anal_modidura_cnbd(A2318,E2318,1)</f>
        <v>2.7648000000000001</v>
      </c>
      <c r="O2318" s="85">
        <f>[1]!b_anal_yield_cnbd(A2318,D2318-1,1)</f>
        <v>3.0583</v>
      </c>
      <c r="P2318" s="86">
        <f>IF(U:U="国开1",0.09/N2318+J2318,IF(U:U="国开3",0.14/N2318+J2318,IF(U:U="国开5",0.24/N2318+J2318,IF(U:U="国开7",0.24/N2318+J2318,IF(U:U="国开10",0.29/N2318+J2318,IF(U:U="口行1",0.08/N2318+J2318,IF(U:U="口行2",0.08/N2318+J2318,IF(U:U="口行3",0.08/N2318+J2318,IF(U:U="口行5",0.13/N2318+J2318,IF(U:U="口行7",0.13/N2318+J2318,IF(U:U="口行10",0.18/N2318+J2318,IF(U:U="农发1",0.09/N2318+J2318,IF(U:U="农发2",0.09/N2318+J2318,IF(U:U="农发3",0.09/N2318+J2318,IF(U:U="农发5",0.14/N2318+J2318,IF(U:U="农发7",0.19/N2318+J2318,IF(U:U="农发10",0.19/N2318+J2318,IF(U:U="农发20",0.24/N2318+J2318,IF(U:U="国债1",0.05/N2318+J2318,IF(U:U="国债2",0.05/N2318+J2318,IF(U:U="国债3",0.05/N2318+J2318,IF(U:U="国开0",0,IF(U:U="农发0",0,IF(U:U="国债0",0,IF(U:U="口行0",0,0.1/N2318+J2318)))))))))))))))))))))))))</f>
        <v>3.0366351851851849</v>
      </c>
      <c r="Q2318" s="1"/>
      <c r="R2318" s="88">
        <f t="shared" si="73"/>
        <v>-2.1664814814815081</v>
      </c>
      <c r="S2318" s="1"/>
      <c r="U2318" s="1" t="str">
        <f>IF(I:I="国家开发银行","国开",IF(I:I="中国进出口银行","口行",IF(I:I="中国农业发展银行","农发","国债")))&amp;IF(G:G&lt;1,"0",G2318)</f>
        <v>口行3</v>
      </c>
      <c r="W2318" s="1"/>
      <c r="X2318" s="1"/>
    </row>
    <row r="2319" spans="1:24" ht="15.75" hidden="1" x14ac:dyDescent="0.25">
      <c r="A2319" s="113" t="str">
        <f t="shared" si="72"/>
        <v>190209.IB</v>
      </c>
      <c r="B2319" s="29" t="s">
        <v>6075</v>
      </c>
      <c r="C2319" s="29" t="s">
        <v>6076</v>
      </c>
      <c r="D2319" s="33">
        <v>43790</v>
      </c>
      <c r="E2319" s="33">
        <v>43795</v>
      </c>
      <c r="F2319" s="30">
        <v>33.1</v>
      </c>
      <c r="G2319" s="30">
        <v>7</v>
      </c>
      <c r="H2319" s="29" t="s">
        <v>12</v>
      </c>
      <c r="I2319" s="29" t="s">
        <v>15</v>
      </c>
      <c r="J2319" s="30">
        <v>3.5257999999999998</v>
      </c>
      <c r="K2319" s="30">
        <v>4.92</v>
      </c>
      <c r="L2319" s="30"/>
      <c r="M2319" s="30">
        <v>1</v>
      </c>
      <c r="N2319" s="84">
        <f>[1]!b_anal_modidura_cnbd(A2319,E2319,1)</f>
        <v>5.8254000000000001</v>
      </c>
      <c r="O2319" s="85">
        <f>[1]!b_anal_yield_cnbd(A2319,D2319-1,1)</f>
        <v>3.61</v>
      </c>
      <c r="P2319" s="86">
        <f>IF(U:U="国开1",0.09/N2319+J2319,IF(U:U="国开3",0.14/N2319+J2319,IF(U:U="国开5",0.24/N2319+J2319,IF(U:U="国开7",0.24/N2319+J2319,IF(U:U="国开10",0.29/N2319+J2319,IF(U:U="口行1",0.08/N2319+J2319,IF(U:U="口行2",0.08/N2319+J2319,IF(U:U="口行3",0.08/N2319+J2319,IF(U:U="口行5",0.13/N2319+J2319,IF(U:U="口行7",0.13/N2319+J2319,IF(U:U="口行10",0.18/N2319+J2319,IF(U:U="农发1",0.09/N2319+J2319,IF(U:U="农发2",0.09/N2319+J2319,IF(U:U="农发3",0.09/N2319+J2319,IF(U:U="农发5",0.14/N2319+J2319,IF(U:U="农发7",0.19/N2319+J2319,IF(U:U="农发10",0.19/N2319+J2319,IF(U:U="农发20",0.24/N2319+J2319,IF(U:U="国债1",0.05/N2319+J2319,IF(U:U="国债2",0.05/N2319+J2319,IF(U:U="国债3",0.05/N2319+J2319,IF(U:U="国开0",0,IF(U:U="农发0",0,IF(U:U="国债0",0,IF(U:U="口行0",0,0.1/N2319+J2319)))))))))))))))))))))))))</f>
        <v>3.5669988876300338</v>
      </c>
      <c r="Q2319" s="1"/>
      <c r="R2319" s="88">
        <f t="shared" si="73"/>
        <v>-4.3001112369966066</v>
      </c>
      <c r="S2319" s="1"/>
      <c r="U2319" s="1" t="str">
        <f>IF(I:I="国家开发银行","国开",IF(I:I="中国进出口银行","口行",IF(I:I="中国农业发展银行","农发","国债")))&amp;IF(G:G&lt;1,"0",G2319)</f>
        <v>国开7</v>
      </c>
      <c r="W2319" s="1"/>
      <c r="X2319" s="1"/>
    </row>
    <row r="2320" spans="1:24" ht="15.75" hidden="1" x14ac:dyDescent="0.25">
      <c r="A2320" s="113" t="str">
        <f t="shared" si="72"/>
        <v>190208.IB</v>
      </c>
      <c r="B2320" s="29" t="s">
        <v>6077</v>
      </c>
      <c r="C2320" s="29" t="s">
        <v>6078</v>
      </c>
      <c r="D2320" s="33">
        <v>43790</v>
      </c>
      <c r="E2320" s="33">
        <v>43795</v>
      </c>
      <c r="F2320" s="30">
        <v>66.599999999999994</v>
      </c>
      <c r="G2320" s="30">
        <v>5</v>
      </c>
      <c r="H2320" s="29" t="s">
        <v>12</v>
      </c>
      <c r="I2320" s="29" t="s">
        <v>15</v>
      </c>
      <c r="J2320" s="30">
        <v>3.2774000000000001</v>
      </c>
      <c r="K2320" s="30">
        <v>3.96</v>
      </c>
      <c r="L2320" s="30"/>
      <c r="M2320" s="30">
        <v>15.8</v>
      </c>
      <c r="N2320" s="84">
        <f>[1]!b_anal_modidura_cnbd(A2320,E2320,1)</f>
        <v>4.1391</v>
      </c>
      <c r="O2320" s="85">
        <f>[1]!b_anal_yield_cnbd(A2320,D2320-1,1)</f>
        <v>3.3599000000000001</v>
      </c>
      <c r="P2320" s="86">
        <f>IF(U:U="国开1",0.09/N2320+J2320,IF(U:U="国开3",0.14/N2320+J2320,IF(U:U="国开5",0.24/N2320+J2320,IF(U:U="国开7",0.24/N2320+J2320,IF(U:U="国开10",0.29/N2320+J2320,IF(U:U="口行1",0.08/N2320+J2320,IF(U:U="口行2",0.08/N2320+J2320,IF(U:U="口行3",0.08/N2320+J2320,IF(U:U="口行5",0.13/N2320+J2320,IF(U:U="口行7",0.13/N2320+J2320,IF(U:U="口行10",0.18/N2320+J2320,IF(U:U="农发1",0.09/N2320+J2320,IF(U:U="农发2",0.09/N2320+J2320,IF(U:U="农发3",0.09/N2320+J2320,IF(U:U="农发5",0.14/N2320+J2320,IF(U:U="农发7",0.19/N2320+J2320,IF(U:U="农发10",0.19/N2320+J2320,IF(U:U="农发20",0.24/N2320+J2320,IF(U:U="国债1",0.05/N2320+J2320,IF(U:U="国债2",0.05/N2320+J2320,IF(U:U="国债3",0.05/N2320+J2320,IF(U:U="国开0",0,IF(U:U="农发0",0,IF(U:U="国债0",0,IF(U:U="口行0",0,0.1/N2320+J2320)))))))))))))))))))))))))</f>
        <v>3.3353836196274553</v>
      </c>
      <c r="Q2320" s="1"/>
      <c r="R2320" s="88">
        <f t="shared" si="73"/>
        <v>-2.4516380372544777</v>
      </c>
      <c r="S2320" s="1"/>
      <c r="U2320" s="1" t="str">
        <f>IF(I:I="国家开发银行","国开",IF(I:I="中国进出口银行","口行",IF(I:I="中国农业发展银行","农发","国债")))&amp;IF(G:G&lt;1,"0",G2320)</f>
        <v>国开5</v>
      </c>
      <c r="W2320" s="1"/>
      <c r="X2320" s="1"/>
    </row>
    <row r="2321" spans="1:24" ht="15.75" hidden="1" x14ac:dyDescent="0.25">
      <c r="A2321" s="113" t="str">
        <f t="shared" si="72"/>
        <v>190409.IB</v>
      </c>
      <c r="B2321" s="29" t="s">
        <v>6079</v>
      </c>
      <c r="C2321" s="29" t="s">
        <v>6080</v>
      </c>
      <c r="D2321" s="33">
        <v>43794</v>
      </c>
      <c r="E2321" s="33">
        <v>43796</v>
      </c>
      <c r="F2321" s="30">
        <v>50</v>
      </c>
      <c r="G2321" s="30">
        <v>5</v>
      </c>
      <c r="H2321" s="29" t="s">
        <v>12</v>
      </c>
      <c r="I2321" s="29" t="s">
        <v>41</v>
      </c>
      <c r="J2321" s="30">
        <v>3.3736999999999999</v>
      </c>
      <c r="K2321" s="30">
        <v>3.27</v>
      </c>
      <c r="L2321" s="30"/>
      <c r="M2321" s="30">
        <v>5.35</v>
      </c>
      <c r="N2321" s="84">
        <f>[1]!b_anal_modidura_cnbd(A2321,E2321,1)</f>
        <v>4.2618</v>
      </c>
      <c r="O2321" s="85">
        <f>[1]!b_anal_yield_cnbd(A2321,D2321,1)</f>
        <v>3.4298000000000002</v>
      </c>
      <c r="P2321" s="86">
        <f>IF(U:U="国开1",0.09/N2321+J2321,IF(U:U="国开3",0.14/N2321+J2321,IF(U:U="国开5",0.24/N2321+J2321,IF(U:U="国开7",0.24/N2321+J2321,IF(U:U="国开10",0.29/N2321+J2321,IF(U:U="口行1",0.08/N2321+J2321,IF(U:U="口行2",0.08/N2321+J2321,IF(U:U="口行3",0.08/N2321+J2321,IF(U:U="口行5",0.13/N2321+J2321,IF(U:U="口行7",0.13/N2321+J2321,IF(U:U="口行10",0.18/N2321+J2321,IF(U:U="农发1",0.09/N2321+J2321,IF(U:U="农发2",0.09/N2321+J2321,IF(U:U="农发3",0.09/N2321+J2321,IF(U:U="农发5",0.14/N2321+J2321,IF(U:U="农发7",0.19/N2321+J2321,IF(U:U="农发10",0.19/N2321+J2321,IF(U:U="农发20",0.24/N2321+J2321,IF(U:U="国债1",0.05/N2321+J2321,IF(U:U="国债2",0.05/N2321+J2321,IF(U:U="国债3",0.05/N2321+J2321,IF(U:U="国开0",0,IF(U:U="农发0",0,IF(U:U="国债0",0,IF(U:U="口行0",0,0.1/N2321+J2321)))))))))))))))))))))))))</f>
        <v>3.4065499694964569</v>
      </c>
      <c r="Q2321" s="1"/>
      <c r="R2321" s="88">
        <f t="shared" si="73"/>
        <v>-2.325003050354324</v>
      </c>
      <c r="S2321" s="1"/>
      <c r="U2321" s="1" t="str">
        <f>IF(I:I="国家开发银行","国开",IF(I:I="中国进出口银行","口行",IF(I:I="中国农业发展银行","农发","国债")))&amp;IF(G:G&lt;1,"0",G2321)</f>
        <v>农发5</v>
      </c>
      <c r="W2321" s="1"/>
      <c r="X2321" s="1"/>
    </row>
    <row r="2322" spans="1:24" ht="15.75" hidden="1" x14ac:dyDescent="0.25">
      <c r="A2322" s="113" t="str">
        <f t="shared" si="72"/>
        <v>190407.IB</v>
      </c>
      <c r="B2322" s="29" t="s">
        <v>6081</v>
      </c>
      <c r="C2322" s="29" t="s">
        <v>6082</v>
      </c>
      <c r="D2322" s="33">
        <v>43794</v>
      </c>
      <c r="E2322" s="33">
        <v>43796</v>
      </c>
      <c r="F2322" s="30">
        <v>30</v>
      </c>
      <c r="G2322" s="30">
        <v>3</v>
      </c>
      <c r="H2322" s="29" t="s">
        <v>12</v>
      </c>
      <c r="I2322" s="29" t="s">
        <v>41</v>
      </c>
      <c r="J2322" s="30">
        <v>2.9813000000000001</v>
      </c>
      <c r="K2322" s="30">
        <v>4.63</v>
      </c>
      <c r="L2322" s="30"/>
      <c r="M2322" s="30">
        <v>3.44</v>
      </c>
      <c r="N2322" s="84">
        <f>[1]!b_anal_modidura_cnbd(A2322,E2322,1)</f>
        <v>2.4708999999999999</v>
      </c>
      <c r="O2322" s="85">
        <f>[1]!b_anal_yield_cnbd(A2322,D2322,1)</f>
        <v>3.0750999999999999</v>
      </c>
      <c r="P2322" s="86">
        <f>IF(U:U="国开1",0.09/N2322+J2322,IF(U:U="国开3",0.14/N2322+J2322,IF(U:U="国开5",0.24/N2322+J2322,IF(U:U="国开7",0.24/N2322+J2322,IF(U:U="国开10",0.29/N2322+J2322,IF(U:U="口行1",0.08/N2322+J2322,IF(U:U="口行2",0.08/N2322+J2322,IF(U:U="口行3",0.08/N2322+J2322,IF(U:U="口行5",0.13/N2322+J2322,IF(U:U="口行7",0.13/N2322+J2322,IF(U:U="口行10",0.18/N2322+J2322,IF(U:U="农发1",0.09/N2322+J2322,IF(U:U="农发2",0.09/N2322+J2322,IF(U:U="农发3",0.09/N2322+J2322,IF(U:U="农发5",0.14/N2322+J2322,IF(U:U="农发7",0.19/N2322+J2322,IF(U:U="农发10",0.19/N2322+J2322,IF(U:U="农发20",0.24/N2322+J2322,IF(U:U="国债1",0.05/N2322+J2322,IF(U:U="国债2",0.05/N2322+J2322,IF(U:U="国债3",0.05/N2322+J2322,IF(U:U="国开0",0,IF(U:U="农发0",0,IF(U:U="国债0",0,IF(U:U="口行0",0,0.1/N2322+J2322)))))))))))))))))))))))))</f>
        <v>3.0177239750698126</v>
      </c>
      <c r="Q2322" s="1"/>
      <c r="R2322" s="88">
        <f t="shared" si="73"/>
        <v>-5.7376024930187342</v>
      </c>
      <c r="S2322" s="1"/>
      <c r="U2322" s="1" t="str">
        <f>IF(I:I="国家开发银行","国开",IF(I:I="中国进出口银行","口行",IF(I:I="中国农业发展银行","农发","国债")))&amp;IF(G:G&lt;1,"0",G2322)</f>
        <v>农发3</v>
      </c>
      <c r="W2322" s="1"/>
      <c r="X2322" s="1"/>
    </row>
    <row r="2323" spans="1:24" ht="15.75" hidden="1" x14ac:dyDescent="0.25">
      <c r="A2323" s="113" t="str">
        <f t="shared" si="72"/>
        <v>190215.IB</v>
      </c>
      <c r="B2323" s="29" t="s">
        <v>6083</v>
      </c>
      <c r="C2323" s="29" t="s">
        <v>6084</v>
      </c>
      <c r="D2323" s="33">
        <v>43795</v>
      </c>
      <c r="E2323" s="33">
        <v>43797</v>
      </c>
      <c r="F2323" s="30">
        <v>120</v>
      </c>
      <c r="G2323" s="30">
        <v>10</v>
      </c>
      <c r="H2323" s="29" t="s">
        <v>12</v>
      </c>
      <c r="I2323" s="29" t="s">
        <v>15</v>
      </c>
      <c r="J2323" s="30">
        <v>3.5383</v>
      </c>
      <c r="K2323" s="30">
        <v>3.6</v>
      </c>
      <c r="L2323" s="30"/>
      <c r="M2323" s="30">
        <v>2.92</v>
      </c>
      <c r="N2323" s="84">
        <f>[1]!b_anal_modidura_cnbd(A2323,E2323,1)</f>
        <v>8.1379000000000001</v>
      </c>
      <c r="O2323" s="85">
        <f>[1]!b_anal_yield_cnbd(A2323,D2323-1,1)</f>
        <v>3.5874999999999999</v>
      </c>
      <c r="P2323" s="86">
        <f>IF(U:U="国开1",0.09/N2323+J2323,IF(U:U="国开3",0.14/N2323+J2323,IF(U:U="国开5",0.24/N2323+J2323,IF(U:U="国开7",0.24/N2323+J2323,IF(U:U="国开10",0.29/N2323+J2323,IF(U:U="口行1",0.08/N2323+J2323,IF(U:U="口行2",0.08/N2323+J2323,IF(U:U="口行3",0.08/N2323+J2323,IF(U:U="口行5",0.13/N2323+J2323,IF(U:U="口行7",0.13/N2323+J2323,IF(U:U="口行10",0.18/N2323+J2323,IF(U:U="农发1",0.09/N2323+J2323,IF(U:U="农发2",0.09/N2323+J2323,IF(U:U="农发3",0.09/N2323+J2323,IF(U:U="农发5",0.14/N2323+J2323,IF(U:U="农发7",0.19/N2323+J2323,IF(U:U="农发10",0.19/N2323+J2323,IF(U:U="农发20",0.24/N2323+J2323,IF(U:U="国债1",0.05/N2323+J2323,IF(U:U="国债2",0.05/N2323+J2323,IF(U:U="国债3",0.05/N2323+J2323,IF(U:U="国开0",0,IF(U:U="农发0",0,IF(U:U="国债0",0,IF(U:U="口行0",0,0.1/N2323+J2323)))))))))))))))))))))))))</f>
        <v>3.5739357291193059</v>
      </c>
      <c r="Q2323" s="1"/>
      <c r="R2323" s="88">
        <f t="shared" si="73"/>
        <v>-1.3564270880694007</v>
      </c>
      <c r="S2323" s="1"/>
      <c r="U2323" s="1" t="str">
        <f>IF(I:I="国家开发银行","国开",IF(I:I="中国进出口银行","口行",IF(I:I="中国农业发展银行","农发","国债")))&amp;IF(G:G&lt;1,"0",G2323)</f>
        <v>国开10</v>
      </c>
      <c r="W2323" s="1"/>
      <c r="X2323" s="1"/>
    </row>
    <row r="2324" spans="1:24" ht="15.75" hidden="1" x14ac:dyDescent="0.25">
      <c r="A2324" s="113" t="str">
        <f t="shared" si="72"/>
        <v>091918002.IB</v>
      </c>
      <c r="B2324" s="29" t="s">
        <v>6085</v>
      </c>
      <c r="C2324" s="29" t="s">
        <v>6086</v>
      </c>
      <c r="D2324" s="33">
        <v>43795</v>
      </c>
      <c r="E2324" s="33">
        <v>43797</v>
      </c>
      <c r="F2324" s="30">
        <v>20</v>
      </c>
      <c r="G2324" s="30">
        <v>3</v>
      </c>
      <c r="H2324" s="29" t="s">
        <v>12</v>
      </c>
      <c r="I2324" s="29" t="s">
        <v>41</v>
      </c>
      <c r="J2324" s="30">
        <v>2.9571999999999998</v>
      </c>
      <c r="K2324" s="30">
        <v>6.89</v>
      </c>
      <c r="L2324" s="30"/>
      <c r="M2324" s="30">
        <v>2.5</v>
      </c>
      <c r="N2324" s="84">
        <f>[1]!b_anal_modidura_cnbd(A2324,E2324,1)</f>
        <v>2.6034000000000002</v>
      </c>
      <c r="O2324" s="85">
        <f>[1]!b_anal_yield_cnbd(A2324,D2324-1,1)</f>
        <v>3.0844</v>
      </c>
      <c r="P2324" s="86">
        <f>IF(U:U="国开1",0.09/N2324+J2324,IF(U:U="国开3",0.14/N2324+J2324,IF(U:U="国开5",0.24/N2324+J2324,IF(U:U="国开7",0.24/N2324+J2324,IF(U:U="国开10",0.29/N2324+J2324,IF(U:U="口行1",0.08/N2324+J2324,IF(U:U="口行2",0.08/N2324+J2324,IF(U:U="口行3",0.08/N2324+J2324,IF(U:U="口行5",0.13/N2324+J2324,IF(U:U="口行7",0.13/N2324+J2324,IF(U:U="口行10",0.18/N2324+J2324,IF(U:U="农发1",0.09/N2324+J2324,IF(U:U="农发2",0.09/N2324+J2324,IF(U:U="农发3",0.09/N2324+J2324,IF(U:U="农发5",0.14/N2324+J2324,IF(U:U="农发7",0.19/N2324+J2324,IF(U:U="农发10",0.19/N2324+J2324,IF(U:U="农发20",0.24/N2324+J2324,IF(U:U="国债1",0.05/N2324+J2324,IF(U:U="国债2",0.05/N2324+J2324,IF(U:U="国债3",0.05/N2324+J2324,IF(U:U="国开0",0,IF(U:U="农发0",0,IF(U:U="国债0",0,IF(U:U="口行0",0,0.1/N2324+J2324)))))))))))))))))))))))))</f>
        <v>2.9917701774602441</v>
      </c>
      <c r="Q2324" s="1"/>
      <c r="R2324" s="88">
        <f t="shared" si="73"/>
        <v>-9.2629822539755935</v>
      </c>
      <c r="S2324" s="1"/>
      <c r="U2324" s="1" t="str">
        <f>IF(I:I="国家开发银行","国开",IF(I:I="中国进出口银行","口行",IF(I:I="中国农业发展银行","农发","国债")))&amp;IF(G:G&lt;1,"0",G2324)</f>
        <v>农发3</v>
      </c>
      <c r="W2324" s="1"/>
      <c r="X2324" s="1"/>
    </row>
    <row r="2325" spans="1:24" ht="15.75" hidden="1" x14ac:dyDescent="0.25">
      <c r="A2325" s="113" t="str">
        <f t="shared" si="72"/>
        <v>190208.IB</v>
      </c>
      <c r="B2325" s="29" t="s">
        <v>6087</v>
      </c>
      <c r="C2325" s="29" t="s">
        <v>6088</v>
      </c>
      <c r="D2325" s="33">
        <v>43795</v>
      </c>
      <c r="E2325" s="33">
        <v>43797</v>
      </c>
      <c r="F2325" s="30">
        <v>60</v>
      </c>
      <c r="G2325" s="30">
        <v>5</v>
      </c>
      <c r="H2325" s="29" t="s">
        <v>12</v>
      </c>
      <c r="I2325" s="29" t="s">
        <v>15</v>
      </c>
      <c r="J2325" s="30">
        <v>3.3006000000000002</v>
      </c>
      <c r="K2325" s="30">
        <v>4.93</v>
      </c>
      <c r="L2325" s="30"/>
      <c r="M2325" s="30">
        <v>1</v>
      </c>
      <c r="N2325" s="84">
        <f>[1]!b_anal_modidura_cnbd(A2325,E2325,1)</f>
        <v>4.1337999999999999</v>
      </c>
      <c r="O2325" s="85">
        <f>[1]!b_anal_yield_cnbd(A2325,D2325-1,1)</f>
        <v>3.3900999999999999</v>
      </c>
      <c r="P2325" s="86">
        <f>IF(U:U="国开1",0.09/N2325+J2325,IF(U:U="国开3",0.14/N2325+J2325,IF(U:U="国开5",0.24/N2325+J2325,IF(U:U="国开7",0.24/N2325+J2325,IF(U:U="国开10",0.29/N2325+J2325,IF(U:U="口行1",0.08/N2325+J2325,IF(U:U="口行2",0.08/N2325+J2325,IF(U:U="口行3",0.08/N2325+J2325,IF(U:U="口行5",0.13/N2325+J2325,IF(U:U="口行7",0.13/N2325+J2325,IF(U:U="口行10",0.18/N2325+J2325,IF(U:U="农发1",0.09/N2325+J2325,IF(U:U="农发2",0.09/N2325+J2325,IF(U:U="农发3",0.09/N2325+J2325,IF(U:U="农发5",0.14/N2325+J2325,IF(U:U="农发7",0.19/N2325+J2325,IF(U:U="农发10",0.19/N2325+J2325,IF(U:U="农发20",0.24/N2325+J2325,IF(U:U="国债1",0.05/N2325+J2325,IF(U:U="国债2",0.05/N2325+J2325,IF(U:U="国债3",0.05/N2325+J2325,IF(U:U="国开0",0,IF(U:U="农发0",0,IF(U:U="国债0",0,IF(U:U="口行0",0,0.1/N2325+J2325)))))))))))))))))))))))))</f>
        <v>3.3586579611979293</v>
      </c>
      <c r="Q2325" s="1"/>
      <c r="R2325" s="88">
        <f t="shared" si="73"/>
        <v>-3.1442038802070638</v>
      </c>
      <c r="S2325" s="1"/>
      <c r="U2325" s="1" t="str">
        <f>IF(I:I="国家开发银行","国开",IF(I:I="中国进出口银行","口行",IF(I:I="中国农业发展银行","农发","国债")))&amp;IF(G:G&lt;1,"0",G2325)</f>
        <v>国开5</v>
      </c>
      <c r="W2325" s="1"/>
      <c r="X2325" s="1"/>
    </row>
    <row r="2326" spans="1:24" ht="15.75" hidden="1" x14ac:dyDescent="0.25">
      <c r="A2326" s="113" t="str">
        <f t="shared" si="72"/>
        <v>190408.IB</v>
      </c>
      <c r="B2326" s="29" t="s">
        <v>6089</v>
      </c>
      <c r="C2326" s="29" t="s">
        <v>6090</v>
      </c>
      <c r="D2326" s="33">
        <v>43796</v>
      </c>
      <c r="E2326" s="33">
        <v>43801</v>
      </c>
      <c r="F2326" s="30">
        <v>50</v>
      </c>
      <c r="G2326" s="30">
        <v>7</v>
      </c>
      <c r="H2326" s="29" t="s">
        <v>12</v>
      </c>
      <c r="I2326" s="29" t="s">
        <v>41</v>
      </c>
      <c r="J2326" s="30">
        <v>3.5739000000000001</v>
      </c>
      <c r="K2326" s="30">
        <v>3.75</v>
      </c>
      <c r="L2326" s="30"/>
      <c r="M2326" s="30">
        <v>4.41</v>
      </c>
      <c r="N2326" s="84">
        <f>[1]!b_anal_modidura_cnbd(A2326,E2326,1)</f>
        <v>5.7285000000000004</v>
      </c>
      <c r="O2326" s="85">
        <f>[1]!b_anal_yield_cnbd(A2326,D2326-1,1)</f>
        <v>3.63</v>
      </c>
      <c r="P2326" s="86">
        <f>IF(U:U="国开1",0.09/N2326+J2326,IF(U:U="国开3",0.14/N2326+J2326,IF(U:U="国开5",0.24/N2326+J2326,IF(U:U="国开7",0.24/N2326+J2326,IF(U:U="国开10",0.29/N2326+J2326,IF(U:U="口行1",0.08/N2326+J2326,IF(U:U="口行2",0.08/N2326+J2326,IF(U:U="口行3",0.08/N2326+J2326,IF(U:U="口行5",0.13/N2326+J2326,IF(U:U="口行7",0.13/N2326+J2326,IF(U:U="口行10",0.18/N2326+J2326,IF(U:U="农发1",0.09/N2326+J2326,IF(U:U="农发2",0.09/N2326+J2326,IF(U:U="农发3",0.09/N2326+J2326,IF(U:U="农发5",0.14/N2326+J2326,IF(U:U="农发7",0.19/N2326+J2326,IF(U:U="农发10",0.19/N2326+J2326,IF(U:U="农发20",0.24/N2326+J2326,IF(U:U="国债1",0.05/N2326+J2326,IF(U:U="国债2",0.05/N2326+J2326,IF(U:U="国债3",0.05/N2326+J2326,IF(U:U="国开0",0,IF(U:U="农发0",0,IF(U:U="国债0",0,IF(U:U="口行0",0,0.1/N2326+J2326)))))))))))))))))))))))))</f>
        <v>3.6070674958540629</v>
      </c>
      <c r="Q2326" s="1"/>
      <c r="R2326" s="88">
        <f t="shared" si="73"/>
        <v>-2.2932504145936949</v>
      </c>
      <c r="S2326" s="1"/>
      <c r="U2326" s="1" t="str">
        <f>IF(I:I="国家开发银行","国开",IF(I:I="中国进出口银行","口行",IF(I:I="中国农业发展银行","农发","国债")))&amp;IF(G:G&lt;1,"0",G2326)</f>
        <v>农发7</v>
      </c>
      <c r="W2326" s="1"/>
      <c r="X2326" s="1"/>
    </row>
    <row r="2327" spans="1:24" ht="15.75" hidden="1" x14ac:dyDescent="0.25">
      <c r="A2327" s="113" t="str">
        <f t="shared" si="72"/>
        <v>190406.IB</v>
      </c>
      <c r="B2327" s="29" t="s">
        <v>6091</v>
      </c>
      <c r="C2327" s="29" t="s">
        <v>6092</v>
      </c>
      <c r="D2327" s="33">
        <v>43796</v>
      </c>
      <c r="E2327" s="33">
        <v>43801</v>
      </c>
      <c r="F2327" s="30">
        <v>70</v>
      </c>
      <c r="G2327" s="30">
        <v>10</v>
      </c>
      <c r="H2327" s="29" t="s">
        <v>12</v>
      </c>
      <c r="I2327" s="29" t="s">
        <v>41</v>
      </c>
      <c r="J2327" s="30">
        <v>3.7017000000000002</v>
      </c>
      <c r="K2327" s="30">
        <v>3.71</v>
      </c>
      <c r="L2327" s="30"/>
      <c r="M2327" s="30">
        <v>1.44</v>
      </c>
      <c r="N2327" s="84">
        <f>[1]!b_anal_modidura_cnbd(A2327,E2327,1)</f>
        <v>7.8368000000000002</v>
      </c>
      <c r="O2327" s="85">
        <f>[1]!b_anal_yield_cnbd(A2327,D2327-1,1)</f>
        <v>3.7549999999999999</v>
      </c>
      <c r="P2327" s="86">
        <f>IF(U:U="国开1",0.09/N2327+J2327,IF(U:U="国开3",0.14/N2327+J2327,IF(U:U="国开5",0.24/N2327+J2327,IF(U:U="国开7",0.24/N2327+J2327,IF(U:U="国开10",0.29/N2327+J2327,IF(U:U="口行1",0.08/N2327+J2327,IF(U:U="口行2",0.08/N2327+J2327,IF(U:U="口行3",0.08/N2327+J2327,IF(U:U="口行5",0.13/N2327+J2327,IF(U:U="口行7",0.13/N2327+J2327,IF(U:U="口行10",0.18/N2327+J2327,IF(U:U="农发1",0.09/N2327+J2327,IF(U:U="农发2",0.09/N2327+J2327,IF(U:U="农发3",0.09/N2327+J2327,IF(U:U="农发5",0.14/N2327+J2327,IF(U:U="农发7",0.19/N2327+J2327,IF(U:U="农发10",0.19/N2327+J2327,IF(U:U="农发20",0.24/N2327+J2327,IF(U:U="国债1",0.05/N2327+J2327,IF(U:U="国债2",0.05/N2327+J2327,IF(U:U="国债3",0.05/N2327+J2327,IF(U:U="国开0",0,IF(U:U="农发0",0,IF(U:U="国债0",0,IF(U:U="口行0",0,0.1/N2327+J2327)))))))))))))))))))))))))</f>
        <v>3.72594458962842</v>
      </c>
      <c r="Q2327" s="1"/>
      <c r="R2327" s="88">
        <f t="shared" si="73"/>
        <v>-2.9055410371579882</v>
      </c>
      <c r="S2327" s="1"/>
      <c r="U2327" s="1" t="str">
        <f>IF(I:I="国家开发银行","国开",IF(I:I="中国进出口银行","口行",IF(I:I="中国农业发展银行","农发","国债")))&amp;IF(G:G&lt;1,"0",G2327)</f>
        <v>农发10</v>
      </c>
      <c r="W2327" s="1"/>
      <c r="X2327" s="1"/>
    </row>
    <row r="2328" spans="1:24" ht="15.75" hidden="1" x14ac:dyDescent="0.25">
      <c r="A2328" s="113" t="str">
        <f t="shared" si="72"/>
        <v>190310.IB</v>
      </c>
      <c r="B2328" s="29" t="s">
        <v>6093</v>
      </c>
      <c r="C2328" s="29" t="s">
        <v>6094</v>
      </c>
      <c r="D2328" s="33">
        <v>43797</v>
      </c>
      <c r="E2328" s="33">
        <v>43801</v>
      </c>
      <c r="F2328" s="30">
        <v>40</v>
      </c>
      <c r="G2328" s="30">
        <v>10</v>
      </c>
      <c r="H2328" s="29" t="s">
        <v>12</v>
      </c>
      <c r="I2328" s="29" t="s">
        <v>22</v>
      </c>
      <c r="J2328" s="30">
        <v>3.7149000000000001</v>
      </c>
      <c r="K2328" s="30">
        <v>3.57</v>
      </c>
      <c r="L2328" s="30"/>
      <c r="M2328" s="30">
        <v>1.7</v>
      </c>
      <c r="N2328" s="84">
        <f>[1]!b_anal_modidura_cnbd(A2328,E2328,1)</f>
        <v>7.6657999999999999</v>
      </c>
      <c r="O2328" s="85">
        <f>[1]!b_anal_yield_cnbd(A2328,D2328-1,1)</f>
        <v>3.7551999999999999</v>
      </c>
      <c r="P2328" s="86">
        <f>IF(U:U="国开1",0.09/N2328+J2328,IF(U:U="国开3",0.14/N2328+J2328,IF(U:U="国开5",0.24/N2328+J2328,IF(U:U="国开7",0.24/N2328+J2328,IF(U:U="国开10",0.29/N2328+J2328,IF(U:U="口行1",0.08/N2328+J2328,IF(U:U="口行2",0.08/N2328+J2328,IF(U:U="口行3",0.08/N2328+J2328,IF(U:U="口行5",0.13/N2328+J2328,IF(U:U="口行7",0.13/N2328+J2328,IF(U:U="口行10",0.18/N2328+J2328,IF(U:U="农发1",0.09/N2328+J2328,IF(U:U="农发2",0.09/N2328+J2328,IF(U:U="农发3",0.09/N2328+J2328,IF(U:U="农发5",0.14/N2328+J2328,IF(U:U="农发7",0.19/N2328+J2328,IF(U:U="农发10",0.19/N2328+J2328,IF(U:U="农发20",0.24/N2328+J2328,IF(U:U="国债1",0.05/N2328+J2328,IF(U:U="国债2",0.05/N2328+J2328,IF(U:U="国债3",0.05/N2328+J2328,IF(U:U="国开0",0,IF(U:U="农发0",0,IF(U:U="国债0",0,IF(U:U="口行0",0,0.1/N2328+J2328)))))))))))))))))))))))))</f>
        <v>3.738380915233896</v>
      </c>
      <c r="Q2328" s="1"/>
      <c r="R2328" s="88">
        <f t="shared" si="73"/>
        <v>-1.6819084766103831</v>
      </c>
      <c r="S2328" s="1"/>
      <c r="U2328" s="1" t="str">
        <f>IF(I:I="国家开发银行","国开",IF(I:I="中国进出口银行","口行",IF(I:I="中国农业发展银行","农发","国债")))&amp;IF(G:G&lt;1,"0",G2328)</f>
        <v>口行10</v>
      </c>
      <c r="W2328" s="1"/>
      <c r="X2328" s="1"/>
    </row>
    <row r="2329" spans="1:24" ht="15.75" hidden="1" x14ac:dyDescent="0.25">
      <c r="A2329" s="113" t="str">
        <f t="shared" si="72"/>
        <v>190305.IB</v>
      </c>
      <c r="B2329" s="29" t="s">
        <v>6095</v>
      </c>
      <c r="C2329" s="29" t="s">
        <v>6096</v>
      </c>
      <c r="D2329" s="33">
        <v>43797</v>
      </c>
      <c r="E2329" s="33">
        <v>43801</v>
      </c>
      <c r="F2329" s="30">
        <v>40</v>
      </c>
      <c r="G2329" s="30">
        <v>5</v>
      </c>
      <c r="H2329" s="29" t="s">
        <v>12</v>
      </c>
      <c r="I2329" s="29" t="s">
        <v>22</v>
      </c>
      <c r="J2329" s="30">
        <v>3.3536000000000001</v>
      </c>
      <c r="K2329" s="30">
        <v>4.03</v>
      </c>
      <c r="L2329" s="30"/>
      <c r="M2329" s="30">
        <v>2.59</v>
      </c>
      <c r="N2329" s="84">
        <f>[1]!b_anal_modidura_cnbd(A2329,E2329,1)</f>
        <v>3.7581000000000002</v>
      </c>
      <c r="O2329" s="85">
        <f>[1]!b_anal_yield_cnbd(A2329,D2329-1,1)</f>
        <v>3.4024999999999999</v>
      </c>
      <c r="P2329" s="86">
        <f>IF(U:U="国开1",0.09/N2329+J2329,IF(U:U="国开3",0.14/N2329+J2329,IF(U:U="国开5",0.24/N2329+J2329,IF(U:U="国开7",0.24/N2329+J2329,IF(U:U="国开10",0.29/N2329+J2329,IF(U:U="口行1",0.08/N2329+J2329,IF(U:U="口行2",0.08/N2329+J2329,IF(U:U="口行3",0.08/N2329+J2329,IF(U:U="口行5",0.13/N2329+J2329,IF(U:U="口行7",0.13/N2329+J2329,IF(U:U="口行10",0.18/N2329+J2329,IF(U:U="农发1",0.09/N2329+J2329,IF(U:U="农发2",0.09/N2329+J2329,IF(U:U="农发3",0.09/N2329+J2329,IF(U:U="农发5",0.14/N2329+J2329,IF(U:U="农发7",0.19/N2329+J2329,IF(U:U="农发10",0.19/N2329+J2329,IF(U:U="农发20",0.24/N2329+J2329,IF(U:U="国债1",0.05/N2329+J2329,IF(U:U="国债2",0.05/N2329+J2329,IF(U:U="国债3",0.05/N2329+J2329,IF(U:U="国开0",0,IF(U:U="农发0",0,IF(U:U="国债0",0,IF(U:U="口行0",0,0.1/N2329+J2329)))))))))))))))))))))))))</f>
        <v>3.3881919480588598</v>
      </c>
      <c r="Q2329" s="1"/>
      <c r="R2329" s="88">
        <f t="shared" si="73"/>
        <v>-1.4308051941140043</v>
      </c>
      <c r="S2329" s="1"/>
      <c r="U2329" s="1" t="str">
        <f>IF(I:I="国家开发银行","国开",IF(I:I="中国进出口银行","口行",IF(I:I="中国农业发展银行","农发","国债")))&amp;IF(G:G&lt;1,"0",G2329)</f>
        <v>口行5</v>
      </c>
      <c r="W2329" s="1"/>
      <c r="X2329" s="1"/>
    </row>
    <row r="2330" spans="1:24" ht="15.75" hidden="1" x14ac:dyDescent="0.25">
      <c r="A2330" s="113" t="str">
        <f t="shared" si="72"/>
        <v>190209.IB</v>
      </c>
      <c r="B2330" s="29" t="s">
        <v>6097</v>
      </c>
      <c r="C2330" s="29" t="s">
        <v>6098</v>
      </c>
      <c r="D2330" s="33">
        <v>43797</v>
      </c>
      <c r="E2330" s="33">
        <v>43801</v>
      </c>
      <c r="F2330" s="30">
        <v>30</v>
      </c>
      <c r="G2330" s="30">
        <v>7</v>
      </c>
      <c r="H2330" s="29" t="s">
        <v>12</v>
      </c>
      <c r="I2330" s="29" t="s">
        <v>15</v>
      </c>
      <c r="J2330" s="30">
        <v>3.5354999999999999</v>
      </c>
      <c r="K2330" s="30">
        <v>5.61</v>
      </c>
      <c r="L2330" s="30"/>
      <c r="M2330" s="30">
        <v>2.94</v>
      </c>
      <c r="N2330" s="84">
        <f>[1]!b_anal_modidura_cnbd(A2330,E2330,1)</f>
        <v>5.8132000000000001</v>
      </c>
      <c r="O2330" s="85">
        <f>[1]!b_anal_yield_cnbd(A2330,D2330-1,1)</f>
        <v>3.6198999999999999</v>
      </c>
      <c r="P2330" s="86">
        <f>IF(U:U="国开1",0.09/N2330+J2330,IF(U:U="国开3",0.14/N2330+J2330,IF(U:U="国开5",0.24/N2330+J2330,IF(U:U="国开7",0.24/N2330+J2330,IF(U:U="国开10",0.29/N2330+J2330,IF(U:U="口行1",0.08/N2330+J2330,IF(U:U="口行2",0.08/N2330+J2330,IF(U:U="口行3",0.08/N2330+J2330,IF(U:U="口行5",0.13/N2330+J2330,IF(U:U="口行7",0.13/N2330+J2330,IF(U:U="口行10",0.18/N2330+J2330,IF(U:U="农发1",0.09/N2330+J2330,IF(U:U="农发2",0.09/N2330+J2330,IF(U:U="农发3",0.09/N2330+J2330,IF(U:U="农发5",0.14/N2330+J2330,IF(U:U="农发7",0.19/N2330+J2330,IF(U:U="农发10",0.19/N2330+J2330,IF(U:U="农发20",0.24/N2330+J2330,IF(U:U="国债1",0.05/N2330+J2330,IF(U:U="国债2",0.05/N2330+J2330,IF(U:U="国债3",0.05/N2330+J2330,IF(U:U="国开0",0,IF(U:U="农发0",0,IF(U:U="国债0",0,IF(U:U="口行0",0,0.1/N2330+J2330)))))))))))))))))))))))))</f>
        <v>3.5767853505814351</v>
      </c>
      <c r="Q2330" s="1"/>
      <c r="R2330" s="88">
        <f t="shared" si="73"/>
        <v>-4.3114649418564799</v>
      </c>
      <c r="S2330" s="1"/>
      <c r="U2330" s="1" t="str">
        <f>IF(I:I="国家开发银行","国开",IF(I:I="中国进出口银行","口行",IF(I:I="中国农业发展银行","农发","国债")))&amp;IF(G:G&lt;1,"0",G2330)</f>
        <v>国开7</v>
      </c>
      <c r="W2330" s="1"/>
      <c r="X2330" s="1"/>
    </row>
    <row r="2331" spans="1:24" ht="15.75" hidden="1" x14ac:dyDescent="0.25">
      <c r="A2331" s="113" t="str">
        <f t="shared" si="72"/>
        <v>190308.IB</v>
      </c>
      <c r="B2331" s="29" t="s">
        <v>6099</v>
      </c>
      <c r="C2331" s="29" t="s">
        <v>6100</v>
      </c>
      <c r="D2331" s="33">
        <v>43797</v>
      </c>
      <c r="E2331" s="33">
        <v>43801</v>
      </c>
      <c r="F2331" s="30">
        <v>30</v>
      </c>
      <c r="G2331" s="30">
        <v>3</v>
      </c>
      <c r="H2331" s="29" t="s">
        <v>12</v>
      </c>
      <c r="I2331" s="29" t="s">
        <v>22</v>
      </c>
      <c r="J2331" s="30">
        <v>3.0066999999999999</v>
      </c>
      <c r="K2331" s="30">
        <v>5.58</v>
      </c>
      <c r="L2331" s="30"/>
      <c r="M2331" s="30">
        <v>2.58</v>
      </c>
      <c r="N2331" s="84">
        <f>[1]!b_anal_modidura_cnbd(A2331,E2331,1)</f>
        <v>2.7469000000000001</v>
      </c>
      <c r="O2331" s="85">
        <f>[1]!b_anal_yield_cnbd(A2331,D2331-1,1)</f>
        <v>3.0752000000000002</v>
      </c>
      <c r="P2331" s="86">
        <f>IF(U:U="国开1",0.09/N2331+J2331,IF(U:U="国开3",0.14/N2331+J2331,IF(U:U="国开5",0.24/N2331+J2331,IF(U:U="国开7",0.24/N2331+J2331,IF(U:U="国开10",0.29/N2331+J2331,IF(U:U="口行1",0.08/N2331+J2331,IF(U:U="口行2",0.08/N2331+J2331,IF(U:U="口行3",0.08/N2331+J2331,IF(U:U="口行5",0.13/N2331+J2331,IF(U:U="口行7",0.13/N2331+J2331,IF(U:U="口行10",0.18/N2331+J2331,IF(U:U="农发1",0.09/N2331+J2331,IF(U:U="农发2",0.09/N2331+J2331,IF(U:U="农发3",0.09/N2331+J2331,IF(U:U="农发5",0.14/N2331+J2331,IF(U:U="农发7",0.19/N2331+J2331,IF(U:U="农发10",0.19/N2331+J2331,IF(U:U="农发20",0.24/N2331+J2331,IF(U:U="国债1",0.05/N2331+J2331,IF(U:U="国债2",0.05/N2331+J2331,IF(U:U="国债3",0.05/N2331+J2331,IF(U:U="国开0",0,IF(U:U="农发0",0,IF(U:U="国债0",0,IF(U:U="口行0",0,0.1/N2331+J2331)))))))))))))))))))))))))</f>
        <v>3.03582373948815</v>
      </c>
      <c r="Q2331" s="1"/>
      <c r="R2331" s="88">
        <f t="shared" si="73"/>
        <v>-3.937626051185017</v>
      </c>
      <c r="S2331" s="1"/>
      <c r="U2331" s="1" t="str">
        <f>IF(I:I="国家开发银行","国开",IF(I:I="中国进出口银行","口行",IF(I:I="中国农业发展银行","农发","国债")))&amp;IF(G:G&lt;1,"0",G2331)</f>
        <v>口行3</v>
      </c>
      <c r="W2331" s="1"/>
      <c r="X2331" s="1"/>
    </row>
    <row r="2332" spans="1:24" ht="15.75" hidden="1" x14ac:dyDescent="0.25">
      <c r="A2332" s="113" t="str">
        <f t="shared" si="72"/>
        <v>190010.IB</v>
      </c>
      <c r="B2332" s="29" t="s">
        <v>6101</v>
      </c>
      <c r="C2332" s="29" t="s">
        <v>6102</v>
      </c>
      <c r="D2332" s="33">
        <v>43798</v>
      </c>
      <c r="E2332" s="33">
        <v>43801</v>
      </c>
      <c r="F2332" s="30">
        <v>372.5</v>
      </c>
      <c r="G2332" s="30">
        <v>30</v>
      </c>
      <c r="H2332" s="29" t="s">
        <v>12</v>
      </c>
      <c r="I2332" s="29" t="s">
        <v>31</v>
      </c>
      <c r="J2332" s="30">
        <v>3.7639</v>
      </c>
      <c r="K2332" s="30">
        <v>2.61</v>
      </c>
      <c r="L2332" s="30"/>
      <c r="M2332" s="30">
        <v>3.29</v>
      </c>
      <c r="N2332" s="84">
        <f>[1]!b_anal_modidura_cnbd(A2332,E2332,1)</f>
        <v>17.404499999999999</v>
      </c>
      <c r="O2332" s="85">
        <f>[1]!b_anal_yield_cnbd(A2332,D2332-1,1)</f>
        <v>3.7774999999999999</v>
      </c>
      <c r="P2332" s="86">
        <f>IF(U:U="国开1",0.09/N2332+J2332,IF(U:U="国开3",0.14/N2332+J2332,IF(U:U="国开5",0.24/N2332+J2332,IF(U:U="国开7",0.24/N2332+J2332,IF(U:U="国开10",0.29/N2332+J2332,IF(U:U="口行1",0.08/N2332+J2332,IF(U:U="口行2",0.08/N2332+J2332,IF(U:U="口行3",0.08/N2332+J2332,IF(U:U="口行5",0.13/N2332+J2332,IF(U:U="口行7",0.13/N2332+J2332,IF(U:U="口行10",0.18/N2332+J2332,IF(U:U="农发1",0.09/N2332+J2332,IF(U:U="农发2",0.09/N2332+J2332,IF(U:U="农发3",0.09/N2332+J2332,IF(U:U="农发5",0.14/N2332+J2332,IF(U:U="农发7",0.19/N2332+J2332,IF(U:U="农发10",0.19/N2332+J2332,IF(U:U="农发20",0.24/N2332+J2332,IF(U:U="国债1",0.05/N2332+J2332,IF(U:U="国债2",0.05/N2332+J2332,IF(U:U="国债3",0.05/N2332+J2332,IF(U:U="国开0",0,IF(U:U="农发0",0,IF(U:U="国债0",0,IF(U:U="口行0",0,0.1/N2332+J2332)))))))))))))))))))))))))</f>
        <v>3.7696456404952743</v>
      </c>
      <c r="Q2332" s="1"/>
      <c r="R2332" s="88">
        <f t="shared" si="73"/>
        <v>-0.78543595047255721</v>
      </c>
      <c r="S2332" s="1"/>
      <c r="U2332" s="1" t="str">
        <f>IF(I:I="国家开发银行","国开",IF(I:I="中国进出口银行","口行",IF(I:I="中国农业发展银行","农发","国债")))&amp;IF(G:G&lt;1,"0",G2332)</f>
        <v>国债30</v>
      </c>
      <c r="W2332" s="1"/>
      <c r="X2332" s="1"/>
    </row>
    <row r="2333" spans="1:24" ht="15.75" hidden="1" x14ac:dyDescent="0.25">
      <c r="A2333" s="113" t="str">
        <f t="shared" si="72"/>
        <v>190409.IB</v>
      </c>
      <c r="B2333" s="29" t="s">
        <v>6103</v>
      </c>
      <c r="C2333" s="29" t="s">
        <v>6104</v>
      </c>
      <c r="D2333" s="33">
        <v>43801</v>
      </c>
      <c r="E2333" s="33">
        <v>43803</v>
      </c>
      <c r="F2333" s="30">
        <v>50</v>
      </c>
      <c r="G2333" s="30">
        <v>5</v>
      </c>
      <c r="H2333" s="29" t="s">
        <v>12</v>
      </c>
      <c r="I2333" s="29" t="s">
        <v>41</v>
      </c>
      <c r="J2333" s="30">
        <v>3.3511000000000002</v>
      </c>
      <c r="K2333" s="30">
        <v>4.08</v>
      </c>
      <c r="L2333" s="30"/>
      <c r="M2333" s="30">
        <v>12.5</v>
      </c>
      <c r="N2333" s="84">
        <f>[1]!b_anal_modidura_cnbd(A2333,E2333,1)</f>
        <v>4.2443</v>
      </c>
      <c r="O2333" s="85">
        <f>[1]!b_anal_yield_cnbd(A2333,D2333,1)</f>
        <v>3.42</v>
      </c>
      <c r="P2333" s="86">
        <f>IF(U:U="国开1",0.09/N2333+J2333,IF(U:U="国开3",0.14/N2333+J2333,IF(U:U="国开5",0.24/N2333+J2333,IF(U:U="国开7",0.24/N2333+J2333,IF(U:U="国开10",0.29/N2333+J2333,IF(U:U="口行1",0.08/N2333+J2333,IF(U:U="口行2",0.08/N2333+J2333,IF(U:U="口行3",0.08/N2333+J2333,IF(U:U="口行5",0.13/N2333+J2333,IF(U:U="口行7",0.13/N2333+J2333,IF(U:U="口行10",0.18/N2333+J2333,IF(U:U="农发1",0.09/N2333+J2333,IF(U:U="农发2",0.09/N2333+J2333,IF(U:U="农发3",0.09/N2333+J2333,IF(U:U="农发5",0.14/N2333+J2333,IF(U:U="农发7",0.19/N2333+J2333,IF(U:U="农发10",0.19/N2333+J2333,IF(U:U="农发20",0.24/N2333+J2333,IF(U:U="国债1",0.05/N2333+J2333,IF(U:U="国债2",0.05/N2333+J2333,IF(U:U="国债3",0.05/N2333+J2333,IF(U:U="国开0",0,IF(U:U="农发0",0,IF(U:U="国债0",0,IF(U:U="口行0",0,0.1/N2333+J2333)))))))))))))))))))))))))</f>
        <v>3.3840854157340434</v>
      </c>
      <c r="Q2333" s="1"/>
      <c r="R2333" s="88">
        <f t="shared" si="73"/>
        <v>-3.5914584265956506</v>
      </c>
      <c r="S2333" s="1"/>
      <c r="U2333" s="1" t="str">
        <f>IF(I:I="国家开发银行","国开",IF(I:I="中国进出口银行","口行",IF(I:I="中国农业发展银行","农发","国债")))&amp;IF(G:G&lt;1,"0",G2333)</f>
        <v>农发5</v>
      </c>
      <c r="W2333" s="1"/>
      <c r="X2333" s="1"/>
    </row>
    <row r="2334" spans="1:24" ht="15.75" hidden="1" x14ac:dyDescent="0.25">
      <c r="A2334" s="113" t="str">
        <f t="shared" si="72"/>
        <v>190407.IB</v>
      </c>
      <c r="B2334" s="29" t="s">
        <v>6105</v>
      </c>
      <c r="C2334" s="29" t="s">
        <v>6106</v>
      </c>
      <c r="D2334" s="33">
        <v>43801</v>
      </c>
      <c r="E2334" s="33">
        <v>43803</v>
      </c>
      <c r="F2334" s="30">
        <v>30</v>
      </c>
      <c r="G2334" s="30">
        <v>3</v>
      </c>
      <c r="H2334" s="29" t="s">
        <v>12</v>
      </c>
      <c r="I2334" s="29" t="s">
        <v>41</v>
      </c>
      <c r="J2334" s="30">
        <v>2.944</v>
      </c>
      <c r="K2334" s="30">
        <v>5.35</v>
      </c>
      <c r="L2334" s="30"/>
      <c r="M2334" s="30">
        <v>1</v>
      </c>
      <c r="N2334" s="84">
        <f>[1]!b_anal_modidura_cnbd(A2334,E2334,1)</f>
        <v>2.4527000000000001</v>
      </c>
      <c r="O2334" s="85">
        <f>[1]!b_anal_yield_cnbd(A2334,D2334,1)</f>
        <v>3.0566</v>
      </c>
      <c r="P2334" s="86">
        <f>IF(U:U="国开1",0.09/N2334+J2334,IF(U:U="国开3",0.14/N2334+J2334,IF(U:U="国开5",0.24/N2334+J2334,IF(U:U="国开7",0.24/N2334+J2334,IF(U:U="国开10",0.29/N2334+J2334,IF(U:U="口行1",0.08/N2334+J2334,IF(U:U="口行2",0.08/N2334+J2334,IF(U:U="口行3",0.08/N2334+J2334,IF(U:U="口行5",0.13/N2334+J2334,IF(U:U="口行7",0.13/N2334+J2334,IF(U:U="口行10",0.18/N2334+J2334,IF(U:U="农发1",0.09/N2334+J2334,IF(U:U="农发2",0.09/N2334+J2334,IF(U:U="农发3",0.09/N2334+J2334,IF(U:U="农发5",0.14/N2334+J2334,IF(U:U="农发7",0.19/N2334+J2334,IF(U:U="农发10",0.19/N2334+J2334,IF(U:U="农发20",0.24/N2334+J2334,IF(U:U="国债1",0.05/N2334+J2334,IF(U:U="国债2",0.05/N2334+J2334,IF(U:U="国债3",0.05/N2334+J2334,IF(U:U="国开0",0,IF(U:U="农发0",0,IF(U:U="国债0",0,IF(U:U="口行0",0,0.1/N2334+J2334)))))))))))))))))))))))))</f>
        <v>2.9806942553104743</v>
      </c>
      <c r="Q2334" s="1"/>
      <c r="R2334" s="88">
        <f t="shared" si="73"/>
        <v>-7.5905744689525712</v>
      </c>
      <c r="S2334" s="1"/>
      <c r="U2334" s="1" t="str">
        <f>IF(I:I="国家开发银行","国开",IF(I:I="中国进出口银行","口行",IF(I:I="中国农业发展银行","农发","国债")))&amp;IF(G:G&lt;1,"0",G2334)</f>
        <v>农发3</v>
      </c>
      <c r="W2334" s="1"/>
      <c r="X2334" s="1"/>
    </row>
    <row r="2335" spans="1:24" ht="15.75" hidden="1" x14ac:dyDescent="0.25">
      <c r="A2335" s="113" t="str">
        <f t="shared" si="72"/>
        <v>190208.IB</v>
      </c>
      <c r="B2335" s="29" t="s">
        <v>6107</v>
      </c>
      <c r="C2335" s="29" t="s">
        <v>6108</v>
      </c>
      <c r="D2335" s="33">
        <v>43802</v>
      </c>
      <c r="E2335" s="33">
        <v>43805</v>
      </c>
      <c r="F2335" s="30">
        <v>65.5</v>
      </c>
      <c r="G2335" s="30">
        <v>5</v>
      </c>
      <c r="H2335" s="29" t="s">
        <v>12</v>
      </c>
      <c r="I2335" s="29" t="s">
        <v>15</v>
      </c>
      <c r="J2335" s="30">
        <v>3.2797999999999998</v>
      </c>
      <c r="K2335" s="30">
        <v>5.25</v>
      </c>
      <c r="L2335" s="30"/>
      <c r="M2335" s="30">
        <v>1.5</v>
      </c>
      <c r="N2335" s="84">
        <f>[1]!b_anal_modidura_cnbd(A2335,E2335,1)</f>
        <v>4.1121999999999996</v>
      </c>
      <c r="O2335" s="85">
        <f>[1]!b_anal_yield_cnbd(A2335,D2335-1,1)</f>
        <v>3.3925000000000001</v>
      </c>
      <c r="P2335" s="86">
        <f>IF(U:U="国开1",0.09/N2335+J2335,IF(U:U="国开3",0.14/N2335+J2335,IF(U:U="国开5",0.24/N2335+J2335,IF(U:U="国开7",0.24/N2335+J2335,IF(U:U="国开10",0.29/N2335+J2335,IF(U:U="口行1",0.08/N2335+J2335,IF(U:U="口行2",0.08/N2335+J2335,IF(U:U="口行3",0.08/N2335+J2335,IF(U:U="口行5",0.13/N2335+J2335,IF(U:U="口行7",0.13/N2335+J2335,IF(U:U="口行10",0.18/N2335+J2335,IF(U:U="农发1",0.09/N2335+J2335,IF(U:U="农发2",0.09/N2335+J2335,IF(U:U="农发3",0.09/N2335+J2335,IF(U:U="农发5",0.14/N2335+J2335,IF(U:U="农发7",0.19/N2335+J2335,IF(U:U="农发10",0.19/N2335+J2335,IF(U:U="农发20",0.24/N2335+J2335,IF(U:U="国债1",0.05/N2335+J2335,IF(U:U="国债2",0.05/N2335+J2335,IF(U:U="国债3",0.05/N2335+J2335,IF(U:U="国开0",0,IF(U:U="农发0",0,IF(U:U="国债0",0,IF(U:U="口行0",0,0.1/N2335+J2335)))))))))))))))))))))))))</f>
        <v>3.3381629200914351</v>
      </c>
      <c r="Q2335" s="1"/>
      <c r="R2335" s="88">
        <f t="shared" si="73"/>
        <v>-5.4337079908564956</v>
      </c>
      <c r="S2335" s="1"/>
      <c r="U2335" s="1" t="str">
        <f>IF(I:I="国家开发银行","国开",IF(I:I="中国进出口银行","口行",IF(I:I="中国农业发展银行","农发","国债")))&amp;IF(G:G&lt;1,"0",G2335)</f>
        <v>国开5</v>
      </c>
      <c r="W2335" s="1"/>
      <c r="X2335" s="1"/>
    </row>
    <row r="2336" spans="1:24" ht="15.75" hidden="1" x14ac:dyDescent="0.25">
      <c r="A2336" s="113" t="str">
        <f t="shared" ref="A2336:A2361" si="74">LEFT(B2336,IFERROR(FIND("X",B2336,7),FIND("Z",B2336,7))-1)&amp;".IB"</f>
        <v>190215.IB</v>
      </c>
      <c r="B2336" s="29" t="s">
        <v>6109</v>
      </c>
      <c r="C2336" s="29" t="s">
        <v>6110</v>
      </c>
      <c r="D2336" s="33">
        <v>43802</v>
      </c>
      <c r="E2336" s="33">
        <v>43805</v>
      </c>
      <c r="F2336" s="30">
        <v>121</v>
      </c>
      <c r="G2336" s="30">
        <v>10</v>
      </c>
      <c r="H2336" s="29" t="s">
        <v>12</v>
      </c>
      <c r="I2336" s="29" t="s">
        <v>15</v>
      </c>
      <c r="J2336" s="30">
        <v>3.5377999999999998</v>
      </c>
      <c r="K2336" s="30">
        <v>3.73</v>
      </c>
      <c r="L2336" s="30"/>
      <c r="M2336" s="30">
        <v>1.75</v>
      </c>
      <c r="N2336" s="84">
        <f>[1]!b_anal_modidura_cnbd(A2336,E2336,1)</f>
        <v>8.1143999999999998</v>
      </c>
      <c r="O2336" s="85">
        <f>[1]!b_anal_yield_cnbd(A2336,D2336-1,1)</f>
        <v>3.6025</v>
      </c>
      <c r="P2336" s="86">
        <f>IF(U:U="国开1",0.09/N2336+J2336,IF(U:U="国开3",0.14/N2336+J2336,IF(U:U="国开5",0.24/N2336+J2336,IF(U:U="国开7",0.24/N2336+J2336,IF(U:U="国开10",0.29/N2336+J2336,IF(U:U="口行1",0.08/N2336+J2336,IF(U:U="口行2",0.08/N2336+J2336,IF(U:U="口行3",0.08/N2336+J2336,IF(U:U="口行5",0.13/N2336+J2336,IF(U:U="口行7",0.13/N2336+J2336,IF(U:U="口行10",0.18/N2336+J2336,IF(U:U="农发1",0.09/N2336+J2336,IF(U:U="农发2",0.09/N2336+J2336,IF(U:U="农发3",0.09/N2336+J2336,IF(U:U="农发5",0.14/N2336+J2336,IF(U:U="农发7",0.19/N2336+J2336,IF(U:U="农发10",0.19/N2336+J2336,IF(U:U="农发20",0.24/N2336+J2336,IF(U:U="国债1",0.05/N2336+J2336,IF(U:U="国债2",0.05/N2336+J2336,IF(U:U="国债3",0.05/N2336+J2336,IF(U:U="国开0",0,IF(U:U="农发0",0,IF(U:U="国债0",0,IF(U:U="口行0",0,0.1/N2336+J2336)))))))))))))))))))))))))</f>
        <v>3.5735389332544609</v>
      </c>
      <c r="Q2336" s="1"/>
      <c r="R2336" s="88">
        <f t="shared" si="73"/>
        <v>-2.896106674553911</v>
      </c>
      <c r="S2336" s="1"/>
      <c r="U2336" s="1" t="str">
        <f>IF(I:I="国家开发银行","国开",IF(I:I="中国进出口银行","口行",IF(I:I="中国农业发展银行","农发","国债")))&amp;IF(G:G&lt;1,"0",G2336)</f>
        <v>国开10</v>
      </c>
      <c r="W2336" s="1"/>
      <c r="X2336" s="1"/>
    </row>
    <row r="2337" spans="1:24" ht="15.75" hidden="1" x14ac:dyDescent="0.25">
      <c r="A2337" s="113" t="str">
        <f>B2337</f>
        <v>190016.IB</v>
      </c>
      <c r="B2337" s="29" t="s">
        <v>6111</v>
      </c>
      <c r="C2337" s="29" t="s">
        <v>6112</v>
      </c>
      <c r="D2337" s="33">
        <v>43803</v>
      </c>
      <c r="E2337" s="33">
        <v>43804</v>
      </c>
      <c r="F2337" s="30">
        <v>471.3</v>
      </c>
      <c r="G2337" s="30">
        <v>7</v>
      </c>
      <c r="H2337" s="29" t="s">
        <v>12</v>
      </c>
      <c r="I2337" s="29" t="s">
        <v>31</v>
      </c>
      <c r="J2337" s="114">
        <f>[1]!b_info_couponrate(A2337)</f>
        <v>3.12</v>
      </c>
      <c r="K2337" s="30">
        <v>2.2999999999999998</v>
      </c>
      <c r="L2337" s="30">
        <v>3.14</v>
      </c>
      <c r="M2337" s="30">
        <v>104.79</v>
      </c>
      <c r="N2337" s="84">
        <f>[1]!b_anal_modidura_cnbd(A2337,E2337,1)</f>
        <v>6.1990999999999996</v>
      </c>
      <c r="O2337" s="85">
        <f>[1]!b_anal_yield_cnbd(A2337,E2337,1)</f>
        <v>3.1585000000000001</v>
      </c>
      <c r="P2337" s="86">
        <f>IF(U:U="国开1",0.09/N2337+J2337,IF(U:U="国开3",0.14/N2337+J2337,IF(U:U="国开5",0.24/N2337+J2337,IF(U:U="国开7",0.24/N2337+J2337,IF(U:U="国开10",0.29/N2337+J2337,IF(U:U="口行1",0.08/N2337+J2337,IF(U:U="口行2",0.08/N2337+J2337,IF(U:U="口行3",0.08/N2337+J2337,IF(U:U="口行5",0.13/N2337+J2337,IF(U:U="口行7",0.13/N2337+J2337,IF(U:U="口行10",0.18/N2337+J2337,IF(U:U="农发1",0.09/N2337+J2337,IF(U:U="农发2",0.09/N2337+J2337,IF(U:U="农发3",0.09/N2337+J2337,IF(U:U="农发5",0.14/N2337+J2337,IF(U:U="农发7",0.19/N2337+J2337,IF(U:U="农发10",0.19/N2337+J2337,IF(U:U="农发20",0.24/N2337+J2337,IF(U:U="国债1",0.05/N2337+J2337,IF(U:U="国债2",0.05/N2337+J2337,IF(U:U="国债3",0.05/N2337+J2337,IF(U:U="国开0",0,IF(U:U="农发0",0,IF(U:U="国债0",0,IF(U:U="口行0",0,0.1/N2337+J2337)))))))))))))))))))))))))</f>
        <v>3.1361313739091159</v>
      </c>
      <c r="Q2337" s="1"/>
      <c r="R2337" s="88">
        <f t="shared" si="73"/>
        <v>-2.2368626090884192</v>
      </c>
      <c r="S2337" s="1"/>
      <c r="U2337" s="1" t="str">
        <f>IF(I:I="国家开发银行","国开",IF(I:I="中国进出口银行","口行",IF(I:I="中国农业发展银行","农发","国债")))&amp;IF(G:G&lt;1,"0",G2337)</f>
        <v>国债7</v>
      </c>
      <c r="W2337" s="1"/>
      <c r="X2337" s="1"/>
    </row>
    <row r="2338" spans="1:24" ht="15.75" hidden="1" x14ac:dyDescent="0.25">
      <c r="A2338" s="113" t="str">
        <f t="shared" si="74"/>
        <v>190011.IB</v>
      </c>
      <c r="B2338" s="29" t="s">
        <v>6113</v>
      </c>
      <c r="C2338" s="29" t="s">
        <v>6114</v>
      </c>
      <c r="D2338" s="33">
        <v>43803</v>
      </c>
      <c r="E2338" s="33">
        <v>43804</v>
      </c>
      <c r="F2338" s="30">
        <v>472.1</v>
      </c>
      <c r="G2338" s="30">
        <v>3</v>
      </c>
      <c r="H2338" s="29" t="s">
        <v>12</v>
      </c>
      <c r="I2338" s="29" t="s">
        <v>31</v>
      </c>
      <c r="J2338" s="30">
        <v>2.7488000000000001</v>
      </c>
      <c r="K2338" s="30">
        <v>2.5</v>
      </c>
      <c r="L2338" s="30">
        <v>2.7797999999999998</v>
      </c>
      <c r="M2338" s="30">
        <v>1.78</v>
      </c>
      <c r="N2338" s="84">
        <f>[1]!b_anal_modidura_cnbd(A2338,E2338,1)</f>
        <v>2.5246</v>
      </c>
      <c r="O2338" s="85">
        <f>[1]!b_anal_yield_cnbd(A2338,D2338-1,1)</f>
        <v>2.8</v>
      </c>
      <c r="P2338" s="86">
        <f>IF(U:U="国开1",0.09/N2338+J2338,IF(U:U="国开3",0.14/N2338+J2338,IF(U:U="国开5",0.24/N2338+J2338,IF(U:U="国开7",0.24/N2338+J2338,IF(U:U="国开10",0.29/N2338+J2338,IF(U:U="口行1",0.08/N2338+J2338,IF(U:U="口行2",0.08/N2338+J2338,IF(U:U="口行3",0.08/N2338+J2338,IF(U:U="口行5",0.13/N2338+J2338,IF(U:U="口行7",0.13/N2338+J2338,IF(U:U="口行10",0.18/N2338+J2338,IF(U:U="农发1",0.09/N2338+J2338,IF(U:U="农发2",0.09/N2338+J2338,IF(U:U="农发3",0.09/N2338+J2338,IF(U:U="农发5",0.14/N2338+J2338,IF(U:U="农发7",0.19/N2338+J2338,IF(U:U="农发10",0.19/N2338+J2338,IF(U:U="农发20",0.24/N2338+J2338,IF(U:U="国债1",0.05/N2338+J2338,IF(U:U="国债2",0.05/N2338+J2338,IF(U:U="国债3",0.05/N2338+J2338,IF(U:U="国开0",0,IF(U:U="农发0",0,IF(U:U="国债0",0,IF(U:U="口行0",0,0.1/N2338+J2338)))))))))))))))))))))))))</f>
        <v>2.7686051176423989</v>
      </c>
      <c r="Q2338" s="1"/>
      <c r="R2338" s="88">
        <f t="shared" si="73"/>
        <v>-3.1394882357600906</v>
      </c>
      <c r="S2338" s="1"/>
      <c r="U2338" s="1" t="str">
        <f>IF(I:I="国家开发银行","国开",IF(I:I="中国进出口银行","口行",IF(I:I="中国农业发展银行","农发","国债")))&amp;IF(G:G&lt;1,"0",G2338)</f>
        <v>国债3</v>
      </c>
      <c r="W2338" s="1"/>
      <c r="X2338" s="1"/>
    </row>
    <row r="2339" spans="1:24" ht="15.75" hidden="1" x14ac:dyDescent="0.25">
      <c r="A2339" s="113" t="str">
        <f t="shared" si="74"/>
        <v>190406.IB</v>
      </c>
      <c r="B2339" s="29" t="s">
        <v>6115</v>
      </c>
      <c r="C2339" s="29" t="s">
        <v>6116</v>
      </c>
      <c r="D2339" s="33">
        <v>43803</v>
      </c>
      <c r="E2339" s="33">
        <v>43805</v>
      </c>
      <c r="F2339" s="30">
        <v>30</v>
      </c>
      <c r="G2339" s="30">
        <v>10</v>
      </c>
      <c r="H2339" s="29" t="s">
        <v>12</v>
      </c>
      <c r="I2339" s="29" t="s">
        <v>41</v>
      </c>
      <c r="J2339" s="30">
        <v>3.6555</v>
      </c>
      <c r="K2339" s="30">
        <v>6.23</v>
      </c>
      <c r="L2339" s="30"/>
      <c r="M2339" s="30">
        <v>1.49</v>
      </c>
      <c r="N2339" s="84">
        <f>[1]!b_anal_modidura_cnbd(A2339,E2339,1)</f>
        <v>7.8289</v>
      </c>
      <c r="O2339" s="85">
        <f>[1]!b_anal_yield_cnbd(A2339,D2339-1,1)</f>
        <v>3.74</v>
      </c>
      <c r="P2339" s="86">
        <f>IF(U:U="国开1",0.09/N2339+J2339,IF(U:U="国开3",0.14/N2339+J2339,IF(U:U="国开5",0.24/N2339+J2339,IF(U:U="国开7",0.24/N2339+J2339,IF(U:U="国开10",0.29/N2339+J2339,IF(U:U="口行1",0.08/N2339+J2339,IF(U:U="口行2",0.08/N2339+J2339,IF(U:U="口行3",0.08/N2339+J2339,IF(U:U="口行5",0.13/N2339+J2339,IF(U:U="口行7",0.13/N2339+J2339,IF(U:U="口行10",0.18/N2339+J2339,IF(U:U="农发1",0.09/N2339+J2339,IF(U:U="农发2",0.09/N2339+J2339,IF(U:U="农发3",0.09/N2339+J2339,IF(U:U="农发5",0.14/N2339+J2339,IF(U:U="农发7",0.19/N2339+J2339,IF(U:U="农发10",0.19/N2339+J2339,IF(U:U="农发20",0.24/N2339+J2339,IF(U:U="国债1",0.05/N2339+J2339,IF(U:U="国债2",0.05/N2339+J2339,IF(U:U="国债3",0.05/N2339+J2339,IF(U:U="国开0",0,IF(U:U="农发0",0,IF(U:U="国债0",0,IF(U:U="口行0",0,0.1/N2339+J2339)))))))))))))))))))))))))</f>
        <v>3.6797690544010013</v>
      </c>
      <c r="Q2339" s="1"/>
      <c r="R2339" s="88">
        <f t="shared" si="73"/>
        <v>-6.0230945598998886</v>
      </c>
      <c r="S2339" s="1"/>
      <c r="U2339" s="1" t="str">
        <f>IF(I:I="国家开发银行","国开",IF(I:I="中国进出口银行","口行",IF(I:I="中国农业发展银行","农发","国债")))&amp;IF(G:G&lt;1,"0",G2339)</f>
        <v>农发10</v>
      </c>
      <c r="W2339" s="1"/>
      <c r="X2339" s="1"/>
    </row>
    <row r="2340" spans="1:24" ht="15.75" hidden="1" x14ac:dyDescent="0.25">
      <c r="A2340" s="113" t="str">
        <f t="shared" si="74"/>
        <v>190310.IB</v>
      </c>
      <c r="B2340" s="29" t="s">
        <v>6117</v>
      </c>
      <c r="C2340" s="29" t="s">
        <v>6118</v>
      </c>
      <c r="D2340" s="33">
        <v>43804</v>
      </c>
      <c r="E2340" s="33">
        <v>43808</v>
      </c>
      <c r="F2340" s="30">
        <v>40</v>
      </c>
      <c r="G2340" s="30">
        <v>10</v>
      </c>
      <c r="H2340" s="29" t="s">
        <v>12</v>
      </c>
      <c r="I2340" s="29" t="s">
        <v>22</v>
      </c>
      <c r="J2340" s="30">
        <v>3.7038000000000002</v>
      </c>
      <c r="K2340" s="30">
        <v>3.97</v>
      </c>
      <c r="L2340" s="30"/>
      <c r="M2340" s="30">
        <v>7.65</v>
      </c>
      <c r="N2340" s="84">
        <f>[1]!b_anal_modidura_cnbd(A2340,E2340,1)</f>
        <v>7.6487999999999996</v>
      </c>
      <c r="O2340" s="85">
        <f>[1]!b_anal_yield_cnbd(A2340,D2340-1,1)</f>
        <v>3.73</v>
      </c>
      <c r="P2340" s="86">
        <f>IF(U:U="国开1",0.09/N2340+J2340,IF(U:U="国开3",0.14/N2340+J2340,IF(U:U="国开5",0.24/N2340+J2340,IF(U:U="国开7",0.24/N2340+J2340,IF(U:U="国开10",0.29/N2340+J2340,IF(U:U="口行1",0.08/N2340+J2340,IF(U:U="口行2",0.08/N2340+J2340,IF(U:U="口行3",0.08/N2340+J2340,IF(U:U="口行5",0.13/N2340+J2340,IF(U:U="口行7",0.13/N2340+J2340,IF(U:U="口行10",0.18/N2340+J2340,IF(U:U="农发1",0.09/N2340+J2340,IF(U:U="农发2",0.09/N2340+J2340,IF(U:U="农发3",0.09/N2340+J2340,IF(U:U="农发5",0.14/N2340+J2340,IF(U:U="农发7",0.19/N2340+J2340,IF(U:U="农发10",0.19/N2340+J2340,IF(U:U="农发20",0.24/N2340+J2340,IF(U:U="国债1",0.05/N2340+J2340,IF(U:U="国债2",0.05/N2340+J2340,IF(U:U="国债3",0.05/N2340+J2340,IF(U:U="国开0",0,IF(U:U="农发0",0,IF(U:U="国债0",0,IF(U:U="口行0",0,0.1/N2340+J2340)))))))))))))))))))))))))</f>
        <v>3.7273331032318797</v>
      </c>
      <c r="Q2340" s="1"/>
      <c r="R2340" s="88">
        <f t="shared" si="73"/>
        <v>-0.26668967681202638</v>
      </c>
      <c r="S2340" s="1"/>
      <c r="U2340" s="1" t="str">
        <f>IF(I:I="国家开发银行","国开",IF(I:I="中国进出口银行","口行",IF(I:I="中国农业发展银行","农发","国债")))&amp;IF(G:G&lt;1,"0",G2340)</f>
        <v>口行10</v>
      </c>
      <c r="W2340" s="1"/>
      <c r="X2340" s="1"/>
    </row>
    <row r="2341" spans="1:24" ht="15.75" hidden="1" x14ac:dyDescent="0.25">
      <c r="A2341" s="113" t="str">
        <f t="shared" si="74"/>
        <v>190308.IB</v>
      </c>
      <c r="B2341" s="29" t="s">
        <v>6119</v>
      </c>
      <c r="C2341" s="29" t="s">
        <v>6120</v>
      </c>
      <c r="D2341" s="33">
        <v>43804</v>
      </c>
      <c r="E2341" s="33">
        <v>43808</v>
      </c>
      <c r="F2341" s="30">
        <v>40</v>
      </c>
      <c r="G2341" s="30">
        <v>3</v>
      </c>
      <c r="H2341" s="29" t="s">
        <v>12</v>
      </c>
      <c r="I2341" s="29" t="s">
        <v>22</v>
      </c>
      <c r="J2341" s="30">
        <v>2.9839000000000002</v>
      </c>
      <c r="K2341" s="30">
        <v>4.6100000000000003</v>
      </c>
      <c r="L2341" s="30"/>
      <c r="M2341" s="30">
        <v>1.52</v>
      </c>
      <c r="N2341" s="84">
        <f>[1]!b_anal_modidura_cnbd(A2341,E2341,1)</f>
        <v>2.7284999999999999</v>
      </c>
      <c r="O2341" s="85">
        <f>[1]!b_anal_yield_cnbd(A2341,D2341-1,1)</f>
        <v>3.0371000000000001</v>
      </c>
      <c r="P2341" s="86">
        <f>IF(U:U="国开1",0.09/N2341+J2341,IF(U:U="国开3",0.14/N2341+J2341,IF(U:U="国开5",0.24/N2341+J2341,IF(U:U="国开7",0.24/N2341+J2341,IF(U:U="国开10",0.29/N2341+J2341,IF(U:U="口行1",0.08/N2341+J2341,IF(U:U="口行2",0.08/N2341+J2341,IF(U:U="口行3",0.08/N2341+J2341,IF(U:U="口行5",0.13/N2341+J2341,IF(U:U="口行7",0.13/N2341+J2341,IF(U:U="口行10",0.18/N2341+J2341,IF(U:U="农发1",0.09/N2341+J2341,IF(U:U="农发2",0.09/N2341+J2341,IF(U:U="农发3",0.09/N2341+J2341,IF(U:U="农发5",0.14/N2341+J2341,IF(U:U="农发7",0.19/N2341+J2341,IF(U:U="农发10",0.19/N2341+J2341,IF(U:U="农发20",0.24/N2341+J2341,IF(U:U="国债1",0.05/N2341+J2341,IF(U:U="国债2",0.05/N2341+J2341,IF(U:U="国债3",0.05/N2341+J2341,IF(U:U="国开0",0,IF(U:U="农发0",0,IF(U:U="国债0",0,IF(U:U="口行0",0,0.1/N2341+J2341)))))))))))))))))))))))))</f>
        <v>3.0132201392706617</v>
      </c>
      <c r="Q2341" s="1"/>
      <c r="R2341" s="88">
        <f t="shared" si="73"/>
        <v>-2.3879860729338453</v>
      </c>
      <c r="S2341" s="1"/>
      <c r="U2341" s="1" t="str">
        <f>IF(I:I="国家开发银行","国开",IF(I:I="中国进出口银行","口行",IF(I:I="中国农业发展银行","农发","国债")))&amp;IF(G:G&lt;1,"0",G2341)</f>
        <v>口行3</v>
      </c>
      <c r="W2341" s="1"/>
      <c r="X2341" s="1"/>
    </row>
    <row r="2342" spans="1:24" ht="15.75" hidden="1" x14ac:dyDescent="0.25">
      <c r="A2342" s="113" t="str">
        <f t="shared" si="74"/>
        <v>190209.IB</v>
      </c>
      <c r="B2342" s="29" t="s">
        <v>6121</v>
      </c>
      <c r="C2342" s="29" t="s">
        <v>6122</v>
      </c>
      <c r="D2342" s="33">
        <v>43804</v>
      </c>
      <c r="E2342" s="33">
        <v>43809</v>
      </c>
      <c r="F2342" s="30">
        <v>31</v>
      </c>
      <c r="G2342" s="30">
        <v>7</v>
      </c>
      <c r="H2342" s="29" t="s">
        <v>12</v>
      </c>
      <c r="I2342" s="29" t="s">
        <v>15</v>
      </c>
      <c r="J2342" s="30">
        <v>3.4565999999999999</v>
      </c>
      <c r="K2342" s="30">
        <v>7.48</v>
      </c>
      <c r="L2342" s="30"/>
      <c r="M2342" s="30">
        <v>1.08</v>
      </c>
      <c r="N2342" s="84">
        <f>[1]!b_anal_modidura_cnbd(A2342,E2342,1)</f>
        <v>5.7930999999999999</v>
      </c>
      <c r="O2342" s="85">
        <f>[1]!b_anal_yield_cnbd(A2342,D2342-1,1)</f>
        <v>3.5874999999999999</v>
      </c>
      <c r="P2342" s="86">
        <f>IF(U:U="国开1",0.09/N2342+J2342,IF(U:U="国开3",0.14/N2342+J2342,IF(U:U="国开5",0.24/N2342+J2342,IF(U:U="国开7",0.24/N2342+J2342,IF(U:U="国开10",0.29/N2342+J2342,IF(U:U="口行1",0.08/N2342+J2342,IF(U:U="口行2",0.08/N2342+J2342,IF(U:U="口行3",0.08/N2342+J2342,IF(U:U="口行5",0.13/N2342+J2342,IF(U:U="口行7",0.13/N2342+J2342,IF(U:U="口行10",0.18/N2342+J2342,IF(U:U="农发1",0.09/N2342+J2342,IF(U:U="农发2",0.09/N2342+J2342,IF(U:U="农发3",0.09/N2342+J2342,IF(U:U="农发5",0.14/N2342+J2342,IF(U:U="农发7",0.19/N2342+J2342,IF(U:U="农发10",0.19/N2342+J2342,IF(U:U="农发20",0.24/N2342+J2342,IF(U:U="国债1",0.05/N2342+J2342,IF(U:U="国债2",0.05/N2342+J2342,IF(U:U="国债3",0.05/N2342+J2342,IF(U:U="国开0",0,IF(U:U="农发0",0,IF(U:U="国债0",0,IF(U:U="口行0",0,0.1/N2342+J2342)))))))))))))))))))))))))</f>
        <v>3.4980285960884498</v>
      </c>
      <c r="Q2342" s="1"/>
      <c r="R2342" s="88">
        <f t="shared" si="73"/>
        <v>-8.9471403911550063</v>
      </c>
      <c r="S2342" s="1"/>
      <c r="U2342" s="1" t="str">
        <f>IF(I:I="国家开发银行","国开",IF(I:I="中国进出口银行","口行",IF(I:I="中国农业发展银行","农发","国债")))&amp;IF(G:G&lt;1,"0",G2342)</f>
        <v>国开7</v>
      </c>
      <c r="W2342" s="1"/>
      <c r="X2342" s="1"/>
    </row>
    <row r="2343" spans="1:24" ht="15.75" hidden="1" x14ac:dyDescent="0.25">
      <c r="A2343" s="113" t="str">
        <f t="shared" si="74"/>
        <v>190305.IB</v>
      </c>
      <c r="B2343" s="29" t="s">
        <v>6123</v>
      </c>
      <c r="C2343" s="29" t="s">
        <v>6124</v>
      </c>
      <c r="D2343" s="33">
        <v>43804</v>
      </c>
      <c r="E2343" s="33">
        <v>43808</v>
      </c>
      <c r="F2343" s="30">
        <v>50</v>
      </c>
      <c r="G2343" s="30">
        <v>5</v>
      </c>
      <c r="H2343" s="29" t="s">
        <v>12</v>
      </c>
      <c r="I2343" s="29" t="s">
        <v>22</v>
      </c>
      <c r="J2343" s="30">
        <v>3.3391999999999999</v>
      </c>
      <c r="K2343" s="30">
        <v>3.25</v>
      </c>
      <c r="L2343" s="30"/>
      <c r="M2343" s="30">
        <v>4.68</v>
      </c>
      <c r="N2343" s="84">
        <f>[1]!b_anal_modidura_cnbd(A2343,E2343,1)</f>
        <v>3.7397999999999998</v>
      </c>
      <c r="O2343" s="85">
        <f>[1]!b_anal_yield_cnbd(A2343,D2343-1,1)</f>
        <v>3.3799000000000001</v>
      </c>
      <c r="P2343" s="86">
        <f>IF(U:U="国开1",0.09/N2343+J2343,IF(U:U="国开3",0.14/N2343+J2343,IF(U:U="国开5",0.24/N2343+J2343,IF(U:U="国开7",0.24/N2343+J2343,IF(U:U="国开10",0.29/N2343+J2343,IF(U:U="口行1",0.08/N2343+J2343,IF(U:U="口行2",0.08/N2343+J2343,IF(U:U="口行3",0.08/N2343+J2343,IF(U:U="口行5",0.13/N2343+J2343,IF(U:U="口行7",0.13/N2343+J2343,IF(U:U="口行10",0.18/N2343+J2343,IF(U:U="农发1",0.09/N2343+J2343,IF(U:U="农发2",0.09/N2343+J2343,IF(U:U="农发3",0.09/N2343+J2343,IF(U:U="农发5",0.14/N2343+J2343,IF(U:U="农发7",0.19/N2343+J2343,IF(U:U="农发10",0.19/N2343+J2343,IF(U:U="农发20",0.24/N2343+J2343,IF(U:U="国债1",0.05/N2343+J2343,IF(U:U="国债2",0.05/N2343+J2343,IF(U:U="国债3",0.05/N2343+J2343,IF(U:U="国开0",0,IF(U:U="农发0",0,IF(U:U="国债0",0,IF(U:U="口行0",0,0.1/N2343+J2343)))))))))))))))))))))))))</f>
        <v>3.3739612171773889</v>
      </c>
      <c r="Q2343" s="1"/>
      <c r="R2343" s="88">
        <f t="shared" si="73"/>
        <v>-0.59387828226111772</v>
      </c>
      <c r="S2343" s="1"/>
      <c r="U2343" s="1" t="str">
        <f>IF(I:I="国家开发银行","国开",IF(I:I="中国进出口银行","口行",IF(I:I="中国农业发展银行","农发","国债")))&amp;IF(G:G&lt;1,"0",G2343)</f>
        <v>口行5</v>
      </c>
      <c r="W2343" s="1"/>
      <c r="X2343" s="1"/>
    </row>
    <row r="2344" spans="1:24" ht="15.75" hidden="1" x14ac:dyDescent="0.25">
      <c r="A2344" s="113" t="str">
        <f t="shared" si="74"/>
        <v>190214.IB</v>
      </c>
      <c r="B2344" s="29" t="s">
        <v>6125</v>
      </c>
      <c r="C2344" s="29" t="s">
        <v>6126</v>
      </c>
      <c r="D2344" s="33">
        <v>43804</v>
      </c>
      <c r="E2344" s="33">
        <v>43809</v>
      </c>
      <c r="F2344" s="30">
        <v>37.200000000000003</v>
      </c>
      <c r="G2344" s="30">
        <v>3</v>
      </c>
      <c r="H2344" s="29" t="s">
        <v>12</v>
      </c>
      <c r="I2344" s="29" t="s">
        <v>15</v>
      </c>
      <c r="J2344" s="30">
        <v>2.6985999999999999</v>
      </c>
      <c r="K2344" s="30">
        <v>8.7799999999999994</v>
      </c>
      <c r="L2344" s="30"/>
      <c r="M2344" s="30">
        <v>1.1100000000000001</v>
      </c>
      <c r="N2344" s="84">
        <f>[1]!b_anal_modidura_cnbd(A2344,D2344,1)</f>
        <v>2.7198000000000002</v>
      </c>
      <c r="O2344" s="85">
        <f>[1]!b_anal_yield_cnbd(A2344,D2344-1,1)</f>
        <v>3.04</v>
      </c>
      <c r="P2344" s="86">
        <f>IF(U:U="国开1",0.09/N2344+J2344,IF(U:U="国开3",0.14/N2344+J2344,IF(U:U="国开5",0.24/N2344+J2344,IF(U:U="国开7",0.24/N2344+J2344,IF(U:U="国开10",0.29/N2344+J2344,IF(U:U="口行1",0.08/N2344+J2344,IF(U:U="口行2",0.08/N2344+J2344,IF(U:U="口行3",0.08/N2344+J2344,IF(U:U="口行5",0.13/N2344+J2344,IF(U:U="口行7",0.13/N2344+J2344,IF(U:U="口行10",0.18/N2344+J2344,IF(U:U="农发1",0.09/N2344+J2344,IF(U:U="农发2",0.09/N2344+J2344,IF(U:U="农发3",0.09/N2344+J2344,IF(U:U="农发5",0.14/N2344+J2344,IF(U:U="农发7",0.19/N2344+J2344,IF(U:U="农发10",0.19/N2344+J2344,IF(U:U="农发20",0.24/N2344+J2344,IF(U:U="国债1",0.05/N2344+J2344,IF(U:U="国债2",0.05/N2344+J2344,IF(U:U="国债3",0.05/N2344+J2344,IF(U:U="国开0",0,IF(U:U="农发0",0,IF(U:U="国债0",0,IF(U:U="口行0",0,0.1/N2344+J2344)))))))))))))))))))))))))</f>
        <v>2.75007437311567</v>
      </c>
      <c r="Q2344" s="1"/>
      <c r="R2344" s="88">
        <f t="shared" si="73"/>
        <v>-28.992562688432997</v>
      </c>
      <c r="S2344" s="1"/>
      <c r="U2344" s="1" t="str">
        <f>IF(I:I="国家开发银行","国开",IF(I:I="中国进出口银行","口行",IF(I:I="中国农业发展银行","农发","国债")))&amp;IF(G:G&lt;1,"0",G2344)</f>
        <v>国开3</v>
      </c>
      <c r="W2344" s="1"/>
      <c r="X2344" s="1"/>
    </row>
    <row r="2345" spans="1:24" ht="15.75" hidden="1" x14ac:dyDescent="0.25">
      <c r="A2345" s="113" t="str">
        <f t="shared" si="74"/>
        <v>190215.IB</v>
      </c>
      <c r="B2345" s="29" t="s">
        <v>6127</v>
      </c>
      <c r="C2345" s="29" t="s">
        <v>6128</v>
      </c>
      <c r="D2345" s="33">
        <v>43809</v>
      </c>
      <c r="E2345" s="33">
        <v>43811</v>
      </c>
      <c r="F2345" s="30">
        <v>120</v>
      </c>
      <c r="G2345" s="30">
        <v>10</v>
      </c>
      <c r="H2345" s="29" t="s">
        <v>12</v>
      </c>
      <c r="I2345" s="29" t="s">
        <v>15</v>
      </c>
      <c r="J2345" s="30">
        <v>3.476</v>
      </c>
      <c r="K2345" s="30">
        <v>3.59</v>
      </c>
      <c r="L2345" s="30"/>
      <c r="M2345" s="30">
        <v>1.45</v>
      </c>
      <c r="N2345" s="84">
        <f>[1]!b_anal_modidura_cnbd(A2345,E2345,1)</f>
        <v>8.1006999999999998</v>
      </c>
      <c r="O2345" s="85">
        <f>[1]!b_anal_yield_cnbd(A2345,D2345-1,1)</f>
        <v>3.5950000000000002</v>
      </c>
      <c r="P2345" s="86">
        <f>IF(U:U="国开1",0.09/N2345+J2345,IF(U:U="国开3",0.14/N2345+J2345,IF(U:U="国开5",0.24/N2345+J2345,IF(U:U="国开7",0.24/N2345+J2345,IF(U:U="国开10",0.29/N2345+J2345,IF(U:U="口行1",0.08/N2345+J2345,IF(U:U="口行2",0.08/N2345+J2345,IF(U:U="口行3",0.08/N2345+J2345,IF(U:U="口行5",0.13/N2345+J2345,IF(U:U="口行7",0.13/N2345+J2345,IF(U:U="口行10",0.18/N2345+J2345,IF(U:U="农发1",0.09/N2345+J2345,IF(U:U="农发2",0.09/N2345+J2345,IF(U:U="农发3",0.09/N2345+J2345,IF(U:U="农发5",0.14/N2345+J2345,IF(U:U="农发7",0.19/N2345+J2345,IF(U:U="农发10",0.19/N2345+J2345,IF(U:U="农发20",0.24/N2345+J2345,IF(U:U="国债1",0.05/N2345+J2345,IF(U:U="国债2",0.05/N2345+J2345,IF(U:U="国债3",0.05/N2345+J2345,IF(U:U="国开0",0,IF(U:U="农发0",0,IF(U:U="国债0",0,IF(U:U="口行0",0,0.1/N2345+J2345)))))))))))))))))))))))))</f>
        <v>3.5117993753626231</v>
      </c>
      <c r="Q2345" s="1"/>
      <c r="R2345" s="88">
        <f t="shared" si="73"/>
        <v>-8.3200624637377096</v>
      </c>
      <c r="S2345" s="1"/>
      <c r="U2345" s="1" t="str">
        <f>IF(I:I="国家开发银行","国开",IF(I:I="中国进出口银行","口行",IF(I:I="中国农业发展银行","农发","国债")))&amp;IF(G:G&lt;1,"0",G2345)</f>
        <v>国开10</v>
      </c>
      <c r="W2345" s="1"/>
      <c r="X2345" s="1"/>
    </row>
    <row r="2346" spans="1:24" ht="15.75" hidden="1" x14ac:dyDescent="0.25">
      <c r="A2346" s="113" t="str">
        <f t="shared" si="74"/>
        <v>190214.IB</v>
      </c>
      <c r="B2346" s="29" t="s">
        <v>6129</v>
      </c>
      <c r="C2346" s="29" t="s">
        <v>6130</v>
      </c>
      <c r="D2346" s="33">
        <v>43809</v>
      </c>
      <c r="E2346" s="33">
        <v>43811</v>
      </c>
      <c r="F2346" s="30">
        <v>50</v>
      </c>
      <c r="G2346" s="30">
        <v>3</v>
      </c>
      <c r="H2346" s="29" t="s">
        <v>12</v>
      </c>
      <c r="I2346" s="29" t="s">
        <v>15</v>
      </c>
      <c r="J2346" s="30">
        <v>2.7917000000000001</v>
      </c>
      <c r="K2346" s="30">
        <v>4.3899999999999997</v>
      </c>
      <c r="L2346" s="30"/>
      <c r="M2346" s="30">
        <v>1</v>
      </c>
      <c r="N2346" s="84">
        <f>[1]!b_anal_modidura_cnbd(A2346,E2346,1)</f>
        <v>2.7014999999999998</v>
      </c>
      <c r="O2346" s="85">
        <f>[1]!b_anal_yield_cnbd(A2346,D2346-1,1)</f>
        <v>3.0350000000000001</v>
      </c>
      <c r="P2346" s="86">
        <f>IF(U:U="国开1",0.09/N2346+J2346,IF(U:U="国开3",0.14/N2346+J2346,IF(U:U="国开5",0.24/N2346+J2346,IF(U:U="国开7",0.24/N2346+J2346,IF(U:U="国开10",0.29/N2346+J2346,IF(U:U="口行1",0.08/N2346+J2346,IF(U:U="口行2",0.08/N2346+J2346,IF(U:U="口行3",0.08/N2346+J2346,IF(U:U="口行5",0.13/N2346+J2346,IF(U:U="口行7",0.13/N2346+J2346,IF(U:U="口行10",0.18/N2346+J2346,IF(U:U="农发1",0.09/N2346+J2346,IF(U:U="农发2",0.09/N2346+J2346,IF(U:U="农发3",0.09/N2346+J2346,IF(U:U="农发5",0.14/N2346+J2346,IF(U:U="农发7",0.19/N2346+J2346,IF(U:U="农发10",0.19/N2346+J2346,IF(U:U="农发20",0.24/N2346+J2346,IF(U:U="国债1",0.05/N2346+J2346,IF(U:U="国债2",0.05/N2346+J2346,IF(U:U="国债3",0.05/N2346+J2346,IF(U:U="国开0",0,IF(U:U="农发0",0,IF(U:U="国债0",0,IF(U:U="口行0",0,0.1/N2346+J2346)))))))))))))))))))))))))</f>
        <v>2.8435230612622617</v>
      </c>
      <c r="Q2346" s="1"/>
      <c r="R2346" s="88">
        <f t="shared" si="73"/>
        <v>-19.147693873773839</v>
      </c>
      <c r="S2346" s="1"/>
      <c r="U2346" s="1" t="str">
        <f>IF(I:I="国家开发银行","国开",IF(I:I="中国进出口银行","口行",IF(I:I="中国农业发展银行","农发","国债")))&amp;IF(G:G&lt;1,"0",G2346)</f>
        <v>国开3</v>
      </c>
      <c r="W2346" s="1"/>
      <c r="X2346" s="1"/>
    </row>
    <row r="2347" spans="1:24" ht="15.75" hidden="1" x14ac:dyDescent="0.25">
      <c r="A2347" s="113" t="str">
        <f t="shared" si="74"/>
        <v>190208.IB</v>
      </c>
      <c r="B2347" s="29" t="s">
        <v>6131</v>
      </c>
      <c r="C2347" s="29" t="s">
        <v>6132</v>
      </c>
      <c r="D2347" s="33">
        <v>43809</v>
      </c>
      <c r="E2347" s="33">
        <v>43811</v>
      </c>
      <c r="F2347" s="30">
        <v>60</v>
      </c>
      <c r="G2347" s="30">
        <v>5</v>
      </c>
      <c r="H2347" s="29" t="s">
        <v>12</v>
      </c>
      <c r="I2347" s="29" t="s">
        <v>15</v>
      </c>
      <c r="J2347" s="30">
        <v>3.2353999999999998</v>
      </c>
      <c r="K2347" s="30">
        <v>4.1100000000000003</v>
      </c>
      <c r="L2347" s="30"/>
      <c r="M2347" s="30">
        <v>1</v>
      </c>
      <c r="N2347" s="84">
        <f>[1]!b_anal_modidura_cnbd(A2347,E2347,1)</f>
        <v>4.0983000000000001</v>
      </c>
      <c r="O2347" s="85">
        <f>[1]!b_anal_yield_cnbd(A2347,D2347-1,1)</f>
        <v>3.3925000000000001</v>
      </c>
      <c r="P2347" s="86">
        <f>IF(U:U="国开1",0.09/N2347+J2347,IF(U:U="国开3",0.14/N2347+J2347,IF(U:U="国开5",0.24/N2347+J2347,IF(U:U="国开7",0.24/N2347+J2347,IF(U:U="国开10",0.29/N2347+J2347,IF(U:U="口行1",0.08/N2347+J2347,IF(U:U="口行2",0.08/N2347+J2347,IF(U:U="口行3",0.08/N2347+J2347,IF(U:U="口行5",0.13/N2347+J2347,IF(U:U="口行7",0.13/N2347+J2347,IF(U:U="口行10",0.18/N2347+J2347,IF(U:U="农发1",0.09/N2347+J2347,IF(U:U="农发2",0.09/N2347+J2347,IF(U:U="农发3",0.09/N2347+J2347,IF(U:U="农发5",0.14/N2347+J2347,IF(U:U="农发7",0.19/N2347+J2347,IF(U:U="农发10",0.19/N2347+J2347,IF(U:U="农发20",0.24/N2347+J2347,IF(U:U="国债1",0.05/N2347+J2347,IF(U:U="国债2",0.05/N2347+J2347,IF(U:U="国债3",0.05/N2347+J2347,IF(U:U="国开0",0,IF(U:U="农发0",0,IF(U:U="国债0",0,IF(U:U="口行0",0,0.1/N2347+J2347)))))))))))))))))))))))))</f>
        <v>3.2939608667008269</v>
      </c>
      <c r="Q2347" s="1"/>
      <c r="R2347" s="88">
        <f t="shared" si="73"/>
        <v>-9.8539133299173187</v>
      </c>
      <c r="S2347" s="1"/>
      <c r="U2347" s="1" t="str">
        <f>IF(I:I="国家开发银行","国开",IF(I:I="中国进出口银行","口行",IF(I:I="中国农业发展银行","农发","国债")))&amp;IF(G:G&lt;1,"0",G2347)</f>
        <v>国开5</v>
      </c>
      <c r="W2347" s="1"/>
      <c r="X2347" s="1"/>
    </row>
    <row r="2348" spans="1:24" ht="15.75" hidden="1" x14ac:dyDescent="0.25">
      <c r="A2348" s="113" t="str">
        <f t="shared" si="74"/>
        <v>190013.IB</v>
      </c>
      <c r="B2348" s="29" t="s">
        <v>6133</v>
      </c>
      <c r="C2348" s="29" t="s">
        <v>6134</v>
      </c>
      <c r="D2348" s="33">
        <v>43810</v>
      </c>
      <c r="E2348" s="33">
        <v>43811</v>
      </c>
      <c r="F2348" s="30">
        <v>473.1</v>
      </c>
      <c r="G2348" s="30">
        <v>5</v>
      </c>
      <c r="H2348" s="29" t="s">
        <v>12</v>
      </c>
      <c r="I2348" s="29" t="s">
        <v>31</v>
      </c>
      <c r="J2348" s="30">
        <v>2.9392999999999998</v>
      </c>
      <c r="K2348" s="30">
        <v>3.15</v>
      </c>
      <c r="L2348" s="30">
        <v>2.9723999999999999</v>
      </c>
      <c r="M2348" s="30">
        <v>2.2000000000000002</v>
      </c>
      <c r="N2348" s="84">
        <f>[1]!b_anal_modidura_cnbd(A2348,E2348,1)</f>
        <v>4.4374000000000002</v>
      </c>
      <c r="O2348" s="85">
        <f>[1]!b_anal_yield_cnbd(A2348,D2348-1,1)</f>
        <v>2.99</v>
      </c>
      <c r="P2348" s="86">
        <f>IF(U:U="国开1",0.09/N2348+J2348,IF(U:U="国开3",0.14/N2348+J2348,IF(U:U="国开5",0.24/N2348+J2348,IF(U:U="国开7",0.24/N2348+J2348,IF(U:U="国开10",0.29/N2348+J2348,IF(U:U="口行1",0.08/N2348+J2348,IF(U:U="口行2",0.08/N2348+J2348,IF(U:U="口行3",0.08/N2348+J2348,IF(U:U="口行5",0.13/N2348+J2348,IF(U:U="口行7",0.13/N2348+J2348,IF(U:U="口行10",0.18/N2348+J2348,IF(U:U="农发1",0.09/N2348+J2348,IF(U:U="农发2",0.09/N2348+J2348,IF(U:U="农发3",0.09/N2348+J2348,IF(U:U="农发5",0.14/N2348+J2348,IF(U:U="农发7",0.19/N2348+J2348,IF(U:U="农发10",0.19/N2348+J2348,IF(U:U="农发20",0.24/N2348+J2348,IF(U:U="国债1",0.05/N2348+J2348,IF(U:U="国债2",0.05/N2348+J2348,IF(U:U="国债3",0.05/N2348+J2348,IF(U:U="国开0",0,IF(U:U="农发0",0,IF(U:U="国债0",0,IF(U:U="口行0",0,0.1/N2348+J2348)))))))))))))))))))))))))</f>
        <v>2.9618357191147968</v>
      </c>
      <c r="Q2348" s="1"/>
      <c r="R2348" s="88">
        <f t="shared" si="73"/>
        <v>-2.8164280885203397</v>
      </c>
      <c r="S2348" s="1"/>
      <c r="U2348" s="1" t="str">
        <f>IF(I:I="国家开发银行","国开",IF(I:I="中国进出口银行","口行",IF(I:I="中国农业发展银行","农发","国债")))&amp;IF(G:G&lt;1,"0",G2348)</f>
        <v>国债5</v>
      </c>
      <c r="W2348" s="1"/>
      <c r="X2348" s="1"/>
    </row>
    <row r="2349" spans="1:24" ht="15.75" hidden="1" x14ac:dyDescent="0.25">
      <c r="A2349" s="113" t="str">
        <f t="shared" si="74"/>
        <v>190310.IB</v>
      </c>
      <c r="B2349" s="29" t="s">
        <v>6135</v>
      </c>
      <c r="C2349" s="29" t="s">
        <v>6136</v>
      </c>
      <c r="D2349" s="33">
        <v>43811</v>
      </c>
      <c r="E2349" s="33">
        <v>43815</v>
      </c>
      <c r="F2349" s="30">
        <v>61.9</v>
      </c>
      <c r="G2349" s="30">
        <v>10</v>
      </c>
      <c r="H2349" s="29" t="s">
        <v>12</v>
      </c>
      <c r="I2349" s="29" t="s">
        <v>22</v>
      </c>
      <c r="J2349" s="30">
        <v>3.6825000000000001</v>
      </c>
      <c r="K2349" s="30">
        <v>3.5</v>
      </c>
      <c r="L2349" s="30"/>
      <c r="M2349" s="30">
        <v>1.68</v>
      </c>
      <c r="N2349" s="84">
        <f>[1]!b_anal_modidura_cnbd(A2349,E2349,1)</f>
        <v>7.6342999999999996</v>
      </c>
      <c r="O2349" s="85">
        <f>[1]!b_anal_yield_cnbd(A2349,D2349-1,1)</f>
        <v>3.72</v>
      </c>
      <c r="P2349" s="86">
        <f>IF(U:U="国开1",0.09/N2349+J2349,IF(U:U="国开3",0.14/N2349+J2349,IF(U:U="国开5",0.24/N2349+J2349,IF(U:U="国开7",0.24/N2349+J2349,IF(U:U="国开10",0.29/N2349+J2349,IF(U:U="口行1",0.08/N2349+J2349,IF(U:U="口行2",0.08/N2349+J2349,IF(U:U="口行3",0.08/N2349+J2349,IF(U:U="口行5",0.13/N2349+J2349,IF(U:U="口行7",0.13/N2349+J2349,IF(U:U="口行10",0.18/N2349+J2349,IF(U:U="农发1",0.09/N2349+J2349,IF(U:U="农发2",0.09/N2349+J2349,IF(U:U="农发3",0.09/N2349+J2349,IF(U:U="农发5",0.14/N2349+J2349,IF(U:U="农发7",0.19/N2349+J2349,IF(U:U="农发10",0.19/N2349+J2349,IF(U:U="农发20",0.24/N2349+J2349,IF(U:U="国债1",0.05/N2349+J2349,IF(U:U="国债2",0.05/N2349+J2349,IF(U:U="国债3",0.05/N2349+J2349,IF(U:U="国开0",0,IF(U:U="农发0",0,IF(U:U="国债0",0,IF(U:U="口行0",0,0.1/N2349+J2349)))))))))))))))))))))))))</f>
        <v>3.7060778001912422</v>
      </c>
      <c r="Q2349" s="1"/>
      <c r="R2349" s="88">
        <f t="shared" si="73"/>
        <v>-1.3922199808757973</v>
      </c>
      <c r="S2349" s="1"/>
      <c r="U2349" s="1" t="str">
        <f>IF(I:I="国家开发银行","国开",IF(I:I="中国进出口银行","口行",IF(I:I="中国农业发展银行","农发","国债")))&amp;IF(G:G&lt;1,"0",G2349)</f>
        <v>口行10</v>
      </c>
      <c r="W2349" s="1"/>
      <c r="X2349" s="1"/>
    </row>
    <row r="2350" spans="1:24" ht="15.75" hidden="1" x14ac:dyDescent="0.25">
      <c r="A2350" s="113" t="str">
        <f t="shared" si="74"/>
        <v>190308.IB</v>
      </c>
      <c r="B2350" s="29" t="s">
        <v>6137</v>
      </c>
      <c r="C2350" s="29" t="s">
        <v>6138</v>
      </c>
      <c r="D2350" s="33">
        <v>43811</v>
      </c>
      <c r="E2350" s="33">
        <v>43815</v>
      </c>
      <c r="F2350" s="30">
        <v>50</v>
      </c>
      <c r="G2350" s="30">
        <v>3</v>
      </c>
      <c r="H2350" s="29" t="s">
        <v>12</v>
      </c>
      <c r="I2350" s="29" t="s">
        <v>22</v>
      </c>
      <c r="J2350" s="30">
        <v>2.9826999999999999</v>
      </c>
      <c r="K2350" s="30">
        <v>3.86</v>
      </c>
      <c r="L2350" s="30"/>
      <c r="M2350" s="30">
        <v>2.14</v>
      </c>
      <c r="N2350" s="84">
        <f>[1]!b_anal_modidura_cnbd(A2350,E2350,1)</f>
        <v>2.7107000000000001</v>
      </c>
      <c r="O2350" s="85">
        <f>[1]!b_anal_yield_cnbd(A2350,D2350-1,1)</f>
        <v>3.0400999999999998</v>
      </c>
      <c r="P2350" s="86">
        <f>IF(U:U="国开1",0.09/N2350+J2350,IF(U:U="国开3",0.14/N2350+J2350,IF(U:U="国开5",0.24/N2350+J2350,IF(U:U="国开7",0.24/N2350+J2350,IF(U:U="国开10",0.29/N2350+J2350,IF(U:U="口行1",0.08/N2350+J2350,IF(U:U="口行2",0.08/N2350+J2350,IF(U:U="口行3",0.08/N2350+J2350,IF(U:U="口行5",0.13/N2350+J2350,IF(U:U="口行7",0.13/N2350+J2350,IF(U:U="口行10",0.18/N2350+J2350,IF(U:U="农发1",0.09/N2350+J2350,IF(U:U="农发2",0.09/N2350+J2350,IF(U:U="农发3",0.09/N2350+J2350,IF(U:U="农发5",0.14/N2350+J2350,IF(U:U="农发7",0.19/N2350+J2350,IF(U:U="农发10",0.19/N2350+J2350,IF(U:U="农发20",0.24/N2350+J2350,IF(U:U="国债1",0.05/N2350+J2350,IF(U:U="国债2",0.05/N2350+J2350,IF(U:U="国债3",0.05/N2350+J2350,IF(U:U="国开0",0,IF(U:U="农发0",0,IF(U:U="国债0",0,IF(U:U="口行0",0,0.1/N2350+J2350)))))))))))))))))))))))))</f>
        <v>3.0122126720035416</v>
      </c>
      <c r="Q2350" s="1"/>
      <c r="R2350" s="88">
        <f t="shared" si="73"/>
        <v>-2.7887327996458211</v>
      </c>
      <c r="S2350" s="1"/>
      <c r="U2350" s="1" t="str">
        <f>IF(I:I="国家开发银行","国开",IF(I:I="中国进出口银行","口行",IF(I:I="中国农业发展银行","农发","国债")))&amp;IF(G:G&lt;1,"0",G2350)</f>
        <v>口行3</v>
      </c>
      <c r="W2350" s="1"/>
      <c r="X2350" s="1"/>
    </row>
    <row r="2351" spans="1:24" ht="15.75" hidden="1" x14ac:dyDescent="0.25">
      <c r="A2351" s="113" t="str">
        <f t="shared" si="74"/>
        <v>190305.IB</v>
      </c>
      <c r="B2351" s="29" t="s">
        <v>6139</v>
      </c>
      <c r="C2351" s="29" t="s">
        <v>6140</v>
      </c>
      <c r="D2351" s="33">
        <v>43811</v>
      </c>
      <c r="E2351" s="33">
        <v>43815</v>
      </c>
      <c r="F2351" s="30">
        <v>70</v>
      </c>
      <c r="G2351" s="30">
        <v>5</v>
      </c>
      <c r="H2351" s="29" t="s">
        <v>12</v>
      </c>
      <c r="I2351" s="29" t="s">
        <v>22</v>
      </c>
      <c r="J2351" s="30">
        <v>3.3037000000000001</v>
      </c>
      <c r="K2351" s="30">
        <v>3.56</v>
      </c>
      <c r="L2351" s="30"/>
      <c r="M2351" s="30">
        <v>2.6</v>
      </c>
      <c r="N2351" s="84">
        <f>[1]!b_anal_modidura_cnbd(A2351,E2351,1)</f>
        <v>3.7233000000000001</v>
      </c>
      <c r="O2351" s="85">
        <f>[1]!b_anal_yield_cnbd(A2351,D2351-1,1)</f>
        <v>3.3675000000000002</v>
      </c>
      <c r="P2351" s="86">
        <f>IF(U:U="国开1",0.09/N2351+J2351,IF(U:U="国开3",0.14/N2351+J2351,IF(U:U="国开5",0.24/N2351+J2351,IF(U:U="国开7",0.24/N2351+J2351,IF(U:U="国开10",0.29/N2351+J2351,IF(U:U="口行1",0.08/N2351+J2351,IF(U:U="口行2",0.08/N2351+J2351,IF(U:U="口行3",0.08/N2351+J2351,IF(U:U="口行5",0.13/N2351+J2351,IF(U:U="口行7",0.13/N2351+J2351,IF(U:U="口行10",0.18/N2351+J2351,IF(U:U="农发1",0.09/N2351+J2351,IF(U:U="农发2",0.09/N2351+J2351,IF(U:U="农发3",0.09/N2351+J2351,IF(U:U="农发5",0.14/N2351+J2351,IF(U:U="农发7",0.19/N2351+J2351,IF(U:U="农发10",0.19/N2351+J2351,IF(U:U="农发20",0.24/N2351+J2351,IF(U:U="国债1",0.05/N2351+J2351,IF(U:U="国债2",0.05/N2351+J2351,IF(U:U="国债3",0.05/N2351+J2351,IF(U:U="国开0",0,IF(U:U="农发0",0,IF(U:U="国债0",0,IF(U:U="口行0",0,0.1/N2351+J2351)))))))))))))))))))))))))</f>
        <v>3.3386152633416595</v>
      </c>
      <c r="Q2351" s="1"/>
      <c r="R2351" s="88">
        <f t="shared" si="73"/>
        <v>-2.8884736658340682</v>
      </c>
      <c r="S2351" s="1"/>
      <c r="U2351" s="1" t="str">
        <f>IF(I:I="国家开发银行","国开",IF(I:I="中国进出口银行","口行",IF(I:I="中国农业发展银行","农发","国债")))&amp;IF(G:G&lt;1,"0",G2351)</f>
        <v>口行5</v>
      </c>
      <c r="W2351" s="1"/>
      <c r="X2351" s="1"/>
    </row>
    <row r="2352" spans="1:24" ht="15.75" hidden="1" x14ac:dyDescent="0.25">
      <c r="A2352" s="113" t="str">
        <f t="shared" si="74"/>
        <v>190409.IB</v>
      </c>
      <c r="B2352" s="29" t="s">
        <v>6141</v>
      </c>
      <c r="C2352" s="29" t="s">
        <v>6142</v>
      </c>
      <c r="D2352" s="33">
        <v>43815</v>
      </c>
      <c r="E2352" s="33">
        <v>43817</v>
      </c>
      <c r="F2352" s="30">
        <v>57</v>
      </c>
      <c r="G2352" s="30">
        <v>5</v>
      </c>
      <c r="H2352" s="29" t="s">
        <v>12</v>
      </c>
      <c r="I2352" s="29" t="s">
        <v>41</v>
      </c>
      <c r="J2352" s="30">
        <v>3.3220000000000001</v>
      </c>
      <c r="K2352" s="30">
        <v>2.85</v>
      </c>
      <c r="L2352" s="30"/>
      <c r="M2352" s="30">
        <v>2.48</v>
      </c>
      <c r="N2352" s="84">
        <f>[1]!b_anal_modidura_cnbd(A2352,E2352,1)</f>
        <v>4.2076000000000002</v>
      </c>
      <c r="O2352" s="85">
        <f>[1]!b_anal_yield_cnbd(A2352,D2352,1)</f>
        <v>3.3786</v>
      </c>
      <c r="P2352" s="86">
        <f>IF(U:U="国开1",0.09/N2352+J2352,IF(U:U="国开3",0.14/N2352+J2352,IF(U:U="国开5",0.24/N2352+J2352,IF(U:U="国开7",0.24/N2352+J2352,IF(U:U="国开10",0.29/N2352+J2352,IF(U:U="口行1",0.08/N2352+J2352,IF(U:U="口行2",0.08/N2352+J2352,IF(U:U="口行3",0.08/N2352+J2352,IF(U:U="口行5",0.13/N2352+J2352,IF(U:U="口行7",0.13/N2352+J2352,IF(U:U="口行10",0.18/N2352+J2352,IF(U:U="农发1",0.09/N2352+J2352,IF(U:U="农发2",0.09/N2352+J2352,IF(U:U="农发3",0.09/N2352+J2352,IF(U:U="农发5",0.14/N2352+J2352,IF(U:U="农发7",0.19/N2352+J2352,IF(U:U="农发10",0.19/N2352+J2352,IF(U:U="农发20",0.24/N2352+J2352,IF(U:U="国债1",0.05/N2352+J2352,IF(U:U="国债2",0.05/N2352+J2352,IF(U:U="国债3",0.05/N2352+J2352,IF(U:U="国开0",0,IF(U:U="农发0",0,IF(U:U="国债0",0,IF(U:U="口行0",0,0.1/N2352+J2352)))))))))))))))))))))))))</f>
        <v>3.3552731248217511</v>
      </c>
      <c r="Q2352" s="1"/>
      <c r="R2352" s="88">
        <f t="shared" si="73"/>
        <v>-2.332687517824894</v>
      </c>
      <c r="S2352" s="1"/>
      <c r="U2352" s="1" t="str">
        <f>IF(I:I="国家开发银行","国开",IF(I:I="中国进出口银行","口行",IF(I:I="中国农业发展银行","农发","国债")))&amp;IF(G:G&lt;1,"0",G2352)</f>
        <v>农发5</v>
      </c>
      <c r="W2352" s="1"/>
      <c r="X2352" s="1"/>
    </row>
    <row r="2353" spans="1:24" ht="15.75" hidden="1" x14ac:dyDescent="0.25">
      <c r="A2353" s="113" t="str">
        <f t="shared" si="74"/>
        <v>190407.IB</v>
      </c>
      <c r="B2353" s="29" t="s">
        <v>6143</v>
      </c>
      <c r="C2353" s="29" t="s">
        <v>6144</v>
      </c>
      <c r="D2353" s="33">
        <v>43815</v>
      </c>
      <c r="E2353" s="33">
        <v>43817</v>
      </c>
      <c r="F2353" s="30">
        <v>50</v>
      </c>
      <c r="G2353" s="30">
        <v>3</v>
      </c>
      <c r="H2353" s="29" t="s">
        <v>12</v>
      </c>
      <c r="I2353" s="29" t="s">
        <v>41</v>
      </c>
      <c r="J2353" s="30">
        <v>2.9878999999999998</v>
      </c>
      <c r="K2353" s="30">
        <v>2.75</v>
      </c>
      <c r="L2353" s="30"/>
      <c r="M2353" s="30">
        <v>2.08</v>
      </c>
      <c r="N2353" s="84">
        <f>[1]!b_anal_modidura_cnbd(A2353,E2353,1)</f>
        <v>2.4159999999999999</v>
      </c>
      <c r="O2353" s="85">
        <f>[1]!b_anal_yield_cnbd(A2353,D2353,1)</f>
        <v>3.0345</v>
      </c>
      <c r="P2353" s="86">
        <f>IF(U:U="国开1",0.09/N2353+J2353,IF(U:U="国开3",0.14/N2353+J2353,IF(U:U="国开5",0.24/N2353+J2353,IF(U:U="国开7",0.24/N2353+J2353,IF(U:U="国开10",0.29/N2353+J2353,IF(U:U="口行1",0.08/N2353+J2353,IF(U:U="口行2",0.08/N2353+J2353,IF(U:U="口行3",0.08/N2353+J2353,IF(U:U="口行5",0.13/N2353+J2353,IF(U:U="口行7",0.13/N2353+J2353,IF(U:U="口行10",0.18/N2353+J2353,IF(U:U="农发1",0.09/N2353+J2353,IF(U:U="农发2",0.09/N2353+J2353,IF(U:U="农发3",0.09/N2353+J2353,IF(U:U="农发5",0.14/N2353+J2353,IF(U:U="农发7",0.19/N2353+J2353,IF(U:U="农发10",0.19/N2353+J2353,IF(U:U="农发20",0.24/N2353+J2353,IF(U:U="国债1",0.05/N2353+J2353,IF(U:U="国债2",0.05/N2353+J2353,IF(U:U="国债3",0.05/N2353+J2353,IF(U:U="国开0",0,IF(U:U="农发0",0,IF(U:U="国债0",0,IF(U:U="口行0",0,0.1/N2353+J2353)))))))))))))))))))))))))</f>
        <v>3.0251516556291387</v>
      </c>
      <c r="Q2353" s="1"/>
      <c r="R2353" s="88">
        <f t="shared" si="73"/>
        <v>-0.93483443708612945</v>
      </c>
      <c r="S2353" s="1"/>
      <c r="U2353" s="1" t="str">
        <f>IF(I:I="国家开发银行","国开",IF(I:I="中国进出口银行","口行",IF(I:I="中国农业发展银行","农发","国债")))&amp;IF(G:G&lt;1,"0",G2353)</f>
        <v>农发3</v>
      </c>
      <c r="W2353" s="1"/>
      <c r="X2353" s="1"/>
    </row>
    <row r="2354" spans="1:24" ht="15.75" hidden="1" x14ac:dyDescent="0.25">
      <c r="A2354" s="113" t="str">
        <f t="shared" si="74"/>
        <v>180303.IB</v>
      </c>
      <c r="B2354" s="29" t="s">
        <v>6145</v>
      </c>
      <c r="C2354" s="29" t="s">
        <v>6146</v>
      </c>
      <c r="D2354" s="33">
        <v>43817</v>
      </c>
      <c r="E2354" s="33">
        <v>43822</v>
      </c>
      <c r="F2354" s="30">
        <v>30</v>
      </c>
      <c r="G2354" s="30">
        <v>5</v>
      </c>
      <c r="H2354" s="29" t="s">
        <v>12</v>
      </c>
      <c r="I2354" s="29" t="s">
        <v>22</v>
      </c>
      <c r="J2354" s="30">
        <v>2.9380000000000002</v>
      </c>
      <c r="K2354" s="30">
        <v>7.49</v>
      </c>
      <c r="L2354" s="30"/>
      <c r="M2354" s="30">
        <v>2.5</v>
      </c>
      <c r="N2354" s="84">
        <f>[1]!b_anal_modidura_cnbd(A2354,E2354,1)</f>
        <v>2.7538999999999998</v>
      </c>
      <c r="O2354" s="85">
        <f>[1]!b_anal_yield_cnbd(A2354,D2354-1,1)</f>
        <v>3.0470000000000002</v>
      </c>
      <c r="P2354" s="86">
        <f>IF(U:U="国开1",0.09/N2354+J2354,IF(U:U="国开3",0.14/N2354+J2354,IF(U:U="国开5",0.24/N2354+J2354,IF(U:U="国开7",0.24/N2354+J2354,IF(U:U="国开10",0.29/N2354+J2354,IF(U:U="口行1",0.08/N2354+J2354,IF(U:U="口行2",0.08/N2354+J2354,IF(U:U="口行3",0.08/N2354+J2354,IF(U:U="口行5",0.13/N2354+J2354,IF(U:U="口行7",0.13/N2354+J2354,IF(U:U="口行10",0.18/N2354+J2354,IF(U:U="农发1",0.09/N2354+J2354,IF(U:U="农发2",0.09/N2354+J2354,IF(U:U="农发3",0.09/N2354+J2354,IF(U:U="农发5",0.14/N2354+J2354,IF(U:U="农发7",0.19/N2354+J2354,IF(U:U="农发10",0.19/N2354+J2354,IF(U:U="农发20",0.24/N2354+J2354,IF(U:U="国债1",0.05/N2354+J2354,IF(U:U="国债2",0.05/N2354+J2354,IF(U:U="国债3",0.05/N2354+J2354,IF(U:U="国开0",0,IF(U:U="农发0",0,IF(U:U="国债0",0,IF(U:U="口行0",0,0.1/N2354+J2354)))))))))))))))))))))))))</f>
        <v>2.9852057808925525</v>
      </c>
      <c r="Q2354" s="1"/>
      <c r="R2354" s="88">
        <f t="shared" si="73"/>
        <v>-6.1794219107447645</v>
      </c>
      <c r="S2354" s="1"/>
      <c r="U2354" s="1" t="str">
        <f>IF(I:I="国家开发银行","国开",IF(I:I="中国进出口银行","口行",IF(I:I="中国农业发展银行","农发","国债")))&amp;IF(G:G&lt;1,"0",G2354)</f>
        <v>口行5</v>
      </c>
      <c r="W2354" s="1"/>
      <c r="X2354" s="1"/>
    </row>
    <row r="2355" spans="1:24" ht="15.75" hidden="1" x14ac:dyDescent="0.25">
      <c r="A2355" s="113" t="str">
        <f t="shared" si="74"/>
        <v>190015.IB</v>
      </c>
      <c r="B2355" s="29" t="s">
        <v>6147</v>
      </c>
      <c r="C2355" s="29" t="s">
        <v>6148</v>
      </c>
      <c r="D2355" s="33">
        <v>43817</v>
      </c>
      <c r="E2355" s="33">
        <v>43818</v>
      </c>
      <c r="F2355" s="30">
        <v>470</v>
      </c>
      <c r="G2355" s="30">
        <v>10</v>
      </c>
      <c r="H2355" s="29" t="s">
        <v>12</v>
      </c>
      <c r="I2355" s="29" t="s">
        <v>31</v>
      </c>
      <c r="J2355" s="30">
        <v>3.1781999999999999</v>
      </c>
      <c r="K2355" s="30">
        <v>2.35</v>
      </c>
      <c r="L2355" s="30">
        <v>3.2069000000000001</v>
      </c>
      <c r="M2355" s="30">
        <v>6.99</v>
      </c>
      <c r="N2355" s="84">
        <f>[1]!b_anal_modidura_cnbd(A2355,E2355,1)</f>
        <v>8.4446999999999992</v>
      </c>
      <c r="O2355" s="85">
        <f>[1]!b_anal_yield_cnbd(A2355,D2355-1,1)</f>
        <v>3.2124999999999999</v>
      </c>
      <c r="P2355" s="86">
        <f>IF(U:U="国开1",0.09/N2355+J2355,IF(U:U="国开3",0.14/N2355+J2355,IF(U:U="国开5",0.24/N2355+J2355,IF(U:U="国开7",0.24/N2355+J2355,IF(U:U="国开10",0.29/N2355+J2355,IF(U:U="口行1",0.08/N2355+J2355,IF(U:U="口行2",0.08/N2355+J2355,IF(U:U="口行3",0.08/N2355+J2355,IF(U:U="口行5",0.13/N2355+J2355,IF(U:U="口行7",0.13/N2355+J2355,IF(U:U="口行10",0.18/N2355+J2355,IF(U:U="农发1",0.09/N2355+J2355,IF(U:U="农发2",0.09/N2355+J2355,IF(U:U="农发3",0.09/N2355+J2355,IF(U:U="农发5",0.14/N2355+J2355,IF(U:U="农发7",0.19/N2355+J2355,IF(U:U="农发10",0.19/N2355+J2355,IF(U:U="农发20",0.24/N2355+J2355,IF(U:U="国债1",0.05/N2355+J2355,IF(U:U="国债2",0.05/N2355+J2355,IF(U:U="国债3",0.05/N2355+J2355,IF(U:U="国开0",0,IF(U:U="农发0",0,IF(U:U="国债0",0,IF(U:U="口行0",0,0.1/N2355+J2355)))))))))))))))))))))))))</f>
        <v>3.1900417468945017</v>
      </c>
      <c r="Q2355" s="1"/>
      <c r="R2355" s="88">
        <f t="shared" si="73"/>
        <v>-2.2458253105498205</v>
      </c>
      <c r="S2355" s="1"/>
      <c r="U2355" s="1" t="str">
        <f>IF(I:I="国家开发银行","国开",IF(I:I="中国进出口银行","口行",IF(I:I="中国农业发展银行","农发","国债")))&amp;IF(G:G&lt;1,"0",G2355)</f>
        <v>国债10</v>
      </c>
      <c r="W2355" s="1"/>
      <c r="X2355" s="1"/>
    </row>
    <row r="2356" spans="1:24" ht="15.75" hidden="1" x14ac:dyDescent="0.25">
      <c r="A2356" s="113" t="str">
        <f t="shared" si="74"/>
        <v>190310.IB</v>
      </c>
      <c r="B2356" s="29" t="s">
        <v>6149</v>
      </c>
      <c r="C2356" s="29" t="s">
        <v>6150</v>
      </c>
      <c r="D2356" s="33">
        <v>43818</v>
      </c>
      <c r="E2356" s="33">
        <v>43822</v>
      </c>
      <c r="F2356" s="30">
        <v>50</v>
      </c>
      <c r="G2356" s="30">
        <v>10</v>
      </c>
      <c r="H2356" s="29" t="s">
        <v>12</v>
      </c>
      <c r="I2356" s="29" t="s">
        <v>22</v>
      </c>
      <c r="J2356" s="30">
        <v>3.722</v>
      </c>
      <c r="K2356" s="30">
        <v>2.56</v>
      </c>
      <c r="L2356" s="30"/>
      <c r="M2356" s="30">
        <v>2.79</v>
      </c>
      <c r="N2356" s="84">
        <f>[1]!b_anal_modidura_cnbd(A2356,E2356,1)</f>
        <v>7.6191000000000004</v>
      </c>
      <c r="O2356" s="85">
        <f>[1]!b_anal_yield_cnbd(A2356,D2356-1,1)</f>
        <v>3.7549999999999999</v>
      </c>
      <c r="P2356" s="86">
        <f>IF(U:U="国开1",0.09/N2356+J2356,IF(U:U="国开3",0.14/N2356+J2356,IF(U:U="国开5",0.24/N2356+J2356,IF(U:U="国开7",0.24/N2356+J2356,IF(U:U="国开10",0.29/N2356+J2356,IF(U:U="口行1",0.08/N2356+J2356,IF(U:U="口行2",0.08/N2356+J2356,IF(U:U="口行3",0.08/N2356+J2356,IF(U:U="口行5",0.13/N2356+J2356,IF(U:U="口行7",0.13/N2356+J2356,IF(U:U="口行10",0.18/N2356+J2356,IF(U:U="农发1",0.09/N2356+J2356,IF(U:U="农发2",0.09/N2356+J2356,IF(U:U="农发3",0.09/N2356+J2356,IF(U:U="农发5",0.14/N2356+J2356,IF(U:U="农发7",0.19/N2356+J2356,IF(U:U="农发10",0.19/N2356+J2356,IF(U:U="农发20",0.24/N2356+J2356,IF(U:U="国债1",0.05/N2356+J2356,IF(U:U="国债2",0.05/N2356+J2356,IF(U:U="国债3",0.05/N2356+J2356,IF(U:U="国开0",0,IF(U:U="农发0",0,IF(U:U="国债0",0,IF(U:U="口行0",0,0.1/N2356+J2356)))))))))))))))))))))))))</f>
        <v>3.7456248375792418</v>
      </c>
      <c r="Q2356" s="1"/>
      <c r="R2356" s="88">
        <f t="shared" si="73"/>
        <v>-0.93751624207580875</v>
      </c>
      <c r="S2356" s="1"/>
      <c r="U2356" s="1" t="str">
        <f>IF(I:I="国家开发银行","国开",IF(I:I="中国进出口银行","口行",IF(I:I="中国农业发展银行","农发","国债")))&amp;IF(G:G&lt;1,"0",G2356)</f>
        <v>口行10</v>
      </c>
      <c r="W2356" s="1"/>
      <c r="X2356" s="1"/>
    </row>
    <row r="2357" spans="1:24" ht="15.75" hidden="1" x14ac:dyDescent="0.25">
      <c r="A2357" s="113" t="str">
        <f t="shared" si="74"/>
        <v>190305.IB</v>
      </c>
      <c r="B2357" s="29" t="s">
        <v>6151</v>
      </c>
      <c r="C2357" s="29" t="s">
        <v>6152</v>
      </c>
      <c r="D2357" s="33">
        <v>43818</v>
      </c>
      <c r="E2357" s="33">
        <v>43822</v>
      </c>
      <c r="F2357" s="30">
        <v>50</v>
      </c>
      <c r="G2357" s="30">
        <v>5</v>
      </c>
      <c r="H2357" s="29" t="s">
        <v>12</v>
      </c>
      <c r="I2357" s="29" t="s">
        <v>22</v>
      </c>
      <c r="J2357" s="30">
        <v>3.3205</v>
      </c>
      <c r="K2357" s="30">
        <v>3.79</v>
      </c>
      <c r="L2357" s="30"/>
      <c r="M2357" s="30">
        <v>1.37</v>
      </c>
      <c r="N2357" s="84">
        <f>[1]!b_anal_modidura_cnbd(A2357,E2357,1)</f>
        <v>3.7080000000000002</v>
      </c>
      <c r="O2357" s="85">
        <f>[1]!b_anal_yield_cnbd(A2357,D2357-1,1)</f>
        <v>3.3624999999999998</v>
      </c>
      <c r="P2357" s="86">
        <f>IF(U:U="国开1",0.09/N2357+J2357,IF(U:U="国开3",0.14/N2357+J2357,IF(U:U="国开5",0.24/N2357+J2357,IF(U:U="国开7",0.24/N2357+J2357,IF(U:U="国开10",0.29/N2357+J2357,IF(U:U="口行1",0.08/N2357+J2357,IF(U:U="口行2",0.08/N2357+J2357,IF(U:U="口行3",0.08/N2357+J2357,IF(U:U="口行5",0.13/N2357+J2357,IF(U:U="口行7",0.13/N2357+J2357,IF(U:U="口行10",0.18/N2357+J2357,IF(U:U="农发1",0.09/N2357+J2357,IF(U:U="农发2",0.09/N2357+J2357,IF(U:U="农发3",0.09/N2357+J2357,IF(U:U="农发5",0.14/N2357+J2357,IF(U:U="农发7",0.19/N2357+J2357,IF(U:U="农发10",0.19/N2357+J2357,IF(U:U="农发20",0.24/N2357+J2357,IF(U:U="国债1",0.05/N2357+J2357,IF(U:U="国债2",0.05/N2357+J2357,IF(U:U="国债3",0.05/N2357+J2357,IF(U:U="国开0",0,IF(U:U="农发0",0,IF(U:U="国债0",0,IF(U:U="口行0",0,0.1/N2357+J2357)))))))))))))))))))))))))</f>
        <v>3.355559331175836</v>
      </c>
      <c r="Q2357" s="1"/>
      <c r="R2357" s="88">
        <f t="shared" si="73"/>
        <v>-0.6940668824163776</v>
      </c>
      <c r="S2357" s="1"/>
      <c r="U2357" s="1" t="str">
        <f>IF(I:I="国家开发银行","国开",IF(I:I="中国进出口银行","口行",IF(I:I="中国农业发展银行","农发","国债")))&amp;IF(G:G&lt;1,"0",G2357)</f>
        <v>口行5</v>
      </c>
      <c r="W2357" s="1"/>
      <c r="X2357" s="1"/>
    </row>
    <row r="2358" spans="1:24" ht="15.75" hidden="1" x14ac:dyDescent="0.25">
      <c r="A2358" s="113" t="str">
        <f t="shared" si="74"/>
        <v>190008.IB</v>
      </c>
      <c r="B2358" s="29" t="s">
        <v>6153</v>
      </c>
      <c r="C2358" s="29" t="s">
        <v>6154</v>
      </c>
      <c r="D2358" s="33">
        <v>43819</v>
      </c>
      <c r="E2358" s="33">
        <v>43822</v>
      </c>
      <c r="F2358" s="30">
        <v>346.5</v>
      </c>
      <c r="G2358" s="30">
        <v>50</v>
      </c>
      <c r="H2358" s="29" t="s">
        <v>12</v>
      </c>
      <c r="I2358" s="29" t="s">
        <v>31</v>
      </c>
      <c r="J2358" s="30">
        <v>3.8418000000000001</v>
      </c>
      <c r="K2358" s="30">
        <v>2.1</v>
      </c>
      <c r="L2358" s="30"/>
      <c r="M2358" s="30">
        <v>1.37</v>
      </c>
      <c r="N2358" s="84">
        <f>[1]!b_anal_modidura_cnbd(A2358,E2358,1)</f>
        <v>21.478200000000001</v>
      </c>
      <c r="O2358" s="85">
        <f>[1]!b_anal_yield_cnbd(A2358,D2358-1,1)</f>
        <v>3.8885999999999998</v>
      </c>
      <c r="P2358" s="86">
        <f>IF(U:U="国开1",0.09/N2358+J2358,IF(U:U="国开3",0.14/N2358+J2358,IF(U:U="国开5",0.24/N2358+J2358,IF(U:U="国开7",0.24/N2358+J2358,IF(U:U="国开10",0.29/N2358+J2358,IF(U:U="口行1",0.08/N2358+J2358,IF(U:U="口行2",0.08/N2358+J2358,IF(U:U="口行3",0.08/N2358+J2358,IF(U:U="口行5",0.13/N2358+J2358,IF(U:U="口行7",0.13/N2358+J2358,IF(U:U="口行10",0.18/N2358+J2358,IF(U:U="农发1",0.09/N2358+J2358,IF(U:U="农发2",0.09/N2358+J2358,IF(U:U="农发3",0.09/N2358+J2358,IF(U:U="农发5",0.14/N2358+J2358,IF(U:U="农发7",0.19/N2358+J2358,IF(U:U="农发10",0.19/N2358+J2358,IF(U:U="农发20",0.24/N2358+J2358,IF(U:U="国债1",0.05/N2358+J2358,IF(U:U="国债2",0.05/N2358+J2358,IF(U:U="国债3",0.05/N2358+J2358,IF(U:U="国开0",0,IF(U:U="农发0",0,IF(U:U="国债0",0,IF(U:U="口行0",0,0.1/N2358+J2358)))))))))))))))))))))))))</f>
        <v>3.8464558836401563</v>
      </c>
      <c r="Q2358" s="1"/>
      <c r="R2358" s="88">
        <f t="shared" si="73"/>
        <v>-4.2144116359843498</v>
      </c>
      <c r="S2358" s="1"/>
      <c r="U2358" s="1" t="str">
        <f>IF(I:I="国家开发银行","国开",IF(I:I="中国进出口银行","口行",IF(I:I="中国农业发展银行","农发","国债")))&amp;IF(G:G&lt;1,"0",G2358)</f>
        <v>国债50</v>
      </c>
      <c r="W2358" s="1"/>
      <c r="X2358" s="1"/>
    </row>
    <row r="2359" spans="1:24" ht="15.75" hidden="1" x14ac:dyDescent="0.25">
      <c r="A2359" s="113" t="str">
        <f t="shared" si="74"/>
        <v>150308.IB</v>
      </c>
      <c r="B2359" s="29" t="s">
        <v>6155</v>
      </c>
      <c r="C2359" s="29" t="s">
        <v>6156</v>
      </c>
      <c r="D2359" s="33">
        <v>43826</v>
      </c>
      <c r="E2359" s="33">
        <v>43829</v>
      </c>
      <c r="F2359" s="30">
        <v>70</v>
      </c>
      <c r="G2359" s="30">
        <v>10</v>
      </c>
      <c r="H2359" s="29" t="s">
        <v>12</v>
      </c>
      <c r="I2359" s="29" t="s">
        <v>22</v>
      </c>
      <c r="J2359" s="30">
        <v>3.2581000000000002</v>
      </c>
      <c r="K2359" s="30">
        <v>2.37</v>
      </c>
      <c r="L2359" s="30"/>
      <c r="M2359" s="30">
        <v>1.07</v>
      </c>
      <c r="N2359" s="84">
        <f>[1]!b_anal_modidura_cnbd(A2359,E2359,1)</f>
        <v>4.5525000000000002</v>
      </c>
      <c r="O2359" s="85">
        <f>[1]!b_anal_yield_cnbd(A2359,D2359-1,1)</f>
        <v>3.3062999999999998</v>
      </c>
      <c r="P2359" s="86">
        <f>IF(U:U="国开1",0.09/N2359+J2359,IF(U:U="国开3",0.14/N2359+J2359,IF(U:U="国开5",0.24/N2359+J2359,IF(U:U="国开7",0.24/N2359+J2359,IF(U:U="国开10",0.29/N2359+J2359,IF(U:U="口行1",0.08/N2359+J2359,IF(U:U="口行2",0.08/N2359+J2359,IF(U:U="口行3",0.08/N2359+J2359,IF(U:U="口行5",0.13/N2359+J2359,IF(U:U="口行7",0.13/N2359+J2359,IF(U:U="口行10",0.18/N2359+J2359,IF(U:U="农发1",0.09/N2359+J2359,IF(U:U="农发2",0.09/N2359+J2359,IF(U:U="农发3",0.09/N2359+J2359,IF(U:U="农发5",0.14/N2359+J2359,IF(U:U="农发7",0.19/N2359+J2359,IF(U:U="农发10",0.19/N2359+J2359,IF(U:U="农发20",0.24/N2359+J2359,IF(U:U="国债1",0.05/N2359+J2359,IF(U:U="国债2",0.05/N2359+J2359,IF(U:U="国债3",0.05/N2359+J2359,IF(U:U="国开0",0,IF(U:U="农发0",0,IF(U:U="国债0",0,IF(U:U="口行0",0,0.1/N2359+J2359)))))))))))))))))))))))))</f>
        <v>3.2976387149917632</v>
      </c>
      <c r="Q2359" s="1"/>
      <c r="R2359" s="88">
        <f t="shared" si="73"/>
        <v>-0.86612850082365966</v>
      </c>
      <c r="S2359" s="1"/>
      <c r="U2359" s="1" t="str">
        <f>IF(I:I="国家开发银行","国开",IF(I:I="中国进出口银行","口行",IF(I:I="中国农业发展银行","农发","国债")))&amp;IF(G:G&lt;1,"0",G2359)</f>
        <v>口行10</v>
      </c>
      <c r="W2359" s="1"/>
      <c r="X2359" s="1"/>
    </row>
    <row r="2360" spans="1:24" ht="15.75" hidden="1" x14ac:dyDescent="0.25">
      <c r="A2360" s="113" t="str">
        <f t="shared" si="74"/>
        <v>190310.IB</v>
      </c>
      <c r="B2360" s="29" t="s">
        <v>6157</v>
      </c>
      <c r="C2360" s="29" t="s">
        <v>6158</v>
      </c>
      <c r="D2360" s="33">
        <v>43826</v>
      </c>
      <c r="E2360" s="33">
        <v>43829</v>
      </c>
      <c r="F2360" s="30">
        <v>66.099999999999994</v>
      </c>
      <c r="G2360" s="30">
        <v>10</v>
      </c>
      <c r="H2360" s="29" t="s">
        <v>12</v>
      </c>
      <c r="I2360" s="29" t="s">
        <v>22</v>
      </c>
      <c r="J2360" s="30">
        <v>3.6804000000000001</v>
      </c>
      <c r="K2360" s="30">
        <v>2.29</v>
      </c>
      <c r="L2360" s="30"/>
      <c r="M2360" s="30">
        <v>1.81</v>
      </c>
      <c r="N2360" s="84">
        <f>[1]!b_anal_modidura_cnbd(A2360,E2360,1)</f>
        <v>7.6013999999999999</v>
      </c>
      <c r="O2360" s="85">
        <f>[1]!b_anal_yield_cnbd(A2360,D2360-1,1)</f>
        <v>3.6775000000000002</v>
      </c>
      <c r="P2360" s="86">
        <f>IF(U:U="国开1",0.09/N2360+J2360,IF(U:U="国开3",0.14/N2360+J2360,IF(U:U="国开5",0.24/N2360+J2360,IF(U:U="国开7",0.24/N2360+J2360,IF(U:U="国开10",0.29/N2360+J2360,IF(U:U="口行1",0.08/N2360+J2360,IF(U:U="口行2",0.08/N2360+J2360,IF(U:U="口行3",0.08/N2360+J2360,IF(U:U="口行5",0.13/N2360+J2360,IF(U:U="口行7",0.13/N2360+J2360,IF(U:U="口行10",0.18/N2360+J2360,IF(U:U="农发1",0.09/N2360+J2360,IF(U:U="农发2",0.09/N2360+J2360,IF(U:U="农发3",0.09/N2360+J2360,IF(U:U="农发5",0.14/N2360+J2360,IF(U:U="农发7",0.19/N2360+J2360,IF(U:U="农发10",0.19/N2360+J2360,IF(U:U="农发20",0.24/N2360+J2360,IF(U:U="国债1",0.05/N2360+J2360,IF(U:U="国债2",0.05/N2360+J2360,IF(U:U="国债3",0.05/N2360+J2360,IF(U:U="国开0",0,IF(U:U="农发0",0,IF(U:U="国债0",0,IF(U:U="口行0",0,0.1/N2360+J2360)))))))))))))))))))))))))</f>
        <v>3.7040798484489699</v>
      </c>
      <c r="Q2360" s="1"/>
      <c r="R2360" s="88">
        <f t="shared" si="73"/>
        <v>2.6579848448969656</v>
      </c>
      <c r="S2360" s="1"/>
      <c r="U2360" s="1" t="str">
        <f>IF(I:I="国家开发银行","国开",IF(I:I="中国进出口银行","口行",IF(I:I="中国农业发展银行","农发","国债")))&amp;IF(G:G&lt;1,"0",G2360)</f>
        <v>口行10</v>
      </c>
      <c r="W2360" s="1"/>
      <c r="X2360" s="1"/>
    </row>
    <row r="2361" spans="1:24" ht="15.75" hidden="1" x14ac:dyDescent="0.25">
      <c r="A2361" s="113" t="str">
        <f t="shared" si="74"/>
        <v>190308.IB</v>
      </c>
      <c r="B2361" s="29" t="s">
        <v>6159</v>
      </c>
      <c r="C2361" s="29" t="s">
        <v>6160</v>
      </c>
      <c r="D2361" s="33">
        <v>43826</v>
      </c>
      <c r="E2361" s="33">
        <v>43829</v>
      </c>
      <c r="F2361" s="30">
        <v>55</v>
      </c>
      <c r="G2361" s="30">
        <v>3</v>
      </c>
      <c r="H2361" s="29" t="s">
        <v>12</v>
      </c>
      <c r="I2361" s="29" t="s">
        <v>22</v>
      </c>
      <c r="J2361" s="30">
        <v>2.8807</v>
      </c>
      <c r="K2361" s="30">
        <v>2.2599999999999998</v>
      </c>
      <c r="L2361" s="30"/>
      <c r="M2361" s="30">
        <v>1.55</v>
      </c>
      <c r="N2361" s="84">
        <f>[1]!b_anal_modidura_cnbd(A2361,E2361,1)</f>
        <v>2.6778</v>
      </c>
      <c r="O2361" s="85">
        <f>[1]!b_anal_yield_cnbd(A2361,D2361-1,1)</f>
        <v>2.8954</v>
      </c>
      <c r="P2361" s="86">
        <f>IF(U:U="国开1",0.09/N2361+J2361,IF(U:U="国开3",0.14/N2361+J2361,IF(U:U="国开5",0.24/N2361+J2361,IF(U:U="国开7",0.24/N2361+J2361,IF(U:U="国开10",0.29/N2361+J2361,IF(U:U="口行1",0.08/N2361+J2361,IF(U:U="口行2",0.08/N2361+J2361,IF(U:U="口行3",0.08/N2361+J2361,IF(U:U="口行5",0.13/N2361+J2361,IF(U:U="口行7",0.13/N2361+J2361,IF(U:U="口行10",0.18/N2361+J2361,IF(U:U="农发1",0.09/N2361+J2361,IF(U:U="农发2",0.09/N2361+J2361,IF(U:U="农发3",0.09/N2361+J2361,IF(U:U="农发5",0.14/N2361+J2361,IF(U:U="农发7",0.19/N2361+J2361,IF(U:U="农发10",0.19/N2361+J2361,IF(U:U="农发20",0.24/N2361+J2361,IF(U:U="国债1",0.05/N2361+J2361,IF(U:U="国债2",0.05/N2361+J2361,IF(U:U="国债3",0.05/N2361+J2361,IF(U:U="国开0",0,IF(U:U="农发0",0,IF(U:U="国债0",0,IF(U:U="口行0",0,0.1/N2361+J2361)))))))))))))))))))))))))</f>
        <v>2.9105752707446411</v>
      </c>
      <c r="Q2361" s="1"/>
      <c r="R2361" s="88">
        <f t="shared" si="73"/>
        <v>1.5175270744641089</v>
      </c>
      <c r="S2361" s="1"/>
      <c r="U2361" s="1" t="str">
        <f>IF(I:I="国家开发银行","国开",IF(I:I="中国进出口银行","口行",IF(I:I="中国农业发展银行","农发","国债")))&amp;IF(G:G&lt;1,"0",G2361)</f>
        <v>口行3</v>
      </c>
      <c r="W2361" s="1"/>
      <c r="X2361" s="1"/>
    </row>
    <row r="2362" spans="1:24" ht="15.95" hidden="1" customHeight="1" x14ac:dyDescent="0.25">
      <c r="A2362" s="7" t="str">
        <f>B2362</f>
        <v>200201.IB</v>
      </c>
      <c r="B2362" s="3" t="s">
        <v>46</v>
      </c>
      <c r="C2362" s="3" t="s">
        <v>47</v>
      </c>
      <c r="D2362" s="5">
        <v>43837</v>
      </c>
      <c r="E2362" s="5">
        <v>43844</v>
      </c>
      <c r="F2362" s="4">
        <v>114.2</v>
      </c>
      <c r="G2362" s="4">
        <v>1</v>
      </c>
      <c r="H2362" s="3" t="s">
        <v>25</v>
      </c>
      <c r="I2362" s="3" t="s">
        <v>15</v>
      </c>
      <c r="J2362" s="10">
        <f>[1]!b_info_couponrate(B2362)</f>
        <v>2.39</v>
      </c>
      <c r="K2362" s="30">
        <v>2.72</v>
      </c>
      <c r="L2362" s="4"/>
      <c r="M2362" s="4">
        <v>2.0499999999999998</v>
      </c>
      <c r="N2362" s="84">
        <f>[1]!b_anal_modidura_cnbd(A2362,E2362,1)</f>
        <v>0.97619999999999996</v>
      </c>
      <c r="O2362" s="85">
        <v>2.5716000000000001</v>
      </c>
      <c r="P2362" s="86">
        <f>IF(U:U="国开1",0.09/N2362+J2362,IF(U:U="国开3",0.14/N2362+J2362,IF(U:U="国开5",0.24/N2362+J2362,IF(U:U="国开7",0.24/N2362+J2362,IF(U:U="国开10",0.29/N2362+J2362,IF(U:U="口行1",0.08/N2362+J2362,IF(U:U="口行2",0.08/N2362+J2362,IF(U:U="口行3",0.08/N2362+J2362,IF(U:U="口行5",0.13/N2362+J2362,IF(U:U="口行7",0.13/N2362+J2362,IF(U:U="口行10",0.18/N2362+J2362,IF(U:U="农发1",0.09/N2362+J2362,IF(U:U="农发2",0.09/N2362+J2362,IF(U:U="农发3",0.09/N2362+J2362,IF(U:U="农发5",0.14/N2362+J2362,IF(U:U="农发7",0.19/N2362+J2362,IF(U:U="农发10",0.19/N2362+J2362,IF(U:U="农发20",0.24/N2362+J2362,IF(U:U="国债1",0.05/N2362+J2362,IF(U:U="国债2",0.05/N2362+J2362,IF(U:U="国债3",0.05/N2362+J2362,IF(U:U="国开0",0,IF(U:U="农发0",0,IF(U:U="国债0",0,IF(U:U="口行0",0,0.1/N2362+J2362)))))))))))))))))))))))))</f>
        <v>2.4821942224953903</v>
      </c>
      <c r="Q2362" s="87">
        <v>2.57</v>
      </c>
      <c r="R2362" s="88">
        <f t="shared" ref="R2362:R2425" si="75">(P2362-O2362)*100</f>
        <v>-8.9405777504609762</v>
      </c>
      <c r="S2362" s="88">
        <f t="shared" ref="S2362:S2425" si="76">(P2362-Q2362)*100</f>
        <v>-8.7805777504609495</v>
      </c>
      <c r="T2362" s="15"/>
      <c r="U2362" s="1" t="str">
        <f>IF(I:I="国家开发银行","国开",IF(I:I="中国进出口银行","口行",IF(I:I="中国农业发展银行","农发","国债")))&amp;IF(G:G&lt;1,"0",G2362)</f>
        <v>国开1</v>
      </c>
    </row>
    <row r="2363" spans="1:24" ht="15.95" hidden="1" customHeight="1" x14ac:dyDescent="0.25">
      <c r="A2363" s="7" t="str">
        <f>LEFT(B2363,IFERROR(FIND("X",B2363,7),FIND("Z",B2363,7))-1)&amp;".IB"</f>
        <v>200201.IB</v>
      </c>
      <c r="B2363" s="3" t="s">
        <v>113</v>
      </c>
      <c r="C2363" s="3" t="s">
        <v>114</v>
      </c>
      <c r="D2363" s="5">
        <v>43846</v>
      </c>
      <c r="E2363" s="5">
        <v>43850</v>
      </c>
      <c r="F2363" s="4">
        <v>80</v>
      </c>
      <c r="G2363" s="4">
        <v>1</v>
      </c>
      <c r="H2363" s="3" t="s">
        <v>25</v>
      </c>
      <c r="I2363" s="3" t="s">
        <v>15</v>
      </c>
      <c r="J2363" s="4">
        <v>2.3673999999999999</v>
      </c>
      <c r="K2363" s="30">
        <v>2.5</v>
      </c>
      <c r="L2363" s="4"/>
      <c r="M2363" s="4">
        <v>24</v>
      </c>
      <c r="N2363" s="84">
        <f>[1]!b_anal_modidura_cnbd(A2363,D2363,1)</f>
        <v>0.97089999999999999</v>
      </c>
      <c r="O2363" s="85">
        <f>[1]!b_anal_yield_cnbd(A2363,D2363-1,1)</f>
        <v>2.4417</v>
      </c>
      <c r="P2363" s="86">
        <f>IF(U:U="国开1",0.09/N2363+J2363,IF(U:U="国开3",0.14/N2363+J2363,IF(U:U="国开5",0.24/N2363+J2363,IF(U:U="国开7",0.24/N2363+J2363,IF(U:U="国开10",0.29/N2363+J2363,IF(U:U="口行1",0.08/N2363+J2363,IF(U:U="口行2",0.08/N2363+J2363,IF(U:U="口行3",0.08/N2363+J2363,IF(U:U="口行5",0.13/N2363+J2363,IF(U:U="口行7",0.13/N2363+J2363,IF(U:U="口行10",0.18/N2363+J2363,IF(U:U="农发1",0.09/N2363+J2363,IF(U:U="农发2",0.09/N2363+J2363,IF(U:U="农发3",0.09/N2363+J2363,IF(U:U="农发5",0.14/N2363+J2363,IF(U:U="农发7",0.19/N2363+J2363,IF(U:U="农发10",0.19/N2363+J2363,IF(U:U="农发20",0.24/N2363+J2363,IF(U:U="国债1",0.05/N2363+J2363,IF(U:U="国债2",0.05/N2363+J2363,IF(U:U="国债3",0.05/N2363+J2363,IF(U:U="国开0",0,IF(U:U="农发0",0,IF(U:U="国债0",0,IF(U:U="口行0",0,0.1/N2363+J2363)))))))))))))))))))))))))</f>
        <v>2.4600974971675766</v>
      </c>
      <c r="Q2363" s="87">
        <v>2.4500000000000002</v>
      </c>
      <c r="R2363" s="88">
        <f t="shared" si="75"/>
        <v>1.839749716757666</v>
      </c>
      <c r="S2363" s="88">
        <f t="shared" si="76"/>
        <v>1.0097497167576464</v>
      </c>
      <c r="T2363" s="15"/>
      <c r="U2363" s="1" t="str">
        <f>IF(I:I="国家开发银行","国开",IF(I:I="中国进出口银行","口行",IF(I:I="中国农业发展银行","农发","国债")))&amp;IF(G:G&lt;1,"0",G2363)</f>
        <v>国开1</v>
      </c>
    </row>
    <row r="2364" spans="1:24" ht="15.95" hidden="1" customHeight="1" x14ac:dyDescent="0.25">
      <c r="A2364" s="7" t="str">
        <f>LEFT(B2364,IFERROR(FIND("X",B2364,7),FIND("Z",B2364,7))-1)&amp;".IB"</f>
        <v>200201.IB</v>
      </c>
      <c r="B2364" s="3" t="s">
        <v>119</v>
      </c>
      <c r="C2364" s="3" t="s">
        <v>120</v>
      </c>
      <c r="D2364" s="5">
        <v>43851</v>
      </c>
      <c r="E2364" s="5">
        <v>43864</v>
      </c>
      <c r="F2364" s="4">
        <v>50</v>
      </c>
      <c r="G2364" s="4">
        <v>1</v>
      </c>
      <c r="H2364" s="3" t="s">
        <v>25</v>
      </c>
      <c r="I2364" s="3" t="s">
        <v>15</v>
      </c>
      <c r="J2364" s="4">
        <v>2.3134999999999999</v>
      </c>
      <c r="K2364" s="30">
        <v>4.18</v>
      </c>
      <c r="L2364" s="4"/>
      <c r="M2364" s="4">
        <v>1.05</v>
      </c>
      <c r="N2364" s="84">
        <f>[1]!b_anal_modidura_cnbd(A2364,D2364,1)</f>
        <v>0.95799999999999996</v>
      </c>
      <c r="O2364" s="85">
        <f>[1]!b_anal_yield_cnbd(A2364,D2364-1,1)</f>
        <v>2.3997999999999999</v>
      </c>
      <c r="P2364" s="86">
        <f>IF(U:U="国开1",0.09/N2364+J2364,IF(U:U="国开3",0.14/N2364+J2364,IF(U:U="国开5",0.24/N2364+J2364,IF(U:U="国开7",0.24/N2364+J2364,IF(U:U="国开10",0.29/N2364+J2364,IF(U:U="口行1",0.08/N2364+J2364,IF(U:U="口行2",0.08/N2364+J2364,IF(U:U="口行3",0.08/N2364+J2364,IF(U:U="口行5",0.13/N2364+J2364,IF(U:U="口行7",0.13/N2364+J2364,IF(U:U="口行10",0.18/N2364+J2364,IF(U:U="农发1",0.09/N2364+J2364,IF(U:U="农发2",0.09/N2364+J2364,IF(U:U="农发3",0.09/N2364+J2364,IF(U:U="农发5",0.14/N2364+J2364,IF(U:U="农发7",0.19/N2364+J2364,IF(U:U="农发10",0.19/N2364+J2364,IF(U:U="农发20",0.24/N2364+J2364,IF(U:U="国债1",0.05/N2364+J2364,IF(U:U="国债2",0.05/N2364+J2364,IF(U:U="国债3",0.05/N2364+J2364,IF(U:U="国开0",0,IF(U:U="农发0",0,IF(U:U="国债0",0,IF(U:U="口行0",0,0.1/N2364+J2364)))))))))))))))))))))))))</f>
        <v>2.4074457202505219</v>
      </c>
      <c r="Q2364" s="87">
        <v>2.42</v>
      </c>
      <c r="R2364" s="88">
        <f t="shared" si="75"/>
        <v>0.76457202505220145</v>
      </c>
      <c r="S2364" s="88">
        <f t="shared" si="76"/>
        <v>-1.2554279749477981</v>
      </c>
      <c r="T2364" s="15"/>
      <c r="U2364" s="1" t="str">
        <f>IF(I:I="国家开发银行","国开",IF(I:I="中国进出口银行","口行",IF(I:I="中国农业发展银行","农发","国债")))&amp;IF(G:G&lt;1,"0",G2364)</f>
        <v>国开1</v>
      </c>
    </row>
    <row r="2365" spans="1:24" ht="15.95" hidden="1" customHeight="1" x14ac:dyDescent="0.25">
      <c r="A2365" s="7" t="str">
        <f>B2365</f>
        <v>2002120.IB</v>
      </c>
      <c r="B2365" s="3" t="s">
        <v>150</v>
      </c>
      <c r="C2365" s="3" t="s">
        <v>151</v>
      </c>
      <c r="D2365" s="5">
        <v>43867</v>
      </c>
      <c r="E2365" s="5">
        <v>43873</v>
      </c>
      <c r="F2365" s="4">
        <v>135</v>
      </c>
      <c r="G2365" s="4">
        <v>1</v>
      </c>
      <c r="H2365" s="3" t="s">
        <v>25</v>
      </c>
      <c r="I2365" s="3" t="s">
        <v>15</v>
      </c>
      <c r="J2365" s="10">
        <f>[1]!b_info_couponrate(B2365)</f>
        <v>1.65</v>
      </c>
      <c r="K2365" s="30">
        <v>11.85</v>
      </c>
      <c r="L2365" s="4"/>
      <c r="M2365" s="4">
        <v>1.1200000000000001</v>
      </c>
      <c r="N2365" s="84">
        <v>1</v>
      </c>
      <c r="O2365" s="85">
        <v>2.0958000000000001</v>
      </c>
      <c r="P2365" s="86">
        <f>IF(U:U="国开1",0.09/N2365+J2365,IF(U:U="国开3",0.14/N2365+J2365,IF(U:U="国开5",0.24/N2365+J2365,IF(U:U="国开7",0.24/N2365+J2365,IF(U:U="国开10",0.29/N2365+J2365,IF(U:U="口行1",0.08/N2365+J2365,IF(U:U="口行2",0.08/N2365+J2365,IF(U:U="口行3",0.08/N2365+J2365,IF(U:U="口行5",0.13/N2365+J2365,IF(U:U="口行7",0.13/N2365+J2365,IF(U:U="口行10",0.18/N2365+J2365,IF(U:U="农发1",0.09/N2365+J2365,IF(U:U="农发2",0.09/N2365+J2365,IF(U:U="农发3",0.09/N2365+J2365,IF(U:U="农发5",0.14/N2365+J2365,IF(U:U="农发7",0.19/N2365+J2365,IF(U:U="农发10",0.19/N2365+J2365,IF(U:U="农发20",0.24/N2365+J2365,IF(U:U="国债1",0.05/N2365+J2365,IF(U:U="国债2",0.05/N2365+J2365,IF(U:U="国债3",0.05/N2365+J2365,IF(U:U="国开0",0,IF(U:U="农发0",0,IF(U:U="国债0",0,IF(U:U="口行0",0,0.1/N2365+J2365)))))))))))))))))))))))))</f>
        <v>1.74</v>
      </c>
      <c r="Q2365" s="87">
        <v>2.09</v>
      </c>
      <c r="R2365" s="88">
        <f t="shared" si="75"/>
        <v>-35.580000000000013</v>
      </c>
      <c r="S2365" s="88">
        <f t="shared" si="76"/>
        <v>-34.999999999999986</v>
      </c>
      <c r="T2365" s="15"/>
      <c r="U2365" s="1" t="str">
        <f>IF(I:I="国家开发银行","国开",IF(I:I="中国进出口银行","口行",IF(I:I="中国农业发展银行","农发","国债")))&amp;IF(G:G&lt;1,"0",G2365)</f>
        <v>国开1</v>
      </c>
    </row>
    <row r="2366" spans="1:24" ht="15.95" hidden="1" customHeight="1" x14ac:dyDescent="0.25">
      <c r="A2366" s="7" t="str">
        <f t="shared" ref="A2366:A2374" si="77">LEFT(B2366,IFERROR(FIND("X",B2366,7),FIND("Z",B2366,7))-1)&amp;".IB"</f>
        <v>200201.IB</v>
      </c>
      <c r="B2366" s="3" t="s">
        <v>190</v>
      </c>
      <c r="C2366" s="3" t="s">
        <v>191</v>
      </c>
      <c r="D2366" s="5">
        <v>43874</v>
      </c>
      <c r="E2366" s="5">
        <v>43878</v>
      </c>
      <c r="F2366" s="4">
        <v>50</v>
      </c>
      <c r="G2366" s="4">
        <v>1</v>
      </c>
      <c r="H2366" s="3" t="s">
        <v>25</v>
      </c>
      <c r="I2366" s="3" t="s">
        <v>15</v>
      </c>
      <c r="J2366" s="4">
        <v>1.8056000000000001</v>
      </c>
      <c r="K2366" s="30">
        <v>4.0599999999999996</v>
      </c>
      <c r="L2366" s="4"/>
      <c r="M2366" s="4">
        <v>1.36</v>
      </c>
      <c r="N2366" s="84">
        <f>[1]!b_anal_modidura_cnbd(A2366,D2366,1)</f>
        <v>0.90159999999999996</v>
      </c>
      <c r="O2366" s="85">
        <f>[1]!b_anal_yield_cnbd(A2366,D2366-1,1)</f>
        <v>1.9893000000000001</v>
      </c>
      <c r="P2366" s="86">
        <f>IF(U:U="国开1",0.09/N2366+J2366,IF(U:U="国开3",0.14/N2366+J2366,IF(U:U="国开5",0.24/N2366+J2366,IF(U:U="国开7",0.24/N2366+J2366,IF(U:U="国开10",0.29/N2366+J2366,IF(U:U="口行1",0.08/N2366+J2366,IF(U:U="口行2",0.08/N2366+J2366,IF(U:U="口行3",0.08/N2366+J2366,IF(U:U="口行5",0.13/N2366+J2366,IF(U:U="口行7",0.13/N2366+J2366,IF(U:U="口行10",0.18/N2366+J2366,IF(U:U="农发1",0.09/N2366+J2366,IF(U:U="农发2",0.09/N2366+J2366,IF(U:U="农发3",0.09/N2366+J2366,IF(U:U="农发5",0.14/N2366+J2366,IF(U:U="农发7",0.19/N2366+J2366,IF(U:U="农发10",0.19/N2366+J2366,IF(U:U="农发20",0.24/N2366+J2366,IF(U:U="国债1",0.05/N2366+J2366,IF(U:U="国债2",0.05/N2366+J2366,IF(U:U="国债3",0.05/N2366+J2366,IF(U:U="国开0",0,IF(U:U="农发0",0,IF(U:U="国债0",0,IF(U:U="口行0",0,0.1/N2366+J2366)))))))))))))))))))))))))</f>
        <v>1.9054225377107366</v>
      </c>
      <c r="Q2366" s="87">
        <v>1.98</v>
      </c>
      <c r="R2366" s="88">
        <f t="shared" si="75"/>
        <v>-8.3877462289263516</v>
      </c>
      <c r="S2366" s="88">
        <f t="shared" si="76"/>
        <v>-7.457746228926343</v>
      </c>
      <c r="T2366" s="15"/>
      <c r="U2366" s="1" t="str">
        <f>IF(I:I="国家开发银行","国开",IF(I:I="中国进出口银行","口行",IF(I:I="中国农业发展银行","农发","国债")))&amp;IF(G:G&lt;1,"0",G2366)</f>
        <v>国开1</v>
      </c>
    </row>
    <row r="2367" spans="1:24" ht="15.95" hidden="1" customHeight="1" x14ac:dyDescent="0.25">
      <c r="A2367" s="7" t="str">
        <f t="shared" si="77"/>
        <v>200201.IB</v>
      </c>
      <c r="B2367" s="3" t="s">
        <v>222</v>
      </c>
      <c r="C2367" s="3" t="s">
        <v>223</v>
      </c>
      <c r="D2367" s="5">
        <v>43881</v>
      </c>
      <c r="E2367" s="5">
        <v>43886</v>
      </c>
      <c r="F2367" s="4">
        <v>73</v>
      </c>
      <c r="G2367" s="4">
        <v>1</v>
      </c>
      <c r="H2367" s="3" t="s">
        <v>25</v>
      </c>
      <c r="I2367" s="3" t="s">
        <v>15</v>
      </c>
      <c r="J2367" s="4">
        <v>1.9985999999999999</v>
      </c>
      <c r="K2367" s="30">
        <v>2.59</v>
      </c>
      <c r="L2367" s="4"/>
      <c r="M2367" s="4">
        <v>1.58</v>
      </c>
      <c r="N2367" s="84">
        <f>[1]!b_anal_modidura_cnbd(A2367,D2367,1)</f>
        <v>0.8821</v>
      </c>
      <c r="O2367" s="85">
        <f>[1]!b_anal_yield_cnbd(A2367,D2367-1,1)</f>
        <v>2.0507</v>
      </c>
      <c r="P2367" s="86">
        <f>IF(U:U="国开1",0.09/N2367+J2367,IF(U:U="国开3",0.14/N2367+J2367,IF(U:U="国开5",0.24/N2367+J2367,IF(U:U="国开7",0.24/N2367+J2367,IF(U:U="国开10",0.29/N2367+J2367,IF(U:U="口行1",0.08/N2367+J2367,IF(U:U="口行2",0.08/N2367+J2367,IF(U:U="口行3",0.08/N2367+J2367,IF(U:U="口行5",0.13/N2367+J2367,IF(U:U="口行7",0.13/N2367+J2367,IF(U:U="口行10",0.18/N2367+J2367,IF(U:U="农发1",0.09/N2367+J2367,IF(U:U="农发2",0.09/N2367+J2367,IF(U:U="农发3",0.09/N2367+J2367,IF(U:U="农发5",0.14/N2367+J2367,IF(U:U="农发7",0.19/N2367+J2367,IF(U:U="农发10",0.19/N2367+J2367,IF(U:U="农发20",0.24/N2367+J2367,IF(U:U="国债1",0.05/N2367+J2367,IF(U:U="国债2",0.05/N2367+J2367,IF(U:U="国债3",0.05/N2367+J2367,IF(U:U="国开0",0,IF(U:U="农发0",0,IF(U:U="国债0",0,IF(U:U="口行0",0,0.1/N2367+J2367)))))))))))))))))))))))))</f>
        <v>2.100629248384537</v>
      </c>
      <c r="Q2367" s="87">
        <v>2.11</v>
      </c>
      <c r="R2367" s="88">
        <f t="shared" si="75"/>
        <v>4.992924838453705</v>
      </c>
      <c r="S2367" s="88">
        <f t="shared" si="76"/>
        <v>-0.93707516154628578</v>
      </c>
      <c r="T2367" s="15"/>
      <c r="U2367" s="1" t="str">
        <f>IF(I:I="国家开发银行","国开",IF(I:I="中国进出口银行","口行",IF(I:I="中国农业发展银行","农发","国债")))&amp;IF(G:G&lt;1,"0",G2367)</f>
        <v>国开1</v>
      </c>
    </row>
    <row r="2368" spans="1:24" ht="15.95" hidden="1" customHeight="1" x14ac:dyDescent="0.25">
      <c r="A2368" s="7" t="str">
        <f t="shared" si="77"/>
        <v>200201.IB</v>
      </c>
      <c r="B2368" s="3" t="s">
        <v>244</v>
      </c>
      <c r="C2368" s="3" t="s">
        <v>245</v>
      </c>
      <c r="D2368" s="5">
        <v>43886</v>
      </c>
      <c r="E2368" s="5">
        <v>43888</v>
      </c>
      <c r="F2368" s="4">
        <v>70</v>
      </c>
      <c r="G2368" s="4">
        <v>1</v>
      </c>
      <c r="H2368" s="3" t="s">
        <v>25</v>
      </c>
      <c r="I2368" s="3" t="s">
        <v>15</v>
      </c>
      <c r="J2368" s="4">
        <v>2.0455000000000001</v>
      </c>
      <c r="K2368" s="30">
        <v>2.82</v>
      </c>
      <c r="L2368" s="4"/>
      <c r="M2368" s="4">
        <v>1.1100000000000001</v>
      </c>
      <c r="N2368" s="84">
        <f>[1]!b_anal_modidura_cnbd(A2368,D2368,1)</f>
        <v>0.86890000000000001</v>
      </c>
      <c r="O2368" s="85">
        <f>[1]!b_anal_yield_cnbd(A2368,D2368-1,1)</f>
        <v>2.1145999999999998</v>
      </c>
      <c r="P2368" s="86">
        <f>IF(U:U="国开1",0.09/N2368+J2368,IF(U:U="国开3",0.14/N2368+J2368,IF(U:U="国开5",0.24/N2368+J2368,IF(U:U="国开7",0.24/N2368+J2368,IF(U:U="国开10",0.29/N2368+J2368,IF(U:U="口行1",0.08/N2368+J2368,IF(U:U="口行2",0.08/N2368+J2368,IF(U:U="口行3",0.08/N2368+J2368,IF(U:U="口行5",0.13/N2368+J2368,IF(U:U="口行7",0.13/N2368+J2368,IF(U:U="口行10",0.18/N2368+J2368,IF(U:U="农发1",0.09/N2368+J2368,IF(U:U="农发2",0.09/N2368+J2368,IF(U:U="农发3",0.09/N2368+J2368,IF(U:U="农发5",0.14/N2368+J2368,IF(U:U="农发7",0.19/N2368+J2368,IF(U:U="农发10",0.19/N2368+J2368,IF(U:U="农发20",0.24/N2368+J2368,IF(U:U="国债1",0.05/N2368+J2368,IF(U:U="国债2",0.05/N2368+J2368,IF(U:U="国债3",0.05/N2368+J2368,IF(U:U="国开0",0,IF(U:U="农发0",0,IF(U:U="国债0",0,IF(U:U="口行0",0,0.1/N2368+J2368)))))))))))))))))))))))))</f>
        <v>2.1490792381171597</v>
      </c>
      <c r="Q2368" s="87">
        <v>2.12</v>
      </c>
      <c r="R2368" s="88">
        <f t="shared" si="75"/>
        <v>3.4479238117159916</v>
      </c>
      <c r="S2368" s="88">
        <f t="shared" si="76"/>
        <v>2.9079238117159623</v>
      </c>
      <c r="T2368" s="15"/>
      <c r="U2368" s="1" t="str">
        <f>IF(I:I="国家开发银行","国开",IF(I:I="中国进出口银行","口行",IF(I:I="中国农业发展银行","农发","国债")))&amp;IF(G:G&lt;1,"0",G2368)</f>
        <v>国开1</v>
      </c>
    </row>
    <row r="2369" spans="1:21" ht="15.95" hidden="1" customHeight="1" x14ac:dyDescent="0.25">
      <c r="A2369" s="7" t="str">
        <f t="shared" si="77"/>
        <v>200201.IB</v>
      </c>
      <c r="B2369" s="3" t="s">
        <v>279</v>
      </c>
      <c r="C2369" s="3" t="s">
        <v>280</v>
      </c>
      <c r="D2369" s="5">
        <v>43893</v>
      </c>
      <c r="E2369" s="5">
        <v>43896</v>
      </c>
      <c r="F2369" s="4">
        <v>80.099999999999994</v>
      </c>
      <c r="G2369" s="4">
        <v>1</v>
      </c>
      <c r="H2369" s="3" t="s">
        <v>25</v>
      </c>
      <c r="I2369" s="3" t="s">
        <v>15</v>
      </c>
      <c r="J2369" s="4">
        <v>2.0386000000000002</v>
      </c>
      <c r="K2369" s="30">
        <v>5.16</v>
      </c>
      <c r="L2369" s="4"/>
      <c r="M2369" s="4">
        <v>3.28</v>
      </c>
      <c r="N2369" s="84">
        <f>[1]!b_anal_modidura_cnbd(A2369,D2369,1)</f>
        <v>0.85029999999999994</v>
      </c>
      <c r="O2369" s="85">
        <f>[1]!b_anal_yield_cnbd(A2369,D2369-1,1)</f>
        <v>2.1400999999999999</v>
      </c>
      <c r="P2369" s="86">
        <f>IF(U:U="国开1",0.09/N2369+J2369,IF(U:U="国开3",0.14/N2369+J2369,IF(U:U="国开5",0.24/N2369+J2369,IF(U:U="国开7",0.24/N2369+J2369,IF(U:U="国开10",0.29/N2369+J2369,IF(U:U="口行1",0.08/N2369+J2369,IF(U:U="口行2",0.08/N2369+J2369,IF(U:U="口行3",0.08/N2369+J2369,IF(U:U="口行5",0.13/N2369+J2369,IF(U:U="口行7",0.13/N2369+J2369,IF(U:U="口行10",0.18/N2369+J2369,IF(U:U="农发1",0.09/N2369+J2369,IF(U:U="农发2",0.09/N2369+J2369,IF(U:U="农发3",0.09/N2369+J2369,IF(U:U="农发5",0.14/N2369+J2369,IF(U:U="农发7",0.19/N2369+J2369,IF(U:U="农发10",0.19/N2369+J2369,IF(U:U="农发20",0.24/N2369+J2369,IF(U:U="国债1",0.05/N2369+J2369,IF(U:U="国债2",0.05/N2369+J2369,IF(U:U="国债3",0.05/N2369+J2369,IF(U:U="国开0",0,IF(U:U="农发0",0,IF(U:U="国债0",0,IF(U:U="口行0",0,0.1/N2369+J2369)))))))))))))))))))))))))</f>
        <v>2.1444449958838061</v>
      </c>
      <c r="Q2369" s="87">
        <v>2.15</v>
      </c>
      <c r="R2369" s="88">
        <f t="shared" si="75"/>
        <v>0.4344995883806213</v>
      </c>
      <c r="S2369" s="88">
        <f t="shared" si="76"/>
        <v>-0.55550041161938069</v>
      </c>
      <c r="T2369" s="15"/>
      <c r="U2369" s="1" t="str">
        <f>IF(I:I="国家开发银行","国开",IF(I:I="中国进出口银行","口行",IF(I:I="中国农业发展银行","农发","国债")))&amp;IF(G:G&lt;1,"0",G2369)</f>
        <v>国开1</v>
      </c>
    </row>
    <row r="2370" spans="1:21" ht="15.95" hidden="1" customHeight="1" x14ac:dyDescent="0.25">
      <c r="A2370" s="7" t="str">
        <f t="shared" si="77"/>
        <v>200201.IB</v>
      </c>
      <c r="B2370" s="3" t="s">
        <v>327</v>
      </c>
      <c r="C2370" s="3" t="s">
        <v>328</v>
      </c>
      <c r="D2370" s="5">
        <v>43900</v>
      </c>
      <c r="E2370" s="5">
        <v>43902</v>
      </c>
      <c r="F2370" s="4">
        <v>50</v>
      </c>
      <c r="G2370" s="4">
        <v>1</v>
      </c>
      <c r="H2370" s="3" t="s">
        <v>25</v>
      </c>
      <c r="I2370" s="3" t="s">
        <v>15</v>
      </c>
      <c r="J2370" s="4">
        <v>1.8385</v>
      </c>
      <c r="K2370" s="30">
        <v>5.66</v>
      </c>
      <c r="L2370" s="4"/>
      <c r="M2370" s="4">
        <v>2.98</v>
      </c>
      <c r="N2370" s="84">
        <f>[1]!b_anal_modidura_cnbd(A2370,D2370,1)</f>
        <v>0.83250000000000002</v>
      </c>
      <c r="O2370" s="85">
        <f>[1]!b_anal_yield_cnbd(A2370,D2370-1,1)</f>
        <v>1.9914000000000001</v>
      </c>
      <c r="P2370" s="86">
        <f>IF(U:U="国开1",0.09/N2370+J2370,IF(U:U="国开3",0.14/N2370+J2370,IF(U:U="国开5",0.24/N2370+J2370,IF(U:U="国开7",0.24/N2370+J2370,IF(U:U="国开10",0.29/N2370+J2370,IF(U:U="口行1",0.08/N2370+J2370,IF(U:U="口行2",0.08/N2370+J2370,IF(U:U="口行3",0.08/N2370+J2370,IF(U:U="口行5",0.13/N2370+J2370,IF(U:U="口行7",0.13/N2370+J2370,IF(U:U="口行10",0.18/N2370+J2370,IF(U:U="农发1",0.09/N2370+J2370,IF(U:U="农发2",0.09/N2370+J2370,IF(U:U="农发3",0.09/N2370+J2370,IF(U:U="农发5",0.14/N2370+J2370,IF(U:U="农发7",0.19/N2370+J2370,IF(U:U="农发10",0.19/N2370+J2370,IF(U:U="农发20",0.24/N2370+J2370,IF(U:U="国债1",0.05/N2370+J2370,IF(U:U="国债2",0.05/N2370+J2370,IF(U:U="国债3",0.05/N2370+J2370,IF(U:U="国开0",0,IF(U:U="农发0",0,IF(U:U="国债0",0,IF(U:U="口行0",0,0.1/N2370+J2370)))))))))))))))))))))))))</f>
        <v>1.9466081081081081</v>
      </c>
      <c r="Q2370" s="87">
        <v>2.02</v>
      </c>
      <c r="R2370" s="88">
        <f t="shared" si="75"/>
        <v>-4.4791891891891922</v>
      </c>
      <c r="S2370" s="88">
        <f t="shared" si="76"/>
        <v>-7.3391891891891881</v>
      </c>
      <c r="T2370" s="15"/>
      <c r="U2370" s="1" t="str">
        <f>IF(I:I="国家开发银行","国开",IF(I:I="中国进出口银行","口行",IF(I:I="中国农业发展银行","农发","国债")))&amp;IF(G:G&lt;1,"0",G2370)</f>
        <v>国开1</v>
      </c>
    </row>
    <row r="2371" spans="1:21" ht="15.95" hidden="1" customHeight="1" x14ac:dyDescent="0.25">
      <c r="A2371" s="7" t="str">
        <f t="shared" si="77"/>
        <v>200201.IB</v>
      </c>
      <c r="B2371" s="3" t="s">
        <v>371</v>
      </c>
      <c r="C2371" s="3" t="s">
        <v>372</v>
      </c>
      <c r="D2371" s="5">
        <v>43907</v>
      </c>
      <c r="E2371" s="5">
        <v>43910</v>
      </c>
      <c r="F2371" s="4">
        <v>70.5</v>
      </c>
      <c r="G2371" s="4">
        <v>1</v>
      </c>
      <c r="H2371" s="3" t="s">
        <v>25</v>
      </c>
      <c r="I2371" s="3" t="s">
        <v>15</v>
      </c>
      <c r="J2371" s="4">
        <v>1.8875</v>
      </c>
      <c r="K2371" s="30">
        <v>4.9400000000000004</v>
      </c>
      <c r="L2371" s="4"/>
      <c r="M2371" s="4">
        <v>6.15</v>
      </c>
      <c r="N2371" s="84">
        <f>[1]!b_anal_modidura_cnbd(A2371,D2371,1)</f>
        <v>0.81420000000000003</v>
      </c>
      <c r="O2371" s="85">
        <f>[1]!b_anal_yield_cnbd(A2371,D2371-1,1)</f>
        <v>2.0512999999999999</v>
      </c>
      <c r="P2371" s="86">
        <f>IF(U:U="国开1",0.09/N2371+J2371,IF(U:U="国开3",0.14/N2371+J2371,IF(U:U="国开5",0.24/N2371+J2371,IF(U:U="国开7",0.24/N2371+J2371,IF(U:U="国开10",0.29/N2371+J2371,IF(U:U="口行1",0.08/N2371+J2371,IF(U:U="口行2",0.08/N2371+J2371,IF(U:U="口行3",0.08/N2371+J2371,IF(U:U="口行5",0.13/N2371+J2371,IF(U:U="口行7",0.13/N2371+J2371,IF(U:U="口行10",0.18/N2371+J2371,IF(U:U="农发1",0.09/N2371+J2371,IF(U:U="农发2",0.09/N2371+J2371,IF(U:U="农发3",0.09/N2371+J2371,IF(U:U="农发5",0.14/N2371+J2371,IF(U:U="农发7",0.19/N2371+J2371,IF(U:U="农发10",0.19/N2371+J2371,IF(U:U="农发20",0.24/N2371+J2371,IF(U:U="国债1",0.05/N2371+J2371,IF(U:U="国债2",0.05/N2371+J2371,IF(U:U="国债3",0.05/N2371+J2371,IF(U:U="国开0",0,IF(U:U="农发0",0,IF(U:U="国债0",0,IF(U:U="口行0",0,0.1/N2371+J2371)))))))))))))))))))))))))</f>
        <v>1.9980379513633013</v>
      </c>
      <c r="Q2371" s="87">
        <v>2.0499999999999998</v>
      </c>
      <c r="R2371" s="88">
        <f t="shared" si="75"/>
        <v>-5.3262048636698589</v>
      </c>
      <c r="S2371" s="88">
        <f t="shared" si="76"/>
        <v>-5.196204863669851</v>
      </c>
      <c r="T2371" s="15"/>
      <c r="U2371" s="1" t="str">
        <f>IF(I:I="国家开发银行","国开",IF(I:I="中国进出口银行","口行",IF(I:I="中国农业发展银行","农发","国债")))&amp;IF(G:G&lt;1,"0",G2371)</f>
        <v>国开1</v>
      </c>
    </row>
    <row r="2372" spans="1:21" ht="15.95" hidden="1" customHeight="1" x14ac:dyDescent="0.25">
      <c r="A2372" s="7" t="str">
        <f t="shared" si="77"/>
        <v>200201.IB</v>
      </c>
      <c r="B2372" s="3" t="s">
        <v>410</v>
      </c>
      <c r="C2372" s="3" t="s">
        <v>411</v>
      </c>
      <c r="D2372" s="5">
        <v>43914</v>
      </c>
      <c r="E2372" s="5">
        <v>43916</v>
      </c>
      <c r="F2372" s="4">
        <v>60</v>
      </c>
      <c r="G2372" s="4">
        <v>1</v>
      </c>
      <c r="H2372" s="3" t="s">
        <v>25</v>
      </c>
      <c r="I2372" s="3" t="s">
        <v>15</v>
      </c>
      <c r="J2372" s="4">
        <v>1.7383</v>
      </c>
      <c r="K2372" s="30">
        <v>4.4000000000000004</v>
      </c>
      <c r="L2372" s="4"/>
      <c r="M2372" s="4">
        <v>1.23</v>
      </c>
      <c r="N2372" s="84">
        <f>[1]!b_anal_modidura_cnbd(A2372,D2372,1)</f>
        <v>0.79659999999999997</v>
      </c>
      <c r="O2372" s="85">
        <f>[1]!b_anal_yield_cnbd(A2372,D2372-1,1)</f>
        <v>1.9136</v>
      </c>
      <c r="P2372" s="86">
        <f>IF(U:U="国开1",0.09/N2372+J2372,IF(U:U="国开3",0.14/N2372+J2372,IF(U:U="国开5",0.24/N2372+J2372,IF(U:U="国开7",0.24/N2372+J2372,IF(U:U="国开10",0.29/N2372+J2372,IF(U:U="口行1",0.08/N2372+J2372,IF(U:U="口行2",0.08/N2372+J2372,IF(U:U="口行3",0.08/N2372+J2372,IF(U:U="口行5",0.13/N2372+J2372,IF(U:U="口行7",0.13/N2372+J2372,IF(U:U="口行10",0.18/N2372+J2372,IF(U:U="农发1",0.09/N2372+J2372,IF(U:U="农发2",0.09/N2372+J2372,IF(U:U="农发3",0.09/N2372+J2372,IF(U:U="农发5",0.14/N2372+J2372,IF(U:U="农发7",0.19/N2372+J2372,IF(U:U="农发10",0.19/N2372+J2372,IF(U:U="农发20",0.24/N2372+J2372,IF(U:U="国债1",0.05/N2372+J2372,IF(U:U="国债2",0.05/N2372+J2372,IF(U:U="国债3",0.05/N2372+J2372,IF(U:U="国开0",0,IF(U:U="农发0",0,IF(U:U="国债0",0,IF(U:U="口行0",0,0.1/N2372+J2372)))))))))))))))))))))))))</f>
        <v>1.851280165704243</v>
      </c>
      <c r="Q2372" s="87">
        <v>1.9</v>
      </c>
      <c r="R2372" s="88">
        <f t="shared" si="75"/>
        <v>-6.2319834295756937</v>
      </c>
      <c r="S2372" s="88">
        <f t="shared" si="76"/>
        <v>-4.8719834295756881</v>
      </c>
      <c r="T2372" s="15"/>
      <c r="U2372" s="1" t="str">
        <f>IF(I:I="国家开发银行","国开",IF(I:I="中国进出口银行","口行",IF(I:I="中国农业发展银行","农发","国债")))&amp;IF(G:G&lt;1,"0",G2372)</f>
        <v>国开1</v>
      </c>
    </row>
    <row r="2373" spans="1:21" ht="15.95" hidden="1" customHeight="1" x14ac:dyDescent="0.25">
      <c r="A2373" s="7" t="str">
        <f t="shared" si="77"/>
        <v>200201.IB</v>
      </c>
      <c r="B2373" s="3" t="s">
        <v>446</v>
      </c>
      <c r="C2373" s="3" t="s">
        <v>447</v>
      </c>
      <c r="D2373" s="5">
        <v>43921</v>
      </c>
      <c r="E2373" s="5">
        <v>43924</v>
      </c>
      <c r="F2373" s="4">
        <v>80</v>
      </c>
      <c r="G2373" s="4">
        <v>1</v>
      </c>
      <c r="H2373" s="3" t="s">
        <v>25</v>
      </c>
      <c r="I2373" s="3" t="s">
        <v>15</v>
      </c>
      <c r="J2373" s="4">
        <v>1.6072</v>
      </c>
      <c r="K2373" s="30">
        <v>4.63</v>
      </c>
      <c r="L2373" s="4"/>
      <c r="M2373" s="4">
        <v>1.54</v>
      </c>
      <c r="N2373" s="84">
        <f>[1]!b_anal_modidura_cnbd(A2373,D2373,1)</f>
        <v>0.77890000000000004</v>
      </c>
      <c r="O2373" s="85">
        <f>[1]!b_anal_yield_cnbd(A2373,D2373-1,1)</f>
        <v>1.7885</v>
      </c>
      <c r="P2373" s="86">
        <f>IF(U:U="国开1",0.09/N2373+J2373,IF(U:U="国开3",0.14/N2373+J2373,IF(U:U="国开5",0.24/N2373+J2373,IF(U:U="国开7",0.24/N2373+J2373,IF(U:U="国开10",0.29/N2373+J2373,IF(U:U="口行1",0.08/N2373+J2373,IF(U:U="口行2",0.08/N2373+J2373,IF(U:U="口行3",0.08/N2373+J2373,IF(U:U="口行5",0.13/N2373+J2373,IF(U:U="口行7",0.13/N2373+J2373,IF(U:U="口行10",0.18/N2373+J2373,IF(U:U="农发1",0.09/N2373+J2373,IF(U:U="农发2",0.09/N2373+J2373,IF(U:U="农发3",0.09/N2373+J2373,IF(U:U="农发5",0.14/N2373+J2373,IF(U:U="农发7",0.19/N2373+J2373,IF(U:U="农发10",0.19/N2373+J2373,IF(U:U="农发20",0.24/N2373+J2373,IF(U:U="国债1",0.05/N2373+J2373,IF(U:U="国债2",0.05/N2373+J2373,IF(U:U="国债3",0.05/N2373+J2373,IF(U:U="国开0",0,IF(U:U="农发0",0,IF(U:U="国债0",0,IF(U:U="口行0",0,0.1/N2373+J2373)))))))))))))))))))))))))</f>
        <v>1.722747567081782</v>
      </c>
      <c r="Q2373" s="87">
        <v>1.7849999999999999</v>
      </c>
      <c r="R2373" s="88">
        <f t="shared" si="75"/>
        <v>-6.5752432918217973</v>
      </c>
      <c r="S2373" s="88">
        <f t="shared" si="76"/>
        <v>-6.2252432918217915</v>
      </c>
      <c r="T2373" s="15"/>
      <c r="U2373" s="1" t="str">
        <f>IF(I:I="国家开发银行","国开",IF(I:I="中国进出口银行","口行",IF(I:I="中国农业发展银行","农发","国债")))&amp;IF(G:G&lt;1,"0",G2373)</f>
        <v>国开1</v>
      </c>
    </row>
    <row r="2374" spans="1:21" ht="15.95" hidden="1" customHeight="1" x14ac:dyDescent="0.25">
      <c r="A2374" s="7" t="str">
        <f t="shared" si="77"/>
        <v>200201.IB</v>
      </c>
      <c r="B2374" s="3" t="s">
        <v>491</v>
      </c>
      <c r="C2374" s="3" t="s">
        <v>492</v>
      </c>
      <c r="D2374" s="5">
        <v>43928</v>
      </c>
      <c r="E2374" s="5">
        <v>43930</v>
      </c>
      <c r="F2374" s="4">
        <v>60</v>
      </c>
      <c r="G2374" s="4">
        <v>1</v>
      </c>
      <c r="H2374" s="3" t="s">
        <v>25</v>
      </c>
      <c r="I2374" s="3" t="s">
        <v>15</v>
      </c>
      <c r="J2374" s="4">
        <v>1.2632000000000001</v>
      </c>
      <c r="K2374" s="30">
        <v>4.43</v>
      </c>
      <c r="L2374" s="4"/>
      <c r="M2374" s="4">
        <v>8.4600000000000009</v>
      </c>
      <c r="N2374" s="84">
        <f>[1]!b_anal_modidura_cnbd(A2374,D2374,1)</f>
        <v>0.76270000000000004</v>
      </c>
      <c r="O2374" s="85">
        <f>[1]!b_anal_yield_cnbd(A2374,D2374-4,1)</f>
        <v>1.6789000000000001</v>
      </c>
      <c r="P2374" s="86">
        <f>IF(U:U="国开1",0.09/N2374+J2374,IF(U:U="国开3",0.14/N2374+J2374,IF(U:U="国开5",0.24/N2374+J2374,IF(U:U="国开7",0.24/N2374+J2374,IF(U:U="国开10",0.29/N2374+J2374,IF(U:U="口行1",0.08/N2374+J2374,IF(U:U="口行2",0.08/N2374+J2374,IF(U:U="口行3",0.08/N2374+J2374,IF(U:U="口行5",0.13/N2374+J2374,IF(U:U="口行7",0.13/N2374+J2374,IF(U:U="口行10",0.18/N2374+J2374,IF(U:U="农发1",0.09/N2374+J2374,IF(U:U="农发2",0.09/N2374+J2374,IF(U:U="农发3",0.09/N2374+J2374,IF(U:U="农发5",0.14/N2374+J2374,IF(U:U="农发7",0.19/N2374+J2374,IF(U:U="农发10",0.19/N2374+J2374,IF(U:U="农发20",0.24/N2374+J2374,IF(U:U="国债1",0.05/N2374+J2374,IF(U:U="国债2",0.05/N2374+J2374,IF(U:U="国债3",0.05/N2374+J2374,IF(U:U="国开0",0,IF(U:U="农发0",0,IF(U:U="国债0",0,IF(U:U="口行0",0,0.1/N2374+J2374)))))))))))))))))))))))))</f>
        <v>1.3812018355841091</v>
      </c>
      <c r="Q2374" s="87">
        <v>1.45</v>
      </c>
      <c r="R2374" s="88">
        <f t="shared" si="75"/>
        <v>-29.769816441589093</v>
      </c>
      <c r="S2374" s="88">
        <f t="shared" si="76"/>
        <v>-6.8798164415890817</v>
      </c>
      <c r="T2374" s="15"/>
      <c r="U2374" s="1" t="str">
        <f>IF(I:I="国家开发银行","国开",IF(I:I="中国进出口银行","口行",IF(I:I="中国农业发展银行","农发","国债")))&amp;IF(G:G&lt;1,"0",G2374)</f>
        <v>国开1</v>
      </c>
    </row>
    <row r="2375" spans="1:21" ht="15.95" hidden="1" customHeight="1" x14ac:dyDescent="0.25">
      <c r="A2375" s="7" t="str">
        <f>B2375</f>
        <v>200206.IB</v>
      </c>
      <c r="B2375" s="3" t="s">
        <v>545</v>
      </c>
      <c r="C2375" s="3" t="s">
        <v>546</v>
      </c>
      <c r="D2375" s="5">
        <v>43935</v>
      </c>
      <c r="E2375" s="5">
        <v>43938</v>
      </c>
      <c r="F2375" s="4">
        <v>110</v>
      </c>
      <c r="G2375" s="4">
        <v>1</v>
      </c>
      <c r="H2375" s="3" t="s">
        <v>266</v>
      </c>
      <c r="I2375" s="3" t="s">
        <v>15</v>
      </c>
      <c r="J2375" s="10">
        <f>[1]!b_info_couponrate(B2375)</f>
        <v>1.1100000000000001</v>
      </c>
      <c r="K2375" s="30">
        <v>4.53</v>
      </c>
      <c r="L2375" s="4"/>
      <c r="M2375" s="4">
        <v>2.78</v>
      </c>
      <c r="N2375" s="84">
        <v>0.74680000000000002</v>
      </c>
      <c r="O2375" s="85">
        <v>1.3030999999999999</v>
      </c>
      <c r="P2375" s="86">
        <f>IF(U:U="国开1",0.09/N2375+J2375,IF(U:U="国开3",0.14/N2375+J2375,IF(U:U="国开5",0.24/N2375+J2375,IF(U:U="国开7",0.24/N2375+J2375,IF(U:U="国开10",0.29/N2375+J2375,IF(U:U="口行1",0.08/N2375+J2375,IF(U:U="口行2",0.08/N2375+J2375,IF(U:U="口行3",0.08/N2375+J2375,IF(U:U="口行5",0.13/N2375+J2375,IF(U:U="口行7",0.13/N2375+J2375,IF(U:U="口行10",0.18/N2375+J2375,IF(U:U="农发1",0.09/N2375+J2375,IF(U:U="农发2",0.09/N2375+J2375,IF(U:U="农发3",0.09/N2375+J2375,IF(U:U="农发5",0.14/N2375+J2375,IF(U:U="农发7",0.19/N2375+J2375,IF(U:U="农发10",0.19/N2375+J2375,IF(U:U="农发20",0.24/N2375+J2375,IF(U:U="国债1",0.05/N2375+J2375,IF(U:U="国债2",0.05/N2375+J2375,IF(U:U="国债3",0.05/N2375+J2375,IF(U:U="国开0",0,IF(U:U="农发0",0,IF(U:U="国债0",0,IF(U:U="口行0",0,0.1/N2375+J2375)))))))))))))))))))))))))</f>
        <v>1.2305141938939477</v>
      </c>
      <c r="Q2375" s="87">
        <v>1.28</v>
      </c>
      <c r="R2375" s="88">
        <f t="shared" si="75"/>
        <v>-7.2585806106052253</v>
      </c>
      <c r="S2375" s="88">
        <f t="shared" si="76"/>
        <v>-4.9485806106052355</v>
      </c>
      <c r="T2375" s="15"/>
      <c r="U2375" s="1" t="str">
        <f>IF(I:I="国家开发银行","国开",IF(I:I="中国进出口银行","口行",IF(I:I="中国农业发展银行","农发","国债")))&amp;IF(G:G&lt;1,"0",G2375)</f>
        <v>国开1</v>
      </c>
    </row>
    <row r="2376" spans="1:21" ht="15.95" hidden="1" customHeight="1" x14ac:dyDescent="0.25">
      <c r="A2376" s="7" t="str">
        <f>LEFT(B2376,IFERROR(FIND("X",B2376,7),FIND("Z",B2376,7))-1)&amp;".IB"</f>
        <v>200201.IB</v>
      </c>
      <c r="B2376" s="3" t="s">
        <v>588</v>
      </c>
      <c r="C2376" s="3" t="s">
        <v>589</v>
      </c>
      <c r="D2376" s="5">
        <v>43942</v>
      </c>
      <c r="E2376" s="5">
        <v>43944</v>
      </c>
      <c r="F2376" s="4">
        <v>60</v>
      </c>
      <c r="G2376" s="4">
        <v>1</v>
      </c>
      <c r="H2376" s="3" t="s">
        <v>25</v>
      </c>
      <c r="I2376" s="3" t="s">
        <v>15</v>
      </c>
      <c r="J2376" s="4">
        <v>0.97440000000000004</v>
      </c>
      <c r="K2376" s="30">
        <v>4.09</v>
      </c>
      <c r="L2376" s="4"/>
      <c r="M2376" s="4">
        <v>3.46</v>
      </c>
      <c r="N2376" s="84">
        <f>[1]!b_anal_modidura_cnbd(A2376,D2376,1)</f>
        <v>0.72599999999999998</v>
      </c>
      <c r="O2376" s="85">
        <f>[1]!b_anal_yield_cnbd(A2376,D2376-1,1)</f>
        <v>1.1745000000000001</v>
      </c>
      <c r="P2376" s="86">
        <f>IF(U:U="国开1",0.09/N2376+J2376,IF(U:U="国开3",0.14/N2376+J2376,IF(U:U="国开5",0.24/N2376+J2376,IF(U:U="国开7",0.24/N2376+J2376,IF(U:U="国开10",0.29/N2376+J2376,IF(U:U="口行1",0.08/N2376+J2376,IF(U:U="口行2",0.08/N2376+J2376,IF(U:U="口行3",0.08/N2376+J2376,IF(U:U="口行5",0.13/N2376+J2376,IF(U:U="口行7",0.13/N2376+J2376,IF(U:U="口行10",0.18/N2376+J2376,IF(U:U="农发1",0.09/N2376+J2376,IF(U:U="农发2",0.09/N2376+J2376,IF(U:U="农发3",0.09/N2376+J2376,IF(U:U="农发5",0.14/N2376+J2376,IF(U:U="农发7",0.19/N2376+J2376,IF(U:U="农发10",0.19/N2376+J2376,IF(U:U="农发20",0.24/N2376+J2376,IF(U:U="国债1",0.05/N2376+J2376,IF(U:U="国债2",0.05/N2376+J2376,IF(U:U="国债3",0.05/N2376+J2376,IF(U:U="国开0",0,IF(U:U="农发0",0,IF(U:U="国债0",0,IF(U:U="口行0",0,0.1/N2376+J2376)))))))))))))))))))))))))</f>
        <v>1.0983669421487603</v>
      </c>
      <c r="Q2376" s="87">
        <v>1.18</v>
      </c>
      <c r="R2376" s="88">
        <f t="shared" si="75"/>
        <v>-7.6133057851239805</v>
      </c>
      <c r="S2376" s="88">
        <f t="shared" si="76"/>
        <v>-8.1633057851239634</v>
      </c>
      <c r="T2376" s="15"/>
      <c r="U2376" s="1" t="str">
        <f>IF(I:I="国家开发银行","国开",IF(I:I="中国进出口银行","口行",IF(I:I="中国农业发展银行","农发","国债")))&amp;IF(G:G&lt;1,"0",G2376)</f>
        <v>国开1</v>
      </c>
    </row>
    <row r="2377" spans="1:21" ht="15.95" hidden="1" customHeight="1" x14ac:dyDescent="0.25">
      <c r="A2377" s="7" t="str">
        <f>LEFT(B2377,IFERROR(FIND("X",B2377,7),FIND("Z",B2377,7))-1)&amp;".IB"</f>
        <v>200206.IB</v>
      </c>
      <c r="B2377" s="3" t="s">
        <v>640</v>
      </c>
      <c r="C2377" s="3" t="s">
        <v>641</v>
      </c>
      <c r="D2377" s="5">
        <v>43951</v>
      </c>
      <c r="E2377" s="5">
        <v>43959</v>
      </c>
      <c r="F2377" s="4">
        <v>84.1</v>
      </c>
      <c r="G2377" s="4">
        <v>1</v>
      </c>
      <c r="H2377" s="3" t="s">
        <v>266</v>
      </c>
      <c r="I2377" s="3" t="s">
        <v>15</v>
      </c>
      <c r="J2377" s="4">
        <v>1.0278</v>
      </c>
      <c r="K2377" s="30">
        <v>3.04</v>
      </c>
      <c r="L2377" s="4"/>
      <c r="M2377" s="4">
        <v>6.67</v>
      </c>
      <c r="N2377" s="84">
        <f>[1]!b_anal_modidura_cnbd(A2377,D2377,1)</f>
        <v>0.95340000000000003</v>
      </c>
      <c r="O2377" s="85">
        <f>[1]!b_anal_yield_cnbd(A2377,D2377-1,1)</f>
        <v>1.22</v>
      </c>
      <c r="P2377" s="86">
        <f>IF(U:U="国开1",0.09/N2377+J2377,IF(U:U="国开3",0.14/N2377+J2377,IF(U:U="国开5",0.24/N2377+J2377,IF(U:U="国开7",0.24/N2377+J2377,IF(U:U="国开10",0.29/N2377+J2377,IF(U:U="口行1",0.08/N2377+J2377,IF(U:U="口行2",0.08/N2377+J2377,IF(U:U="口行3",0.08/N2377+J2377,IF(U:U="口行5",0.13/N2377+J2377,IF(U:U="口行7",0.13/N2377+J2377,IF(U:U="口行10",0.18/N2377+J2377,IF(U:U="农发1",0.09/N2377+J2377,IF(U:U="农发2",0.09/N2377+J2377,IF(U:U="农发3",0.09/N2377+J2377,IF(U:U="农发5",0.14/N2377+J2377,IF(U:U="农发7",0.19/N2377+J2377,IF(U:U="农发10",0.19/N2377+J2377,IF(U:U="农发20",0.24/N2377+J2377,IF(U:U="国债1",0.05/N2377+J2377,IF(U:U="国债2",0.05/N2377+J2377,IF(U:U="国债3",0.05/N2377+J2377,IF(U:U="国开0",0,IF(U:U="农发0",0,IF(U:U="国债0",0,IF(U:U="口行0",0,0.1/N2377+J2377)))))))))))))))))))))))))</f>
        <v>1.1221989930774072</v>
      </c>
      <c r="Q2377" s="87">
        <v>1.22</v>
      </c>
      <c r="R2377" s="88">
        <f t="shared" si="75"/>
        <v>-9.7801006922592748</v>
      </c>
      <c r="S2377" s="88">
        <f t="shared" si="76"/>
        <v>-9.7801006922592748</v>
      </c>
      <c r="T2377" s="15"/>
      <c r="U2377" s="1" t="str">
        <f>IF(I:I="国家开发银行","国开",IF(I:I="中国进出口银行","口行",IF(I:I="中国农业发展银行","农发","国债")))&amp;IF(G:G&lt;1,"0",G2377)</f>
        <v>国开1</v>
      </c>
    </row>
    <row r="2378" spans="1:21" ht="15.95" hidden="1" customHeight="1" x14ac:dyDescent="0.25">
      <c r="A2378" s="7" t="str">
        <f>LEFT(B2378,IFERROR(FIND("X",B2378,7),FIND("Z",B2378,7))-1)&amp;".IB"</f>
        <v>200206.IB</v>
      </c>
      <c r="B2378" s="3" t="s">
        <v>686</v>
      </c>
      <c r="C2378" s="3" t="s">
        <v>687</v>
      </c>
      <c r="D2378" s="5">
        <v>43959</v>
      </c>
      <c r="E2378" s="5">
        <v>43963</v>
      </c>
      <c r="F2378" s="4">
        <v>50</v>
      </c>
      <c r="G2378" s="4">
        <v>1</v>
      </c>
      <c r="H2378" s="3" t="s">
        <v>266</v>
      </c>
      <c r="I2378" s="3" t="s">
        <v>15</v>
      </c>
      <c r="J2378" s="4">
        <v>1.2785</v>
      </c>
      <c r="K2378" s="30">
        <v>4.3099999999999996</v>
      </c>
      <c r="L2378" s="4"/>
      <c r="M2378" s="4">
        <v>2.08</v>
      </c>
      <c r="N2378" s="84">
        <f>[1]!b_anal_modidura_cnbd(A2378,D2378,1)</f>
        <v>0.93020000000000003</v>
      </c>
      <c r="O2378" s="85">
        <f>[1]!b_anal_yield_cnbd(A2378,D2378-1,1)</f>
        <v>1.2649999999999999</v>
      </c>
      <c r="P2378" s="86">
        <f>IF(U:U="国开1",0.09/N2378+J2378,IF(U:U="国开3",0.14/N2378+J2378,IF(U:U="国开5",0.24/N2378+J2378,IF(U:U="国开7",0.24/N2378+J2378,IF(U:U="国开10",0.29/N2378+J2378,IF(U:U="口行1",0.08/N2378+J2378,IF(U:U="口行2",0.08/N2378+J2378,IF(U:U="口行3",0.08/N2378+J2378,IF(U:U="口行5",0.13/N2378+J2378,IF(U:U="口行7",0.13/N2378+J2378,IF(U:U="口行10",0.18/N2378+J2378,IF(U:U="农发1",0.09/N2378+J2378,IF(U:U="农发2",0.09/N2378+J2378,IF(U:U="农发3",0.09/N2378+J2378,IF(U:U="农发5",0.14/N2378+J2378,IF(U:U="农发7",0.19/N2378+J2378,IF(U:U="农发10",0.19/N2378+J2378,IF(U:U="农发20",0.24/N2378+J2378,IF(U:U="国债1",0.05/N2378+J2378,IF(U:U="国债2",0.05/N2378+J2378,IF(U:U="国债3",0.05/N2378+J2378,IF(U:U="国开0",0,IF(U:U="农发0",0,IF(U:U="国债0",0,IF(U:U="口行0",0,0.1/N2378+J2378)))))))))))))))))))))))))</f>
        <v>1.3752533863685228</v>
      </c>
      <c r="Q2378" s="87">
        <v>1.4</v>
      </c>
      <c r="R2378" s="88">
        <f t="shared" si="75"/>
        <v>11.02533863685229</v>
      </c>
      <c r="S2378" s="88">
        <f t="shared" si="76"/>
        <v>-2.4746613631477121</v>
      </c>
      <c r="T2378" s="15"/>
      <c r="U2378" s="1" t="str">
        <f>IF(I:I="国家开发银行","国开",IF(I:I="中国进出口银行","口行",IF(I:I="中国农业发展银行","农发","国债")))&amp;IF(G:G&lt;1,"0",G2378)</f>
        <v>国开1</v>
      </c>
    </row>
    <row r="2379" spans="1:21" ht="15.95" hidden="1" customHeight="1" x14ac:dyDescent="0.25">
      <c r="A2379" s="7" t="str">
        <f>LEFT(B2379,IFERROR(FIND("X",B2379,7),FIND("Z",B2379,7))-1)&amp;".IB"</f>
        <v>200206.IB</v>
      </c>
      <c r="B2379" s="3" t="s">
        <v>703</v>
      </c>
      <c r="C2379" s="3" t="s">
        <v>704</v>
      </c>
      <c r="D2379" s="5">
        <v>43963</v>
      </c>
      <c r="E2379" s="5">
        <v>43966</v>
      </c>
      <c r="F2379" s="4">
        <v>70.099999999999994</v>
      </c>
      <c r="G2379" s="4">
        <v>1</v>
      </c>
      <c r="H2379" s="3" t="s">
        <v>266</v>
      </c>
      <c r="I2379" s="3" t="s">
        <v>15</v>
      </c>
      <c r="J2379" s="4">
        <v>1.3338000000000001</v>
      </c>
      <c r="K2379" s="30">
        <v>3.45</v>
      </c>
      <c r="L2379" s="4"/>
      <c r="M2379" s="4">
        <v>1.26</v>
      </c>
      <c r="N2379" s="84">
        <f>[1]!b_anal_modidura_cnbd(A2379,D2379,1)</f>
        <v>0.91920000000000002</v>
      </c>
      <c r="O2379" s="85">
        <f>[1]!b_anal_yield_cnbd(A2379,D2379-1,1)</f>
        <v>1.4</v>
      </c>
      <c r="P2379" s="86">
        <f>IF(U:U="国开1",0.09/N2379+J2379,IF(U:U="国开3",0.14/N2379+J2379,IF(U:U="国开5",0.24/N2379+J2379,IF(U:U="国开7",0.24/N2379+J2379,IF(U:U="国开10",0.29/N2379+J2379,IF(U:U="口行1",0.08/N2379+J2379,IF(U:U="口行2",0.08/N2379+J2379,IF(U:U="口行3",0.08/N2379+J2379,IF(U:U="口行5",0.13/N2379+J2379,IF(U:U="口行7",0.13/N2379+J2379,IF(U:U="口行10",0.18/N2379+J2379,IF(U:U="农发1",0.09/N2379+J2379,IF(U:U="农发2",0.09/N2379+J2379,IF(U:U="农发3",0.09/N2379+J2379,IF(U:U="农发5",0.14/N2379+J2379,IF(U:U="农发7",0.19/N2379+J2379,IF(U:U="农发10",0.19/N2379+J2379,IF(U:U="农发20",0.24/N2379+J2379,IF(U:U="国债1",0.05/N2379+J2379,IF(U:U="国债2",0.05/N2379+J2379,IF(U:U="国债3",0.05/N2379+J2379,IF(U:U="国开0",0,IF(U:U="农发0",0,IF(U:U="国债0",0,IF(U:U="口行0",0,0.1/N2379+J2379)))))))))))))))))))))))))</f>
        <v>1.4317112271540471</v>
      </c>
      <c r="Q2379" s="87">
        <v>1.42</v>
      </c>
      <c r="R2379" s="88">
        <f t="shared" si="75"/>
        <v>3.1711227154047172</v>
      </c>
      <c r="S2379" s="88">
        <f t="shared" si="76"/>
        <v>1.1711227154047155</v>
      </c>
      <c r="T2379" s="15"/>
      <c r="U2379" s="1" t="str">
        <f>IF(I:I="国家开发银行","国开",IF(I:I="中国进出口银行","口行",IF(I:I="中国农业发展银行","农发","国债")))&amp;IF(G:G&lt;1,"0",G2379)</f>
        <v>国开1</v>
      </c>
    </row>
    <row r="2380" spans="1:21" ht="15.95" hidden="1" customHeight="1" x14ac:dyDescent="0.25">
      <c r="A2380" s="7" t="str">
        <f>B2380</f>
        <v>200211.IB</v>
      </c>
      <c r="B2380" s="3" t="s">
        <v>717</v>
      </c>
      <c r="C2380" s="3" t="s">
        <v>718</v>
      </c>
      <c r="D2380" s="5">
        <v>43965</v>
      </c>
      <c r="E2380" s="5">
        <v>43970</v>
      </c>
      <c r="F2380" s="4">
        <v>71</v>
      </c>
      <c r="G2380" s="4">
        <v>1</v>
      </c>
      <c r="H2380" s="3" t="s">
        <v>266</v>
      </c>
      <c r="I2380" s="3" t="s">
        <v>15</v>
      </c>
      <c r="J2380" s="10">
        <f>[1]!b_info_couponrate(B2380)</f>
        <v>1.3</v>
      </c>
      <c r="K2380" s="30">
        <v>3.37</v>
      </c>
      <c r="L2380" s="4"/>
      <c r="M2380" s="4">
        <v>4.29</v>
      </c>
      <c r="N2380" s="84">
        <f>[1]!b_anal_modidura_cnbd(A2380,E2380,1)</f>
        <v>0.9859</v>
      </c>
      <c r="O2380" s="85">
        <v>1.399</v>
      </c>
      <c r="P2380" s="86">
        <f>IF(U:U="国开1",0.09/N2380+J2380,IF(U:U="国开3",0.14/N2380+J2380,IF(U:U="国开5",0.24/N2380+J2380,IF(U:U="国开7",0.24/N2380+J2380,IF(U:U="国开10",0.29/N2380+J2380,IF(U:U="口行1",0.08/N2380+J2380,IF(U:U="口行2",0.08/N2380+J2380,IF(U:U="口行3",0.08/N2380+J2380,IF(U:U="口行5",0.13/N2380+J2380,IF(U:U="口行7",0.13/N2380+J2380,IF(U:U="口行10",0.18/N2380+J2380,IF(U:U="农发1",0.09/N2380+J2380,IF(U:U="农发2",0.09/N2380+J2380,IF(U:U="农发3",0.09/N2380+J2380,IF(U:U="农发5",0.14/N2380+J2380,IF(U:U="农发7",0.19/N2380+J2380,IF(U:U="农发10",0.19/N2380+J2380,IF(U:U="农发20",0.24/N2380+J2380,IF(U:U="国债1",0.05/N2380+J2380,IF(U:U="国债2",0.05/N2380+J2380,IF(U:U="国债3",0.05/N2380+J2380,IF(U:U="国开0",0,IF(U:U="农发0",0,IF(U:U="国债0",0,IF(U:U="口行0",0,0.1/N2380+J2380)))))))))))))))))))))))))</f>
        <v>1.3912871487980525</v>
      </c>
      <c r="Q2380" s="87">
        <v>1.42</v>
      </c>
      <c r="R2380" s="88">
        <f t="shared" si="75"/>
        <v>-0.77128512019475348</v>
      </c>
      <c r="S2380" s="88">
        <f t="shared" si="76"/>
        <v>-2.8712851201947442</v>
      </c>
      <c r="T2380" s="15"/>
      <c r="U2380" s="1" t="str">
        <f>IF(I:I="国家开发银行","国开",IF(I:I="中国进出口银行","口行",IF(I:I="中国农业发展银行","农发","国债")))&amp;IF(G:G&lt;1,"0",G2380)</f>
        <v>国开1</v>
      </c>
    </row>
    <row r="2381" spans="1:21" ht="15.95" hidden="1" customHeight="1" x14ac:dyDescent="0.25">
      <c r="A2381" s="7" t="str">
        <f t="shared" ref="A2381:A2387" si="78">LEFT(B2381,IFERROR(FIND("X",B2381,7),FIND("Z",B2381,7))-1)&amp;".IB"</f>
        <v>200206.IB</v>
      </c>
      <c r="B2381" s="3" t="s">
        <v>743</v>
      </c>
      <c r="C2381" s="3" t="s">
        <v>744</v>
      </c>
      <c r="D2381" s="5">
        <v>43970</v>
      </c>
      <c r="E2381" s="5">
        <v>43972</v>
      </c>
      <c r="F2381" s="4">
        <v>60</v>
      </c>
      <c r="G2381" s="4">
        <v>1</v>
      </c>
      <c r="H2381" s="3" t="s">
        <v>266</v>
      </c>
      <c r="I2381" s="3" t="s">
        <v>15</v>
      </c>
      <c r="J2381" s="4">
        <v>1.3355999999999999</v>
      </c>
      <c r="K2381" s="30">
        <v>3.07</v>
      </c>
      <c r="L2381" s="4"/>
      <c r="M2381" s="4">
        <v>1.79</v>
      </c>
      <c r="N2381" s="84">
        <f>[1]!b_anal_modidura_cnbd(A2381,D2381,1)</f>
        <v>0.90069999999999995</v>
      </c>
      <c r="O2381" s="85">
        <f>[1]!b_anal_yield_cnbd(A2381,D2381-1,1)</f>
        <v>1.4</v>
      </c>
      <c r="P2381" s="86">
        <f>IF(U:U="国开1",0.09/N2381+J2381,IF(U:U="国开3",0.14/N2381+J2381,IF(U:U="国开5",0.24/N2381+J2381,IF(U:U="国开7",0.24/N2381+J2381,IF(U:U="国开10",0.29/N2381+J2381,IF(U:U="口行1",0.08/N2381+J2381,IF(U:U="口行2",0.08/N2381+J2381,IF(U:U="口行3",0.08/N2381+J2381,IF(U:U="口行5",0.13/N2381+J2381,IF(U:U="口行7",0.13/N2381+J2381,IF(U:U="口行10",0.18/N2381+J2381,IF(U:U="农发1",0.09/N2381+J2381,IF(U:U="农发2",0.09/N2381+J2381,IF(U:U="农发3",0.09/N2381+J2381,IF(U:U="农发5",0.14/N2381+J2381,IF(U:U="农发7",0.19/N2381+J2381,IF(U:U="农发10",0.19/N2381+J2381,IF(U:U="农发20",0.24/N2381+J2381,IF(U:U="国债1",0.05/N2381+J2381,IF(U:U="国债2",0.05/N2381+J2381,IF(U:U="国债3",0.05/N2381+J2381,IF(U:U="国开0",0,IF(U:U="农发0",0,IF(U:U="国债0",0,IF(U:U="口行0",0,0.1/N2381+J2381)))))))))))))))))))))))))</f>
        <v>1.435522282669035</v>
      </c>
      <c r="Q2381" s="87">
        <v>1.45</v>
      </c>
      <c r="R2381" s="88">
        <f t="shared" si="75"/>
        <v>3.5522282669035121</v>
      </c>
      <c r="S2381" s="88">
        <f t="shared" si="76"/>
        <v>-1.4477717330964923</v>
      </c>
      <c r="T2381" s="15"/>
      <c r="U2381" s="1" t="str">
        <f>IF(I:I="国家开发银行","国开",IF(I:I="中国进出口银行","口行",IF(I:I="中国农业发展银行","农发","国债")))&amp;IF(G:G&lt;1,"0",G2381)</f>
        <v>国开1</v>
      </c>
    </row>
    <row r="2382" spans="1:21" ht="15.95" hidden="1" customHeight="1" x14ac:dyDescent="0.25">
      <c r="A2382" s="7" t="str">
        <f t="shared" si="78"/>
        <v>200211.IB</v>
      </c>
      <c r="B2382" s="3" t="s">
        <v>759</v>
      </c>
      <c r="C2382" s="3" t="s">
        <v>760</v>
      </c>
      <c r="D2382" s="5">
        <v>43972</v>
      </c>
      <c r="E2382" s="5">
        <v>43976</v>
      </c>
      <c r="F2382" s="4">
        <v>50</v>
      </c>
      <c r="G2382" s="4">
        <v>1</v>
      </c>
      <c r="H2382" s="3" t="s">
        <v>266</v>
      </c>
      <c r="I2382" s="3" t="s">
        <v>15</v>
      </c>
      <c r="J2382" s="4">
        <v>1.3629</v>
      </c>
      <c r="K2382" s="30">
        <v>3.49</v>
      </c>
      <c r="L2382" s="4"/>
      <c r="M2382" s="4">
        <v>1.25</v>
      </c>
      <c r="N2382" s="84">
        <f>[1]!b_anal_modidura_cnbd(A2382,D2382,1)</f>
        <v>0.98019999999999996</v>
      </c>
      <c r="O2382" s="85">
        <f>[1]!b_anal_yield_cnbd(A2382,D2382-1,1)</f>
        <v>1.4905999999999999</v>
      </c>
      <c r="P2382" s="86">
        <f>IF(U:U="国开1",0.09/N2382+J2382,IF(U:U="国开3",0.14/N2382+J2382,IF(U:U="国开5",0.24/N2382+J2382,IF(U:U="国开7",0.24/N2382+J2382,IF(U:U="国开10",0.29/N2382+J2382,IF(U:U="口行1",0.08/N2382+J2382,IF(U:U="口行2",0.08/N2382+J2382,IF(U:U="口行3",0.08/N2382+J2382,IF(U:U="口行5",0.13/N2382+J2382,IF(U:U="口行7",0.13/N2382+J2382,IF(U:U="口行10",0.18/N2382+J2382,IF(U:U="农发1",0.09/N2382+J2382,IF(U:U="农发2",0.09/N2382+J2382,IF(U:U="农发3",0.09/N2382+J2382,IF(U:U="农发5",0.14/N2382+J2382,IF(U:U="农发7",0.19/N2382+J2382,IF(U:U="农发10",0.19/N2382+J2382,IF(U:U="农发20",0.24/N2382+J2382,IF(U:U="国债1",0.05/N2382+J2382,IF(U:U="国债2",0.05/N2382+J2382,IF(U:U="国债3",0.05/N2382+J2382,IF(U:U="国开0",0,IF(U:U="农发0",0,IF(U:U="国债0",0,IF(U:U="口行0",0,0.1/N2382+J2382)))))))))))))))))))))))))</f>
        <v>1.45471799632728</v>
      </c>
      <c r="Q2382" s="87">
        <v>1.48</v>
      </c>
      <c r="R2382" s="88">
        <f t="shared" si="75"/>
        <v>-3.5882003672719875</v>
      </c>
      <c r="S2382" s="88">
        <f t="shared" si="76"/>
        <v>-2.5282003672719933</v>
      </c>
      <c r="T2382" s="15"/>
      <c r="U2382" s="1" t="str">
        <f>IF(I:I="国家开发银行","国开",IF(I:I="中国进出口银行","口行",IF(I:I="中国农业发展银行","农发","国债")))&amp;IF(G:G&lt;1,"0",G2382)</f>
        <v>国开1</v>
      </c>
    </row>
    <row r="2383" spans="1:21" ht="15.95" hidden="1" customHeight="1" x14ac:dyDescent="0.25">
      <c r="A2383" s="7" t="str">
        <f t="shared" si="78"/>
        <v>200206.IB</v>
      </c>
      <c r="B2383" s="3" t="s">
        <v>789</v>
      </c>
      <c r="C2383" s="3" t="s">
        <v>790</v>
      </c>
      <c r="D2383" s="5">
        <v>43977</v>
      </c>
      <c r="E2383" s="5">
        <v>43980</v>
      </c>
      <c r="F2383" s="4">
        <v>60.1</v>
      </c>
      <c r="G2383" s="4">
        <v>1</v>
      </c>
      <c r="H2383" s="3" t="s">
        <v>266</v>
      </c>
      <c r="I2383" s="3" t="s">
        <v>15</v>
      </c>
      <c r="J2383" s="4">
        <v>1.5981000000000001</v>
      </c>
      <c r="K2383" s="30">
        <v>2.75</v>
      </c>
      <c r="L2383" s="4"/>
      <c r="M2383" s="4">
        <v>60</v>
      </c>
      <c r="N2383" s="84">
        <f>[1]!b_anal_modidura_cnbd(A2383,D2383,1)</f>
        <v>0.88029999999999997</v>
      </c>
      <c r="O2383" s="85">
        <f>[1]!b_anal_yield_cnbd(A2383,D2383-1,1)</f>
        <v>1.4550000000000001</v>
      </c>
      <c r="P2383" s="86">
        <f>IF(U:U="国开1",0.09/N2383+J2383,IF(U:U="国开3",0.14/N2383+J2383,IF(U:U="国开5",0.24/N2383+J2383,IF(U:U="国开7",0.24/N2383+J2383,IF(U:U="国开10",0.29/N2383+J2383,IF(U:U="口行1",0.08/N2383+J2383,IF(U:U="口行2",0.08/N2383+J2383,IF(U:U="口行3",0.08/N2383+J2383,IF(U:U="口行5",0.13/N2383+J2383,IF(U:U="口行7",0.13/N2383+J2383,IF(U:U="口行10",0.18/N2383+J2383,IF(U:U="农发1",0.09/N2383+J2383,IF(U:U="农发2",0.09/N2383+J2383,IF(U:U="农发3",0.09/N2383+J2383,IF(U:U="农发5",0.14/N2383+J2383,IF(U:U="农发7",0.19/N2383+J2383,IF(U:U="农发10",0.19/N2383+J2383,IF(U:U="农发20",0.24/N2383+J2383,IF(U:U="国债1",0.05/N2383+J2383,IF(U:U="国债2",0.05/N2383+J2383,IF(U:U="国债3",0.05/N2383+J2383,IF(U:U="国开0",0,IF(U:U="农发0",0,IF(U:U="国债0",0,IF(U:U="口行0",0,0.1/N2383+J2383)))))))))))))))))))))))))</f>
        <v>1.7003378734522323</v>
      </c>
      <c r="Q2383" s="87">
        <v>1.65</v>
      </c>
      <c r="R2383" s="88">
        <f t="shared" si="75"/>
        <v>24.533787345223224</v>
      </c>
      <c r="S2383" s="88">
        <f t="shared" si="76"/>
        <v>5.0337873452232396</v>
      </c>
      <c r="T2383" s="15"/>
      <c r="U2383" s="1" t="str">
        <f>IF(I:I="国家开发银行","国开",IF(I:I="中国进出口银行","口行",IF(I:I="中国农业发展银行","农发","国债")))&amp;IF(G:G&lt;1,"0",G2383)</f>
        <v>国开1</v>
      </c>
    </row>
    <row r="2384" spans="1:21" ht="15.95" hidden="1" customHeight="1" x14ac:dyDescent="0.25">
      <c r="A2384" s="7" t="str">
        <f t="shared" si="78"/>
        <v>200211.IB</v>
      </c>
      <c r="B2384" s="3" t="s">
        <v>805</v>
      </c>
      <c r="C2384" s="3" t="s">
        <v>806</v>
      </c>
      <c r="D2384" s="5">
        <v>43979</v>
      </c>
      <c r="E2384" s="5">
        <v>43984</v>
      </c>
      <c r="F2384" s="4">
        <v>70.5</v>
      </c>
      <c r="G2384" s="4">
        <v>1</v>
      </c>
      <c r="H2384" s="3" t="s">
        <v>266</v>
      </c>
      <c r="I2384" s="3" t="s">
        <v>15</v>
      </c>
      <c r="J2384" s="4">
        <v>1.5841000000000001</v>
      </c>
      <c r="K2384" s="30">
        <v>4.24</v>
      </c>
      <c r="L2384" s="4"/>
      <c r="M2384" s="4">
        <v>2.4</v>
      </c>
      <c r="N2384" s="84">
        <f>[1]!b_anal_modidura_cnbd(A2384,D2384,1)</f>
        <v>0.95940000000000003</v>
      </c>
      <c r="O2384" s="85">
        <f>[1]!b_anal_yield_cnbd(A2384,D2384-1,1)</f>
        <v>1.6</v>
      </c>
      <c r="P2384" s="86">
        <f>IF(U:U="国开1",0.09/N2384+J2384,IF(U:U="国开3",0.14/N2384+J2384,IF(U:U="国开5",0.24/N2384+J2384,IF(U:U="国开7",0.24/N2384+J2384,IF(U:U="国开10",0.29/N2384+J2384,IF(U:U="口行1",0.08/N2384+J2384,IF(U:U="口行2",0.08/N2384+J2384,IF(U:U="口行3",0.08/N2384+J2384,IF(U:U="口行5",0.13/N2384+J2384,IF(U:U="口行7",0.13/N2384+J2384,IF(U:U="口行10",0.18/N2384+J2384,IF(U:U="农发1",0.09/N2384+J2384,IF(U:U="农发2",0.09/N2384+J2384,IF(U:U="农发3",0.09/N2384+J2384,IF(U:U="农发5",0.14/N2384+J2384,IF(U:U="农发7",0.19/N2384+J2384,IF(U:U="农发10",0.19/N2384+J2384,IF(U:U="农发20",0.24/N2384+J2384,IF(U:U="国债1",0.05/N2384+J2384,IF(U:U="国债2",0.05/N2384+J2384,IF(U:U="国债3",0.05/N2384+J2384,IF(U:U="国开0",0,IF(U:U="农发0",0,IF(U:U="国债0",0,IF(U:U="口行0",0,0.1/N2384+J2384)))))))))))))))))))))))))</f>
        <v>1.6779086303939963</v>
      </c>
      <c r="Q2384" s="87">
        <v>1.7</v>
      </c>
      <c r="R2384" s="88">
        <f t="shared" si="75"/>
        <v>7.7908630393996203</v>
      </c>
      <c r="S2384" s="88">
        <f t="shared" si="76"/>
        <v>-2.2091369606003664</v>
      </c>
      <c r="T2384" s="15"/>
      <c r="U2384" s="1" t="str">
        <f>IF(I:I="国家开发银行","国开",IF(I:I="中国进出口银行","口行",IF(I:I="中国农业发展银行","农发","国债")))&amp;IF(G:G&lt;1,"0",G2384)</f>
        <v>国开1</v>
      </c>
    </row>
    <row r="2385" spans="1:24" ht="15.95" hidden="1" customHeight="1" x14ac:dyDescent="0.25">
      <c r="A2385" s="7" t="str">
        <f t="shared" si="78"/>
        <v>200206.IB</v>
      </c>
      <c r="B2385" s="3" t="s">
        <v>834</v>
      </c>
      <c r="C2385" s="3" t="s">
        <v>835</v>
      </c>
      <c r="D2385" s="5">
        <v>43984</v>
      </c>
      <c r="E2385" s="5">
        <v>43986</v>
      </c>
      <c r="F2385" s="4">
        <v>60</v>
      </c>
      <c r="G2385" s="4">
        <v>1</v>
      </c>
      <c r="H2385" s="3" t="s">
        <v>266</v>
      </c>
      <c r="I2385" s="3" t="s">
        <v>15</v>
      </c>
      <c r="J2385" s="4">
        <v>1.8512999999999999</v>
      </c>
      <c r="K2385" s="30">
        <v>2.59</v>
      </c>
      <c r="L2385" s="4"/>
      <c r="M2385" s="4">
        <v>1.03</v>
      </c>
      <c r="N2385" s="84">
        <f>[1]!b_anal_modidura_cnbd(A2385,D2385,1)</f>
        <v>0.85970000000000002</v>
      </c>
      <c r="O2385" s="85">
        <f>[1]!b_anal_yield_cnbd(A2385,D2385-1,1)</f>
        <v>1.67</v>
      </c>
      <c r="P2385" s="86">
        <f>IF(U:U="国开1",0.09/N2385+J2385,IF(U:U="国开3",0.14/N2385+J2385,IF(U:U="国开5",0.24/N2385+J2385,IF(U:U="国开7",0.24/N2385+J2385,IF(U:U="国开10",0.29/N2385+J2385,IF(U:U="口行1",0.08/N2385+J2385,IF(U:U="口行2",0.08/N2385+J2385,IF(U:U="口行3",0.08/N2385+J2385,IF(U:U="口行5",0.13/N2385+J2385,IF(U:U="口行7",0.13/N2385+J2385,IF(U:U="口行10",0.18/N2385+J2385,IF(U:U="农发1",0.09/N2385+J2385,IF(U:U="农发2",0.09/N2385+J2385,IF(U:U="农发3",0.09/N2385+J2385,IF(U:U="农发5",0.14/N2385+J2385,IF(U:U="农发7",0.19/N2385+J2385,IF(U:U="农发10",0.19/N2385+J2385,IF(U:U="农发20",0.24/N2385+J2385,IF(U:U="国债1",0.05/N2385+J2385,IF(U:U="国债2",0.05/N2385+J2385,IF(U:U="国债3",0.05/N2385+J2385,IF(U:U="国开0",0,IF(U:U="农发0",0,IF(U:U="国债0",0,IF(U:U="口行0",0,0.1/N2385+J2385)))))))))))))))))))))))))</f>
        <v>1.9559876817494475</v>
      </c>
      <c r="Q2385" s="87">
        <v>1.7</v>
      </c>
      <c r="R2385" s="88">
        <f t="shared" si="75"/>
        <v>28.598768174944755</v>
      </c>
      <c r="S2385" s="88">
        <f t="shared" si="76"/>
        <v>25.598768174944752</v>
      </c>
      <c r="T2385" s="15"/>
      <c r="U2385" s="1" t="str">
        <f>IF(I:I="国家开发银行","国开",IF(I:I="中国进出口银行","口行",IF(I:I="中国农业发展银行","农发","国债")))&amp;IF(G:G&lt;1,"0",G2385)</f>
        <v>国开1</v>
      </c>
    </row>
    <row r="2386" spans="1:24" ht="15.95" hidden="1" customHeight="1" x14ac:dyDescent="0.25">
      <c r="A2386" s="7" t="str">
        <f t="shared" si="78"/>
        <v>200211.IB</v>
      </c>
      <c r="B2386" s="3" t="s">
        <v>854</v>
      </c>
      <c r="C2386" s="3" t="s">
        <v>855</v>
      </c>
      <c r="D2386" s="5">
        <v>43986</v>
      </c>
      <c r="E2386" s="5">
        <v>43990</v>
      </c>
      <c r="F2386" s="4">
        <v>50</v>
      </c>
      <c r="G2386" s="4">
        <v>1</v>
      </c>
      <c r="H2386" s="3" t="s">
        <v>266</v>
      </c>
      <c r="I2386" s="3" t="s">
        <v>15</v>
      </c>
      <c r="J2386" s="4">
        <v>2.0983000000000001</v>
      </c>
      <c r="K2386" s="30">
        <v>3.18</v>
      </c>
      <c r="L2386" s="4"/>
      <c r="M2386" s="4">
        <v>1.21</v>
      </c>
      <c r="N2386" s="84">
        <f>[1]!b_anal_modidura_cnbd(A2386,D2386,1)</f>
        <v>0.93689999999999996</v>
      </c>
      <c r="O2386" s="85">
        <f>[1]!b_anal_yield_cnbd(A2386,D2386-1,1)</f>
        <v>2.0209999999999999</v>
      </c>
      <c r="P2386" s="86">
        <f>IF(U:U="国开1",0.09/N2386+J2386,IF(U:U="国开3",0.14/N2386+J2386,IF(U:U="国开5",0.24/N2386+J2386,IF(U:U="国开7",0.24/N2386+J2386,IF(U:U="国开10",0.29/N2386+J2386,IF(U:U="口行1",0.08/N2386+J2386,IF(U:U="口行2",0.08/N2386+J2386,IF(U:U="口行3",0.08/N2386+J2386,IF(U:U="口行5",0.13/N2386+J2386,IF(U:U="口行7",0.13/N2386+J2386,IF(U:U="口行10",0.18/N2386+J2386,IF(U:U="农发1",0.09/N2386+J2386,IF(U:U="农发2",0.09/N2386+J2386,IF(U:U="农发3",0.09/N2386+J2386,IF(U:U="农发5",0.14/N2386+J2386,IF(U:U="农发7",0.19/N2386+J2386,IF(U:U="农发10",0.19/N2386+J2386,IF(U:U="农发20",0.24/N2386+J2386,IF(U:U="国债1",0.05/N2386+J2386,IF(U:U="国债2",0.05/N2386+J2386,IF(U:U="国债3",0.05/N2386+J2386,IF(U:U="国开0",0,IF(U:U="农发0",0,IF(U:U="国债0",0,IF(U:U="口行0",0,0.1/N2386+J2386)))))))))))))))))))))))))</f>
        <v>2.1943614793467821</v>
      </c>
      <c r="Q2386" s="87">
        <v>2.12</v>
      </c>
      <c r="R2386" s="88">
        <f t="shared" si="75"/>
        <v>17.336147934678216</v>
      </c>
      <c r="S2386" s="88">
        <f t="shared" si="76"/>
        <v>7.4361479346781945</v>
      </c>
      <c r="T2386" s="15"/>
      <c r="U2386" s="1" t="str">
        <f>IF(I:I="国家开发银行","国开",IF(I:I="中国进出口银行","口行",IF(I:I="中国农业发展银行","农发","国债")))&amp;IF(G:G&lt;1,"0",G2386)</f>
        <v>国开1</v>
      </c>
    </row>
    <row r="2387" spans="1:24" ht="15.95" hidden="1" customHeight="1" x14ac:dyDescent="0.25">
      <c r="A2387" s="7" t="str">
        <f t="shared" si="78"/>
        <v>200206.IB</v>
      </c>
      <c r="B2387" s="6" t="s">
        <v>893</v>
      </c>
      <c r="C2387" s="6" t="s">
        <v>894</v>
      </c>
      <c r="D2387" s="33">
        <v>43991</v>
      </c>
      <c r="E2387" s="33">
        <v>43994</v>
      </c>
      <c r="F2387" s="45">
        <v>75.099999999999994</v>
      </c>
      <c r="G2387" s="45">
        <v>1</v>
      </c>
      <c r="H2387" s="6" t="s">
        <v>266</v>
      </c>
      <c r="I2387" s="6" t="s">
        <v>15</v>
      </c>
      <c r="J2387" s="45">
        <v>2.1168</v>
      </c>
      <c r="K2387" s="30">
        <v>3.46</v>
      </c>
      <c r="L2387" s="45"/>
      <c r="M2387" s="45">
        <v>1.71</v>
      </c>
      <c r="N2387" s="84">
        <f>[1]!b_anal_modidura_cnbd(A2387,D2387,1)</f>
        <v>0.83879999999999999</v>
      </c>
      <c r="O2387" s="85">
        <f>[1]!b_anal_yield_cnbd(A2387,D2387-1,1)</f>
        <v>2.2799999999999998</v>
      </c>
      <c r="P2387" s="86">
        <f>IF(U:U="国开1",0.09/N2387+J2387,IF(U:U="国开3",0.14/N2387+J2387,IF(U:U="国开5",0.24/N2387+J2387,IF(U:U="国开7",0.24/N2387+J2387,IF(U:U="国开10",0.29/N2387+J2387,IF(U:U="口行1",0.08/N2387+J2387,IF(U:U="口行2",0.08/N2387+J2387,IF(U:U="口行3",0.08/N2387+J2387,IF(U:U="口行5",0.13/N2387+J2387,IF(U:U="口行7",0.13/N2387+J2387,IF(U:U="口行10",0.18/N2387+J2387,IF(U:U="农发1",0.09/N2387+J2387,IF(U:U="农发2",0.09/N2387+J2387,IF(U:U="农发3",0.09/N2387+J2387,IF(U:U="农发5",0.14/N2387+J2387,IF(U:U="农发7",0.19/N2387+J2387,IF(U:U="农发10",0.19/N2387+J2387,IF(U:U="农发20",0.24/N2387+J2387,IF(U:U="国债1",0.05/N2387+J2387,IF(U:U="国债2",0.05/N2387+J2387,IF(U:U="国债3",0.05/N2387+J2387,IF(U:U="国开0",0,IF(U:U="农发0",0,IF(U:U="国债0",0,IF(U:U="口行0",0,0.1/N2387+J2387)))))))))))))))))))))))))</f>
        <v>2.224096137339056</v>
      </c>
      <c r="Q2387" s="87">
        <v>2.2000000000000002</v>
      </c>
      <c r="R2387" s="88">
        <f t="shared" si="75"/>
        <v>-5.5903862660943826</v>
      </c>
      <c r="S2387" s="88">
        <f t="shared" si="76"/>
        <v>2.4096137339055801</v>
      </c>
      <c r="T2387" s="15"/>
      <c r="U2387" s="1" t="str">
        <f>IF(I:I="国家开发银行","国开",IF(I:I="中国进出口银行","口行",IF(I:I="中国农业发展银行","农发","国债")))&amp;IF(G:G&lt;1,"0",G2387)</f>
        <v>国开1</v>
      </c>
      <c r="W2387" s="24">
        <v>2.89</v>
      </c>
      <c r="X2387" s="22">
        <v>2.9049999999999998</v>
      </c>
    </row>
    <row r="2388" spans="1:24" ht="15.95" hidden="1" customHeight="1" x14ac:dyDescent="0.25">
      <c r="A2388" s="7" t="s">
        <v>717</v>
      </c>
      <c r="B2388" s="6" t="s">
        <v>1008</v>
      </c>
      <c r="C2388" s="6" t="s">
        <v>1009</v>
      </c>
      <c r="D2388" s="33">
        <v>43993</v>
      </c>
      <c r="E2388" s="33">
        <v>43998</v>
      </c>
      <c r="F2388" s="45">
        <v>82.8</v>
      </c>
      <c r="G2388" s="45">
        <v>1</v>
      </c>
      <c r="H2388" s="6" t="s">
        <v>266</v>
      </c>
      <c r="I2388" s="6" t="s">
        <v>15</v>
      </c>
      <c r="J2388" s="45">
        <v>2.1480999999999999</v>
      </c>
      <c r="K2388" s="30">
        <v>3.38</v>
      </c>
      <c r="L2388" s="45"/>
      <c r="M2388" s="45">
        <v>1.55</v>
      </c>
      <c r="N2388" s="84">
        <f>[1]!b_anal_modidura_cnbd(A2388,D2388,1)</f>
        <v>0.91769999999999996</v>
      </c>
      <c r="O2388" s="85">
        <f>[1]!b_anal_yield_cnbd(A2388,D2388-1,1)</f>
        <v>2.2473000000000001</v>
      </c>
      <c r="P2388" s="86">
        <f>IF(U:U="国开1",0.09/N2388+J2388,IF(U:U="国开3",0.14/N2388+J2388,IF(U:U="国开5",0.24/N2388+J2388,IF(U:U="国开7",0.24/N2388+J2388,IF(U:U="国开10",0.29/N2388+J2388,IF(U:U="口行1",0.08/N2388+J2388,IF(U:U="口行2",0.08/N2388+J2388,IF(U:U="口行3",0.08/N2388+J2388,IF(U:U="口行5",0.13/N2388+J2388,IF(U:U="口行7",0.13/N2388+J2388,IF(U:U="口行10",0.18/N2388+J2388,IF(U:U="农发1",0.09/N2388+J2388,IF(U:U="农发2",0.09/N2388+J2388,IF(U:U="农发3",0.09/N2388+J2388,IF(U:U="农发5",0.14/N2388+J2388,IF(U:U="农发7",0.19/N2388+J2388,IF(U:U="农发10",0.19/N2388+J2388,IF(U:U="农发20",0.24/N2388+J2388,IF(U:U="国债1",0.05/N2388+J2388,IF(U:U="国债2",0.05/N2388+J2388,IF(U:U="国债3",0.05/N2388+J2388,IF(U:U="国开0",0,IF(U:U="农发0",0,IF(U:U="国债0",0,IF(U:U="口行0",0,0.1/N2388+J2388)))))))))))))))))))))))))</f>
        <v>2.2461712651193197</v>
      </c>
      <c r="Q2388" s="87">
        <v>2.2400000000000002</v>
      </c>
      <c r="R2388" s="88">
        <f t="shared" si="75"/>
        <v>-0.11287348806803266</v>
      </c>
      <c r="S2388" s="88">
        <f t="shared" si="76"/>
        <v>0.61712651193195356</v>
      </c>
      <c r="T2388" s="15"/>
      <c r="U2388" s="1" t="str">
        <f>IF(I:I="国家开发银行","国开",IF(I:I="中国进出口银行","口行",IF(I:I="中国农业发展银行","农发","国债")))&amp;IF(G:G&lt;1,"0",G2388)</f>
        <v>国开1</v>
      </c>
      <c r="W2388" s="24">
        <v>2.9350999999999998</v>
      </c>
      <c r="X2388" s="22">
        <v>2.9350000000000001</v>
      </c>
    </row>
    <row r="2389" spans="1:24" ht="15.95" hidden="1" customHeight="1" x14ac:dyDescent="0.25">
      <c r="A2389" s="7" t="s">
        <v>545</v>
      </c>
      <c r="B2389" s="3" t="s">
        <v>1109</v>
      </c>
      <c r="C2389" s="3" t="s">
        <v>1110</v>
      </c>
      <c r="D2389" s="5">
        <v>43998</v>
      </c>
      <c r="E2389" s="5">
        <v>44000</v>
      </c>
      <c r="F2389" s="4">
        <v>60</v>
      </c>
      <c r="G2389" s="4">
        <v>1</v>
      </c>
      <c r="H2389" s="3" t="s">
        <v>266</v>
      </c>
      <c r="I2389" s="3" t="s">
        <v>15</v>
      </c>
      <c r="J2389" s="4">
        <v>2.1709999999999998</v>
      </c>
      <c r="K2389" s="30">
        <v>3.51</v>
      </c>
      <c r="L2389" s="4"/>
      <c r="M2389" s="4">
        <v>4.38</v>
      </c>
      <c r="N2389" s="84">
        <f>[1]!b_anal_modidura_cnbd(A2389,E2389,1)</f>
        <v>0.81440000000000001</v>
      </c>
      <c r="O2389" s="85">
        <f>[1]!b_anal_yield_cnbd(A2389,D2389-1,1)</f>
        <v>2.2305999999999999</v>
      </c>
      <c r="P2389" s="86">
        <f>IF(U:U="国开1",0.09/N2389+J2389,IF(U:U="国开3",0.14/N2389+J2389,IF(U:U="国开5",0.24/N2389+J2389,IF(U:U="国开7",0.24/N2389+J2389,IF(U:U="国开10",0.29/N2389+J2389,IF(U:U="口行1",0.08/N2389+J2389,IF(U:U="口行2",0.08/N2389+J2389,IF(U:U="口行3",0.08/N2389+J2389,IF(U:U="口行5",0.13/N2389+J2389,IF(U:U="口行7",0.13/N2389+J2389,IF(U:U="口行10",0.18/N2389+J2389,IF(U:U="农发1",0.09/N2389+J2389,IF(U:U="农发2",0.09/N2389+J2389,IF(U:U="农发3",0.09/N2389+J2389,IF(U:U="农发5",0.14/N2389+J2389,IF(U:U="农发7",0.19/N2389+J2389,IF(U:U="农发10",0.19/N2389+J2389,IF(U:U="农发20",0.24/N2389+J2389,IF(U:U="国债1",0.05/N2389+J2389,IF(U:U="国债2",0.05/N2389+J2389,IF(U:U="国债3",0.05/N2389+J2389,IF(U:U="国开0",0,IF(U:U="农发0",0,IF(U:U="国债0",0,IF(U:U="口行0",0,0.1/N2389+J2389)))))))))))))))))))))))))</f>
        <v>2.2815108055009823</v>
      </c>
      <c r="Q2389" s="87">
        <v>2.2799999999999998</v>
      </c>
      <c r="R2389" s="88">
        <f t="shared" si="75"/>
        <v>5.091080550098237</v>
      </c>
      <c r="S2389" s="88">
        <f t="shared" si="76"/>
        <v>0.15108055009824817</v>
      </c>
      <c r="T2389" s="15"/>
      <c r="U2389" s="1" t="str">
        <f>IF(I:I="国家开发银行","国开",IF(I:I="中国进出口银行","口行",IF(I:I="中国农业发展银行","农发","国债")))&amp;IF(G:G&lt;1,"0",G2389)</f>
        <v>国开1</v>
      </c>
      <c r="W2389" s="24">
        <v>2.9550000000000001</v>
      </c>
      <c r="X2389" s="22">
        <v>2.96</v>
      </c>
    </row>
    <row r="2390" spans="1:24" ht="15.95" hidden="1" customHeight="1" x14ac:dyDescent="0.25">
      <c r="A2390" s="7" t="s">
        <v>717</v>
      </c>
      <c r="B2390" s="3" t="s">
        <v>1123</v>
      </c>
      <c r="C2390" s="3" t="s">
        <v>1124</v>
      </c>
      <c r="D2390" s="5">
        <v>44000</v>
      </c>
      <c r="E2390" s="5">
        <v>44004</v>
      </c>
      <c r="F2390" s="4">
        <v>60</v>
      </c>
      <c r="G2390" s="4">
        <v>1</v>
      </c>
      <c r="H2390" s="3" t="s">
        <v>266</v>
      </c>
      <c r="I2390" s="3" t="s">
        <v>15</v>
      </c>
      <c r="J2390" s="4">
        <v>2.2097000000000002</v>
      </c>
      <c r="K2390" s="30">
        <v>4.5</v>
      </c>
      <c r="L2390" s="4"/>
      <c r="M2390" s="4">
        <v>3.32</v>
      </c>
      <c r="N2390" s="84">
        <f>[1]!b_anal_modidura_cnbd(A2390,D2390,1)</f>
        <v>0.89880000000000004</v>
      </c>
      <c r="O2390" s="85">
        <f>[1]!b_anal_yield_cnbd(A2390,D2390-1,1)</f>
        <v>2.3071000000000002</v>
      </c>
      <c r="P2390" s="86">
        <f>IF(U:U="国开1",0.09/N2390+J2390,IF(U:U="国开3",0.14/N2390+J2390,IF(U:U="国开5",0.24/N2390+J2390,IF(U:U="国开7",0.24/N2390+J2390,IF(U:U="国开10",0.29/N2390+J2390,IF(U:U="口行1",0.08/N2390+J2390,IF(U:U="口行2",0.08/N2390+J2390,IF(U:U="口行3",0.08/N2390+J2390,IF(U:U="口行5",0.13/N2390+J2390,IF(U:U="口行7",0.13/N2390+J2390,IF(U:U="口行10",0.18/N2390+J2390,IF(U:U="农发1",0.09/N2390+J2390,IF(U:U="农发2",0.09/N2390+J2390,IF(U:U="农发3",0.09/N2390+J2390,IF(U:U="农发5",0.14/N2390+J2390,IF(U:U="农发7",0.19/N2390+J2390,IF(U:U="农发10",0.19/N2390+J2390,IF(U:U="农发20",0.24/N2390+J2390,IF(U:U="国债1",0.05/N2390+J2390,IF(U:U="国债2",0.05/N2390+J2390,IF(U:U="国债3",0.05/N2390+J2390,IF(U:U="国开0",0,IF(U:U="农发0",0,IF(U:U="国债0",0,IF(U:U="口行0",0,0.1/N2390+J2390)))))))))))))))))))))))))</f>
        <v>2.3098335113484647</v>
      </c>
      <c r="Q2390" s="87">
        <v>2.2999999999999998</v>
      </c>
      <c r="R2390" s="88">
        <f t="shared" si="75"/>
        <v>0.27335113484645568</v>
      </c>
      <c r="S2390" s="88">
        <f t="shared" si="76"/>
        <v>0.98335113484648851</v>
      </c>
      <c r="T2390" s="15"/>
      <c r="U2390" s="1" t="str">
        <f>IF(I:I="国家开发银行","国开",IF(I:I="中国进出口银行","口行",IF(I:I="中国农业发展银行","农发","国债")))&amp;IF(G:G&lt;1,"0",G2390)</f>
        <v>国开1</v>
      </c>
      <c r="W2390" s="24">
        <v>2.93</v>
      </c>
      <c r="X2390" s="22">
        <v>2.9275000000000002</v>
      </c>
    </row>
    <row r="2391" spans="1:24" ht="15.95" hidden="1" customHeight="1" x14ac:dyDescent="0.25">
      <c r="A2391" s="7" t="s">
        <v>717</v>
      </c>
      <c r="B2391" s="6" t="s">
        <v>1168</v>
      </c>
      <c r="C2391" s="6" t="s">
        <v>1169</v>
      </c>
      <c r="D2391" s="33">
        <v>44005</v>
      </c>
      <c r="E2391" s="33">
        <v>44012</v>
      </c>
      <c r="F2391" s="45">
        <v>71.3</v>
      </c>
      <c r="G2391" s="45">
        <v>1</v>
      </c>
      <c r="H2391" s="6" t="s">
        <v>266</v>
      </c>
      <c r="I2391" s="6" t="s">
        <v>15</v>
      </c>
      <c r="J2391" s="45">
        <v>2.3224</v>
      </c>
      <c r="K2391" s="30">
        <v>3.36</v>
      </c>
      <c r="L2391" s="45"/>
      <c r="M2391" s="45">
        <v>4.3600000000000003</v>
      </c>
      <c r="N2391" s="84">
        <v>0.88790000000000002</v>
      </c>
      <c r="O2391" s="85">
        <f>[1]!b_anal_yield_cnbd(A2391,D2391-1,1)</f>
        <v>2.3519000000000001</v>
      </c>
      <c r="P2391" s="86">
        <f>IF(U:U="国开1",0.09/N2391+J2391,IF(U:U="国开3",0.14/N2391+J2391,IF(U:U="国开5",0.24/N2391+J2391,IF(U:U="国开7",0.24/N2391+J2391,IF(U:U="国开10",0.29/N2391+J2391,IF(U:U="口行1",0.08/N2391+J2391,IF(U:U="口行2",0.08/N2391+J2391,IF(U:U="口行3",0.08/N2391+J2391,IF(U:U="口行5",0.13/N2391+J2391,IF(U:U="口行7",0.13/N2391+J2391,IF(U:U="口行10",0.18/N2391+J2391,IF(U:U="农发1",0.09/N2391+J2391,IF(U:U="农发2",0.09/N2391+J2391,IF(U:U="农发3",0.09/N2391+J2391,IF(U:U="农发5",0.14/N2391+J2391,IF(U:U="农发7",0.19/N2391+J2391,IF(U:U="农发10",0.19/N2391+J2391,IF(U:U="农发20",0.24/N2391+J2391,IF(U:U="国债1",0.05/N2391+J2391,IF(U:U="国债2",0.05/N2391+J2391,IF(U:U="国债3",0.05/N2391+J2391,IF(U:U="国开0",0,IF(U:U="农发0",0,IF(U:U="国债0",0,IF(U:U="口行0",0,0.1/N2391+J2391)))))))))))))))))))))))))</f>
        <v>2.4237627660772612</v>
      </c>
      <c r="Q2391" s="87">
        <v>2.4</v>
      </c>
      <c r="R2391" s="88">
        <f t="shared" si="75"/>
        <v>7.1862766077261053</v>
      </c>
      <c r="S2391" s="88">
        <f t="shared" si="76"/>
        <v>2.3762766077261244</v>
      </c>
      <c r="T2391" s="15"/>
      <c r="U2391" s="1" t="str">
        <f>IF(I:I="国家开发银行","国开",IF(I:I="中国进出口银行","口行",IF(I:I="中国农业发展银行","农发","国债")))&amp;IF(G:G&lt;1,"0",G2391)</f>
        <v>国开1</v>
      </c>
      <c r="W2391" s="24">
        <v>2.65</v>
      </c>
      <c r="X2391" s="22">
        <v>2.65</v>
      </c>
    </row>
    <row r="2392" spans="1:24" ht="15.95" hidden="1" customHeight="1" x14ac:dyDescent="0.25">
      <c r="A2392" s="7" t="str">
        <f t="shared" ref="A2392:A2408" si="79">LEFT(B2392,IFERROR(FIND("X",B2392,7),FIND("Z",B2392,7))-1)&amp;".IB"</f>
        <v>190214.IB</v>
      </c>
      <c r="B2392" s="3" t="s">
        <v>18</v>
      </c>
      <c r="C2392" s="3" t="s">
        <v>19</v>
      </c>
      <c r="D2392" s="5">
        <v>43832</v>
      </c>
      <c r="E2392" s="5">
        <v>43836</v>
      </c>
      <c r="F2392" s="4">
        <v>80</v>
      </c>
      <c r="G2392" s="4">
        <v>3</v>
      </c>
      <c r="H2392" s="3" t="s">
        <v>12</v>
      </c>
      <c r="I2392" s="3" t="s">
        <v>15</v>
      </c>
      <c r="J2392" s="4">
        <v>2.8403999999999998</v>
      </c>
      <c r="K2392" s="30">
        <v>3.47</v>
      </c>
      <c r="L2392" s="4"/>
      <c r="M2392" s="4">
        <v>1.27</v>
      </c>
      <c r="N2392" s="84">
        <f>[1]!b_anal_modidura_cnbd(A2392,D2392,1)</f>
        <v>2.6484999999999999</v>
      </c>
      <c r="O2392" s="85">
        <f>[1]!b_anal_yield_cnbd(A2392,D2392-2,1)</f>
        <v>2.89</v>
      </c>
      <c r="P2392" s="86">
        <f>IF(U:U="国开1",0.09/N2392+J2392,IF(U:U="国开3",0.14/N2392+J2392,IF(U:U="国开5",0.24/N2392+J2392,IF(U:U="国开7",0.24/N2392+J2392,IF(U:U="国开10",0.29/N2392+J2392,IF(U:U="口行1",0.08/N2392+J2392,IF(U:U="口行2",0.08/N2392+J2392,IF(U:U="口行3",0.08/N2392+J2392,IF(U:U="口行5",0.13/N2392+J2392,IF(U:U="口行7",0.13/N2392+J2392,IF(U:U="口行10",0.18/N2392+J2392,IF(U:U="农发1",0.09/N2392+J2392,IF(U:U="农发2",0.09/N2392+J2392,IF(U:U="农发3",0.09/N2392+J2392,IF(U:U="农发5",0.14/N2392+J2392,IF(U:U="农发7",0.19/N2392+J2392,IF(U:U="农发10",0.19/N2392+J2392,IF(U:U="农发20",0.24/N2392+J2392,IF(U:U="国债1",0.05/N2392+J2392,IF(U:U="国债2",0.05/N2392+J2392,IF(U:U="国债3",0.05/N2392+J2392,IF(U:U="国开0",0,IF(U:U="农发0",0,IF(U:U="国债0",0,IF(U:U="口行0",0,0.1/N2392+J2392)))))))))))))))))))))))))</f>
        <v>2.8932601094959409</v>
      </c>
      <c r="Q2392" s="87">
        <v>2.9049999999999998</v>
      </c>
      <c r="R2392" s="88">
        <f t="shared" si="75"/>
        <v>0.32601094959407995</v>
      </c>
      <c r="S2392" s="88">
        <f t="shared" si="76"/>
        <v>-1.1739890504058881</v>
      </c>
      <c r="T2392" s="15"/>
      <c r="U2392" s="1" t="str">
        <f>IF(I:I="国家开发银行","国开",IF(I:I="中国进出口银行","口行",IF(I:I="中国农业发展银行","农发","国债")))&amp;IF(G:G&lt;1,"0",G2392)</f>
        <v>国开3</v>
      </c>
      <c r="W2392" s="26">
        <v>2.66</v>
      </c>
      <c r="X2392" s="22">
        <v>2.66</v>
      </c>
    </row>
    <row r="2393" spans="1:24" ht="15.95" hidden="1" customHeight="1" x14ac:dyDescent="0.25">
      <c r="A2393" s="7" t="str">
        <f t="shared" si="79"/>
        <v>190214.IB</v>
      </c>
      <c r="B2393" s="3" t="s">
        <v>65</v>
      </c>
      <c r="C2393" s="3" t="s">
        <v>66</v>
      </c>
      <c r="D2393" s="5">
        <v>43839</v>
      </c>
      <c r="E2393" s="5">
        <v>43844</v>
      </c>
      <c r="F2393" s="4">
        <v>107.3</v>
      </c>
      <c r="G2393" s="4">
        <v>3</v>
      </c>
      <c r="H2393" s="3" t="s">
        <v>12</v>
      </c>
      <c r="I2393" s="3" t="s">
        <v>15</v>
      </c>
      <c r="J2393" s="4">
        <v>2.8751000000000002</v>
      </c>
      <c r="K2393" s="30">
        <v>2.99</v>
      </c>
      <c r="L2393" s="4"/>
      <c r="M2393" s="4">
        <v>1.1399999999999999</v>
      </c>
      <c r="N2393" s="84">
        <f>[1]!b_anal_modidura_cnbd(A2393,D2393,1)</f>
        <v>2.6295000000000002</v>
      </c>
      <c r="O2393" s="85">
        <f>[1]!b_anal_yield_cnbd(A2393,D2393-1,1)</f>
        <v>2.9350999999999998</v>
      </c>
      <c r="P2393" s="86">
        <f>IF(U:U="国开1",0.09/N2393+J2393,IF(U:U="国开3",0.14/N2393+J2393,IF(U:U="国开5",0.24/N2393+J2393,IF(U:U="国开7",0.24/N2393+J2393,IF(U:U="国开10",0.29/N2393+J2393,IF(U:U="口行1",0.08/N2393+J2393,IF(U:U="口行2",0.08/N2393+J2393,IF(U:U="口行3",0.08/N2393+J2393,IF(U:U="口行5",0.13/N2393+J2393,IF(U:U="口行7",0.13/N2393+J2393,IF(U:U="口行10",0.18/N2393+J2393,IF(U:U="农发1",0.09/N2393+J2393,IF(U:U="农发2",0.09/N2393+J2393,IF(U:U="农发3",0.09/N2393+J2393,IF(U:U="农发5",0.14/N2393+J2393,IF(U:U="农发7",0.19/N2393+J2393,IF(U:U="农发10",0.19/N2393+J2393,IF(U:U="农发20",0.24/N2393+J2393,IF(U:U="国债1",0.05/N2393+J2393,IF(U:U="国债2",0.05/N2393+J2393,IF(U:U="国债3",0.05/N2393+J2393,IF(U:U="国开0",0,IF(U:U="农发0",0,IF(U:U="国债0",0,IF(U:U="口行0",0,0.1/N2393+J2393)))))))))))))))))))))))))</f>
        <v>2.9283420612283706</v>
      </c>
      <c r="Q2393" s="87">
        <v>2.9350000000000001</v>
      </c>
      <c r="R2393" s="88">
        <f t="shared" si="75"/>
        <v>-0.67579387716292239</v>
      </c>
      <c r="S2393" s="88">
        <f t="shared" si="76"/>
        <v>-0.66579387716294569</v>
      </c>
      <c r="T2393" s="15"/>
      <c r="U2393" s="1" t="str">
        <f>IF(I:I="国家开发银行","国开",IF(I:I="中国进出口银行","口行",IF(I:I="中国农业发展银行","农发","国债")))&amp;IF(G:G&lt;1,"0",G2393)</f>
        <v>国开3</v>
      </c>
      <c r="W2393" s="24">
        <v>2.6577999999999999</v>
      </c>
      <c r="X2393" s="22">
        <v>2.66</v>
      </c>
    </row>
    <row r="2394" spans="1:24" ht="15.95" hidden="1" customHeight="1" x14ac:dyDescent="0.25">
      <c r="A2394" s="7" t="str">
        <f t="shared" si="79"/>
        <v>190214.IB</v>
      </c>
      <c r="B2394" s="3" t="s">
        <v>115</v>
      </c>
      <c r="C2394" s="3" t="s">
        <v>116</v>
      </c>
      <c r="D2394" s="5">
        <v>43846</v>
      </c>
      <c r="E2394" s="5">
        <v>43850</v>
      </c>
      <c r="F2394" s="4">
        <v>80</v>
      </c>
      <c r="G2394" s="4">
        <v>3</v>
      </c>
      <c r="H2394" s="3" t="s">
        <v>12</v>
      </c>
      <c r="I2394" s="3" t="s">
        <v>15</v>
      </c>
      <c r="J2394" s="4">
        <v>2.8929999999999998</v>
      </c>
      <c r="K2394" s="30">
        <v>3.41</v>
      </c>
      <c r="L2394" s="4"/>
      <c r="M2394" s="4">
        <v>5.92</v>
      </c>
      <c r="N2394" s="84">
        <f>[1]!b_anal_modidura_cnbd(A2394,D2394,1)</f>
        <v>2.6103000000000001</v>
      </c>
      <c r="O2394" s="85">
        <f>[1]!b_anal_yield_cnbd(A2394,D2394-1,1)</f>
        <v>2.9550000000000001</v>
      </c>
      <c r="P2394" s="86">
        <f>IF(U:U="国开1",0.09/N2394+J2394,IF(U:U="国开3",0.14/N2394+J2394,IF(U:U="国开5",0.24/N2394+J2394,IF(U:U="国开7",0.24/N2394+J2394,IF(U:U="国开10",0.29/N2394+J2394,IF(U:U="口行1",0.08/N2394+J2394,IF(U:U="口行2",0.08/N2394+J2394,IF(U:U="口行3",0.08/N2394+J2394,IF(U:U="口行5",0.13/N2394+J2394,IF(U:U="口行7",0.13/N2394+J2394,IF(U:U="口行10",0.18/N2394+J2394,IF(U:U="农发1",0.09/N2394+J2394,IF(U:U="农发2",0.09/N2394+J2394,IF(U:U="农发3",0.09/N2394+J2394,IF(U:U="农发5",0.14/N2394+J2394,IF(U:U="农发7",0.19/N2394+J2394,IF(U:U="农发10",0.19/N2394+J2394,IF(U:U="农发20",0.24/N2394+J2394,IF(U:U="国债1",0.05/N2394+J2394,IF(U:U="国债2",0.05/N2394+J2394,IF(U:U="国债3",0.05/N2394+J2394,IF(U:U="国开0",0,IF(U:U="农发0",0,IF(U:U="国债0",0,IF(U:U="口行0",0,0.1/N2394+J2394)))))))))))))))))))))))))</f>
        <v>2.9466336819522656</v>
      </c>
      <c r="Q2394" s="87">
        <v>2.96</v>
      </c>
      <c r="R2394" s="88">
        <f t="shared" si="75"/>
        <v>-0.83663180477344667</v>
      </c>
      <c r="S2394" s="88">
        <f t="shared" si="76"/>
        <v>-1.336631804773436</v>
      </c>
      <c r="T2394" s="15"/>
      <c r="U2394" s="1" t="str">
        <f>IF(I:I="国家开发银行","国开",IF(I:I="中国进出口银行","口行",IF(I:I="中国农业发展银行","农发","国债")))&amp;IF(G:G&lt;1,"0",G2394)</f>
        <v>国开3</v>
      </c>
      <c r="W2394" s="24">
        <v>2.5950000000000002</v>
      </c>
      <c r="X2394" s="22">
        <v>2.6</v>
      </c>
    </row>
    <row r="2395" spans="1:24" ht="15.95" hidden="1" customHeight="1" x14ac:dyDescent="0.25">
      <c r="A2395" s="7" t="str">
        <f t="shared" si="79"/>
        <v>190214.IB</v>
      </c>
      <c r="B2395" s="3" t="s">
        <v>123</v>
      </c>
      <c r="C2395" s="3" t="s">
        <v>124</v>
      </c>
      <c r="D2395" s="5">
        <v>43851</v>
      </c>
      <c r="E2395" s="5">
        <v>43864</v>
      </c>
      <c r="F2395" s="4">
        <v>60</v>
      </c>
      <c r="G2395" s="4">
        <v>3</v>
      </c>
      <c r="H2395" s="3" t="s">
        <v>12</v>
      </c>
      <c r="I2395" s="3" t="s">
        <v>15</v>
      </c>
      <c r="J2395" s="4">
        <v>2.8454999999999999</v>
      </c>
      <c r="K2395" s="30">
        <v>4.43</v>
      </c>
      <c r="L2395" s="4"/>
      <c r="M2395" s="4">
        <v>3.47</v>
      </c>
      <c r="N2395" s="84">
        <f>[1]!b_anal_modidura_cnbd(A2395,D2395,1)</f>
        <v>2.5977000000000001</v>
      </c>
      <c r="O2395" s="85">
        <f>[1]!b_anal_yield_cnbd(A2395,D2395-1,1)</f>
        <v>2.93</v>
      </c>
      <c r="P2395" s="86">
        <f>IF(U:U="国开1",0.09/N2395+J2395,IF(U:U="国开3",0.14/N2395+J2395,IF(U:U="国开5",0.24/N2395+J2395,IF(U:U="国开7",0.24/N2395+J2395,IF(U:U="国开10",0.29/N2395+J2395,IF(U:U="口行1",0.08/N2395+J2395,IF(U:U="口行2",0.08/N2395+J2395,IF(U:U="口行3",0.08/N2395+J2395,IF(U:U="口行5",0.13/N2395+J2395,IF(U:U="口行7",0.13/N2395+J2395,IF(U:U="口行10",0.18/N2395+J2395,IF(U:U="农发1",0.09/N2395+J2395,IF(U:U="农发2",0.09/N2395+J2395,IF(U:U="农发3",0.09/N2395+J2395,IF(U:U="农发5",0.14/N2395+J2395,IF(U:U="农发7",0.19/N2395+J2395,IF(U:U="农发10",0.19/N2395+J2395,IF(U:U="农发20",0.24/N2395+J2395,IF(U:U="国债1",0.05/N2395+J2395,IF(U:U="国债2",0.05/N2395+J2395,IF(U:U="国债3",0.05/N2395+J2395,IF(U:U="国开0",0,IF(U:U="农发0",0,IF(U:U="国债0",0,IF(U:U="口行0",0,0.1/N2395+J2395)))))))))))))))))))))))))</f>
        <v>2.8993938291565615</v>
      </c>
      <c r="Q2395" s="87">
        <v>2.9275000000000002</v>
      </c>
      <c r="R2395" s="88">
        <f t="shared" si="75"/>
        <v>-3.060617084343864</v>
      </c>
      <c r="S2395" s="88">
        <f t="shared" si="76"/>
        <v>-2.8106170843438694</v>
      </c>
      <c r="T2395" s="15"/>
      <c r="U2395" s="1" t="str">
        <f>IF(I:I="国家开发银行","国开",IF(I:I="中国进出口银行","口行",IF(I:I="中国农业发展银行","农发","国债")))&amp;IF(G:G&lt;1,"0",G2395)</f>
        <v>国开3</v>
      </c>
      <c r="W2395" s="24"/>
    </row>
    <row r="2396" spans="1:24" ht="15.95" hidden="1" customHeight="1" x14ac:dyDescent="0.25">
      <c r="A2396" s="7" t="str">
        <f t="shared" si="79"/>
        <v>190214.IB</v>
      </c>
      <c r="B2396" s="3" t="s">
        <v>166</v>
      </c>
      <c r="C2396" s="3" t="s">
        <v>167</v>
      </c>
      <c r="D2396" s="5">
        <v>43872</v>
      </c>
      <c r="E2396" s="5">
        <v>43874</v>
      </c>
      <c r="F2396" s="4">
        <v>80</v>
      </c>
      <c r="G2396" s="4">
        <v>3</v>
      </c>
      <c r="H2396" s="3" t="s">
        <v>12</v>
      </c>
      <c r="I2396" s="3" t="s">
        <v>15</v>
      </c>
      <c r="J2396" s="4">
        <v>2.5709</v>
      </c>
      <c r="K2396" s="30">
        <v>3.62</v>
      </c>
      <c r="L2396" s="4"/>
      <c r="M2396" s="4">
        <v>7.25</v>
      </c>
      <c r="N2396" s="84">
        <f>[1]!b_anal_modidura_cnbd(A2396,D2396,1)</f>
        <v>2.5491000000000001</v>
      </c>
      <c r="O2396" s="85">
        <f>[1]!b_anal_yield_cnbd(A2396,D2396-1,1)</f>
        <v>2.65</v>
      </c>
      <c r="P2396" s="86">
        <f>IF(U:U="国开1",0.09/N2396+J2396,IF(U:U="国开3",0.14/N2396+J2396,IF(U:U="国开5",0.24/N2396+J2396,IF(U:U="国开7",0.24/N2396+J2396,IF(U:U="国开10",0.29/N2396+J2396,IF(U:U="口行1",0.08/N2396+J2396,IF(U:U="口行2",0.08/N2396+J2396,IF(U:U="口行3",0.08/N2396+J2396,IF(U:U="口行5",0.13/N2396+J2396,IF(U:U="口行7",0.13/N2396+J2396,IF(U:U="口行10",0.18/N2396+J2396,IF(U:U="农发1",0.09/N2396+J2396,IF(U:U="农发2",0.09/N2396+J2396,IF(U:U="农发3",0.09/N2396+J2396,IF(U:U="农发5",0.14/N2396+J2396,IF(U:U="农发7",0.19/N2396+J2396,IF(U:U="农发10",0.19/N2396+J2396,IF(U:U="农发20",0.24/N2396+J2396,IF(U:U="国债1",0.05/N2396+J2396,IF(U:U="国债2",0.05/N2396+J2396,IF(U:U="国债3",0.05/N2396+J2396,IF(U:U="国开0",0,IF(U:U="农发0",0,IF(U:U="国债0",0,IF(U:U="口行0",0,0.1/N2396+J2396)))))))))))))))))))))))))</f>
        <v>2.6258213447883567</v>
      </c>
      <c r="Q2396" s="87">
        <v>2.65</v>
      </c>
      <c r="R2396" s="88">
        <f t="shared" si="75"/>
        <v>-2.4178655211643196</v>
      </c>
      <c r="S2396" s="88">
        <f t="shared" si="76"/>
        <v>-2.4178655211643196</v>
      </c>
      <c r="T2396" s="15"/>
      <c r="U2396" s="1" t="str">
        <f>IF(I:I="国家开发银行","国开",IF(I:I="中国进出口银行","口行",IF(I:I="中国农业发展银行","农发","国债")))&amp;IF(G:G&lt;1,"0",G2396)</f>
        <v>国开3</v>
      </c>
      <c r="W2396" s="24">
        <v>2.4</v>
      </c>
      <c r="X2396" s="22">
        <v>2.44</v>
      </c>
    </row>
    <row r="2397" spans="1:24" ht="15.95" hidden="1" customHeight="1" x14ac:dyDescent="0.25">
      <c r="A2397" s="7" t="str">
        <f t="shared" si="79"/>
        <v>190214.IB</v>
      </c>
      <c r="B2397" s="3" t="s">
        <v>204</v>
      </c>
      <c r="C2397" s="3" t="s">
        <v>205</v>
      </c>
      <c r="D2397" s="5">
        <v>43879</v>
      </c>
      <c r="E2397" s="5">
        <v>43882</v>
      </c>
      <c r="F2397" s="4">
        <v>99.1</v>
      </c>
      <c r="G2397" s="4">
        <v>3</v>
      </c>
      <c r="H2397" s="3" t="s">
        <v>12</v>
      </c>
      <c r="I2397" s="3" t="s">
        <v>15</v>
      </c>
      <c r="J2397" s="4">
        <v>2.5811999999999999</v>
      </c>
      <c r="K2397" s="30">
        <v>3.39</v>
      </c>
      <c r="L2397" s="4"/>
      <c r="M2397" s="4">
        <v>2.5499999999999998</v>
      </c>
      <c r="N2397" s="84">
        <f>[1]!b_anal_modidura_cnbd(A2397,D2397,1)</f>
        <v>2.5305</v>
      </c>
      <c r="O2397" s="85">
        <f>[1]!b_anal_yield_cnbd(A2397,D2397-4,1)</f>
        <v>2.64</v>
      </c>
      <c r="P2397" s="86">
        <f>IF(U:U="国开1",0.09/N2397+J2397,IF(U:U="国开3",0.14/N2397+J2397,IF(U:U="国开5",0.24/N2397+J2397,IF(U:U="国开7",0.24/N2397+J2397,IF(U:U="国开10",0.29/N2397+J2397,IF(U:U="口行1",0.08/N2397+J2397,IF(U:U="口行2",0.08/N2397+J2397,IF(U:U="口行3",0.08/N2397+J2397,IF(U:U="口行5",0.13/N2397+J2397,IF(U:U="口行7",0.13/N2397+J2397,IF(U:U="口行10",0.18/N2397+J2397,IF(U:U="农发1",0.09/N2397+J2397,IF(U:U="农发2",0.09/N2397+J2397,IF(U:U="农发3",0.09/N2397+J2397,IF(U:U="农发5",0.14/N2397+J2397,IF(U:U="农发7",0.19/N2397+J2397,IF(U:U="农发10",0.19/N2397+J2397,IF(U:U="农发20",0.24/N2397+J2397,IF(U:U="国债1",0.05/N2397+J2397,IF(U:U="国债2",0.05/N2397+J2397,IF(U:U="国债3",0.05/N2397+J2397,IF(U:U="国开0",0,IF(U:U="农发0",0,IF(U:U="国债0",0,IF(U:U="口行0",0,0.1/N2397+J2397)))))))))))))))))))))))))</f>
        <v>2.6365250345781464</v>
      </c>
      <c r="Q2397" s="87">
        <v>2.66</v>
      </c>
      <c r="R2397" s="88">
        <f t="shared" si="75"/>
        <v>-0.34749654218537707</v>
      </c>
      <c r="S2397" s="88">
        <f t="shared" si="76"/>
        <v>-2.3474965421853788</v>
      </c>
      <c r="T2397" s="15"/>
      <c r="U2397" s="1" t="str">
        <f>IF(I:I="国家开发银行","国开",IF(I:I="中国进出口银行","口行",IF(I:I="中国农业发展银行","农发","国债")))&amp;IF(G:G&lt;1,"0",G2397)</f>
        <v>国开3</v>
      </c>
      <c r="W2397" s="24"/>
    </row>
    <row r="2398" spans="1:24" ht="15.95" hidden="1" customHeight="1" x14ac:dyDescent="0.25">
      <c r="A2398" s="7" t="str">
        <f t="shared" si="79"/>
        <v>190214.IB</v>
      </c>
      <c r="B2398" s="3" t="s">
        <v>248</v>
      </c>
      <c r="C2398" s="3" t="s">
        <v>249</v>
      </c>
      <c r="D2398" s="5">
        <v>43886</v>
      </c>
      <c r="E2398" s="5">
        <v>43888</v>
      </c>
      <c r="F2398" s="4">
        <v>80</v>
      </c>
      <c r="G2398" s="4">
        <v>3</v>
      </c>
      <c r="H2398" s="3" t="s">
        <v>12</v>
      </c>
      <c r="I2398" s="3" t="s">
        <v>15</v>
      </c>
      <c r="J2398" s="4">
        <v>2.5861000000000001</v>
      </c>
      <c r="K2398" s="30">
        <v>4.09</v>
      </c>
      <c r="L2398" s="4"/>
      <c r="M2398" s="4">
        <v>3.17</v>
      </c>
      <c r="N2398" s="84">
        <f>[1]!b_anal_modidura_cnbd(A2398,D2398,1)</f>
        <v>2.5116000000000001</v>
      </c>
      <c r="O2398" s="85">
        <f>[1]!b_anal_yield_cnbd(A2398,D2398-1,1)</f>
        <v>2.6577999999999999</v>
      </c>
      <c r="P2398" s="86">
        <f>IF(U:U="国开1",0.09/N2398+J2398,IF(U:U="国开3",0.14/N2398+J2398,IF(U:U="国开5",0.24/N2398+J2398,IF(U:U="国开7",0.24/N2398+J2398,IF(U:U="国开10",0.29/N2398+J2398,IF(U:U="口行1",0.08/N2398+J2398,IF(U:U="口行2",0.08/N2398+J2398,IF(U:U="口行3",0.08/N2398+J2398,IF(U:U="口行5",0.13/N2398+J2398,IF(U:U="口行7",0.13/N2398+J2398,IF(U:U="口行10",0.18/N2398+J2398,IF(U:U="农发1",0.09/N2398+J2398,IF(U:U="农发2",0.09/N2398+J2398,IF(U:U="农发3",0.09/N2398+J2398,IF(U:U="农发5",0.14/N2398+J2398,IF(U:U="农发7",0.19/N2398+J2398,IF(U:U="农发10",0.19/N2398+J2398,IF(U:U="农发20",0.24/N2398+J2398,IF(U:U="国债1",0.05/N2398+J2398,IF(U:U="国债2",0.05/N2398+J2398,IF(U:U="国债3",0.05/N2398+J2398,IF(U:U="国开0",0,IF(U:U="农发0",0,IF(U:U="国债0",0,IF(U:U="口行0",0,0.1/N2398+J2398)))))))))))))))))))))))))</f>
        <v>2.6418413600891864</v>
      </c>
      <c r="Q2398" s="87">
        <v>2.66</v>
      </c>
      <c r="R2398" s="88">
        <f t="shared" si="75"/>
        <v>-1.5958639910813588</v>
      </c>
      <c r="S2398" s="88">
        <f t="shared" si="76"/>
        <v>-1.815863991081379</v>
      </c>
      <c r="T2398" s="15"/>
      <c r="U2398" s="1" t="str">
        <f>IF(I:I="国家开发银行","国开",IF(I:I="中国进出口银行","口行",IF(I:I="中国农业发展银行","农发","国债")))&amp;IF(G:G&lt;1,"0",G2398)</f>
        <v>国开3</v>
      </c>
      <c r="W2398" s="24">
        <v>2.52</v>
      </c>
      <c r="X2398" s="22">
        <v>2.5249999999999999</v>
      </c>
    </row>
    <row r="2399" spans="1:24" ht="15.95" hidden="1" customHeight="1" x14ac:dyDescent="0.25">
      <c r="A2399" s="7" t="str">
        <f t="shared" si="79"/>
        <v>190214.IB</v>
      </c>
      <c r="B2399" s="3" t="s">
        <v>281</v>
      </c>
      <c r="C2399" s="3" t="s">
        <v>282</v>
      </c>
      <c r="D2399" s="5">
        <v>43893</v>
      </c>
      <c r="E2399" s="5">
        <v>43896</v>
      </c>
      <c r="F2399" s="4">
        <v>100.1</v>
      </c>
      <c r="G2399" s="4">
        <v>3</v>
      </c>
      <c r="H2399" s="3" t="s">
        <v>12</v>
      </c>
      <c r="I2399" s="3" t="s">
        <v>15</v>
      </c>
      <c r="J2399" s="4">
        <v>2.5141</v>
      </c>
      <c r="K2399" s="30">
        <v>3.88</v>
      </c>
      <c r="L2399" s="4"/>
      <c r="M2399" s="4">
        <v>1.84</v>
      </c>
      <c r="N2399" s="84">
        <f>[1]!b_anal_modidura_cnbd(A2399,D2399,1)</f>
        <v>2.4950999999999999</v>
      </c>
      <c r="O2399" s="85">
        <f>[1]!b_anal_yield_cnbd(A2399,D2399-1,1)</f>
        <v>2.5950000000000002</v>
      </c>
      <c r="P2399" s="86">
        <f>IF(U:U="国开1",0.09/N2399+J2399,IF(U:U="国开3",0.14/N2399+J2399,IF(U:U="国开5",0.24/N2399+J2399,IF(U:U="国开7",0.24/N2399+J2399,IF(U:U="国开10",0.29/N2399+J2399,IF(U:U="口行1",0.08/N2399+J2399,IF(U:U="口行2",0.08/N2399+J2399,IF(U:U="口行3",0.08/N2399+J2399,IF(U:U="口行5",0.13/N2399+J2399,IF(U:U="口行7",0.13/N2399+J2399,IF(U:U="口行10",0.18/N2399+J2399,IF(U:U="农发1",0.09/N2399+J2399,IF(U:U="农发2",0.09/N2399+J2399,IF(U:U="农发3",0.09/N2399+J2399,IF(U:U="农发5",0.14/N2399+J2399,IF(U:U="农发7",0.19/N2399+J2399,IF(U:U="农发10",0.19/N2399+J2399,IF(U:U="农发20",0.24/N2399+J2399,IF(U:U="国债1",0.05/N2399+J2399,IF(U:U="国债2",0.05/N2399+J2399,IF(U:U="国债3",0.05/N2399+J2399,IF(U:U="国开0",0,IF(U:U="农发0",0,IF(U:U="国债0",0,IF(U:U="口行0",0,0.1/N2399+J2399)))))))))))))))))))))))))</f>
        <v>2.570209975552082</v>
      </c>
      <c r="Q2399" s="87">
        <v>2.6</v>
      </c>
      <c r="R2399" s="88">
        <f t="shared" si="75"/>
        <v>-2.4790024447918224</v>
      </c>
      <c r="S2399" s="88">
        <f t="shared" si="76"/>
        <v>-2.9790024447918118</v>
      </c>
      <c r="T2399" s="15"/>
      <c r="U2399" s="1" t="str">
        <f>IF(I:I="国家开发银行","国开",IF(I:I="中国进出口银行","口行",IF(I:I="中国农业发展银行","农发","国债")))&amp;IF(G:G&lt;1,"0",G2399)</f>
        <v>国开3</v>
      </c>
      <c r="W2399" s="24"/>
    </row>
    <row r="2400" spans="1:24" ht="15.95" hidden="1" customHeight="1" x14ac:dyDescent="0.25">
      <c r="A2400" s="7" t="str">
        <f t="shared" si="79"/>
        <v>180203.IB</v>
      </c>
      <c r="B2400" s="3" t="s">
        <v>301</v>
      </c>
      <c r="C2400" s="6" t="s">
        <v>918</v>
      </c>
      <c r="D2400" s="5">
        <v>43895</v>
      </c>
      <c r="E2400" s="5">
        <v>43900</v>
      </c>
      <c r="F2400" s="4">
        <v>40</v>
      </c>
      <c r="G2400" s="4">
        <v>3</v>
      </c>
      <c r="H2400" s="3" t="s">
        <v>12</v>
      </c>
      <c r="I2400" s="3" t="s">
        <v>15</v>
      </c>
      <c r="J2400" s="4">
        <v>1.9045000000000001</v>
      </c>
      <c r="K2400" s="30">
        <v>7.43</v>
      </c>
      <c r="L2400" s="4"/>
      <c r="M2400" s="4">
        <v>2.93</v>
      </c>
      <c r="N2400" s="84">
        <f>[1]!b_anal_modidura_cnbd(A2400,D2400,1)</f>
        <v>0.94689999999999996</v>
      </c>
      <c r="O2400" s="85">
        <f>[1]!b_anal_yield_cnbd(A2400,D2400-1,1)</f>
        <v>2.1804000000000001</v>
      </c>
      <c r="P2400" s="86">
        <f>IF(U:U="国开1",0.09/N2400+J2400,IF(U:U="国开3",0.14/N2400+J2400,IF(U:U="国开5",0.24/N2400+J2400,IF(U:U="国开7",0.24/N2400+J2400,IF(U:U="国开10",0.29/N2400+J2400,IF(U:U="口行1",0.08/N2400+J2400,IF(U:U="口行2",0.08/N2400+J2400,IF(U:U="口行3",0.08/N2400+J2400,IF(U:U="口行5",0.13/N2400+J2400,IF(U:U="口行7",0.13/N2400+J2400,IF(U:U="口行10",0.18/N2400+J2400,IF(U:U="农发1",0.09/N2400+J2400,IF(U:U="农发2",0.09/N2400+J2400,IF(U:U="农发3",0.09/N2400+J2400,IF(U:U="农发5",0.14/N2400+J2400,IF(U:U="农发7",0.19/N2400+J2400,IF(U:U="农发10",0.19/N2400+J2400,IF(U:U="农发20",0.24/N2400+J2400,IF(U:U="国债1",0.05/N2400+J2400,IF(U:U="国债2",0.05/N2400+J2400,IF(U:U="国债3",0.05/N2400+J2400,IF(U:U="国开0",0,IF(U:U="农发0",0,IF(U:U="国债0",0,IF(U:U="口行0",0,0.1/N2400+J2400)))))))))))))))))))))))))</f>
        <v>2.0523508818249026</v>
      </c>
      <c r="Q2400" s="87">
        <f>O2400</f>
        <v>2.1804000000000001</v>
      </c>
      <c r="R2400" s="88">
        <f t="shared" si="75"/>
        <v>-12.804911817509756</v>
      </c>
      <c r="S2400" s="88">
        <f t="shared" si="76"/>
        <v>-12.804911817509756</v>
      </c>
      <c r="T2400" s="15"/>
      <c r="U2400" s="1" t="str">
        <f>IF(I:I="国家开发银行","国开",IF(I:I="中国进出口银行","口行",IF(I:I="中国农业发展银行","农发","国债")))&amp;IF(G:G&lt;1,"0",G2400)</f>
        <v>国开3</v>
      </c>
      <c r="W2400" s="24">
        <v>2.4205999999999999</v>
      </c>
      <c r="X2400" s="22">
        <v>2.4</v>
      </c>
    </row>
    <row r="2401" spans="1:24" ht="15.95" hidden="1" customHeight="1" x14ac:dyDescent="0.25">
      <c r="A2401" s="7" t="str">
        <f t="shared" si="79"/>
        <v>190214.IB</v>
      </c>
      <c r="B2401" s="3" t="s">
        <v>323</v>
      </c>
      <c r="C2401" s="3" t="s">
        <v>324</v>
      </c>
      <c r="D2401" s="5">
        <v>43900</v>
      </c>
      <c r="E2401" s="5">
        <v>43902</v>
      </c>
      <c r="F2401" s="4">
        <v>70</v>
      </c>
      <c r="G2401" s="4">
        <v>3</v>
      </c>
      <c r="H2401" s="3" t="s">
        <v>12</v>
      </c>
      <c r="I2401" s="3" t="s">
        <v>15</v>
      </c>
      <c r="J2401" s="4">
        <v>2.2940999999999998</v>
      </c>
      <c r="K2401" s="30">
        <v>4.57</v>
      </c>
      <c r="L2401" s="4"/>
      <c r="M2401" s="4">
        <v>1.24</v>
      </c>
      <c r="N2401" s="84">
        <f>[1]!b_anal_modidura_cnbd(A2401,D2401,1)</f>
        <v>2.4792999999999998</v>
      </c>
      <c r="O2401" s="85">
        <f>[1]!b_anal_yield_cnbd(A2401,D2401-1,1)</f>
        <v>2.4</v>
      </c>
      <c r="P2401" s="86">
        <f>IF(U:U="国开1",0.09/N2401+J2401,IF(U:U="国开3",0.14/N2401+J2401,IF(U:U="国开5",0.24/N2401+J2401,IF(U:U="国开7",0.24/N2401+J2401,IF(U:U="国开10",0.29/N2401+J2401,IF(U:U="口行1",0.08/N2401+J2401,IF(U:U="口行2",0.08/N2401+J2401,IF(U:U="口行3",0.08/N2401+J2401,IF(U:U="口行5",0.13/N2401+J2401,IF(U:U="口行7",0.13/N2401+J2401,IF(U:U="口行10",0.18/N2401+J2401,IF(U:U="农发1",0.09/N2401+J2401,IF(U:U="农发2",0.09/N2401+J2401,IF(U:U="农发3",0.09/N2401+J2401,IF(U:U="农发5",0.14/N2401+J2401,IF(U:U="农发7",0.19/N2401+J2401,IF(U:U="农发10",0.19/N2401+J2401,IF(U:U="农发20",0.24/N2401+J2401,IF(U:U="国债1",0.05/N2401+J2401,IF(U:U="国债2",0.05/N2401+J2401,IF(U:U="国债3",0.05/N2401+J2401,IF(U:U="国开0",0,IF(U:U="农发0",0,IF(U:U="国债0",0,IF(U:U="口行0",0,0.1/N2401+J2401)))))))))))))))))))))))))</f>
        <v>2.3505675513249704</v>
      </c>
      <c r="Q2401" s="87">
        <v>2.44</v>
      </c>
      <c r="R2401" s="88">
        <f t="shared" si="75"/>
        <v>-4.9432448675029494</v>
      </c>
      <c r="S2401" s="88">
        <f t="shared" si="76"/>
        <v>-8.943244867502953</v>
      </c>
      <c r="T2401" s="15"/>
      <c r="U2401" s="1" t="str">
        <f>IF(I:I="国家开发银行","国开",IF(I:I="中国进出口银行","口行",IF(I:I="中国农业发展银行","农发","国债")))&amp;IF(G:G&lt;1,"0",G2401)</f>
        <v>国开3</v>
      </c>
      <c r="W2401" s="24"/>
    </row>
    <row r="2402" spans="1:24" ht="15.95" hidden="1" customHeight="1" x14ac:dyDescent="0.25">
      <c r="A2402" s="7" t="str">
        <f t="shared" si="79"/>
        <v>180203.IB</v>
      </c>
      <c r="B2402" s="3" t="s">
        <v>349</v>
      </c>
      <c r="C2402" s="3" t="s">
        <v>350</v>
      </c>
      <c r="D2402" s="5">
        <v>43902</v>
      </c>
      <c r="E2402" s="5">
        <v>43906</v>
      </c>
      <c r="F2402" s="4">
        <v>40</v>
      </c>
      <c r="G2402" s="4">
        <v>3</v>
      </c>
      <c r="H2402" s="3" t="s">
        <v>12</v>
      </c>
      <c r="I2402" s="3" t="s">
        <v>15</v>
      </c>
      <c r="J2402" s="4">
        <v>1.8049999999999999</v>
      </c>
      <c r="K2402" s="30">
        <v>6.03</v>
      </c>
      <c r="L2402" s="4"/>
      <c r="M2402" s="4">
        <v>1.53</v>
      </c>
      <c r="N2402" s="84">
        <f>[1]!b_anal_modidura_cnbd(A2402,D2402,1)</f>
        <v>0.97150000000000003</v>
      </c>
      <c r="O2402" s="85">
        <f>[1]!b_anal_yield_cnbd(A2402,D2402-1,1)</f>
        <v>2.0268999999999999</v>
      </c>
      <c r="P2402" s="86">
        <f>IF(U:U="国开1",0.09/N2402+J2402,IF(U:U="国开3",0.14/N2402+J2402,IF(U:U="国开5",0.24/N2402+J2402,IF(U:U="国开7",0.24/N2402+J2402,IF(U:U="国开10",0.29/N2402+J2402,IF(U:U="口行1",0.08/N2402+J2402,IF(U:U="口行2",0.08/N2402+J2402,IF(U:U="口行3",0.08/N2402+J2402,IF(U:U="口行5",0.13/N2402+J2402,IF(U:U="口行7",0.13/N2402+J2402,IF(U:U="口行10",0.18/N2402+J2402,IF(U:U="农发1",0.09/N2402+J2402,IF(U:U="农发2",0.09/N2402+J2402,IF(U:U="农发3",0.09/N2402+J2402,IF(U:U="农发5",0.14/N2402+J2402,IF(U:U="农发7",0.19/N2402+J2402,IF(U:U="农发10",0.19/N2402+J2402,IF(U:U="农发20",0.24/N2402+J2402,IF(U:U="国债1",0.05/N2402+J2402,IF(U:U="国债2",0.05/N2402+J2402,IF(U:U="国债3",0.05/N2402+J2402,IF(U:U="国开0",0,IF(U:U="农发0",0,IF(U:U="国债0",0,IF(U:U="口行0",0,0.1/N2402+J2402)))))))))))))))))))))))))</f>
        <v>1.9491070509521358</v>
      </c>
      <c r="Q2402" s="87">
        <f>O2402</f>
        <v>2.0268999999999999</v>
      </c>
      <c r="R2402" s="88">
        <f t="shared" si="75"/>
        <v>-7.7792949047864157</v>
      </c>
      <c r="S2402" s="88">
        <f t="shared" si="76"/>
        <v>-7.7792949047864157</v>
      </c>
      <c r="T2402" s="15"/>
      <c r="U2402" s="1" t="str">
        <f>IF(I:I="国家开发银行","国开",IF(I:I="中国进出口银行","口行",IF(I:I="中国农业发展银行","农发","国债")))&amp;IF(G:G&lt;1,"0",G2402)</f>
        <v>国开3</v>
      </c>
      <c r="W2402" s="24">
        <v>2.2707000000000002</v>
      </c>
      <c r="X2402" s="22">
        <v>2.2599999999999998</v>
      </c>
    </row>
    <row r="2403" spans="1:24" ht="15.95" hidden="1" customHeight="1" x14ac:dyDescent="0.25">
      <c r="A2403" s="7" t="str">
        <f t="shared" si="79"/>
        <v>190214.IB</v>
      </c>
      <c r="B2403" s="3" t="s">
        <v>367</v>
      </c>
      <c r="C2403" s="3" t="s">
        <v>368</v>
      </c>
      <c r="D2403" s="5">
        <v>43907</v>
      </c>
      <c r="E2403" s="5">
        <v>43910</v>
      </c>
      <c r="F2403" s="4">
        <v>106.7</v>
      </c>
      <c r="G2403" s="4">
        <v>3</v>
      </c>
      <c r="H2403" s="3" t="s">
        <v>12</v>
      </c>
      <c r="I2403" s="3" t="s">
        <v>15</v>
      </c>
      <c r="J2403" s="4">
        <v>2.4333</v>
      </c>
      <c r="K2403" s="30">
        <v>4.62</v>
      </c>
      <c r="L2403" s="4"/>
      <c r="M2403" s="4">
        <v>16.95</v>
      </c>
      <c r="N2403" s="84">
        <f>[1]!b_anal_modidura_cnbd(A2403,D2403,1)</f>
        <v>2.4592000000000001</v>
      </c>
      <c r="O2403" s="85">
        <f>[1]!b_anal_yield_cnbd(A2403,D2403-1,1)</f>
        <v>2.52</v>
      </c>
      <c r="P2403" s="86">
        <f>IF(U:U="国开1",0.09/N2403+J2403,IF(U:U="国开3",0.14/N2403+J2403,IF(U:U="国开5",0.24/N2403+J2403,IF(U:U="国开7",0.24/N2403+J2403,IF(U:U="国开10",0.29/N2403+J2403,IF(U:U="口行1",0.08/N2403+J2403,IF(U:U="口行2",0.08/N2403+J2403,IF(U:U="口行3",0.08/N2403+J2403,IF(U:U="口行5",0.13/N2403+J2403,IF(U:U="口行7",0.13/N2403+J2403,IF(U:U="口行10",0.18/N2403+J2403,IF(U:U="农发1",0.09/N2403+J2403,IF(U:U="农发2",0.09/N2403+J2403,IF(U:U="农发3",0.09/N2403+J2403,IF(U:U="农发5",0.14/N2403+J2403,IF(U:U="农发7",0.19/N2403+J2403,IF(U:U="农发10",0.19/N2403+J2403,IF(U:U="农发20",0.24/N2403+J2403,IF(U:U="国债1",0.05/N2403+J2403,IF(U:U="国债2",0.05/N2403+J2403,IF(U:U="国债3",0.05/N2403+J2403,IF(U:U="国开0",0,IF(U:U="农发0",0,IF(U:U="国债0",0,IF(U:U="口行0",0,0.1/N2403+J2403)))))))))))))))))))))))))</f>
        <v>2.4902290826284972</v>
      </c>
      <c r="Q2403" s="87">
        <v>2.5249999999999999</v>
      </c>
      <c r="R2403" s="88">
        <f t="shared" si="75"/>
        <v>-2.9770917371502836</v>
      </c>
      <c r="S2403" s="88">
        <f t="shared" si="76"/>
        <v>-3.477091737150273</v>
      </c>
      <c r="T2403" s="15"/>
      <c r="U2403" s="1" t="str">
        <f>IF(I:I="国家开发银行","国开",IF(I:I="中国进出口银行","口行",IF(I:I="中国农业发展银行","农发","国债")))&amp;IF(G:G&lt;1,"0",G2403)</f>
        <v>国开3</v>
      </c>
      <c r="W2403" s="24"/>
    </row>
    <row r="2404" spans="1:24" ht="15.95" hidden="1" customHeight="1" x14ac:dyDescent="0.25">
      <c r="A2404" s="7" t="str">
        <f t="shared" si="79"/>
        <v>180203.IB</v>
      </c>
      <c r="B2404" s="3" t="s">
        <v>384</v>
      </c>
      <c r="C2404" s="3" t="s">
        <v>385</v>
      </c>
      <c r="D2404" s="5">
        <v>43909</v>
      </c>
      <c r="E2404" s="5">
        <v>43914</v>
      </c>
      <c r="F2404" s="4">
        <v>40</v>
      </c>
      <c r="G2404" s="4">
        <v>3</v>
      </c>
      <c r="H2404" s="3" t="s">
        <v>12</v>
      </c>
      <c r="I2404" s="3" t="s">
        <v>15</v>
      </c>
      <c r="J2404" s="4">
        <v>1.7432000000000001</v>
      </c>
      <c r="K2404" s="30">
        <v>6.4</v>
      </c>
      <c r="L2404" s="4"/>
      <c r="M2404" s="4">
        <v>4.57</v>
      </c>
      <c r="N2404" s="84">
        <f>[1]!b_anal_modidura_cnbd(A2404,D2404,1)</f>
        <v>0.95379999999999998</v>
      </c>
      <c r="O2404" s="85">
        <f>[1]!b_anal_yield_cnbd(A2404,D2404-1,1)</f>
        <v>2.06</v>
      </c>
      <c r="P2404" s="86">
        <f>IF(U:U="国开1",0.09/N2404+J2404,IF(U:U="国开3",0.14/N2404+J2404,IF(U:U="国开5",0.24/N2404+J2404,IF(U:U="国开7",0.24/N2404+J2404,IF(U:U="国开10",0.29/N2404+J2404,IF(U:U="口行1",0.08/N2404+J2404,IF(U:U="口行2",0.08/N2404+J2404,IF(U:U="口行3",0.08/N2404+J2404,IF(U:U="口行5",0.13/N2404+J2404,IF(U:U="口行7",0.13/N2404+J2404,IF(U:U="口行10",0.18/N2404+J2404,IF(U:U="农发1",0.09/N2404+J2404,IF(U:U="农发2",0.09/N2404+J2404,IF(U:U="农发3",0.09/N2404+J2404,IF(U:U="农发5",0.14/N2404+J2404,IF(U:U="农发7",0.19/N2404+J2404,IF(U:U="农发10",0.19/N2404+J2404,IF(U:U="农发20",0.24/N2404+J2404,IF(U:U="国债1",0.05/N2404+J2404,IF(U:U="国债2",0.05/N2404+J2404,IF(U:U="国债3",0.05/N2404+J2404,IF(U:U="国开0",0,IF(U:U="农发0",0,IF(U:U="国债0",0,IF(U:U="口行0",0,0.1/N2404+J2404)))))))))))))))))))))))))</f>
        <v>1.8899812958691551</v>
      </c>
      <c r="Q2404" s="87">
        <f>O2404</f>
        <v>2.06</v>
      </c>
      <c r="R2404" s="88">
        <f t="shared" si="75"/>
        <v>-17.001870413084497</v>
      </c>
      <c r="S2404" s="88">
        <f t="shared" si="76"/>
        <v>-17.001870413084497</v>
      </c>
      <c r="T2404" s="15"/>
      <c r="U2404" s="1" t="str">
        <f>IF(I:I="国家开发银行","国开",IF(I:I="中国进出口银行","口行",IF(I:I="中国农业发展银行","农发","国债")))&amp;IF(G:G&lt;1,"0",G2404)</f>
        <v>国开3</v>
      </c>
      <c r="W2404" s="26">
        <v>2.1800000000000002</v>
      </c>
      <c r="X2404" s="22">
        <v>1.99</v>
      </c>
    </row>
    <row r="2405" spans="1:24" ht="15.95" hidden="1" customHeight="1" x14ac:dyDescent="0.25">
      <c r="A2405" s="7" t="str">
        <f t="shared" si="79"/>
        <v>190214.IB</v>
      </c>
      <c r="B2405" s="3" t="s">
        <v>412</v>
      </c>
      <c r="C2405" s="3" t="s">
        <v>413</v>
      </c>
      <c r="D2405" s="5">
        <v>43914</v>
      </c>
      <c r="E2405" s="5">
        <v>43916</v>
      </c>
      <c r="F2405" s="4">
        <v>80</v>
      </c>
      <c r="G2405" s="4">
        <v>3</v>
      </c>
      <c r="H2405" s="3" t="s">
        <v>12</v>
      </c>
      <c r="I2405" s="3" t="s">
        <v>15</v>
      </c>
      <c r="J2405" s="4">
        <v>2.2938000000000001</v>
      </c>
      <c r="K2405" s="30">
        <v>4.6100000000000003</v>
      </c>
      <c r="L2405" s="4"/>
      <c r="M2405" s="4">
        <v>3.3</v>
      </c>
      <c r="N2405" s="84">
        <f>[1]!b_anal_modidura_cnbd(A2405,D2405,1)</f>
        <v>2.4445999999999999</v>
      </c>
      <c r="O2405" s="85">
        <f>[1]!b_anal_yield_cnbd(A2405,D2405-1,1)</f>
        <v>2.4205999999999999</v>
      </c>
      <c r="P2405" s="86">
        <f>IF(U:U="国开1",0.09/N2405+J2405,IF(U:U="国开3",0.14/N2405+J2405,IF(U:U="国开5",0.24/N2405+J2405,IF(U:U="国开7",0.24/N2405+J2405,IF(U:U="国开10",0.29/N2405+J2405,IF(U:U="口行1",0.08/N2405+J2405,IF(U:U="口行2",0.08/N2405+J2405,IF(U:U="口行3",0.08/N2405+J2405,IF(U:U="口行5",0.13/N2405+J2405,IF(U:U="口行7",0.13/N2405+J2405,IF(U:U="口行10",0.18/N2405+J2405,IF(U:U="农发1",0.09/N2405+J2405,IF(U:U="农发2",0.09/N2405+J2405,IF(U:U="农发3",0.09/N2405+J2405,IF(U:U="农发5",0.14/N2405+J2405,IF(U:U="农发7",0.19/N2405+J2405,IF(U:U="农发10",0.19/N2405+J2405,IF(U:U="农发20",0.24/N2405+J2405,IF(U:U="国债1",0.05/N2405+J2405,IF(U:U="国债2",0.05/N2405+J2405,IF(U:U="国债3",0.05/N2405+J2405,IF(U:U="国开0",0,IF(U:U="农发0",0,IF(U:U="国债0",0,IF(U:U="口行0",0,0.1/N2405+J2405)))))))))))))))))))))))))</f>
        <v>2.3510690828765441</v>
      </c>
      <c r="Q2405" s="87">
        <v>2.4</v>
      </c>
      <c r="R2405" s="88">
        <f t="shared" si="75"/>
        <v>-6.9530917123455716</v>
      </c>
      <c r="S2405" s="88">
        <f t="shared" si="76"/>
        <v>-4.8930917123455764</v>
      </c>
      <c r="T2405" s="15"/>
      <c r="U2405" s="1" t="str">
        <f>IF(I:I="国家开发银行","国开",IF(I:I="中国进出口银行","口行",IF(I:I="中国农业发展银行","农发","国债")))&amp;IF(G:G&lt;1,"0",G2405)</f>
        <v>国开3</v>
      </c>
    </row>
    <row r="2406" spans="1:24" ht="15.95" hidden="1" customHeight="1" x14ac:dyDescent="0.25">
      <c r="A2406" s="7" t="str">
        <f t="shared" si="79"/>
        <v>180203.IB</v>
      </c>
      <c r="B2406" s="3" t="s">
        <v>422</v>
      </c>
      <c r="C2406" s="3" t="s">
        <v>423</v>
      </c>
      <c r="D2406" s="5">
        <v>43916</v>
      </c>
      <c r="E2406" s="5">
        <v>43920</v>
      </c>
      <c r="F2406" s="4">
        <v>50</v>
      </c>
      <c r="G2406" s="4">
        <v>3</v>
      </c>
      <c r="H2406" s="3" t="s">
        <v>12</v>
      </c>
      <c r="I2406" s="3" t="s">
        <v>15</v>
      </c>
      <c r="J2406" s="4">
        <v>1.5539000000000001</v>
      </c>
      <c r="K2406" s="30">
        <v>4.9800000000000004</v>
      </c>
      <c r="L2406" s="4"/>
      <c r="M2406" s="4">
        <v>1.62</v>
      </c>
      <c r="N2406" s="84">
        <f>[1]!b_anal_modidura_cnbd(A2406,D2406,1)</f>
        <v>0.93689999999999996</v>
      </c>
      <c r="O2406" s="85">
        <f>[1]!b_anal_yield_cnbd(A2406,D2406-1,1)</f>
        <v>1.9167000000000001</v>
      </c>
      <c r="P2406" s="86">
        <f>IF(U:U="国开1",0.09/N2406+J2406,IF(U:U="国开3",0.14/N2406+J2406,IF(U:U="国开5",0.24/N2406+J2406,IF(U:U="国开7",0.24/N2406+J2406,IF(U:U="国开10",0.29/N2406+J2406,IF(U:U="口行1",0.08/N2406+J2406,IF(U:U="口行2",0.08/N2406+J2406,IF(U:U="口行3",0.08/N2406+J2406,IF(U:U="口行5",0.13/N2406+J2406,IF(U:U="口行7",0.13/N2406+J2406,IF(U:U="口行10",0.18/N2406+J2406,IF(U:U="农发1",0.09/N2406+J2406,IF(U:U="农发2",0.09/N2406+J2406,IF(U:U="农发3",0.09/N2406+J2406,IF(U:U="农发5",0.14/N2406+J2406,IF(U:U="农发7",0.19/N2406+J2406,IF(U:U="农发10",0.19/N2406+J2406,IF(U:U="农发20",0.24/N2406+J2406,IF(U:U="国债1",0.05/N2406+J2406,IF(U:U="国债2",0.05/N2406+J2406,IF(U:U="国债3",0.05/N2406+J2406,IF(U:U="国开0",0,IF(U:U="农发0",0,IF(U:U="国债0",0,IF(U:U="口行0",0,0.1/N2406+J2406)))))))))))))))))))))))))</f>
        <v>1.7033289678727721</v>
      </c>
      <c r="Q2406" s="87">
        <f>O2406</f>
        <v>1.9167000000000001</v>
      </c>
      <c r="R2406" s="88">
        <f t="shared" si="75"/>
        <v>-21.337103212722795</v>
      </c>
      <c r="S2406" s="88">
        <f t="shared" si="76"/>
        <v>-21.337103212722795</v>
      </c>
      <c r="T2406" s="15"/>
      <c r="U2406" s="1" t="str">
        <f>IF(I:I="国家开发银行","国开",IF(I:I="中国进出口银行","口行",IF(I:I="中国农业发展银行","农发","国债")))&amp;IF(G:G&lt;1,"0",G2406)</f>
        <v>国开3</v>
      </c>
      <c r="W2406" s="26">
        <v>1.8754999999999999</v>
      </c>
      <c r="X2406" s="22">
        <v>1.9</v>
      </c>
    </row>
    <row r="2407" spans="1:24" ht="15.95" hidden="1" customHeight="1" x14ac:dyDescent="0.25">
      <c r="A2407" s="7" t="str">
        <f t="shared" si="79"/>
        <v>190214.IB</v>
      </c>
      <c r="B2407" s="3" t="s">
        <v>448</v>
      </c>
      <c r="C2407" s="3" t="s">
        <v>449</v>
      </c>
      <c r="D2407" s="5">
        <v>43921</v>
      </c>
      <c r="E2407" s="5">
        <v>43924</v>
      </c>
      <c r="F2407" s="4">
        <v>99.2</v>
      </c>
      <c r="G2407" s="4">
        <v>3</v>
      </c>
      <c r="H2407" s="3" t="s">
        <v>12</v>
      </c>
      <c r="I2407" s="3" t="s">
        <v>15</v>
      </c>
      <c r="J2407" s="4">
        <v>2.1341000000000001</v>
      </c>
      <c r="K2407" s="30">
        <v>5.82</v>
      </c>
      <c r="L2407" s="4"/>
      <c r="M2407" s="4">
        <v>3.96</v>
      </c>
      <c r="N2407" s="84">
        <f>[1]!b_anal_modidura_cnbd(A2407,D2407,1)</f>
        <v>2.4297</v>
      </c>
      <c r="O2407" s="85">
        <f>[1]!b_anal_yield_cnbd(A2407,D2407-1,1)</f>
        <v>2.2707000000000002</v>
      </c>
      <c r="P2407" s="86">
        <f>IF(U:U="国开1",0.09/N2407+J2407,IF(U:U="国开3",0.14/N2407+J2407,IF(U:U="国开5",0.24/N2407+J2407,IF(U:U="国开7",0.24/N2407+J2407,IF(U:U="国开10",0.29/N2407+J2407,IF(U:U="口行1",0.08/N2407+J2407,IF(U:U="口行2",0.08/N2407+J2407,IF(U:U="口行3",0.08/N2407+J2407,IF(U:U="口行5",0.13/N2407+J2407,IF(U:U="口行7",0.13/N2407+J2407,IF(U:U="口行10",0.18/N2407+J2407,IF(U:U="农发1",0.09/N2407+J2407,IF(U:U="农发2",0.09/N2407+J2407,IF(U:U="农发3",0.09/N2407+J2407,IF(U:U="农发5",0.14/N2407+J2407,IF(U:U="农发7",0.19/N2407+J2407,IF(U:U="农发10",0.19/N2407+J2407,IF(U:U="农发20",0.24/N2407+J2407,IF(U:U="国债1",0.05/N2407+J2407,IF(U:U="国债2",0.05/N2407+J2407,IF(U:U="国债3",0.05/N2407+J2407,IF(U:U="国开0",0,IF(U:U="农发0",0,IF(U:U="国债0",0,IF(U:U="口行0",0,0.1/N2407+J2407)))))))))))))))))))))))))</f>
        <v>2.1917202823393835</v>
      </c>
      <c r="Q2407" s="87">
        <v>2.2599999999999998</v>
      </c>
      <c r="R2407" s="88">
        <f t="shared" si="75"/>
        <v>-7.8979717660616622</v>
      </c>
      <c r="S2407" s="88">
        <f t="shared" si="76"/>
        <v>-6.8279717660616246</v>
      </c>
      <c r="T2407" s="15"/>
      <c r="U2407" s="1" t="str">
        <f>IF(I:I="国家开发银行","国开",IF(I:I="中国进出口银行","口行",IF(I:I="中国农业发展银行","农发","国债")))&amp;IF(G:G&lt;1,"0",G2407)</f>
        <v>国开3</v>
      </c>
      <c r="W2407" s="27"/>
    </row>
    <row r="2408" spans="1:24" ht="15.95" hidden="1" customHeight="1" x14ac:dyDescent="0.25">
      <c r="A2408" s="7" t="str">
        <f t="shared" si="79"/>
        <v>180203.IB</v>
      </c>
      <c r="B2408" s="3" t="s">
        <v>471</v>
      </c>
      <c r="C2408" s="3" t="s">
        <v>472</v>
      </c>
      <c r="D2408" s="5">
        <v>43923</v>
      </c>
      <c r="E2408" s="5">
        <v>43929</v>
      </c>
      <c r="F2408" s="4">
        <v>50</v>
      </c>
      <c r="G2408" s="4">
        <v>3</v>
      </c>
      <c r="H2408" s="3" t="s">
        <v>12</v>
      </c>
      <c r="I2408" s="3" t="s">
        <v>15</v>
      </c>
      <c r="J2408" s="4">
        <v>1.4242999999999999</v>
      </c>
      <c r="K2408" s="30">
        <v>4.43</v>
      </c>
      <c r="L2408" s="4"/>
      <c r="M2408" s="4">
        <v>2.2000000000000002</v>
      </c>
      <c r="N2408" s="84">
        <f>[1]!b_anal_modidura_cnbd(A2408,D2408,1)</f>
        <v>0.91959999999999997</v>
      </c>
      <c r="O2408" s="85">
        <f>[1]!b_anal_yield_cnbd(A2408,D2408-1,1)</f>
        <v>1.7250000000000001</v>
      </c>
      <c r="P2408" s="86">
        <f>IF(U:U="国开1",0.09/N2408+J2408,IF(U:U="国开3",0.14/N2408+J2408,IF(U:U="国开5",0.24/N2408+J2408,IF(U:U="国开7",0.24/N2408+J2408,IF(U:U="国开10",0.29/N2408+J2408,IF(U:U="口行1",0.08/N2408+J2408,IF(U:U="口行2",0.08/N2408+J2408,IF(U:U="口行3",0.08/N2408+J2408,IF(U:U="口行5",0.13/N2408+J2408,IF(U:U="口行7",0.13/N2408+J2408,IF(U:U="口行10",0.18/N2408+J2408,IF(U:U="农发1",0.09/N2408+J2408,IF(U:U="农发2",0.09/N2408+J2408,IF(U:U="农发3",0.09/N2408+J2408,IF(U:U="农发5",0.14/N2408+J2408,IF(U:U="农发7",0.19/N2408+J2408,IF(U:U="农发10",0.19/N2408+J2408,IF(U:U="农发20",0.24/N2408+J2408,IF(U:U="国债1",0.05/N2408+J2408,IF(U:U="国债2",0.05/N2408+J2408,IF(U:U="国债3",0.05/N2408+J2408,IF(U:U="国开0",0,IF(U:U="农发0",0,IF(U:U="国债0",0,IF(U:U="口行0",0,0.1/N2408+J2408)))))))))))))))))))))))))</f>
        <v>1.5765401043932143</v>
      </c>
      <c r="Q2408" s="87">
        <f>O2408</f>
        <v>1.7250000000000001</v>
      </c>
      <c r="R2408" s="88">
        <f t="shared" si="75"/>
        <v>-14.845989560678575</v>
      </c>
      <c r="S2408" s="88">
        <f t="shared" si="76"/>
        <v>-14.845989560678575</v>
      </c>
      <c r="T2408" s="15"/>
      <c r="U2408" s="1" t="str">
        <f>IF(I:I="国家开发银行","国开",IF(I:I="中国进出口银行","口行",IF(I:I="中国农业发展银行","农发","国债")))&amp;IF(G:G&lt;1,"0",G2408)</f>
        <v>国开3</v>
      </c>
      <c r="W2408" s="26">
        <v>1.8077000000000001</v>
      </c>
      <c r="X2408" s="22">
        <v>1.7949999999999999</v>
      </c>
    </row>
    <row r="2409" spans="1:24" ht="15.95" hidden="1" customHeight="1" x14ac:dyDescent="0.25">
      <c r="A2409" s="7" t="str">
        <f>B2409</f>
        <v>200202.IB</v>
      </c>
      <c r="B2409" s="3" t="s">
        <v>493</v>
      </c>
      <c r="C2409" s="3" t="s">
        <v>494</v>
      </c>
      <c r="D2409" s="5">
        <v>43928</v>
      </c>
      <c r="E2409" s="5">
        <v>43930</v>
      </c>
      <c r="F2409" s="4">
        <v>80</v>
      </c>
      <c r="G2409" s="4">
        <v>3</v>
      </c>
      <c r="H2409" s="3" t="s">
        <v>12</v>
      </c>
      <c r="I2409" s="3" t="s">
        <v>15</v>
      </c>
      <c r="J2409" s="10">
        <f>[1]!b_info_couponrate(B2409)</f>
        <v>1.86</v>
      </c>
      <c r="K2409" s="30">
        <v>4.8899999999999997</v>
      </c>
      <c r="L2409" s="4"/>
      <c r="M2409" s="4">
        <v>25</v>
      </c>
      <c r="N2409" s="84">
        <f>[1]!b_anal_modidura_cnbd(A2409,E2409,1)</f>
        <v>2.8917999999999999</v>
      </c>
      <c r="O2409" s="89">
        <v>2.1800000000000002</v>
      </c>
      <c r="P2409" s="86">
        <f>IF(U:U="国开1",0.09/N2409+J2409,IF(U:U="国开3",0.14/N2409+J2409,IF(U:U="国开5",0.24/N2409+J2409,IF(U:U="国开7",0.24/N2409+J2409,IF(U:U="国开10",0.29/N2409+J2409,IF(U:U="口行1",0.08/N2409+J2409,IF(U:U="口行2",0.08/N2409+J2409,IF(U:U="口行3",0.08/N2409+J2409,IF(U:U="口行5",0.13/N2409+J2409,IF(U:U="口行7",0.13/N2409+J2409,IF(U:U="口行10",0.18/N2409+J2409,IF(U:U="农发1",0.09/N2409+J2409,IF(U:U="农发2",0.09/N2409+J2409,IF(U:U="农发3",0.09/N2409+J2409,IF(U:U="农发5",0.14/N2409+J2409,IF(U:U="农发7",0.19/N2409+J2409,IF(U:U="农发10",0.19/N2409+J2409,IF(U:U="农发20",0.24/N2409+J2409,IF(U:U="国债1",0.05/N2409+J2409,IF(U:U="国债2",0.05/N2409+J2409,IF(U:U="国债3",0.05/N2409+J2409,IF(U:U="国开0",0,IF(U:U="农发0",0,IF(U:U="国债0",0,IF(U:U="口行0",0,0.1/N2409+J2409)))))))))))))))))))))))))</f>
        <v>1.9084127533024415</v>
      </c>
      <c r="Q2409" s="87">
        <v>1.99</v>
      </c>
      <c r="R2409" s="88">
        <f t="shared" si="75"/>
        <v>-27.158724669755863</v>
      </c>
      <c r="S2409" s="88">
        <f t="shared" si="76"/>
        <v>-8.1587246697558449</v>
      </c>
      <c r="T2409" s="15"/>
      <c r="U2409" s="1" t="str">
        <f>IF(I:I="国家开发银行","国开",IF(I:I="中国进出口银行","口行",IF(I:I="中国农业发展银行","农发","国债")))&amp;IF(G:G&lt;1,"0",G2409)</f>
        <v>国开3</v>
      </c>
    </row>
    <row r="2410" spans="1:24" ht="15.95" hidden="1" customHeight="1" x14ac:dyDescent="0.25">
      <c r="A2410" s="7" t="str">
        <f t="shared" ref="A2410:A2422" si="80">LEFT(B2410,IFERROR(FIND("X",B2410,7),FIND("Z",B2410,7))-1)&amp;".IB"</f>
        <v>180203.IB</v>
      </c>
      <c r="B2410" s="3" t="s">
        <v>513</v>
      </c>
      <c r="C2410" s="3" t="s">
        <v>514</v>
      </c>
      <c r="D2410" s="5">
        <v>43930</v>
      </c>
      <c r="E2410" s="5">
        <v>43934</v>
      </c>
      <c r="F2410" s="4">
        <v>50</v>
      </c>
      <c r="G2410" s="4">
        <v>3</v>
      </c>
      <c r="H2410" s="3" t="s">
        <v>12</v>
      </c>
      <c r="I2410" s="3" t="s">
        <v>15</v>
      </c>
      <c r="J2410" s="4">
        <v>0.98129999999999995</v>
      </c>
      <c r="K2410" s="30">
        <v>4.2300000000000004</v>
      </c>
      <c r="L2410" s="4"/>
      <c r="M2410" s="4">
        <v>4.25</v>
      </c>
      <c r="N2410" s="84">
        <f>[1]!b_anal_modidura_cnbd(A2410,D2410,1)</f>
        <v>0.90459999999999996</v>
      </c>
      <c r="O2410" s="85">
        <f>[1]!b_anal_yield_cnbd(A2410,D2410-1,1)</f>
        <v>1.2498</v>
      </c>
      <c r="P2410" s="86">
        <f>IF(U:U="国开1",0.09/N2410+J2410,IF(U:U="国开3",0.14/N2410+J2410,IF(U:U="国开5",0.24/N2410+J2410,IF(U:U="国开7",0.24/N2410+J2410,IF(U:U="国开10",0.29/N2410+J2410,IF(U:U="口行1",0.08/N2410+J2410,IF(U:U="口行2",0.08/N2410+J2410,IF(U:U="口行3",0.08/N2410+J2410,IF(U:U="口行5",0.13/N2410+J2410,IF(U:U="口行7",0.13/N2410+J2410,IF(U:U="口行10",0.18/N2410+J2410,IF(U:U="农发1",0.09/N2410+J2410,IF(U:U="农发2",0.09/N2410+J2410,IF(U:U="农发3",0.09/N2410+J2410,IF(U:U="农发5",0.14/N2410+J2410,IF(U:U="农发7",0.19/N2410+J2410,IF(U:U="农发10",0.19/N2410+J2410,IF(U:U="农发20",0.24/N2410+J2410,IF(U:U="国债1",0.05/N2410+J2410,IF(U:U="国债2",0.05/N2410+J2410,IF(U:U="国债3",0.05/N2410+J2410,IF(U:U="国开0",0,IF(U:U="农发0",0,IF(U:U="国债0",0,IF(U:U="口行0",0,0.1/N2410+J2410)))))))))))))))))))))))))</f>
        <v>1.1360645368118505</v>
      </c>
      <c r="Q2410" s="87">
        <f>O2410</f>
        <v>1.2498</v>
      </c>
      <c r="R2410" s="88">
        <f t="shared" si="75"/>
        <v>-11.373546318814952</v>
      </c>
      <c r="S2410" s="88">
        <f t="shared" si="76"/>
        <v>-11.373546318814952</v>
      </c>
      <c r="T2410" s="15"/>
      <c r="U2410" s="1" t="str">
        <f>IF(I:I="国家开发银行","国开",IF(I:I="中国进出口银行","口行",IF(I:I="中国农业发展银行","农发","国债")))&amp;IF(G:G&lt;1,"0",G2410)</f>
        <v>国开3</v>
      </c>
    </row>
    <row r="2411" spans="1:24" ht="15.95" hidden="1" customHeight="1" x14ac:dyDescent="0.25">
      <c r="A2411" s="7" t="str">
        <f t="shared" si="80"/>
        <v>200202.IB</v>
      </c>
      <c r="B2411" s="3" t="s">
        <v>543</v>
      </c>
      <c r="C2411" s="3" t="s">
        <v>544</v>
      </c>
      <c r="D2411" s="5">
        <v>43935</v>
      </c>
      <c r="E2411" s="5">
        <v>43938</v>
      </c>
      <c r="F2411" s="4">
        <v>112.4</v>
      </c>
      <c r="G2411" s="4">
        <v>3</v>
      </c>
      <c r="H2411" s="3" t="s">
        <v>12</v>
      </c>
      <c r="I2411" s="3" t="s">
        <v>15</v>
      </c>
      <c r="J2411" s="4">
        <v>1.7698</v>
      </c>
      <c r="K2411" s="30">
        <v>6.23</v>
      </c>
      <c r="L2411" s="4"/>
      <c r="M2411" s="4">
        <v>1.78</v>
      </c>
      <c r="N2411" s="84">
        <f>[1]!b_anal_modidura_cnbd(A2411,D2411,1)</f>
        <v>2.8776999999999999</v>
      </c>
      <c r="O2411" s="85">
        <f>[1]!b_anal_yield_cnbd(A2411,D2411-1,1)</f>
        <v>1.91</v>
      </c>
      <c r="P2411" s="86">
        <f>IF(U:U="国开1",0.09/N2411+J2411,IF(U:U="国开3",0.14/N2411+J2411,IF(U:U="国开5",0.24/N2411+J2411,IF(U:U="国开7",0.24/N2411+J2411,IF(U:U="国开10",0.29/N2411+J2411,IF(U:U="口行1",0.08/N2411+J2411,IF(U:U="口行2",0.08/N2411+J2411,IF(U:U="口行3",0.08/N2411+J2411,IF(U:U="口行5",0.13/N2411+J2411,IF(U:U="口行7",0.13/N2411+J2411,IF(U:U="口行10",0.18/N2411+J2411,IF(U:U="农发1",0.09/N2411+J2411,IF(U:U="农发2",0.09/N2411+J2411,IF(U:U="农发3",0.09/N2411+J2411,IF(U:U="农发5",0.14/N2411+J2411,IF(U:U="农发7",0.19/N2411+J2411,IF(U:U="农发10",0.19/N2411+J2411,IF(U:U="农发20",0.24/N2411+J2411,IF(U:U="国债1",0.05/N2411+J2411,IF(U:U="国债2",0.05/N2411+J2411,IF(U:U="国债3",0.05/N2411+J2411,IF(U:U="国开0",0,IF(U:U="农发0",0,IF(U:U="国债0",0,IF(U:U="口行0",0,0.1/N2411+J2411)))))))))))))))))))))))))</f>
        <v>1.8184499635125273</v>
      </c>
      <c r="Q2411" s="87">
        <v>1.9</v>
      </c>
      <c r="R2411" s="88">
        <f t="shared" si="75"/>
        <v>-9.155003648747261</v>
      </c>
      <c r="S2411" s="88">
        <f t="shared" si="76"/>
        <v>-8.155003648747261</v>
      </c>
      <c r="T2411" s="15"/>
      <c r="U2411" s="1" t="str">
        <f>IF(I:I="国家开发银行","国开",IF(I:I="中国进出口银行","口行",IF(I:I="中国农业发展银行","农发","国债")))&amp;IF(G:G&lt;1,"0",G2411)</f>
        <v>国开3</v>
      </c>
      <c r="W2411" s="24">
        <v>1.7450000000000001</v>
      </c>
    </row>
    <row r="2412" spans="1:24" ht="15.95" hidden="1" customHeight="1" x14ac:dyDescent="0.25">
      <c r="A2412" s="7" t="str">
        <f t="shared" si="80"/>
        <v>180203.IB</v>
      </c>
      <c r="B2412" s="3" t="s">
        <v>561</v>
      </c>
      <c r="C2412" s="3" t="s">
        <v>562</v>
      </c>
      <c r="D2412" s="5">
        <v>43937</v>
      </c>
      <c r="E2412" s="5">
        <v>43942</v>
      </c>
      <c r="F2412" s="4">
        <v>40</v>
      </c>
      <c r="G2412" s="4">
        <v>3</v>
      </c>
      <c r="H2412" s="3" t="s">
        <v>12</v>
      </c>
      <c r="I2412" s="3" t="s">
        <v>15</v>
      </c>
      <c r="J2412" s="4">
        <v>0.90649999999999997</v>
      </c>
      <c r="K2412" s="30">
        <v>5.58</v>
      </c>
      <c r="L2412" s="4"/>
      <c r="M2412" s="4">
        <v>2.1</v>
      </c>
      <c r="N2412" s="84">
        <f>[1]!b_anal_modidura_cnbd(A2412,D2412,1)</f>
        <v>0.8861</v>
      </c>
      <c r="O2412" s="85">
        <f>[1]!b_anal_yield_cnbd(A2412,D2412-1,1)</f>
        <v>1.2745</v>
      </c>
      <c r="P2412" s="86">
        <f>IF(U:U="国开1",0.09/N2412+J2412,IF(U:U="国开3",0.14/N2412+J2412,IF(U:U="国开5",0.24/N2412+J2412,IF(U:U="国开7",0.24/N2412+J2412,IF(U:U="国开10",0.29/N2412+J2412,IF(U:U="口行1",0.08/N2412+J2412,IF(U:U="口行2",0.08/N2412+J2412,IF(U:U="口行3",0.08/N2412+J2412,IF(U:U="口行5",0.13/N2412+J2412,IF(U:U="口行7",0.13/N2412+J2412,IF(U:U="口行10",0.18/N2412+J2412,IF(U:U="农发1",0.09/N2412+J2412,IF(U:U="农发2",0.09/N2412+J2412,IF(U:U="农发3",0.09/N2412+J2412,IF(U:U="农发5",0.14/N2412+J2412,IF(U:U="农发7",0.19/N2412+J2412,IF(U:U="农发10",0.19/N2412+J2412,IF(U:U="农发20",0.24/N2412+J2412,IF(U:U="国债1",0.05/N2412+J2412,IF(U:U="国债2",0.05/N2412+J2412,IF(U:U="国债3",0.05/N2412+J2412,IF(U:U="国开0",0,IF(U:U="农发0",0,IF(U:U="国债0",0,IF(U:U="口行0",0,0.1/N2412+J2412)))))))))))))))))))))))))</f>
        <v>1.0644957115449722</v>
      </c>
      <c r="Q2412" s="87">
        <f>O2412</f>
        <v>1.2745</v>
      </c>
      <c r="R2412" s="88">
        <f t="shared" si="75"/>
        <v>-21.000428845502771</v>
      </c>
      <c r="S2412" s="88">
        <f t="shared" si="76"/>
        <v>-21.000428845502771</v>
      </c>
      <c r="T2412" s="15"/>
      <c r="U2412" s="1" t="str">
        <f>IF(I:I="国家开发银行","国开",IF(I:I="中国进出口银行","口行",IF(I:I="中国农业发展银行","农发","国债")))&amp;IF(G:G&lt;1,"0",G2412)</f>
        <v>国开3</v>
      </c>
    </row>
    <row r="2413" spans="1:24" ht="15.95" hidden="1" customHeight="1" x14ac:dyDescent="0.25">
      <c r="A2413" s="7" t="str">
        <f t="shared" si="80"/>
        <v>200202.IB</v>
      </c>
      <c r="B2413" s="3" t="s">
        <v>590</v>
      </c>
      <c r="C2413" s="3" t="s">
        <v>591</v>
      </c>
      <c r="D2413" s="5">
        <v>43942</v>
      </c>
      <c r="E2413" s="5">
        <v>43944</v>
      </c>
      <c r="F2413" s="4">
        <v>90</v>
      </c>
      <c r="G2413" s="4">
        <v>3</v>
      </c>
      <c r="H2413" s="3" t="s">
        <v>12</v>
      </c>
      <c r="I2413" s="3" t="s">
        <v>15</v>
      </c>
      <c r="J2413" s="4">
        <v>1.6961999999999999</v>
      </c>
      <c r="K2413" s="30">
        <v>3.51</v>
      </c>
      <c r="L2413" s="4"/>
      <c r="M2413" s="4">
        <v>7.68</v>
      </c>
      <c r="N2413" s="84">
        <f>[1]!b_anal_modidura_cnbd(A2413,D2413,1)</f>
        <v>2.8618999999999999</v>
      </c>
      <c r="O2413" s="85">
        <f>[1]!b_anal_yield_cnbd(A2413,D2413-1,1)</f>
        <v>1.79</v>
      </c>
      <c r="P2413" s="86">
        <f>IF(U:U="国开1",0.09/N2413+J2413,IF(U:U="国开3",0.14/N2413+J2413,IF(U:U="国开5",0.24/N2413+J2413,IF(U:U="国开7",0.24/N2413+J2413,IF(U:U="国开10",0.29/N2413+J2413,IF(U:U="口行1",0.08/N2413+J2413,IF(U:U="口行2",0.08/N2413+J2413,IF(U:U="口行3",0.08/N2413+J2413,IF(U:U="口行5",0.13/N2413+J2413,IF(U:U="口行7",0.13/N2413+J2413,IF(U:U="口行10",0.18/N2413+J2413,IF(U:U="农发1",0.09/N2413+J2413,IF(U:U="农发2",0.09/N2413+J2413,IF(U:U="农发3",0.09/N2413+J2413,IF(U:U="农发5",0.14/N2413+J2413,IF(U:U="农发7",0.19/N2413+J2413,IF(U:U="农发10",0.19/N2413+J2413,IF(U:U="农发20",0.24/N2413+J2413,IF(U:U="国债1",0.05/N2413+J2413,IF(U:U="国债2",0.05/N2413+J2413,IF(U:U="国债3",0.05/N2413+J2413,IF(U:U="国开0",0,IF(U:U="农发0",0,IF(U:U="国债0",0,IF(U:U="口行0",0,0.1/N2413+J2413)))))))))))))))))))))))))</f>
        <v>1.745118550613229</v>
      </c>
      <c r="Q2413" s="87">
        <v>1.7949999999999999</v>
      </c>
      <c r="R2413" s="88">
        <f t="shared" si="75"/>
        <v>-4.4881449386771077</v>
      </c>
      <c r="S2413" s="88">
        <f t="shared" si="76"/>
        <v>-4.9881449386770971</v>
      </c>
      <c r="T2413" s="15"/>
      <c r="U2413" s="1" t="str">
        <f>IF(I:I="国家开发银行","国开",IF(I:I="中国进出口银行","口行",IF(I:I="中国农业发展银行","农发","国债")))&amp;IF(G:G&lt;1,"0",G2413)</f>
        <v>国开3</v>
      </c>
      <c r="W2413" s="24">
        <v>1.87</v>
      </c>
    </row>
    <row r="2414" spans="1:24" ht="15.95" hidden="1" customHeight="1" x14ac:dyDescent="0.25">
      <c r="A2414" s="7" t="str">
        <f t="shared" si="80"/>
        <v>180203.IB</v>
      </c>
      <c r="B2414" s="3" t="s">
        <v>606</v>
      </c>
      <c r="C2414" s="3" t="s">
        <v>607</v>
      </c>
      <c r="D2414" s="5">
        <v>43944</v>
      </c>
      <c r="E2414" s="5">
        <v>43948</v>
      </c>
      <c r="F2414" s="4">
        <v>60</v>
      </c>
      <c r="G2414" s="4">
        <v>3</v>
      </c>
      <c r="H2414" s="3" t="s">
        <v>12</v>
      </c>
      <c r="I2414" s="3" t="s">
        <v>15</v>
      </c>
      <c r="J2414" s="4">
        <v>0.84519999999999995</v>
      </c>
      <c r="K2414" s="30">
        <v>4.22</v>
      </c>
      <c r="L2414" s="4"/>
      <c r="M2414" s="4">
        <v>2.04</v>
      </c>
      <c r="N2414" s="84">
        <f>[1]!b_anal_modidura_cnbd(A2414,D2414,1)</f>
        <v>0.86809999999999998</v>
      </c>
      <c r="O2414" s="85">
        <f>[1]!b_anal_yield_cnbd(A2414,D2414-1,1)</f>
        <v>1.1724000000000001</v>
      </c>
      <c r="P2414" s="86">
        <f>IF(U:U="国开1",0.09/N2414+J2414,IF(U:U="国开3",0.14/N2414+J2414,IF(U:U="国开5",0.24/N2414+J2414,IF(U:U="国开7",0.24/N2414+J2414,IF(U:U="国开10",0.29/N2414+J2414,IF(U:U="口行1",0.08/N2414+J2414,IF(U:U="口行2",0.08/N2414+J2414,IF(U:U="口行3",0.08/N2414+J2414,IF(U:U="口行5",0.13/N2414+J2414,IF(U:U="口行7",0.13/N2414+J2414,IF(U:U="口行10",0.18/N2414+J2414,IF(U:U="农发1",0.09/N2414+J2414,IF(U:U="农发2",0.09/N2414+J2414,IF(U:U="农发3",0.09/N2414+J2414,IF(U:U="农发5",0.14/N2414+J2414,IF(U:U="农发7",0.19/N2414+J2414,IF(U:U="农发10",0.19/N2414+J2414,IF(U:U="农发20",0.24/N2414+J2414,IF(U:U="国债1",0.05/N2414+J2414,IF(U:U="国债2",0.05/N2414+J2414,IF(U:U="国债3",0.05/N2414+J2414,IF(U:U="国开0",0,IF(U:U="农发0",0,IF(U:U="国债0",0,IF(U:U="口行0",0,0.1/N2414+J2414)))))))))))))))))))))))))</f>
        <v>1.0064717428867642</v>
      </c>
      <c r="Q2414" s="87">
        <f>O2414</f>
        <v>1.1724000000000001</v>
      </c>
      <c r="R2414" s="88">
        <f t="shared" si="75"/>
        <v>-16.592825711323588</v>
      </c>
      <c r="S2414" s="88">
        <f t="shared" si="76"/>
        <v>-16.592825711323588</v>
      </c>
      <c r="T2414" s="15"/>
      <c r="U2414" s="1" t="str">
        <f>IF(I:I="国家开发银行","国开",IF(I:I="中国进出口银行","口行",IF(I:I="中国农业发展银行","农发","国债")))&amp;IF(G:G&lt;1,"0",G2414)</f>
        <v>国开3</v>
      </c>
      <c r="W2414" s="24" t="e">
        <v>#NAME?</v>
      </c>
    </row>
    <row r="2415" spans="1:24" ht="15.95" hidden="1" customHeight="1" x14ac:dyDescent="0.25">
      <c r="A2415" s="7" t="str">
        <f t="shared" si="80"/>
        <v>180203.IB</v>
      </c>
      <c r="B2415" s="3" t="s">
        <v>620</v>
      </c>
      <c r="C2415" s="3" t="s">
        <v>621</v>
      </c>
      <c r="D2415" s="5">
        <v>43949</v>
      </c>
      <c r="E2415" s="5">
        <v>43951</v>
      </c>
      <c r="F2415" s="4">
        <v>60</v>
      </c>
      <c r="G2415" s="4">
        <v>3</v>
      </c>
      <c r="H2415" s="3" t="s">
        <v>12</v>
      </c>
      <c r="I2415" s="3" t="s">
        <v>15</v>
      </c>
      <c r="J2415" s="4">
        <v>0.87590000000000001</v>
      </c>
      <c r="K2415" s="30">
        <v>3.35</v>
      </c>
      <c r="L2415" s="4"/>
      <c r="M2415" s="4">
        <v>2.73</v>
      </c>
      <c r="N2415" s="84">
        <f>[1]!b_anal_modidura_cnbd(A2415,D2415,1)</f>
        <v>0.85399999999999998</v>
      </c>
      <c r="O2415" s="85">
        <f>[1]!b_anal_yield_cnbd(A2415,D2415-1,1)</f>
        <v>1.17</v>
      </c>
      <c r="P2415" s="86">
        <f>IF(U:U="国开1",0.09/N2415+J2415,IF(U:U="国开3",0.14/N2415+J2415,IF(U:U="国开5",0.24/N2415+J2415,IF(U:U="国开7",0.24/N2415+J2415,IF(U:U="国开10",0.29/N2415+J2415,IF(U:U="口行1",0.08/N2415+J2415,IF(U:U="口行2",0.08/N2415+J2415,IF(U:U="口行3",0.08/N2415+J2415,IF(U:U="口行5",0.13/N2415+J2415,IF(U:U="口行7",0.13/N2415+J2415,IF(U:U="口行10",0.18/N2415+J2415,IF(U:U="农发1",0.09/N2415+J2415,IF(U:U="农发2",0.09/N2415+J2415,IF(U:U="农发3",0.09/N2415+J2415,IF(U:U="农发5",0.14/N2415+J2415,IF(U:U="农发7",0.19/N2415+J2415,IF(U:U="农发10",0.19/N2415+J2415,IF(U:U="农发20",0.24/N2415+J2415,IF(U:U="国债1",0.05/N2415+J2415,IF(U:U="国债2",0.05/N2415+J2415,IF(U:U="国债3",0.05/N2415+J2415,IF(U:U="国开0",0,IF(U:U="农发0",0,IF(U:U="国债0",0,IF(U:U="口行0",0,0.1/N2415+J2415)))))))))))))))))))))))))</f>
        <v>1.0398344262295083</v>
      </c>
      <c r="Q2415" s="87">
        <f>O2415</f>
        <v>1.17</v>
      </c>
      <c r="R2415" s="88">
        <f t="shared" si="75"/>
        <v>-13.016557377049164</v>
      </c>
      <c r="S2415" s="88">
        <f t="shared" si="76"/>
        <v>-13.016557377049164</v>
      </c>
      <c r="T2415" s="15"/>
      <c r="U2415" s="1" t="str">
        <f>IF(I:I="国家开发银行","国开",IF(I:I="中国进出口银行","口行",IF(I:I="中国农业发展银行","农发","国债")))&amp;IF(G:G&lt;1,"0",G2415)</f>
        <v>国开3</v>
      </c>
      <c r="W2415" s="26">
        <v>1.92</v>
      </c>
    </row>
    <row r="2416" spans="1:24" ht="15.95" hidden="1" customHeight="1" x14ac:dyDescent="0.25">
      <c r="A2416" s="7" t="str">
        <f t="shared" si="80"/>
        <v>200202.IB</v>
      </c>
      <c r="B2416" s="3" t="s">
        <v>646</v>
      </c>
      <c r="C2416" s="3" t="s">
        <v>647</v>
      </c>
      <c r="D2416" s="5">
        <v>43951</v>
      </c>
      <c r="E2416" s="5">
        <v>43959</v>
      </c>
      <c r="F2416" s="4">
        <v>105.8</v>
      </c>
      <c r="G2416" s="4">
        <v>3</v>
      </c>
      <c r="H2416" s="3" t="s">
        <v>12</v>
      </c>
      <c r="I2416" s="3" t="s">
        <v>15</v>
      </c>
      <c r="J2416" s="4">
        <v>1.6255999999999999</v>
      </c>
      <c r="K2416" s="30">
        <v>4.58</v>
      </c>
      <c r="L2416" s="4"/>
      <c r="M2416" s="4">
        <v>1.93</v>
      </c>
      <c r="N2416" s="84">
        <f>[1]!b_anal_modidura_cnbd(A2416,D2416,1)</f>
        <v>2.8384</v>
      </c>
      <c r="O2416" s="85">
        <f>[1]!b_anal_yield_cnbd(A2416,D2416-1,1)</f>
        <v>1.7450000000000001</v>
      </c>
      <c r="P2416" s="86">
        <f>IF(U:U="国开1",0.09/N2416+J2416,IF(U:U="国开3",0.14/N2416+J2416,IF(U:U="国开5",0.24/N2416+J2416,IF(U:U="国开7",0.24/N2416+J2416,IF(U:U="国开10",0.29/N2416+J2416,IF(U:U="口行1",0.08/N2416+J2416,IF(U:U="口行2",0.08/N2416+J2416,IF(U:U="口行3",0.08/N2416+J2416,IF(U:U="口行5",0.13/N2416+J2416,IF(U:U="口行7",0.13/N2416+J2416,IF(U:U="口行10",0.18/N2416+J2416,IF(U:U="农发1",0.09/N2416+J2416,IF(U:U="农发2",0.09/N2416+J2416,IF(U:U="农发3",0.09/N2416+J2416,IF(U:U="农发5",0.14/N2416+J2416,IF(U:U="农发7",0.19/N2416+J2416,IF(U:U="农发10",0.19/N2416+J2416,IF(U:U="农发20",0.24/N2416+J2416,IF(U:U="国债1",0.05/N2416+J2416,IF(U:U="国债2",0.05/N2416+J2416,IF(U:U="国债3",0.05/N2416+J2416,IF(U:U="国开0",0,IF(U:U="农发0",0,IF(U:U="国债0",0,IF(U:U="口行0",0,0.1/N2416+J2416)))))))))))))))))))))))))</f>
        <v>1.6749235625704622</v>
      </c>
      <c r="Q2416" s="90">
        <v>1.75</v>
      </c>
      <c r="R2416" s="88">
        <f t="shared" si="75"/>
        <v>-7.0076437429537952</v>
      </c>
      <c r="S2416" s="88">
        <f t="shared" si="76"/>
        <v>-7.5076437429537846</v>
      </c>
      <c r="T2416" s="15"/>
      <c r="U2416" s="1" t="str">
        <f>IF(I:I="国家开发银行","国开",IF(I:I="中国进出口银行","口行",IF(I:I="中国农业发展银行","农发","国债")))&amp;IF(G:G&lt;1,"0",G2416)</f>
        <v>国开3</v>
      </c>
      <c r="W2416" s="26" t="e">
        <v>#NAME?</v>
      </c>
      <c r="X2416" s="22">
        <v>2.08</v>
      </c>
    </row>
    <row r="2417" spans="1:24" ht="15.95" hidden="1" customHeight="1" x14ac:dyDescent="0.25">
      <c r="A2417" s="7" t="str">
        <f t="shared" si="80"/>
        <v>180203.IB</v>
      </c>
      <c r="B2417" s="3" t="s">
        <v>668</v>
      </c>
      <c r="C2417" s="3" t="s">
        <v>669</v>
      </c>
      <c r="D2417" s="5">
        <v>43958</v>
      </c>
      <c r="E2417" s="5">
        <v>43962</v>
      </c>
      <c r="F2417" s="4">
        <v>60</v>
      </c>
      <c r="G2417" s="4">
        <v>3</v>
      </c>
      <c r="H2417" s="3" t="s">
        <v>12</v>
      </c>
      <c r="I2417" s="3" t="s">
        <v>15</v>
      </c>
      <c r="J2417" s="4">
        <v>1.0605</v>
      </c>
      <c r="K2417" s="30">
        <v>3.01</v>
      </c>
      <c r="L2417" s="4"/>
      <c r="M2417" s="4">
        <v>2.35</v>
      </c>
      <c r="N2417" s="84">
        <f>[1]!b_anal_modidura_cnbd(A2417,D2417,1)</f>
        <v>0.82950000000000002</v>
      </c>
      <c r="O2417" s="85">
        <f>[1]!b_anal_yield_cnbd(A2417,D2417-1,1)</f>
        <v>1.23</v>
      </c>
      <c r="P2417" s="86">
        <f>IF(U:U="国开1",0.09/N2417+J2417,IF(U:U="国开3",0.14/N2417+J2417,IF(U:U="国开5",0.24/N2417+J2417,IF(U:U="国开7",0.24/N2417+J2417,IF(U:U="国开10",0.29/N2417+J2417,IF(U:U="口行1",0.08/N2417+J2417,IF(U:U="口行2",0.08/N2417+J2417,IF(U:U="口行3",0.08/N2417+J2417,IF(U:U="口行5",0.13/N2417+J2417,IF(U:U="口行7",0.13/N2417+J2417,IF(U:U="口行10",0.18/N2417+J2417,IF(U:U="农发1",0.09/N2417+J2417,IF(U:U="农发2",0.09/N2417+J2417,IF(U:U="农发3",0.09/N2417+J2417,IF(U:U="农发5",0.14/N2417+J2417,IF(U:U="农发7",0.19/N2417+J2417,IF(U:U="农发10",0.19/N2417+J2417,IF(U:U="农发20",0.24/N2417+J2417,IF(U:U="国债1",0.05/N2417+J2417,IF(U:U="国债2",0.05/N2417+J2417,IF(U:U="国债3",0.05/N2417+J2417,IF(U:U="国开0",0,IF(U:U="农发0",0,IF(U:U="国债0",0,IF(U:U="口行0",0,0.1/N2417+J2417)))))))))))))))))))))))))</f>
        <v>1.2292763713080168</v>
      </c>
      <c r="Q2417" s="87">
        <f>O2417</f>
        <v>1.23</v>
      </c>
      <c r="R2417" s="88">
        <f t="shared" si="75"/>
        <v>-7.2362869198316915E-2</v>
      </c>
      <c r="S2417" s="88">
        <f t="shared" si="76"/>
        <v>-7.2362869198316915E-2</v>
      </c>
      <c r="T2417" s="15"/>
      <c r="U2417" s="1" t="str">
        <f>IF(I:I="国家开发银行","国开",IF(I:I="中国进出口银行","口行",IF(I:I="中国农业发展银行","农发","国债")))&amp;IF(G:G&lt;1,"0",G2417)</f>
        <v>国开3</v>
      </c>
      <c r="W2417" s="26" t="e">
        <v>#NAME?</v>
      </c>
      <c r="X2417" s="22">
        <v>2.2999999999999998</v>
      </c>
    </row>
    <row r="2418" spans="1:24" ht="15.95" hidden="1" customHeight="1" x14ac:dyDescent="0.25">
      <c r="A2418" s="7" t="str">
        <f t="shared" si="80"/>
        <v>200202.IB</v>
      </c>
      <c r="B2418" s="3" t="s">
        <v>684</v>
      </c>
      <c r="C2418" s="3" t="s">
        <v>685</v>
      </c>
      <c r="D2418" s="5">
        <v>43959</v>
      </c>
      <c r="E2418" s="5">
        <v>43963</v>
      </c>
      <c r="F2418" s="4">
        <v>70</v>
      </c>
      <c r="G2418" s="4">
        <v>3</v>
      </c>
      <c r="H2418" s="3" t="s">
        <v>12</v>
      </c>
      <c r="I2418" s="3" t="s">
        <v>15</v>
      </c>
      <c r="J2418" s="4">
        <v>1.8126</v>
      </c>
      <c r="K2418" s="30">
        <v>3.72</v>
      </c>
      <c r="L2418" s="4"/>
      <c r="M2418" s="4">
        <v>2.14</v>
      </c>
      <c r="N2418" s="84">
        <f>[1]!b_anal_modidura_cnbd(A2418,D2418,1)</f>
        <v>2.8134999999999999</v>
      </c>
      <c r="O2418" s="85">
        <f>[1]!b_anal_yield_cnbd(A2418,D2418-1,1)</f>
        <v>1.87</v>
      </c>
      <c r="P2418" s="86">
        <f>IF(U:U="国开1",0.09/N2418+J2418,IF(U:U="国开3",0.14/N2418+J2418,IF(U:U="国开5",0.24/N2418+J2418,IF(U:U="国开7",0.24/N2418+J2418,IF(U:U="国开10",0.29/N2418+J2418,IF(U:U="口行1",0.08/N2418+J2418,IF(U:U="口行2",0.08/N2418+J2418,IF(U:U="口行3",0.08/N2418+J2418,IF(U:U="口行5",0.13/N2418+J2418,IF(U:U="口行7",0.13/N2418+J2418,IF(U:U="口行10",0.18/N2418+J2418,IF(U:U="农发1",0.09/N2418+J2418,IF(U:U="农发2",0.09/N2418+J2418,IF(U:U="农发3",0.09/N2418+J2418,IF(U:U="农发5",0.14/N2418+J2418,IF(U:U="农发7",0.19/N2418+J2418,IF(U:U="农发10",0.19/N2418+J2418,IF(U:U="农发20",0.24/N2418+J2418,IF(U:U="国债1",0.05/N2418+J2418,IF(U:U="国债2",0.05/N2418+J2418,IF(U:U="国债3",0.05/N2418+J2418,IF(U:U="国开0",0,IF(U:U="农发0",0,IF(U:U="国债0",0,IF(U:U="口行0",0,0.1/N2418+J2418)))))))))))))))))))))))))</f>
        <v>1.8623600853030033</v>
      </c>
      <c r="Q2418" s="90">
        <v>1.87</v>
      </c>
      <c r="R2418" s="88">
        <f t="shared" si="75"/>
        <v>-0.76399146969967635</v>
      </c>
      <c r="S2418" s="88">
        <f t="shared" si="76"/>
        <v>-0.76399146969967635</v>
      </c>
      <c r="T2418" s="15"/>
      <c r="U2418" s="1" t="str">
        <f>IF(I:I="国家开发银行","国开",IF(I:I="中国进出口银行","口行",IF(I:I="中国农业发展银行","农发","国债")))&amp;IF(G:G&lt;1,"0",G2418)</f>
        <v>国开3</v>
      </c>
      <c r="W2418" s="26"/>
    </row>
    <row r="2419" spans="1:24" ht="15.95" hidden="1" customHeight="1" x14ac:dyDescent="0.25">
      <c r="A2419" s="7" t="str">
        <f t="shared" si="80"/>
        <v>200202.IB</v>
      </c>
      <c r="B2419" s="3" t="s">
        <v>696</v>
      </c>
      <c r="C2419" s="3" t="s">
        <v>697</v>
      </c>
      <c r="D2419" s="5">
        <v>43963</v>
      </c>
      <c r="E2419" s="5">
        <v>43966</v>
      </c>
      <c r="F2419" s="4">
        <v>81.3</v>
      </c>
      <c r="G2419" s="4">
        <v>3</v>
      </c>
      <c r="H2419" s="3" t="s">
        <v>12</v>
      </c>
      <c r="I2419" s="3" t="s">
        <v>15</v>
      </c>
      <c r="J2419" s="4">
        <v>1.85</v>
      </c>
      <c r="K2419" s="30">
        <v>6.23</v>
      </c>
      <c r="L2419" s="4"/>
      <c r="M2419" s="4">
        <v>10</v>
      </c>
      <c r="N2419" s="84">
        <f>[1]!b_anal_modidura_cnbd(A2419,D2419,1)</f>
        <v>2.8007</v>
      </c>
      <c r="O2419" s="85">
        <f>[1]!b_anal_yield_cnbd(A2419,D2419-1,1)</f>
        <v>1.98</v>
      </c>
      <c r="P2419" s="86">
        <f>IF(U:U="国开1",0.09/N2419+J2419,IF(U:U="国开3",0.14/N2419+J2419,IF(U:U="国开5",0.24/N2419+J2419,IF(U:U="国开7",0.24/N2419+J2419,IF(U:U="国开10",0.29/N2419+J2419,IF(U:U="口行1",0.08/N2419+J2419,IF(U:U="口行2",0.08/N2419+J2419,IF(U:U="口行3",0.08/N2419+J2419,IF(U:U="口行5",0.13/N2419+J2419,IF(U:U="口行7",0.13/N2419+J2419,IF(U:U="口行10",0.18/N2419+J2419,IF(U:U="农发1",0.09/N2419+J2419,IF(U:U="农发2",0.09/N2419+J2419,IF(U:U="农发3",0.09/N2419+J2419,IF(U:U="农发5",0.14/N2419+J2419,IF(U:U="农发7",0.19/N2419+J2419,IF(U:U="农发10",0.19/N2419+J2419,IF(U:U="农发20",0.24/N2419+J2419,IF(U:U="国债1",0.05/N2419+J2419,IF(U:U="国债2",0.05/N2419+J2419,IF(U:U="国债3",0.05/N2419+J2419,IF(U:U="国开0",0,IF(U:U="农发0",0,IF(U:U="国债0",0,IF(U:U="口行0",0,0.1/N2419+J2419)))))))))))))))))))))))))</f>
        <v>1.899987503124219</v>
      </c>
      <c r="Q2419" s="90">
        <v>1.93</v>
      </c>
      <c r="R2419" s="88">
        <f t="shared" si="75"/>
        <v>-8.0012496875780936</v>
      </c>
      <c r="S2419" s="88">
        <f t="shared" si="76"/>
        <v>-3.0012496875780892</v>
      </c>
      <c r="T2419" s="15"/>
      <c r="U2419" s="1" t="str">
        <f>IF(I:I="国家开发银行","国开",IF(I:I="中国进出口银行","口行",IF(I:I="中国农业发展银行","农发","国债")))&amp;IF(G:G&lt;1,"0",G2419)</f>
        <v>国开3</v>
      </c>
      <c r="V2419" s="5">
        <v>43832</v>
      </c>
      <c r="W2419" s="27">
        <v>3.2700999999999998</v>
      </c>
      <c r="X2419" s="22">
        <v>3.29</v>
      </c>
    </row>
    <row r="2420" spans="1:24" ht="15.95" hidden="1" customHeight="1" x14ac:dyDescent="0.25">
      <c r="A2420" s="7" t="str">
        <f t="shared" si="80"/>
        <v>200202.IB</v>
      </c>
      <c r="B2420" s="3" t="s">
        <v>745</v>
      </c>
      <c r="C2420" s="3" t="s">
        <v>746</v>
      </c>
      <c r="D2420" s="5">
        <v>43970</v>
      </c>
      <c r="E2420" s="5">
        <v>43972</v>
      </c>
      <c r="F2420" s="4">
        <v>70</v>
      </c>
      <c r="G2420" s="4">
        <v>3</v>
      </c>
      <c r="H2420" s="3" t="s">
        <v>12</v>
      </c>
      <c r="I2420" s="3" t="s">
        <v>15</v>
      </c>
      <c r="J2420" s="4">
        <v>1.9039999999999999</v>
      </c>
      <c r="K2420" s="30">
        <v>2.76</v>
      </c>
      <c r="L2420" s="4"/>
      <c r="M2420" s="4">
        <v>3.22</v>
      </c>
      <c r="N2420" s="84">
        <f>[1]!b_anal_modidura_cnbd(A2420,D2420,1)</f>
        <v>2.7812999999999999</v>
      </c>
      <c r="O2420" s="85">
        <f>[1]!b_anal_yield_cnbd(A2420,D2420-1,1)</f>
        <v>1.92</v>
      </c>
      <c r="P2420" s="86">
        <f>IF(U:U="国开1",0.09/N2420+J2420,IF(U:U="国开3",0.14/N2420+J2420,IF(U:U="国开5",0.24/N2420+J2420,IF(U:U="国开7",0.24/N2420+J2420,IF(U:U="国开10",0.29/N2420+J2420,IF(U:U="口行1",0.08/N2420+J2420,IF(U:U="口行2",0.08/N2420+J2420,IF(U:U="口行3",0.08/N2420+J2420,IF(U:U="口行5",0.13/N2420+J2420,IF(U:U="口行7",0.13/N2420+J2420,IF(U:U="口行10",0.18/N2420+J2420,IF(U:U="农发1",0.09/N2420+J2420,IF(U:U="农发2",0.09/N2420+J2420,IF(U:U="农发3",0.09/N2420+J2420,IF(U:U="农发5",0.14/N2420+J2420,IF(U:U="农发7",0.19/N2420+J2420,IF(U:U="农发10",0.19/N2420+J2420,IF(U:U="农发20",0.24/N2420+J2420,IF(U:U="国债1",0.05/N2420+J2420,IF(U:U="国债2",0.05/N2420+J2420,IF(U:U="国债3",0.05/N2420+J2420,IF(U:U="国开0",0,IF(U:U="农发0",0,IF(U:U="国债0",0,IF(U:U="口行0",0,0.1/N2420+J2420)))))))))))))))))))))))))</f>
        <v>1.9543361737317082</v>
      </c>
      <c r="Q2420" s="90">
        <v>1.95</v>
      </c>
      <c r="R2420" s="88">
        <f t="shared" si="75"/>
        <v>3.4336173731708275</v>
      </c>
      <c r="S2420" s="88">
        <f t="shared" si="76"/>
        <v>0.43361737317082483</v>
      </c>
      <c r="T2420" s="15"/>
      <c r="U2420" s="1" t="str">
        <f>IF(I:I="国家开发银行","国开",IF(I:I="中国进出口银行","口行",IF(I:I="中国农业发展银行","农发","国债")))&amp;IF(G:G&lt;1,"0",G2420)</f>
        <v>国开3</v>
      </c>
      <c r="V2420" s="5">
        <v>43837</v>
      </c>
      <c r="W2420" s="24">
        <v>3.29</v>
      </c>
      <c r="X2420" s="22">
        <v>3.2949999999999999</v>
      </c>
    </row>
    <row r="2421" spans="1:24" ht="15.95" hidden="1" customHeight="1" x14ac:dyDescent="0.25">
      <c r="A2421" s="7" t="str">
        <f t="shared" si="80"/>
        <v>200202.IB</v>
      </c>
      <c r="B2421" s="3" t="s">
        <v>791</v>
      </c>
      <c r="C2421" s="3" t="s">
        <v>792</v>
      </c>
      <c r="D2421" s="5">
        <v>43977</v>
      </c>
      <c r="E2421" s="5">
        <v>43980</v>
      </c>
      <c r="F2421" s="4">
        <v>85.3</v>
      </c>
      <c r="G2421" s="4">
        <v>3</v>
      </c>
      <c r="H2421" s="3" t="s">
        <v>12</v>
      </c>
      <c r="I2421" s="3" t="s">
        <v>15</v>
      </c>
      <c r="J2421" s="4">
        <v>2.0607000000000002</v>
      </c>
      <c r="K2421" s="30">
        <v>3.27</v>
      </c>
      <c r="L2421" s="4"/>
      <c r="M2421" s="4">
        <v>2.25</v>
      </c>
      <c r="N2421" s="84">
        <f>[1]!b_anal_modidura_cnbd(A2421,D2421,1)</f>
        <v>2.7570000000000001</v>
      </c>
      <c r="O2421" s="85">
        <f>[1]!b_anal_yield_cnbd(A2421,D2421-1,1)</f>
        <v>2.0198999999999998</v>
      </c>
      <c r="P2421" s="86">
        <f>IF(U:U="国开1",0.09/N2421+J2421,IF(U:U="国开3",0.14/N2421+J2421,IF(U:U="国开5",0.24/N2421+J2421,IF(U:U="国开7",0.24/N2421+J2421,IF(U:U="国开10",0.29/N2421+J2421,IF(U:U="口行1",0.08/N2421+J2421,IF(U:U="口行2",0.08/N2421+J2421,IF(U:U="口行3",0.08/N2421+J2421,IF(U:U="口行5",0.13/N2421+J2421,IF(U:U="口行7",0.13/N2421+J2421,IF(U:U="口行10",0.18/N2421+J2421,IF(U:U="农发1",0.09/N2421+J2421,IF(U:U="农发2",0.09/N2421+J2421,IF(U:U="农发3",0.09/N2421+J2421,IF(U:U="农发5",0.14/N2421+J2421,IF(U:U="农发7",0.19/N2421+J2421,IF(U:U="农发10",0.19/N2421+J2421,IF(U:U="农发20",0.24/N2421+J2421,IF(U:U="国债1",0.05/N2421+J2421,IF(U:U="国债2",0.05/N2421+J2421,IF(U:U="国债3",0.05/N2421+J2421,IF(U:U="国开0",0,IF(U:U="农发0",0,IF(U:U="国债0",0,IF(U:U="口行0",0,0.1/N2421+J2421)))))))))))))))))))))))))</f>
        <v>2.1114798331519768</v>
      </c>
      <c r="Q2421" s="87">
        <v>2.08</v>
      </c>
      <c r="R2421" s="88">
        <f t="shared" si="75"/>
        <v>9.1579833151977041</v>
      </c>
      <c r="S2421" s="88">
        <f t="shared" si="76"/>
        <v>3.1479833151976777</v>
      </c>
      <c r="T2421" s="15"/>
      <c r="U2421" s="1" t="str">
        <f>IF(I:I="国家开发银行","国开",IF(I:I="中国进出口银行","口行",IF(I:I="中国农业发展银行","农发","国债")))&amp;IF(G:G&lt;1,"0",G2421)</f>
        <v>国开3</v>
      </c>
      <c r="V2421" s="5">
        <v>43844</v>
      </c>
      <c r="W2421" s="21">
        <v>3.2637999999999998</v>
      </c>
      <c r="X2421" s="22">
        <v>3.28</v>
      </c>
    </row>
    <row r="2422" spans="1:24" ht="15.95" hidden="1" customHeight="1" x14ac:dyDescent="0.25">
      <c r="A2422" s="7" t="str">
        <f t="shared" si="80"/>
        <v>200202.IB</v>
      </c>
      <c r="B2422" s="3" t="s">
        <v>838</v>
      </c>
      <c r="C2422" s="3" t="s">
        <v>839</v>
      </c>
      <c r="D2422" s="5">
        <v>43984</v>
      </c>
      <c r="E2422" s="5">
        <v>43986</v>
      </c>
      <c r="F2422" s="4">
        <v>50</v>
      </c>
      <c r="G2422" s="4">
        <v>3</v>
      </c>
      <c r="H2422" s="3" t="s">
        <v>12</v>
      </c>
      <c r="I2422" s="3" t="s">
        <v>15</v>
      </c>
      <c r="J2422" s="4">
        <v>2.3938999999999999</v>
      </c>
      <c r="K2422" s="30">
        <v>2.57</v>
      </c>
      <c r="L2422" s="4"/>
      <c r="M2422" s="4">
        <v>2</v>
      </c>
      <c r="N2422" s="84">
        <f>[1]!b_anal_modidura_cnbd(A2422,D2422,1)</f>
        <v>2.7298</v>
      </c>
      <c r="O2422" s="85">
        <f>[1]!b_anal_yield_cnbd(A2422,D2422-1,1)</f>
        <v>2.21</v>
      </c>
      <c r="P2422" s="86">
        <f>IF(U:U="国开1",0.09/N2422+J2422,IF(U:U="国开3",0.14/N2422+J2422,IF(U:U="国开5",0.24/N2422+J2422,IF(U:U="国开7",0.24/N2422+J2422,IF(U:U="国开10",0.29/N2422+J2422,IF(U:U="口行1",0.08/N2422+J2422,IF(U:U="口行2",0.08/N2422+J2422,IF(U:U="口行3",0.08/N2422+J2422,IF(U:U="口行5",0.13/N2422+J2422,IF(U:U="口行7",0.13/N2422+J2422,IF(U:U="口行10",0.18/N2422+J2422,IF(U:U="农发1",0.09/N2422+J2422,IF(U:U="农发2",0.09/N2422+J2422,IF(U:U="农发3",0.09/N2422+J2422,IF(U:U="农发5",0.14/N2422+J2422,IF(U:U="农发7",0.19/N2422+J2422,IF(U:U="农发10",0.19/N2422+J2422,IF(U:U="农发20",0.24/N2422+J2422,IF(U:U="国债1",0.05/N2422+J2422,IF(U:U="国债2",0.05/N2422+J2422,IF(U:U="国债3",0.05/N2422+J2422,IF(U:U="国开0",0,IF(U:U="农发0",0,IF(U:U="国债0",0,IF(U:U="口行0",0,0.1/N2422+J2422)))))))))))))))))))))))))</f>
        <v>2.4451858084841378</v>
      </c>
      <c r="Q2422" s="87">
        <v>2.2999999999999998</v>
      </c>
      <c r="R2422" s="88">
        <f t="shared" si="75"/>
        <v>23.518580848413784</v>
      </c>
      <c r="S2422" s="88">
        <f t="shared" si="76"/>
        <v>14.518580848413798</v>
      </c>
      <c r="T2422" s="15"/>
      <c r="U2422" s="1" t="str">
        <f>IF(I:I="国家开发银行","国开",IF(I:I="中国进出口银行","口行",IF(I:I="中国农业发展银行","农发","国债")))&amp;IF(G:G&lt;1,"0",G2422)</f>
        <v>国开3</v>
      </c>
      <c r="V2422" s="5">
        <v>43874</v>
      </c>
      <c r="W2422" s="21">
        <v>2.95</v>
      </c>
      <c r="X2422" s="22">
        <v>2.95</v>
      </c>
    </row>
    <row r="2423" spans="1:24" ht="15.95" hidden="1" customHeight="1" x14ac:dyDescent="0.25">
      <c r="A2423" s="7" t="str">
        <f>B2423</f>
        <v>200217.IB</v>
      </c>
      <c r="B2423" s="3" t="s">
        <v>869</v>
      </c>
      <c r="C2423" s="3" t="s">
        <v>870</v>
      </c>
      <c r="D2423" s="5">
        <v>43987</v>
      </c>
      <c r="E2423" s="5">
        <v>43991</v>
      </c>
      <c r="F2423" s="4">
        <v>30</v>
      </c>
      <c r="G2423" s="4">
        <v>3</v>
      </c>
      <c r="H2423" s="3" t="s">
        <v>12</v>
      </c>
      <c r="I2423" s="3" t="s">
        <v>15</v>
      </c>
      <c r="J2423" s="10">
        <f>[1]!b_info_couponrate(B2423)</f>
        <v>2.85</v>
      </c>
      <c r="K2423" s="30">
        <v>3.46</v>
      </c>
      <c r="L2423" s="4"/>
      <c r="M2423" s="4">
        <v>2.85</v>
      </c>
      <c r="N2423" s="91">
        <v>3</v>
      </c>
      <c r="O2423" s="85">
        <v>2.62</v>
      </c>
      <c r="P2423" s="86">
        <f>IF(U:U="国开1",0.09/N2423+J2423,IF(U:U="国开3",0.14/N2423+J2423,IF(U:U="国开5",0.24/N2423+J2423,IF(U:U="国开7",0.24/N2423+J2423,IF(U:U="国开10",0.29/N2423+J2423,IF(U:U="口行1",0.08/N2423+J2423,IF(U:U="口行2",0.08/N2423+J2423,IF(U:U="口行3",0.08/N2423+J2423,IF(U:U="口行5",0.13/N2423+J2423,IF(U:U="口行7",0.13/N2423+J2423,IF(U:U="口行10",0.18/N2423+J2423,IF(U:U="农发1",0.09/N2423+J2423,IF(U:U="农发2",0.09/N2423+J2423,IF(U:U="农发3",0.09/N2423+J2423,IF(U:U="农发5",0.14/N2423+J2423,IF(U:U="农发7",0.19/N2423+J2423,IF(U:U="农发10",0.19/N2423+J2423,IF(U:U="农发20",0.24/N2423+J2423,IF(U:U="国债1",0.05/N2423+J2423,IF(U:U="国债2",0.05/N2423+J2423,IF(U:U="国债3",0.05/N2423+J2423,IF(U:U="国开0",0,IF(U:U="农发0",0,IF(U:U="国债0",0,IF(U:U="口行0",0,0.1/N2423+J2423)))))))))))))))))))))))))</f>
        <v>2.8966666666666669</v>
      </c>
      <c r="Q2423" s="87">
        <v>2.71</v>
      </c>
      <c r="R2423" s="88">
        <f t="shared" si="75"/>
        <v>27.666666666666686</v>
      </c>
      <c r="S2423" s="88">
        <f t="shared" si="76"/>
        <v>18.6666666666667</v>
      </c>
      <c r="T2423" s="15"/>
      <c r="U2423" s="1" t="str">
        <f>IF(I:I="国家开发银行","国开",IF(I:I="中国进出口银行","口行",IF(I:I="中国农业发展银行","农发","国债")))&amp;IF(G:G&lt;1,"0",G2423)</f>
        <v>国开3</v>
      </c>
      <c r="V2423" s="5">
        <v>43881</v>
      </c>
      <c r="W2423" s="21">
        <v>2.9725000000000001</v>
      </c>
      <c r="X2423" s="22">
        <v>2.9249999999999998</v>
      </c>
    </row>
    <row r="2424" spans="1:24" ht="15.95" hidden="1" customHeight="1" x14ac:dyDescent="0.25">
      <c r="A2424" s="7" t="str">
        <f>LEFT(B2424,IFERROR(FIND("X",B2424,7),FIND("Z",B2424,7))-1)&amp;".IB"</f>
        <v>200202.IB</v>
      </c>
      <c r="B2424" s="6" t="s">
        <v>891</v>
      </c>
      <c r="C2424" s="6" t="s">
        <v>892</v>
      </c>
      <c r="D2424" s="33">
        <v>43991</v>
      </c>
      <c r="E2424" s="33">
        <v>43994</v>
      </c>
      <c r="F2424" s="45">
        <v>86.4</v>
      </c>
      <c r="G2424" s="45">
        <v>3</v>
      </c>
      <c r="H2424" s="6" t="s">
        <v>12</v>
      </c>
      <c r="I2424" s="6" t="s">
        <v>15</v>
      </c>
      <c r="J2424" s="45">
        <v>2.5217999999999998</v>
      </c>
      <c r="K2424" s="30">
        <v>3.94</v>
      </c>
      <c r="L2424" s="45"/>
      <c r="M2424" s="45">
        <v>16.920000000000002</v>
      </c>
      <c r="N2424" s="84">
        <f>[1]!b_anal_modidura_cnbd(A2424,D2424,1)</f>
        <v>2.7079</v>
      </c>
      <c r="O2424" s="85">
        <f>[1]!b_anal_yield_cnbd(A2424,D2424-1,1)</f>
        <v>2.64</v>
      </c>
      <c r="P2424" s="86">
        <f>IF(U:U="国开1",0.09/N2424+J2424,IF(U:U="国开3",0.14/N2424+J2424,IF(U:U="国开5",0.24/N2424+J2424,IF(U:U="国开7",0.24/N2424+J2424,IF(U:U="国开10",0.29/N2424+J2424,IF(U:U="口行1",0.08/N2424+J2424,IF(U:U="口行2",0.08/N2424+J2424,IF(U:U="口行3",0.08/N2424+J2424,IF(U:U="口行5",0.13/N2424+J2424,IF(U:U="口行7",0.13/N2424+J2424,IF(U:U="口行10",0.18/N2424+J2424,IF(U:U="农发1",0.09/N2424+J2424,IF(U:U="农发2",0.09/N2424+J2424,IF(U:U="农发3",0.09/N2424+J2424,IF(U:U="农发5",0.14/N2424+J2424,IF(U:U="农发7",0.19/N2424+J2424,IF(U:U="农发10",0.19/N2424+J2424,IF(U:U="农发20",0.24/N2424+J2424,IF(U:U="国债1",0.05/N2424+J2424,IF(U:U="国债2",0.05/N2424+J2424,IF(U:U="国债3",0.05/N2424+J2424,IF(U:U="国开0",0,IF(U:U="农发0",0,IF(U:U="国债0",0,IF(U:U="口行0",0,0.1/N2424+J2424)))))))))))))))))))))))))</f>
        <v>2.573500579785073</v>
      </c>
      <c r="Q2424" s="87">
        <v>2.57</v>
      </c>
      <c r="R2424" s="88">
        <f t="shared" si="75"/>
        <v>-6.6499420214927163</v>
      </c>
      <c r="S2424" s="88">
        <f t="shared" si="76"/>
        <v>0.35005797850731213</v>
      </c>
      <c r="T2424" s="15"/>
      <c r="U2424" s="1" t="str">
        <f>IF(I:I="国家开发银行","国开",IF(I:I="中国进出口银行","口行",IF(I:I="中国农业发展银行","农发","国债")))&amp;IF(G:G&lt;1,"0",G2424)</f>
        <v>国开3</v>
      </c>
      <c r="V2424" s="5">
        <v>43888</v>
      </c>
      <c r="W2424" s="21">
        <v>2.94</v>
      </c>
      <c r="X2424" s="22">
        <v>2.91</v>
      </c>
    </row>
    <row r="2425" spans="1:24" ht="15.95" hidden="1" customHeight="1" x14ac:dyDescent="0.25">
      <c r="A2425" s="7" t="s">
        <v>493</v>
      </c>
      <c r="B2425" s="6" t="s">
        <v>1147</v>
      </c>
      <c r="C2425" s="3" t="s">
        <v>1108</v>
      </c>
      <c r="D2425" s="5">
        <v>43998</v>
      </c>
      <c r="E2425" s="5">
        <v>44000</v>
      </c>
      <c r="F2425" s="4">
        <v>80</v>
      </c>
      <c r="G2425" s="4">
        <v>3</v>
      </c>
      <c r="H2425" s="3" t="s">
        <v>12</v>
      </c>
      <c r="I2425" s="3" t="s">
        <v>15</v>
      </c>
      <c r="J2425" s="10">
        <v>2.5634999999999999</v>
      </c>
      <c r="K2425" s="30">
        <v>1.94</v>
      </c>
      <c r="L2425" s="4"/>
      <c r="M2425" s="4">
        <v>2.94</v>
      </c>
      <c r="N2425" s="84">
        <f>[1]!b_anal_modidura_cnbd(A2425,E2425,1)</f>
        <v>2.6814</v>
      </c>
      <c r="O2425" s="85">
        <f>[1]!b_anal_yield_cnbd(A2425,D2425-1,1)</f>
        <v>2.54</v>
      </c>
      <c r="P2425" s="86">
        <f>IF(U:U="国开1",0.09/N2425+J2425,IF(U:U="国开3",0.14/N2425+J2425,IF(U:U="国开5",0.24/N2425+J2425,IF(U:U="国开7",0.24/N2425+J2425,IF(U:U="国开10",0.29/N2425+J2425,IF(U:U="口行1",0.08/N2425+J2425,IF(U:U="口行2",0.08/N2425+J2425,IF(U:U="口行3",0.08/N2425+J2425,IF(U:U="口行5",0.13/N2425+J2425,IF(U:U="口行7",0.13/N2425+J2425,IF(U:U="口行10",0.18/N2425+J2425,IF(U:U="农发1",0.09/N2425+J2425,IF(U:U="农发2",0.09/N2425+J2425,IF(U:U="农发3",0.09/N2425+J2425,IF(U:U="农发5",0.14/N2425+J2425,IF(U:U="农发7",0.19/N2425+J2425,IF(U:U="农发10",0.19/N2425+J2425,IF(U:U="农发20",0.24/N2425+J2425,IF(U:U="国债1",0.05/N2425+J2425,IF(U:U="国债2",0.05/N2425+J2425,IF(U:U="国债3",0.05/N2425+J2425,IF(U:U="国开0",0,IF(U:U="农发0",0,IF(U:U="国债0",0,IF(U:U="口行0",0,0.1/N2425+J2425)))))))))))))))))))))))))</f>
        <v>2.6157115312896249</v>
      </c>
      <c r="Q2425" s="87">
        <v>2.59</v>
      </c>
      <c r="R2425" s="88">
        <f t="shared" si="75"/>
        <v>7.5711531289624823</v>
      </c>
      <c r="S2425" s="88">
        <f t="shared" si="76"/>
        <v>2.5711531289625</v>
      </c>
      <c r="T2425" s="15"/>
      <c r="U2425" s="1" t="str">
        <f>IF(I:I="国家开发银行","国开",IF(I:I="中国进出口银行","口行",IF(I:I="中国农业发展银行","农发","国债")))&amp;IF(G:G&lt;1,"0",G2425)</f>
        <v>国开3</v>
      </c>
      <c r="V2425" s="5">
        <v>43895</v>
      </c>
      <c r="W2425" s="21">
        <v>2.8050000000000002</v>
      </c>
      <c r="X2425" s="22">
        <v>2.81</v>
      </c>
    </row>
    <row r="2426" spans="1:24" ht="15.95" hidden="1" customHeight="1" x14ac:dyDescent="0.25">
      <c r="A2426" s="7" t="s">
        <v>493</v>
      </c>
      <c r="B2426" s="6" t="s">
        <v>1172</v>
      </c>
      <c r="C2426" s="6" t="s">
        <v>1173</v>
      </c>
      <c r="D2426" s="33">
        <v>44005</v>
      </c>
      <c r="E2426" s="33">
        <v>44012</v>
      </c>
      <c r="F2426" s="45">
        <v>79.3</v>
      </c>
      <c r="G2426" s="45">
        <v>3</v>
      </c>
      <c r="H2426" s="6" t="s">
        <v>12</v>
      </c>
      <c r="I2426" s="6" t="s">
        <v>15</v>
      </c>
      <c r="J2426" s="45">
        <v>2.8489</v>
      </c>
      <c r="K2426" s="30">
        <v>2.21</v>
      </c>
      <c r="L2426" s="45"/>
      <c r="M2426" s="45">
        <v>1.4</v>
      </c>
      <c r="N2426" s="84">
        <v>2.6680999999999999</v>
      </c>
      <c r="O2426" s="85">
        <f>[1]!b_anal_yield_cnbd(A2426,D2426-1,1)</f>
        <v>2.7690999999999999</v>
      </c>
      <c r="P2426" s="86">
        <f>IF(U:U="国开1",0.09/N2426+J2426,IF(U:U="国开3",0.14/N2426+J2426,IF(U:U="国开5",0.24/N2426+J2426,IF(U:U="国开7",0.24/N2426+J2426,IF(U:U="国开10",0.29/N2426+J2426,IF(U:U="口行1",0.08/N2426+J2426,IF(U:U="口行2",0.08/N2426+J2426,IF(U:U="口行3",0.08/N2426+J2426,IF(U:U="口行5",0.13/N2426+J2426,IF(U:U="口行7",0.13/N2426+J2426,IF(U:U="口行10",0.18/N2426+J2426,IF(U:U="农发1",0.09/N2426+J2426,IF(U:U="农发2",0.09/N2426+J2426,IF(U:U="农发3",0.09/N2426+J2426,IF(U:U="农发5",0.14/N2426+J2426,IF(U:U="农发7",0.19/N2426+J2426,IF(U:U="农发10",0.19/N2426+J2426,IF(U:U="农发20",0.24/N2426+J2426,IF(U:U="国债1",0.05/N2426+J2426,IF(U:U="国债2",0.05/N2426+J2426,IF(U:U="国债3",0.05/N2426+J2426,IF(U:U="国开0",0,IF(U:U="农发0",0,IF(U:U="国债0",0,IF(U:U="口行0",0,0.1/N2426+J2426)))))))))))))))))))))))))</f>
        <v>2.9013717964094301</v>
      </c>
      <c r="Q2426" s="87">
        <v>2.82</v>
      </c>
      <c r="R2426" s="88">
        <f t="shared" ref="R2426:R2489" si="81">(P2426-O2426)*100</f>
        <v>13.227179640943021</v>
      </c>
      <c r="S2426" s="88">
        <f t="shared" ref="S2426:S2489" si="82">(P2426-Q2426)*100</f>
        <v>8.1371796409430264</v>
      </c>
      <c r="T2426" s="15"/>
      <c r="U2426" s="1" t="str">
        <f>IF(I:I="国家开发银行","国开",IF(I:I="中国进出口银行","口行",IF(I:I="中国农业发展银行","农发","国债")))&amp;IF(G:G&lt;1,"0",G2426)</f>
        <v>国开3</v>
      </c>
      <c r="V2426" s="5">
        <v>43902</v>
      </c>
      <c r="W2426" s="21">
        <v>2.78</v>
      </c>
      <c r="X2426" s="22">
        <v>2.8</v>
      </c>
    </row>
    <row r="2427" spans="1:24" ht="15.95" hidden="1" customHeight="1" x14ac:dyDescent="0.25">
      <c r="A2427" s="7" t="str">
        <f>LEFT(B2427,IFERROR(FIND("X",B2427,7),FIND("Z",B2427,7))-1)&amp;".IB"</f>
        <v>190208.IB</v>
      </c>
      <c r="B2427" s="3" t="s">
        <v>16</v>
      </c>
      <c r="C2427" s="3" t="s">
        <v>17</v>
      </c>
      <c r="D2427" s="5">
        <v>43832</v>
      </c>
      <c r="E2427" s="5">
        <v>43836</v>
      </c>
      <c r="F2427" s="4">
        <v>80</v>
      </c>
      <c r="G2427" s="4">
        <v>5</v>
      </c>
      <c r="H2427" s="3" t="s">
        <v>12</v>
      </c>
      <c r="I2427" s="3" t="s">
        <v>15</v>
      </c>
      <c r="J2427" s="4">
        <v>3.2214999999999998</v>
      </c>
      <c r="K2427" s="30">
        <v>4.8899999999999997</v>
      </c>
      <c r="L2427" s="4"/>
      <c r="M2427" s="4">
        <v>1.27</v>
      </c>
      <c r="N2427" s="84">
        <f>[1]!b_anal_modidura_cnbd(A2427,D2427,1)</f>
        <v>4.0449000000000002</v>
      </c>
      <c r="O2427" s="85">
        <f>[1]!b_anal_yield_cnbd(A2427,D2427-2,1)</f>
        <v>3.2700999999999998</v>
      </c>
      <c r="P2427" s="86">
        <f>IF(U:U="国开1",0.09/N2427+J2427,IF(U:U="国开3",0.14/N2427+J2427,IF(U:U="国开5",0.24/N2427+J2427,IF(U:U="国开7",0.24/N2427+J2427,IF(U:U="国开10",0.29/N2427+J2427,IF(U:U="口行1",0.08/N2427+J2427,IF(U:U="口行2",0.08/N2427+J2427,IF(U:U="口行3",0.08/N2427+J2427,IF(U:U="口行5",0.13/N2427+J2427,IF(U:U="口行7",0.13/N2427+J2427,IF(U:U="口行10",0.18/N2427+J2427,IF(U:U="农发1",0.09/N2427+J2427,IF(U:U="农发2",0.09/N2427+J2427,IF(U:U="农发3",0.09/N2427+J2427,IF(U:U="农发5",0.14/N2427+J2427,IF(U:U="农发7",0.19/N2427+J2427,IF(U:U="农发10",0.19/N2427+J2427,IF(U:U="农发20",0.24/N2427+J2427,IF(U:U="国债1",0.05/N2427+J2427,IF(U:U="国债2",0.05/N2427+J2427,IF(U:U="国债3",0.05/N2427+J2427,IF(U:U="国开0",0,IF(U:U="农发0",0,IF(U:U="国债0",0,IF(U:U="口行0",0,0.1/N2427+J2427)))))))))))))))))))))))))</f>
        <v>3.2808339761180743</v>
      </c>
      <c r="Q2427" s="87">
        <v>3.29</v>
      </c>
      <c r="R2427" s="88">
        <f t="shared" si="81"/>
        <v>1.0733976118074473</v>
      </c>
      <c r="S2427" s="88">
        <f t="shared" si="82"/>
        <v>-0.91660238819257778</v>
      </c>
      <c r="T2427" s="15"/>
      <c r="U2427" s="1" t="str">
        <f>IF(I:I="国家开发银行","国开",IF(I:I="中国进出口银行","口行",IF(I:I="中国农业发展银行","农发","国债")))&amp;IF(G:G&lt;1,"0",G2427)</f>
        <v>国开5</v>
      </c>
      <c r="V2427" s="5">
        <v>43909</v>
      </c>
      <c r="W2427" s="21">
        <v>2.83</v>
      </c>
      <c r="X2427" s="22">
        <v>2.8650000000000002</v>
      </c>
    </row>
    <row r="2428" spans="1:24" ht="15.95" hidden="1" customHeight="1" x14ac:dyDescent="0.25">
      <c r="A2428" s="7" t="str">
        <f>B2428</f>
        <v>200203.IB</v>
      </c>
      <c r="B2428" s="3" t="s">
        <v>44</v>
      </c>
      <c r="C2428" s="3" t="s">
        <v>45</v>
      </c>
      <c r="D2428" s="5">
        <v>43837</v>
      </c>
      <c r="E2428" s="5">
        <v>43840</v>
      </c>
      <c r="F2428" s="4">
        <v>101</v>
      </c>
      <c r="G2428" s="4">
        <v>5</v>
      </c>
      <c r="H2428" s="3" t="s">
        <v>12</v>
      </c>
      <c r="I2428" s="3" t="s">
        <v>15</v>
      </c>
      <c r="J2428" s="10">
        <f>[1]!b_info_couponrate(B2428)</f>
        <v>3.23</v>
      </c>
      <c r="K2428" s="30">
        <v>4.4800000000000004</v>
      </c>
      <c r="L2428" s="4"/>
      <c r="M2428" s="4">
        <v>1.93</v>
      </c>
      <c r="N2428" s="84">
        <f>[1]!b_anal_modidura_cnbd(A2428,E2428,1)</f>
        <v>4.5484999999999998</v>
      </c>
      <c r="O2428" s="89">
        <v>3.29</v>
      </c>
      <c r="P2428" s="86">
        <f>IF(U:U="国开1",0.09/N2428+J2428,IF(U:U="国开3",0.14/N2428+J2428,IF(U:U="国开5",0.24/N2428+J2428,IF(U:U="国开7",0.24/N2428+J2428,IF(U:U="国开10",0.29/N2428+J2428,IF(U:U="口行1",0.08/N2428+J2428,IF(U:U="口行2",0.08/N2428+J2428,IF(U:U="口行3",0.08/N2428+J2428,IF(U:U="口行5",0.13/N2428+J2428,IF(U:U="口行7",0.13/N2428+J2428,IF(U:U="口行10",0.18/N2428+J2428,IF(U:U="农发1",0.09/N2428+J2428,IF(U:U="农发2",0.09/N2428+J2428,IF(U:U="农发3",0.09/N2428+J2428,IF(U:U="农发5",0.14/N2428+J2428,IF(U:U="农发7",0.19/N2428+J2428,IF(U:U="农发10",0.19/N2428+J2428,IF(U:U="农发20",0.24/N2428+J2428,IF(U:U="国债1",0.05/N2428+J2428,IF(U:U="国债2",0.05/N2428+J2428,IF(U:U="国债3",0.05/N2428+J2428,IF(U:U="国开0",0,IF(U:U="农发0",0,IF(U:U="国债0",0,IF(U:U="口行0",0,0.1/N2428+J2428)))))))))))))))))))))))))</f>
        <v>3.2827646476860504</v>
      </c>
      <c r="Q2428" s="87">
        <v>3.2949999999999999</v>
      </c>
      <c r="R2428" s="88">
        <f t="shared" si="81"/>
        <v>-0.72353523139496723</v>
      </c>
      <c r="S2428" s="88">
        <f t="shared" si="82"/>
        <v>-1.2235352313949566</v>
      </c>
      <c r="T2428" s="15"/>
      <c r="U2428" s="1" t="str">
        <f>IF(I:I="国家开发银行","国开",IF(I:I="中国进出口银行","口行",IF(I:I="中国农业发展银行","农发","国债")))&amp;IF(G:G&lt;1,"0",G2428)</f>
        <v>国开5</v>
      </c>
      <c r="V2428" s="5">
        <v>43916</v>
      </c>
      <c r="W2428" s="21">
        <v>2.7149999999999999</v>
      </c>
      <c r="X2428" s="22">
        <v>2.665</v>
      </c>
    </row>
    <row r="2429" spans="1:24" ht="15.95" hidden="1" customHeight="1" x14ac:dyDescent="0.25">
      <c r="A2429" s="7" t="str">
        <f t="shared" ref="A2429:A2446" si="83">LEFT(B2429,IFERROR(FIND("X",B2429,7),FIND("Z",B2429,7))-1)&amp;".IB"</f>
        <v>200203.IB</v>
      </c>
      <c r="B2429" s="3" t="s">
        <v>81</v>
      </c>
      <c r="C2429" s="3" t="s">
        <v>82</v>
      </c>
      <c r="D2429" s="5">
        <v>43844</v>
      </c>
      <c r="E2429" s="5">
        <v>43846</v>
      </c>
      <c r="F2429" s="4">
        <v>100</v>
      </c>
      <c r="G2429" s="4">
        <v>5</v>
      </c>
      <c r="H2429" s="3" t="s">
        <v>12</v>
      </c>
      <c r="I2429" s="3" t="s">
        <v>15</v>
      </c>
      <c r="J2429" s="4">
        <v>3.2061999999999999</v>
      </c>
      <c r="K2429" s="30">
        <v>3.03</v>
      </c>
      <c r="L2429" s="4"/>
      <c r="M2429" s="4">
        <v>2.2400000000000002</v>
      </c>
      <c r="N2429" s="84">
        <f>[1]!b_anal_modidura_cnbd(A2429,D2429,1)</f>
        <v>4.5370999999999997</v>
      </c>
      <c r="O2429" s="85">
        <f>[1]!b_anal_yield_cnbd(A2429,D2429-1,1)</f>
        <v>3.2637999999999998</v>
      </c>
      <c r="P2429" s="86">
        <f>IF(U:U="国开1",0.09/N2429+J2429,IF(U:U="国开3",0.14/N2429+J2429,IF(U:U="国开5",0.24/N2429+J2429,IF(U:U="国开7",0.24/N2429+J2429,IF(U:U="国开10",0.29/N2429+J2429,IF(U:U="口行1",0.08/N2429+J2429,IF(U:U="口行2",0.08/N2429+J2429,IF(U:U="口行3",0.08/N2429+J2429,IF(U:U="口行5",0.13/N2429+J2429,IF(U:U="口行7",0.13/N2429+J2429,IF(U:U="口行10",0.18/N2429+J2429,IF(U:U="农发1",0.09/N2429+J2429,IF(U:U="农发2",0.09/N2429+J2429,IF(U:U="农发3",0.09/N2429+J2429,IF(U:U="农发5",0.14/N2429+J2429,IF(U:U="农发7",0.19/N2429+J2429,IF(U:U="农发10",0.19/N2429+J2429,IF(U:U="农发20",0.24/N2429+J2429,IF(U:U="国债1",0.05/N2429+J2429,IF(U:U="国债2",0.05/N2429+J2429,IF(U:U="国债3",0.05/N2429+J2429,IF(U:U="国开0",0,IF(U:U="农发0",0,IF(U:U="国债0",0,IF(U:U="口行0",0,0.1/N2429+J2429)))))))))))))))))))))))))</f>
        <v>3.2590972250997332</v>
      </c>
      <c r="Q2429" s="87">
        <v>3.28</v>
      </c>
      <c r="R2429" s="88">
        <f t="shared" si="81"/>
        <v>-0.47027749002666042</v>
      </c>
      <c r="S2429" s="88">
        <f t="shared" si="82"/>
        <v>-2.0902774900266596</v>
      </c>
      <c r="T2429" s="15"/>
      <c r="U2429" s="1" t="str">
        <f>IF(I:I="国家开发银行","国开",IF(I:I="中国进出口银行","口行",IF(I:I="中国农业发展银行","农发","国债")))&amp;IF(G:G&lt;1,"0",G2429)</f>
        <v>国开5</v>
      </c>
      <c r="V2429" s="5">
        <v>43923</v>
      </c>
      <c r="W2429" s="21">
        <v>2.5299999999999998</v>
      </c>
      <c r="X2429" s="22">
        <v>2.5550000000000002</v>
      </c>
    </row>
    <row r="2430" spans="1:24" ht="15.95" hidden="1" customHeight="1" x14ac:dyDescent="0.25">
      <c r="A2430" s="7" t="str">
        <f t="shared" si="83"/>
        <v>200203.IB</v>
      </c>
      <c r="B2430" s="3" t="s">
        <v>180</v>
      </c>
      <c r="C2430" s="3" t="s">
        <v>181</v>
      </c>
      <c r="D2430" s="5">
        <v>43874</v>
      </c>
      <c r="E2430" s="5">
        <v>43878</v>
      </c>
      <c r="F2430" s="4">
        <v>90</v>
      </c>
      <c r="G2430" s="4">
        <v>5</v>
      </c>
      <c r="H2430" s="3" t="s">
        <v>12</v>
      </c>
      <c r="I2430" s="3" t="s">
        <v>15</v>
      </c>
      <c r="J2430" s="4">
        <v>2.8774000000000002</v>
      </c>
      <c r="K2430" s="30">
        <v>3.65</v>
      </c>
      <c r="L2430" s="4"/>
      <c r="M2430" s="4">
        <v>2.1800000000000002</v>
      </c>
      <c r="N2430" s="84">
        <f>[1]!b_anal_modidura_cnbd(A2430,D2430,1)</f>
        <v>4.4741</v>
      </c>
      <c r="O2430" s="85">
        <f>[1]!b_anal_yield_cnbd(A2430,D2430-1,1)</f>
        <v>2.95</v>
      </c>
      <c r="P2430" s="86">
        <f>IF(U:U="国开1",0.09/N2430+J2430,IF(U:U="国开3",0.14/N2430+J2430,IF(U:U="国开5",0.24/N2430+J2430,IF(U:U="国开7",0.24/N2430+J2430,IF(U:U="国开10",0.29/N2430+J2430,IF(U:U="口行1",0.08/N2430+J2430,IF(U:U="口行2",0.08/N2430+J2430,IF(U:U="口行3",0.08/N2430+J2430,IF(U:U="口行5",0.13/N2430+J2430,IF(U:U="口行7",0.13/N2430+J2430,IF(U:U="口行10",0.18/N2430+J2430,IF(U:U="农发1",0.09/N2430+J2430,IF(U:U="农发2",0.09/N2430+J2430,IF(U:U="农发3",0.09/N2430+J2430,IF(U:U="农发5",0.14/N2430+J2430,IF(U:U="农发7",0.19/N2430+J2430,IF(U:U="农发10",0.19/N2430+J2430,IF(U:U="农发20",0.24/N2430+J2430,IF(U:U="国债1",0.05/N2430+J2430,IF(U:U="国债2",0.05/N2430+J2430,IF(U:U="国债3",0.05/N2430+J2430,IF(U:U="国开0",0,IF(U:U="农发0",0,IF(U:U="国债0",0,IF(U:U="口行0",0,0.1/N2430+J2430)))))))))))))))))))))))))</f>
        <v>2.931042073266132</v>
      </c>
      <c r="Q2430" s="87">
        <v>2.95</v>
      </c>
      <c r="R2430" s="88">
        <f t="shared" si="81"/>
        <v>-1.8957926733868202</v>
      </c>
      <c r="S2430" s="88">
        <f t="shared" si="82"/>
        <v>-1.8957926733868202</v>
      </c>
      <c r="T2430" s="15"/>
      <c r="U2430" s="1" t="str">
        <f>IF(I:I="国家开发银行","国开",IF(I:I="中国进出口银行","口行",IF(I:I="中国农业发展银行","农发","国债")))&amp;IF(G:G&lt;1,"0",G2430)</f>
        <v>国开5</v>
      </c>
      <c r="V2430" s="5">
        <v>43930</v>
      </c>
      <c r="W2430" s="21">
        <v>2.1903000000000001</v>
      </c>
      <c r="X2430" s="22">
        <v>2.2149999999999999</v>
      </c>
    </row>
    <row r="2431" spans="1:24" ht="15.95" hidden="1" customHeight="1" x14ac:dyDescent="0.25">
      <c r="A2431" s="7" t="str">
        <f t="shared" si="83"/>
        <v>200203.IB</v>
      </c>
      <c r="B2431" s="3" t="s">
        <v>218</v>
      </c>
      <c r="C2431" s="3" t="s">
        <v>219</v>
      </c>
      <c r="D2431" s="5">
        <v>43881</v>
      </c>
      <c r="E2431" s="5">
        <v>43886</v>
      </c>
      <c r="F2431" s="4">
        <v>113</v>
      </c>
      <c r="G2431" s="4">
        <v>5</v>
      </c>
      <c r="H2431" s="3" t="s">
        <v>12</v>
      </c>
      <c r="I2431" s="3" t="s">
        <v>15</v>
      </c>
      <c r="J2431" s="4">
        <v>2.9710000000000001</v>
      </c>
      <c r="K2431" s="30">
        <v>3.46</v>
      </c>
      <c r="L2431" s="4"/>
      <c r="M2431" s="4">
        <v>10</v>
      </c>
      <c r="N2431" s="84">
        <f>[1]!b_anal_modidura_cnbd(A2431,D2431,1)</f>
        <v>4.452</v>
      </c>
      <c r="O2431" s="85">
        <f>[1]!b_anal_yield_cnbd(A2431,D2431-1,1)</f>
        <v>2.9725000000000001</v>
      </c>
      <c r="P2431" s="86">
        <f>IF(U:U="国开1",0.09/N2431+J2431,IF(U:U="国开3",0.14/N2431+J2431,IF(U:U="国开5",0.24/N2431+J2431,IF(U:U="国开7",0.24/N2431+J2431,IF(U:U="国开10",0.29/N2431+J2431,IF(U:U="口行1",0.08/N2431+J2431,IF(U:U="口行2",0.08/N2431+J2431,IF(U:U="口行3",0.08/N2431+J2431,IF(U:U="口行5",0.13/N2431+J2431,IF(U:U="口行7",0.13/N2431+J2431,IF(U:U="口行10",0.18/N2431+J2431,IF(U:U="农发1",0.09/N2431+J2431,IF(U:U="农发2",0.09/N2431+J2431,IF(U:U="农发3",0.09/N2431+J2431,IF(U:U="农发5",0.14/N2431+J2431,IF(U:U="农发7",0.19/N2431+J2431,IF(U:U="农发10",0.19/N2431+J2431,IF(U:U="农发20",0.24/N2431+J2431,IF(U:U="国债1",0.05/N2431+J2431,IF(U:U="国债2",0.05/N2431+J2431,IF(U:U="国债3",0.05/N2431+J2431,IF(U:U="国开0",0,IF(U:U="农发0",0,IF(U:U="国债0",0,IF(U:U="口行0",0,0.1/N2431+J2431)))))))))))))))))))))))))</f>
        <v>3.0249083557951484</v>
      </c>
      <c r="Q2431" s="87">
        <v>2.9249999999999998</v>
      </c>
      <c r="R2431" s="88">
        <f t="shared" si="81"/>
        <v>5.2408355795148243</v>
      </c>
      <c r="S2431" s="88">
        <f t="shared" si="82"/>
        <v>9.9908355795148562</v>
      </c>
      <c r="T2431" s="15"/>
      <c r="U2431" s="1" t="str">
        <f>IF(I:I="国家开发银行","国开",IF(I:I="中国进出口银行","口行",IF(I:I="中国农业发展银行","农发","国债")))&amp;IF(G:G&lt;1,"0",G2431)</f>
        <v>国开5</v>
      </c>
      <c r="V2431" s="5">
        <v>43937</v>
      </c>
      <c r="W2431" s="21">
        <v>2.2178</v>
      </c>
      <c r="X2431" s="22">
        <v>2.2149999999999999</v>
      </c>
    </row>
    <row r="2432" spans="1:24" ht="15.95" hidden="1" customHeight="1" x14ac:dyDescent="0.25">
      <c r="A2432" s="7" t="str">
        <f t="shared" si="83"/>
        <v>200203.IB</v>
      </c>
      <c r="B2432" s="3" t="s">
        <v>262</v>
      </c>
      <c r="C2432" s="3" t="s">
        <v>263</v>
      </c>
      <c r="D2432" s="5">
        <v>43888</v>
      </c>
      <c r="E2432" s="5">
        <v>43892</v>
      </c>
      <c r="F2432" s="4">
        <v>90</v>
      </c>
      <c r="G2432" s="4">
        <v>5</v>
      </c>
      <c r="H2432" s="3" t="s">
        <v>12</v>
      </c>
      <c r="I2432" s="3" t="s">
        <v>15</v>
      </c>
      <c r="J2432" s="4">
        <v>2.84</v>
      </c>
      <c r="K2432" s="30">
        <v>4.8899999999999997</v>
      </c>
      <c r="L2432" s="4"/>
      <c r="M2432" s="4">
        <v>1.1100000000000001</v>
      </c>
      <c r="N2432" s="84">
        <f>[1]!b_anal_modidura_cnbd(A2432,D2432,1)</f>
        <v>4.4404000000000003</v>
      </c>
      <c r="O2432" s="85">
        <f>[1]!b_anal_yield_cnbd(A2432,D2432-1,1)</f>
        <v>2.94</v>
      </c>
      <c r="P2432" s="86">
        <f>IF(U:U="国开1",0.09/N2432+J2432,IF(U:U="国开3",0.14/N2432+J2432,IF(U:U="国开5",0.24/N2432+J2432,IF(U:U="国开7",0.24/N2432+J2432,IF(U:U="国开10",0.29/N2432+J2432,IF(U:U="口行1",0.08/N2432+J2432,IF(U:U="口行2",0.08/N2432+J2432,IF(U:U="口行3",0.08/N2432+J2432,IF(U:U="口行5",0.13/N2432+J2432,IF(U:U="口行7",0.13/N2432+J2432,IF(U:U="口行10",0.18/N2432+J2432,IF(U:U="农发1",0.09/N2432+J2432,IF(U:U="农发2",0.09/N2432+J2432,IF(U:U="农发3",0.09/N2432+J2432,IF(U:U="农发5",0.14/N2432+J2432,IF(U:U="农发7",0.19/N2432+J2432,IF(U:U="农发10",0.19/N2432+J2432,IF(U:U="农发20",0.24/N2432+J2432,IF(U:U="国债1",0.05/N2432+J2432,IF(U:U="国债2",0.05/N2432+J2432,IF(U:U="国债3",0.05/N2432+J2432,IF(U:U="国开0",0,IF(U:U="农发0",0,IF(U:U="国债0",0,IF(U:U="口行0",0,0.1/N2432+J2432)))))))))))))))))))))))))</f>
        <v>2.8940491847581296</v>
      </c>
      <c r="Q2432" s="87">
        <v>2.91</v>
      </c>
      <c r="R2432" s="88">
        <f t="shared" si="81"/>
        <v>-4.5950815241870391</v>
      </c>
      <c r="S2432" s="88">
        <f t="shared" si="82"/>
        <v>-1.5950815241870586</v>
      </c>
      <c r="T2432" s="15"/>
      <c r="U2432" s="1" t="str">
        <f>IF(I:I="国家开发银行","国开",IF(I:I="中国进出口银行","口行",IF(I:I="中国农业发展银行","农发","国债")))&amp;IF(G:G&lt;1,"0",G2432)</f>
        <v>国开5</v>
      </c>
      <c r="V2432" s="5">
        <v>43944</v>
      </c>
      <c r="W2432" s="21">
        <v>2.15</v>
      </c>
      <c r="X2432" s="22">
        <v>2.1150000000000002</v>
      </c>
    </row>
    <row r="2433" spans="1:24" ht="15.95" hidden="1" customHeight="1" x14ac:dyDescent="0.25">
      <c r="A2433" s="7" t="str">
        <f t="shared" si="83"/>
        <v>200203.IB</v>
      </c>
      <c r="B2433" s="3" t="s">
        <v>299</v>
      </c>
      <c r="C2433" s="3" t="s">
        <v>300</v>
      </c>
      <c r="D2433" s="5">
        <v>43895</v>
      </c>
      <c r="E2433" s="5">
        <v>43900</v>
      </c>
      <c r="F2433" s="4">
        <v>100</v>
      </c>
      <c r="G2433" s="4">
        <v>5</v>
      </c>
      <c r="H2433" s="3" t="s">
        <v>12</v>
      </c>
      <c r="I2433" s="3" t="s">
        <v>15</v>
      </c>
      <c r="J2433" s="4">
        <v>2.7301000000000002</v>
      </c>
      <c r="K2433" s="30">
        <v>3.86</v>
      </c>
      <c r="L2433" s="4"/>
      <c r="M2433" s="4">
        <v>8.91</v>
      </c>
      <c r="N2433" s="84">
        <f>[1]!b_anal_modidura_cnbd(A2433,D2433,1)</f>
        <v>4.4260000000000002</v>
      </c>
      <c r="O2433" s="85">
        <f>[1]!b_anal_yield_cnbd(A2433,D2433-1,1)</f>
        <v>2.8050000000000002</v>
      </c>
      <c r="P2433" s="86">
        <f>IF(U:U="国开1",0.09/N2433+J2433,IF(U:U="国开3",0.14/N2433+J2433,IF(U:U="国开5",0.24/N2433+J2433,IF(U:U="国开7",0.24/N2433+J2433,IF(U:U="国开10",0.29/N2433+J2433,IF(U:U="口行1",0.08/N2433+J2433,IF(U:U="口行2",0.08/N2433+J2433,IF(U:U="口行3",0.08/N2433+J2433,IF(U:U="口行5",0.13/N2433+J2433,IF(U:U="口行7",0.13/N2433+J2433,IF(U:U="口行10",0.18/N2433+J2433,IF(U:U="农发1",0.09/N2433+J2433,IF(U:U="农发2",0.09/N2433+J2433,IF(U:U="农发3",0.09/N2433+J2433,IF(U:U="农发5",0.14/N2433+J2433,IF(U:U="农发7",0.19/N2433+J2433,IF(U:U="农发10",0.19/N2433+J2433,IF(U:U="农发20",0.24/N2433+J2433,IF(U:U="国债1",0.05/N2433+J2433,IF(U:U="国债2",0.05/N2433+J2433,IF(U:U="国债3",0.05/N2433+J2433,IF(U:U="国开0",0,IF(U:U="农发0",0,IF(U:U="国债0",0,IF(U:U="口行0",0,0.1/N2433+J2433)))))))))))))))))))))))))</f>
        <v>2.7843250338906462</v>
      </c>
      <c r="Q2433" s="87">
        <v>2.81</v>
      </c>
      <c r="R2433" s="88">
        <f t="shared" si="81"/>
        <v>-2.0674966109353932</v>
      </c>
      <c r="S2433" s="88">
        <f t="shared" si="82"/>
        <v>-2.5674966109353825</v>
      </c>
      <c r="T2433" s="15"/>
      <c r="U2433" s="1" t="str">
        <f>IF(I:I="国家开发银行","国开",IF(I:I="中国进出口银行","口行",IF(I:I="中国农业发展银行","农发","国债")))&amp;IF(G:G&lt;1,"0",G2433)</f>
        <v>国开5</v>
      </c>
      <c r="V2433" s="5">
        <v>43951</v>
      </c>
      <c r="W2433" s="21">
        <v>2.09</v>
      </c>
      <c r="X2433" s="22">
        <v>2.1124999999999998</v>
      </c>
    </row>
    <row r="2434" spans="1:24" ht="15.95" hidden="1" customHeight="1" x14ac:dyDescent="0.25">
      <c r="A2434" s="7" t="str">
        <f t="shared" si="83"/>
        <v>200203.IB</v>
      </c>
      <c r="B2434" s="3" t="s">
        <v>347</v>
      </c>
      <c r="C2434" s="3" t="s">
        <v>348</v>
      </c>
      <c r="D2434" s="5">
        <v>43902</v>
      </c>
      <c r="E2434" s="5">
        <v>43906</v>
      </c>
      <c r="F2434" s="4">
        <v>80</v>
      </c>
      <c r="G2434" s="4">
        <v>5</v>
      </c>
      <c r="H2434" s="3" t="s">
        <v>12</v>
      </c>
      <c r="I2434" s="3" t="s">
        <v>15</v>
      </c>
      <c r="J2434" s="4">
        <v>2.7223999999999999</v>
      </c>
      <c r="K2434" s="30">
        <v>3.24</v>
      </c>
      <c r="L2434" s="4"/>
      <c r="M2434" s="4">
        <v>2.09</v>
      </c>
      <c r="N2434" s="84">
        <f>[1]!b_anal_modidura_cnbd(A2434,D2434,1)</f>
        <v>4.4074</v>
      </c>
      <c r="O2434" s="85">
        <f>[1]!b_anal_yield_cnbd(A2434,D2434-1,1)</f>
        <v>2.78</v>
      </c>
      <c r="P2434" s="86">
        <f>IF(U:U="国开1",0.09/N2434+J2434,IF(U:U="国开3",0.14/N2434+J2434,IF(U:U="国开5",0.24/N2434+J2434,IF(U:U="国开7",0.24/N2434+J2434,IF(U:U="国开10",0.29/N2434+J2434,IF(U:U="口行1",0.08/N2434+J2434,IF(U:U="口行2",0.08/N2434+J2434,IF(U:U="口行3",0.08/N2434+J2434,IF(U:U="口行5",0.13/N2434+J2434,IF(U:U="口行7",0.13/N2434+J2434,IF(U:U="口行10",0.18/N2434+J2434,IF(U:U="农发1",0.09/N2434+J2434,IF(U:U="农发2",0.09/N2434+J2434,IF(U:U="农发3",0.09/N2434+J2434,IF(U:U="农发5",0.14/N2434+J2434,IF(U:U="农发7",0.19/N2434+J2434,IF(U:U="农发10",0.19/N2434+J2434,IF(U:U="农发20",0.24/N2434+J2434,IF(U:U="国债1",0.05/N2434+J2434,IF(U:U="国债2",0.05/N2434+J2434,IF(U:U="国债3",0.05/N2434+J2434,IF(U:U="国开0",0,IF(U:U="农发0",0,IF(U:U="国债0",0,IF(U:U="口行0",0,0.1/N2434+J2434)))))))))))))))))))))))))</f>
        <v>2.7768538730317194</v>
      </c>
      <c r="Q2434" s="87">
        <v>2.8</v>
      </c>
      <c r="R2434" s="88">
        <f t="shared" si="81"/>
        <v>-0.31461269682804271</v>
      </c>
      <c r="S2434" s="88">
        <f t="shared" si="82"/>
        <v>-2.3146126968280445</v>
      </c>
      <c r="T2434" s="15"/>
      <c r="U2434" s="1" t="str">
        <f>IF(I:I="国家开发银行","国开",IF(I:I="中国进出口银行","口行",IF(I:I="中国农业发展银行","农发","国债")))&amp;IF(G:G&lt;1,"0",G2434)</f>
        <v>国开5</v>
      </c>
      <c r="V2434" s="5">
        <v>43959</v>
      </c>
      <c r="W2434" s="21">
        <v>2.2905000000000002</v>
      </c>
      <c r="X2434" s="22">
        <v>2.2749999999999999</v>
      </c>
    </row>
    <row r="2435" spans="1:24" ht="15.95" hidden="1" customHeight="1" x14ac:dyDescent="0.25">
      <c r="A2435" s="7" t="str">
        <f t="shared" si="83"/>
        <v>200203.IB</v>
      </c>
      <c r="B2435" s="3" t="s">
        <v>386</v>
      </c>
      <c r="C2435" s="3" t="s">
        <v>387</v>
      </c>
      <c r="D2435" s="5">
        <v>43909</v>
      </c>
      <c r="E2435" s="5">
        <v>43914</v>
      </c>
      <c r="F2435" s="4">
        <v>106</v>
      </c>
      <c r="G2435" s="4">
        <v>5</v>
      </c>
      <c r="H2435" s="3" t="s">
        <v>12</v>
      </c>
      <c r="I2435" s="3" t="s">
        <v>15</v>
      </c>
      <c r="J2435" s="4">
        <v>2.7713999999999999</v>
      </c>
      <c r="K2435" s="30">
        <v>4.2</v>
      </c>
      <c r="L2435" s="4"/>
      <c r="M2435" s="4">
        <v>1.02</v>
      </c>
      <c r="N2435" s="84">
        <f>[1]!b_anal_modidura_cnbd(A2435,D2435,1)</f>
        <v>4.3859000000000004</v>
      </c>
      <c r="O2435" s="85">
        <f>[1]!b_anal_yield_cnbd(A2435,D2435-1,1)</f>
        <v>2.83</v>
      </c>
      <c r="P2435" s="86">
        <f>IF(U:U="国开1",0.09/N2435+J2435,IF(U:U="国开3",0.14/N2435+J2435,IF(U:U="国开5",0.24/N2435+J2435,IF(U:U="国开7",0.24/N2435+J2435,IF(U:U="国开10",0.29/N2435+J2435,IF(U:U="口行1",0.08/N2435+J2435,IF(U:U="口行2",0.08/N2435+J2435,IF(U:U="口行3",0.08/N2435+J2435,IF(U:U="口行5",0.13/N2435+J2435,IF(U:U="口行7",0.13/N2435+J2435,IF(U:U="口行10",0.18/N2435+J2435,IF(U:U="农发1",0.09/N2435+J2435,IF(U:U="农发2",0.09/N2435+J2435,IF(U:U="农发3",0.09/N2435+J2435,IF(U:U="农发5",0.14/N2435+J2435,IF(U:U="农发7",0.19/N2435+J2435,IF(U:U="农发10",0.19/N2435+J2435,IF(U:U="农发20",0.24/N2435+J2435,IF(U:U="国债1",0.05/N2435+J2435,IF(U:U="国债2",0.05/N2435+J2435,IF(U:U="国债3",0.05/N2435+J2435,IF(U:U="国开0",0,IF(U:U="农发0",0,IF(U:U="国债0",0,IF(U:U="口行0",0,0.1/N2435+J2435)))))))))))))))))))))))))</f>
        <v>2.826120809867986</v>
      </c>
      <c r="Q2435" s="87">
        <v>2.8650000000000002</v>
      </c>
      <c r="R2435" s="88">
        <f t="shared" si="81"/>
        <v>-0.38791901320140987</v>
      </c>
      <c r="S2435" s="88">
        <f t="shared" si="82"/>
        <v>-3.8879190132014241</v>
      </c>
      <c r="T2435" s="15"/>
      <c r="U2435" s="1" t="str">
        <f>IF(I:I="国家开发银行","国开",IF(I:I="中国进出口银行","口行",IF(I:I="中国农业发展银行","农发","国债")))&amp;IF(G:G&lt;1,"0",G2435)</f>
        <v>国开5</v>
      </c>
      <c r="V2435" s="5">
        <v>43965</v>
      </c>
      <c r="W2435" s="21">
        <v>2.3420999999999998</v>
      </c>
      <c r="X2435" s="22">
        <v>2.33</v>
      </c>
    </row>
    <row r="2436" spans="1:24" ht="15.95" hidden="1" customHeight="1" x14ac:dyDescent="0.25">
      <c r="A2436" s="7" t="str">
        <f t="shared" si="83"/>
        <v>200203.IB</v>
      </c>
      <c r="B2436" s="3" t="s">
        <v>430</v>
      </c>
      <c r="C2436" s="3" t="s">
        <v>431</v>
      </c>
      <c r="D2436" s="5">
        <v>43916</v>
      </c>
      <c r="E2436" s="5">
        <v>43920</v>
      </c>
      <c r="F2436" s="4">
        <v>80</v>
      </c>
      <c r="G2436" s="4">
        <v>5</v>
      </c>
      <c r="H2436" s="3" t="s">
        <v>12</v>
      </c>
      <c r="I2436" s="3" t="s">
        <v>15</v>
      </c>
      <c r="J2436" s="4">
        <v>2.5596999999999999</v>
      </c>
      <c r="K2436" s="30">
        <v>4.0999999999999996</v>
      </c>
      <c r="L2436" s="4"/>
      <c r="M2436" s="4">
        <v>2.57</v>
      </c>
      <c r="N2436" s="84">
        <f>[1]!b_anal_modidura_cnbd(A2436,D2436,1)</f>
        <v>4.3776999999999999</v>
      </c>
      <c r="O2436" s="85">
        <f>[1]!b_anal_yield_cnbd(A2436,D2436-1,1)</f>
        <v>2.7149999999999999</v>
      </c>
      <c r="P2436" s="86">
        <f>IF(U:U="国开1",0.09/N2436+J2436,IF(U:U="国开3",0.14/N2436+J2436,IF(U:U="国开5",0.24/N2436+J2436,IF(U:U="国开7",0.24/N2436+J2436,IF(U:U="国开10",0.29/N2436+J2436,IF(U:U="口行1",0.08/N2436+J2436,IF(U:U="口行2",0.08/N2436+J2436,IF(U:U="口行3",0.08/N2436+J2436,IF(U:U="口行5",0.13/N2436+J2436,IF(U:U="口行7",0.13/N2436+J2436,IF(U:U="口行10",0.18/N2436+J2436,IF(U:U="农发1",0.09/N2436+J2436,IF(U:U="农发2",0.09/N2436+J2436,IF(U:U="农发3",0.09/N2436+J2436,IF(U:U="农发5",0.14/N2436+J2436,IF(U:U="农发7",0.19/N2436+J2436,IF(U:U="农发10",0.19/N2436+J2436,IF(U:U="农发20",0.24/N2436+J2436,IF(U:U="国债1",0.05/N2436+J2436,IF(U:U="国债2",0.05/N2436+J2436,IF(U:U="国债3",0.05/N2436+J2436,IF(U:U="国开0",0,IF(U:U="农发0",0,IF(U:U="国债0",0,IF(U:U="口行0",0,0.1/N2436+J2436)))))))))))))))))))))))))</f>
        <v>2.6145233090435616</v>
      </c>
      <c r="Q2436" s="87">
        <v>2.665</v>
      </c>
      <c r="R2436" s="88">
        <f t="shared" si="81"/>
        <v>-10.04766909564383</v>
      </c>
      <c r="S2436" s="88">
        <f t="shared" si="82"/>
        <v>-5.0476690956438475</v>
      </c>
      <c r="T2436" s="15"/>
      <c r="U2436" s="1" t="str">
        <f>IF(I:I="国家开发银行","国开",IF(I:I="中国进出口银行","口行",IF(I:I="中国农业发展银行","农发","国债")))&amp;IF(G:G&lt;1,"0",G2436)</f>
        <v>国开5</v>
      </c>
      <c r="V2436" s="5">
        <v>43972</v>
      </c>
      <c r="W2436" s="21" t="e">
        <v>#NAME?</v>
      </c>
      <c r="X2436" s="22">
        <v>2.3624999999999998</v>
      </c>
    </row>
    <row r="2437" spans="1:24" ht="15.95" hidden="1" customHeight="1" x14ac:dyDescent="0.25">
      <c r="A2437" s="7" t="str">
        <f t="shared" si="83"/>
        <v>200203.IB</v>
      </c>
      <c r="B2437" s="3" t="s">
        <v>475</v>
      </c>
      <c r="C2437" s="3" t="s">
        <v>476</v>
      </c>
      <c r="D2437" s="5">
        <v>43923</v>
      </c>
      <c r="E2437" s="5">
        <v>43929</v>
      </c>
      <c r="F2437" s="4">
        <v>97.5</v>
      </c>
      <c r="G2437" s="4">
        <v>5</v>
      </c>
      <c r="H2437" s="3" t="s">
        <v>12</v>
      </c>
      <c r="I2437" s="3" t="s">
        <v>15</v>
      </c>
      <c r="J2437" s="4">
        <v>2.4590000000000001</v>
      </c>
      <c r="K2437" s="30">
        <v>4.66</v>
      </c>
      <c r="L2437" s="4"/>
      <c r="M2437" s="4">
        <v>1</v>
      </c>
      <c r="N2437" s="84">
        <f>[1]!b_anal_modidura_cnbd(A2437,D2437,1)</f>
        <v>4.3638000000000003</v>
      </c>
      <c r="O2437" s="85">
        <f>[1]!b_anal_yield_cnbd(A2437,D2437-1,1)</f>
        <v>2.5299999999999998</v>
      </c>
      <c r="P2437" s="86">
        <f>IF(U:U="国开1",0.09/N2437+J2437,IF(U:U="国开3",0.14/N2437+J2437,IF(U:U="国开5",0.24/N2437+J2437,IF(U:U="国开7",0.24/N2437+J2437,IF(U:U="国开10",0.29/N2437+J2437,IF(U:U="口行1",0.08/N2437+J2437,IF(U:U="口行2",0.08/N2437+J2437,IF(U:U="口行3",0.08/N2437+J2437,IF(U:U="口行5",0.13/N2437+J2437,IF(U:U="口行7",0.13/N2437+J2437,IF(U:U="口行10",0.18/N2437+J2437,IF(U:U="农发1",0.09/N2437+J2437,IF(U:U="农发2",0.09/N2437+J2437,IF(U:U="农发3",0.09/N2437+J2437,IF(U:U="农发5",0.14/N2437+J2437,IF(U:U="农发7",0.19/N2437+J2437,IF(U:U="农发10",0.19/N2437+J2437,IF(U:U="农发20",0.24/N2437+J2437,IF(U:U="国债1",0.05/N2437+J2437,IF(U:U="国债2",0.05/N2437+J2437,IF(U:U="国债3",0.05/N2437+J2437,IF(U:U="国开0",0,IF(U:U="农发0",0,IF(U:U="国债0",0,IF(U:U="口行0",0,0.1/N2437+J2437)))))))))))))))))))))))))</f>
        <v>2.5139979375773409</v>
      </c>
      <c r="Q2437" s="87">
        <v>2.5550000000000002</v>
      </c>
      <c r="R2437" s="88">
        <f t="shared" si="81"/>
        <v>-1.6002062422658891</v>
      </c>
      <c r="S2437" s="88">
        <f t="shared" si="82"/>
        <v>-4.1002062422659247</v>
      </c>
      <c r="T2437" s="15"/>
      <c r="U2437" s="1" t="str">
        <f>IF(I:I="国家开发银行","国开",IF(I:I="中国进出口银行","口行",IF(I:I="中国农业发展银行","农发","国债")))&amp;IF(G:G&lt;1,"0",G2437)</f>
        <v>国开5</v>
      </c>
      <c r="V2437" s="5">
        <v>43979</v>
      </c>
      <c r="W2437" s="21" t="e">
        <v>#NAME?</v>
      </c>
      <c r="X2437" s="22">
        <v>2.54</v>
      </c>
    </row>
    <row r="2438" spans="1:24" ht="15.95" hidden="1" customHeight="1" x14ac:dyDescent="0.25">
      <c r="A2438" s="7" t="str">
        <f t="shared" si="83"/>
        <v>200203.IB</v>
      </c>
      <c r="B2438" s="3" t="s">
        <v>517</v>
      </c>
      <c r="C2438" s="3" t="s">
        <v>518</v>
      </c>
      <c r="D2438" s="5">
        <v>43930</v>
      </c>
      <c r="E2438" s="5">
        <v>43934</v>
      </c>
      <c r="F2438" s="4">
        <v>80</v>
      </c>
      <c r="G2438" s="4">
        <v>5</v>
      </c>
      <c r="H2438" s="3" t="s">
        <v>12</v>
      </c>
      <c r="I2438" s="3" t="s">
        <v>15</v>
      </c>
      <c r="J2438" s="4">
        <v>2.1074999999999999</v>
      </c>
      <c r="K2438" s="30">
        <v>4.4800000000000004</v>
      </c>
      <c r="L2438" s="4"/>
      <c r="M2438" s="4">
        <v>1.36</v>
      </c>
      <c r="N2438" s="84">
        <f>[1]!b_anal_modidura_cnbd(A2438,D2438,1)</f>
        <v>4.3619000000000003</v>
      </c>
      <c r="O2438" s="85">
        <f>[1]!b_anal_yield_cnbd(A2438,D2438-1,1)</f>
        <v>2.1903000000000001</v>
      </c>
      <c r="P2438" s="86">
        <f>IF(U:U="国开1",0.09/N2438+J2438,IF(U:U="国开3",0.14/N2438+J2438,IF(U:U="国开5",0.24/N2438+J2438,IF(U:U="国开7",0.24/N2438+J2438,IF(U:U="国开10",0.29/N2438+J2438,IF(U:U="口行1",0.08/N2438+J2438,IF(U:U="口行2",0.08/N2438+J2438,IF(U:U="口行3",0.08/N2438+J2438,IF(U:U="口行5",0.13/N2438+J2438,IF(U:U="口行7",0.13/N2438+J2438,IF(U:U="口行10",0.18/N2438+J2438,IF(U:U="农发1",0.09/N2438+J2438,IF(U:U="农发2",0.09/N2438+J2438,IF(U:U="农发3",0.09/N2438+J2438,IF(U:U="农发5",0.14/N2438+J2438,IF(U:U="农发7",0.19/N2438+J2438,IF(U:U="农发10",0.19/N2438+J2438,IF(U:U="农发20",0.24/N2438+J2438,IF(U:U="国债1",0.05/N2438+J2438,IF(U:U="国债2",0.05/N2438+J2438,IF(U:U="国债3",0.05/N2438+J2438,IF(U:U="国开0",0,IF(U:U="农发0",0,IF(U:U="国债0",0,IF(U:U="口行0",0,0.1/N2438+J2438)))))))))))))))))))))))))</f>
        <v>2.1625218941287052</v>
      </c>
      <c r="Q2438" s="87">
        <v>2.2149999999999999</v>
      </c>
      <c r="R2438" s="88">
        <f t="shared" si="81"/>
        <v>-2.7778105871294922</v>
      </c>
      <c r="S2438" s="88">
        <f t="shared" si="82"/>
        <v>-5.2478105871294645</v>
      </c>
      <c r="T2438" s="15"/>
      <c r="U2438" s="1" t="str">
        <f>IF(I:I="国家开发银行","国开",IF(I:I="中国进出口银行","口行",IF(I:I="中国农业发展银行","农发","国债")))&amp;IF(G:G&lt;1,"0",G2438)</f>
        <v>国开5</v>
      </c>
      <c r="V2438" s="5">
        <v>43986</v>
      </c>
      <c r="W2438" s="21" t="e">
        <v>#NAME?</v>
      </c>
      <c r="X2438" s="22">
        <v>2.84</v>
      </c>
    </row>
    <row r="2439" spans="1:24" ht="15.95" hidden="1" customHeight="1" x14ac:dyDescent="0.25">
      <c r="A2439" s="7" t="str">
        <f t="shared" si="83"/>
        <v>200203.IB</v>
      </c>
      <c r="B2439" s="3" t="s">
        <v>569</v>
      </c>
      <c r="C2439" s="3" t="s">
        <v>570</v>
      </c>
      <c r="D2439" s="5">
        <v>43937</v>
      </c>
      <c r="E2439" s="5">
        <v>43942</v>
      </c>
      <c r="F2439" s="4">
        <v>102.1</v>
      </c>
      <c r="G2439" s="4">
        <v>5</v>
      </c>
      <c r="H2439" s="3" t="s">
        <v>12</v>
      </c>
      <c r="I2439" s="3" t="s">
        <v>15</v>
      </c>
      <c r="J2439" s="4">
        <v>2.1093000000000002</v>
      </c>
      <c r="K2439" s="30">
        <v>4.82</v>
      </c>
      <c r="L2439" s="4"/>
      <c r="M2439" s="4">
        <v>1.05</v>
      </c>
      <c r="N2439" s="84">
        <f>[1]!b_anal_modidura_cnbd(A2439,D2439,1)</f>
        <v>4.3434999999999997</v>
      </c>
      <c r="O2439" s="85">
        <f>[1]!b_anal_yield_cnbd(A2439,D2439-1,1)</f>
        <v>2.2178</v>
      </c>
      <c r="P2439" s="86">
        <f>IF(U:U="国开1",0.09/N2439+J2439,IF(U:U="国开3",0.14/N2439+J2439,IF(U:U="国开5",0.24/N2439+J2439,IF(U:U="国开7",0.24/N2439+J2439,IF(U:U="国开10",0.29/N2439+J2439,IF(U:U="口行1",0.08/N2439+J2439,IF(U:U="口行2",0.08/N2439+J2439,IF(U:U="口行3",0.08/N2439+J2439,IF(U:U="口行5",0.13/N2439+J2439,IF(U:U="口行7",0.13/N2439+J2439,IF(U:U="口行10",0.18/N2439+J2439,IF(U:U="农发1",0.09/N2439+J2439,IF(U:U="农发2",0.09/N2439+J2439,IF(U:U="农发3",0.09/N2439+J2439,IF(U:U="农发5",0.14/N2439+J2439,IF(U:U="农发7",0.19/N2439+J2439,IF(U:U="农发10",0.19/N2439+J2439,IF(U:U="农发20",0.24/N2439+J2439,IF(U:U="国债1",0.05/N2439+J2439,IF(U:U="国债2",0.05/N2439+J2439,IF(U:U="国债3",0.05/N2439+J2439,IF(U:U="国开0",0,IF(U:U="农发0",0,IF(U:U="国债0",0,IF(U:U="口行0",0,0.1/N2439+J2439)))))))))))))))))))))))))</f>
        <v>2.1645549787038103</v>
      </c>
      <c r="Q2439" s="87">
        <v>2.2149999999999999</v>
      </c>
      <c r="R2439" s="88">
        <f t="shared" si="81"/>
        <v>-5.3245021296189687</v>
      </c>
      <c r="S2439" s="88">
        <f t="shared" si="82"/>
        <v>-5.0445021296189552</v>
      </c>
      <c r="T2439" s="15"/>
      <c r="U2439" s="1" t="str">
        <f>IF(I:I="国家开发银行","国开",IF(I:I="中国进出口银行","口行",IF(I:I="中国农业发展银行","农发","国债")))&amp;IF(G:G&lt;1,"0",G2439)</f>
        <v>国开5</v>
      </c>
    </row>
    <row r="2440" spans="1:24" ht="15.95" hidden="1" customHeight="1" x14ac:dyDescent="0.25">
      <c r="A2440" s="7" t="str">
        <f t="shared" si="83"/>
        <v>200203.IB</v>
      </c>
      <c r="B2440" s="3" t="s">
        <v>602</v>
      </c>
      <c r="C2440" s="3" t="s">
        <v>603</v>
      </c>
      <c r="D2440" s="5">
        <v>43944</v>
      </c>
      <c r="E2440" s="5">
        <v>43948</v>
      </c>
      <c r="F2440" s="4">
        <v>90</v>
      </c>
      <c r="G2440" s="4">
        <v>5</v>
      </c>
      <c r="H2440" s="3" t="s">
        <v>12</v>
      </c>
      <c r="I2440" s="3" t="s">
        <v>15</v>
      </c>
      <c r="J2440" s="4">
        <v>2.0299</v>
      </c>
      <c r="K2440" s="30">
        <v>3.06</v>
      </c>
      <c r="L2440" s="4"/>
      <c r="M2440" s="4">
        <v>125</v>
      </c>
      <c r="N2440" s="84">
        <f>[1]!b_anal_modidura_cnbd(A2440,D2440,1)</f>
        <v>4.3293999999999997</v>
      </c>
      <c r="O2440" s="85">
        <f>[1]!b_anal_yield_cnbd(A2440,D2440-1,1)</f>
        <v>2.15</v>
      </c>
      <c r="P2440" s="86">
        <f>IF(U:U="国开1",0.09/N2440+J2440,IF(U:U="国开3",0.14/N2440+J2440,IF(U:U="国开5",0.24/N2440+J2440,IF(U:U="国开7",0.24/N2440+J2440,IF(U:U="国开10",0.29/N2440+J2440,IF(U:U="口行1",0.08/N2440+J2440,IF(U:U="口行2",0.08/N2440+J2440,IF(U:U="口行3",0.08/N2440+J2440,IF(U:U="口行5",0.13/N2440+J2440,IF(U:U="口行7",0.13/N2440+J2440,IF(U:U="口行10",0.18/N2440+J2440,IF(U:U="农发1",0.09/N2440+J2440,IF(U:U="农发2",0.09/N2440+J2440,IF(U:U="农发3",0.09/N2440+J2440,IF(U:U="农发5",0.14/N2440+J2440,IF(U:U="农发7",0.19/N2440+J2440,IF(U:U="农发10",0.19/N2440+J2440,IF(U:U="农发20",0.24/N2440+J2440,IF(U:U="国债1",0.05/N2440+J2440,IF(U:U="国债2",0.05/N2440+J2440,IF(U:U="国债3",0.05/N2440+J2440,IF(U:U="国开0",0,IF(U:U="农发0",0,IF(U:U="国债0",0,IF(U:U="口行0",0,0.1/N2440+J2440)))))))))))))))))))))))))</f>
        <v>2.0853349332471014</v>
      </c>
      <c r="Q2440" s="87">
        <v>2.1150000000000002</v>
      </c>
      <c r="R2440" s="88">
        <f t="shared" si="81"/>
        <v>-6.4665066752898515</v>
      </c>
      <c r="S2440" s="88">
        <f t="shared" si="82"/>
        <v>-2.9665066752898817</v>
      </c>
      <c r="T2440" s="15"/>
      <c r="U2440" s="1" t="str">
        <f>IF(I:I="国家开发银行","国开",IF(I:I="中国进出口银行","口行",IF(I:I="中国农业发展银行","农发","国债")))&amp;IF(G:G&lt;1,"0",G2440)</f>
        <v>国开5</v>
      </c>
      <c r="V2440" s="5">
        <v>43832</v>
      </c>
      <c r="W2440" s="21">
        <v>3.49</v>
      </c>
      <c r="X2440" s="22">
        <v>3.5274999999999999</v>
      </c>
    </row>
    <row r="2441" spans="1:24" ht="15.95" hidden="1" customHeight="1" x14ac:dyDescent="0.25">
      <c r="A2441" s="7" t="str">
        <f t="shared" si="83"/>
        <v>200203.IB</v>
      </c>
      <c r="B2441" s="3" t="s">
        <v>642</v>
      </c>
      <c r="C2441" s="3" t="s">
        <v>643</v>
      </c>
      <c r="D2441" s="5">
        <v>43951</v>
      </c>
      <c r="E2441" s="5">
        <v>43959</v>
      </c>
      <c r="F2441" s="4">
        <v>109.9</v>
      </c>
      <c r="G2441" s="4">
        <v>5</v>
      </c>
      <c r="H2441" s="3" t="s">
        <v>12</v>
      </c>
      <c r="I2441" s="3" t="s">
        <v>15</v>
      </c>
      <c r="J2441" s="4">
        <v>2.0265</v>
      </c>
      <c r="K2441" s="30">
        <v>2.92</v>
      </c>
      <c r="L2441" s="4"/>
      <c r="M2441" s="4">
        <v>1.06</v>
      </c>
      <c r="N2441" s="84">
        <f>[1]!b_anal_modidura_cnbd(A2441,D2441,1)</f>
        <v>4.3113999999999999</v>
      </c>
      <c r="O2441" s="85">
        <f>[1]!b_anal_yield_cnbd(A2441,D2441-1,1)</f>
        <v>2.09</v>
      </c>
      <c r="P2441" s="86">
        <f>IF(U:U="国开1",0.09/N2441+J2441,IF(U:U="国开3",0.14/N2441+J2441,IF(U:U="国开5",0.24/N2441+J2441,IF(U:U="国开7",0.24/N2441+J2441,IF(U:U="国开10",0.29/N2441+J2441,IF(U:U="口行1",0.08/N2441+J2441,IF(U:U="口行2",0.08/N2441+J2441,IF(U:U="口行3",0.08/N2441+J2441,IF(U:U="口行5",0.13/N2441+J2441,IF(U:U="口行7",0.13/N2441+J2441,IF(U:U="口行10",0.18/N2441+J2441,IF(U:U="农发1",0.09/N2441+J2441,IF(U:U="农发2",0.09/N2441+J2441,IF(U:U="农发3",0.09/N2441+J2441,IF(U:U="农发5",0.14/N2441+J2441,IF(U:U="农发7",0.19/N2441+J2441,IF(U:U="农发10",0.19/N2441+J2441,IF(U:U="农发20",0.24/N2441+J2441,IF(U:U="国债1",0.05/N2441+J2441,IF(U:U="国债2",0.05/N2441+J2441,IF(U:U="国债3",0.05/N2441+J2441,IF(U:U="国开0",0,IF(U:U="农发0",0,IF(U:U="国债0",0,IF(U:U="口行0",0,0.1/N2441+J2441)))))))))))))))))))))))))</f>
        <v>2.0821663728719209</v>
      </c>
      <c r="Q2441" s="87">
        <v>2.1124999999999998</v>
      </c>
      <c r="R2441" s="88">
        <f t="shared" si="81"/>
        <v>-0.78336271280790015</v>
      </c>
      <c r="S2441" s="88">
        <f t="shared" si="82"/>
        <v>-3.0333627128078966</v>
      </c>
      <c r="T2441" s="15"/>
      <c r="U2441" s="1" t="str">
        <f>IF(I:I="国家开发银行","国开",IF(I:I="中国进出口银行","口行",IF(I:I="中国农业发展银行","农发","国债")))&amp;IF(G:G&lt;1,"0",G2441)</f>
        <v>国开5</v>
      </c>
      <c r="V2441" s="5">
        <v>43839</v>
      </c>
      <c r="W2441" s="24">
        <v>3.5049999999999999</v>
      </c>
      <c r="X2441" s="22">
        <v>3.4950000000000001</v>
      </c>
    </row>
    <row r="2442" spans="1:24" ht="15.95" hidden="1" customHeight="1" x14ac:dyDescent="0.25">
      <c r="A2442" s="7" t="str">
        <f t="shared" si="83"/>
        <v>200203.IB</v>
      </c>
      <c r="B2442" s="3" t="s">
        <v>680</v>
      </c>
      <c r="C2442" s="3" t="s">
        <v>681</v>
      </c>
      <c r="D2442" s="5">
        <v>43959</v>
      </c>
      <c r="E2442" s="5">
        <v>43963</v>
      </c>
      <c r="F2442" s="4">
        <v>130</v>
      </c>
      <c r="G2442" s="4">
        <v>5</v>
      </c>
      <c r="H2442" s="3" t="s">
        <v>12</v>
      </c>
      <c r="I2442" s="3" t="s">
        <v>15</v>
      </c>
      <c r="J2442" s="4">
        <v>2.2258</v>
      </c>
      <c r="K2442" s="30">
        <v>3.99</v>
      </c>
      <c r="L2442" s="4"/>
      <c r="M2442" s="4">
        <v>5.66</v>
      </c>
      <c r="N2442" s="84">
        <f>[1]!b_anal_modidura_cnbd(A2442,D2442,1)</f>
        <v>4.2812999999999999</v>
      </c>
      <c r="O2442" s="85">
        <f>[1]!b_anal_yield_cnbd(A2442,D2442-1,1)</f>
        <v>2.2905000000000002</v>
      </c>
      <c r="P2442" s="86">
        <f>IF(U:U="国开1",0.09/N2442+J2442,IF(U:U="国开3",0.14/N2442+J2442,IF(U:U="国开5",0.24/N2442+J2442,IF(U:U="国开7",0.24/N2442+J2442,IF(U:U="国开10",0.29/N2442+J2442,IF(U:U="口行1",0.08/N2442+J2442,IF(U:U="口行2",0.08/N2442+J2442,IF(U:U="口行3",0.08/N2442+J2442,IF(U:U="口行5",0.13/N2442+J2442,IF(U:U="口行7",0.13/N2442+J2442,IF(U:U="口行10",0.18/N2442+J2442,IF(U:U="农发1",0.09/N2442+J2442,IF(U:U="农发2",0.09/N2442+J2442,IF(U:U="农发3",0.09/N2442+J2442,IF(U:U="农发5",0.14/N2442+J2442,IF(U:U="农发7",0.19/N2442+J2442,IF(U:U="农发10",0.19/N2442+J2442,IF(U:U="农发20",0.24/N2442+J2442,IF(U:U="国债1",0.05/N2442+J2442,IF(U:U="国债2",0.05/N2442+J2442,IF(U:U="国债3",0.05/N2442+J2442,IF(U:U="国开0",0,IF(U:U="农发0",0,IF(U:U="国债0",0,IF(U:U="口行0",0,0.1/N2442+J2442)))))))))))))))))))))))))</f>
        <v>2.2818577394716559</v>
      </c>
      <c r="Q2442" s="87">
        <v>2.2749999999999999</v>
      </c>
      <c r="R2442" s="88">
        <f t="shared" si="81"/>
        <v>-0.86422605283442699</v>
      </c>
      <c r="S2442" s="88">
        <f t="shared" si="82"/>
        <v>0.68577394716560214</v>
      </c>
      <c r="T2442" s="15"/>
      <c r="U2442" s="1" t="str">
        <f>IF(I:I="国家开发银行","国开",IF(I:I="中国进出口银行","口行",IF(I:I="中国农业发展银行","农发","国债")))&amp;IF(G:G&lt;1,"0",G2442)</f>
        <v>国开5</v>
      </c>
      <c r="V2442" s="5">
        <v>43846</v>
      </c>
      <c r="W2442" s="21">
        <v>3.4916</v>
      </c>
      <c r="X2442" s="22">
        <v>3.48</v>
      </c>
    </row>
    <row r="2443" spans="1:24" ht="15.95" hidden="1" customHeight="1" x14ac:dyDescent="0.25">
      <c r="A2443" s="7" t="str">
        <f t="shared" si="83"/>
        <v>200203.IB</v>
      </c>
      <c r="B2443" s="3" t="s">
        <v>719</v>
      </c>
      <c r="C2443" s="3" t="s">
        <v>720</v>
      </c>
      <c r="D2443" s="5">
        <v>43965</v>
      </c>
      <c r="E2443" s="5">
        <v>43970</v>
      </c>
      <c r="F2443" s="4">
        <v>142.1</v>
      </c>
      <c r="G2443" s="4">
        <v>5</v>
      </c>
      <c r="H2443" s="3" t="s">
        <v>12</v>
      </c>
      <c r="I2443" s="3" t="s">
        <v>15</v>
      </c>
      <c r="J2443" s="4">
        <v>2.2713999999999999</v>
      </c>
      <c r="K2443" s="30">
        <v>3.83</v>
      </c>
      <c r="L2443" s="4"/>
      <c r="M2443" s="4">
        <v>1.21</v>
      </c>
      <c r="N2443" s="84">
        <f>[1]!b_anal_modidura_cnbd(A2443,D2443,1)</f>
        <v>4.2645</v>
      </c>
      <c r="O2443" s="85">
        <f>[1]!b_anal_yield_cnbd(A2443,D2443-1,1)</f>
        <v>2.3420999999999998</v>
      </c>
      <c r="P2443" s="86">
        <f>IF(U:U="国开1",0.09/N2443+J2443,IF(U:U="国开3",0.14/N2443+J2443,IF(U:U="国开5",0.24/N2443+J2443,IF(U:U="国开7",0.24/N2443+J2443,IF(U:U="国开10",0.29/N2443+J2443,IF(U:U="口行1",0.08/N2443+J2443,IF(U:U="口行2",0.08/N2443+J2443,IF(U:U="口行3",0.08/N2443+J2443,IF(U:U="口行5",0.13/N2443+J2443,IF(U:U="口行7",0.13/N2443+J2443,IF(U:U="口行10",0.18/N2443+J2443,IF(U:U="农发1",0.09/N2443+J2443,IF(U:U="农发2",0.09/N2443+J2443,IF(U:U="农发3",0.09/N2443+J2443,IF(U:U="农发5",0.14/N2443+J2443,IF(U:U="农发7",0.19/N2443+J2443,IF(U:U="农发10",0.19/N2443+J2443,IF(U:U="农发20",0.24/N2443+J2443,IF(U:U="国债1",0.05/N2443+J2443,IF(U:U="国债2",0.05/N2443+J2443,IF(U:U="国债3",0.05/N2443+J2443,IF(U:U="国开0",0,IF(U:U="农发0",0,IF(U:U="国债0",0,IF(U:U="口行0",0,0.1/N2443+J2443)))))))))))))))))))))))))</f>
        <v>2.3276785789658812</v>
      </c>
      <c r="Q2443" s="87">
        <v>2.33</v>
      </c>
      <c r="R2443" s="88">
        <f t="shared" si="81"/>
        <v>-1.4421421034118698</v>
      </c>
      <c r="S2443" s="88">
        <f t="shared" si="82"/>
        <v>-0.23214210341189201</v>
      </c>
      <c r="T2443" s="15"/>
      <c r="U2443" s="1" t="str">
        <f>IF(I:I="国家开发银行","国开",IF(I:I="中国进出口银行","口行",IF(I:I="中国农业发展银行","农发","国债")))&amp;IF(G:G&lt;1,"0",G2443)</f>
        <v>国开5</v>
      </c>
      <c r="V2443" s="5">
        <v>43872</v>
      </c>
      <c r="W2443" s="21">
        <v>3.1657000000000002</v>
      </c>
      <c r="X2443" s="22">
        <v>3.22</v>
      </c>
    </row>
    <row r="2444" spans="1:24" ht="15.95" hidden="1" customHeight="1" x14ac:dyDescent="0.25">
      <c r="A2444" s="7" t="str">
        <f t="shared" si="83"/>
        <v>200203.IB</v>
      </c>
      <c r="B2444" s="3" t="s">
        <v>765</v>
      </c>
      <c r="C2444" s="3" t="s">
        <v>766</v>
      </c>
      <c r="D2444" s="5">
        <v>43972</v>
      </c>
      <c r="E2444" s="5">
        <v>43976</v>
      </c>
      <c r="F2444" s="4">
        <v>130</v>
      </c>
      <c r="G2444" s="4">
        <v>5</v>
      </c>
      <c r="H2444" s="3" t="s">
        <v>12</v>
      </c>
      <c r="I2444" s="3" t="s">
        <v>15</v>
      </c>
      <c r="J2444" s="4">
        <v>2.3429000000000002</v>
      </c>
      <c r="K2444" s="30">
        <v>1.72</v>
      </c>
      <c r="L2444" s="4"/>
      <c r="M2444" s="4">
        <v>1.39</v>
      </c>
      <c r="N2444" s="84">
        <f>[1]!b_anal_modidura_cnbd(A2444,D2444,1)</f>
        <v>4.2408999999999999</v>
      </c>
      <c r="O2444" s="85">
        <f>[1]!b_anal_yield_cnbd(A2444,D2444-1,1)</f>
        <v>2.3679999999999999</v>
      </c>
      <c r="P2444" s="86">
        <f>IF(U:U="国开1",0.09/N2444+J2444,IF(U:U="国开3",0.14/N2444+J2444,IF(U:U="国开5",0.24/N2444+J2444,IF(U:U="国开7",0.24/N2444+J2444,IF(U:U="国开10",0.29/N2444+J2444,IF(U:U="口行1",0.08/N2444+J2444,IF(U:U="口行2",0.08/N2444+J2444,IF(U:U="口行3",0.08/N2444+J2444,IF(U:U="口行5",0.13/N2444+J2444,IF(U:U="口行7",0.13/N2444+J2444,IF(U:U="口行10",0.18/N2444+J2444,IF(U:U="农发1",0.09/N2444+J2444,IF(U:U="农发2",0.09/N2444+J2444,IF(U:U="农发3",0.09/N2444+J2444,IF(U:U="农发5",0.14/N2444+J2444,IF(U:U="农发7",0.19/N2444+J2444,IF(U:U="农发10",0.19/N2444+J2444,IF(U:U="农发20",0.24/N2444+J2444,IF(U:U="国债1",0.05/N2444+J2444,IF(U:U="国债2",0.05/N2444+J2444,IF(U:U="国债3",0.05/N2444+J2444,IF(U:U="国开0",0,IF(U:U="农发0",0,IF(U:U="国债0",0,IF(U:U="口行0",0,0.1/N2444+J2444)))))))))))))))))))))))))</f>
        <v>2.3994917611827682</v>
      </c>
      <c r="Q2444" s="87">
        <v>2.3624999999999998</v>
      </c>
      <c r="R2444" s="88">
        <f t="shared" si="81"/>
        <v>3.1491761182768307</v>
      </c>
      <c r="S2444" s="88">
        <f t="shared" si="82"/>
        <v>3.6991761182768368</v>
      </c>
      <c r="T2444" s="15"/>
      <c r="U2444" s="1" t="str">
        <f>IF(I:I="国家开发银行","国开",IF(I:I="中国进出口银行","口行",IF(I:I="中国农业发展银行","农发","国债")))&amp;IF(G:G&lt;1,"0",G2444)</f>
        <v>国开5</v>
      </c>
      <c r="V2444" s="5">
        <v>43879</v>
      </c>
      <c r="W2444" s="21">
        <v>3.2000999999999999</v>
      </c>
      <c r="X2444" s="22">
        <v>3.21</v>
      </c>
    </row>
    <row r="2445" spans="1:24" ht="15.95" hidden="1" customHeight="1" x14ac:dyDescent="0.25">
      <c r="A2445" s="7" t="str">
        <f t="shared" si="83"/>
        <v>200203.IB</v>
      </c>
      <c r="B2445" s="3" t="s">
        <v>813</v>
      </c>
      <c r="C2445" s="3" t="s">
        <v>814</v>
      </c>
      <c r="D2445" s="5">
        <v>43979</v>
      </c>
      <c r="E2445" s="5">
        <v>43984</v>
      </c>
      <c r="F2445" s="4">
        <v>150</v>
      </c>
      <c r="G2445" s="4">
        <v>5</v>
      </c>
      <c r="H2445" s="3" t="s">
        <v>12</v>
      </c>
      <c r="I2445" s="3" t="s">
        <v>15</v>
      </c>
      <c r="J2445" s="4">
        <v>2.5002</v>
      </c>
      <c r="K2445" s="30">
        <v>3.32</v>
      </c>
      <c r="L2445" s="4"/>
      <c r="M2445" s="4">
        <v>3.27</v>
      </c>
      <c r="N2445" s="84">
        <f>[1]!b_anal_modidura_cnbd(A2445,D2445,1)</f>
        <v>4.2153</v>
      </c>
      <c r="O2445" s="85">
        <f>[1]!b_anal_yield_cnbd(A2445,D2445-1,1)</f>
        <v>2.5550000000000002</v>
      </c>
      <c r="P2445" s="86">
        <f>IF(U:U="国开1",0.09/N2445+J2445,IF(U:U="国开3",0.14/N2445+J2445,IF(U:U="国开5",0.24/N2445+J2445,IF(U:U="国开7",0.24/N2445+J2445,IF(U:U="国开10",0.29/N2445+J2445,IF(U:U="口行1",0.08/N2445+J2445,IF(U:U="口行2",0.08/N2445+J2445,IF(U:U="口行3",0.08/N2445+J2445,IF(U:U="口行5",0.13/N2445+J2445,IF(U:U="口行7",0.13/N2445+J2445,IF(U:U="口行10",0.18/N2445+J2445,IF(U:U="农发1",0.09/N2445+J2445,IF(U:U="农发2",0.09/N2445+J2445,IF(U:U="农发3",0.09/N2445+J2445,IF(U:U="农发5",0.14/N2445+J2445,IF(U:U="农发7",0.19/N2445+J2445,IF(U:U="农发10",0.19/N2445+J2445,IF(U:U="农发20",0.24/N2445+J2445,IF(U:U="国债1",0.05/N2445+J2445,IF(U:U="国债2",0.05/N2445+J2445,IF(U:U="国债3",0.05/N2445+J2445,IF(U:U="国开0",0,IF(U:U="农发0",0,IF(U:U="国债0",0,IF(U:U="口行0",0,0.1/N2445+J2445)))))))))))))))))))))))))</f>
        <v>2.5571354494342038</v>
      </c>
      <c r="Q2445" s="87">
        <v>2.54</v>
      </c>
      <c r="R2445" s="88">
        <f t="shared" si="81"/>
        <v>0.2135449434203629</v>
      </c>
      <c r="S2445" s="88">
        <f t="shared" si="82"/>
        <v>1.7135449434203753</v>
      </c>
      <c r="T2445" s="15"/>
      <c r="U2445" s="1" t="str">
        <f>IF(I:I="国家开发银行","国开",IF(I:I="中国进出口银行","口行",IF(I:I="中国农业发展银行","农发","国债")))&amp;IF(G:G&lt;1,"0",G2445)</f>
        <v>国开5</v>
      </c>
      <c r="V2445" s="5">
        <v>43886</v>
      </c>
      <c r="W2445" s="21">
        <v>3.2031000000000001</v>
      </c>
      <c r="X2445" s="22">
        <v>3.2050000000000001</v>
      </c>
    </row>
    <row r="2446" spans="1:24" ht="15.95" hidden="1" customHeight="1" x14ac:dyDescent="0.25">
      <c r="A2446" s="7" t="str">
        <f t="shared" si="83"/>
        <v>200203.IB</v>
      </c>
      <c r="B2446" s="3" t="s">
        <v>852</v>
      </c>
      <c r="C2446" s="3" t="s">
        <v>853</v>
      </c>
      <c r="D2446" s="5">
        <v>43986</v>
      </c>
      <c r="E2446" s="5">
        <v>43990</v>
      </c>
      <c r="F2446" s="4">
        <v>110</v>
      </c>
      <c r="G2446" s="4">
        <v>5</v>
      </c>
      <c r="H2446" s="3" t="s">
        <v>12</v>
      </c>
      <c r="I2446" s="3" t="s">
        <v>15</v>
      </c>
      <c r="J2446" s="4">
        <v>2.7957000000000001</v>
      </c>
      <c r="K2446" s="30">
        <v>3.14</v>
      </c>
      <c r="L2446" s="4"/>
      <c r="M2446" s="4">
        <v>2.99</v>
      </c>
      <c r="N2446" s="84">
        <f>[1]!b_anal_modidura_cnbd(A2446,D2446,1)</f>
        <v>4.1811999999999996</v>
      </c>
      <c r="O2446" s="85">
        <f>[1]!b_anal_yield_cnbd(A2446,D2446-1,1)</f>
        <v>2.7503000000000002</v>
      </c>
      <c r="P2446" s="86">
        <f>IF(U:U="国开1",0.09/N2446+J2446,IF(U:U="国开3",0.14/N2446+J2446,IF(U:U="国开5",0.24/N2446+J2446,IF(U:U="国开7",0.24/N2446+J2446,IF(U:U="国开10",0.29/N2446+J2446,IF(U:U="口行1",0.08/N2446+J2446,IF(U:U="口行2",0.08/N2446+J2446,IF(U:U="口行3",0.08/N2446+J2446,IF(U:U="口行5",0.13/N2446+J2446,IF(U:U="口行7",0.13/N2446+J2446,IF(U:U="口行10",0.18/N2446+J2446,IF(U:U="农发1",0.09/N2446+J2446,IF(U:U="农发2",0.09/N2446+J2446,IF(U:U="农发3",0.09/N2446+J2446,IF(U:U="农发5",0.14/N2446+J2446,IF(U:U="农发7",0.19/N2446+J2446,IF(U:U="农发10",0.19/N2446+J2446,IF(U:U="农发20",0.24/N2446+J2446,IF(U:U="国债1",0.05/N2446+J2446,IF(U:U="国债2",0.05/N2446+J2446,IF(U:U="国债3",0.05/N2446+J2446,IF(U:U="国开0",0,IF(U:U="农发0",0,IF(U:U="国债0",0,IF(U:U="口行0",0,0.1/N2446+J2446)))))))))))))))))))))))))</f>
        <v>2.853099789534105</v>
      </c>
      <c r="Q2446" s="87">
        <v>2.84</v>
      </c>
      <c r="R2446" s="88">
        <f t="shared" si="81"/>
        <v>10.279978953410485</v>
      </c>
      <c r="S2446" s="88">
        <f t="shared" si="82"/>
        <v>1.3099789534105177</v>
      </c>
      <c r="T2446" s="15"/>
      <c r="U2446" s="1" t="str">
        <f>IF(I:I="国家开发银行","国开",IF(I:I="中国进出口银行","口行",IF(I:I="中国农业发展银行","农发","国债")))&amp;IF(G:G&lt;1,"0",G2446)</f>
        <v>国开5</v>
      </c>
      <c r="V2446" s="5">
        <v>43893</v>
      </c>
      <c r="W2446" s="21">
        <v>3.2</v>
      </c>
      <c r="X2446" s="22">
        <v>3.21</v>
      </c>
    </row>
    <row r="2447" spans="1:24" ht="15.95" hidden="1" customHeight="1" x14ac:dyDescent="0.25">
      <c r="A2447" s="7" t="str">
        <f>B2447</f>
        <v>200218.IB</v>
      </c>
      <c r="B2447" s="3" t="s">
        <v>873</v>
      </c>
      <c r="C2447" s="3" t="s">
        <v>874</v>
      </c>
      <c r="D2447" s="5">
        <v>43987</v>
      </c>
      <c r="E2447" s="5">
        <v>43991</v>
      </c>
      <c r="F2447" s="4">
        <v>20</v>
      </c>
      <c r="G2447" s="4">
        <v>5</v>
      </c>
      <c r="H2447" s="3" t="s">
        <v>12</v>
      </c>
      <c r="I2447" s="3" t="s">
        <v>15</v>
      </c>
      <c r="J2447" s="10">
        <f>[1]!b_info_couponrate(B2447)</f>
        <v>3.1</v>
      </c>
      <c r="K2447" s="30">
        <v>3.54</v>
      </c>
      <c r="L2447" s="4"/>
      <c r="M2447" s="4">
        <v>1.1599999999999999</v>
      </c>
      <c r="N2447" s="91">
        <v>5</v>
      </c>
      <c r="O2447" s="85">
        <v>3.1</v>
      </c>
      <c r="P2447" s="86">
        <f>IF(U:U="国开1",0.09/N2447+J2447,IF(U:U="国开3",0.14/N2447+J2447,IF(U:U="国开5",0.24/N2447+J2447,IF(U:U="国开7",0.24/N2447+J2447,IF(U:U="国开10",0.29/N2447+J2447,IF(U:U="口行1",0.08/N2447+J2447,IF(U:U="口行2",0.08/N2447+J2447,IF(U:U="口行3",0.08/N2447+J2447,IF(U:U="口行5",0.13/N2447+J2447,IF(U:U="口行7",0.13/N2447+J2447,IF(U:U="口行10",0.18/N2447+J2447,IF(U:U="农发1",0.09/N2447+J2447,IF(U:U="农发2",0.09/N2447+J2447,IF(U:U="农发3",0.09/N2447+J2447,IF(U:U="农发5",0.14/N2447+J2447,IF(U:U="农发7",0.19/N2447+J2447,IF(U:U="农发10",0.19/N2447+J2447,IF(U:U="农发20",0.24/N2447+J2447,IF(U:U="国债1",0.05/N2447+J2447,IF(U:U="国债2",0.05/N2447+J2447,IF(U:U="国债3",0.05/N2447+J2447,IF(U:U="国开0",0,IF(U:U="农发0",0,IF(U:U="国债0",0,IF(U:U="口行0",0,0.1/N2447+J2447)))))))))))))))))))))))))</f>
        <v>3.1480000000000001</v>
      </c>
      <c r="Q2447" s="87">
        <v>3.1</v>
      </c>
      <c r="R2447" s="88">
        <f t="shared" si="81"/>
        <v>4.8000000000000043</v>
      </c>
      <c r="S2447" s="88">
        <f t="shared" si="82"/>
        <v>4.8000000000000043</v>
      </c>
      <c r="T2447" s="15"/>
      <c r="U2447" s="1" t="str">
        <f>IF(I:I="国家开发银行","国开",IF(I:I="中国进出口银行","口行",IF(I:I="中国农业发展银行","农发","国债")))&amp;IF(G:G&lt;1,"0",G2447)</f>
        <v>国开5</v>
      </c>
      <c r="V2447" s="5">
        <v>43900</v>
      </c>
      <c r="W2447" s="21">
        <v>3.02</v>
      </c>
      <c r="X2447" s="22">
        <v>3.05</v>
      </c>
    </row>
    <row r="2448" spans="1:24" ht="15.95" hidden="1" customHeight="1" x14ac:dyDescent="0.25">
      <c r="A2448" s="7" t="s">
        <v>44</v>
      </c>
      <c r="B2448" s="6" t="s">
        <v>1006</v>
      </c>
      <c r="C2448" s="6" t="s">
        <v>1007</v>
      </c>
      <c r="D2448" s="33">
        <v>43993</v>
      </c>
      <c r="E2448" s="33">
        <v>43998</v>
      </c>
      <c r="F2448" s="45">
        <v>145</v>
      </c>
      <c r="G2448" s="45">
        <v>5</v>
      </c>
      <c r="H2448" s="6" t="s">
        <v>12</v>
      </c>
      <c r="I2448" s="6" t="s">
        <v>15</v>
      </c>
      <c r="J2448" s="45">
        <v>2.7263000000000002</v>
      </c>
      <c r="K2448" s="30">
        <v>2.44</v>
      </c>
      <c r="L2448" s="45"/>
      <c r="M2448" s="45">
        <v>3.08</v>
      </c>
      <c r="N2448" s="84">
        <f>[1]!b_anal_modidura_cnbd(A2448,D2448,1)</f>
        <v>4.1673999999999998</v>
      </c>
      <c r="O2448" s="85">
        <f>[1]!b_anal_yield_cnbd(A2448,D2448-1,1)</f>
        <v>2.794</v>
      </c>
      <c r="P2448" s="86">
        <f>IF(U:U="国开1",0.09/N2448+J2448,IF(U:U="国开3",0.14/N2448+J2448,IF(U:U="国开5",0.24/N2448+J2448,IF(U:U="国开7",0.24/N2448+J2448,IF(U:U="国开10",0.29/N2448+J2448,IF(U:U="口行1",0.08/N2448+J2448,IF(U:U="口行2",0.08/N2448+J2448,IF(U:U="口行3",0.08/N2448+J2448,IF(U:U="口行5",0.13/N2448+J2448,IF(U:U="口行7",0.13/N2448+J2448,IF(U:U="口行10",0.18/N2448+J2448,IF(U:U="农发1",0.09/N2448+J2448,IF(U:U="农发2",0.09/N2448+J2448,IF(U:U="农发3",0.09/N2448+J2448,IF(U:U="农发5",0.14/N2448+J2448,IF(U:U="农发7",0.19/N2448+J2448,IF(U:U="农发10",0.19/N2448+J2448,IF(U:U="农发20",0.24/N2448+J2448,IF(U:U="国债1",0.05/N2448+J2448,IF(U:U="国债2",0.05/N2448+J2448,IF(U:U="国债3",0.05/N2448+J2448,IF(U:U="国开0",0,IF(U:U="农发0",0,IF(U:U="国债0",0,IF(U:U="口行0",0,0.1/N2448+J2448)))))))))))))))))))))))))</f>
        <v>2.7838898641839038</v>
      </c>
      <c r="Q2448" s="87">
        <v>2.78</v>
      </c>
      <c r="R2448" s="88">
        <f t="shared" si="81"/>
        <v>-1.0110135816096211</v>
      </c>
      <c r="S2448" s="88">
        <f t="shared" si="82"/>
        <v>0.38898641839040238</v>
      </c>
      <c r="T2448" s="15"/>
      <c r="U2448" s="1" t="str">
        <f>IF(I:I="国家开发银行","国开",IF(I:I="中国进出口银行","口行",IF(I:I="中国农业发展银行","农发","国债")))&amp;IF(G:G&lt;1,"0",G2448)</f>
        <v>国开5</v>
      </c>
      <c r="V2448" s="5">
        <v>43907</v>
      </c>
      <c r="W2448" s="21">
        <v>3.1006999999999998</v>
      </c>
      <c r="X2448" s="22">
        <v>3.1274999999999999</v>
      </c>
    </row>
    <row r="2449" spans="1:24" ht="15.95" hidden="1" customHeight="1" x14ac:dyDescent="0.25">
      <c r="A2449" s="7" t="s">
        <v>1135</v>
      </c>
      <c r="B2449" s="3" t="s">
        <v>1135</v>
      </c>
      <c r="C2449" s="3" t="s">
        <v>1136</v>
      </c>
      <c r="D2449" s="5">
        <v>44000</v>
      </c>
      <c r="E2449" s="5">
        <v>44004</v>
      </c>
      <c r="F2449" s="4">
        <v>140</v>
      </c>
      <c r="G2449" s="4">
        <v>5</v>
      </c>
      <c r="H2449" s="3" t="s">
        <v>12</v>
      </c>
      <c r="I2449" s="3" t="s">
        <v>15</v>
      </c>
      <c r="J2449" s="4">
        <v>2.89</v>
      </c>
      <c r="K2449" s="30">
        <v>2.4</v>
      </c>
      <c r="L2449" s="4"/>
      <c r="M2449" s="4">
        <v>1.04</v>
      </c>
      <c r="N2449" s="84">
        <v>5</v>
      </c>
      <c r="O2449" s="85">
        <v>2.9102000000000001</v>
      </c>
      <c r="P2449" s="86">
        <v>2.9479000000000002</v>
      </c>
      <c r="Q2449" s="87">
        <v>2.92</v>
      </c>
      <c r="R2449" s="88">
        <f t="shared" si="81"/>
        <v>3.7700000000000067</v>
      </c>
      <c r="S2449" s="88">
        <f t="shared" si="82"/>
        <v>2.7900000000000258</v>
      </c>
      <c r="T2449" s="15"/>
      <c r="U2449" s="1" t="str">
        <f>IF(I:I="国家开发银行","国开",IF(I:I="中国进出口银行","口行",IF(I:I="中国农业发展银行","农发","国债")))&amp;IF(G:G&lt;1,"0",G2449)</f>
        <v>国开5</v>
      </c>
      <c r="V2449" s="5">
        <v>43914</v>
      </c>
      <c r="W2449" s="21">
        <v>3.1375000000000002</v>
      </c>
      <c r="X2449" s="22">
        <v>3.1274999999999999</v>
      </c>
    </row>
    <row r="2450" spans="1:24" ht="15.95" hidden="1" customHeight="1" x14ac:dyDescent="0.25">
      <c r="A2450" s="7" t="s">
        <v>1135</v>
      </c>
      <c r="B2450" s="6" t="s">
        <v>1174</v>
      </c>
      <c r="C2450" s="6" t="s">
        <v>1175</v>
      </c>
      <c r="D2450" s="33">
        <v>44005</v>
      </c>
      <c r="E2450" s="33">
        <v>44012</v>
      </c>
      <c r="F2450" s="45">
        <v>122</v>
      </c>
      <c r="G2450" s="45">
        <v>5</v>
      </c>
      <c r="H2450" s="6" t="s">
        <v>12</v>
      </c>
      <c r="I2450" s="6" t="s">
        <v>15</v>
      </c>
      <c r="J2450" s="45">
        <v>3.4005000000000001</v>
      </c>
      <c r="K2450" s="30">
        <v>1.1599999999999999</v>
      </c>
      <c r="L2450" s="45"/>
      <c r="M2450" s="45">
        <v>5</v>
      </c>
      <c r="N2450" s="84">
        <v>4.5846</v>
      </c>
      <c r="O2450" s="85">
        <f>[1]!b_anal_yield_cnbd(A2450,D2450-1,1)</f>
        <v>3.0735000000000001</v>
      </c>
      <c r="P2450" s="86">
        <f>IF(U:U="国开1",0.09/N2450+J2450,IF(U:U="国开3",0.14/N2450+J2450,IF(U:U="国开5",0.24/N2450+J2450,IF(U:U="国开7",0.24/N2450+J2450,IF(U:U="国开10",0.29/N2450+J2450,IF(U:U="口行1",0.08/N2450+J2450,IF(U:U="口行2",0.08/N2450+J2450,IF(U:U="口行3",0.08/N2450+J2450,IF(U:U="口行5",0.13/N2450+J2450,IF(U:U="口行7",0.13/N2450+J2450,IF(U:U="口行10",0.18/N2450+J2450,IF(U:U="农发1",0.09/N2450+J2450,IF(U:U="农发2",0.09/N2450+J2450,IF(U:U="农发3",0.09/N2450+J2450,IF(U:U="农发5",0.14/N2450+J2450,IF(U:U="农发7",0.19/N2450+J2450,IF(U:U="农发10",0.19/N2450+J2450,IF(U:U="农发20",0.24/N2450+J2450,IF(U:U="国债1",0.05/N2450+J2450,IF(U:U="国债2",0.05/N2450+J2450,IF(U:U="国债3",0.05/N2450+J2450,IF(U:U="国开0",0,IF(U:U="农发0",0,IF(U:U="国债0",0,IF(U:U="口行0",0,0.1/N2450+J2450)))))))))))))))))))))))))</f>
        <v>3.4528491689569427</v>
      </c>
      <c r="Q2450" s="87">
        <v>3.0735000000000001</v>
      </c>
      <c r="R2450" s="88">
        <f t="shared" si="81"/>
        <v>37.934916895694258</v>
      </c>
      <c r="S2450" s="88">
        <f t="shared" si="82"/>
        <v>37.934916895694258</v>
      </c>
      <c r="T2450" s="15"/>
      <c r="U2450" s="1" t="str">
        <f>IF(I:I="国家开发银行","国开",IF(I:I="中国进出口银行","口行",IF(I:I="中国农业发展银行","农发","国债")))&amp;IF(G:G&lt;1,"0",G2450)</f>
        <v>国开5</v>
      </c>
      <c r="V2450" s="5">
        <v>43921</v>
      </c>
      <c r="W2450" s="21">
        <v>3.08</v>
      </c>
      <c r="X2450" s="22">
        <v>3.06</v>
      </c>
    </row>
    <row r="2451" spans="1:24" ht="15.95" hidden="1" customHeight="1" x14ac:dyDescent="0.25">
      <c r="A2451" s="7" t="str">
        <f>LEFT(B2451,IFERROR(FIND("X",B2451,7),FIND("Z",B2451,7))-1)&amp;".IB"</f>
        <v>190209.IB</v>
      </c>
      <c r="B2451" s="3" t="s">
        <v>13</v>
      </c>
      <c r="C2451" s="3" t="s">
        <v>14</v>
      </c>
      <c r="D2451" s="5">
        <v>43832</v>
      </c>
      <c r="E2451" s="5">
        <v>43836</v>
      </c>
      <c r="F2451" s="4">
        <v>40</v>
      </c>
      <c r="G2451" s="4">
        <v>7</v>
      </c>
      <c r="H2451" s="3" t="s">
        <v>12</v>
      </c>
      <c r="I2451" s="3" t="s">
        <v>15</v>
      </c>
      <c r="J2451" s="4">
        <v>3.4693000000000001</v>
      </c>
      <c r="K2451" s="30">
        <v>5.05</v>
      </c>
      <c r="L2451" s="4"/>
      <c r="M2451" s="4">
        <v>1.37</v>
      </c>
      <c r="N2451" s="84">
        <f>[1]!b_anal_modidura_cnbd(A2451,D2451,1)</f>
        <v>5.7373000000000003</v>
      </c>
      <c r="O2451" s="85">
        <f>[1]!b_anal_yield_cnbd(A2451,D2451-2,1)</f>
        <v>3.49</v>
      </c>
      <c r="P2451" s="86">
        <f>IF(U:U="国开1",0.09/N2451+J2451,IF(U:U="国开3",0.14/N2451+J2451,IF(U:U="国开5",0.24/N2451+J2451,IF(U:U="国开7",0.24/N2451+J2451,IF(U:U="国开10",0.29/N2451+J2451,IF(U:U="口行1",0.08/N2451+J2451,IF(U:U="口行2",0.08/N2451+J2451,IF(U:U="口行3",0.08/N2451+J2451,IF(U:U="口行5",0.13/N2451+J2451,IF(U:U="口行7",0.13/N2451+J2451,IF(U:U="口行10",0.18/N2451+J2451,IF(U:U="农发1",0.09/N2451+J2451,IF(U:U="农发2",0.09/N2451+J2451,IF(U:U="农发3",0.09/N2451+J2451,IF(U:U="农发5",0.14/N2451+J2451,IF(U:U="农发7",0.19/N2451+J2451,IF(U:U="农发10",0.19/N2451+J2451,IF(U:U="农发20",0.24/N2451+J2451,IF(U:U="国债1",0.05/N2451+J2451,IF(U:U="国债2",0.05/N2451+J2451,IF(U:U="国债3",0.05/N2451+J2451,IF(U:U="国开0",0,IF(U:U="农发0",0,IF(U:U="国债0",0,IF(U:U="口行0",0,0.1/N2451+J2451)))))))))))))))))))))))))</f>
        <v>3.5111315235389471</v>
      </c>
      <c r="Q2451" s="87">
        <v>3.5274999999999999</v>
      </c>
      <c r="R2451" s="88">
        <f t="shared" si="81"/>
        <v>2.1131523538946873</v>
      </c>
      <c r="S2451" s="88">
        <f t="shared" si="82"/>
        <v>-1.6368476461052772</v>
      </c>
      <c r="T2451" s="15"/>
      <c r="U2451" s="1" t="str">
        <f>IF(I:I="国家开发银行","国开",IF(I:I="中国进出口银行","口行",IF(I:I="中国农业发展银行","农发","国债")))&amp;IF(G:G&lt;1,"0",G2451)</f>
        <v>国开7</v>
      </c>
      <c r="V2451" s="5">
        <v>43928</v>
      </c>
      <c r="W2451" s="21">
        <v>3.0106999999999999</v>
      </c>
      <c r="X2451" s="22">
        <v>2.88</v>
      </c>
    </row>
    <row r="2452" spans="1:24" ht="15.95" hidden="1" customHeight="1" x14ac:dyDescent="0.25">
      <c r="A2452" s="7" t="str">
        <f>B2452</f>
        <v>200204.IB</v>
      </c>
      <c r="B2452" s="3" t="s">
        <v>63</v>
      </c>
      <c r="C2452" s="3" t="s">
        <v>64</v>
      </c>
      <c r="D2452" s="5">
        <v>43839</v>
      </c>
      <c r="E2452" s="5">
        <v>43844</v>
      </c>
      <c r="F2452" s="4">
        <v>54.3</v>
      </c>
      <c r="G2452" s="4">
        <v>7</v>
      </c>
      <c r="H2452" s="3" t="s">
        <v>12</v>
      </c>
      <c r="I2452" s="3" t="s">
        <v>15</v>
      </c>
      <c r="J2452" s="10">
        <f>[1]!b_info_couponrate(B2452)</f>
        <v>3.43</v>
      </c>
      <c r="K2452" s="30">
        <v>4.75</v>
      </c>
      <c r="L2452" s="4"/>
      <c r="M2452" s="4">
        <v>1.44</v>
      </c>
      <c r="N2452" s="84">
        <f>[1]!b_anal_modidura_cnbd(A2452,E2452,1)</f>
        <v>6.1246</v>
      </c>
      <c r="O2452" s="89">
        <v>3.5049999999999999</v>
      </c>
      <c r="P2452" s="86">
        <f>IF(U:U="国开1",0.09/N2452+J2452,IF(U:U="国开3",0.14/N2452+J2452,IF(U:U="国开5",0.24/N2452+J2452,IF(U:U="国开7",0.24/N2452+J2452,IF(U:U="国开10",0.29/N2452+J2452,IF(U:U="口行1",0.08/N2452+J2452,IF(U:U="口行2",0.08/N2452+J2452,IF(U:U="口行3",0.08/N2452+J2452,IF(U:U="口行5",0.13/N2452+J2452,IF(U:U="口行7",0.13/N2452+J2452,IF(U:U="口行10",0.18/N2452+J2452,IF(U:U="农发1",0.09/N2452+J2452,IF(U:U="农发2",0.09/N2452+J2452,IF(U:U="农发3",0.09/N2452+J2452,IF(U:U="农发5",0.14/N2452+J2452,IF(U:U="农发7",0.19/N2452+J2452,IF(U:U="农发10",0.19/N2452+J2452,IF(U:U="农发20",0.24/N2452+J2452,IF(U:U="国债1",0.05/N2452+J2452,IF(U:U="国债2",0.05/N2452+J2452,IF(U:U="国债3",0.05/N2452+J2452,IF(U:U="国开0",0,IF(U:U="农发0",0,IF(U:U="国债0",0,IF(U:U="口行0",0,0.1/N2452+J2452)))))))))))))))))))))))))</f>
        <v>3.4691862325702907</v>
      </c>
      <c r="Q2452" s="87">
        <v>3.4950000000000001</v>
      </c>
      <c r="R2452" s="88">
        <f t="shared" si="81"/>
        <v>-3.5813767429709209</v>
      </c>
      <c r="S2452" s="88">
        <f t="shared" si="82"/>
        <v>-2.5813767429709422</v>
      </c>
      <c r="T2452" s="15"/>
      <c r="U2452" s="1" t="str">
        <f>IF(I:I="国家开发银行","国开",IF(I:I="中国进出口银行","口行",IF(I:I="中国农业发展银行","农发","国债")))&amp;IF(G:G&lt;1,"0",G2452)</f>
        <v>国开7</v>
      </c>
      <c r="V2452" s="5">
        <v>43935</v>
      </c>
      <c r="W2452" s="21">
        <v>2.7589000000000001</v>
      </c>
      <c r="X2452" s="22">
        <v>2.7374999999999998</v>
      </c>
    </row>
    <row r="2453" spans="1:24" ht="15.95" hidden="1" customHeight="1" x14ac:dyDescent="0.25">
      <c r="A2453" s="7" t="str">
        <f t="shared" ref="A2453:A2470" si="84">LEFT(B2453,IFERROR(FIND("X",B2453,7),FIND("Z",B2453,7))-1)&amp;".IB"</f>
        <v>200204.IB</v>
      </c>
      <c r="B2453" s="3" t="s">
        <v>107</v>
      </c>
      <c r="C2453" s="3" t="s">
        <v>108</v>
      </c>
      <c r="D2453" s="5">
        <v>43846</v>
      </c>
      <c r="E2453" s="5">
        <v>43850</v>
      </c>
      <c r="F2453" s="4">
        <v>50</v>
      </c>
      <c r="G2453" s="4">
        <v>7</v>
      </c>
      <c r="H2453" s="3" t="s">
        <v>12</v>
      </c>
      <c r="I2453" s="3" t="s">
        <v>15</v>
      </c>
      <c r="J2453" s="4">
        <v>3.4291999999999998</v>
      </c>
      <c r="K2453" s="30">
        <v>3.17</v>
      </c>
      <c r="L2453" s="4"/>
      <c r="M2453" s="4">
        <v>12.5</v>
      </c>
      <c r="N2453" s="84">
        <f>[1]!b_anal_modidura_cnbd(A2453,D2453,1)</f>
        <v>6.1219999999999999</v>
      </c>
      <c r="O2453" s="85">
        <f>[1]!b_anal_yield_cnbd(A2453,D2453-1,1)</f>
        <v>3.4916</v>
      </c>
      <c r="P2453" s="86">
        <f>IF(U:U="国开1",0.09/N2453+J2453,IF(U:U="国开3",0.14/N2453+J2453,IF(U:U="国开5",0.24/N2453+J2453,IF(U:U="国开7",0.24/N2453+J2453,IF(U:U="国开10",0.29/N2453+J2453,IF(U:U="口行1",0.08/N2453+J2453,IF(U:U="口行2",0.08/N2453+J2453,IF(U:U="口行3",0.08/N2453+J2453,IF(U:U="口行5",0.13/N2453+J2453,IF(U:U="口行7",0.13/N2453+J2453,IF(U:U="口行10",0.18/N2453+J2453,IF(U:U="农发1",0.09/N2453+J2453,IF(U:U="农发2",0.09/N2453+J2453,IF(U:U="农发3",0.09/N2453+J2453,IF(U:U="农发5",0.14/N2453+J2453,IF(U:U="农发7",0.19/N2453+J2453,IF(U:U="农发10",0.19/N2453+J2453,IF(U:U="农发20",0.24/N2453+J2453,IF(U:U="国债1",0.05/N2453+J2453,IF(U:U="国债2",0.05/N2453+J2453,IF(U:U="国债3",0.05/N2453+J2453,IF(U:U="国开0",0,IF(U:U="农发0",0,IF(U:U="国债0",0,IF(U:U="口行0",0,0.1/N2453+J2453)))))))))))))))))))))))))</f>
        <v>3.4684028748774907</v>
      </c>
      <c r="Q2453" s="87">
        <v>3.48</v>
      </c>
      <c r="R2453" s="88">
        <f t="shared" si="81"/>
        <v>-2.3197125122509377</v>
      </c>
      <c r="S2453" s="88">
        <f t="shared" si="82"/>
        <v>-1.1597125122509322</v>
      </c>
      <c r="T2453" s="15"/>
      <c r="U2453" s="1" t="str">
        <f>IF(I:I="国家开发银行","国开",IF(I:I="中国进出口银行","口行",IF(I:I="中国农业发展银行","农发","国债")))&amp;IF(G:G&lt;1,"0",G2453)</f>
        <v>国开7</v>
      </c>
      <c r="V2453" s="5">
        <v>43942</v>
      </c>
      <c r="W2453" s="21">
        <v>2.7349999999999999</v>
      </c>
      <c r="X2453" s="22">
        <v>2.73</v>
      </c>
    </row>
    <row r="2454" spans="1:24" ht="15.95" hidden="1" customHeight="1" x14ac:dyDescent="0.25">
      <c r="A2454" s="7" t="str">
        <f t="shared" si="84"/>
        <v>200204.IB</v>
      </c>
      <c r="B2454" s="3" t="s">
        <v>168</v>
      </c>
      <c r="C2454" s="3" t="s">
        <v>169</v>
      </c>
      <c r="D2454" s="5">
        <v>43872</v>
      </c>
      <c r="E2454" s="5">
        <v>43874</v>
      </c>
      <c r="F2454" s="4">
        <v>70</v>
      </c>
      <c r="G2454" s="4">
        <v>7</v>
      </c>
      <c r="H2454" s="3" t="s">
        <v>12</v>
      </c>
      <c r="I2454" s="3" t="s">
        <v>15</v>
      </c>
      <c r="J2454" s="4">
        <v>3.1522000000000001</v>
      </c>
      <c r="K2454" s="30">
        <v>2.83</v>
      </c>
      <c r="L2454" s="4"/>
      <c r="M2454" s="4">
        <v>1.17</v>
      </c>
      <c r="N2454" s="84">
        <f>[1]!b_anal_modidura_cnbd(A2454,D2454,1)</f>
        <v>6.0755999999999997</v>
      </c>
      <c r="O2454" s="85">
        <f>[1]!b_anal_yield_cnbd(A2454,D2454-1,1)</f>
        <v>3.1657000000000002</v>
      </c>
      <c r="P2454" s="86">
        <f>IF(U:U="国开1",0.09/N2454+J2454,IF(U:U="国开3",0.14/N2454+J2454,IF(U:U="国开5",0.24/N2454+J2454,IF(U:U="国开7",0.24/N2454+J2454,IF(U:U="国开10",0.29/N2454+J2454,IF(U:U="口行1",0.08/N2454+J2454,IF(U:U="口行2",0.08/N2454+J2454,IF(U:U="口行3",0.08/N2454+J2454,IF(U:U="口行5",0.13/N2454+J2454,IF(U:U="口行7",0.13/N2454+J2454,IF(U:U="口行10",0.18/N2454+J2454,IF(U:U="农发1",0.09/N2454+J2454,IF(U:U="农发2",0.09/N2454+J2454,IF(U:U="农发3",0.09/N2454+J2454,IF(U:U="农发5",0.14/N2454+J2454,IF(U:U="农发7",0.19/N2454+J2454,IF(U:U="农发10",0.19/N2454+J2454,IF(U:U="农发20",0.24/N2454+J2454,IF(U:U="国债1",0.05/N2454+J2454,IF(U:U="国债2",0.05/N2454+J2454,IF(U:U="国债3",0.05/N2454+J2454,IF(U:U="国开0",0,IF(U:U="农发0",0,IF(U:U="国债0",0,IF(U:U="口行0",0,0.1/N2454+J2454)))))))))))))))))))))))))</f>
        <v>3.1917022713806045</v>
      </c>
      <c r="Q2454" s="87">
        <v>3.22</v>
      </c>
      <c r="R2454" s="88">
        <f t="shared" si="81"/>
        <v>2.6002271380604292</v>
      </c>
      <c r="S2454" s="88">
        <f t="shared" si="82"/>
        <v>-2.8297728619395723</v>
      </c>
      <c r="T2454" s="15"/>
      <c r="U2454" s="1" t="str">
        <f>IF(I:I="国家开发银行","国开",IF(I:I="中国进出口银行","口行",IF(I:I="中国农业发展银行","农发","国债")))&amp;IF(G:G&lt;1,"0",G2454)</f>
        <v>国开7</v>
      </c>
      <c r="V2454" s="5">
        <v>43949</v>
      </c>
      <c r="W2454" s="21">
        <v>2.63</v>
      </c>
      <c r="X2454" s="22">
        <v>2.62</v>
      </c>
    </row>
    <row r="2455" spans="1:24" ht="15.95" hidden="1" customHeight="1" x14ac:dyDescent="0.25">
      <c r="A2455" s="7" t="str">
        <f t="shared" si="84"/>
        <v>200204.IB</v>
      </c>
      <c r="B2455" s="3" t="s">
        <v>200</v>
      </c>
      <c r="C2455" s="3" t="s">
        <v>201</v>
      </c>
      <c r="D2455" s="5">
        <v>43879</v>
      </c>
      <c r="E2455" s="5">
        <v>43882</v>
      </c>
      <c r="F2455" s="4">
        <v>81</v>
      </c>
      <c r="G2455" s="4">
        <v>7</v>
      </c>
      <c r="H2455" s="3" t="s">
        <v>12</v>
      </c>
      <c r="I2455" s="3" t="s">
        <v>15</v>
      </c>
      <c r="J2455" s="4">
        <v>3.1634000000000002</v>
      </c>
      <c r="K2455" s="30">
        <v>3.52</v>
      </c>
      <c r="L2455" s="4"/>
      <c r="M2455" s="4">
        <v>3.68</v>
      </c>
      <c r="N2455" s="84">
        <f>[1]!b_anal_modidura_cnbd(A2455,D2455,1)</f>
        <v>6.0556000000000001</v>
      </c>
      <c r="O2455" s="85">
        <f>[1]!b_anal_yield_cnbd(A2455,D2455-4,1)</f>
        <v>3.1951999999999998</v>
      </c>
      <c r="P2455" s="86">
        <f>IF(U:U="国开1",0.09/N2455+J2455,IF(U:U="国开3",0.14/N2455+J2455,IF(U:U="国开5",0.24/N2455+J2455,IF(U:U="国开7",0.24/N2455+J2455,IF(U:U="国开10",0.29/N2455+J2455,IF(U:U="口行1",0.08/N2455+J2455,IF(U:U="口行2",0.08/N2455+J2455,IF(U:U="口行3",0.08/N2455+J2455,IF(U:U="口行5",0.13/N2455+J2455,IF(U:U="口行7",0.13/N2455+J2455,IF(U:U="口行10",0.18/N2455+J2455,IF(U:U="农发1",0.09/N2455+J2455,IF(U:U="农发2",0.09/N2455+J2455,IF(U:U="农发3",0.09/N2455+J2455,IF(U:U="农发5",0.14/N2455+J2455,IF(U:U="农发7",0.19/N2455+J2455,IF(U:U="农发10",0.19/N2455+J2455,IF(U:U="农发20",0.24/N2455+J2455,IF(U:U="国债1",0.05/N2455+J2455,IF(U:U="国债2",0.05/N2455+J2455,IF(U:U="国债3",0.05/N2455+J2455,IF(U:U="国开0",0,IF(U:U="农发0",0,IF(U:U="国债0",0,IF(U:U="口行0",0,0.1/N2455+J2455)))))))))))))))))))))))))</f>
        <v>3.2030327366404654</v>
      </c>
      <c r="Q2455" s="87">
        <v>3.21</v>
      </c>
      <c r="R2455" s="88">
        <f t="shared" si="81"/>
        <v>0.78327366404655763</v>
      </c>
      <c r="S2455" s="88">
        <f t="shared" si="82"/>
        <v>-0.69672633595345701</v>
      </c>
      <c r="T2455" s="15"/>
      <c r="U2455" s="1" t="str">
        <f>IF(I:I="国家开发银行","国开",IF(I:I="中国进出口银行","口行",IF(I:I="中国农业发展银行","农发","国债")))&amp;IF(G:G&lt;1,"0",G2455)</f>
        <v>国开7</v>
      </c>
      <c r="V2455" s="5">
        <v>43958</v>
      </c>
      <c r="W2455" s="21">
        <v>2.6425000000000001</v>
      </c>
      <c r="X2455" s="22">
        <v>2.7</v>
      </c>
    </row>
    <row r="2456" spans="1:24" ht="15.95" hidden="1" customHeight="1" x14ac:dyDescent="0.25">
      <c r="A2456" s="7" t="str">
        <f t="shared" si="84"/>
        <v>200204.IB</v>
      </c>
      <c r="B2456" s="3" t="s">
        <v>242</v>
      </c>
      <c r="C2456" s="3" t="s">
        <v>243</v>
      </c>
      <c r="D2456" s="5">
        <v>43886</v>
      </c>
      <c r="E2456" s="5">
        <v>43888</v>
      </c>
      <c r="F2456" s="4">
        <v>70</v>
      </c>
      <c r="G2456" s="4">
        <v>7</v>
      </c>
      <c r="H2456" s="3" t="s">
        <v>12</v>
      </c>
      <c r="I2456" s="3" t="s">
        <v>15</v>
      </c>
      <c r="J2456" s="4">
        <v>3.1718999999999999</v>
      </c>
      <c r="K2456" s="30">
        <v>3.49</v>
      </c>
      <c r="L2456" s="4"/>
      <c r="M2456" s="4">
        <v>3.35</v>
      </c>
      <c r="N2456" s="84">
        <f>[1]!b_anal_modidura_cnbd(A2456,D2456,1)</f>
        <v>6.0370999999999997</v>
      </c>
      <c r="O2456" s="85">
        <f>[1]!b_anal_yield_cnbd(A2456,D2456-1,1)</f>
        <v>3.2031000000000001</v>
      </c>
      <c r="P2456" s="86">
        <f>IF(U:U="国开1",0.09/N2456+J2456,IF(U:U="国开3",0.14/N2456+J2456,IF(U:U="国开5",0.24/N2456+J2456,IF(U:U="国开7",0.24/N2456+J2456,IF(U:U="国开10",0.29/N2456+J2456,IF(U:U="口行1",0.08/N2456+J2456,IF(U:U="口行2",0.08/N2456+J2456,IF(U:U="口行3",0.08/N2456+J2456,IF(U:U="口行5",0.13/N2456+J2456,IF(U:U="口行7",0.13/N2456+J2456,IF(U:U="口行10",0.18/N2456+J2456,IF(U:U="农发1",0.09/N2456+J2456,IF(U:U="农发2",0.09/N2456+J2456,IF(U:U="农发3",0.09/N2456+J2456,IF(U:U="农发5",0.14/N2456+J2456,IF(U:U="农发7",0.19/N2456+J2456,IF(U:U="农发10",0.19/N2456+J2456,IF(U:U="农发20",0.24/N2456+J2456,IF(U:U="国债1",0.05/N2456+J2456,IF(U:U="国债2",0.05/N2456+J2456,IF(U:U="国债3",0.05/N2456+J2456,IF(U:U="国开0",0,IF(U:U="农发0",0,IF(U:U="国债0",0,IF(U:U="口行0",0,0.1/N2456+J2456)))))))))))))))))))))))))</f>
        <v>3.2116541866127775</v>
      </c>
      <c r="Q2456" s="87">
        <v>3.2050000000000001</v>
      </c>
      <c r="R2456" s="88">
        <f t="shared" si="81"/>
        <v>0.85541866127774036</v>
      </c>
      <c r="S2456" s="88">
        <f t="shared" si="82"/>
        <v>0.66541866127773908</v>
      </c>
      <c r="T2456" s="15"/>
      <c r="U2456" s="1" t="str">
        <f>IF(I:I="国家开发银行","国开",IF(I:I="中国进出口银行","口行",IF(I:I="中国农业发展银行","农发","国债")))&amp;IF(G:G&lt;1,"0",G2456)</f>
        <v>国开7</v>
      </c>
      <c r="V2456" s="5">
        <v>43965</v>
      </c>
      <c r="W2456" s="21">
        <v>2.9502000000000002</v>
      </c>
      <c r="X2456" s="22">
        <v>2.96</v>
      </c>
    </row>
    <row r="2457" spans="1:24" ht="15.95" hidden="1" customHeight="1" x14ac:dyDescent="0.25">
      <c r="A2457" s="7" t="str">
        <f t="shared" si="84"/>
        <v>200204.IB</v>
      </c>
      <c r="B2457" s="3" t="s">
        <v>285</v>
      </c>
      <c r="C2457" s="3" t="s">
        <v>286</v>
      </c>
      <c r="D2457" s="5">
        <v>43893</v>
      </c>
      <c r="E2457" s="5">
        <v>43896</v>
      </c>
      <c r="F2457" s="4">
        <v>62</v>
      </c>
      <c r="G2457" s="4">
        <v>7</v>
      </c>
      <c r="H2457" s="3" t="s">
        <v>12</v>
      </c>
      <c r="I2457" s="3" t="s">
        <v>15</v>
      </c>
      <c r="J2457" s="4">
        <v>3.1539000000000001</v>
      </c>
      <c r="K2457" s="30">
        <v>4.63</v>
      </c>
      <c r="L2457" s="4"/>
      <c r="M2457" s="4">
        <v>1.26</v>
      </c>
      <c r="N2457" s="84">
        <f>[1]!b_anal_modidura_cnbd(A2457,D2457,1)</f>
        <v>6.0198</v>
      </c>
      <c r="O2457" s="85">
        <f>[1]!b_anal_yield_cnbd(A2457,D2457-1,1)</f>
        <v>3.2</v>
      </c>
      <c r="P2457" s="86">
        <f>IF(U:U="国开1",0.09/N2457+J2457,IF(U:U="国开3",0.14/N2457+J2457,IF(U:U="国开5",0.24/N2457+J2457,IF(U:U="国开7",0.24/N2457+J2457,IF(U:U="国开10",0.29/N2457+J2457,IF(U:U="口行1",0.08/N2457+J2457,IF(U:U="口行2",0.08/N2457+J2457,IF(U:U="口行3",0.08/N2457+J2457,IF(U:U="口行5",0.13/N2457+J2457,IF(U:U="口行7",0.13/N2457+J2457,IF(U:U="口行10",0.18/N2457+J2457,IF(U:U="农发1",0.09/N2457+J2457,IF(U:U="农发2",0.09/N2457+J2457,IF(U:U="农发3",0.09/N2457+J2457,IF(U:U="农发5",0.14/N2457+J2457,IF(U:U="农发7",0.19/N2457+J2457,IF(U:U="农发10",0.19/N2457+J2457,IF(U:U="农发20",0.24/N2457+J2457,IF(U:U="国债1",0.05/N2457+J2457,IF(U:U="国债2",0.05/N2457+J2457,IF(U:U="国债3",0.05/N2457+J2457,IF(U:U="国开0",0,IF(U:U="农发0",0,IF(U:U="国债0",0,IF(U:U="口行0",0,0.1/N2457+J2457)))))))))))))))))))))))))</f>
        <v>3.1937684341672483</v>
      </c>
      <c r="Q2457" s="87">
        <v>3.21</v>
      </c>
      <c r="R2457" s="88">
        <f t="shared" si="81"/>
        <v>-0.62315658327518619</v>
      </c>
      <c r="S2457" s="88">
        <f t="shared" si="82"/>
        <v>-1.6231565832751649</v>
      </c>
      <c r="T2457" s="15"/>
      <c r="U2457" s="1" t="str">
        <f>IF(I:I="国家开发银行","国开",IF(I:I="中国进出口银行","口行",IF(I:I="中国农业发展银行","农发","国债")))&amp;IF(G:G&lt;1,"0",G2457)</f>
        <v>国开7</v>
      </c>
      <c r="V2457" s="5">
        <v>43972</v>
      </c>
      <c r="W2457" s="21" t="e">
        <v>#NAME?</v>
      </c>
      <c r="X2457" s="22">
        <v>2.96</v>
      </c>
    </row>
    <row r="2458" spans="1:24" ht="15.95" hidden="1" customHeight="1" x14ac:dyDescent="0.25">
      <c r="A2458" s="7" t="str">
        <f t="shared" si="84"/>
        <v>200204.IB</v>
      </c>
      <c r="B2458" s="3" t="s">
        <v>329</v>
      </c>
      <c r="C2458" s="3" t="s">
        <v>330</v>
      </c>
      <c r="D2458" s="5">
        <v>43900</v>
      </c>
      <c r="E2458" s="5">
        <v>43902</v>
      </c>
      <c r="F2458" s="4">
        <v>50</v>
      </c>
      <c r="G2458" s="4">
        <v>7</v>
      </c>
      <c r="H2458" s="3" t="s">
        <v>12</v>
      </c>
      <c r="I2458" s="3" t="s">
        <v>15</v>
      </c>
      <c r="J2458" s="4">
        <v>2.9582999999999999</v>
      </c>
      <c r="K2458" s="30">
        <v>6.18</v>
      </c>
      <c r="L2458" s="4"/>
      <c r="M2458" s="4">
        <v>1.38</v>
      </c>
      <c r="N2458" s="84">
        <f>[1]!b_anal_modidura_cnbd(A2458,D2458,1)</f>
        <v>6.0125999999999999</v>
      </c>
      <c r="O2458" s="85">
        <f>[1]!b_anal_yield_cnbd(A2458,D2458-1,1)</f>
        <v>3.02</v>
      </c>
      <c r="P2458" s="86">
        <f>IF(U:U="国开1",0.09/N2458+J2458,IF(U:U="国开3",0.14/N2458+J2458,IF(U:U="国开5",0.24/N2458+J2458,IF(U:U="国开7",0.24/N2458+J2458,IF(U:U="国开10",0.29/N2458+J2458,IF(U:U="口行1",0.08/N2458+J2458,IF(U:U="口行2",0.08/N2458+J2458,IF(U:U="口行3",0.08/N2458+J2458,IF(U:U="口行5",0.13/N2458+J2458,IF(U:U="口行7",0.13/N2458+J2458,IF(U:U="口行10",0.18/N2458+J2458,IF(U:U="农发1",0.09/N2458+J2458,IF(U:U="农发2",0.09/N2458+J2458,IF(U:U="农发3",0.09/N2458+J2458,IF(U:U="农发5",0.14/N2458+J2458,IF(U:U="农发7",0.19/N2458+J2458,IF(U:U="农发10",0.19/N2458+J2458,IF(U:U="农发20",0.24/N2458+J2458,IF(U:U="国债1",0.05/N2458+J2458,IF(U:U="国债2",0.05/N2458+J2458,IF(U:U="国债3",0.05/N2458+J2458,IF(U:U="国开0",0,IF(U:U="农发0",0,IF(U:U="国债0",0,IF(U:U="口行0",0,0.1/N2458+J2458)))))))))))))))))))))))))</f>
        <v>2.9982161760303363</v>
      </c>
      <c r="Q2458" s="87">
        <v>3.05</v>
      </c>
      <c r="R2458" s="88">
        <f t="shared" si="81"/>
        <v>-2.1783823969663718</v>
      </c>
      <c r="S2458" s="88">
        <f t="shared" si="82"/>
        <v>-5.1783823969663523</v>
      </c>
      <c r="T2458" s="15"/>
      <c r="U2458" s="1" t="str">
        <f>IF(I:I="国家开发银行","国开",IF(I:I="中国进出口银行","口行",IF(I:I="中国农业发展银行","农发","国债")))&amp;IF(G:G&lt;1,"0",G2458)</f>
        <v>国开7</v>
      </c>
      <c r="V2458" s="5">
        <v>43979</v>
      </c>
      <c r="W2458" s="21" t="e">
        <v>#NAME?</v>
      </c>
      <c r="X2458" s="22">
        <v>3.02</v>
      </c>
    </row>
    <row r="2459" spans="1:24" ht="15.95" hidden="1" customHeight="1" x14ac:dyDescent="0.25">
      <c r="A2459" s="7" t="str">
        <f t="shared" si="84"/>
        <v>200204.IB</v>
      </c>
      <c r="B2459" s="3" t="s">
        <v>369</v>
      </c>
      <c r="C2459" s="3" t="s">
        <v>370</v>
      </c>
      <c r="D2459" s="5">
        <v>43907</v>
      </c>
      <c r="E2459" s="5">
        <v>43910</v>
      </c>
      <c r="F2459" s="4">
        <v>60</v>
      </c>
      <c r="G2459" s="4">
        <v>7</v>
      </c>
      <c r="H2459" s="3" t="s">
        <v>12</v>
      </c>
      <c r="I2459" s="3" t="s">
        <v>15</v>
      </c>
      <c r="J2459" s="4">
        <v>3.0661</v>
      </c>
      <c r="K2459" s="30">
        <v>4.6100000000000003</v>
      </c>
      <c r="L2459" s="4"/>
      <c r="M2459" s="4">
        <v>14</v>
      </c>
      <c r="N2459" s="84">
        <f>[1]!b_anal_modidura_cnbd(A2459,D2459,1)</f>
        <v>5.9875999999999996</v>
      </c>
      <c r="O2459" s="85">
        <f>[1]!b_anal_yield_cnbd(A2459,D2459-1,1)</f>
        <v>3.1006999999999998</v>
      </c>
      <c r="P2459" s="86">
        <f>IF(U:U="国开1",0.09/N2459+J2459,IF(U:U="国开3",0.14/N2459+J2459,IF(U:U="国开5",0.24/N2459+J2459,IF(U:U="国开7",0.24/N2459+J2459,IF(U:U="国开10",0.29/N2459+J2459,IF(U:U="口行1",0.08/N2459+J2459,IF(U:U="口行2",0.08/N2459+J2459,IF(U:U="口行3",0.08/N2459+J2459,IF(U:U="口行5",0.13/N2459+J2459,IF(U:U="口行7",0.13/N2459+J2459,IF(U:U="口行10",0.18/N2459+J2459,IF(U:U="农发1",0.09/N2459+J2459,IF(U:U="农发2",0.09/N2459+J2459,IF(U:U="农发3",0.09/N2459+J2459,IF(U:U="农发5",0.14/N2459+J2459,IF(U:U="农发7",0.19/N2459+J2459,IF(U:U="农发10",0.19/N2459+J2459,IF(U:U="农发20",0.24/N2459+J2459,IF(U:U="国债1",0.05/N2459+J2459,IF(U:U="国债2",0.05/N2459+J2459,IF(U:U="国债3",0.05/N2459+J2459,IF(U:U="国开0",0,IF(U:U="农发0",0,IF(U:U="国债0",0,IF(U:U="口行0",0,0.1/N2459+J2459)))))))))))))))))))))))))</f>
        <v>3.106182837864921</v>
      </c>
      <c r="Q2459" s="87">
        <v>3.1274999999999999</v>
      </c>
      <c r="R2459" s="88">
        <f t="shared" si="81"/>
        <v>0.54828378649212084</v>
      </c>
      <c r="S2459" s="88">
        <f t="shared" si="82"/>
        <v>-2.1317162135078949</v>
      </c>
      <c r="T2459" s="15"/>
      <c r="U2459" s="1" t="str">
        <f>IF(I:I="国家开发银行","国开",IF(I:I="中国进出口银行","口行",IF(I:I="中国农业发展银行","农发","国债")))&amp;IF(G:G&lt;1,"0",G2459)</f>
        <v>国开7</v>
      </c>
      <c r="V2459" s="5">
        <v>43986</v>
      </c>
      <c r="W2459" s="21" t="e">
        <v>#NAME?</v>
      </c>
      <c r="X2459" s="22">
        <v>3.31</v>
      </c>
    </row>
    <row r="2460" spans="1:24" ht="15.95" hidden="1" customHeight="1" x14ac:dyDescent="0.25">
      <c r="A2460" s="7" t="str">
        <f t="shared" si="84"/>
        <v>200204.IB</v>
      </c>
      <c r="B2460" s="3" t="s">
        <v>414</v>
      </c>
      <c r="C2460" s="3" t="s">
        <v>415</v>
      </c>
      <c r="D2460" s="5">
        <v>43914</v>
      </c>
      <c r="E2460" s="5">
        <v>43916</v>
      </c>
      <c r="F2460" s="4">
        <v>30</v>
      </c>
      <c r="G2460" s="4">
        <v>7</v>
      </c>
      <c r="H2460" s="3" t="s">
        <v>12</v>
      </c>
      <c r="I2460" s="3" t="s">
        <v>15</v>
      </c>
      <c r="J2460" s="4">
        <v>3.0451000000000001</v>
      </c>
      <c r="K2460" s="30">
        <v>7.73</v>
      </c>
      <c r="L2460" s="4"/>
      <c r="M2460" s="4">
        <v>25</v>
      </c>
      <c r="N2460" s="84">
        <f>[1]!b_anal_modidura_cnbd(A2460,D2460,1)</f>
        <v>5.9709000000000003</v>
      </c>
      <c r="O2460" s="85">
        <f>[1]!b_anal_yield_cnbd(A2460,D2460-1,1)</f>
        <v>3.1375000000000002</v>
      </c>
      <c r="P2460" s="86">
        <f>IF(U:U="国开1",0.09/N2460+J2460,IF(U:U="国开3",0.14/N2460+J2460,IF(U:U="国开5",0.24/N2460+J2460,IF(U:U="国开7",0.24/N2460+J2460,IF(U:U="国开10",0.29/N2460+J2460,IF(U:U="口行1",0.08/N2460+J2460,IF(U:U="口行2",0.08/N2460+J2460,IF(U:U="口行3",0.08/N2460+J2460,IF(U:U="口行5",0.13/N2460+J2460,IF(U:U="口行7",0.13/N2460+J2460,IF(U:U="口行10",0.18/N2460+J2460,IF(U:U="农发1",0.09/N2460+J2460,IF(U:U="农发2",0.09/N2460+J2460,IF(U:U="农发3",0.09/N2460+J2460,IF(U:U="农发5",0.14/N2460+J2460,IF(U:U="农发7",0.19/N2460+J2460,IF(U:U="农发10",0.19/N2460+J2460,IF(U:U="农发20",0.24/N2460+J2460,IF(U:U="国债1",0.05/N2460+J2460,IF(U:U="国债2",0.05/N2460+J2460,IF(U:U="国债3",0.05/N2460+J2460,IF(U:U="国开0",0,IF(U:U="农发0",0,IF(U:U="国债0",0,IF(U:U="口行0",0,0.1/N2460+J2460)))))))))))))))))))))))))</f>
        <v>3.0852949454856051</v>
      </c>
      <c r="Q2460" s="87">
        <v>3.1274999999999999</v>
      </c>
      <c r="R2460" s="88">
        <f t="shared" si="81"/>
        <v>-5.2205054514395055</v>
      </c>
      <c r="S2460" s="88">
        <f t="shared" si="82"/>
        <v>-4.2205054514394824</v>
      </c>
      <c r="T2460" s="15"/>
      <c r="U2460" s="1" t="str">
        <f>IF(I:I="国家开发银行","国开",IF(I:I="中国进出口银行","口行",IF(I:I="中国农业发展银行","农发","国债")))&amp;IF(G:G&lt;1,"0",G2460)</f>
        <v>国开7</v>
      </c>
      <c r="V2460" s="5">
        <v>43837</v>
      </c>
      <c r="W2460" s="21">
        <v>3.5724999999999998</v>
      </c>
      <c r="X2460" s="22">
        <v>3.58</v>
      </c>
    </row>
    <row r="2461" spans="1:24" ht="15.95" hidden="1" customHeight="1" x14ac:dyDescent="0.25">
      <c r="A2461" s="7" t="str">
        <f t="shared" si="84"/>
        <v>200204.IB</v>
      </c>
      <c r="B2461" s="3" t="s">
        <v>450</v>
      </c>
      <c r="C2461" s="3" t="s">
        <v>451</v>
      </c>
      <c r="D2461" s="5">
        <v>43921</v>
      </c>
      <c r="E2461" s="5">
        <v>43924</v>
      </c>
      <c r="F2461" s="4">
        <v>41</v>
      </c>
      <c r="G2461" s="4">
        <v>7</v>
      </c>
      <c r="H2461" s="3" t="s">
        <v>12</v>
      </c>
      <c r="I2461" s="3" t="s">
        <v>15</v>
      </c>
      <c r="J2461" s="4">
        <v>2.9876999999999998</v>
      </c>
      <c r="K2461" s="30">
        <v>9</v>
      </c>
      <c r="L2461" s="4"/>
      <c r="M2461" s="4">
        <v>1.47</v>
      </c>
      <c r="N2461" s="84">
        <f>[1]!b_anal_modidura_cnbd(A2461,D2461,1)</f>
        <v>5.9593999999999996</v>
      </c>
      <c r="O2461" s="85">
        <f>[1]!b_anal_yield_cnbd(A2461,D2461-1,1)</f>
        <v>3.08</v>
      </c>
      <c r="P2461" s="86">
        <f>IF(U:U="国开1",0.09/N2461+J2461,IF(U:U="国开3",0.14/N2461+J2461,IF(U:U="国开5",0.24/N2461+J2461,IF(U:U="国开7",0.24/N2461+J2461,IF(U:U="国开10",0.29/N2461+J2461,IF(U:U="口行1",0.08/N2461+J2461,IF(U:U="口行2",0.08/N2461+J2461,IF(U:U="口行3",0.08/N2461+J2461,IF(U:U="口行5",0.13/N2461+J2461,IF(U:U="口行7",0.13/N2461+J2461,IF(U:U="口行10",0.18/N2461+J2461,IF(U:U="农发1",0.09/N2461+J2461,IF(U:U="农发2",0.09/N2461+J2461,IF(U:U="农发3",0.09/N2461+J2461,IF(U:U="农发5",0.14/N2461+J2461,IF(U:U="农发7",0.19/N2461+J2461,IF(U:U="农发10",0.19/N2461+J2461,IF(U:U="农发20",0.24/N2461+J2461,IF(U:U="国债1",0.05/N2461+J2461,IF(U:U="国债2",0.05/N2461+J2461,IF(U:U="国债3",0.05/N2461+J2461,IF(U:U="国开0",0,IF(U:U="农发0",0,IF(U:U="国债0",0,IF(U:U="口行0",0,0.1/N2461+J2461)))))))))))))))))))))))))</f>
        <v>3.0279725106554349</v>
      </c>
      <c r="Q2461" s="87">
        <v>3.06</v>
      </c>
      <c r="R2461" s="88">
        <f t="shared" si="81"/>
        <v>-5.2027489344565137</v>
      </c>
      <c r="S2461" s="88">
        <f t="shared" si="82"/>
        <v>-3.2027489344565119</v>
      </c>
      <c r="T2461" s="15"/>
      <c r="U2461" s="1" t="str">
        <f>IF(I:I="国家开发银行","国开",IF(I:I="中国进出口银行","口行",IF(I:I="中国农业发展银行","农发","国债")))&amp;IF(G:G&lt;1,"0",G2461)</f>
        <v>国开7</v>
      </c>
      <c r="V2461" s="5">
        <v>43844</v>
      </c>
      <c r="W2461" s="21">
        <v>3.5325000000000002</v>
      </c>
      <c r="X2461" s="22">
        <v>3.5425</v>
      </c>
    </row>
    <row r="2462" spans="1:24" ht="15.95" hidden="1" customHeight="1" x14ac:dyDescent="0.25">
      <c r="A2462" s="7" t="str">
        <f t="shared" si="84"/>
        <v>200204.IB</v>
      </c>
      <c r="B2462" s="3" t="s">
        <v>497</v>
      </c>
      <c r="C2462" s="3" t="s">
        <v>498</v>
      </c>
      <c r="D2462" s="5">
        <v>43928</v>
      </c>
      <c r="E2462" s="5">
        <v>43930</v>
      </c>
      <c r="F2462" s="4">
        <v>30</v>
      </c>
      <c r="G2462" s="4">
        <v>7</v>
      </c>
      <c r="H2462" s="3" t="s">
        <v>12</v>
      </c>
      <c r="I2462" s="3" t="s">
        <v>15</v>
      </c>
      <c r="J2462" s="4">
        <v>2.7826</v>
      </c>
      <c r="K2462" s="30">
        <v>8.74</v>
      </c>
      <c r="L2462" s="4"/>
      <c r="M2462" s="4">
        <v>7.06</v>
      </c>
      <c r="N2462" s="84">
        <f>[1]!b_anal_modidura_cnbd(A2462,D2462,1)</f>
        <v>5.9581999999999997</v>
      </c>
      <c r="O2462" s="85">
        <f>[1]!b_anal_yield_cnbd(A2462,D2462-4,1)</f>
        <v>3.0106999999999999</v>
      </c>
      <c r="P2462" s="86">
        <f>IF(U:U="国开1",0.09/N2462+J2462,IF(U:U="国开3",0.14/N2462+J2462,IF(U:U="国开5",0.24/N2462+J2462,IF(U:U="国开7",0.24/N2462+J2462,IF(U:U="国开10",0.29/N2462+J2462,IF(U:U="口行1",0.08/N2462+J2462,IF(U:U="口行2",0.08/N2462+J2462,IF(U:U="口行3",0.08/N2462+J2462,IF(U:U="口行5",0.13/N2462+J2462,IF(U:U="口行7",0.13/N2462+J2462,IF(U:U="口行10",0.18/N2462+J2462,IF(U:U="农发1",0.09/N2462+J2462,IF(U:U="农发2",0.09/N2462+J2462,IF(U:U="农发3",0.09/N2462+J2462,IF(U:U="农发5",0.14/N2462+J2462,IF(U:U="农发7",0.19/N2462+J2462,IF(U:U="农发10",0.19/N2462+J2462,IF(U:U="农发20",0.24/N2462+J2462,IF(U:U="国债1",0.05/N2462+J2462,IF(U:U="国债2",0.05/N2462+J2462,IF(U:U="国债3",0.05/N2462+J2462,IF(U:U="国开0",0,IF(U:U="农发0",0,IF(U:U="国债0",0,IF(U:U="口行0",0,0.1/N2462+J2462)))))))))))))))))))))))))</f>
        <v>2.822880621664261</v>
      </c>
      <c r="Q2462" s="87">
        <v>2.88</v>
      </c>
      <c r="R2462" s="88">
        <f t="shared" si="81"/>
        <v>-18.781937833573892</v>
      </c>
      <c r="S2462" s="88">
        <f t="shared" si="82"/>
        <v>-5.711937833573888</v>
      </c>
      <c r="T2462" s="15"/>
      <c r="U2462" s="1" t="str">
        <f>IF(I:I="国家开发银行","国开",IF(I:I="中国进出口银行","口行",IF(I:I="中国农业发展银行","农发","国债")))&amp;IF(G:G&lt;1,"0",G2462)</f>
        <v>国开7</v>
      </c>
      <c r="V2462" s="5">
        <v>43851</v>
      </c>
      <c r="W2462" s="21">
        <v>3.5175000000000001</v>
      </c>
      <c r="X2462" s="22">
        <v>3.4874999999999998</v>
      </c>
    </row>
    <row r="2463" spans="1:24" ht="15.95" hidden="1" customHeight="1" x14ac:dyDescent="0.25">
      <c r="A2463" s="7" t="str">
        <f t="shared" si="84"/>
        <v>200204.IB</v>
      </c>
      <c r="B2463" s="3" t="s">
        <v>541</v>
      </c>
      <c r="C2463" s="3" t="s">
        <v>542</v>
      </c>
      <c r="D2463" s="5">
        <v>43935</v>
      </c>
      <c r="E2463" s="5">
        <v>43938</v>
      </c>
      <c r="F2463" s="4">
        <v>31.5</v>
      </c>
      <c r="G2463" s="4">
        <v>7</v>
      </c>
      <c r="H2463" s="3" t="s">
        <v>12</v>
      </c>
      <c r="I2463" s="3" t="s">
        <v>15</v>
      </c>
      <c r="J2463" s="4">
        <v>2.601</v>
      </c>
      <c r="K2463" s="30">
        <v>10</v>
      </c>
      <c r="L2463" s="4"/>
      <c r="M2463" s="4">
        <v>1.4</v>
      </c>
      <c r="N2463" s="84">
        <f>[1]!b_anal_modidura_cnbd(A2463,D2463,1)</f>
        <v>5.9466000000000001</v>
      </c>
      <c r="O2463" s="85">
        <f>[1]!b_anal_yield_cnbd(A2463,D2463-1,1)</f>
        <v>2.7589000000000001</v>
      </c>
      <c r="P2463" s="86">
        <f>IF(U:U="国开1",0.09/N2463+J2463,IF(U:U="国开3",0.14/N2463+J2463,IF(U:U="国开5",0.24/N2463+J2463,IF(U:U="国开7",0.24/N2463+J2463,IF(U:U="国开10",0.29/N2463+J2463,IF(U:U="口行1",0.08/N2463+J2463,IF(U:U="口行2",0.08/N2463+J2463,IF(U:U="口行3",0.08/N2463+J2463,IF(U:U="口行5",0.13/N2463+J2463,IF(U:U="口行7",0.13/N2463+J2463,IF(U:U="口行10",0.18/N2463+J2463,IF(U:U="农发1",0.09/N2463+J2463,IF(U:U="农发2",0.09/N2463+J2463,IF(U:U="农发3",0.09/N2463+J2463,IF(U:U="农发5",0.14/N2463+J2463,IF(U:U="农发7",0.19/N2463+J2463,IF(U:U="农发10",0.19/N2463+J2463,IF(U:U="农发20",0.24/N2463+J2463,IF(U:U="国债1",0.05/N2463+J2463,IF(U:U="国债2",0.05/N2463+J2463,IF(U:U="国债3",0.05/N2463+J2463,IF(U:U="国开0",0,IF(U:U="农发0",0,IF(U:U="国债0",0,IF(U:U="口行0",0,0.1/N2463+J2463)))))))))))))))))))))))))</f>
        <v>2.6413591968519827</v>
      </c>
      <c r="Q2463" s="87">
        <v>2.7374999999999998</v>
      </c>
      <c r="R2463" s="88">
        <f t="shared" si="81"/>
        <v>-11.75408031480174</v>
      </c>
      <c r="S2463" s="88">
        <f t="shared" si="82"/>
        <v>-9.6140803148017095</v>
      </c>
      <c r="T2463" s="15"/>
      <c r="U2463" s="1" t="str">
        <f>IF(I:I="国家开发银行","国开",IF(I:I="中国进出口银行","口行",IF(I:I="中国农业发展银行","农发","国债")))&amp;IF(G:G&lt;1,"0",G2463)</f>
        <v>国开7</v>
      </c>
      <c r="V2463" s="5">
        <v>43867</v>
      </c>
      <c r="W2463" s="21">
        <v>3.2574999999999998</v>
      </c>
      <c r="X2463" s="22">
        <v>3.25</v>
      </c>
    </row>
    <row r="2464" spans="1:24" ht="15.95" hidden="1" customHeight="1" x14ac:dyDescent="0.25">
      <c r="A2464" s="7" t="str">
        <f t="shared" si="84"/>
        <v>200204.IB</v>
      </c>
      <c r="B2464" s="3" t="s">
        <v>584</v>
      </c>
      <c r="C2464" s="3" t="s">
        <v>585</v>
      </c>
      <c r="D2464" s="5">
        <v>43942</v>
      </c>
      <c r="E2464" s="5">
        <v>43944</v>
      </c>
      <c r="F2464" s="4">
        <v>30</v>
      </c>
      <c r="G2464" s="4">
        <v>7</v>
      </c>
      <c r="H2464" s="3" t="s">
        <v>12</v>
      </c>
      <c r="I2464" s="3" t="s">
        <v>15</v>
      </c>
      <c r="J2464" s="4">
        <v>2.6558999999999999</v>
      </c>
      <c r="K2464" s="30">
        <v>5.72</v>
      </c>
      <c r="L2464" s="4"/>
      <c r="M2464" s="4">
        <v>2.65</v>
      </c>
      <c r="N2464" s="84">
        <f>[1]!b_anal_modidura_cnbd(A2464,D2464,1)</f>
        <v>5.9298000000000002</v>
      </c>
      <c r="O2464" s="85">
        <f>[1]!b_anal_yield_cnbd(A2464,D2464-1,1)</f>
        <v>2.7349999999999999</v>
      </c>
      <c r="P2464" s="86">
        <f>IF(U:U="国开1",0.09/N2464+J2464,IF(U:U="国开3",0.14/N2464+J2464,IF(U:U="国开5",0.24/N2464+J2464,IF(U:U="国开7",0.24/N2464+J2464,IF(U:U="国开10",0.29/N2464+J2464,IF(U:U="口行1",0.08/N2464+J2464,IF(U:U="口行2",0.08/N2464+J2464,IF(U:U="口行3",0.08/N2464+J2464,IF(U:U="口行5",0.13/N2464+J2464,IF(U:U="口行7",0.13/N2464+J2464,IF(U:U="口行10",0.18/N2464+J2464,IF(U:U="农发1",0.09/N2464+J2464,IF(U:U="农发2",0.09/N2464+J2464,IF(U:U="农发3",0.09/N2464+J2464,IF(U:U="农发5",0.14/N2464+J2464,IF(U:U="农发7",0.19/N2464+J2464,IF(U:U="农发10",0.19/N2464+J2464,IF(U:U="农发20",0.24/N2464+J2464,IF(U:U="国债1",0.05/N2464+J2464,IF(U:U="国债2",0.05/N2464+J2464,IF(U:U="国债3",0.05/N2464+J2464,IF(U:U="国开0",0,IF(U:U="农发0",0,IF(U:U="国债0",0,IF(U:U="口行0",0,0.1/N2464+J2464)))))))))))))))))))))))))</f>
        <v>2.6963735404229485</v>
      </c>
      <c r="Q2464" s="87">
        <v>2.73</v>
      </c>
      <c r="R2464" s="88">
        <f t="shared" si="81"/>
        <v>-3.8626459577051353</v>
      </c>
      <c r="S2464" s="88">
        <f t="shared" si="82"/>
        <v>-3.362645957705146</v>
      </c>
      <c r="T2464" s="15"/>
      <c r="U2464" s="1" t="str">
        <f>IF(I:I="国家开发银行","国开",IF(I:I="中国进出口银行","口行",IF(I:I="中国农业发展银行","农发","国债")))&amp;IF(G:G&lt;1,"0",G2464)</f>
        <v>国开7</v>
      </c>
      <c r="V2464" s="5">
        <v>43874</v>
      </c>
      <c r="W2464" s="21">
        <v>3.2574999999999998</v>
      </c>
      <c r="X2464" s="22">
        <v>3.25</v>
      </c>
    </row>
    <row r="2465" spans="1:24" ht="15.95" hidden="1" customHeight="1" x14ac:dyDescent="0.25">
      <c r="A2465" s="7" t="str">
        <f t="shared" si="84"/>
        <v>200204.IB</v>
      </c>
      <c r="B2465" s="3" t="s">
        <v>628</v>
      </c>
      <c r="C2465" s="3" t="s">
        <v>629</v>
      </c>
      <c r="D2465" s="5">
        <v>43949</v>
      </c>
      <c r="E2465" s="5">
        <v>43951</v>
      </c>
      <c r="F2465" s="4">
        <v>41</v>
      </c>
      <c r="G2465" s="4">
        <v>7</v>
      </c>
      <c r="H2465" s="3" t="s">
        <v>12</v>
      </c>
      <c r="I2465" s="3" t="s">
        <v>15</v>
      </c>
      <c r="J2465" s="4">
        <v>2.5305</v>
      </c>
      <c r="K2465" s="30">
        <v>4.82</v>
      </c>
      <c r="L2465" s="4"/>
      <c r="M2465" s="4">
        <v>1</v>
      </c>
      <c r="N2465" s="84">
        <f>[1]!b_anal_modidura_cnbd(A2465,D2465,1)</f>
        <v>5.9196</v>
      </c>
      <c r="O2465" s="85">
        <f>[1]!b_anal_yield_cnbd(A2465,D2465-1,1)</f>
        <v>2.63</v>
      </c>
      <c r="P2465" s="86">
        <f>IF(U:U="国开1",0.09/N2465+J2465,IF(U:U="国开3",0.14/N2465+J2465,IF(U:U="国开5",0.24/N2465+J2465,IF(U:U="国开7",0.24/N2465+J2465,IF(U:U="国开10",0.29/N2465+J2465,IF(U:U="口行1",0.08/N2465+J2465,IF(U:U="口行2",0.08/N2465+J2465,IF(U:U="口行3",0.08/N2465+J2465,IF(U:U="口行5",0.13/N2465+J2465,IF(U:U="口行7",0.13/N2465+J2465,IF(U:U="口行10",0.18/N2465+J2465,IF(U:U="农发1",0.09/N2465+J2465,IF(U:U="农发2",0.09/N2465+J2465,IF(U:U="农发3",0.09/N2465+J2465,IF(U:U="农发5",0.14/N2465+J2465,IF(U:U="农发7",0.19/N2465+J2465,IF(U:U="农发10",0.19/N2465+J2465,IF(U:U="农发20",0.24/N2465+J2465,IF(U:U="国债1",0.05/N2465+J2465,IF(U:U="国债2",0.05/N2465+J2465,IF(U:U="国债3",0.05/N2465+J2465,IF(U:U="国开0",0,IF(U:U="农发0",0,IF(U:U="国债0",0,IF(U:U="口行0",0,0.1/N2465+J2465)))))))))))))))))))))))))</f>
        <v>2.5710432799513478</v>
      </c>
      <c r="Q2465" s="87">
        <v>2.62</v>
      </c>
      <c r="R2465" s="88">
        <f t="shared" si="81"/>
        <v>-5.8956720048652045</v>
      </c>
      <c r="S2465" s="88">
        <f t="shared" si="82"/>
        <v>-4.8956720048652258</v>
      </c>
      <c r="T2465" s="15"/>
      <c r="U2465" s="1" t="str">
        <f>IF(I:I="国家开发银行","国开",IF(I:I="中国进出口银行","口行",IF(I:I="中国农业发展银行","农发","国债")))&amp;IF(G:G&lt;1,"0",G2465)</f>
        <v>国开7</v>
      </c>
      <c r="V2465" s="5">
        <v>43881</v>
      </c>
      <c r="W2465" s="21">
        <v>3.2825000000000002</v>
      </c>
      <c r="X2465" s="22">
        <v>3.3</v>
      </c>
    </row>
    <row r="2466" spans="1:24" ht="15.95" hidden="1" customHeight="1" x14ac:dyDescent="0.25">
      <c r="A2466" s="7" t="str">
        <f t="shared" si="84"/>
        <v>200204.IB</v>
      </c>
      <c r="B2466" s="3" t="s">
        <v>664</v>
      </c>
      <c r="C2466" s="3" t="s">
        <v>665</v>
      </c>
      <c r="D2466" s="5">
        <v>43958</v>
      </c>
      <c r="E2466" s="5">
        <v>43962</v>
      </c>
      <c r="F2466" s="4">
        <v>30</v>
      </c>
      <c r="G2466" s="4">
        <v>7</v>
      </c>
      <c r="H2466" s="3" t="s">
        <v>12</v>
      </c>
      <c r="I2466" s="3" t="s">
        <v>15</v>
      </c>
      <c r="J2466" s="4">
        <v>2.6778</v>
      </c>
      <c r="K2466" s="30">
        <v>3.17</v>
      </c>
      <c r="L2466" s="4"/>
      <c r="M2466" s="4">
        <v>1.89</v>
      </c>
      <c r="N2466" s="84">
        <f>[1]!b_anal_modidura_cnbd(A2466,D2466,1)</f>
        <v>5.8876999999999997</v>
      </c>
      <c r="O2466" s="85">
        <f>[1]!b_anal_yield_cnbd(A2466,D2466-1,1)</f>
        <v>2.6425000000000001</v>
      </c>
      <c r="P2466" s="86">
        <f>IF(U:U="国开1",0.09/N2466+J2466,IF(U:U="国开3",0.14/N2466+J2466,IF(U:U="国开5",0.24/N2466+J2466,IF(U:U="国开7",0.24/N2466+J2466,IF(U:U="国开10",0.29/N2466+J2466,IF(U:U="口行1",0.08/N2466+J2466,IF(U:U="口行2",0.08/N2466+J2466,IF(U:U="口行3",0.08/N2466+J2466,IF(U:U="口行5",0.13/N2466+J2466,IF(U:U="口行7",0.13/N2466+J2466,IF(U:U="口行10",0.18/N2466+J2466,IF(U:U="农发1",0.09/N2466+J2466,IF(U:U="农发2",0.09/N2466+J2466,IF(U:U="农发3",0.09/N2466+J2466,IF(U:U="农发5",0.14/N2466+J2466,IF(U:U="农发7",0.19/N2466+J2466,IF(U:U="农发10",0.19/N2466+J2466,IF(U:U="农发20",0.24/N2466+J2466,IF(U:U="国债1",0.05/N2466+J2466,IF(U:U="国债2",0.05/N2466+J2466,IF(U:U="国债3",0.05/N2466+J2466,IF(U:U="国开0",0,IF(U:U="农发0",0,IF(U:U="国债0",0,IF(U:U="口行0",0,0.1/N2466+J2466)))))))))))))))))))))))))</f>
        <v>2.7185629464816481</v>
      </c>
      <c r="Q2466" s="87">
        <v>2.7</v>
      </c>
      <c r="R2466" s="88">
        <f t="shared" si="81"/>
        <v>7.6062946481648019</v>
      </c>
      <c r="S2466" s="88">
        <f t="shared" si="82"/>
        <v>1.8562946481647913</v>
      </c>
      <c r="T2466" s="15"/>
      <c r="U2466" s="1" t="str">
        <f>IF(I:I="国家开发银行","国开",IF(I:I="中国进出口银行","口行",IF(I:I="中国农业发展银行","农发","国债")))&amp;IF(G:G&lt;1,"0",G2466)</f>
        <v>国开7</v>
      </c>
      <c r="V2466" s="5">
        <v>43888</v>
      </c>
      <c r="W2466" s="21">
        <v>3.24</v>
      </c>
      <c r="X2466" s="22">
        <v>3.2275</v>
      </c>
    </row>
    <row r="2467" spans="1:24" ht="15.95" hidden="1" customHeight="1" x14ac:dyDescent="0.25">
      <c r="A2467" s="7" t="str">
        <f t="shared" si="84"/>
        <v>200204.IB</v>
      </c>
      <c r="B2467" s="3" t="s">
        <v>721</v>
      </c>
      <c r="C2467" s="3" t="s">
        <v>722</v>
      </c>
      <c r="D2467" s="5">
        <v>43965</v>
      </c>
      <c r="E2467" s="5">
        <v>43970</v>
      </c>
      <c r="F2467" s="4">
        <v>32</v>
      </c>
      <c r="G2467" s="4">
        <v>7</v>
      </c>
      <c r="H2467" s="3" t="s">
        <v>12</v>
      </c>
      <c r="I2467" s="3" t="s">
        <v>15</v>
      </c>
      <c r="J2467" s="4">
        <v>2.8927999999999998</v>
      </c>
      <c r="K2467" s="30">
        <v>5.37</v>
      </c>
      <c r="L2467" s="4"/>
      <c r="M2467" s="4">
        <v>1.8</v>
      </c>
      <c r="N2467" s="84">
        <f>[1]!b_anal_modidura_cnbd(A2467,D2467,1)</f>
        <v>5.8498999999999999</v>
      </c>
      <c r="O2467" s="85">
        <f>[1]!b_anal_yield_cnbd(A2467,D2467-1,1)</f>
        <v>2.9502000000000002</v>
      </c>
      <c r="P2467" s="86">
        <f>IF(U:U="国开1",0.09/N2467+J2467,IF(U:U="国开3",0.14/N2467+J2467,IF(U:U="国开5",0.24/N2467+J2467,IF(U:U="国开7",0.24/N2467+J2467,IF(U:U="国开10",0.29/N2467+J2467,IF(U:U="口行1",0.08/N2467+J2467,IF(U:U="口行2",0.08/N2467+J2467,IF(U:U="口行3",0.08/N2467+J2467,IF(U:U="口行5",0.13/N2467+J2467,IF(U:U="口行7",0.13/N2467+J2467,IF(U:U="口行10",0.18/N2467+J2467,IF(U:U="农发1",0.09/N2467+J2467,IF(U:U="农发2",0.09/N2467+J2467,IF(U:U="农发3",0.09/N2467+J2467,IF(U:U="农发5",0.14/N2467+J2467,IF(U:U="农发7",0.19/N2467+J2467,IF(U:U="农发10",0.19/N2467+J2467,IF(U:U="农发20",0.24/N2467+J2467,IF(U:U="国债1",0.05/N2467+J2467,IF(U:U="国债2",0.05/N2467+J2467,IF(U:U="国债3",0.05/N2467+J2467,IF(U:U="国开0",0,IF(U:U="农发0",0,IF(U:U="国债0",0,IF(U:U="口行0",0,0.1/N2467+J2467)))))))))))))))))))))))))</f>
        <v>2.9338263423306379</v>
      </c>
      <c r="Q2467" s="87">
        <v>2.96</v>
      </c>
      <c r="R2467" s="88">
        <f t="shared" si="81"/>
        <v>-1.6373657669362274</v>
      </c>
      <c r="S2467" s="88">
        <f t="shared" si="82"/>
        <v>-2.6173657669362083</v>
      </c>
      <c r="T2467" s="15"/>
      <c r="U2467" s="1" t="str">
        <f>IF(I:I="国家开发银行","国开",IF(I:I="中国进出口银行","口行",IF(I:I="中国农业发展银行","农发","国债")))&amp;IF(G:G&lt;1,"0",G2467)</f>
        <v>国开7</v>
      </c>
      <c r="V2467" s="5">
        <v>43895</v>
      </c>
      <c r="W2467" s="24">
        <v>3.1575000000000002</v>
      </c>
      <c r="X2467" s="22">
        <v>3.165</v>
      </c>
    </row>
    <row r="2468" spans="1:24" ht="15.95" hidden="1" customHeight="1" x14ac:dyDescent="0.25">
      <c r="A2468" s="7" t="str">
        <f t="shared" si="84"/>
        <v>200204.IB</v>
      </c>
      <c r="B2468" s="3" t="s">
        <v>763</v>
      </c>
      <c r="C2468" s="3" t="s">
        <v>764</v>
      </c>
      <c r="D2468" s="5">
        <v>43972</v>
      </c>
      <c r="E2468" s="5">
        <v>43976</v>
      </c>
      <c r="F2468" s="4">
        <v>30</v>
      </c>
      <c r="G2468" s="4">
        <v>7</v>
      </c>
      <c r="H2468" s="3" t="s">
        <v>12</v>
      </c>
      <c r="I2468" s="3" t="s">
        <v>15</v>
      </c>
      <c r="J2468" s="4">
        <v>2.891</v>
      </c>
      <c r="K2468" s="30">
        <v>4.3499999999999996</v>
      </c>
      <c r="L2468" s="4"/>
      <c r="M2468" s="4">
        <v>2.4300000000000002</v>
      </c>
      <c r="N2468" s="84">
        <f>[1]!b_anal_modidura_cnbd(A2468,D2468,1)</f>
        <v>5.8296999999999999</v>
      </c>
      <c r="O2468" s="85">
        <f>[1]!b_anal_yield_cnbd(A2468,D2468-1,1)</f>
        <v>2.97</v>
      </c>
      <c r="P2468" s="86">
        <f>IF(U:U="国开1",0.09/N2468+J2468,IF(U:U="国开3",0.14/N2468+J2468,IF(U:U="国开5",0.24/N2468+J2468,IF(U:U="国开7",0.24/N2468+J2468,IF(U:U="国开10",0.29/N2468+J2468,IF(U:U="口行1",0.08/N2468+J2468,IF(U:U="口行2",0.08/N2468+J2468,IF(U:U="口行3",0.08/N2468+J2468,IF(U:U="口行5",0.13/N2468+J2468,IF(U:U="口行7",0.13/N2468+J2468,IF(U:U="口行10",0.18/N2468+J2468,IF(U:U="农发1",0.09/N2468+J2468,IF(U:U="农发2",0.09/N2468+J2468,IF(U:U="农发3",0.09/N2468+J2468,IF(U:U="农发5",0.14/N2468+J2468,IF(U:U="农发7",0.19/N2468+J2468,IF(U:U="农发10",0.19/N2468+J2468,IF(U:U="农发20",0.24/N2468+J2468,IF(U:U="国债1",0.05/N2468+J2468,IF(U:U="国债2",0.05/N2468+J2468,IF(U:U="国债3",0.05/N2468+J2468,IF(U:U="国开0",0,IF(U:U="农发0",0,IF(U:U="国债0",0,IF(U:U="口行0",0,0.1/N2468+J2468)))))))))))))))))))))))))</f>
        <v>2.9321684992366674</v>
      </c>
      <c r="Q2468" s="87">
        <v>2.96</v>
      </c>
      <c r="R2468" s="88">
        <f t="shared" si="81"/>
        <v>-3.7831500763332748</v>
      </c>
      <c r="S2468" s="88">
        <f t="shared" si="82"/>
        <v>-2.7831500763332517</v>
      </c>
      <c r="T2468" s="15"/>
      <c r="U2468" s="1" t="str">
        <f>IF(I:I="国家开发银行","国开",IF(I:I="中国进出口银行","口行",IF(I:I="中国农业发展银行","农发","国债")))&amp;IF(G:G&lt;1,"0",G2468)</f>
        <v>国开7</v>
      </c>
      <c r="V2468" s="5">
        <v>43902</v>
      </c>
      <c r="W2468" s="21">
        <v>3.0893999999999999</v>
      </c>
      <c r="X2468" s="22">
        <v>3.04</v>
      </c>
    </row>
    <row r="2469" spans="1:24" ht="15.95" hidden="1" customHeight="1" x14ac:dyDescent="0.25">
      <c r="A2469" s="7" t="str">
        <f t="shared" si="84"/>
        <v>200204.IB</v>
      </c>
      <c r="B2469" s="3" t="s">
        <v>818</v>
      </c>
      <c r="C2469" s="3" t="s">
        <v>819</v>
      </c>
      <c r="D2469" s="5">
        <v>43979</v>
      </c>
      <c r="E2469" s="5">
        <v>43984</v>
      </c>
      <c r="F2469" s="4">
        <v>32</v>
      </c>
      <c r="G2469" s="4">
        <v>7</v>
      </c>
      <c r="H2469" s="3" t="s">
        <v>12</v>
      </c>
      <c r="I2469" s="3" t="s">
        <v>15</v>
      </c>
      <c r="J2469" s="4">
        <v>3.0011000000000001</v>
      </c>
      <c r="K2469" s="30">
        <v>5.24</v>
      </c>
      <c r="L2469" s="4"/>
      <c r="M2469" s="4">
        <v>3.17</v>
      </c>
      <c r="N2469" s="84">
        <f>[1]!b_anal_modidura_cnbd(A2469,D2469,1)</f>
        <v>5.8064</v>
      </c>
      <c r="O2469" s="85">
        <f>[1]!b_anal_yield_cnbd(A2469,D2469-1,1)</f>
        <v>3.0350000000000001</v>
      </c>
      <c r="P2469" s="86">
        <f>IF(U:U="国开1",0.09/N2469+J2469,IF(U:U="国开3",0.14/N2469+J2469,IF(U:U="国开5",0.24/N2469+J2469,IF(U:U="国开7",0.24/N2469+J2469,IF(U:U="国开10",0.29/N2469+J2469,IF(U:U="口行1",0.08/N2469+J2469,IF(U:U="口行2",0.08/N2469+J2469,IF(U:U="口行3",0.08/N2469+J2469,IF(U:U="口行5",0.13/N2469+J2469,IF(U:U="口行7",0.13/N2469+J2469,IF(U:U="口行10",0.18/N2469+J2469,IF(U:U="农发1",0.09/N2469+J2469,IF(U:U="农发2",0.09/N2469+J2469,IF(U:U="农发3",0.09/N2469+J2469,IF(U:U="农发5",0.14/N2469+J2469,IF(U:U="农发7",0.19/N2469+J2469,IF(U:U="农发10",0.19/N2469+J2469,IF(U:U="农发20",0.24/N2469+J2469,IF(U:U="国债1",0.05/N2469+J2469,IF(U:U="国债2",0.05/N2469+J2469,IF(U:U="国债3",0.05/N2469+J2469,IF(U:U="国开0",0,IF(U:U="农发0",0,IF(U:U="国债0",0,IF(U:U="口行0",0,0.1/N2469+J2469)))))))))))))))))))))))))</f>
        <v>3.0424337007440068</v>
      </c>
      <c r="Q2469" s="87">
        <v>3.02</v>
      </c>
      <c r="R2469" s="88">
        <f t="shared" si="81"/>
        <v>0.74337007440066216</v>
      </c>
      <c r="S2469" s="88">
        <f t="shared" si="82"/>
        <v>2.2433700744006746</v>
      </c>
      <c r="T2469" s="15"/>
      <c r="U2469" s="1" t="str">
        <f>IF(I:I="国家开发银行","国开",IF(I:I="中国进出口银行","口行",IF(I:I="中国农业发展银行","农发","国债")))&amp;IF(G:G&lt;1,"0",G2469)</f>
        <v>国开7</v>
      </c>
      <c r="V2469" s="5">
        <v>43909</v>
      </c>
      <c r="W2469" s="21">
        <v>3.0649999999999999</v>
      </c>
      <c r="X2469" s="22">
        <v>3.085</v>
      </c>
    </row>
    <row r="2470" spans="1:24" ht="15.95" hidden="1" customHeight="1" x14ac:dyDescent="0.25">
      <c r="A2470" s="7" t="str">
        <f t="shared" si="84"/>
        <v>200204.IB</v>
      </c>
      <c r="B2470" s="3" t="s">
        <v>861</v>
      </c>
      <c r="C2470" s="3" t="s">
        <v>862</v>
      </c>
      <c r="D2470" s="5">
        <v>43986</v>
      </c>
      <c r="E2470" s="5">
        <v>43990</v>
      </c>
      <c r="F2470" s="4">
        <v>40</v>
      </c>
      <c r="G2470" s="4">
        <v>7</v>
      </c>
      <c r="H2470" s="3" t="s">
        <v>12</v>
      </c>
      <c r="I2470" s="3" t="s">
        <v>15</v>
      </c>
      <c r="J2470" s="4">
        <v>3.2515999999999998</v>
      </c>
      <c r="K2470" s="30">
        <v>5.69</v>
      </c>
      <c r="L2470" s="4"/>
      <c r="M2470" s="4">
        <v>30</v>
      </c>
      <c r="N2470" s="84">
        <f>[1]!b_anal_modidura_cnbd(A2470,D2470,1)</f>
        <v>5.7648999999999999</v>
      </c>
      <c r="O2470" s="85">
        <f>[1]!b_anal_yield_cnbd(A2470,D2470-1,1)</f>
        <v>3.25</v>
      </c>
      <c r="P2470" s="86">
        <f>IF(U:U="国开1",0.09/N2470+J2470,IF(U:U="国开3",0.14/N2470+J2470,IF(U:U="国开5",0.24/N2470+J2470,IF(U:U="国开7",0.24/N2470+J2470,IF(U:U="国开10",0.29/N2470+J2470,IF(U:U="口行1",0.08/N2470+J2470,IF(U:U="口行2",0.08/N2470+J2470,IF(U:U="口行3",0.08/N2470+J2470,IF(U:U="口行5",0.13/N2470+J2470,IF(U:U="口行7",0.13/N2470+J2470,IF(U:U="口行10",0.18/N2470+J2470,IF(U:U="农发1",0.09/N2470+J2470,IF(U:U="农发2",0.09/N2470+J2470,IF(U:U="农发3",0.09/N2470+J2470,IF(U:U="农发5",0.14/N2470+J2470,IF(U:U="农发7",0.19/N2470+J2470,IF(U:U="农发10",0.19/N2470+J2470,IF(U:U="农发20",0.24/N2470+J2470,IF(U:U="国债1",0.05/N2470+J2470,IF(U:U="国债2",0.05/N2470+J2470,IF(U:U="国债3",0.05/N2470+J2470,IF(U:U="国开0",0,IF(U:U="农发0",0,IF(U:U="国债0",0,IF(U:U="口行0",0,0.1/N2470+J2470)))))))))))))))))))))))))</f>
        <v>3.2932312511925619</v>
      </c>
      <c r="Q2470" s="87">
        <v>3.31</v>
      </c>
      <c r="R2470" s="88">
        <f t="shared" si="81"/>
        <v>4.3231251192561881</v>
      </c>
      <c r="S2470" s="88">
        <f t="shared" si="82"/>
        <v>-1.6768748807438172</v>
      </c>
      <c r="T2470" s="15"/>
      <c r="U2470" s="1" t="str">
        <f>IF(I:I="国家开发银行","国开",IF(I:I="中国进出口银行","口行",IF(I:I="中国农业发展银行","农发","国债")))&amp;IF(G:G&lt;1,"0",G2470)</f>
        <v>国开7</v>
      </c>
      <c r="V2470" s="5">
        <v>43916</v>
      </c>
      <c r="W2470" s="21">
        <v>3.03</v>
      </c>
      <c r="X2470" s="22">
        <v>3.0150000000000001</v>
      </c>
    </row>
    <row r="2471" spans="1:24" ht="15.95" hidden="1" customHeight="1" x14ac:dyDescent="0.25">
      <c r="A2471" s="7" t="s">
        <v>63</v>
      </c>
      <c r="B2471" s="6" t="s">
        <v>1010</v>
      </c>
      <c r="C2471" s="6" t="s">
        <v>1011</v>
      </c>
      <c r="D2471" s="33">
        <v>43993</v>
      </c>
      <c r="E2471" s="33">
        <v>43998</v>
      </c>
      <c r="F2471" s="45">
        <v>42</v>
      </c>
      <c r="G2471" s="45">
        <v>7</v>
      </c>
      <c r="H2471" s="6" t="s">
        <v>12</v>
      </c>
      <c r="I2471" s="6" t="s">
        <v>15</v>
      </c>
      <c r="J2471" s="45">
        <v>3.2025999999999999</v>
      </c>
      <c r="K2471" s="30">
        <v>4.46</v>
      </c>
      <c r="L2471" s="45"/>
      <c r="M2471" s="45">
        <v>1.1200000000000001</v>
      </c>
      <c r="N2471" s="84">
        <f>[1]!b_anal_modidura_cnbd(A2471,D2471,1)</f>
        <v>5.7508999999999997</v>
      </c>
      <c r="O2471" s="85">
        <f>[1]!b_anal_yield_cnbd(A2471,D2471-1,1)</f>
        <v>3.2900999999999998</v>
      </c>
      <c r="P2471" s="86">
        <f>IF(U:U="国开1",0.09/N2471+J2471,IF(U:U="国开3",0.14/N2471+J2471,IF(U:U="国开5",0.24/N2471+J2471,IF(U:U="国开7",0.24/N2471+J2471,IF(U:U="国开10",0.29/N2471+J2471,IF(U:U="口行1",0.08/N2471+J2471,IF(U:U="口行2",0.08/N2471+J2471,IF(U:U="口行3",0.08/N2471+J2471,IF(U:U="口行5",0.13/N2471+J2471,IF(U:U="口行7",0.13/N2471+J2471,IF(U:U="口行10",0.18/N2471+J2471,IF(U:U="农发1",0.09/N2471+J2471,IF(U:U="农发2",0.09/N2471+J2471,IF(U:U="农发3",0.09/N2471+J2471,IF(U:U="农发5",0.14/N2471+J2471,IF(U:U="农发7",0.19/N2471+J2471,IF(U:U="农发10",0.19/N2471+J2471,IF(U:U="农发20",0.24/N2471+J2471,IF(U:U="国债1",0.05/N2471+J2471,IF(U:U="国债2",0.05/N2471+J2471,IF(U:U="国债3",0.05/N2471+J2471,IF(U:U="国开0",0,IF(U:U="农发0",0,IF(U:U="国债0",0,IF(U:U="口行0",0,0.1/N2471+J2471)))))))))))))))))))))))))</f>
        <v>3.2443325983759062</v>
      </c>
      <c r="Q2471" s="87">
        <v>3.26</v>
      </c>
      <c r="R2471" s="88">
        <f t="shared" si="81"/>
        <v>-4.5767401624093651</v>
      </c>
      <c r="S2471" s="88">
        <f t="shared" si="82"/>
        <v>-1.5667401624093635</v>
      </c>
      <c r="T2471" s="15"/>
      <c r="U2471" s="1" t="str">
        <f>IF(I:I="国家开发银行","国开",IF(I:I="中国进出口银行","口行",IF(I:I="中国农业发展银行","农发","国债")))&amp;IF(G:G&lt;1,"0",G2471)</f>
        <v>国开7</v>
      </c>
      <c r="V2471" s="5">
        <v>43923</v>
      </c>
      <c r="W2471" s="21">
        <v>2.92</v>
      </c>
      <c r="X2471" s="22">
        <v>2.9424999999999999</v>
      </c>
    </row>
    <row r="2472" spans="1:24" ht="15.95" hidden="1" customHeight="1" x14ac:dyDescent="0.25">
      <c r="A2472" s="7" t="s">
        <v>63</v>
      </c>
      <c r="B2472" s="3" t="s">
        <v>1133</v>
      </c>
      <c r="C2472" s="3" t="s">
        <v>1134</v>
      </c>
      <c r="D2472" s="5">
        <v>44000</v>
      </c>
      <c r="E2472" s="5">
        <v>44004</v>
      </c>
      <c r="F2472" s="4">
        <v>40</v>
      </c>
      <c r="G2472" s="4">
        <v>7</v>
      </c>
      <c r="H2472" s="3" t="s">
        <v>12</v>
      </c>
      <c r="I2472" s="3" t="s">
        <v>15</v>
      </c>
      <c r="J2472" s="4">
        <v>3.2524999999999999</v>
      </c>
      <c r="K2472" s="30">
        <v>4.21</v>
      </c>
      <c r="L2472" s="4"/>
      <c r="M2472" s="4">
        <v>1.1000000000000001</v>
      </c>
      <c r="N2472" s="84">
        <f>[1]!b_anal_modidura_cnbd(A2472,D2472,1)</f>
        <v>5.7309999999999999</v>
      </c>
      <c r="O2472" s="85">
        <f>[1]!b_anal_yield_cnbd(A2472,D2472-1,1)</f>
        <v>3.31</v>
      </c>
      <c r="P2472" s="86">
        <f>IF(U:U="国开1",0.09/N2472+J2472,IF(U:U="国开3",0.14/N2472+J2472,IF(U:U="国开5",0.24/N2472+J2472,IF(U:U="国开7",0.24/N2472+J2472,IF(U:U="国开10",0.29/N2472+J2472,IF(U:U="口行1",0.08/N2472+J2472,IF(U:U="口行2",0.08/N2472+J2472,IF(U:U="口行3",0.08/N2472+J2472,IF(U:U="口行5",0.13/N2472+J2472,IF(U:U="口行7",0.13/N2472+J2472,IF(U:U="口行10",0.18/N2472+J2472,IF(U:U="农发1",0.09/N2472+J2472,IF(U:U="农发2",0.09/N2472+J2472,IF(U:U="农发3",0.09/N2472+J2472,IF(U:U="农发5",0.14/N2472+J2472,IF(U:U="农发7",0.19/N2472+J2472,IF(U:U="农发10",0.19/N2472+J2472,IF(U:U="农发20",0.24/N2472+J2472,IF(U:U="国债1",0.05/N2472+J2472,IF(U:U="国债2",0.05/N2472+J2472,IF(U:U="国债3",0.05/N2472+J2472,IF(U:U="国开0",0,IF(U:U="农发0",0,IF(U:U="国债0",0,IF(U:U="口行0",0,0.1/N2472+J2472)))))))))))))))))))))))))</f>
        <v>3.2943775082882567</v>
      </c>
      <c r="Q2472" s="87">
        <v>3.2949999999999999</v>
      </c>
      <c r="R2472" s="88">
        <f t="shared" si="81"/>
        <v>-1.5622491711743347</v>
      </c>
      <c r="S2472" s="88">
        <f t="shared" si="82"/>
        <v>-6.2249171174322271E-2</v>
      </c>
      <c r="T2472" s="15"/>
      <c r="U2472" s="1" t="str">
        <f>IF(I:I="国家开发银行","国开",IF(I:I="中国进出口银行","口行",IF(I:I="中国农业发展银行","农发","国债")))&amp;IF(G:G&lt;1,"0",G2472)</f>
        <v>国开7</v>
      </c>
      <c r="V2472" s="5">
        <v>43930</v>
      </c>
      <c r="W2472" s="21">
        <v>2.8351000000000002</v>
      </c>
      <c r="X2472" s="22">
        <v>2.835</v>
      </c>
    </row>
    <row r="2473" spans="1:24" ht="15.95" hidden="1" customHeight="1" x14ac:dyDescent="0.25">
      <c r="A2473" s="7" t="s">
        <v>63</v>
      </c>
      <c r="B2473" s="6" t="s">
        <v>1180</v>
      </c>
      <c r="C2473" s="6" t="s">
        <v>1181</v>
      </c>
      <c r="D2473" s="33">
        <v>44005</v>
      </c>
      <c r="E2473" s="33">
        <v>44012</v>
      </c>
      <c r="F2473" s="45">
        <v>31</v>
      </c>
      <c r="G2473" s="45">
        <v>7</v>
      </c>
      <c r="H2473" s="6" t="s">
        <v>12</v>
      </c>
      <c r="I2473" s="6" t="s">
        <v>15</v>
      </c>
      <c r="J2473" s="45">
        <v>3.3471000000000002</v>
      </c>
      <c r="K2473" s="30">
        <v>10.77</v>
      </c>
      <c r="L2473" s="45"/>
      <c r="M2473" s="45">
        <v>1.59</v>
      </c>
      <c r="N2473" s="84">
        <v>5.7157</v>
      </c>
      <c r="O2473" s="85">
        <f>[1]!b_anal_yield_cnbd(A2473,D2473-1,1)</f>
        <v>3.33</v>
      </c>
      <c r="P2473" s="86">
        <f>IF(U:U="国开1",0.09/N2473+J2473,IF(U:U="国开3",0.14/N2473+J2473,IF(U:U="国开5",0.24/N2473+J2473,IF(U:U="国开7",0.24/N2473+J2473,IF(U:U="国开10",0.29/N2473+J2473,IF(U:U="口行1",0.08/N2473+J2473,IF(U:U="口行2",0.08/N2473+J2473,IF(U:U="口行3",0.08/N2473+J2473,IF(U:U="口行5",0.13/N2473+J2473,IF(U:U="口行7",0.13/N2473+J2473,IF(U:U="口行10",0.18/N2473+J2473,IF(U:U="农发1",0.09/N2473+J2473,IF(U:U="农发2",0.09/N2473+J2473,IF(U:U="农发3",0.09/N2473+J2473,IF(U:U="农发5",0.14/N2473+J2473,IF(U:U="农发7",0.19/N2473+J2473,IF(U:U="农发10",0.19/N2473+J2473,IF(U:U="农发20",0.24/N2473+J2473,IF(U:U="国债1",0.05/N2473+J2473,IF(U:U="国债2",0.05/N2473+J2473,IF(U:U="国债3",0.05/N2473+J2473,IF(U:U="国开0",0,IF(U:U="农发0",0,IF(U:U="国债0",0,IF(U:U="口行0",0,0.1/N2473+J2473)))))))))))))))))))))))))</f>
        <v>3.3890896075721262</v>
      </c>
      <c r="Q2473" s="87">
        <v>3.36</v>
      </c>
      <c r="R2473" s="88">
        <f t="shared" si="81"/>
        <v>5.9089607572126113</v>
      </c>
      <c r="S2473" s="88">
        <f t="shared" si="82"/>
        <v>2.9089607572126308</v>
      </c>
      <c r="T2473" s="15"/>
      <c r="U2473" s="1" t="str">
        <f>IF(I:I="国家开发银行","国开",IF(I:I="中国进出口银行","口行",IF(I:I="中国农业发展银行","农发","国债")))&amp;IF(G:G&lt;1,"0",G2473)</f>
        <v>国开7</v>
      </c>
      <c r="V2473" s="5">
        <v>43937</v>
      </c>
      <c r="W2473" s="21">
        <v>2.8401000000000001</v>
      </c>
      <c r="X2473" s="22">
        <v>2.8149999999999999</v>
      </c>
    </row>
    <row r="2474" spans="1:24" ht="15.95" hidden="1" customHeight="1" x14ac:dyDescent="0.25">
      <c r="A2474" s="7" t="str">
        <f t="shared" ref="A2474:A2480" si="85">LEFT(B2474,IFERROR(FIND("X",B2474,7),FIND("Z",B2474,7))-1)&amp;".IB"</f>
        <v>190215.IB</v>
      </c>
      <c r="B2474" s="3" t="s">
        <v>49</v>
      </c>
      <c r="C2474" s="3" t="s">
        <v>50</v>
      </c>
      <c r="D2474" s="5">
        <v>43837</v>
      </c>
      <c r="E2474" s="5">
        <v>43840</v>
      </c>
      <c r="F2474" s="4">
        <v>152.19999999999999</v>
      </c>
      <c r="G2474" s="4">
        <v>10</v>
      </c>
      <c r="H2474" s="3" t="s">
        <v>12</v>
      </c>
      <c r="I2474" s="3" t="s">
        <v>15</v>
      </c>
      <c r="J2474" s="4">
        <v>3.5394000000000001</v>
      </c>
      <c r="K2474" s="30">
        <v>2.98</v>
      </c>
      <c r="L2474" s="4"/>
      <c r="M2474" s="4">
        <v>4.01</v>
      </c>
      <c r="N2474" s="84">
        <f>[1]!b_anal_modidura_cnbd(A2474,D2474,1)</f>
        <v>8.0306999999999995</v>
      </c>
      <c r="O2474" s="85">
        <f>[1]!b_anal_yield_cnbd(A2474,D2474-1,1)</f>
        <v>3.5724999999999998</v>
      </c>
      <c r="P2474" s="86">
        <f>IF(U:U="国开1",0.09/N2474+J2474,IF(U:U="国开3",0.14/N2474+J2474,IF(U:U="国开5",0.24/N2474+J2474,IF(U:U="国开7",0.24/N2474+J2474,IF(U:U="国开10",0.29/N2474+J2474,IF(U:U="口行1",0.08/N2474+J2474,IF(U:U="口行2",0.08/N2474+J2474,IF(U:U="口行3",0.08/N2474+J2474,IF(U:U="口行5",0.13/N2474+J2474,IF(U:U="口行7",0.13/N2474+J2474,IF(U:U="口行10",0.18/N2474+J2474,IF(U:U="农发1",0.09/N2474+J2474,IF(U:U="农发2",0.09/N2474+J2474,IF(U:U="农发3",0.09/N2474+J2474,IF(U:U="农发5",0.14/N2474+J2474,IF(U:U="农发7",0.19/N2474+J2474,IF(U:U="农发10",0.19/N2474+J2474,IF(U:U="农发20",0.24/N2474+J2474,IF(U:U="国债1",0.05/N2474+J2474,IF(U:U="国债2",0.05/N2474+J2474,IF(U:U="国债3",0.05/N2474+J2474,IF(U:U="国开0",0,IF(U:U="农发0",0,IF(U:U="国债0",0,IF(U:U="口行0",0,0.1/N2474+J2474)))))))))))))))))))))))))</f>
        <v>3.575511422416477</v>
      </c>
      <c r="Q2474" s="87">
        <v>3.58</v>
      </c>
      <c r="R2474" s="88">
        <f t="shared" si="81"/>
        <v>0.30114224164772274</v>
      </c>
      <c r="S2474" s="88">
        <f t="shared" si="82"/>
        <v>-0.44885775835230568</v>
      </c>
      <c r="T2474" s="15"/>
      <c r="U2474" s="1" t="str">
        <f>IF(I:I="国家开发银行","国开",IF(I:I="中国进出口银行","口行",IF(I:I="中国农业发展银行","农发","国债")))&amp;IF(G:G&lt;1,"0",G2474)</f>
        <v>国开10</v>
      </c>
      <c r="V2474" s="5">
        <v>43944</v>
      </c>
      <c r="W2474" s="21">
        <v>2.8325</v>
      </c>
      <c r="X2474" s="22">
        <v>2.81</v>
      </c>
    </row>
    <row r="2475" spans="1:24" ht="15.95" hidden="1" customHeight="1" x14ac:dyDescent="0.25">
      <c r="A2475" s="7" t="str">
        <f t="shared" si="85"/>
        <v>190215.IB</v>
      </c>
      <c r="B2475" s="3" t="s">
        <v>83</v>
      </c>
      <c r="C2475" s="3" t="s">
        <v>84</v>
      </c>
      <c r="D2475" s="5">
        <v>43844</v>
      </c>
      <c r="E2475" s="5">
        <v>43846</v>
      </c>
      <c r="F2475" s="4">
        <v>150</v>
      </c>
      <c r="G2475" s="4">
        <v>10</v>
      </c>
      <c r="H2475" s="3" t="s">
        <v>12</v>
      </c>
      <c r="I2475" s="3" t="s">
        <v>15</v>
      </c>
      <c r="J2475" s="4">
        <v>3.4969000000000001</v>
      </c>
      <c r="K2475" s="30">
        <v>2.95</v>
      </c>
      <c r="L2475" s="4"/>
      <c r="M2475" s="4">
        <v>2.08</v>
      </c>
      <c r="N2475" s="84">
        <f>[1]!b_anal_modidura_cnbd(A2475,D2475,1)</f>
        <v>8.0173000000000005</v>
      </c>
      <c r="O2475" s="85">
        <f>[1]!b_anal_yield_cnbd(A2475,D2475-1,1)</f>
        <v>3.5325000000000002</v>
      </c>
      <c r="P2475" s="86">
        <f>IF(U:U="国开1",0.09/N2475+J2475,IF(U:U="国开3",0.14/N2475+J2475,IF(U:U="国开5",0.24/N2475+J2475,IF(U:U="国开7",0.24/N2475+J2475,IF(U:U="国开10",0.29/N2475+J2475,IF(U:U="口行1",0.08/N2475+J2475,IF(U:U="口行2",0.08/N2475+J2475,IF(U:U="口行3",0.08/N2475+J2475,IF(U:U="口行5",0.13/N2475+J2475,IF(U:U="口行7",0.13/N2475+J2475,IF(U:U="口行10",0.18/N2475+J2475,IF(U:U="农发1",0.09/N2475+J2475,IF(U:U="农发2",0.09/N2475+J2475,IF(U:U="农发3",0.09/N2475+J2475,IF(U:U="农发5",0.14/N2475+J2475,IF(U:U="农发7",0.19/N2475+J2475,IF(U:U="农发10",0.19/N2475+J2475,IF(U:U="农发20",0.24/N2475+J2475,IF(U:U="国债1",0.05/N2475+J2475,IF(U:U="国债2",0.05/N2475+J2475,IF(U:U="国债3",0.05/N2475+J2475,IF(U:U="国开0",0,IF(U:U="农发0",0,IF(U:U="国债0",0,IF(U:U="口行0",0,0.1/N2475+J2475)))))))))))))))))))))))))</f>
        <v>3.5330717785289312</v>
      </c>
      <c r="Q2475" s="87">
        <v>3.5425</v>
      </c>
      <c r="R2475" s="88">
        <f t="shared" si="81"/>
        <v>5.7177852893097736E-2</v>
      </c>
      <c r="S2475" s="88">
        <f t="shared" si="82"/>
        <v>-0.94282214710688095</v>
      </c>
      <c r="T2475" s="15"/>
      <c r="U2475" s="1" t="str">
        <f>IF(I:I="国家开发银行","国开",IF(I:I="中国进出口银行","口行",IF(I:I="中国农业发展银行","农发","国债")))&amp;IF(G:G&lt;1,"0",G2475)</f>
        <v>国开10</v>
      </c>
      <c r="V2475" s="5">
        <v>43949</v>
      </c>
      <c r="W2475" s="21">
        <v>2.81</v>
      </c>
      <c r="X2475" s="22">
        <v>2.81</v>
      </c>
    </row>
    <row r="2476" spans="1:24" ht="15.95" hidden="1" customHeight="1" x14ac:dyDescent="0.25">
      <c r="A2476" s="7" t="str">
        <f t="shared" si="85"/>
        <v>190215.IB</v>
      </c>
      <c r="B2476" s="3" t="s">
        <v>127</v>
      </c>
      <c r="C2476" s="3" t="s">
        <v>128</v>
      </c>
      <c r="D2476" s="5">
        <v>43851</v>
      </c>
      <c r="E2476" s="5">
        <v>43864</v>
      </c>
      <c r="F2476" s="4">
        <v>130</v>
      </c>
      <c r="G2476" s="4">
        <v>10</v>
      </c>
      <c r="H2476" s="3" t="s">
        <v>12</v>
      </c>
      <c r="I2476" s="3" t="s">
        <v>15</v>
      </c>
      <c r="J2476" s="4">
        <v>3.4451000000000001</v>
      </c>
      <c r="K2476" s="30">
        <v>2.85</v>
      </c>
      <c r="L2476" s="4"/>
      <c r="M2476" s="4">
        <v>2.04</v>
      </c>
      <c r="N2476" s="84">
        <f>[1]!b_anal_modidura_cnbd(A2476,D2476,1)</f>
        <v>8.0088000000000008</v>
      </c>
      <c r="O2476" s="85">
        <f>[1]!b_anal_yield_cnbd(A2476,D2476-1,1)</f>
        <v>3.5175000000000001</v>
      </c>
      <c r="P2476" s="86">
        <f>IF(U:U="国开1",0.09/N2476+J2476,IF(U:U="国开3",0.14/N2476+J2476,IF(U:U="国开5",0.24/N2476+J2476,IF(U:U="国开7",0.24/N2476+J2476,IF(U:U="国开10",0.29/N2476+J2476,IF(U:U="口行1",0.08/N2476+J2476,IF(U:U="口行2",0.08/N2476+J2476,IF(U:U="口行3",0.08/N2476+J2476,IF(U:U="口行5",0.13/N2476+J2476,IF(U:U="口行7",0.13/N2476+J2476,IF(U:U="口行10",0.18/N2476+J2476,IF(U:U="农发1",0.09/N2476+J2476,IF(U:U="农发2",0.09/N2476+J2476,IF(U:U="农发3",0.09/N2476+J2476,IF(U:U="农发5",0.14/N2476+J2476,IF(U:U="农发7",0.19/N2476+J2476,IF(U:U="农发10",0.19/N2476+J2476,IF(U:U="农发20",0.24/N2476+J2476,IF(U:U="国债1",0.05/N2476+J2476,IF(U:U="国债2",0.05/N2476+J2476,IF(U:U="国债3",0.05/N2476+J2476,IF(U:U="国开0",0,IF(U:U="农发0",0,IF(U:U="国债0",0,IF(U:U="口行0",0,0.1/N2476+J2476)))))))))))))))))))))))))</f>
        <v>3.4813101688143044</v>
      </c>
      <c r="Q2476" s="87">
        <v>3.4874999999999998</v>
      </c>
      <c r="R2476" s="88">
        <f t="shared" si="81"/>
        <v>-3.6189831185695631</v>
      </c>
      <c r="S2476" s="88">
        <f t="shared" si="82"/>
        <v>-0.61898311856953825</v>
      </c>
      <c r="T2476" s="15"/>
      <c r="U2476" s="1" t="str">
        <f>IF(I:I="国家开发银行","国开",IF(I:I="中国进出口银行","口行",IF(I:I="中国农业发展银行","农发","国债")))&amp;IF(G:G&lt;1,"0",G2476)</f>
        <v>国开10</v>
      </c>
      <c r="V2476" s="5">
        <v>43958</v>
      </c>
      <c r="W2476" s="21">
        <v>2.8751000000000002</v>
      </c>
      <c r="X2476" s="22">
        <v>2.9449999999999998</v>
      </c>
    </row>
    <row r="2477" spans="1:24" ht="15.95" hidden="1" customHeight="1" x14ac:dyDescent="0.25">
      <c r="A2477" s="7" t="str">
        <f t="shared" si="85"/>
        <v>190215.IB</v>
      </c>
      <c r="B2477" s="3" t="s">
        <v>146</v>
      </c>
      <c r="C2477" s="3" t="s">
        <v>147</v>
      </c>
      <c r="D2477" s="5">
        <v>43867</v>
      </c>
      <c r="E2477" s="5">
        <v>43873</v>
      </c>
      <c r="F2477" s="4">
        <v>87.5</v>
      </c>
      <c r="G2477" s="4">
        <v>10</v>
      </c>
      <c r="H2477" s="3" t="s">
        <v>12</v>
      </c>
      <c r="I2477" s="3" t="s">
        <v>15</v>
      </c>
      <c r="J2477" s="4">
        <v>3.2040000000000002</v>
      </c>
      <c r="K2477" s="30">
        <v>6.95</v>
      </c>
      <c r="L2477" s="4"/>
      <c r="M2477" s="4">
        <v>16.149999999999999</v>
      </c>
      <c r="N2477" s="84">
        <f>[1]!b_anal_modidura_cnbd(A2477,D2477,1)</f>
        <v>7.9976000000000003</v>
      </c>
      <c r="O2477" s="85">
        <f>[1]!b_anal_yield_cnbd(A2477,D2477-1,1)</f>
        <v>3.2574999999999998</v>
      </c>
      <c r="P2477" s="86">
        <f>IF(U:U="国开1",0.09/N2477+J2477,IF(U:U="国开3",0.14/N2477+J2477,IF(U:U="国开5",0.24/N2477+J2477,IF(U:U="国开7",0.24/N2477+J2477,IF(U:U="国开10",0.29/N2477+J2477,IF(U:U="口行1",0.08/N2477+J2477,IF(U:U="口行2",0.08/N2477+J2477,IF(U:U="口行3",0.08/N2477+J2477,IF(U:U="口行5",0.13/N2477+J2477,IF(U:U="口行7",0.13/N2477+J2477,IF(U:U="口行10",0.18/N2477+J2477,IF(U:U="农发1",0.09/N2477+J2477,IF(U:U="农发2",0.09/N2477+J2477,IF(U:U="农发3",0.09/N2477+J2477,IF(U:U="农发5",0.14/N2477+J2477,IF(U:U="农发7",0.19/N2477+J2477,IF(U:U="农发10",0.19/N2477+J2477,IF(U:U="农发20",0.24/N2477+J2477,IF(U:U="国债1",0.05/N2477+J2477,IF(U:U="国债2",0.05/N2477+J2477,IF(U:U="国债3",0.05/N2477+J2477,IF(U:U="国开0",0,IF(U:U="农发0",0,IF(U:U="国债0",0,IF(U:U="口行0",0,0.1/N2477+J2477)))))))))))))))))))))))))</f>
        <v>3.2402608782634794</v>
      </c>
      <c r="Q2477" s="87">
        <v>3.25</v>
      </c>
      <c r="R2477" s="88">
        <f t="shared" si="81"/>
        <v>-1.7239121736520424</v>
      </c>
      <c r="S2477" s="88">
        <f t="shared" si="82"/>
        <v>-0.9739121736520584</v>
      </c>
      <c r="T2477" s="15"/>
      <c r="U2477" s="1" t="str">
        <f>IF(I:I="国家开发银行","国开",IF(I:I="中国进出口银行","口行",IF(I:I="中国农业发展银行","农发","国债")))&amp;IF(G:G&lt;1,"0",G2477)</f>
        <v>国开10</v>
      </c>
      <c r="V2477" s="5">
        <v>43963</v>
      </c>
      <c r="W2477" s="21">
        <v>3.02</v>
      </c>
      <c r="X2477" s="22">
        <v>3.02</v>
      </c>
    </row>
    <row r="2478" spans="1:24" ht="15.95" hidden="1" customHeight="1" x14ac:dyDescent="0.25">
      <c r="A2478" s="7" t="str">
        <f t="shared" si="85"/>
        <v>190215.IB</v>
      </c>
      <c r="B2478" s="3" t="s">
        <v>192</v>
      </c>
      <c r="C2478" s="3" t="s">
        <v>193</v>
      </c>
      <c r="D2478" s="5">
        <v>43874</v>
      </c>
      <c r="E2478" s="5">
        <v>43878</v>
      </c>
      <c r="F2478" s="4">
        <v>160</v>
      </c>
      <c r="G2478" s="4">
        <v>10</v>
      </c>
      <c r="H2478" s="3" t="s">
        <v>12</v>
      </c>
      <c r="I2478" s="3" t="s">
        <v>15</v>
      </c>
      <c r="J2478" s="4">
        <v>3.2094</v>
      </c>
      <c r="K2478" s="30">
        <v>2.69</v>
      </c>
      <c r="L2478" s="4"/>
      <c r="M2478" s="4">
        <v>3.65</v>
      </c>
      <c r="N2478" s="84">
        <f>[1]!b_anal_modidura_cnbd(A2478,D2478,1)</f>
        <v>7.9802999999999997</v>
      </c>
      <c r="O2478" s="85">
        <f>[1]!b_anal_yield_cnbd(A2478,D2478-1,1)</f>
        <v>3.2574999999999998</v>
      </c>
      <c r="P2478" s="86">
        <f>IF(U:U="国开1",0.09/N2478+J2478,IF(U:U="国开3",0.14/N2478+J2478,IF(U:U="国开5",0.24/N2478+J2478,IF(U:U="国开7",0.24/N2478+J2478,IF(U:U="国开10",0.29/N2478+J2478,IF(U:U="口行1",0.08/N2478+J2478,IF(U:U="口行2",0.08/N2478+J2478,IF(U:U="口行3",0.08/N2478+J2478,IF(U:U="口行5",0.13/N2478+J2478,IF(U:U="口行7",0.13/N2478+J2478,IF(U:U="口行10",0.18/N2478+J2478,IF(U:U="农发1",0.09/N2478+J2478,IF(U:U="农发2",0.09/N2478+J2478,IF(U:U="农发3",0.09/N2478+J2478,IF(U:U="农发5",0.14/N2478+J2478,IF(U:U="农发7",0.19/N2478+J2478,IF(U:U="农发10",0.19/N2478+J2478,IF(U:U="农发20",0.24/N2478+J2478,IF(U:U="国债1",0.05/N2478+J2478,IF(U:U="国债2",0.05/N2478+J2478,IF(U:U="国债3",0.05/N2478+J2478,IF(U:U="国开0",0,IF(U:U="农发0",0,IF(U:U="国债0",0,IF(U:U="口行0",0,0.1/N2478+J2478)))))))))))))))))))))))))</f>
        <v>3.2457394859842363</v>
      </c>
      <c r="Q2478" s="87">
        <v>3.25</v>
      </c>
      <c r="R2478" s="88">
        <f t="shared" si="81"/>
        <v>-1.1760514015763501</v>
      </c>
      <c r="S2478" s="88">
        <f t="shared" si="82"/>
        <v>-0.42605140157636612</v>
      </c>
      <c r="T2478" s="15"/>
      <c r="U2478" s="1" t="str">
        <f>IF(I:I="国家开发银行","国开",IF(I:I="中国进出口银行","口行",IF(I:I="中国农业发展银行","农发","国债")))&amp;IF(G:G&lt;1,"0",G2478)</f>
        <v>国开10</v>
      </c>
      <c r="V2478" s="5">
        <v>43970</v>
      </c>
      <c r="W2478" s="21">
        <v>3.0175000000000001</v>
      </c>
      <c r="X2478" s="22">
        <v>3.0525000000000002</v>
      </c>
    </row>
    <row r="2479" spans="1:24" ht="15.95" hidden="1" customHeight="1" x14ac:dyDescent="0.25">
      <c r="A2479" s="7" t="str">
        <f t="shared" si="85"/>
        <v>190215.IB</v>
      </c>
      <c r="B2479" s="3" t="s">
        <v>226</v>
      </c>
      <c r="C2479" s="3" t="s">
        <v>227</v>
      </c>
      <c r="D2479" s="5">
        <v>43881</v>
      </c>
      <c r="E2479" s="5">
        <v>43886</v>
      </c>
      <c r="F2479" s="4">
        <v>175.1</v>
      </c>
      <c r="G2479" s="4">
        <v>10</v>
      </c>
      <c r="H2479" s="3" t="s">
        <v>12</v>
      </c>
      <c r="I2479" s="3" t="s">
        <v>15</v>
      </c>
      <c r="J2479" s="4">
        <v>3.2669000000000001</v>
      </c>
      <c r="K2479" s="30">
        <v>3.12</v>
      </c>
      <c r="L2479" s="4"/>
      <c r="M2479" s="4">
        <v>3.25</v>
      </c>
      <c r="N2479" s="84">
        <f>[1]!b_anal_modidura_cnbd(A2479,D2479,1)</f>
        <v>7.9560000000000004</v>
      </c>
      <c r="O2479" s="85">
        <f>[1]!b_anal_yield_cnbd(A2479,D2479-1,1)</f>
        <v>3.2825000000000002</v>
      </c>
      <c r="P2479" s="86">
        <f>IF(U:U="国开1",0.09/N2479+J2479,IF(U:U="国开3",0.14/N2479+J2479,IF(U:U="国开5",0.24/N2479+J2479,IF(U:U="国开7",0.24/N2479+J2479,IF(U:U="国开10",0.29/N2479+J2479,IF(U:U="口行1",0.08/N2479+J2479,IF(U:U="口行2",0.08/N2479+J2479,IF(U:U="口行3",0.08/N2479+J2479,IF(U:U="口行5",0.13/N2479+J2479,IF(U:U="口行7",0.13/N2479+J2479,IF(U:U="口行10",0.18/N2479+J2479,IF(U:U="农发1",0.09/N2479+J2479,IF(U:U="农发2",0.09/N2479+J2479,IF(U:U="农发3",0.09/N2479+J2479,IF(U:U="农发5",0.14/N2479+J2479,IF(U:U="农发7",0.19/N2479+J2479,IF(U:U="农发10",0.19/N2479+J2479,IF(U:U="农发20",0.24/N2479+J2479,IF(U:U="国债1",0.05/N2479+J2479,IF(U:U="国债2",0.05/N2479+J2479,IF(U:U="国债3",0.05/N2479+J2479,IF(U:U="国开0",0,IF(U:U="农发0",0,IF(U:U="国债0",0,IF(U:U="口行0",0,0.1/N2479+J2479)))))))))))))))))))))))))</f>
        <v>3.3033504776269482</v>
      </c>
      <c r="Q2479" s="87">
        <v>3.3</v>
      </c>
      <c r="R2479" s="88">
        <f t="shared" si="81"/>
        <v>2.0850477626948027</v>
      </c>
      <c r="S2479" s="88">
        <f t="shared" si="82"/>
        <v>0.33504776269484005</v>
      </c>
      <c r="T2479" s="15"/>
      <c r="U2479" s="1" t="str">
        <f>IF(I:I="国家开发银行","国开",IF(I:I="中国进出口银行","口行",IF(I:I="中国农业发展银行","农发","国债")))&amp;IF(G:G&lt;1,"0",G2479)</f>
        <v>国开10</v>
      </c>
      <c r="V2479" s="5">
        <v>43977</v>
      </c>
      <c r="W2479" s="21" t="e">
        <v>#NAME?</v>
      </c>
      <c r="X2479" s="22">
        <v>3.0449999999999999</v>
      </c>
    </row>
    <row r="2480" spans="1:24" ht="15.95" hidden="1" customHeight="1" x14ac:dyDescent="0.25">
      <c r="A2480" s="7" t="str">
        <f t="shared" si="85"/>
        <v>190215.IB</v>
      </c>
      <c r="B2480" s="3" t="s">
        <v>258</v>
      </c>
      <c r="C2480" s="3" t="s">
        <v>259</v>
      </c>
      <c r="D2480" s="5">
        <v>43888</v>
      </c>
      <c r="E2480" s="5">
        <v>43892</v>
      </c>
      <c r="F2480" s="4">
        <v>170</v>
      </c>
      <c r="G2480" s="4">
        <v>10</v>
      </c>
      <c r="H2480" s="3" t="s">
        <v>12</v>
      </c>
      <c r="I2480" s="3" t="s">
        <v>15</v>
      </c>
      <c r="J2480" s="4">
        <v>3.1953999999999998</v>
      </c>
      <c r="K2480" s="30">
        <v>3.84</v>
      </c>
      <c r="L2480" s="4"/>
      <c r="M2480" s="4">
        <v>29.79</v>
      </c>
      <c r="N2480" s="84">
        <f>[1]!b_anal_modidura_cnbd(A2480,D2480,1)</f>
        <v>7.9478</v>
      </c>
      <c r="O2480" s="85">
        <f>[1]!b_anal_yield_cnbd(A2480,D2480-1,1)</f>
        <v>3.24</v>
      </c>
      <c r="P2480" s="86">
        <f>IF(U:U="国开1",0.09/N2480+J2480,IF(U:U="国开3",0.14/N2480+J2480,IF(U:U="国开5",0.24/N2480+J2480,IF(U:U="国开7",0.24/N2480+J2480,IF(U:U="国开10",0.29/N2480+J2480,IF(U:U="口行1",0.08/N2480+J2480,IF(U:U="口行2",0.08/N2480+J2480,IF(U:U="口行3",0.08/N2480+J2480,IF(U:U="口行5",0.13/N2480+J2480,IF(U:U="口行7",0.13/N2480+J2480,IF(U:U="口行10",0.18/N2480+J2480,IF(U:U="农发1",0.09/N2480+J2480,IF(U:U="农发2",0.09/N2480+J2480,IF(U:U="农发3",0.09/N2480+J2480,IF(U:U="农发5",0.14/N2480+J2480,IF(U:U="农发7",0.19/N2480+J2480,IF(U:U="农发10",0.19/N2480+J2480,IF(U:U="农发20",0.24/N2480+J2480,IF(U:U="国债1",0.05/N2480+J2480,IF(U:U="国债2",0.05/N2480+J2480,IF(U:U="国债3",0.05/N2480+J2480,IF(U:U="国开0",0,IF(U:U="农发0",0,IF(U:U="国债0",0,IF(U:U="口行0",0,0.1/N2480+J2480)))))))))))))))))))))))))</f>
        <v>3.2318880847530131</v>
      </c>
      <c r="Q2480" s="87">
        <v>3.2275</v>
      </c>
      <c r="R2480" s="88">
        <f t="shared" si="81"/>
        <v>-0.8111915246987067</v>
      </c>
      <c r="S2480" s="88">
        <f t="shared" si="82"/>
        <v>0.43880847530131106</v>
      </c>
      <c r="T2480" s="15"/>
      <c r="U2480" s="1" t="str">
        <f>IF(I:I="国家开发银行","国开",IF(I:I="中国进出口银行","口行",IF(I:I="中国农业发展银行","农发","国债")))&amp;IF(G:G&lt;1,"0",G2480)</f>
        <v>国开10</v>
      </c>
      <c r="V2480" s="5">
        <v>43984</v>
      </c>
      <c r="W2480" s="21" t="e">
        <v>#NAME?</v>
      </c>
      <c r="X2480" s="22">
        <v>3.0649999999999999</v>
      </c>
    </row>
    <row r="2481" spans="1:24" ht="15.95" hidden="1" customHeight="1" x14ac:dyDescent="0.25">
      <c r="A2481" s="7" t="str">
        <f>B2481</f>
        <v>200205.IB</v>
      </c>
      <c r="B2481" s="3" t="s">
        <v>303</v>
      </c>
      <c r="C2481" s="3" t="s">
        <v>304</v>
      </c>
      <c r="D2481" s="5">
        <v>43895</v>
      </c>
      <c r="E2481" s="5">
        <v>43900</v>
      </c>
      <c r="F2481" s="4">
        <v>170</v>
      </c>
      <c r="G2481" s="4">
        <v>10</v>
      </c>
      <c r="H2481" s="3" t="s">
        <v>12</v>
      </c>
      <c r="I2481" s="3" t="s">
        <v>15</v>
      </c>
      <c r="J2481" s="10">
        <f>[1]!b_info_couponrate(B2481)</f>
        <v>3.07</v>
      </c>
      <c r="K2481" s="30">
        <v>4.01</v>
      </c>
      <c r="L2481" s="4"/>
      <c r="M2481" s="4">
        <v>3.94</v>
      </c>
      <c r="N2481" s="84">
        <f>[1]!b_anal_modidura_cnbd(A2481,E2481,1)</f>
        <v>8.4948999999999995</v>
      </c>
      <c r="O2481" s="89">
        <v>3.1575000000000002</v>
      </c>
      <c r="P2481" s="86">
        <f>IF(U:U="国开1",0.09/N2481+J2481,IF(U:U="国开3",0.14/N2481+J2481,IF(U:U="国开5",0.24/N2481+J2481,IF(U:U="国开7",0.24/N2481+J2481,IF(U:U="国开10",0.29/N2481+J2481,IF(U:U="口行1",0.08/N2481+J2481,IF(U:U="口行2",0.08/N2481+J2481,IF(U:U="口行3",0.08/N2481+J2481,IF(U:U="口行5",0.13/N2481+J2481,IF(U:U="口行7",0.13/N2481+J2481,IF(U:U="口行10",0.18/N2481+J2481,IF(U:U="农发1",0.09/N2481+J2481,IF(U:U="农发2",0.09/N2481+J2481,IF(U:U="农发3",0.09/N2481+J2481,IF(U:U="农发5",0.14/N2481+J2481,IF(U:U="农发7",0.19/N2481+J2481,IF(U:U="农发10",0.19/N2481+J2481,IF(U:U="农发20",0.24/N2481+J2481,IF(U:U="国债1",0.05/N2481+J2481,IF(U:U="国债2",0.05/N2481+J2481,IF(U:U="国债3",0.05/N2481+J2481,IF(U:U="国开0",0,IF(U:U="农发0",0,IF(U:U="国债0",0,IF(U:U="口行0",0,0.1/N2481+J2481)))))))))))))))))))))))))</f>
        <v>3.1041381299367856</v>
      </c>
      <c r="Q2481" s="87">
        <v>3.165</v>
      </c>
      <c r="R2481" s="88">
        <f t="shared" si="81"/>
        <v>-5.3361870063214578</v>
      </c>
      <c r="S2481" s="88">
        <f t="shared" si="82"/>
        <v>-6.0861870063214418</v>
      </c>
      <c r="T2481" s="15"/>
      <c r="U2481" s="1" t="str">
        <f>IF(I:I="国家开发银行","国开",IF(I:I="中国进出口银行","口行",IF(I:I="中国农业发展银行","农发","国债")))&amp;IF(G:G&lt;1,"0",G2481)</f>
        <v>国开10</v>
      </c>
      <c r="V2481" s="5">
        <v>43833</v>
      </c>
      <c r="W2481" s="21">
        <v>2.7650999999999999</v>
      </c>
      <c r="X2481" s="22">
        <v>2.42</v>
      </c>
    </row>
    <row r="2482" spans="1:24" ht="15.95" hidden="1" customHeight="1" x14ac:dyDescent="0.25">
      <c r="A2482" s="7" t="str">
        <f t="shared" ref="A2482:A2495" si="86">LEFT(B2482,IFERROR(FIND("X",B2482,7),FIND("Z",B2482,7))-1)&amp;".IB"</f>
        <v>200205.IB</v>
      </c>
      <c r="B2482" s="3" t="s">
        <v>343</v>
      </c>
      <c r="C2482" s="3" t="s">
        <v>344</v>
      </c>
      <c r="D2482" s="5">
        <v>43902</v>
      </c>
      <c r="E2482" s="5">
        <v>43906</v>
      </c>
      <c r="F2482" s="4">
        <v>170</v>
      </c>
      <c r="G2482" s="4">
        <v>10</v>
      </c>
      <c r="H2482" s="3" t="s">
        <v>12</v>
      </c>
      <c r="I2482" s="3" t="s">
        <v>15</v>
      </c>
      <c r="J2482" s="4">
        <v>2.9820000000000002</v>
      </c>
      <c r="K2482" s="30">
        <v>3.2</v>
      </c>
      <c r="L2482" s="4"/>
      <c r="M2482" s="4">
        <v>1.63</v>
      </c>
      <c r="N2482" s="84">
        <f>[1]!b_anal_modidura_cnbd(A2482,D2482,1)</f>
        <v>8.4994999999999994</v>
      </c>
      <c r="O2482" s="85">
        <f>[1]!b_anal_yield_cnbd(A2482,D2482-1,1)</f>
        <v>3.0893999999999999</v>
      </c>
      <c r="P2482" s="86">
        <f>IF(U:U="国开1",0.09/N2482+J2482,IF(U:U="国开3",0.14/N2482+J2482,IF(U:U="国开5",0.24/N2482+J2482,IF(U:U="国开7",0.24/N2482+J2482,IF(U:U="国开10",0.29/N2482+J2482,IF(U:U="口行1",0.08/N2482+J2482,IF(U:U="口行2",0.08/N2482+J2482,IF(U:U="口行3",0.08/N2482+J2482,IF(U:U="口行5",0.13/N2482+J2482,IF(U:U="口行7",0.13/N2482+J2482,IF(U:U="口行10",0.18/N2482+J2482,IF(U:U="农发1",0.09/N2482+J2482,IF(U:U="农发2",0.09/N2482+J2482,IF(U:U="农发3",0.09/N2482+J2482,IF(U:U="农发5",0.14/N2482+J2482,IF(U:U="农发7",0.19/N2482+J2482,IF(U:U="农发10",0.19/N2482+J2482,IF(U:U="农发20",0.24/N2482+J2482,IF(U:U="国债1",0.05/N2482+J2482,IF(U:U="国债2",0.05/N2482+J2482,IF(U:U="国债3",0.05/N2482+J2482,IF(U:U="国开0",0,IF(U:U="农发0",0,IF(U:U="国债0",0,IF(U:U="口行0",0,0.1/N2482+J2482)))))))))))))))))))))))))</f>
        <v>3.0161196540973001</v>
      </c>
      <c r="Q2482" s="87">
        <v>3.04</v>
      </c>
      <c r="R2482" s="88">
        <f t="shared" si="81"/>
        <v>-7.3280345902699828</v>
      </c>
      <c r="S2482" s="88">
        <f t="shared" si="82"/>
        <v>-2.388034590269994</v>
      </c>
      <c r="T2482" s="15"/>
      <c r="U2482" s="1" t="str">
        <f>IF(I:I="国家开发银行","国开",IF(I:I="中国进出口银行","口行",IF(I:I="中国农业发展银行","农发","国债")))&amp;IF(G:G&lt;1,"0",G2482)</f>
        <v>国开10</v>
      </c>
      <c r="V2482" s="5">
        <v>43839</v>
      </c>
      <c r="W2482" s="21">
        <v>2.35</v>
      </c>
      <c r="X2482" s="22">
        <v>2.36</v>
      </c>
    </row>
    <row r="2483" spans="1:24" ht="15.95" hidden="1" customHeight="1" x14ac:dyDescent="0.25">
      <c r="A2483" s="7" t="str">
        <f t="shared" si="86"/>
        <v>200205.IB</v>
      </c>
      <c r="B2483" s="3" t="s">
        <v>394</v>
      </c>
      <c r="C2483" s="3" t="s">
        <v>395</v>
      </c>
      <c r="D2483" s="5">
        <v>43909</v>
      </c>
      <c r="E2483" s="5">
        <v>43914</v>
      </c>
      <c r="F2483" s="4">
        <v>175.5</v>
      </c>
      <c r="G2483" s="4">
        <v>10</v>
      </c>
      <c r="H2483" s="3" t="s">
        <v>12</v>
      </c>
      <c r="I2483" s="3" t="s">
        <v>15</v>
      </c>
      <c r="J2483" s="4">
        <v>3.0459999999999998</v>
      </c>
      <c r="K2483" s="30">
        <v>3.48</v>
      </c>
      <c r="L2483" s="4"/>
      <c r="M2483" s="4">
        <v>9.57</v>
      </c>
      <c r="N2483" s="84">
        <f>[1]!b_anal_modidura_cnbd(A2483,D2483,1)</f>
        <v>8.4742999999999995</v>
      </c>
      <c r="O2483" s="85">
        <f>[1]!b_anal_yield_cnbd(A2483,D2483-1,1)</f>
        <v>3.0649999999999999</v>
      </c>
      <c r="P2483" s="86">
        <f>IF(U:U="国开1",0.09/N2483+J2483,IF(U:U="国开3",0.14/N2483+J2483,IF(U:U="国开5",0.24/N2483+J2483,IF(U:U="国开7",0.24/N2483+J2483,IF(U:U="国开10",0.29/N2483+J2483,IF(U:U="口行1",0.08/N2483+J2483,IF(U:U="口行2",0.08/N2483+J2483,IF(U:U="口行3",0.08/N2483+J2483,IF(U:U="口行5",0.13/N2483+J2483,IF(U:U="口行7",0.13/N2483+J2483,IF(U:U="口行10",0.18/N2483+J2483,IF(U:U="农发1",0.09/N2483+J2483,IF(U:U="农发2",0.09/N2483+J2483,IF(U:U="农发3",0.09/N2483+J2483,IF(U:U="农发5",0.14/N2483+J2483,IF(U:U="农发7",0.19/N2483+J2483,IF(U:U="农发10",0.19/N2483+J2483,IF(U:U="农发20",0.24/N2483+J2483,IF(U:U="国债1",0.05/N2483+J2483,IF(U:U="国债2",0.05/N2483+J2483,IF(U:U="国债3",0.05/N2483+J2483,IF(U:U="国开0",0,IF(U:U="农发0",0,IF(U:U="国债0",0,IF(U:U="口行0",0,0.1/N2483+J2483)))))))))))))))))))))))))</f>
        <v>3.0802211156083685</v>
      </c>
      <c r="Q2483" s="87">
        <v>3.085</v>
      </c>
      <c r="R2483" s="88">
        <f t="shared" si="81"/>
        <v>1.5221115608368585</v>
      </c>
      <c r="S2483" s="88">
        <f t="shared" si="82"/>
        <v>-0.47788843916314327</v>
      </c>
      <c r="T2483" s="15"/>
      <c r="U2483" s="1" t="str">
        <f>IF(I:I="国家开发银行","国开",IF(I:I="中国进出口银行","口行",IF(I:I="中国农业发展银行","农发","国债")))&amp;IF(G:G&lt;1,"0",G2483)</f>
        <v>国开10</v>
      </c>
      <c r="V2483" s="5">
        <v>43846</v>
      </c>
      <c r="W2483" s="21">
        <v>2.7650999999999999</v>
      </c>
      <c r="X2483" s="22">
        <v>2.375</v>
      </c>
    </row>
    <row r="2484" spans="1:24" ht="15.95" hidden="1" customHeight="1" x14ac:dyDescent="0.25">
      <c r="A2484" s="7" t="str">
        <f t="shared" si="86"/>
        <v>200205.IB</v>
      </c>
      <c r="B2484" s="3" t="s">
        <v>426</v>
      </c>
      <c r="C2484" s="3" t="s">
        <v>427</v>
      </c>
      <c r="D2484" s="5">
        <v>43916</v>
      </c>
      <c r="E2484" s="5">
        <v>43920</v>
      </c>
      <c r="F2484" s="4">
        <v>150</v>
      </c>
      <c r="G2484" s="4">
        <v>10</v>
      </c>
      <c r="H2484" s="3" t="s">
        <v>12</v>
      </c>
      <c r="I2484" s="3" t="s">
        <v>15</v>
      </c>
      <c r="J2484" s="4">
        <v>2.9485000000000001</v>
      </c>
      <c r="K2484" s="30">
        <v>4.4800000000000004</v>
      </c>
      <c r="L2484" s="4"/>
      <c r="M2484" s="4">
        <v>1.42</v>
      </c>
      <c r="N2484" s="84">
        <f>[1]!b_anal_modidura_cnbd(A2484,D2484,1)</f>
        <v>8.4687000000000001</v>
      </c>
      <c r="O2484" s="85">
        <f>[1]!b_anal_yield_cnbd(A2484,D2484-1,1)</f>
        <v>3.03</v>
      </c>
      <c r="P2484" s="86">
        <f>IF(U:U="国开1",0.09/N2484+J2484,IF(U:U="国开3",0.14/N2484+J2484,IF(U:U="国开5",0.24/N2484+J2484,IF(U:U="国开7",0.24/N2484+J2484,IF(U:U="国开10",0.29/N2484+J2484,IF(U:U="口行1",0.08/N2484+J2484,IF(U:U="口行2",0.08/N2484+J2484,IF(U:U="口行3",0.08/N2484+J2484,IF(U:U="口行5",0.13/N2484+J2484,IF(U:U="口行7",0.13/N2484+J2484,IF(U:U="口行10",0.18/N2484+J2484,IF(U:U="农发1",0.09/N2484+J2484,IF(U:U="农发2",0.09/N2484+J2484,IF(U:U="农发3",0.09/N2484+J2484,IF(U:U="农发5",0.14/N2484+J2484,IF(U:U="农发7",0.19/N2484+J2484,IF(U:U="农发10",0.19/N2484+J2484,IF(U:U="农发20",0.24/N2484+J2484,IF(U:U="国债1",0.05/N2484+J2484,IF(U:U="国债2",0.05/N2484+J2484,IF(U:U="国债3",0.05/N2484+J2484,IF(U:U="国开0",0,IF(U:U="农发0",0,IF(U:U="国债0",0,IF(U:U="口行0",0,0.1/N2484+J2484)))))))))))))))))))))))))</f>
        <v>2.9827437446125145</v>
      </c>
      <c r="Q2484" s="87">
        <v>3.0150000000000001</v>
      </c>
      <c r="R2484" s="88">
        <f t="shared" si="81"/>
        <v>-4.7256255387485346</v>
      </c>
      <c r="S2484" s="88">
        <f t="shared" si="82"/>
        <v>-3.2256255387485666</v>
      </c>
      <c r="T2484" s="15"/>
      <c r="U2484" s="1" t="str">
        <f>IF(I:I="国家开发银行","国开",IF(I:I="中国进出口银行","口行",IF(I:I="中国农业发展银行","农发","国债")))&amp;IF(G:G&lt;1,"0",G2484)</f>
        <v>国开10</v>
      </c>
      <c r="V2484" s="5">
        <v>43851</v>
      </c>
      <c r="W2484" s="21">
        <v>2.35</v>
      </c>
      <c r="X2484" s="22">
        <v>2.355</v>
      </c>
    </row>
    <row r="2485" spans="1:24" ht="15.95" hidden="1" customHeight="1" x14ac:dyDescent="0.25">
      <c r="A2485" s="7" t="str">
        <f t="shared" si="86"/>
        <v>200205.IB</v>
      </c>
      <c r="B2485" s="3" t="s">
        <v>473</v>
      </c>
      <c r="C2485" s="3" t="s">
        <v>474</v>
      </c>
      <c r="D2485" s="5">
        <v>43923</v>
      </c>
      <c r="E2485" s="5">
        <v>43929</v>
      </c>
      <c r="F2485" s="4">
        <v>157.1</v>
      </c>
      <c r="G2485" s="4">
        <v>10</v>
      </c>
      <c r="H2485" s="3" t="s">
        <v>12</v>
      </c>
      <c r="I2485" s="3" t="s">
        <v>15</v>
      </c>
      <c r="J2485" s="4">
        <v>2.8917000000000002</v>
      </c>
      <c r="K2485" s="30">
        <v>3.67</v>
      </c>
      <c r="L2485" s="4"/>
      <c r="M2485" s="4">
        <v>1.65</v>
      </c>
      <c r="N2485" s="84">
        <f>[1]!b_anal_modidura_cnbd(A2485,D2485,1)</f>
        <v>8.4568999999999992</v>
      </c>
      <c r="O2485" s="85">
        <f>[1]!b_anal_yield_cnbd(A2485,D2485-1,1)</f>
        <v>2.92</v>
      </c>
      <c r="P2485" s="86">
        <f>IF(U:U="国开1",0.09/N2485+J2485,IF(U:U="国开3",0.14/N2485+J2485,IF(U:U="国开5",0.24/N2485+J2485,IF(U:U="国开7",0.24/N2485+J2485,IF(U:U="国开10",0.29/N2485+J2485,IF(U:U="口行1",0.08/N2485+J2485,IF(U:U="口行2",0.08/N2485+J2485,IF(U:U="口行3",0.08/N2485+J2485,IF(U:U="口行5",0.13/N2485+J2485,IF(U:U="口行7",0.13/N2485+J2485,IF(U:U="口行10",0.18/N2485+J2485,IF(U:U="农发1",0.09/N2485+J2485,IF(U:U="农发2",0.09/N2485+J2485,IF(U:U="农发3",0.09/N2485+J2485,IF(U:U="农发5",0.14/N2485+J2485,IF(U:U="农发7",0.19/N2485+J2485,IF(U:U="农发10",0.19/N2485+J2485,IF(U:U="农发20",0.24/N2485+J2485,IF(U:U="国债1",0.05/N2485+J2485,IF(U:U="国债2",0.05/N2485+J2485,IF(U:U="国债3",0.05/N2485+J2485,IF(U:U="国开0",0,IF(U:U="农发0",0,IF(U:U="国债0",0,IF(U:U="口行0",0,0.1/N2485+J2485)))))))))))))))))))))))))</f>
        <v>2.9259915252633943</v>
      </c>
      <c r="Q2485" s="87">
        <v>2.9424999999999999</v>
      </c>
      <c r="R2485" s="88">
        <f t="shared" si="81"/>
        <v>0.59915252633944149</v>
      </c>
      <c r="S2485" s="88">
        <f t="shared" si="82"/>
        <v>-1.650847473660555</v>
      </c>
      <c r="T2485" s="15"/>
      <c r="U2485" s="1" t="str">
        <f>IF(I:I="国家开发银行","国开",IF(I:I="中国进出口银行","口行",IF(I:I="中国农业发展银行","农发","国债")))&amp;IF(G:G&lt;1,"0",G2485)</f>
        <v>国开10</v>
      </c>
      <c r="V2485" s="5">
        <v>43867</v>
      </c>
      <c r="W2485" s="24">
        <v>2.1145</v>
      </c>
      <c r="X2485" s="22">
        <v>2.11</v>
      </c>
    </row>
    <row r="2486" spans="1:24" ht="15.95" hidden="1" customHeight="1" x14ac:dyDescent="0.25">
      <c r="A2486" s="7" t="str">
        <f t="shared" si="86"/>
        <v>200205.IB</v>
      </c>
      <c r="B2486" s="3" t="s">
        <v>519</v>
      </c>
      <c r="C2486" s="3" t="s">
        <v>520</v>
      </c>
      <c r="D2486" s="5">
        <v>43930</v>
      </c>
      <c r="E2486" s="5">
        <v>43934</v>
      </c>
      <c r="F2486" s="4">
        <v>150</v>
      </c>
      <c r="G2486" s="4">
        <v>10</v>
      </c>
      <c r="H2486" s="3" t="s">
        <v>12</v>
      </c>
      <c r="I2486" s="3" t="s">
        <v>15</v>
      </c>
      <c r="J2486" s="4">
        <v>2.7757999999999998</v>
      </c>
      <c r="K2486" s="30">
        <v>3.78</v>
      </c>
      <c r="L2486" s="4"/>
      <c r="M2486" s="4">
        <v>4.3</v>
      </c>
      <c r="N2486" s="84">
        <f>[1]!b_anal_modidura_cnbd(A2486,D2486,1)</f>
        <v>8.4521999999999995</v>
      </c>
      <c r="O2486" s="85">
        <f>[1]!b_anal_yield_cnbd(A2486,D2486-1,1)</f>
        <v>2.8351000000000002</v>
      </c>
      <c r="P2486" s="86">
        <f>IF(U:U="国开1",0.09/N2486+J2486,IF(U:U="国开3",0.14/N2486+J2486,IF(U:U="国开5",0.24/N2486+J2486,IF(U:U="国开7",0.24/N2486+J2486,IF(U:U="国开10",0.29/N2486+J2486,IF(U:U="口行1",0.08/N2486+J2486,IF(U:U="口行2",0.08/N2486+J2486,IF(U:U="口行3",0.08/N2486+J2486,IF(U:U="口行5",0.13/N2486+J2486,IF(U:U="口行7",0.13/N2486+J2486,IF(U:U="口行10",0.18/N2486+J2486,IF(U:U="农发1",0.09/N2486+J2486,IF(U:U="农发2",0.09/N2486+J2486,IF(U:U="农发3",0.09/N2486+J2486,IF(U:U="农发5",0.14/N2486+J2486,IF(U:U="农发7",0.19/N2486+J2486,IF(U:U="农发10",0.19/N2486+J2486,IF(U:U="农发20",0.24/N2486+J2486,IF(U:U="国债1",0.05/N2486+J2486,IF(U:U="国债2",0.05/N2486+J2486,IF(U:U="国债3",0.05/N2486+J2486,IF(U:U="国开0",0,IF(U:U="农发0",0,IF(U:U="国债0",0,IF(U:U="口行0",0,0.1/N2486+J2486)))))))))))))))))))))))))</f>
        <v>2.8101105936915829</v>
      </c>
      <c r="Q2486" s="87">
        <v>2.835</v>
      </c>
      <c r="R2486" s="88">
        <f t="shared" si="81"/>
        <v>-2.4989406308417283</v>
      </c>
      <c r="S2486" s="88">
        <f t="shared" si="82"/>
        <v>-2.4889406308417072</v>
      </c>
      <c r="T2486" s="15"/>
      <c r="U2486" s="1" t="str">
        <f>IF(I:I="国家开发银行","国开",IF(I:I="中国进出口银行","口行",IF(I:I="中国农业发展银行","农发","国债")))&amp;IF(G:G&lt;1,"0",G2486)</f>
        <v>国开10</v>
      </c>
      <c r="V2486" s="5">
        <v>43874</v>
      </c>
      <c r="W2486" s="21">
        <v>1.9987999999999999</v>
      </c>
      <c r="X2486" s="22">
        <v>2</v>
      </c>
    </row>
    <row r="2487" spans="1:24" ht="15.95" hidden="1" customHeight="1" x14ac:dyDescent="0.25">
      <c r="A2487" s="7" t="str">
        <f t="shared" si="86"/>
        <v>200205.IB</v>
      </c>
      <c r="B2487" s="3" t="s">
        <v>565</v>
      </c>
      <c r="C2487" s="3" t="s">
        <v>566</v>
      </c>
      <c r="D2487" s="5">
        <v>43937</v>
      </c>
      <c r="E2487" s="5">
        <v>43942</v>
      </c>
      <c r="F2487" s="4">
        <v>158</v>
      </c>
      <c r="G2487" s="4">
        <v>10</v>
      </c>
      <c r="H2487" s="3" t="s">
        <v>12</v>
      </c>
      <c r="I2487" s="3" t="s">
        <v>15</v>
      </c>
      <c r="J2487" s="4">
        <v>2.7645</v>
      </c>
      <c r="K2487" s="30">
        <v>4.03</v>
      </c>
      <c r="L2487" s="4"/>
      <c r="M2487" s="4">
        <v>5.28</v>
      </c>
      <c r="N2487" s="84">
        <f>[1]!b_anal_modidura_cnbd(A2487,D2487,1)</f>
        <v>8.4385999999999992</v>
      </c>
      <c r="O2487" s="85">
        <f>[1]!b_anal_yield_cnbd(A2487,D2487-1,1)</f>
        <v>2.8401000000000001</v>
      </c>
      <c r="P2487" s="86">
        <f>IF(U:U="国开1",0.09/N2487+J2487,IF(U:U="国开3",0.14/N2487+J2487,IF(U:U="国开5",0.24/N2487+J2487,IF(U:U="国开7",0.24/N2487+J2487,IF(U:U="国开10",0.29/N2487+J2487,IF(U:U="口行1",0.08/N2487+J2487,IF(U:U="口行2",0.08/N2487+J2487,IF(U:U="口行3",0.08/N2487+J2487,IF(U:U="口行5",0.13/N2487+J2487,IF(U:U="口行7",0.13/N2487+J2487,IF(U:U="口行10",0.18/N2487+J2487,IF(U:U="农发1",0.09/N2487+J2487,IF(U:U="农发2",0.09/N2487+J2487,IF(U:U="农发3",0.09/N2487+J2487,IF(U:U="农发5",0.14/N2487+J2487,IF(U:U="农发7",0.19/N2487+J2487,IF(U:U="农发10",0.19/N2487+J2487,IF(U:U="农发20",0.24/N2487+J2487,IF(U:U="国债1",0.05/N2487+J2487,IF(U:U="国债2",0.05/N2487+J2487,IF(U:U="国债3",0.05/N2487+J2487,IF(U:U="国开0",0,IF(U:U="农发0",0,IF(U:U="国债0",0,IF(U:U="口行0",0,0.1/N2487+J2487)))))))))))))))))))))))))</f>
        <v>2.7988658900765531</v>
      </c>
      <c r="Q2487" s="87">
        <v>2.8149999999999999</v>
      </c>
      <c r="R2487" s="88">
        <f t="shared" si="81"/>
        <v>-4.1234109923447004</v>
      </c>
      <c r="S2487" s="88">
        <f t="shared" si="82"/>
        <v>-1.6134109923446882</v>
      </c>
      <c r="T2487" s="15"/>
      <c r="U2487" s="1" t="str">
        <f>IF(I:I="国家开发银行","国开",IF(I:I="中国进出口银行","口行",IF(I:I="中国农业发展银行","农发","国债")))&amp;IF(G:G&lt;1,"0",G2487)</f>
        <v>国开10</v>
      </c>
      <c r="V2487" s="5">
        <v>43881</v>
      </c>
      <c r="W2487" s="24">
        <v>2</v>
      </c>
      <c r="X2487" s="22">
        <v>2.0499999999999998</v>
      </c>
    </row>
    <row r="2488" spans="1:24" ht="15.95" hidden="1" customHeight="1" x14ac:dyDescent="0.25">
      <c r="A2488" s="7" t="str">
        <f t="shared" si="86"/>
        <v>200205.IB</v>
      </c>
      <c r="B2488" s="3" t="s">
        <v>600</v>
      </c>
      <c r="C2488" s="3" t="s">
        <v>601</v>
      </c>
      <c r="D2488" s="5">
        <v>43944</v>
      </c>
      <c r="E2488" s="5">
        <v>43948</v>
      </c>
      <c r="F2488" s="4">
        <v>170</v>
      </c>
      <c r="G2488" s="4">
        <v>10</v>
      </c>
      <c r="H2488" s="3" t="s">
        <v>12</v>
      </c>
      <c r="I2488" s="3" t="s">
        <v>15</v>
      </c>
      <c r="J2488" s="4">
        <v>2.7513999999999998</v>
      </c>
      <c r="K2488" s="30">
        <v>3.31</v>
      </c>
      <c r="L2488" s="4"/>
      <c r="M2488" s="4">
        <v>8.1</v>
      </c>
      <c r="N2488" s="84">
        <f>[1]!b_anal_modidura_cnbd(A2488,D2488,1)</f>
        <v>8.4199000000000002</v>
      </c>
      <c r="O2488" s="85">
        <f>[1]!b_anal_yield_cnbd(A2488,D2488-1,1)</f>
        <v>2.8325</v>
      </c>
      <c r="P2488" s="86">
        <f>IF(U:U="国开1",0.09/N2488+J2488,IF(U:U="国开3",0.14/N2488+J2488,IF(U:U="国开5",0.24/N2488+J2488,IF(U:U="国开7",0.24/N2488+J2488,IF(U:U="国开10",0.29/N2488+J2488,IF(U:U="口行1",0.08/N2488+J2488,IF(U:U="口行2",0.08/N2488+J2488,IF(U:U="口行3",0.08/N2488+J2488,IF(U:U="口行5",0.13/N2488+J2488,IF(U:U="口行7",0.13/N2488+J2488,IF(U:U="口行10",0.18/N2488+J2488,IF(U:U="农发1",0.09/N2488+J2488,IF(U:U="农发2",0.09/N2488+J2488,IF(U:U="农发3",0.09/N2488+J2488,IF(U:U="农发5",0.14/N2488+J2488,IF(U:U="农发7",0.19/N2488+J2488,IF(U:U="农发10",0.19/N2488+J2488,IF(U:U="农发20",0.24/N2488+J2488,IF(U:U="国债1",0.05/N2488+J2488,IF(U:U="国债2",0.05/N2488+J2488,IF(U:U="国债3",0.05/N2488+J2488,IF(U:U="国开0",0,IF(U:U="农发0",0,IF(U:U="国债0",0,IF(U:U="口行0",0,0.1/N2488+J2488)))))))))))))))))))))))))</f>
        <v>2.785842214278079</v>
      </c>
      <c r="Q2488" s="87">
        <v>2.81</v>
      </c>
      <c r="R2488" s="88">
        <f t="shared" si="81"/>
        <v>-4.665778572192103</v>
      </c>
      <c r="S2488" s="88">
        <f t="shared" si="82"/>
        <v>-2.4157785721921066</v>
      </c>
      <c r="T2488" s="15"/>
      <c r="U2488" s="1" t="str">
        <f>IF(I:I="国家开发银行","国开",IF(I:I="中国进出口银行","口行",IF(I:I="中国农业发展银行","农发","国债")))&amp;IF(G:G&lt;1,"0",G2488)</f>
        <v>国开10</v>
      </c>
      <c r="V2488" s="5">
        <v>43882</v>
      </c>
      <c r="W2488" s="21">
        <v>2.0173000000000001</v>
      </c>
      <c r="X2488" s="22">
        <v>2.02</v>
      </c>
    </row>
    <row r="2489" spans="1:24" ht="15.95" hidden="1" customHeight="1" x14ac:dyDescent="0.25">
      <c r="A2489" s="7" t="str">
        <f t="shared" si="86"/>
        <v>200205.IB</v>
      </c>
      <c r="B2489" s="3" t="s">
        <v>624</v>
      </c>
      <c r="C2489" s="3" t="s">
        <v>625</v>
      </c>
      <c r="D2489" s="5">
        <v>43949</v>
      </c>
      <c r="E2489" s="5">
        <v>43951</v>
      </c>
      <c r="F2489" s="4">
        <v>175.5</v>
      </c>
      <c r="G2489" s="4">
        <v>10</v>
      </c>
      <c r="H2489" s="3" t="s">
        <v>12</v>
      </c>
      <c r="I2489" s="3" t="s">
        <v>15</v>
      </c>
      <c r="J2489" s="4">
        <v>2.7633000000000001</v>
      </c>
      <c r="K2489" s="30">
        <v>2.52</v>
      </c>
      <c r="L2489" s="4"/>
      <c r="M2489" s="4">
        <v>195.5</v>
      </c>
      <c r="N2489" s="84">
        <f>[1]!b_anal_modidura_cnbd(A2489,D2489,1)</f>
        <v>8.4076000000000004</v>
      </c>
      <c r="O2489" s="85">
        <f>[1]!b_anal_yield_cnbd(A2489,D2489-1,1)</f>
        <v>2.81</v>
      </c>
      <c r="P2489" s="86">
        <f>IF(U:U="国开1",0.09/N2489+J2489,IF(U:U="国开3",0.14/N2489+J2489,IF(U:U="国开5",0.24/N2489+J2489,IF(U:U="国开7",0.24/N2489+J2489,IF(U:U="国开10",0.29/N2489+J2489,IF(U:U="口行1",0.08/N2489+J2489,IF(U:U="口行2",0.08/N2489+J2489,IF(U:U="口行3",0.08/N2489+J2489,IF(U:U="口行5",0.13/N2489+J2489,IF(U:U="口行7",0.13/N2489+J2489,IF(U:U="口行10",0.18/N2489+J2489,IF(U:U="农发1",0.09/N2489+J2489,IF(U:U="农发2",0.09/N2489+J2489,IF(U:U="农发3",0.09/N2489+J2489,IF(U:U="农发5",0.14/N2489+J2489,IF(U:U="农发7",0.19/N2489+J2489,IF(U:U="农发10",0.19/N2489+J2489,IF(U:U="农发20",0.24/N2489+J2489,IF(U:U="国债1",0.05/N2489+J2489,IF(U:U="国债2",0.05/N2489+J2489,IF(U:U="国债3",0.05/N2489+J2489,IF(U:U="国开0",0,IF(U:U="农发0",0,IF(U:U="国债0",0,IF(U:U="口行0",0,0.1/N2489+J2489)))))))))))))))))))))))))</f>
        <v>2.7977926019315857</v>
      </c>
      <c r="Q2489" s="87">
        <v>2.81</v>
      </c>
      <c r="R2489" s="88">
        <f t="shared" si="81"/>
        <v>-1.220739806841431</v>
      </c>
      <c r="S2489" s="88">
        <f t="shared" si="82"/>
        <v>-1.220739806841431</v>
      </c>
      <c r="T2489" s="15"/>
      <c r="U2489" s="1" t="str">
        <f>IF(I:I="国家开发银行","国开",IF(I:I="中国进出口银行","口行",IF(I:I="中国农业发展银行","农发","国债")))&amp;IF(G:G&lt;1,"0",G2489)</f>
        <v>国开10</v>
      </c>
      <c r="V2489" s="5">
        <v>43889</v>
      </c>
      <c r="W2489" s="21">
        <v>2.0503</v>
      </c>
      <c r="X2489" s="22">
        <v>2.04</v>
      </c>
    </row>
    <row r="2490" spans="1:24" ht="15.95" hidden="1" customHeight="1" x14ac:dyDescent="0.25">
      <c r="A2490" s="7" t="str">
        <f t="shared" si="86"/>
        <v>200205.IB</v>
      </c>
      <c r="B2490" s="3" t="s">
        <v>676</v>
      </c>
      <c r="C2490" s="3" t="s">
        <v>677</v>
      </c>
      <c r="D2490" s="5">
        <v>43958</v>
      </c>
      <c r="E2490" s="5">
        <v>43962</v>
      </c>
      <c r="F2490" s="4">
        <v>170</v>
      </c>
      <c r="G2490" s="4">
        <v>10</v>
      </c>
      <c r="H2490" s="3" t="s">
        <v>12</v>
      </c>
      <c r="I2490" s="3" t="s">
        <v>15</v>
      </c>
      <c r="J2490" s="4">
        <v>2.9037000000000002</v>
      </c>
      <c r="K2490" s="30">
        <v>2.02</v>
      </c>
      <c r="L2490" s="4"/>
      <c r="M2490" s="4">
        <v>1.63</v>
      </c>
      <c r="N2490" s="84">
        <f>[1]!b_anal_modidura_cnbd(A2490,D2490,1)</f>
        <v>8.3634000000000004</v>
      </c>
      <c r="O2490" s="85">
        <f>[1]!b_anal_yield_cnbd(A2490,D2490-1,1)</f>
        <v>2.8751000000000002</v>
      </c>
      <c r="P2490" s="86">
        <f>IF(U:U="国开1",0.09/N2490+J2490,IF(U:U="国开3",0.14/N2490+J2490,IF(U:U="国开5",0.24/N2490+J2490,IF(U:U="国开7",0.24/N2490+J2490,IF(U:U="国开10",0.29/N2490+J2490,IF(U:U="口行1",0.08/N2490+J2490,IF(U:U="口行2",0.08/N2490+J2490,IF(U:U="口行3",0.08/N2490+J2490,IF(U:U="口行5",0.13/N2490+J2490,IF(U:U="口行7",0.13/N2490+J2490,IF(U:U="口行10",0.18/N2490+J2490,IF(U:U="农发1",0.09/N2490+J2490,IF(U:U="农发2",0.09/N2490+J2490,IF(U:U="农发3",0.09/N2490+J2490,IF(U:U="农发5",0.14/N2490+J2490,IF(U:U="农发7",0.19/N2490+J2490,IF(U:U="农发10",0.19/N2490+J2490,IF(U:U="农发20",0.24/N2490+J2490,IF(U:U="国债1",0.05/N2490+J2490,IF(U:U="国债2",0.05/N2490+J2490,IF(U:U="国债3",0.05/N2490+J2490,IF(U:U="国开0",0,IF(U:U="农发0",0,IF(U:U="国债0",0,IF(U:U="口行0",0,0.1/N2490+J2490)))))))))))))))))))))))))</f>
        <v>2.9383748929861064</v>
      </c>
      <c r="Q2490" s="87">
        <v>2.9449999999999998</v>
      </c>
      <c r="R2490" s="88">
        <f t="shared" ref="R2490:R2553" si="87">(P2490-O2490)*100</f>
        <v>6.3274892986106224</v>
      </c>
      <c r="S2490" s="88">
        <f t="shared" ref="S2490:S2553" si="88">(P2490-Q2490)*100</f>
        <v>-0.66251070138934054</v>
      </c>
      <c r="T2490" s="15"/>
      <c r="U2490" s="1" t="str">
        <f>IF(I:I="国家开发银行","国开",IF(I:I="中国进出口银行","口行",IF(I:I="中国农业发展银行","农发","国债")))&amp;IF(G:G&lt;1,"0",G2490)</f>
        <v>国开10</v>
      </c>
      <c r="V2490" s="5">
        <v>43896</v>
      </c>
      <c r="W2490" s="21">
        <v>2.1385000000000001</v>
      </c>
      <c r="X2490" s="22">
        <v>2.12</v>
      </c>
    </row>
    <row r="2491" spans="1:24" ht="15.95" hidden="1" customHeight="1" x14ac:dyDescent="0.25">
      <c r="A2491" s="7" t="str">
        <f t="shared" si="86"/>
        <v>200205.IB</v>
      </c>
      <c r="B2491" s="3" t="s">
        <v>700</v>
      </c>
      <c r="C2491" s="3" t="s">
        <v>701</v>
      </c>
      <c r="D2491" s="5">
        <v>43963</v>
      </c>
      <c r="E2491" s="5">
        <v>43966</v>
      </c>
      <c r="F2491" s="4">
        <v>172.5</v>
      </c>
      <c r="G2491" s="4">
        <v>10</v>
      </c>
      <c r="H2491" s="3" t="s">
        <v>12</v>
      </c>
      <c r="I2491" s="3" t="s">
        <v>15</v>
      </c>
      <c r="J2491" s="4">
        <v>2.9830000000000001</v>
      </c>
      <c r="K2491" s="30">
        <v>2.57</v>
      </c>
      <c r="L2491" s="4"/>
      <c r="M2491" s="4">
        <v>1.75</v>
      </c>
      <c r="N2491" s="84">
        <f>[1]!b_anal_modidura_cnbd(A2491,D2491,1)</f>
        <v>8.3415999999999997</v>
      </c>
      <c r="O2491" s="85">
        <f>[1]!b_anal_yield_cnbd(A2491,D2491-1,1)</f>
        <v>3.02</v>
      </c>
      <c r="P2491" s="86">
        <f>IF(U:U="国开1",0.09/N2491+J2491,IF(U:U="国开3",0.14/N2491+J2491,IF(U:U="国开5",0.24/N2491+J2491,IF(U:U="国开7",0.24/N2491+J2491,IF(U:U="国开10",0.29/N2491+J2491,IF(U:U="口行1",0.08/N2491+J2491,IF(U:U="口行2",0.08/N2491+J2491,IF(U:U="口行3",0.08/N2491+J2491,IF(U:U="口行5",0.13/N2491+J2491,IF(U:U="口行7",0.13/N2491+J2491,IF(U:U="口行10",0.18/N2491+J2491,IF(U:U="农发1",0.09/N2491+J2491,IF(U:U="农发2",0.09/N2491+J2491,IF(U:U="农发3",0.09/N2491+J2491,IF(U:U="农发5",0.14/N2491+J2491,IF(U:U="农发7",0.19/N2491+J2491,IF(U:U="农发10",0.19/N2491+J2491,IF(U:U="农发20",0.24/N2491+J2491,IF(U:U="国债1",0.05/N2491+J2491,IF(U:U="国债2",0.05/N2491+J2491,IF(U:U="国债3",0.05/N2491+J2491,IF(U:U="国开0",0,IF(U:U="农发0",0,IF(U:U="国债0",0,IF(U:U="口行0",0,0.1/N2491+J2491)))))))))))))))))))))))))</f>
        <v>3.0177655126114895</v>
      </c>
      <c r="Q2491" s="87">
        <v>3.02</v>
      </c>
      <c r="R2491" s="88">
        <f t="shared" si="87"/>
        <v>-0.22344873885105088</v>
      </c>
      <c r="S2491" s="88">
        <f t="shared" si="88"/>
        <v>-0.22344873885105088</v>
      </c>
      <c r="T2491" s="15"/>
      <c r="U2491" s="1" t="str">
        <f>IF(I:I="国家开发银行","国开",IF(I:I="中国进出口银行","口行",IF(I:I="中国农业发展银行","农发","国债")))&amp;IF(G:G&lt;1,"0",G2491)</f>
        <v>国开10</v>
      </c>
      <c r="V2491" s="5">
        <v>43903</v>
      </c>
      <c r="W2491" s="21">
        <v>2.0844</v>
      </c>
      <c r="X2491" s="22">
        <v>2.08</v>
      </c>
    </row>
    <row r="2492" spans="1:24" ht="15.95" hidden="1" customHeight="1" x14ac:dyDescent="0.25">
      <c r="A2492" s="7" t="str">
        <f t="shared" si="86"/>
        <v>200205.IB</v>
      </c>
      <c r="B2492" s="3" t="s">
        <v>747</v>
      </c>
      <c r="C2492" s="3" t="s">
        <v>748</v>
      </c>
      <c r="D2492" s="5">
        <v>43970</v>
      </c>
      <c r="E2492" s="5">
        <v>43972</v>
      </c>
      <c r="F2492" s="4">
        <v>170</v>
      </c>
      <c r="G2492" s="4">
        <v>10</v>
      </c>
      <c r="H2492" s="3" t="s">
        <v>12</v>
      </c>
      <c r="I2492" s="3" t="s">
        <v>15</v>
      </c>
      <c r="J2492" s="4">
        <v>3.0173000000000001</v>
      </c>
      <c r="K2492" s="30">
        <v>2.48</v>
      </c>
      <c r="L2492" s="4"/>
      <c r="M2492" s="4">
        <v>4.3600000000000003</v>
      </c>
      <c r="N2492" s="84">
        <f>[1]!b_anal_modidura_cnbd(A2492,D2492,1)</f>
        <v>8.3183000000000007</v>
      </c>
      <c r="O2492" s="85">
        <f>[1]!b_anal_yield_cnbd(A2492,D2492-1,1)</f>
        <v>3.0175000000000001</v>
      </c>
      <c r="P2492" s="86">
        <f>IF(U:U="国开1",0.09/N2492+J2492,IF(U:U="国开3",0.14/N2492+J2492,IF(U:U="国开5",0.24/N2492+J2492,IF(U:U="国开7",0.24/N2492+J2492,IF(U:U="国开10",0.29/N2492+J2492,IF(U:U="口行1",0.08/N2492+J2492,IF(U:U="口行2",0.08/N2492+J2492,IF(U:U="口行3",0.08/N2492+J2492,IF(U:U="口行5",0.13/N2492+J2492,IF(U:U="口行7",0.13/N2492+J2492,IF(U:U="口行10",0.18/N2492+J2492,IF(U:U="农发1",0.09/N2492+J2492,IF(U:U="农发2",0.09/N2492+J2492,IF(U:U="农发3",0.09/N2492+J2492,IF(U:U="农发5",0.14/N2492+J2492,IF(U:U="农发7",0.19/N2492+J2492,IF(U:U="农发10",0.19/N2492+J2492,IF(U:U="农发20",0.24/N2492+J2492,IF(U:U="国债1",0.05/N2492+J2492,IF(U:U="国债2",0.05/N2492+J2492,IF(U:U="国债3",0.05/N2492+J2492,IF(U:U="国开0",0,IF(U:U="农发0",0,IF(U:U="国债0",0,IF(U:U="口行0",0,0.1/N2492+J2492)))))))))))))))))))))))))</f>
        <v>3.0521628926583557</v>
      </c>
      <c r="Q2492" s="87">
        <v>3.0525000000000002</v>
      </c>
      <c r="R2492" s="88">
        <f t="shared" si="87"/>
        <v>3.4662892658355648</v>
      </c>
      <c r="S2492" s="88">
        <f t="shared" si="88"/>
        <v>-3.3710734164449363E-2</v>
      </c>
      <c r="T2492" s="15"/>
      <c r="U2492" s="1" t="str">
        <f>IF(I:I="国家开发银行","国开",IF(I:I="中国进出口银行","口行",IF(I:I="中国农业发展银行","农发","国债")))&amp;IF(G:G&lt;1,"0",G2492)</f>
        <v>国开10</v>
      </c>
      <c r="V2492" s="5">
        <v>43910</v>
      </c>
      <c r="W2492" s="21">
        <v>2.0381999999999998</v>
      </c>
      <c r="X2492" s="22">
        <v>1.98</v>
      </c>
    </row>
    <row r="2493" spans="1:24" ht="15.95" hidden="1" customHeight="1" x14ac:dyDescent="0.25">
      <c r="A2493" s="7" t="str">
        <f t="shared" si="86"/>
        <v>200205.IB</v>
      </c>
      <c r="B2493" s="3" t="s">
        <v>797</v>
      </c>
      <c r="C2493" s="3" t="s">
        <v>798</v>
      </c>
      <c r="D2493" s="5">
        <v>43977</v>
      </c>
      <c r="E2493" s="5">
        <v>43980</v>
      </c>
      <c r="F2493" s="4">
        <v>172.3</v>
      </c>
      <c r="G2493" s="4">
        <v>10</v>
      </c>
      <c r="H2493" s="3" t="s">
        <v>12</v>
      </c>
      <c r="I2493" s="3" t="s">
        <v>15</v>
      </c>
      <c r="J2493" s="4">
        <v>3.0061</v>
      </c>
      <c r="K2493" s="30">
        <v>2.74</v>
      </c>
      <c r="L2493" s="4"/>
      <c r="M2493" s="4">
        <v>1.06</v>
      </c>
      <c r="N2493" s="84">
        <f>[1]!b_anal_modidura_cnbd(A2493,D2493,1)</f>
        <v>8.2996999999999996</v>
      </c>
      <c r="O2493" s="85">
        <f>[1]!b_anal_yield_cnbd(A2493,D2493-1,1)</f>
        <v>2.9775</v>
      </c>
      <c r="P2493" s="86">
        <f>IF(U:U="国开1",0.09/N2493+J2493,IF(U:U="国开3",0.14/N2493+J2493,IF(U:U="国开5",0.24/N2493+J2493,IF(U:U="国开7",0.24/N2493+J2493,IF(U:U="国开10",0.29/N2493+J2493,IF(U:U="口行1",0.08/N2493+J2493,IF(U:U="口行2",0.08/N2493+J2493,IF(U:U="口行3",0.08/N2493+J2493,IF(U:U="口行5",0.13/N2493+J2493,IF(U:U="口行7",0.13/N2493+J2493,IF(U:U="口行10",0.18/N2493+J2493,IF(U:U="农发1",0.09/N2493+J2493,IF(U:U="农发2",0.09/N2493+J2493,IF(U:U="农发3",0.09/N2493+J2493,IF(U:U="农发5",0.14/N2493+J2493,IF(U:U="农发7",0.19/N2493+J2493,IF(U:U="农发10",0.19/N2493+J2493,IF(U:U="农发20",0.24/N2493+J2493,IF(U:U="国债1",0.05/N2493+J2493,IF(U:U="国债2",0.05/N2493+J2493,IF(U:U="国债3",0.05/N2493+J2493,IF(U:U="国开0",0,IF(U:U="农发0",0,IF(U:U="国债0",0,IF(U:U="口行0",0,0.1/N2493+J2493)))))))))))))))))))))))))</f>
        <v>3.0410410219646495</v>
      </c>
      <c r="Q2493" s="87">
        <v>3.0449999999999999</v>
      </c>
      <c r="R2493" s="88">
        <f t="shared" si="87"/>
        <v>6.3541021964649502</v>
      </c>
      <c r="S2493" s="88">
        <f t="shared" si="88"/>
        <v>-0.39589780353503912</v>
      </c>
      <c r="T2493" s="15"/>
      <c r="U2493" s="1" t="str">
        <f>IF(I:I="国家开发银行","国开",IF(I:I="中国进出口银行","口行",IF(I:I="中国农业发展银行","农发","国债")))&amp;IF(G:G&lt;1,"0",G2493)</f>
        <v>国开10</v>
      </c>
      <c r="V2493" s="5">
        <v>43917</v>
      </c>
      <c r="W2493" s="24">
        <v>1.7995000000000001</v>
      </c>
      <c r="X2493" s="22">
        <v>1.8</v>
      </c>
    </row>
    <row r="2494" spans="1:24" ht="15.95" hidden="1" customHeight="1" x14ac:dyDescent="0.25">
      <c r="A2494" s="7" t="str">
        <f t="shared" si="86"/>
        <v>200205.IB</v>
      </c>
      <c r="B2494" s="3" t="s">
        <v>840</v>
      </c>
      <c r="C2494" s="3" t="s">
        <v>841</v>
      </c>
      <c r="D2494" s="5">
        <v>43984</v>
      </c>
      <c r="E2494" s="5">
        <v>43986</v>
      </c>
      <c r="F2494" s="4">
        <v>180</v>
      </c>
      <c r="G2494" s="4">
        <v>10</v>
      </c>
      <c r="H2494" s="3" t="s">
        <v>12</v>
      </c>
      <c r="I2494" s="3" t="s">
        <v>15</v>
      </c>
      <c r="J2494" s="4">
        <v>3.0215000000000001</v>
      </c>
      <c r="K2494" s="30">
        <v>3.09</v>
      </c>
      <c r="L2494" s="4"/>
      <c r="M2494" s="4">
        <v>1.69</v>
      </c>
      <c r="N2494" s="84">
        <f>[1]!b_anal_modidura_cnbd(A2494,D2494,1)</f>
        <v>8.2736999999999998</v>
      </c>
      <c r="O2494" s="85">
        <f>[1]!b_anal_yield_cnbd(A2494,D2494-1,1)</f>
        <v>3.0125000000000002</v>
      </c>
      <c r="P2494" s="86">
        <f>IF(U:U="国开1",0.09/N2494+J2494,IF(U:U="国开3",0.14/N2494+J2494,IF(U:U="国开5",0.24/N2494+J2494,IF(U:U="国开7",0.24/N2494+J2494,IF(U:U="国开10",0.29/N2494+J2494,IF(U:U="口行1",0.08/N2494+J2494,IF(U:U="口行2",0.08/N2494+J2494,IF(U:U="口行3",0.08/N2494+J2494,IF(U:U="口行5",0.13/N2494+J2494,IF(U:U="口行7",0.13/N2494+J2494,IF(U:U="口行10",0.18/N2494+J2494,IF(U:U="农发1",0.09/N2494+J2494,IF(U:U="农发2",0.09/N2494+J2494,IF(U:U="农发3",0.09/N2494+J2494,IF(U:U="农发5",0.14/N2494+J2494,IF(U:U="农发7",0.19/N2494+J2494,IF(U:U="农发10",0.19/N2494+J2494,IF(U:U="农发20",0.24/N2494+J2494,IF(U:U="国债1",0.05/N2494+J2494,IF(U:U="国债2",0.05/N2494+J2494,IF(U:U="国债3",0.05/N2494+J2494,IF(U:U="国开0",0,IF(U:U="农发0",0,IF(U:U="国债0",0,IF(U:U="口行0",0,0.1/N2494+J2494)))))))))))))))))))))))))</f>
        <v>3.0565508236943568</v>
      </c>
      <c r="Q2494" s="87">
        <v>3.0649999999999999</v>
      </c>
      <c r="R2494" s="88">
        <f t="shared" si="87"/>
        <v>4.4050823694356644</v>
      </c>
      <c r="S2494" s="88">
        <f t="shared" si="88"/>
        <v>-0.84491763056431246</v>
      </c>
      <c r="T2494" s="15"/>
      <c r="U2494" s="1" t="str">
        <f>IF(I:I="国家开发银行","国开",IF(I:I="中国进出口银行","口行",IF(I:I="中国农业发展银行","农发","国债")))&amp;IF(G:G&lt;1,"0",G2494)</f>
        <v>国开10</v>
      </c>
      <c r="V2494" s="5">
        <v>43924</v>
      </c>
      <c r="W2494" s="21">
        <v>1.7068000000000001</v>
      </c>
      <c r="X2494" s="22">
        <v>1.7</v>
      </c>
    </row>
    <row r="2495" spans="1:24" ht="15.95" hidden="1" customHeight="1" x14ac:dyDescent="0.25">
      <c r="A2495" s="7" t="str">
        <f t="shared" si="86"/>
        <v>200205.IB</v>
      </c>
      <c r="B2495" s="6" t="s">
        <v>887</v>
      </c>
      <c r="C2495" s="6" t="s">
        <v>888</v>
      </c>
      <c r="D2495" s="33">
        <v>43991</v>
      </c>
      <c r="E2495" s="33">
        <v>43994</v>
      </c>
      <c r="F2495" s="45">
        <v>192</v>
      </c>
      <c r="G2495" s="45">
        <v>10</v>
      </c>
      <c r="H2495" s="6" t="s">
        <v>12</v>
      </c>
      <c r="I2495" s="6" t="s">
        <v>15</v>
      </c>
      <c r="J2495" s="45">
        <v>3.0871</v>
      </c>
      <c r="K2495" s="30">
        <v>2.21</v>
      </c>
      <c r="L2495" s="45"/>
      <c r="M2495" s="45">
        <v>2.4700000000000002</v>
      </c>
      <c r="N2495" s="84">
        <f>[1]!b_anal_modidura_cnbd(A2495,D2495,1)</f>
        <v>8.2486999999999995</v>
      </c>
      <c r="O2495" s="85">
        <f>[1]!b_anal_yield_cnbd(A2495,D2495-1,1)</f>
        <v>3.13</v>
      </c>
      <c r="P2495" s="86">
        <f>IF(U:U="国开1",0.09/N2495+J2495,IF(U:U="国开3",0.14/N2495+J2495,IF(U:U="国开5",0.24/N2495+J2495,IF(U:U="国开7",0.24/N2495+J2495,IF(U:U="国开10",0.29/N2495+J2495,IF(U:U="口行1",0.08/N2495+J2495,IF(U:U="口行2",0.08/N2495+J2495,IF(U:U="口行3",0.08/N2495+J2495,IF(U:U="口行5",0.13/N2495+J2495,IF(U:U="口行7",0.13/N2495+J2495,IF(U:U="口行10",0.18/N2495+J2495,IF(U:U="农发1",0.09/N2495+J2495,IF(U:U="农发2",0.09/N2495+J2495,IF(U:U="农发3",0.09/N2495+J2495,IF(U:U="农发5",0.14/N2495+J2495,IF(U:U="农发7",0.19/N2495+J2495,IF(U:U="农发10",0.19/N2495+J2495,IF(U:U="农发20",0.24/N2495+J2495,IF(U:U="国债1",0.05/N2495+J2495,IF(U:U="国债2",0.05/N2495+J2495,IF(U:U="国债3",0.05/N2495+J2495,IF(U:U="国开0",0,IF(U:U="农发0",0,IF(U:U="国债0",0,IF(U:U="口行0",0,0.1/N2495+J2495)))))))))))))))))))))))))</f>
        <v>3.1222570550510991</v>
      </c>
      <c r="Q2495" s="87">
        <v>3.1225000000000001</v>
      </c>
      <c r="R2495" s="88">
        <f t="shared" si="87"/>
        <v>-0.77429449489008206</v>
      </c>
      <c r="S2495" s="88">
        <f t="shared" si="88"/>
        <v>-2.4294494890098051E-2</v>
      </c>
      <c r="T2495" s="15"/>
      <c r="U2495" s="1" t="str">
        <f>IF(I:I="国家开发银行","国开",IF(I:I="中国进出口银行","口行",IF(I:I="中国农业发展银行","农发","国债")))&amp;IF(G:G&lt;1,"0",G2495)</f>
        <v>国开10</v>
      </c>
      <c r="V2495" s="5">
        <v>43931</v>
      </c>
      <c r="W2495" s="21">
        <v>1.3009999999999999</v>
      </c>
      <c r="X2495" s="22">
        <v>1.32</v>
      </c>
    </row>
    <row r="2496" spans="1:24" ht="15.95" hidden="1" customHeight="1" x14ac:dyDescent="0.25">
      <c r="A2496" s="7" t="s">
        <v>1106</v>
      </c>
      <c r="B2496" s="3" t="s">
        <v>1106</v>
      </c>
      <c r="C2496" s="3" t="s">
        <v>1107</v>
      </c>
      <c r="D2496" s="5">
        <v>43998</v>
      </c>
      <c r="E2496" s="5">
        <v>44000</v>
      </c>
      <c r="F2496" s="4">
        <v>190</v>
      </c>
      <c r="G2496" s="4">
        <v>10</v>
      </c>
      <c r="H2496" s="3" t="s">
        <v>12</v>
      </c>
      <c r="I2496" s="3" t="s">
        <v>15</v>
      </c>
      <c r="J2496" s="4">
        <v>3.09</v>
      </c>
      <c r="K2496" s="30">
        <v>2.33</v>
      </c>
      <c r="L2496" s="4"/>
      <c r="M2496" s="4">
        <v>3.79</v>
      </c>
      <c r="N2496" s="84">
        <f>[1]!b_anal_modidura_cnbd(A2496,E2496,1)</f>
        <v>8.4835999999999991</v>
      </c>
      <c r="O2496" s="85">
        <v>3.1</v>
      </c>
      <c r="P2496" s="86">
        <v>3.1252</v>
      </c>
      <c r="Q2496" s="87">
        <v>3.145</v>
      </c>
      <c r="R2496" s="88">
        <f t="shared" si="87"/>
        <v>2.5199999999999889</v>
      </c>
      <c r="S2496" s="88">
        <f t="shared" si="88"/>
        <v>-1.980000000000004</v>
      </c>
      <c r="T2496" s="15"/>
      <c r="U2496" s="1" t="str">
        <f>IF(I:I="国家开发银行","国开",IF(I:I="中国进出口银行","口行",IF(I:I="中国农业发展银行","农发","国债")))&amp;IF(G:G&lt;1,"0",G2496)</f>
        <v>国开10</v>
      </c>
      <c r="V2496" s="5">
        <v>43938</v>
      </c>
      <c r="W2496" s="21">
        <v>1.2412000000000001</v>
      </c>
      <c r="X2496" s="22">
        <v>1.21</v>
      </c>
    </row>
    <row r="2497" spans="1:24" ht="15.95" hidden="1" customHeight="1" x14ac:dyDescent="0.25">
      <c r="A2497" s="7" t="s">
        <v>1106</v>
      </c>
      <c r="B2497" s="6" t="s">
        <v>1170</v>
      </c>
      <c r="C2497" s="6" t="s">
        <v>1171</v>
      </c>
      <c r="D2497" s="33">
        <v>44005</v>
      </c>
      <c r="E2497" s="33">
        <v>44012</v>
      </c>
      <c r="F2497" s="45">
        <v>171</v>
      </c>
      <c r="G2497" s="45">
        <v>10</v>
      </c>
      <c r="H2497" s="6" t="s">
        <v>12</v>
      </c>
      <c r="I2497" s="6" t="s">
        <v>15</v>
      </c>
      <c r="J2497" s="45">
        <v>3.2831999999999999</v>
      </c>
      <c r="K2497" s="30">
        <v>3.62</v>
      </c>
      <c r="L2497" s="45"/>
      <c r="M2497" s="45">
        <v>7.06</v>
      </c>
      <c r="N2497" s="84">
        <v>8.4711999999999996</v>
      </c>
      <c r="O2497" s="85">
        <f>[1]!b_anal_yield_cnbd(A2497,D2497-1,1)</f>
        <v>3.1549999999999998</v>
      </c>
      <c r="P2497" s="86">
        <f>IF(U:U="国开1",0.09/N2497+J2497,IF(U:U="国开3",0.14/N2497+J2497,IF(U:U="国开5",0.24/N2497+J2497,IF(U:U="国开7",0.24/N2497+J2497,IF(U:U="国开10",0.29/N2497+J2497,IF(U:U="口行1",0.08/N2497+J2497,IF(U:U="口行2",0.08/N2497+J2497,IF(U:U="口行3",0.08/N2497+J2497,IF(U:U="口行5",0.13/N2497+J2497,IF(U:U="口行7",0.13/N2497+J2497,IF(U:U="口行10",0.18/N2497+J2497,IF(U:U="农发1",0.09/N2497+J2497,IF(U:U="农发2",0.09/N2497+J2497,IF(U:U="农发3",0.09/N2497+J2497,IF(U:U="农发5",0.14/N2497+J2497,IF(U:U="农发7",0.19/N2497+J2497,IF(U:U="农发10",0.19/N2497+J2497,IF(U:U="农发20",0.24/N2497+J2497,IF(U:U="国债1",0.05/N2497+J2497,IF(U:U="国债2",0.05/N2497+J2497,IF(U:U="国债3",0.05/N2497+J2497,IF(U:U="国开0",0,IF(U:U="农发0",0,IF(U:U="国债0",0,IF(U:U="口行0",0,0.1/N2497+J2497)))))))))))))))))))))))))</f>
        <v>3.3174336386816505</v>
      </c>
      <c r="Q2497" s="87">
        <v>3.21</v>
      </c>
      <c r="R2497" s="88">
        <f t="shared" si="87"/>
        <v>16.243363868165073</v>
      </c>
      <c r="S2497" s="88">
        <f t="shared" si="88"/>
        <v>10.743363868165057</v>
      </c>
      <c r="T2497" s="15"/>
      <c r="U2497" s="1" t="str">
        <f>IF(I:I="国家开发银行","国开",IF(I:I="中国进出口银行","口行",IF(I:I="中国农业发展银行","农发","国债")))&amp;IF(G:G&lt;1,"0",G2497)</f>
        <v>国开10</v>
      </c>
      <c r="V2497" s="5">
        <v>43945</v>
      </c>
      <c r="W2497" s="21">
        <v>1.1399999999999999</v>
      </c>
      <c r="X2497" s="22">
        <v>1.1200000000000001</v>
      </c>
    </row>
    <row r="2498" spans="1:24" ht="15.95" hidden="1" customHeight="1" x14ac:dyDescent="0.25">
      <c r="A2498" s="7" t="str">
        <f>LEFT(B2498,IFERROR(FIND("X",B2498,7),FIND("Z",B2498,7))-1)&amp;".IB"</f>
        <v>190307.IB</v>
      </c>
      <c r="B2498" s="3" t="s">
        <v>23</v>
      </c>
      <c r="C2498" s="3" t="s">
        <v>24</v>
      </c>
      <c r="D2498" s="5">
        <v>43833</v>
      </c>
      <c r="E2498" s="5">
        <v>43836</v>
      </c>
      <c r="F2498" s="4">
        <v>40</v>
      </c>
      <c r="G2498" s="4">
        <v>1</v>
      </c>
      <c r="H2498" s="3" t="s">
        <v>25</v>
      </c>
      <c r="I2498" s="3" t="s">
        <v>22</v>
      </c>
      <c r="J2498" s="4">
        <v>2.2913999999999999</v>
      </c>
      <c r="K2498" s="30">
        <v>4.4000000000000004</v>
      </c>
      <c r="L2498" s="4"/>
      <c r="M2498" s="4">
        <v>4.29</v>
      </c>
      <c r="N2498" s="84">
        <f>[1]!b_anal_modidura_cnbd(A2498,D2498,1)</f>
        <v>0.80110000000000003</v>
      </c>
      <c r="O2498" s="85">
        <f>[1]!b_anal_yield_cnbd(A2498,D2498-1,1)</f>
        <v>2.4205999999999999</v>
      </c>
      <c r="P2498" s="86">
        <f>IF(U:U="国开1",0.09/N2498+J2498,IF(U:U="国开3",0.14/N2498+J2498,IF(U:U="国开5",0.24/N2498+J2498,IF(U:U="国开7",0.24/N2498+J2498,IF(U:U="国开10",0.29/N2498+J2498,IF(U:U="口行1",0.08/N2498+J2498,IF(U:U="口行2",0.08/N2498+J2498,IF(U:U="口行3",0.08/N2498+J2498,IF(U:U="口行5",0.13/N2498+J2498,IF(U:U="口行7",0.13/N2498+J2498,IF(U:U="口行10",0.18/N2498+J2498,IF(U:U="农发1",0.09/N2498+J2498,IF(U:U="农发2",0.09/N2498+J2498,IF(U:U="农发3",0.09/N2498+J2498,IF(U:U="农发5",0.14/N2498+J2498,IF(U:U="农发7",0.19/N2498+J2498,IF(U:U="农发10",0.19/N2498+J2498,IF(U:U="农发20",0.24/N2498+J2498,IF(U:U="国债1",0.05/N2498+J2498,IF(U:U="国债2",0.05/N2498+J2498,IF(U:U="国债3",0.05/N2498+J2498,IF(U:U="国开0",0,IF(U:U="农发0",0,IF(U:U="国债0",0,IF(U:U="口行0",0,0.1/N2498+J2498)))))))))))))))))))))))))</f>
        <v>2.3912626888028958</v>
      </c>
      <c r="Q2498" s="87">
        <v>2.42</v>
      </c>
      <c r="R2498" s="88">
        <f t="shared" si="87"/>
        <v>-2.9337311197104032</v>
      </c>
      <c r="S2498" s="88">
        <f t="shared" si="88"/>
        <v>-2.8737311197104098</v>
      </c>
      <c r="T2498" s="15"/>
      <c r="U2498" s="1" t="str">
        <f>IF(I:I="国家开发银行","国开",IF(I:I="中国进出口银行","口行",IF(I:I="中国农业发展银行","农发","国债")))&amp;IF(G:G&lt;1,"0",G2498)</f>
        <v>口行1</v>
      </c>
      <c r="V2498" s="5">
        <v>43951</v>
      </c>
      <c r="W2498" s="21">
        <v>1.23</v>
      </c>
      <c r="X2498" s="22">
        <v>1.24</v>
      </c>
    </row>
    <row r="2499" spans="1:24" ht="15.95" hidden="1" customHeight="1" x14ac:dyDescent="0.25">
      <c r="A2499" s="7" t="str">
        <f>LEFT(B2499,IFERROR(FIND("X",B2499,7),FIND("Z",B2499,7))-1)&amp;".IB"</f>
        <v>190307.IB</v>
      </c>
      <c r="B2499" s="3" t="s">
        <v>71</v>
      </c>
      <c r="C2499" s="3" t="s">
        <v>72</v>
      </c>
      <c r="D2499" s="5">
        <v>43839</v>
      </c>
      <c r="E2499" s="5">
        <v>43843</v>
      </c>
      <c r="F2499" s="4">
        <v>50</v>
      </c>
      <c r="G2499" s="4">
        <v>1</v>
      </c>
      <c r="H2499" s="3" t="s">
        <v>25</v>
      </c>
      <c r="I2499" s="3" t="s">
        <v>22</v>
      </c>
      <c r="J2499" s="4">
        <v>2.2547000000000001</v>
      </c>
      <c r="K2499" s="30">
        <v>3.92</v>
      </c>
      <c r="L2499" s="4"/>
      <c r="M2499" s="4">
        <v>1.3</v>
      </c>
      <c r="N2499" s="84">
        <f>[1]!b_anal_modidura_cnbd(A2499,D2499,1)</f>
        <v>0.78569999999999995</v>
      </c>
      <c r="O2499" s="85">
        <f>[1]!b_anal_yield_cnbd(A2499,D2499-1,1)</f>
        <v>2.35</v>
      </c>
      <c r="P2499" s="86">
        <f>IF(U:U="国开1",0.09/N2499+J2499,IF(U:U="国开3",0.14/N2499+J2499,IF(U:U="国开5",0.24/N2499+J2499,IF(U:U="国开7",0.24/N2499+J2499,IF(U:U="国开10",0.29/N2499+J2499,IF(U:U="口行1",0.08/N2499+J2499,IF(U:U="口行2",0.08/N2499+J2499,IF(U:U="口行3",0.08/N2499+J2499,IF(U:U="口行5",0.13/N2499+J2499,IF(U:U="口行7",0.13/N2499+J2499,IF(U:U="口行10",0.18/N2499+J2499,IF(U:U="农发1",0.09/N2499+J2499,IF(U:U="农发2",0.09/N2499+J2499,IF(U:U="农发3",0.09/N2499+J2499,IF(U:U="农发5",0.14/N2499+J2499,IF(U:U="农发7",0.19/N2499+J2499,IF(U:U="农发10",0.19/N2499+J2499,IF(U:U="农发20",0.24/N2499+J2499,IF(U:U="国债1",0.05/N2499+J2499,IF(U:U="国债2",0.05/N2499+J2499,IF(U:U="国债3",0.05/N2499+J2499,IF(U:U="国开0",0,IF(U:U="农发0",0,IF(U:U="国债0",0,IF(U:U="口行0",0,0.1/N2499+J2499)))))))))))))))))))))))))</f>
        <v>2.356520033091511</v>
      </c>
      <c r="Q2499" s="87">
        <v>2.36</v>
      </c>
      <c r="R2499" s="88">
        <f t="shared" si="87"/>
        <v>0.65200330915109461</v>
      </c>
      <c r="S2499" s="88">
        <f t="shared" si="88"/>
        <v>-0.34799669084888407</v>
      </c>
      <c r="T2499" s="15"/>
      <c r="U2499" s="1" t="str">
        <f>IF(I:I="国家开发银行","国开",IF(I:I="中国进出口银行","口行",IF(I:I="中国农业发展银行","农发","国债")))&amp;IF(G:G&lt;1,"0",G2499)</f>
        <v>口行1</v>
      </c>
      <c r="V2499" s="5">
        <v>43958</v>
      </c>
      <c r="W2499" s="21">
        <v>1.24</v>
      </c>
      <c r="X2499" s="22">
        <v>1.27</v>
      </c>
    </row>
    <row r="2500" spans="1:24" ht="15.95" hidden="1" customHeight="1" x14ac:dyDescent="0.25">
      <c r="A2500" s="7" t="str">
        <f>LEFT(B2500,IFERROR(FIND("X",B2500,7),FIND("Z",B2500,7))-1)&amp;".IB"</f>
        <v>190307.IB</v>
      </c>
      <c r="B2500" s="3" t="s">
        <v>105</v>
      </c>
      <c r="C2500" s="3" t="s">
        <v>106</v>
      </c>
      <c r="D2500" s="5">
        <v>43846</v>
      </c>
      <c r="E2500" s="5">
        <v>43847</v>
      </c>
      <c r="F2500" s="4">
        <v>50</v>
      </c>
      <c r="G2500" s="4">
        <v>1</v>
      </c>
      <c r="H2500" s="3" t="s">
        <v>25</v>
      </c>
      <c r="I2500" s="3" t="s">
        <v>22</v>
      </c>
      <c r="J2500" s="4">
        <v>2.2448999999999999</v>
      </c>
      <c r="K2500" s="30">
        <v>3.97</v>
      </c>
      <c r="L2500" s="4"/>
      <c r="M2500" s="4">
        <v>3.33</v>
      </c>
      <c r="N2500" s="84">
        <f>[1]!b_anal_modidura_cnbd(A2500,D2500,1)</f>
        <v>0.76729999999999998</v>
      </c>
      <c r="O2500" s="85">
        <f>[1]!b_anal_yield_cnbd(A2500,D2500-1,1)</f>
        <v>2.3757000000000001</v>
      </c>
      <c r="P2500" s="86">
        <f>IF(U:U="国开1",0.09/N2500+J2500,IF(U:U="国开3",0.14/N2500+J2500,IF(U:U="国开5",0.24/N2500+J2500,IF(U:U="国开7",0.24/N2500+J2500,IF(U:U="国开10",0.29/N2500+J2500,IF(U:U="口行1",0.08/N2500+J2500,IF(U:U="口行2",0.08/N2500+J2500,IF(U:U="口行3",0.08/N2500+J2500,IF(U:U="口行5",0.13/N2500+J2500,IF(U:U="口行7",0.13/N2500+J2500,IF(U:U="口行10",0.18/N2500+J2500,IF(U:U="农发1",0.09/N2500+J2500,IF(U:U="农发2",0.09/N2500+J2500,IF(U:U="农发3",0.09/N2500+J2500,IF(U:U="农发5",0.14/N2500+J2500,IF(U:U="农发7",0.19/N2500+J2500,IF(U:U="农发10",0.19/N2500+J2500,IF(U:U="农发20",0.24/N2500+J2500,IF(U:U="国债1",0.05/N2500+J2500,IF(U:U="国债2",0.05/N2500+J2500,IF(U:U="国债3",0.05/N2500+J2500,IF(U:U="国开0",0,IF(U:U="农发0",0,IF(U:U="国债0",0,IF(U:U="口行0",0,0.1/N2500+J2500)))))))))))))))))))))))))</f>
        <v>2.3491616968591162</v>
      </c>
      <c r="Q2500" s="87">
        <v>2.375</v>
      </c>
      <c r="R2500" s="88">
        <f t="shared" si="87"/>
        <v>-2.6538303140883901</v>
      </c>
      <c r="S2500" s="88">
        <f t="shared" si="88"/>
        <v>-2.5838303140883756</v>
      </c>
      <c r="T2500" s="15"/>
      <c r="U2500" s="1" t="str">
        <f>IF(I:I="国家开发银行","国开",IF(I:I="中国进出口银行","口行",IF(I:I="中国农业发展银行","农发","国债")))&amp;IF(G:G&lt;1,"0",G2500)</f>
        <v>口行1</v>
      </c>
      <c r="V2500" s="5">
        <v>43966</v>
      </c>
      <c r="W2500" s="21">
        <v>1.3559000000000001</v>
      </c>
      <c r="X2500" s="22">
        <v>1.34</v>
      </c>
    </row>
    <row r="2501" spans="1:24" ht="15.95" hidden="1" customHeight="1" x14ac:dyDescent="0.25">
      <c r="A2501" s="7" t="str">
        <f>LEFT(B2501,IFERROR(FIND("X",B2501,7),FIND("Z",B2501,7))-1)&amp;".IB"</f>
        <v>190307.IB</v>
      </c>
      <c r="B2501" s="3" t="s">
        <v>121</v>
      </c>
      <c r="C2501" s="3" t="s">
        <v>122</v>
      </c>
      <c r="D2501" s="5">
        <v>43851</v>
      </c>
      <c r="E2501" s="5">
        <v>43852</v>
      </c>
      <c r="F2501" s="4">
        <v>40</v>
      </c>
      <c r="G2501" s="4">
        <v>1</v>
      </c>
      <c r="H2501" s="3" t="s">
        <v>25</v>
      </c>
      <c r="I2501" s="3" t="s">
        <v>22</v>
      </c>
      <c r="J2501" s="4">
        <v>2.2006000000000001</v>
      </c>
      <c r="K2501" s="30">
        <v>3.72</v>
      </c>
      <c r="L2501" s="4"/>
      <c r="M2501" s="4">
        <v>1.01</v>
      </c>
      <c r="N2501" s="84">
        <f>[1]!b_anal_modidura_cnbd(A2501,D2501,1)</f>
        <v>0.75409999999999999</v>
      </c>
      <c r="O2501" s="85">
        <f>[1]!b_anal_yield_cnbd(A2501,D2501-1,1)</f>
        <v>2.35</v>
      </c>
      <c r="P2501" s="86">
        <f>IF(U:U="国开1",0.09/N2501+J2501,IF(U:U="国开3",0.14/N2501+J2501,IF(U:U="国开5",0.24/N2501+J2501,IF(U:U="国开7",0.24/N2501+J2501,IF(U:U="国开10",0.29/N2501+J2501,IF(U:U="口行1",0.08/N2501+J2501,IF(U:U="口行2",0.08/N2501+J2501,IF(U:U="口行3",0.08/N2501+J2501,IF(U:U="口行5",0.13/N2501+J2501,IF(U:U="口行7",0.13/N2501+J2501,IF(U:U="口行10",0.18/N2501+J2501,IF(U:U="农发1",0.09/N2501+J2501,IF(U:U="农发2",0.09/N2501+J2501,IF(U:U="农发3",0.09/N2501+J2501,IF(U:U="农发5",0.14/N2501+J2501,IF(U:U="农发7",0.19/N2501+J2501,IF(U:U="农发10",0.19/N2501+J2501,IF(U:U="农发20",0.24/N2501+J2501,IF(U:U="国债1",0.05/N2501+J2501,IF(U:U="国债2",0.05/N2501+J2501,IF(U:U="国债3",0.05/N2501+J2501,IF(U:U="国开0",0,IF(U:U="农发0",0,IF(U:U="国债0",0,IF(U:U="口行0",0,0.1/N2501+J2501)))))))))))))))))))))))))</f>
        <v>2.3066867258984223</v>
      </c>
      <c r="Q2501" s="87">
        <v>2.355</v>
      </c>
      <c r="R2501" s="88">
        <f t="shared" si="87"/>
        <v>-4.3313274101577814</v>
      </c>
      <c r="S2501" s="88">
        <f t="shared" si="88"/>
        <v>-4.8313274101577708</v>
      </c>
      <c r="T2501" s="15"/>
      <c r="U2501" s="1" t="str">
        <f>IF(I:I="国家开发银行","国开",IF(I:I="中国进出口银行","口行",IF(I:I="中国农业发展银行","农发","国债")))&amp;IF(G:G&lt;1,"0",G2501)</f>
        <v>口行1</v>
      </c>
      <c r="V2501" s="5">
        <v>43973</v>
      </c>
      <c r="W2501" s="21" t="e">
        <v>#NAME?</v>
      </c>
      <c r="X2501" s="22">
        <v>1.46</v>
      </c>
    </row>
    <row r="2502" spans="1:24" ht="15.95" hidden="1" customHeight="1" x14ac:dyDescent="0.25">
      <c r="A2502" s="7" t="str">
        <f>B2502</f>
        <v>200301.IB</v>
      </c>
      <c r="B2502" s="3" t="s">
        <v>154</v>
      </c>
      <c r="C2502" s="3" t="s">
        <v>155</v>
      </c>
      <c r="D2502" s="5">
        <v>43867</v>
      </c>
      <c r="E2502" s="5">
        <v>43871</v>
      </c>
      <c r="F2502" s="4">
        <v>30</v>
      </c>
      <c r="G2502" s="4">
        <v>1</v>
      </c>
      <c r="H2502" s="3" t="s">
        <v>25</v>
      </c>
      <c r="I2502" s="3" t="s">
        <v>22</v>
      </c>
      <c r="J2502" s="10">
        <f>[1]!b_info_couponrate(B2502)</f>
        <v>1.61</v>
      </c>
      <c r="K2502" s="30">
        <v>12.35</v>
      </c>
      <c r="L2502" s="4"/>
      <c r="M2502" s="4">
        <v>1.3</v>
      </c>
      <c r="N2502" s="84">
        <f>[1]!b_anal_modidura_cnbd(A2502,E2502,1)</f>
        <v>0.98</v>
      </c>
      <c r="O2502" s="89">
        <v>2.1145</v>
      </c>
      <c r="P2502" s="86">
        <f>IF(U:U="国开1",0.09/N2502+J2502,IF(U:U="国开3",0.14/N2502+J2502,IF(U:U="国开5",0.24/N2502+J2502,IF(U:U="国开7",0.24/N2502+J2502,IF(U:U="国开10",0.29/N2502+J2502,IF(U:U="口行1",0.08/N2502+J2502,IF(U:U="口行2",0.08/N2502+J2502,IF(U:U="口行3",0.08/N2502+J2502,IF(U:U="口行5",0.13/N2502+J2502,IF(U:U="口行7",0.13/N2502+J2502,IF(U:U="口行10",0.18/N2502+J2502,IF(U:U="农发1",0.09/N2502+J2502,IF(U:U="农发2",0.09/N2502+J2502,IF(U:U="农发3",0.09/N2502+J2502,IF(U:U="农发5",0.14/N2502+J2502,IF(U:U="农发7",0.19/N2502+J2502,IF(U:U="农发10",0.19/N2502+J2502,IF(U:U="农发20",0.24/N2502+J2502,IF(U:U="国债1",0.05/N2502+J2502,IF(U:U="国债2",0.05/N2502+J2502,IF(U:U="国债3",0.05/N2502+J2502,IF(U:U="国开0",0,IF(U:U="农发0",0,IF(U:U="国债0",0,IF(U:U="口行0",0,0.1/N2502+J2502)))))))))))))))))))))))))</f>
        <v>1.6916326530612247</v>
      </c>
      <c r="Q2502" s="87">
        <v>2.11</v>
      </c>
      <c r="R2502" s="88">
        <f t="shared" si="87"/>
        <v>-42.286734693877534</v>
      </c>
      <c r="S2502" s="88">
        <f t="shared" si="88"/>
        <v>-41.836734693877517</v>
      </c>
      <c r="T2502" s="15"/>
      <c r="U2502" s="1" t="str">
        <f>IF(I:I="国家开发银行","国开",IF(I:I="中国进出口银行","口行",IF(I:I="中国农业发展银行","农发","国债")))&amp;IF(G:G&lt;1,"0",G2502)</f>
        <v>口行1</v>
      </c>
      <c r="V2502" s="5">
        <v>43980</v>
      </c>
      <c r="W2502" s="21" t="e">
        <v>#NAME?</v>
      </c>
      <c r="X2502" s="22">
        <v>1.68</v>
      </c>
    </row>
    <row r="2503" spans="1:24" ht="15.95" hidden="1" customHeight="1" x14ac:dyDescent="0.25">
      <c r="A2503" s="7" t="str">
        <f>LEFT(B2503,IFERROR(FIND("X",B2503,7),FIND("Z",B2503,7))-1)&amp;".IB"</f>
        <v>200301.IB</v>
      </c>
      <c r="B2503" s="3" t="s">
        <v>182</v>
      </c>
      <c r="C2503" s="3" t="s">
        <v>183</v>
      </c>
      <c r="D2503" s="5">
        <v>43874</v>
      </c>
      <c r="E2503" s="5">
        <v>43878</v>
      </c>
      <c r="F2503" s="4">
        <v>40</v>
      </c>
      <c r="G2503" s="4">
        <v>1</v>
      </c>
      <c r="H2503" s="3" t="s">
        <v>25</v>
      </c>
      <c r="I2503" s="3" t="s">
        <v>22</v>
      </c>
      <c r="J2503" s="4">
        <v>1.7036</v>
      </c>
      <c r="K2503" s="30">
        <v>4.71</v>
      </c>
      <c r="L2503" s="4"/>
      <c r="M2503" s="4">
        <v>2.08</v>
      </c>
      <c r="N2503" s="84">
        <f>[1]!b_anal_modidura_cnbd(A2503,D2503,1)</f>
        <v>0.97250000000000003</v>
      </c>
      <c r="O2503" s="85">
        <f>[1]!b_anal_yield_cnbd(A2503,D2503-1,1)</f>
        <v>1.9987999999999999</v>
      </c>
      <c r="P2503" s="86">
        <f>IF(U:U="国开1",0.09/N2503+J2503,IF(U:U="国开3",0.14/N2503+J2503,IF(U:U="国开5",0.24/N2503+J2503,IF(U:U="国开7",0.24/N2503+J2503,IF(U:U="国开10",0.29/N2503+J2503,IF(U:U="口行1",0.08/N2503+J2503,IF(U:U="口行2",0.08/N2503+J2503,IF(U:U="口行3",0.08/N2503+J2503,IF(U:U="口行5",0.13/N2503+J2503,IF(U:U="口行7",0.13/N2503+J2503,IF(U:U="口行10",0.18/N2503+J2503,IF(U:U="农发1",0.09/N2503+J2503,IF(U:U="农发2",0.09/N2503+J2503,IF(U:U="农发3",0.09/N2503+J2503,IF(U:U="农发5",0.14/N2503+J2503,IF(U:U="农发7",0.19/N2503+J2503,IF(U:U="农发10",0.19/N2503+J2503,IF(U:U="农发20",0.24/N2503+J2503,IF(U:U="国债1",0.05/N2503+J2503,IF(U:U="国债2",0.05/N2503+J2503,IF(U:U="国债3",0.05/N2503+J2503,IF(U:U="国开0",0,IF(U:U="农发0",0,IF(U:U="国债0",0,IF(U:U="口行0",0,0.1/N2503+J2503)))))))))))))))))))))))))</f>
        <v>1.7858622107969151</v>
      </c>
      <c r="Q2503" s="87">
        <v>2</v>
      </c>
      <c r="R2503" s="88">
        <f t="shared" si="87"/>
        <v>-21.293778920308483</v>
      </c>
      <c r="S2503" s="88">
        <f t="shared" si="88"/>
        <v>-21.413778920308491</v>
      </c>
      <c r="T2503" s="15"/>
      <c r="U2503" s="1" t="str">
        <f>IF(I:I="国家开发银行","国开",IF(I:I="中国进出口银行","口行",IF(I:I="中国农业发展银行","农发","国债")))&amp;IF(G:G&lt;1,"0",G2503)</f>
        <v>口行1</v>
      </c>
      <c r="V2503" s="5">
        <v>43987</v>
      </c>
      <c r="W2503" s="21" t="e">
        <v>#NAME?</v>
      </c>
      <c r="X2503" s="22">
        <v>2.25</v>
      </c>
    </row>
    <row r="2504" spans="1:24" ht="15.95" hidden="1" customHeight="1" x14ac:dyDescent="0.25">
      <c r="A2504" s="7" t="str">
        <f>B2504</f>
        <v>200304.IB</v>
      </c>
      <c r="B2504" s="3" t="s">
        <v>216</v>
      </c>
      <c r="C2504" s="3" t="s">
        <v>217</v>
      </c>
      <c r="D2504" s="5">
        <v>43881</v>
      </c>
      <c r="E2504" s="5">
        <v>43885</v>
      </c>
      <c r="F2504" s="4">
        <v>40</v>
      </c>
      <c r="G2504" s="4">
        <v>1</v>
      </c>
      <c r="H2504" s="3" t="s">
        <v>25</v>
      </c>
      <c r="I2504" s="3" t="s">
        <v>22</v>
      </c>
      <c r="J2504" s="10">
        <f>[1]!b_info_couponrate(B2504)</f>
        <v>1.95</v>
      </c>
      <c r="K2504" s="30">
        <v>3.75</v>
      </c>
      <c r="L2504" s="4"/>
      <c r="M2504" s="4">
        <v>2</v>
      </c>
      <c r="N2504" s="84">
        <f>[1]!b_anal_modidura_cnbd(A2504,E2504,1)</f>
        <v>0.98029999999999995</v>
      </c>
      <c r="O2504" s="89">
        <v>2</v>
      </c>
      <c r="P2504" s="86">
        <f>IF(U:U="国开1",0.09/N2504+J2504,IF(U:U="国开3",0.14/N2504+J2504,IF(U:U="国开5",0.24/N2504+J2504,IF(U:U="国开7",0.24/N2504+J2504,IF(U:U="国开10",0.29/N2504+J2504,IF(U:U="口行1",0.08/N2504+J2504,IF(U:U="口行2",0.08/N2504+J2504,IF(U:U="口行3",0.08/N2504+J2504,IF(U:U="口行5",0.13/N2504+J2504,IF(U:U="口行7",0.13/N2504+J2504,IF(U:U="口行10",0.18/N2504+J2504,IF(U:U="农发1",0.09/N2504+J2504,IF(U:U="农发2",0.09/N2504+J2504,IF(U:U="农发3",0.09/N2504+J2504,IF(U:U="农发5",0.14/N2504+J2504,IF(U:U="农发7",0.19/N2504+J2504,IF(U:U="农发10",0.19/N2504+J2504,IF(U:U="农发20",0.24/N2504+J2504,IF(U:U="国债1",0.05/N2504+J2504,IF(U:U="国债2",0.05/N2504+J2504,IF(U:U="国债3",0.05/N2504+J2504,IF(U:U="国开0",0,IF(U:U="农发0",0,IF(U:U="国债0",0,IF(U:U="口行0",0,0.1/N2504+J2504)))))))))))))))))))))))))</f>
        <v>2.0316076711210855</v>
      </c>
      <c r="Q2504" s="87">
        <v>2.0499999999999998</v>
      </c>
      <c r="R2504" s="88">
        <f t="shared" si="87"/>
        <v>3.1607671121085534</v>
      </c>
      <c r="S2504" s="88">
        <f t="shared" si="88"/>
        <v>-1.8392328878914288</v>
      </c>
      <c r="T2504" s="15"/>
      <c r="U2504" s="1" t="str">
        <f>IF(I:I="国家开发银行","国开",IF(I:I="中国进出口银行","口行",IF(I:I="中国农业发展银行","农发","国债")))&amp;IF(G:G&lt;1,"0",G2504)</f>
        <v>口行1</v>
      </c>
      <c r="V2504" s="5">
        <v>43882</v>
      </c>
      <c r="W2504" s="21">
        <v>2.4830999999999999</v>
      </c>
      <c r="X2504" s="22">
        <v>2.5</v>
      </c>
    </row>
    <row r="2505" spans="1:24" ht="15.95" hidden="1" customHeight="1" x14ac:dyDescent="0.25">
      <c r="A2505" s="7" t="str">
        <f>LEFT(B2505,IFERROR(FIND("X",B2505,7),FIND("Z",B2505,7))-1)&amp;".IB"</f>
        <v>200301.IB</v>
      </c>
      <c r="B2505" s="3" t="s">
        <v>236</v>
      </c>
      <c r="C2505" s="3" t="s">
        <v>237</v>
      </c>
      <c r="D2505" s="5">
        <v>43882</v>
      </c>
      <c r="E2505" s="5">
        <v>43885</v>
      </c>
      <c r="F2505" s="4">
        <v>30</v>
      </c>
      <c r="G2505" s="4">
        <v>1</v>
      </c>
      <c r="H2505" s="3" t="s">
        <v>25</v>
      </c>
      <c r="I2505" s="3" t="s">
        <v>22</v>
      </c>
      <c r="J2505" s="4">
        <v>1.7798</v>
      </c>
      <c r="K2505" s="30">
        <v>7.62</v>
      </c>
      <c r="L2505" s="4"/>
      <c r="M2505" s="4">
        <v>4.17</v>
      </c>
      <c r="N2505" s="84">
        <f>[1]!b_anal_modidura_cnbd(A2505,D2505,1)</f>
        <v>0.95120000000000005</v>
      </c>
      <c r="O2505" s="85">
        <f>[1]!b_anal_yield_cnbd(A2505,D2505-1,1)</f>
        <v>2.0173000000000001</v>
      </c>
      <c r="P2505" s="86">
        <f>IF(U:U="国开1",0.09/N2505+J2505,IF(U:U="国开3",0.14/N2505+J2505,IF(U:U="国开5",0.24/N2505+J2505,IF(U:U="国开7",0.24/N2505+J2505,IF(U:U="国开10",0.29/N2505+J2505,IF(U:U="口行1",0.08/N2505+J2505,IF(U:U="口行2",0.08/N2505+J2505,IF(U:U="口行3",0.08/N2505+J2505,IF(U:U="口行5",0.13/N2505+J2505,IF(U:U="口行7",0.13/N2505+J2505,IF(U:U="口行10",0.18/N2505+J2505,IF(U:U="农发1",0.09/N2505+J2505,IF(U:U="农发2",0.09/N2505+J2505,IF(U:U="农发3",0.09/N2505+J2505,IF(U:U="农发5",0.14/N2505+J2505,IF(U:U="农发7",0.19/N2505+J2505,IF(U:U="农发10",0.19/N2505+J2505,IF(U:U="农发20",0.24/N2505+J2505,IF(U:U="国债1",0.05/N2505+J2505,IF(U:U="国债2",0.05/N2505+J2505,IF(U:U="国债3",0.05/N2505+J2505,IF(U:U="国开0",0,IF(U:U="农发0",0,IF(U:U="国债0",0,IF(U:U="口行0",0,0.1/N2505+J2505)))))))))))))))))))))))))</f>
        <v>1.8639042893187554</v>
      </c>
      <c r="Q2505" s="87">
        <v>2.02</v>
      </c>
      <c r="R2505" s="88">
        <f t="shared" si="87"/>
        <v>-15.339571068124469</v>
      </c>
      <c r="S2505" s="88">
        <f t="shared" si="88"/>
        <v>-15.609571068124461</v>
      </c>
      <c r="T2505" s="15"/>
      <c r="U2505" s="1" t="str">
        <f>IF(I:I="国家开发银行","国开",IF(I:I="中国进出口银行","口行",IF(I:I="中国农业发展银行","农发","国债")))&amp;IF(G:G&lt;1,"0",G2505)</f>
        <v>口行1</v>
      </c>
      <c r="V2505" s="5">
        <v>43889</v>
      </c>
      <c r="W2505" s="21">
        <v>2.4904999999999999</v>
      </c>
      <c r="X2505" s="22">
        <v>2.4750000000000001</v>
      </c>
    </row>
    <row r="2506" spans="1:24" ht="15.95" hidden="1" customHeight="1" x14ac:dyDescent="0.25">
      <c r="A2506" s="7" t="str">
        <f>LEFT(B2506,IFERROR(FIND("X",B2506,7),FIND("Z",B2506,7))-1)&amp;".IB"</f>
        <v>200304.IB</v>
      </c>
      <c r="B2506" s="3" t="s">
        <v>269</v>
      </c>
      <c r="C2506" s="3" t="s">
        <v>270</v>
      </c>
      <c r="D2506" s="5">
        <v>43889</v>
      </c>
      <c r="E2506" s="5">
        <v>43892</v>
      </c>
      <c r="F2506" s="4">
        <v>40</v>
      </c>
      <c r="G2506" s="4">
        <v>1</v>
      </c>
      <c r="H2506" s="3" t="s">
        <v>25</v>
      </c>
      <c r="I2506" s="3" t="s">
        <v>22</v>
      </c>
      <c r="J2506" s="4">
        <v>2.0608</v>
      </c>
      <c r="K2506" s="30">
        <v>3.2</v>
      </c>
      <c r="L2506" s="4"/>
      <c r="M2506" s="4">
        <v>1.64</v>
      </c>
      <c r="N2506" s="84">
        <f>[1]!b_anal_modidura_cnbd(A2506,D2506,1)</f>
        <v>0.96950000000000003</v>
      </c>
      <c r="O2506" s="85">
        <f>[1]!b_anal_yield_cnbd(A2506,D2506-1,1)</f>
        <v>2.0503</v>
      </c>
      <c r="P2506" s="86">
        <f>IF(U:U="国开1",0.09/N2506+J2506,IF(U:U="国开3",0.14/N2506+J2506,IF(U:U="国开5",0.24/N2506+J2506,IF(U:U="国开7",0.24/N2506+J2506,IF(U:U="国开10",0.29/N2506+J2506,IF(U:U="口行1",0.08/N2506+J2506,IF(U:U="口行2",0.08/N2506+J2506,IF(U:U="口行3",0.08/N2506+J2506,IF(U:U="口行5",0.13/N2506+J2506,IF(U:U="口行7",0.13/N2506+J2506,IF(U:U="口行10",0.18/N2506+J2506,IF(U:U="农发1",0.09/N2506+J2506,IF(U:U="农发2",0.09/N2506+J2506,IF(U:U="农发3",0.09/N2506+J2506,IF(U:U="农发5",0.14/N2506+J2506,IF(U:U="农发7",0.19/N2506+J2506,IF(U:U="农发10",0.19/N2506+J2506,IF(U:U="农发20",0.24/N2506+J2506,IF(U:U="国债1",0.05/N2506+J2506,IF(U:U="国债2",0.05/N2506+J2506,IF(U:U="国债3",0.05/N2506+J2506,IF(U:U="国开0",0,IF(U:U="农发0",0,IF(U:U="国债0",0,IF(U:U="口行0",0,0.1/N2506+J2506)))))))))))))))))))))))))</f>
        <v>2.1433167612171222</v>
      </c>
      <c r="Q2506" s="87">
        <v>2.04</v>
      </c>
      <c r="R2506" s="88">
        <f t="shared" si="87"/>
        <v>9.3016761217122212</v>
      </c>
      <c r="S2506" s="88">
        <f t="shared" si="88"/>
        <v>10.331676121712219</v>
      </c>
      <c r="T2506" s="15"/>
      <c r="U2506" s="1" t="str">
        <f>IF(I:I="国家开发银行","国开",IF(I:I="中国进出口银行","口行",IF(I:I="中国农业发展银行","农发","国债")))&amp;IF(G:G&lt;1,"0",G2506)</f>
        <v>口行1</v>
      </c>
      <c r="V2506" s="5">
        <v>43896</v>
      </c>
      <c r="W2506" s="21">
        <v>2.42</v>
      </c>
      <c r="X2506" s="22">
        <v>2.4</v>
      </c>
    </row>
    <row r="2507" spans="1:24" ht="15.95" hidden="1" customHeight="1" x14ac:dyDescent="0.25">
      <c r="A2507" s="7" t="str">
        <f>LEFT(B2507,IFERROR(FIND("X",B2507,7),FIND("Z",B2507,7))-1)&amp;".IB"</f>
        <v>200304.IB</v>
      </c>
      <c r="B2507" s="3" t="s">
        <v>317</v>
      </c>
      <c r="C2507" s="3" t="s">
        <v>318</v>
      </c>
      <c r="D2507" s="5">
        <v>43896</v>
      </c>
      <c r="E2507" s="5">
        <v>43899</v>
      </c>
      <c r="F2507" s="4">
        <v>30</v>
      </c>
      <c r="G2507" s="4">
        <v>1</v>
      </c>
      <c r="H2507" s="3" t="s">
        <v>25</v>
      </c>
      <c r="I2507" s="3" t="s">
        <v>22</v>
      </c>
      <c r="J2507" s="4">
        <v>1.9714</v>
      </c>
      <c r="K2507" s="30">
        <v>5.08</v>
      </c>
      <c r="L2507" s="4"/>
      <c r="M2507" s="4">
        <v>1.18</v>
      </c>
      <c r="N2507" s="84">
        <f>[1]!b_anal_modidura_cnbd(A2507,D2507,1)</f>
        <v>0.9506</v>
      </c>
      <c r="O2507" s="85">
        <f>[1]!b_anal_yield_cnbd(A2507,D2507-1,1)</f>
        <v>2.1385000000000001</v>
      </c>
      <c r="P2507" s="86">
        <f>IF(U:U="国开1",0.09/N2507+J2507,IF(U:U="国开3",0.14/N2507+J2507,IF(U:U="国开5",0.24/N2507+J2507,IF(U:U="国开7",0.24/N2507+J2507,IF(U:U="国开10",0.29/N2507+J2507,IF(U:U="口行1",0.08/N2507+J2507,IF(U:U="口行2",0.08/N2507+J2507,IF(U:U="口行3",0.08/N2507+J2507,IF(U:U="口行5",0.13/N2507+J2507,IF(U:U="口行7",0.13/N2507+J2507,IF(U:U="口行10",0.18/N2507+J2507,IF(U:U="农发1",0.09/N2507+J2507,IF(U:U="农发2",0.09/N2507+J2507,IF(U:U="农发3",0.09/N2507+J2507,IF(U:U="农发5",0.14/N2507+J2507,IF(U:U="农发7",0.19/N2507+J2507,IF(U:U="农发10",0.19/N2507+J2507,IF(U:U="农发20",0.24/N2507+J2507,IF(U:U="国债1",0.05/N2507+J2507,IF(U:U="国债2",0.05/N2507+J2507,IF(U:U="国债3",0.05/N2507+J2507,IF(U:U="国开0",0,IF(U:U="农发0",0,IF(U:U="国债0",0,IF(U:U="口行0",0,0.1/N2507+J2507)))))))))))))))))))))))))</f>
        <v>2.055557374289922</v>
      </c>
      <c r="Q2507" s="87">
        <v>2.12</v>
      </c>
      <c r="R2507" s="88">
        <f t="shared" si="87"/>
        <v>-8.2942625710078044</v>
      </c>
      <c r="S2507" s="88">
        <f t="shared" si="88"/>
        <v>-6.4442625710078083</v>
      </c>
      <c r="T2507" s="15"/>
      <c r="U2507" s="1" t="str">
        <f>IF(I:I="国家开发银行","国开",IF(I:I="中国进出口银行","口行",IF(I:I="中国农业发展银行","农发","国债")))&amp;IF(G:G&lt;1,"0",G2507)</f>
        <v>口行1</v>
      </c>
      <c r="V2507" s="5">
        <v>43903</v>
      </c>
      <c r="W2507" s="21">
        <v>2.3393000000000002</v>
      </c>
      <c r="X2507" s="22">
        <v>2.34</v>
      </c>
    </row>
    <row r="2508" spans="1:24" ht="15.95" hidden="1" customHeight="1" x14ac:dyDescent="0.25">
      <c r="A2508" s="7" t="str">
        <f>LEFT(B2508,IFERROR(FIND("X",B2508,7),FIND("Z",B2508,7))-1)&amp;".IB"</f>
        <v>200304.IB</v>
      </c>
      <c r="B2508" s="3" t="s">
        <v>361</v>
      </c>
      <c r="C2508" s="3" t="s">
        <v>362</v>
      </c>
      <c r="D2508" s="5">
        <v>43903</v>
      </c>
      <c r="E2508" s="5">
        <v>43906</v>
      </c>
      <c r="F2508" s="4">
        <v>30</v>
      </c>
      <c r="G2508" s="4">
        <v>1</v>
      </c>
      <c r="H2508" s="3" t="s">
        <v>25</v>
      </c>
      <c r="I2508" s="3" t="s">
        <v>22</v>
      </c>
      <c r="J2508" s="4">
        <v>1.9239999999999999</v>
      </c>
      <c r="K2508" s="30">
        <v>6.1</v>
      </c>
      <c r="L2508" s="4"/>
      <c r="M2508" s="4">
        <v>30</v>
      </c>
      <c r="N2508" s="84">
        <f>[1]!b_anal_modidura_cnbd(A2508,D2508,1)</f>
        <v>0.93240000000000001</v>
      </c>
      <c r="O2508" s="85">
        <f>[1]!b_anal_yield_cnbd(A2508,D2508-1,1)</f>
        <v>2.0844</v>
      </c>
      <c r="P2508" s="86">
        <f>IF(U:U="国开1",0.09/N2508+J2508,IF(U:U="国开3",0.14/N2508+J2508,IF(U:U="国开5",0.24/N2508+J2508,IF(U:U="国开7",0.24/N2508+J2508,IF(U:U="国开10",0.29/N2508+J2508,IF(U:U="口行1",0.08/N2508+J2508,IF(U:U="口行2",0.08/N2508+J2508,IF(U:U="口行3",0.08/N2508+J2508,IF(U:U="口行5",0.13/N2508+J2508,IF(U:U="口行7",0.13/N2508+J2508,IF(U:U="口行10",0.18/N2508+J2508,IF(U:U="农发1",0.09/N2508+J2508,IF(U:U="农发2",0.09/N2508+J2508,IF(U:U="农发3",0.09/N2508+J2508,IF(U:U="农发5",0.14/N2508+J2508,IF(U:U="农发7",0.19/N2508+J2508,IF(U:U="农发10",0.19/N2508+J2508,IF(U:U="农发20",0.24/N2508+J2508,IF(U:U="国债1",0.05/N2508+J2508,IF(U:U="国债2",0.05/N2508+J2508,IF(U:U="国债3",0.05/N2508+J2508,IF(U:U="国开0",0,IF(U:U="农发0",0,IF(U:U="国债0",0,IF(U:U="口行0",0,0.1/N2508+J2508)))))))))))))))))))))))))</f>
        <v>2.0098000858000855</v>
      </c>
      <c r="Q2508" s="87">
        <v>2.08</v>
      </c>
      <c r="R2508" s="88">
        <f t="shared" si="87"/>
        <v>-7.4599914199914519</v>
      </c>
      <c r="S2508" s="88">
        <f t="shared" si="88"/>
        <v>-7.0199914199914559</v>
      </c>
      <c r="T2508" s="15"/>
      <c r="U2508" s="1" t="str">
        <f>IF(I:I="国家开发银行","国开",IF(I:I="中国进出口银行","口行",IF(I:I="中国农业发展银行","农发","国债")))&amp;IF(G:G&lt;1,"0",G2508)</f>
        <v>口行1</v>
      </c>
      <c r="V2508" s="5">
        <v>43910</v>
      </c>
      <c r="W2508" s="21">
        <v>2.38</v>
      </c>
      <c r="X2508" s="22">
        <v>2.37</v>
      </c>
    </row>
    <row r="2509" spans="1:24" ht="15.95" hidden="1" customHeight="1" x14ac:dyDescent="0.25">
      <c r="A2509" s="7" t="str">
        <f>LEFT(B2509,IFERROR(FIND("X",B2509,7),FIND("Z",B2509,7))-1)&amp;".IB"</f>
        <v>200304.IB</v>
      </c>
      <c r="B2509" s="3" t="s">
        <v>402</v>
      </c>
      <c r="C2509" s="3" t="s">
        <v>403</v>
      </c>
      <c r="D2509" s="5">
        <v>43910</v>
      </c>
      <c r="E2509" s="5">
        <v>43913</v>
      </c>
      <c r="F2509" s="4">
        <v>30</v>
      </c>
      <c r="G2509" s="4">
        <v>1</v>
      </c>
      <c r="H2509" s="3" t="s">
        <v>25</v>
      </c>
      <c r="I2509" s="3" t="s">
        <v>22</v>
      </c>
      <c r="J2509" s="4">
        <v>1.7462</v>
      </c>
      <c r="K2509" s="30">
        <v>7.19</v>
      </c>
      <c r="L2509" s="4"/>
      <c r="M2509" s="4">
        <v>2.2000000000000002</v>
      </c>
      <c r="N2509" s="84">
        <f>[1]!b_anal_modidura_cnbd(A2509,D2509,1)</f>
        <v>0.91479999999999995</v>
      </c>
      <c r="O2509" s="85">
        <f>[1]!b_anal_yield_cnbd(A2509,D2509-1,1)</f>
        <v>2.0381999999999998</v>
      </c>
      <c r="P2509" s="86">
        <f>IF(U:U="国开1",0.09/N2509+J2509,IF(U:U="国开3",0.14/N2509+J2509,IF(U:U="国开5",0.24/N2509+J2509,IF(U:U="国开7",0.24/N2509+J2509,IF(U:U="国开10",0.29/N2509+J2509,IF(U:U="口行1",0.08/N2509+J2509,IF(U:U="口行2",0.08/N2509+J2509,IF(U:U="口行3",0.08/N2509+J2509,IF(U:U="口行5",0.13/N2509+J2509,IF(U:U="口行7",0.13/N2509+J2509,IF(U:U="口行10",0.18/N2509+J2509,IF(U:U="农发1",0.09/N2509+J2509,IF(U:U="农发2",0.09/N2509+J2509,IF(U:U="农发3",0.09/N2509+J2509,IF(U:U="农发5",0.14/N2509+J2509,IF(U:U="农发7",0.19/N2509+J2509,IF(U:U="农发10",0.19/N2509+J2509,IF(U:U="农发20",0.24/N2509+J2509,IF(U:U="国债1",0.05/N2509+J2509,IF(U:U="国债2",0.05/N2509+J2509,IF(U:U="国债3",0.05/N2509+J2509,IF(U:U="国开0",0,IF(U:U="农发0",0,IF(U:U="国债0",0,IF(U:U="口行0",0,0.1/N2509+J2509)))))))))))))))))))))))))</f>
        <v>1.8336508089199826</v>
      </c>
      <c r="Q2509" s="87">
        <v>1.98</v>
      </c>
      <c r="R2509" s="88">
        <f t="shared" si="87"/>
        <v>-20.454919108001725</v>
      </c>
      <c r="S2509" s="88">
        <f t="shared" si="88"/>
        <v>-14.634919108001743</v>
      </c>
      <c r="T2509" s="15"/>
      <c r="U2509" s="1" t="str">
        <f>IF(I:I="国家开发银行","国开",IF(I:I="中国进出口银行","口行",IF(I:I="中国农业发展银行","农发","国债")))&amp;IF(G:G&lt;1,"0",G2509)</f>
        <v>口行1</v>
      </c>
      <c r="V2509" s="5">
        <v>43917</v>
      </c>
      <c r="W2509" s="21">
        <v>2.2200000000000002</v>
      </c>
      <c r="X2509" s="22">
        <v>2.2000000000000002</v>
      </c>
    </row>
    <row r="2510" spans="1:24" ht="15.95" hidden="1" customHeight="1" x14ac:dyDescent="0.25">
      <c r="A2510" s="7" t="str">
        <f>B2510</f>
        <v>200306.IB</v>
      </c>
      <c r="B2510" s="3" t="s">
        <v>434</v>
      </c>
      <c r="C2510" s="3" t="s">
        <v>435</v>
      </c>
      <c r="D2510" s="5">
        <v>43917</v>
      </c>
      <c r="E2510" s="5">
        <v>43920</v>
      </c>
      <c r="F2510" s="4">
        <v>30</v>
      </c>
      <c r="G2510" s="4">
        <v>1</v>
      </c>
      <c r="H2510" s="3" t="s">
        <v>266</v>
      </c>
      <c r="I2510" s="3" t="s">
        <v>22</v>
      </c>
      <c r="J2510" s="10">
        <f>[1]!b_info_couponrate(B2510)</f>
        <v>1.63</v>
      </c>
      <c r="K2510" s="30">
        <v>4.8600000000000003</v>
      </c>
      <c r="L2510" s="4"/>
      <c r="M2510" s="4">
        <v>1</v>
      </c>
      <c r="N2510" s="84">
        <f>[1]!b_anal_modidura_cnbd(A2510,E2510,1)</f>
        <v>0.98170000000000002</v>
      </c>
      <c r="O2510" s="89">
        <v>1.7995000000000001</v>
      </c>
      <c r="P2510" s="86">
        <f>IF(U:U="国开1",0.09/N2510+J2510,IF(U:U="国开3",0.14/N2510+J2510,IF(U:U="国开5",0.24/N2510+J2510,IF(U:U="国开7",0.24/N2510+J2510,IF(U:U="国开10",0.29/N2510+J2510,IF(U:U="口行1",0.08/N2510+J2510,IF(U:U="口行2",0.08/N2510+J2510,IF(U:U="口行3",0.08/N2510+J2510,IF(U:U="口行5",0.13/N2510+J2510,IF(U:U="口行7",0.13/N2510+J2510,IF(U:U="口行10",0.18/N2510+J2510,IF(U:U="农发1",0.09/N2510+J2510,IF(U:U="农发2",0.09/N2510+J2510,IF(U:U="农发3",0.09/N2510+J2510,IF(U:U="农发5",0.14/N2510+J2510,IF(U:U="农发7",0.19/N2510+J2510,IF(U:U="农发10",0.19/N2510+J2510,IF(U:U="农发20",0.24/N2510+J2510,IF(U:U="国债1",0.05/N2510+J2510,IF(U:U="国债2",0.05/N2510+J2510,IF(U:U="国债3",0.05/N2510+J2510,IF(U:U="国开0",0,IF(U:U="农发0",0,IF(U:U="国债0",0,IF(U:U="口行0",0,0.1/N2510+J2510)))))))))))))))))))))))))</f>
        <v>1.7114912906183151</v>
      </c>
      <c r="Q2510" s="87">
        <v>1.8</v>
      </c>
      <c r="R2510" s="88">
        <f t="shared" si="87"/>
        <v>-8.8008709381685044</v>
      </c>
      <c r="S2510" s="88">
        <f t="shared" si="88"/>
        <v>-8.850870938168498</v>
      </c>
      <c r="T2510" s="15"/>
      <c r="U2510" s="1" t="str">
        <f>IF(I:I="国家开发银行","国开",IF(I:I="中国进出口银行","口行",IF(I:I="中国农业发展银行","农发","国债")))&amp;IF(G:G&lt;1,"0",G2510)</f>
        <v>口行1</v>
      </c>
      <c r="V2510" s="5">
        <v>43924</v>
      </c>
      <c r="W2510" s="24">
        <v>2.12</v>
      </c>
      <c r="X2510" s="22">
        <v>2.13</v>
      </c>
    </row>
    <row r="2511" spans="1:24" ht="15.95" hidden="1" customHeight="1" x14ac:dyDescent="0.25">
      <c r="A2511" s="7" t="str">
        <f t="shared" ref="A2511:A2519" si="89">LEFT(B2511,IFERROR(FIND("X",B2511,7),FIND("Z",B2511,7))-1)&amp;".IB"</f>
        <v>200306.IB</v>
      </c>
      <c r="B2511" s="3" t="s">
        <v>487</v>
      </c>
      <c r="C2511" s="3" t="s">
        <v>488</v>
      </c>
      <c r="D2511" s="5">
        <v>43924</v>
      </c>
      <c r="E2511" s="5">
        <v>43928</v>
      </c>
      <c r="F2511" s="4">
        <v>30</v>
      </c>
      <c r="G2511" s="4">
        <v>1</v>
      </c>
      <c r="H2511" s="3" t="s">
        <v>266</v>
      </c>
      <c r="I2511" s="3" t="s">
        <v>22</v>
      </c>
      <c r="J2511" s="4">
        <v>1.5316000000000001</v>
      </c>
      <c r="K2511" s="30">
        <v>4.9000000000000004</v>
      </c>
      <c r="L2511" s="4"/>
      <c r="M2511" s="4">
        <v>2.2200000000000002</v>
      </c>
      <c r="N2511" s="84">
        <f>[1]!b_anal_modidura_cnbd(A2511,D2511,1)</f>
        <v>0.97289999999999999</v>
      </c>
      <c r="O2511" s="85">
        <f>[1]!b_anal_yield_cnbd(A2511,D2511-1,1)</f>
        <v>1.7068000000000001</v>
      </c>
      <c r="P2511" s="86">
        <f>IF(U:U="国开1",0.09/N2511+J2511,IF(U:U="国开3",0.14/N2511+J2511,IF(U:U="国开5",0.24/N2511+J2511,IF(U:U="国开7",0.24/N2511+J2511,IF(U:U="国开10",0.29/N2511+J2511,IF(U:U="口行1",0.08/N2511+J2511,IF(U:U="口行2",0.08/N2511+J2511,IF(U:U="口行3",0.08/N2511+J2511,IF(U:U="口行5",0.13/N2511+J2511,IF(U:U="口行7",0.13/N2511+J2511,IF(U:U="口行10",0.18/N2511+J2511,IF(U:U="农发1",0.09/N2511+J2511,IF(U:U="农发2",0.09/N2511+J2511,IF(U:U="农发3",0.09/N2511+J2511,IF(U:U="农发5",0.14/N2511+J2511,IF(U:U="农发7",0.19/N2511+J2511,IF(U:U="农发10",0.19/N2511+J2511,IF(U:U="农发20",0.24/N2511+J2511,IF(U:U="国债1",0.05/N2511+J2511,IF(U:U="国债2",0.05/N2511+J2511,IF(U:U="国债3",0.05/N2511+J2511,IF(U:U="国开0",0,IF(U:U="农发0",0,IF(U:U="国债0",0,IF(U:U="口行0",0,0.1/N2511+J2511)))))))))))))))))))))))))</f>
        <v>1.6138283893514236</v>
      </c>
      <c r="Q2511" s="87">
        <v>1.7</v>
      </c>
      <c r="R2511" s="88">
        <f t="shared" si="87"/>
        <v>-9.2971610648576508</v>
      </c>
      <c r="S2511" s="88">
        <f t="shared" si="88"/>
        <v>-8.6171610648576369</v>
      </c>
      <c r="T2511" s="15"/>
      <c r="U2511" s="1" t="str">
        <f>IF(I:I="国家开发银行","国开",IF(I:I="中国进出口银行","口行",IF(I:I="中国农业发展银行","农发","国债")))&amp;IF(G:G&lt;1,"0",G2511)</f>
        <v>口行1</v>
      </c>
      <c r="V2511" s="5">
        <v>43931</v>
      </c>
      <c r="W2511" s="21">
        <v>1.7804</v>
      </c>
      <c r="X2511" s="22">
        <v>1.8</v>
      </c>
    </row>
    <row r="2512" spans="1:24" ht="15.95" hidden="1" customHeight="1" x14ac:dyDescent="0.25">
      <c r="A2512" s="7" t="str">
        <f t="shared" si="89"/>
        <v>200306.IB</v>
      </c>
      <c r="B2512" s="3" t="s">
        <v>525</v>
      </c>
      <c r="C2512" s="3" t="s">
        <v>526</v>
      </c>
      <c r="D2512" s="5">
        <v>43931</v>
      </c>
      <c r="E2512" s="5">
        <v>43934</v>
      </c>
      <c r="F2512" s="4">
        <v>40</v>
      </c>
      <c r="G2512" s="4">
        <v>1</v>
      </c>
      <c r="H2512" s="3" t="s">
        <v>266</v>
      </c>
      <c r="I2512" s="3" t="s">
        <v>22</v>
      </c>
      <c r="J2512" s="4">
        <v>1.0960000000000001</v>
      </c>
      <c r="K2512" s="30">
        <v>3.46</v>
      </c>
      <c r="L2512" s="4"/>
      <c r="M2512" s="4">
        <v>5</v>
      </c>
      <c r="N2512" s="84">
        <f>[1]!b_anal_modidura_cnbd(A2512,D2512,1)</f>
        <v>0.95779999999999998</v>
      </c>
      <c r="O2512" s="85">
        <f>[1]!b_anal_yield_cnbd(A2512,D2512-1,1)</f>
        <v>1.3009999999999999</v>
      </c>
      <c r="P2512" s="86">
        <f>IF(U:U="国开1",0.09/N2512+J2512,IF(U:U="国开3",0.14/N2512+J2512,IF(U:U="国开5",0.24/N2512+J2512,IF(U:U="国开7",0.24/N2512+J2512,IF(U:U="国开10",0.29/N2512+J2512,IF(U:U="口行1",0.08/N2512+J2512,IF(U:U="口行2",0.08/N2512+J2512,IF(U:U="口行3",0.08/N2512+J2512,IF(U:U="口行5",0.13/N2512+J2512,IF(U:U="口行7",0.13/N2512+J2512,IF(U:U="口行10",0.18/N2512+J2512,IF(U:U="农发1",0.09/N2512+J2512,IF(U:U="农发2",0.09/N2512+J2512,IF(U:U="农发3",0.09/N2512+J2512,IF(U:U="农发5",0.14/N2512+J2512,IF(U:U="农发7",0.19/N2512+J2512,IF(U:U="农发10",0.19/N2512+J2512,IF(U:U="农发20",0.24/N2512+J2512,IF(U:U="国债1",0.05/N2512+J2512,IF(U:U="国债2",0.05/N2512+J2512,IF(U:U="国债3",0.05/N2512+J2512,IF(U:U="国开0",0,IF(U:U="农发0",0,IF(U:U="国债0",0,IF(U:U="口行0",0,0.1/N2512+J2512)))))))))))))))))))))))))</f>
        <v>1.179524744205471</v>
      </c>
      <c r="Q2512" s="87">
        <v>1.32</v>
      </c>
      <c r="R2512" s="88">
        <f t="shared" si="87"/>
        <v>-12.147525579452889</v>
      </c>
      <c r="S2512" s="88">
        <f t="shared" si="88"/>
        <v>-14.047525579452902</v>
      </c>
      <c r="T2512" s="15"/>
      <c r="U2512" s="1" t="str">
        <f>IF(I:I="国家开发银行","国开",IF(I:I="中国进出口银行","口行",IF(I:I="中国农业发展银行","农发","国债")))&amp;IF(G:G&lt;1,"0",G2512)</f>
        <v>口行1</v>
      </c>
      <c r="V2512" s="5">
        <v>43951</v>
      </c>
      <c r="W2512" s="21">
        <v>1.57</v>
      </c>
      <c r="X2512" s="22">
        <v>1.58</v>
      </c>
    </row>
    <row r="2513" spans="1:24" ht="15.95" hidden="1" customHeight="1" x14ac:dyDescent="0.25">
      <c r="A2513" s="7" t="str">
        <f t="shared" si="89"/>
        <v>200306.IB</v>
      </c>
      <c r="B2513" s="3" t="s">
        <v>571</v>
      </c>
      <c r="C2513" s="3" t="s">
        <v>572</v>
      </c>
      <c r="D2513" s="5">
        <v>43938</v>
      </c>
      <c r="E2513" s="5">
        <v>43941</v>
      </c>
      <c r="F2513" s="4">
        <v>50</v>
      </c>
      <c r="G2513" s="4">
        <v>1</v>
      </c>
      <c r="H2513" s="3" t="s">
        <v>266</v>
      </c>
      <c r="I2513" s="3" t="s">
        <v>22</v>
      </c>
      <c r="J2513" s="4">
        <v>1.0266999999999999</v>
      </c>
      <c r="K2513" s="30">
        <v>4.08</v>
      </c>
      <c r="L2513" s="4"/>
      <c r="M2513" s="4">
        <v>2.41</v>
      </c>
      <c r="N2513" s="84">
        <f>[1]!b_anal_modidura_cnbd(A2513,D2513,1)</f>
        <v>0.93969999999999998</v>
      </c>
      <c r="O2513" s="85">
        <f>[1]!b_anal_yield_cnbd(A2513,D2513-1,1)</f>
        <v>1.2412000000000001</v>
      </c>
      <c r="P2513" s="86">
        <f>IF(U:U="国开1",0.09/N2513+J2513,IF(U:U="国开3",0.14/N2513+J2513,IF(U:U="国开5",0.24/N2513+J2513,IF(U:U="国开7",0.24/N2513+J2513,IF(U:U="国开10",0.29/N2513+J2513,IF(U:U="口行1",0.08/N2513+J2513,IF(U:U="口行2",0.08/N2513+J2513,IF(U:U="口行3",0.08/N2513+J2513,IF(U:U="口行5",0.13/N2513+J2513,IF(U:U="口行7",0.13/N2513+J2513,IF(U:U="口行10",0.18/N2513+J2513,IF(U:U="农发1",0.09/N2513+J2513,IF(U:U="农发2",0.09/N2513+J2513,IF(U:U="农发3",0.09/N2513+J2513,IF(U:U="农发5",0.14/N2513+J2513,IF(U:U="农发7",0.19/N2513+J2513,IF(U:U="农发10",0.19/N2513+J2513,IF(U:U="农发20",0.24/N2513+J2513,IF(U:U="国债1",0.05/N2513+J2513,IF(U:U="国债2",0.05/N2513+J2513,IF(U:U="国债3",0.05/N2513+J2513,IF(U:U="国开0",0,IF(U:U="农发0",0,IF(U:U="国债0",0,IF(U:U="口行0",0,0.1/N2513+J2513)))))))))))))))))))))))))</f>
        <v>1.1118335532616792</v>
      </c>
      <c r="Q2513" s="87">
        <v>1.21</v>
      </c>
      <c r="R2513" s="88">
        <f t="shared" si="87"/>
        <v>-12.936644673832088</v>
      </c>
      <c r="S2513" s="88">
        <f t="shared" si="88"/>
        <v>-9.8166446738320765</v>
      </c>
      <c r="T2513" s="15"/>
      <c r="U2513" s="1" t="str">
        <f>IF(I:I="国家开发银行","国开",IF(I:I="中国进出口银行","口行",IF(I:I="中国农业发展银行","农发","国债")))&amp;IF(G:G&lt;1,"0",G2513)</f>
        <v>口行1</v>
      </c>
      <c r="V2513" s="5">
        <v>43959</v>
      </c>
      <c r="W2513" s="21">
        <v>1.6124000000000001</v>
      </c>
      <c r="X2513" s="22">
        <v>1.62</v>
      </c>
    </row>
    <row r="2514" spans="1:24" ht="15.95" hidden="1" customHeight="1" x14ac:dyDescent="0.25">
      <c r="A2514" s="7" t="str">
        <f t="shared" si="89"/>
        <v>200306.IB</v>
      </c>
      <c r="B2514" s="3" t="s">
        <v>612</v>
      </c>
      <c r="C2514" s="3" t="s">
        <v>613</v>
      </c>
      <c r="D2514" s="5">
        <v>43945</v>
      </c>
      <c r="E2514" s="5">
        <v>43948</v>
      </c>
      <c r="F2514" s="4">
        <v>50</v>
      </c>
      <c r="G2514" s="4">
        <v>1</v>
      </c>
      <c r="H2514" s="3" t="s">
        <v>266</v>
      </c>
      <c r="I2514" s="3" t="s">
        <v>22</v>
      </c>
      <c r="J2514" s="4">
        <v>0.9113</v>
      </c>
      <c r="K2514" s="30">
        <v>4.16</v>
      </c>
      <c r="L2514" s="4"/>
      <c r="M2514" s="4">
        <v>3.13</v>
      </c>
      <c r="N2514" s="84">
        <f>[1]!b_anal_modidura_cnbd(A2514,D2514,1)</f>
        <v>0.92159999999999997</v>
      </c>
      <c r="O2514" s="85">
        <f>[1]!b_anal_yield_cnbd(A2514,D2514-1,1)</f>
        <v>1.1399999999999999</v>
      </c>
      <c r="P2514" s="86">
        <f>IF(U:U="国开1",0.09/N2514+J2514,IF(U:U="国开3",0.14/N2514+J2514,IF(U:U="国开5",0.24/N2514+J2514,IF(U:U="国开7",0.24/N2514+J2514,IF(U:U="国开10",0.29/N2514+J2514,IF(U:U="口行1",0.08/N2514+J2514,IF(U:U="口行2",0.08/N2514+J2514,IF(U:U="口行3",0.08/N2514+J2514,IF(U:U="口行5",0.13/N2514+J2514,IF(U:U="口行7",0.13/N2514+J2514,IF(U:U="口行10",0.18/N2514+J2514,IF(U:U="农发1",0.09/N2514+J2514,IF(U:U="农发2",0.09/N2514+J2514,IF(U:U="农发3",0.09/N2514+J2514,IF(U:U="农发5",0.14/N2514+J2514,IF(U:U="农发7",0.19/N2514+J2514,IF(U:U="农发10",0.19/N2514+J2514,IF(U:U="农发20",0.24/N2514+J2514,IF(U:U="国债1",0.05/N2514+J2514,IF(U:U="国债2",0.05/N2514+J2514,IF(U:U="国债3",0.05/N2514+J2514,IF(U:U="国开0",0,IF(U:U="农发0",0,IF(U:U="国债0",0,IF(U:U="口行0",0,0.1/N2514+J2514)))))))))))))))))))))))))</f>
        <v>0.99810555555555558</v>
      </c>
      <c r="Q2514" s="87">
        <v>1.1200000000000001</v>
      </c>
      <c r="R2514" s="88">
        <f t="shared" si="87"/>
        <v>-14.189444444444433</v>
      </c>
      <c r="S2514" s="88">
        <f t="shared" si="88"/>
        <v>-12.189444444444453</v>
      </c>
      <c r="T2514" s="15"/>
      <c r="U2514" s="1" t="str">
        <f>IF(I:I="国家开发银行","国开",IF(I:I="中国进出口银行","口行",IF(I:I="中国农业发展银行","农发","国债")))&amp;IF(G:G&lt;1,"0",G2514)</f>
        <v>口行1</v>
      </c>
      <c r="V2514" s="5">
        <v>43966</v>
      </c>
      <c r="W2514" s="21">
        <v>1.6983999999999999</v>
      </c>
      <c r="X2514" s="22">
        <v>1.68</v>
      </c>
    </row>
    <row r="2515" spans="1:24" ht="15.95" hidden="1" customHeight="1" x14ac:dyDescent="0.25">
      <c r="A2515" s="7" t="str">
        <f t="shared" si="89"/>
        <v>200306.IB</v>
      </c>
      <c r="B2515" s="3" t="s">
        <v>638</v>
      </c>
      <c r="C2515" s="3" t="s">
        <v>639</v>
      </c>
      <c r="D2515" s="5">
        <v>43951</v>
      </c>
      <c r="E2515" s="5">
        <v>43957</v>
      </c>
      <c r="F2515" s="4">
        <v>50</v>
      </c>
      <c r="G2515" s="4">
        <v>1</v>
      </c>
      <c r="H2515" s="3" t="s">
        <v>266</v>
      </c>
      <c r="I2515" s="3" t="s">
        <v>22</v>
      </c>
      <c r="J2515" s="4">
        <v>0.97640000000000005</v>
      </c>
      <c r="K2515" s="30">
        <v>3.44</v>
      </c>
      <c r="L2515" s="4"/>
      <c r="M2515" s="4">
        <v>4.5599999999999996</v>
      </c>
      <c r="N2515" s="84">
        <f>[1]!b_anal_modidura_cnbd(A2515,D2515,1)</f>
        <v>0.90490000000000004</v>
      </c>
      <c r="O2515" s="85">
        <f>[1]!b_anal_yield_cnbd(A2515,D2515-1,1)</f>
        <v>1.23</v>
      </c>
      <c r="P2515" s="86">
        <f>IF(U:U="国开1",0.09/N2515+J2515,IF(U:U="国开3",0.14/N2515+J2515,IF(U:U="国开5",0.24/N2515+J2515,IF(U:U="国开7",0.24/N2515+J2515,IF(U:U="国开10",0.29/N2515+J2515,IF(U:U="口行1",0.08/N2515+J2515,IF(U:U="口行2",0.08/N2515+J2515,IF(U:U="口行3",0.08/N2515+J2515,IF(U:U="口行5",0.13/N2515+J2515,IF(U:U="口行7",0.13/N2515+J2515,IF(U:U="口行10",0.18/N2515+J2515,IF(U:U="农发1",0.09/N2515+J2515,IF(U:U="农发2",0.09/N2515+J2515,IF(U:U="农发3",0.09/N2515+J2515,IF(U:U="农发5",0.14/N2515+J2515,IF(U:U="农发7",0.19/N2515+J2515,IF(U:U="农发10",0.19/N2515+J2515,IF(U:U="农发20",0.24/N2515+J2515,IF(U:U="国债1",0.05/N2515+J2515,IF(U:U="国债2",0.05/N2515+J2515,IF(U:U="国债3",0.05/N2515+J2515,IF(U:U="国开0",0,IF(U:U="农发0",0,IF(U:U="国债0",0,IF(U:U="口行0",0,0.1/N2515+J2515)))))))))))))))))))))))))</f>
        <v>1.0648075588462813</v>
      </c>
      <c r="Q2515" s="87">
        <v>1.24</v>
      </c>
      <c r="R2515" s="88">
        <f t="shared" si="87"/>
        <v>-16.519244115371869</v>
      </c>
      <c r="S2515" s="88">
        <f t="shared" si="88"/>
        <v>-17.519244115371869</v>
      </c>
      <c r="T2515" s="15"/>
      <c r="U2515" s="1" t="str">
        <f>IF(I:I="国家开发银行","国开",IF(I:I="中国进出口银行","口行",IF(I:I="中国农业发展银行","农发","国债")))&amp;IF(G:G&lt;1,"0",G2515)</f>
        <v>口行1</v>
      </c>
      <c r="V2515" s="5">
        <v>43973</v>
      </c>
      <c r="W2515" s="21">
        <v>1.77</v>
      </c>
      <c r="X2515" s="22">
        <v>1.79</v>
      </c>
    </row>
    <row r="2516" spans="1:24" ht="15.95" hidden="1" customHeight="1" x14ac:dyDescent="0.25">
      <c r="A2516" s="7" t="str">
        <f t="shared" si="89"/>
        <v>200306.IB</v>
      </c>
      <c r="B2516" s="3" t="s">
        <v>674</v>
      </c>
      <c r="C2516" s="3" t="s">
        <v>675</v>
      </c>
      <c r="D2516" s="5">
        <v>43958</v>
      </c>
      <c r="E2516" s="5">
        <v>43962</v>
      </c>
      <c r="F2516" s="4">
        <v>50</v>
      </c>
      <c r="G2516" s="4">
        <v>1</v>
      </c>
      <c r="H2516" s="3" t="s">
        <v>266</v>
      </c>
      <c r="I2516" s="3" t="s">
        <v>22</v>
      </c>
      <c r="J2516" s="4">
        <v>1.0119</v>
      </c>
      <c r="K2516" s="30">
        <v>3.62</v>
      </c>
      <c r="L2516" s="4"/>
      <c r="M2516" s="4">
        <v>1.2</v>
      </c>
      <c r="N2516" s="84">
        <f>[1]!b_anal_modidura_cnbd(A2516,D2516,1)</f>
        <v>0.88570000000000004</v>
      </c>
      <c r="O2516" s="85">
        <f>[1]!b_anal_yield_cnbd(A2516,D2516-1,1)</f>
        <v>1.24</v>
      </c>
      <c r="P2516" s="86">
        <f>IF(U:U="国开1",0.09/N2516+J2516,IF(U:U="国开3",0.14/N2516+J2516,IF(U:U="国开5",0.24/N2516+J2516,IF(U:U="国开7",0.24/N2516+J2516,IF(U:U="国开10",0.29/N2516+J2516,IF(U:U="口行1",0.08/N2516+J2516,IF(U:U="口行2",0.08/N2516+J2516,IF(U:U="口行3",0.08/N2516+J2516,IF(U:U="口行5",0.13/N2516+J2516,IF(U:U="口行7",0.13/N2516+J2516,IF(U:U="口行10",0.18/N2516+J2516,IF(U:U="农发1",0.09/N2516+J2516,IF(U:U="农发2",0.09/N2516+J2516,IF(U:U="农发3",0.09/N2516+J2516,IF(U:U="农发5",0.14/N2516+J2516,IF(U:U="农发7",0.19/N2516+J2516,IF(U:U="农发10",0.19/N2516+J2516,IF(U:U="农发20",0.24/N2516+J2516,IF(U:U="国债1",0.05/N2516+J2516,IF(U:U="国债2",0.05/N2516+J2516,IF(U:U="国债3",0.05/N2516+J2516,IF(U:U="国开0",0,IF(U:U="农发0",0,IF(U:U="国债0",0,IF(U:U="口行0",0,0.1/N2516+J2516)))))))))))))))))))))))))</f>
        <v>1.1022240374844756</v>
      </c>
      <c r="Q2516" s="87">
        <v>1.27</v>
      </c>
      <c r="R2516" s="88">
        <f t="shared" si="87"/>
        <v>-13.777596251552438</v>
      </c>
      <c r="S2516" s="88">
        <f t="shared" si="88"/>
        <v>-16.777596251552438</v>
      </c>
      <c r="T2516" s="15"/>
      <c r="U2516" s="1" t="str">
        <f>IF(I:I="国家开发银行","国开",IF(I:I="中国进出口银行","口行",IF(I:I="中国农业发展银行","农发","国债")))&amp;IF(G:G&lt;1,"0",G2516)</f>
        <v>口行1</v>
      </c>
      <c r="V2516" s="5">
        <v>43980</v>
      </c>
      <c r="W2516" s="21" t="e">
        <v>#NAME?</v>
      </c>
      <c r="X2516" s="22">
        <v>2.13</v>
      </c>
    </row>
    <row r="2517" spans="1:24" ht="15.95" hidden="1" customHeight="1" x14ac:dyDescent="0.25">
      <c r="A2517" s="7" t="str">
        <f t="shared" si="89"/>
        <v>200306.IB</v>
      </c>
      <c r="B2517" s="3" t="s">
        <v>735</v>
      </c>
      <c r="C2517" s="3" t="s">
        <v>736</v>
      </c>
      <c r="D2517" s="5">
        <v>43966</v>
      </c>
      <c r="E2517" s="5">
        <v>43969</v>
      </c>
      <c r="F2517" s="4">
        <v>74.5</v>
      </c>
      <c r="G2517" s="4">
        <v>1</v>
      </c>
      <c r="H2517" s="3" t="s">
        <v>266</v>
      </c>
      <c r="I2517" s="3" t="s">
        <v>22</v>
      </c>
      <c r="J2517" s="4">
        <v>1.2324999999999999</v>
      </c>
      <c r="K2517" s="30">
        <v>2.6</v>
      </c>
      <c r="L2517" s="4"/>
      <c r="M2517" s="4">
        <v>2.4</v>
      </c>
      <c r="N2517" s="84">
        <f>[1]!b_anal_modidura_cnbd(A2517,D2517,1)</f>
        <v>0.86399999999999999</v>
      </c>
      <c r="O2517" s="85">
        <f>[1]!b_anal_yield_cnbd(A2517,D2517-1,1)</f>
        <v>1.3559000000000001</v>
      </c>
      <c r="P2517" s="86">
        <f>IF(U:U="国开1",0.09/N2517+J2517,IF(U:U="国开3",0.14/N2517+J2517,IF(U:U="国开5",0.24/N2517+J2517,IF(U:U="国开7",0.24/N2517+J2517,IF(U:U="国开10",0.29/N2517+J2517,IF(U:U="口行1",0.08/N2517+J2517,IF(U:U="口行2",0.08/N2517+J2517,IF(U:U="口行3",0.08/N2517+J2517,IF(U:U="口行5",0.13/N2517+J2517,IF(U:U="口行7",0.13/N2517+J2517,IF(U:U="口行10",0.18/N2517+J2517,IF(U:U="农发1",0.09/N2517+J2517,IF(U:U="农发2",0.09/N2517+J2517,IF(U:U="农发3",0.09/N2517+J2517,IF(U:U="农发5",0.14/N2517+J2517,IF(U:U="农发7",0.19/N2517+J2517,IF(U:U="农发10",0.19/N2517+J2517,IF(U:U="农发20",0.24/N2517+J2517,IF(U:U="国债1",0.05/N2517+J2517,IF(U:U="国债2",0.05/N2517+J2517,IF(U:U="国债3",0.05/N2517+J2517,IF(U:U="国开0",0,IF(U:U="农发0",0,IF(U:U="国债0",0,IF(U:U="口行0",0,0.1/N2517+J2517)))))))))))))))))))))))))</f>
        <v>1.3250925925925925</v>
      </c>
      <c r="Q2517" s="87">
        <v>1.34</v>
      </c>
      <c r="R2517" s="88">
        <f t="shared" si="87"/>
        <v>-3.0807407407407617</v>
      </c>
      <c r="S2517" s="88">
        <f t="shared" si="88"/>
        <v>-1.4907407407407591</v>
      </c>
      <c r="T2517" s="15"/>
      <c r="U2517" s="1" t="str">
        <f>IF(I:I="国家开发银行","国开",IF(I:I="中国进出口银行","口行",IF(I:I="中国农业发展银行","农发","国债")))&amp;IF(G:G&lt;1,"0",G2517)</f>
        <v>口行1</v>
      </c>
      <c r="V2517" s="5">
        <v>43987</v>
      </c>
      <c r="W2517" s="21" t="e">
        <v>#NAME?</v>
      </c>
      <c r="X2517" s="22">
        <v>2.5099999999999998</v>
      </c>
    </row>
    <row r="2518" spans="1:24" ht="15.95" hidden="1" customHeight="1" x14ac:dyDescent="0.25">
      <c r="A2518" s="7" t="str">
        <f t="shared" si="89"/>
        <v>200306.IB</v>
      </c>
      <c r="B2518" s="3" t="s">
        <v>777</v>
      </c>
      <c r="C2518" s="3" t="s">
        <v>778</v>
      </c>
      <c r="D2518" s="5">
        <v>43973</v>
      </c>
      <c r="E2518" s="5">
        <v>43976</v>
      </c>
      <c r="F2518" s="4">
        <v>87.1</v>
      </c>
      <c r="G2518" s="4">
        <v>1</v>
      </c>
      <c r="H2518" s="3" t="s">
        <v>266</v>
      </c>
      <c r="I2518" s="3" t="s">
        <v>22</v>
      </c>
      <c r="J2518" s="4">
        <v>1.3567</v>
      </c>
      <c r="K2518" s="30">
        <v>2.14</v>
      </c>
      <c r="L2518" s="4"/>
      <c r="M2518" s="4">
        <v>2.62</v>
      </c>
      <c r="N2518" s="84">
        <f>[1]!b_anal_modidura_cnbd(A2518,D2518,1)</f>
        <v>0.84430000000000005</v>
      </c>
      <c r="O2518" s="85">
        <f>[1]!b_anal_yield_cnbd(A2518,D2518-1,1)</f>
        <v>1.4656</v>
      </c>
      <c r="P2518" s="86">
        <f>IF(U:U="国开1",0.09/N2518+J2518,IF(U:U="国开3",0.14/N2518+J2518,IF(U:U="国开5",0.24/N2518+J2518,IF(U:U="国开7",0.24/N2518+J2518,IF(U:U="国开10",0.29/N2518+J2518,IF(U:U="口行1",0.08/N2518+J2518,IF(U:U="口行2",0.08/N2518+J2518,IF(U:U="口行3",0.08/N2518+J2518,IF(U:U="口行5",0.13/N2518+J2518,IF(U:U="口行7",0.13/N2518+J2518,IF(U:U="口行10",0.18/N2518+J2518,IF(U:U="农发1",0.09/N2518+J2518,IF(U:U="农发2",0.09/N2518+J2518,IF(U:U="农发3",0.09/N2518+J2518,IF(U:U="农发5",0.14/N2518+J2518,IF(U:U="农发7",0.19/N2518+J2518,IF(U:U="农发10",0.19/N2518+J2518,IF(U:U="农发20",0.24/N2518+J2518,IF(U:U="国债1",0.05/N2518+J2518,IF(U:U="国债2",0.05/N2518+J2518,IF(U:U="国债3",0.05/N2518+J2518,IF(U:U="国开0",0,IF(U:U="农发0",0,IF(U:U="国债0",0,IF(U:U="口行0",0,0.1/N2518+J2518)))))))))))))))))))))))))</f>
        <v>1.4514530498637925</v>
      </c>
      <c r="Q2518" s="87">
        <v>1.46</v>
      </c>
      <c r="R2518" s="88">
        <f t="shared" si="87"/>
        <v>-1.4146950136207481</v>
      </c>
      <c r="S2518" s="88">
        <f t="shared" si="88"/>
        <v>-0.85469501362074318</v>
      </c>
      <c r="T2518" s="15"/>
      <c r="U2518" s="1" t="str">
        <f>IF(I:I="国家开发银行","国开",IF(I:I="中国进出口银行","口行",IF(I:I="中国农业发展银行","农发","国债")))&amp;IF(G:G&lt;1,"0",G2518)</f>
        <v>口行1</v>
      </c>
    </row>
    <row r="2519" spans="1:24" ht="15.95" hidden="1" customHeight="1" x14ac:dyDescent="0.25">
      <c r="A2519" s="7" t="str">
        <f t="shared" si="89"/>
        <v>200306.IB</v>
      </c>
      <c r="B2519" s="3" t="s">
        <v>822</v>
      </c>
      <c r="C2519" s="3" t="s">
        <v>823</v>
      </c>
      <c r="D2519" s="5">
        <v>43980</v>
      </c>
      <c r="E2519" s="5">
        <v>43983</v>
      </c>
      <c r="F2519" s="4">
        <v>73.7</v>
      </c>
      <c r="G2519" s="4">
        <v>1</v>
      </c>
      <c r="H2519" s="3" t="s">
        <v>266</v>
      </c>
      <c r="I2519" s="3" t="s">
        <v>22</v>
      </c>
      <c r="J2519" s="4">
        <v>1.6002000000000001</v>
      </c>
      <c r="K2519" s="30">
        <v>3.69</v>
      </c>
      <c r="L2519" s="4"/>
      <c r="M2519" s="4">
        <v>6.96</v>
      </c>
      <c r="N2519" s="84">
        <f>[1]!b_anal_modidura_cnbd(A2519,D2519,1)</f>
        <v>0.82379999999999998</v>
      </c>
      <c r="O2519" s="85">
        <f>[1]!b_anal_yield_cnbd(A2519,D2519-1,1)</f>
        <v>1.7</v>
      </c>
      <c r="P2519" s="86">
        <f>IF(U:U="国开1",0.09/N2519+J2519,IF(U:U="国开3",0.14/N2519+J2519,IF(U:U="国开5",0.24/N2519+J2519,IF(U:U="国开7",0.24/N2519+J2519,IF(U:U="国开10",0.29/N2519+J2519,IF(U:U="口行1",0.08/N2519+J2519,IF(U:U="口行2",0.08/N2519+J2519,IF(U:U="口行3",0.08/N2519+J2519,IF(U:U="口行5",0.13/N2519+J2519,IF(U:U="口行7",0.13/N2519+J2519,IF(U:U="口行10",0.18/N2519+J2519,IF(U:U="农发1",0.09/N2519+J2519,IF(U:U="农发2",0.09/N2519+J2519,IF(U:U="农发3",0.09/N2519+J2519,IF(U:U="农发5",0.14/N2519+J2519,IF(U:U="农发7",0.19/N2519+J2519,IF(U:U="农发10",0.19/N2519+J2519,IF(U:U="农发20",0.24/N2519+J2519,IF(U:U="国债1",0.05/N2519+J2519,IF(U:U="国债2",0.05/N2519+J2519,IF(U:U="国债3",0.05/N2519+J2519,IF(U:U="国开0",0,IF(U:U="农发0",0,IF(U:U="国债0",0,IF(U:U="口行0",0,0.1/N2519+J2519)))))))))))))))))))))))))</f>
        <v>1.6973109492595291</v>
      </c>
      <c r="Q2519" s="87">
        <v>1.68</v>
      </c>
      <c r="R2519" s="88">
        <f t="shared" si="87"/>
        <v>-0.26890507404708774</v>
      </c>
      <c r="S2519" s="88">
        <f t="shared" si="88"/>
        <v>1.731094925952914</v>
      </c>
      <c r="T2519" s="15"/>
      <c r="U2519" s="1" t="str">
        <f>IF(I:I="国家开发银行","国开",IF(I:I="中国进出口银行","口行",IF(I:I="中国农业发展银行","农发","国债")))&amp;IF(G:G&lt;1,"0",G2519)</f>
        <v>口行1</v>
      </c>
      <c r="V2519" s="5">
        <v>43839</v>
      </c>
      <c r="W2519" s="21">
        <v>2.9102999999999999</v>
      </c>
      <c r="X2519" s="22">
        <v>2.9249999999999998</v>
      </c>
    </row>
    <row r="2520" spans="1:24" ht="15.95" hidden="1" customHeight="1" x14ac:dyDescent="0.25">
      <c r="A2520" s="7" t="str">
        <f>B2520</f>
        <v>200308.IB</v>
      </c>
      <c r="B2520" s="3" t="s">
        <v>879</v>
      </c>
      <c r="C2520" s="3" t="s">
        <v>880</v>
      </c>
      <c r="D2520" s="5">
        <v>43987</v>
      </c>
      <c r="E2520" s="5">
        <v>43990</v>
      </c>
      <c r="F2520" s="4">
        <v>80</v>
      </c>
      <c r="G2520" s="4">
        <v>1</v>
      </c>
      <c r="H2520" s="3" t="s">
        <v>266</v>
      </c>
      <c r="I2520" s="3" t="s">
        <v>22</v>
      </c>
      <c r="J2520" s="10">
        <f>[1]!b_info_couponrate(B2520)</f>
        <v>2.25</v>
      </c>
      <c r="K2520" s="30">
        <v>2.35</v>
      </c>
      <c r="L2520" s="4"/>
      <c r="M2520" s="4">
        <v>1.71</v>
      </c>
      <c r="N2520" s="84">
        <f>[1]!b_anal_modidura_cnbd(A2520,E2520,1)</f>
        <v>0.97729999999999995</v>
      </c>
      <c r="O2520" s="85">
        <v>2.1735000000000002</v>
      </c>
      <c r="P2520" s="86">
        <f>IF(U:U="国开1",0.09/N2520+J2520,IF(U:U="国开3",0.14/N2520+J2520,IF(U:U="国开5",0.24/N2520+J2520,IF(U:U="国开7",0.24/N2520+J2520,IF(U:U="国开10",0.29/N2520+J2520,IF(U:U="口行1",0.08/N2520+J2520,IF(U:U="口行2",0.08/N2520+J2520,IF(U:U="口行3",0.08/N2520+J2520,IF(U:U="口行5",0.13/N2520+J2520,IF(U:U="口行7",0.13/N2520+J2520,IF(U:U="口行10",0.18/N2520+J2520,IF(U:U="农发1",0.09/N2520+J2520,IF(U:U="农发2",0.09/N2520+J2520,IF(U:U="农发3",0.09/N2520+J2520,IF(U:U="农发5",0.14/N2520+J2520,IF(U:U="农发7",0.19/N2520+J2520,IF(U:U="农发10",0.19/N2520+J2520,IF(U:U="农发20",0.24/N2520+J2520,IF(U:U="国债1",0.05/N2520+J2520,IF(U:U="国债2",0.05/N2520+J2520,IF(U:U="国债3",0.05/N2520+J2520,IF(U:U="国开0",0,IF(U:U="农发0",0,IF(U:U="国债0",0,IF(U:U="口行0",0,0.1/N2520+J2520)))))))))))))))))))))))))</f>
        <v>2.3318581807019338</v>
      </c>
      <c r="Q2520" s="87">
        <v>2.25</v>
      </c>
      <c r="R2520" s="88">
        <f t="shared" si="87"/>
        <v>15.835818070193364</v>
      </c>
      <c r="S2520" s="88">
        <f t="shared" si="88"/>
        <v>8.1858180701933847</v>
      </c>
      <c r="T2520" s="15"/>
      <c r="U2520" s="1" t="str">
        <f>IF(I:I="国家开发银行","国开",IF(I:I="中国进出口银行","口行",IF(I:I="中国农业发展银行","农发","国债")))&amp;IF(G:G&lt;1,"0",G2520)</f>
        <v>口行1</v>
      </c>
      <c r="V2520" s="5">
        <v>43846</v>
      </c>
      <c r="W2520" s="21">
        <v>2.9527999999999999</v>
      </c>
      <c r="X2520" s="22">
        <v>2.96</v>
      </c>
    </row>
    <row r="2521" spans="1:24" ht="15.95" hidden="1" customHeight="1" x14ac:dyDescent="0.25">
      <c r="A2521" s="7" t="s">
        <v>879</v>
      </c>
      <c r="B2521" s="6" t="s">
        <v>1018</v>
      </c>
      <c r="C2521" s="6" t="s">
        <v>1019</v>
      </c>
      <c r="D2521" s="33">
        <v>43994</v>
      </c>
      <c r="E2521" s="33">
        <v>43997</v>
      </c>
      <c r="F2521" s="45">
        <v>0</v>
      </c>
      <c r="G2521" s="45">
        <v>1</v>
      </c>
      <c r="H2521" s="6" t="s">
        <v>266</v>
      </c>
      <c r="I2521" s="6" t="s">
        <v>22</v>
      </c>
      <c r="J2521" s="45">
        <v>2.1585999999999999</v>
      </c>
      <c r="K2521" s="30">
        <v>3.51</v>
      </c>
      <c r="L2521" s="45"/>
      <c r="M2521" s="45">
        <v>3.94</v>
      </c>
      <c r="N2521" s="84">
        <f>[1]!b_anal_modidura_cnbd(A2521,D2521,1)</f>
        <v>0.96779999999999999</v>
      </c>
      <c r="O2521" s="85">
        <f>[1]!b_anal_yield_cnbd(A2521,D2521-1,1)</f>
        <v>2.2599999999999998</v>
      </c>
      <c r="P2521" s="86">
        <f>IF(U:U="国开1",0.09/N2521+J2521,IF(U:U="国开3",0.14/N2521+J2521,IF(U:U="国开5",0.24/N2521+J2521,IF(U:U="国开7",0.24/N2521+J2521,IF(U:U="国开10",0.29/N2521+J2521,IF(U:U="口行1",0.08/N2521+J2521,IF(U:U="口行2",0.08/N2521+J2521,IF(U:U="口行3",0.08/N2521+J2521,IF(U:U="口行5",0.13/N2521+J2521,IF(U:U="口行7",0.13/N2521+J2521,IF(U:U="口行10",0.18/N2521+J2521,IF(U:U="农发1",0.09/N2521+J2521,IF(U:U="农发2",0.09/N2521+J2521,IF(U:U="农发3",0.09/N2521+J2521,IF(U:U="农发5",0.14/N2521+J2521,IF(U:U="农发7",0.19/N2521+J2521,IF(U:U="农发10",0.19/N2521+J2521,IF(U:U="农发20",0.24/N2521+J2521,IF(U:U="国债1",0.05/N2521+J2521,IF(U:U="国债2",0.05/N2521+J2521,IF(U:U="国债3",0.05/N2521+J2521,IF(U:U="国开0",0,IF(U:U="农发0",0,IF(U:U="国债0",0,IF(U:U="口行0",0,0.1/N2521+J2521)))))))))))))))))))))))))</f>
        <v>2.2412617069642486</v>
      </c>
      <c r="Q2521" s="87">
        <v>2.2200000000000002</v>
      </c>
      <c r="R2521" s="88">
        <f t="shared" si="87"/>
        <v>-1.8738293035751141</v>
      </c>
      <c r="S2521" s="88">
        <f t="shared" si="88"/>
        <v>2.126170696424845</v>
      </c>
      <c r="T2521" s="15"/>
      <c r="U2521" s="1" t="str">
        <f>IF(I:I="国家开发银行","国开",IF(I:I="中国进出口银行","口行",IF(I:I="中国农业发展银行","农发","国债")))&amp;IF(G:G&lt;1,"0",G2521)</f>
        <v>口行1</v>
      </c>
      <c r="V2521" s="5">
        <v>43851</v>
      </c>
      <c r="W2521" s="21">
        <v>2.9289000000000001</v>
      </c>
      <c r="X2521" s="22">
        <v>2.93</v>
      </c>
    </row>
    <row r="2522" spans="1:24" ht="15.95" hidden="1" customHeight="1" x14ac:dyDescent="0.25">
      <c r="A2522" s="7" t="s">
        <v>879</v>
      </c>
      <c r="B2522" s="3" t="s">
        <v>1137</v>
      </c>
      <c r="C2522" s="3" t="s">
        <v>1138</v>
      </c>
      <c r="D2522" s="5">
        <v>44001</v>
      </c>
      <c r="E2522" s="5">
        <v>44004</v>
      </c>
      <c r="F2522" s="4">
        <v>0</v>
      </c>
      <c r="G2522" s="4">
        <v>1</v>
      </c>
      <c r="H2522" s="3" t="s">
        <v>266</v>
      </c>
      <c r="I2522" s="3" t="s">
        <v>22</v>
      </c>
      <c r="J2522" s="4">
        <v>2.2643</v>
      </c>
      <c r="K2522" s="30">
        <v>1.98</v>
      </c>
      <c r="L2522" s="4"/>
      <c r="M2522" s="4">
        <v>2.2799999999999998</v>
      </c>
      <c r="N2522" s="84">
        <v>0.95169999999999999</v>
      </c>
      <c r="O2522" s="85">
        <f>[1]!b_anal_yield_cnbd(A2522,D2522-1,1)</f>
        <v>2.2601</v>
      </c>
      <c r="P2522" s="86">
        <f>IF(U:U="国开1",0.09/N2522+J2522,IF(U:U="国开3",0.14/N2522+J2522,IF(U:U="国开5",0.24/N2522+J2522,IF(U:U="国开7",0.24/N2522+J2522,IF(U:U="国开10",0.29/N2522+J2522,IF(U:U="口行1",0.08/N2522+J2522,IF(U:U="口行2",0.08/N2522+J2522,IF(U:U="口行3",0.08/N2522+J2522,IF(U:U="口行5",0.13/N2522+J2522,IF(U:U="口行7",0.13/N2522+J2522,IF(U:U="口行10",0.18/N2522+J2522,IF(U:U="农发1",0.09/N2522+J2522,IF(U:U="农发2",0.09/N2522+J2522,IF(U:U="农发3",0.09/N2522+J2522,IF(U:U="农发5",0.14/N2522+J2522,IF(U:U="农发7",0.19/N2522+J2522,IF(U:U="农发10",0.19/N2522+J2522,IF(U:U="农发20",0.24/N2522+J2522,IF(U:U="国债1",0.05/N2522+J2522,IF(U:U="国债2",0.05/N2522+J2522,IF(U:U="国债3",0.05/N2522+J2522,IF(U:U="国开0",0,IF(U:U="农发0",0,IF(U:U="国债0",0,IF(U:U="口行0",0,0.1/N2522+J2522)))))))))))))))))))))))))</f>
        <v>2.3483601029736261</v>
      </c>
      <c r="Q2522" s="87">
        <v>2.34</v>
      </c>
      <c r="R2522" s="88">
        <f t="shared" si="87"/>
        <v>8.8260102973626076</v>
      </c>
      <c r="S2522" s="88">
        <f t="shared" si="88"/>
        <v>0.83601029736262156</v>
      </c>
      <c r="T2522" s="15"/>
      <c r="U2522" s="1" t="str">
        <f>IF(I:I="国家开发银行","国开",IF(I:I="中国进出口银行","口行",IF(I:I="中国农业发展银行","农发","国债")))&amp;IF(G:G&lt;1,"0",G2522)</f>
        <v>口行1</v>
      </c>
      <c r="V2522" s="5">
        <v>43874</v>
      </c>
      <c r="W2522" s="21">
        <v>2.6452</v>
      </c>
      <c r="X2522" s="22">
        <v>2.64</v>
      </c>
    </row>
    <row r="2523" spans="1:24" ht="15.95" hidden="1" customHeight="1" x14ac:dyDescent="0.25">
      <c r="A2523" s="7" t="str">
        <f t="shared" ref="A2523:A2528" si="90">LEFT(B2523,IFERROR(FIND("X",B2523,7),FIND("Z",B2523,7))-1)&amp;".IB"</f>
        <v>190309.IB</v>
      </c>
      <c r="B2523" s="3" t="s">
        <v>234</v>
      </c>
      <c r="C2523" s="3" t="s">
        <v>235</v>
      </c>
      <c r="D2523" s="5">
        <v>43882</v>
      </c>
      <c r="E2523" s="5">
        <v>43885</v>
      </c>
      <c r="F2523" s="4">
        <v>30</v>
      </c>
      <c r="G2523" s="4">
        <v>2</v>
      </c>
      <c r="H2523" s="3" t="s">
        <v>12</v>
      </c>
      <c r="I2523" s="3" t="s">
        <v>22</v>
      </c>
      <c r="J2523" s="4">
        <v>2.4495</v>
      </c>
      <c r="K2523" s="30">
        <v>4.26</v>
      </c>
      <c r="L2523" s="4"/>
      <c r="M2523" s="4">
        <v>1.06</v>
      </c>
      <c r="N2523" s="84">
        <f>[1]!b_anal_modidura_cnbd(A2523,D2523,1)</f>
        <v>1.7641</v>
      </c>
      <c r="O2523" s="85">
        <f>[1]!b_anal_yield_cnbd(A2523,D2523-1,1)</f>
        <v>2.4830999999999999</v>
      </c>
      <c r="P2523" s="86">
        <f>IF(U:U="国开1",0.09/N2523+J2523,IF(U:U="国开3",0.14/N2523+J2523,IF(U:U="国开5",0.24/N2523+J2523,IF(U:U="国开7",0.24/N2523+J2523,IF(U:U="国开10",0.29/N2523+J2523,IF(U:U="口行1",0.08/N2523+J2523,IF(U:U="口行2",0.08/N2523+J2523,IF(U:U="口行3",0.08/N2523+J2523,IF(U:U="口行5",0.13/N2523+J2523,IF(U:U="口行7",0.13/N2523+J2523,IF(U:U="口行10",0.18/N2523+J2523,IF(U:U="农发1",0.09/N2523+J2523,IF(U:U="农发2",0.09/N2523+J2523,IF(U:U="农发3",0.09/N2523+J2523,IF(U:U="农发5",0.14/N2523+J2523,IF(U:U="农发7",0.19/N2523+J2523,IF(U:U="农发10",0.19/N2523+J2523,IF(U:U="农发20",0.24/N2523+J2523,IF(U:U="国债1",0.05/N2523+J2523,IF(U:U="国债2",0.05/N2523+J2523,IF(U:U="国债3",0.05/N2523+J2523,IF(U:U="国开0",0,IF(U:U="农发0",0,IF(U:U="国债0",0,IF(U:U="口行0",0,0.1/N2523+J2523)))))))))))))))))))))))))</f>
        <v>2.4948489031234056</v>
      </c>
      <c r="Q2523" s="87">
        <v>2.5</v>
      </c>
      <c r="R2523" s="88">
        <f t="shared" si="87"/>
        <v>1.1748903123405707</v>
      </c>
      <c r="S2523" s="88">
        <f t="shared" si="88"/>
        <v>-0.51510968765944298</v>
      </c>
      <c r="T2523" s="15"/>
      <c r="U2523" s="1" t="str">
        <f>IF(I:I="国家开发银行","国开",IF(I:I="中国进出口银行","口行",IF(I:I="中国农业发展银行","农发","国债")))&amp;IF(G:G&lt;1,"0",G2523)</f>
        <v>口行2</v>
      </c>
      <c r="V2523" s="5">
        <v>43881</v>
      </c>
      <c r="W2523" s="21">
        <v>2.6591</v>
      </c>
      <c r="X2523" s="22">
        <v>2.65</v>
      </c>
    </row>
    <row r="2524" spans="1:24" ht="15.95" hidden="1" customHeight="1" x14ac:dyDescent="0.25">
      <c r="A2524" s="7" t="str">
        <f t="shared" si="90"/>
        <v>190309.IB</v>
      </c>
      <c r="B2524" s="3" t="s">
        <v>273</v>
      </c>
      <c r="C2524" s="3" t="s">
        <v>274</v>
      </c>
      <c r="D2524" s="5">
        <v>43889</v>
      </c>
      <c r="E2524" s="5">
        <v>43892</v>
      </c>
      <c r="F2524" s="4">
        <v>40</v>
      </c>
      <c r="G2524" s="4">
        <v>2</v>
      </c>
      <c r="H2524" s="3" t="s">
        <v>12</v>
      </c>
      <c r="I2524" s="3" t="s">
        <v>22</v>
      </c>
      <c r="J2524" s="4">
        <v>2.4079999999999999</v>
      </c>
      <c r="K2524" s="30">
        <v>4.1399999999999997</v>
      </c>
      <c r="L2524" s="4"/>
      <c r="M2524" s="4">
        <v>1.21</v>
      </c>
      <c r="N2524" s="84">
        <f>[1]!b_anal_modidura_cnbd(A2524,D2524,1)</f>
        <v>1.7456</v>
      </c>
      <c r="O2524" s="85">
        <f>[1]!b_anal_yield_cnbd(A2524,D2524-1,1)</f>
        <v>2.4904999999999999</v>
      </c>
      <c r="P2524" s="86">
        <f>IF(U:U="国开1",0.09/N2524+J2524,IF(U:U="国开3",0.14/N2524+J2524,IF(U:U="国开5",0.24/N2524+J2524,IF(U:U="国开7",0.24/N2524+J2524,IF(U:U="国开10",0.29/N2524+J2524,IF(U:U="口行1",0.08/N2524+J2524,IF(U:U="口行2",0.08/N2524+J2524,IF(U:U="口行3",0.08/N2524+J2524,IF(U:U="口行5",0.13/N2524+J2524,IF(U:U="口行7",0.13/N2524+J2524,IF(U:U="口行10",0.18/N2524+J2524,IF(U:U="农发1",0.09/N2524+J2524,IF(U:U="农发2",0.09/N2524+J2524,IF(U:U="农发3",0.09/N2524+J2524,IF(U:U="农发5",0.14/N2524+J2524,IF(U:U="农发7",0.19/N2524+J2524,IF(U:U="农发10",0.19/N2524+J2524,IF(U:U="农发20",0.24/N2524+J2524,IF(U:U="国债1",0.05/N2524+J2524,IF(U:U="国债2",0.05/N2524+J2524,IF(U:U="国债3",0.05/N2524+J2524,IF(U:U="国开0",0,IF(U:U="农发0",0,IF(U:U="国债0",0,IF(U:U="口行0",0,0.1/N2524+J2524)))))))))))))))))))))))))</f>
        <v>2.4538295142071491</v>
      </c>
      <c r="Q2524" s="87">
        <v>2.4750000000000001</v>
      </c>
      <c r="R2524" s="88">
        <f t="shared" si="87"/>
        <v>-3.6670485792850815</v>
      </c>
      <c r="S2524" s="88">
        <f t="shared" si="88"/>
        <v>-2.1170485792850968</v>
      </c>
      <c r="T2524" s="15"/>
      <c r="U2524" s="1" t="str">
        <f>IF(I:I="国家开发银行","国开",IF(I:I="中国进出口银行","口行",IF(I:I="中国农业发展银行","农发","国债")))&amp;IF(G:G&lt;1,"0",G2524)</f>
        <v>口行2</v>
      </c>
      <c r="V2524" s="5">
        <v>43888</v>
      </c>
      <c r="W2524" s="21">
        <v>2.6751999999999998</v>
      </c>
      <c r="X2524" s="22">
        <v>2.67</v>
      </c>
    </row>
    <row r="2525" spans="1:24" ht="15.95" hidden="1" customHeight="1" x14ac:dyDescent="0.25">
      <c r="A2525" s="7" t="str">
        <f t="shared" si="90"/>
        <v>190309.IB</v>
      </c>
      <c r="B2525" s="3" t="s">
        <v>311</v>
      </c>
      <c r="C2525" s="3" t="s">
        <v>312</v>
      </c>
      <c r="D2525" s="5">
        <v>43896</v>
      </c>
      <c r="E2525" s="5">
        <v>43899</v>
      </c>
      <c r="F2525" s="4">
        <v>40</v>
      </c>
      <c r="G2525" s="4">
        <v>2</v>
      </c>
      <c r="H2525" s="3" t="s">
        <v>12</v>
      </c>
      <c r="I2525" s="3" t="s">
        <v>22</v>
      </c>
      <c r="J2525" s="4">
        <v>2.3199999999999998</v>
      </c>
      <c r="K2525" s="30">
        <v>4.33</v>
      </c>
      <c r="L2525" s="4"/>
      <c r="M2525" s="4">
        <v>1.03</v>
      </c>
      <c r="N2525" s="84">
        <f>[1]!b_anal_modidura_cnbd(A2525,D2525,1)</f>
        <v>1.7283999999999999</v>
      </c>
      <c r="O2525" s="85">
        <f>[1]!b_anal_yield_cnbd(A2525,D2525-1,1)</f>
        <v>2.42</v>
      </c>
      <c r="P2525" s="86">
        <f>IF(U:U="国开1",0.09/N2525+J2525,IF(U:U="国开3",0.14/N2525+J2525,IF(U:U="国开5",0.24/N2525+J2525,IF(U:U="国开7",0.24/N2525+J2525,IF(U:U="国开10",0.29/N2525+J2525,IF(U:U="口行1",0.08/N2525+J2525,IF(U:U="口行2",0.08/N2525+J2525,IF(U:U="口行3",0.08/N2525+J2525,IF(U:U="口行5",0.13/N2525+J2525,IF(U:U="口行7",0.13/N2525+J2525,IF(U:U="口行10",0.18/N2525+J2525,IF(U:U="农发1",0.09/N2525+J2525,IF(U:U="农发2",0.09/N2525+J2525,IF(U:U="农发3",0.09/N2525+J2525,IF(U:U="农发5",0.14/N2525+J2525,IF(U:U="农发7",0.19/N2525+J2525,IF(U:U="农发10",0.19/N2525+J2525,IF(U:U="农发20",0.24/N2525+J2525,IF(U:U="国债1",0.05/N2525+J2525,IF(U:U="国债2",0.05/N2525+J2525,IF(U:U="国债3",0.05/N2525+J2525,IF(U:U="国开0",0,IF(U:U="农发0",0,IF(U:U="国债0",0,IF(U:U="口行0",0,0.1/N2525+J2525)))))))))))))))))))))))))</f>
        <v>2.3662855820411939</v>
      </c>
      <c r="Q2525" s="87">
        <v>2.4</v>
      </c>
      <c r="R2525" s="88">
        <f t="shared" si="87"/>
        <v>-5.3714417958806049</v>
      </c>
      <c r="S2525" s="88">
        <f t="shared" si="88"/>
        <v>-3.3714417958806031</v>
      </c>
      <c r="T2525" s="15"/>
      <c r="U2525" s="1" t="str">
        <f>IF(I:I="国家开发银行","国开",IF(I:I="中国进出口银行","口行",IF(I:I="中国农业发展银行","农发","国债")))&amp;IF(G:G&lt;1,"0",G2525)</f>
        <v>口行2</v>
      </c>
      <c r="V2525" s="5">
        <v>43895</v>
      </c>
      <c r="W2525" s="21">
        <v>2.5703</v>
      </c>
      <c r="X2525" s="22">
        <v>2.57</v>
      </c>
    </row>
    <row r="2526" spans="1:24" ht="15.95" hidden="1" customHeight="1" x14ac:dyDescent="0.25">
      <c r="A2526" s="7" t="str">
        <f t="shared" si="90"/>
        <v>190309.IB</v>
      </c>
      <c r="B2526" s="3" t="s">
        <v>359</v>
      </c>
      <c r="C2526" s="3" t="s">
        <v>360</v>
      </c>
      <c r="D2526" s="5">
        <v>43903</v>
      </c>
      <c r="E2526" s="5">
        <v>43906</v>
      </c>
      <c r="F2526" s="4">
        <v>40</v>
      </c>
      <c r="G2526" s="4">
        <v>2</v>
      </c>
      <c r="H2526" s="3" t="s">
        <v>12</v>
      </c>
      <c r="I2526" s="3" t="s">
        <v>22</v>
      </c>
      <c r="J2526" s="4">
        <v>2.3111000000000002</v>
      </c>
      <c r="K2526" s="30">
        <v>3.36</v>
      </c>
      <c r="L2526" s="4"/>
      <c r="M2526" s="4">
        <v>7.37</v>
      </c>
      <c r="N2526" s="84">
        <f>[1]!b_anal_modidura_cnbd(A2526,D2526,1)</f>
        <v>1.7107000000000001</v>
      </c>
      <c r="O2526" s="85">
        <f>[1]!b_anal_yield_cnbd(A2526,D2526-1,1)</f>
        <v>2.3393000000000002</v>
      </c>
      <c r="P2526" s="86">
        <f>IF(U:U="国开1",0.09/N2526+J2526,IF(U:U="国开3",0.14/N2526+J2526,IF(U:U="国开5",0.24/N2526+J2526,IF(U:U="国开7",0.24/N2526+J2526,IF(U:U="国开10",0.29/N2526+J2526,IF(U:U="口行1",0.08/N2526+J2526,IF(U:U="口行2",0.08/N2526+J2526,IF(U:U="口行3",0.08/N2526+J2526,IF(U:U="口行5",0.13/N2526+J2526,IF(U:U="口行7",0.13/N2526+J2526,IF(U:U="口行10",0.18/N2526+J2526,IF(U:U="农发1",0.09/N2526+J2526,IF(U:U="农发2",0.09/N2526+J2526,IF(U:U="农发3",0.09/N2526+J2526,IF(U:U="农发5",0.14/N2526+J2526,IF(U:U="农发7",0.19/N2526+J2526,IF(U:U="农发10",0.19/N2526+J2526,IF(U:U="农发20",0.24/N2526+J2526,IF(U:U="国债1",0.05/N2526+J2526,IF(U:U="国债2",0.05/N2526+J2526,IF(U:U="国债3",0.05/N2526+J2526,IF(U:U="国开0",0,IF(U:U="农发0",0,IF(U:U="国债0",0,IF(U:U="口行0",0,0.1/N2526+J2526)))))))))))))))))))))))))</f>
        <v>2.3578644823756361</v>
      </c>
      <c r="Q2526" s="87">
        <v>2.34</v>
      </c>
      <c r="R2526" s="88">
        <f t="shared" si="87"/>
        <v>1.8564482375635905</v>
      </c>
      <c r="S2526" s="88">
        <f t="shared" si="88"/>
        <v>1.7864482375636204</v>
      </c>
      <c r="T2526" s="15"/>
      <c r="U2526" s="1" t="str">
        <f>IF(I:I="国家开发银行","国开",IF(I:I="中国进出口银行","口行",IF(I:I="中国农业发展银行","农发","国债")))&amp;IF(G:G&lt;1,"0",G2526)</f>
        <v>口行2</v>
      </c>
      <c r="V2526" s="5">
        <v>43902</v>
      </c>
      <c r="W2526" s="21">
        <v>2.5038999999999998</v>
      </c>
      <c r="X2526" s="22">
        <v>2.4950000000000001</v>
      </c>
    </row>
    <row r="2527" spans="1:24" ht="15.95" hidden="1" customHeight="1" x14ac:dyDescent="0.25">
      <c r="A2527" s="7" t="str">
        <f t="shared" si="90"/>
        <v>190309.IB</v>
      </c>
      <c r="B2527" s="3" t="s">
        <v>400</v>
      </c>
      <c r="C2527" s="3" t="s">
        <v>401</v>
      </c>
      <c r="D2527" s="5">
        <v>43910</v>
      </c>
      <c r="E2527" s="5">
        <v>43913</v>
      </c>
      <c r="F2527" s="4">
        <v>40</v>
      </c>
      <c r="G2527" s="4">
        <v>2</v>
      </c>
      <c r="H2527" s="3" t="s">
        <v>12</v>
      </c>
      <c r="I2527" s="3" t="s">
        <v>22</v>
      </c>
      <c r="J2527" s="4">
        <v>2.2786</v>
      </c>
      <c r="K2527" s="30">
        <v>4.5199999999999996</v>
      </c>
      <c r="L2527" s="4"/>
      <c r="M2527" s="4">
        <v>35</v>
      </c>
      <c r="N2527" s="84">
        <f>[1]!b_anal_modidura_cnbd(A2527,D2527,1)</f>
        <v>1.6916</v>
      </c>
      <c r="O2527" s="85">
        <f>[1]!b_anal_yield_cnbd(A2527,D2527-1,1)</f>
        <v>2.38</v>
      </c>
      <c r="P2527" s="86">
        <f>IF(U:U="国开1",0.09/N2527+J2527,IF(U:U="国开3",0.14/N2527+J2527,IF(U:U="国开5",0.24/N2527+J2527,IF(U:U="国开7",0.24/N2527+J2527,IF(U:U="国开10",0.29/N2527+J2527,IF(U:U="口行1",0.08/N2527+J2527,IF(U:U="口行2",0.08/N2527+J2527,IF(U:U="口行3",0.08/N2527+J2527,IF(U:U="口行5",0.13/N2527+J2527,IF(U:U="口行7",0.13/N2527+J2527,IF(U:U="口行10",0.18/N2527+J2527,IF(U:U="农发1",0.09/N2527+J2527,IF(U:U="农发2",0.09/N2527+J2527,IF(U:U="农发3",0.09/N2527+J2527,IF(U:U="农发5",0.14/N2527+J2527,IF(U:U="农发7",0.19/N2527+J2527,IF(U:U="农发10",0.19/N2527+J2527,IF(U:U="农发20",0.24/N2527+J2527,IF(U:U="国债1",0.05/N2527+J2527,IF(U:U="国债2",0.05/N2527+J2527,IF(U:U="国债3",0.05/N2527+J2527,IF(U:U="国开0",0,IF(U:U="农发0",0,IF(U:U="国债0",0,IF(U:U="口行0",0,0.1/N2527+J2527)))))))))))))))))))))))))</f>
        <v>2.325892504138094</v>
      </c>
      <c r="Q2527" s="87">
        <v>2.37</v>
      </c>
      <c r="R2527" s="88">
        <f t="shared" si="87"/>
        <v>-5.4107495861905885</v>
      </c>
      <c r="S2527" s="88">
        <f t="shared" si="88"/>
        <v>-4.4107495861906099</v>
      </c>
      <c r="T2527" s="15"/>
      <c r="U2527" s="1" t="str">
        <f>IF(I:I="国家开发银行","国开",IF(I:I="中国进出口银行","口行",IF(I:I="中国农业发展银行","农发","国债")))&amp;IF(G:G&lt;1,"0",G2527)</f>
        <v>口行2</v>
      </c>
      <c r="V2527" s="5">
        <v>43909</v>
      </c>
      <c r="W2527" s="21">
        <v>2.5322</v>
      </c>
      <c r="X2527" s="22">
        <v>2.5249999999999999</v>
      </c>
    </row>
    <row r="2528" spans="1:24" ht="15.95" hidden="1" customHeight="1" x14ac:dyDescent="0.25">
      <c r="A2528" s="7" t="str">
        <f t="shared" si="90"/>
        <v>190309.IB</v>
      </c>
      <c r="B2528" s="3" t="s">
        <v>440</v>
      </c>
      <c r="C2528" s="3" t="s">
        <v>441</v>
      </c>
      <c r="D2528" s="5">
        <v>43917</v>
      </c>
      <c r="E2528" s="5">
        <v>43920</v>
      </c>
      <c r="F2528" s="4">
        <v>40</v>
      </c>
      <c r="G2528" s="4">
        <v>2</v>
      </c>
      <c r="H2528" s="3" t="s">
        <v>12</v>
      </c>
      <c r="I2528" s="3" t="s">
        <v>22</v>
      </c>
      <c r="J2528" s="4">
        <v>2.1044999999999998</v>
      </c>
      <c r="K2528" s="30">
        <v>4.6399999999999997</v>
      </c>
      <c r="L2528" s="4"/>
      <c r="M2528" s="4">
        <v>1.79</v>
      </c>
      <c r="N2528" s="84">
        <f>[1]!b_anal_modidura_cnbd(A2528,D2528,1)</f>
        <v>1.6752</v>
      </c>
      <c r="O2528" s="85">
        <f>[1]!b_anal_yield_cnbd(A2528,D2528-1,1)</f>
        <v>2.2200000000000002</v>
      </c>
      <c r="P2528" s="86">
        <f>IF(U:U="国开1",0.09/N2528+J2528,IF(U:U="国开3",0.14/N2528+J2528,IF(U:U="国开5",0.24/N2528+J2528,IF(U:U="国开7",0.24/N2528+J2528,IF(U:U="国开10",0.29/N2528+J2528,IF(U:U="口行1",0.08/N2528+J2528,IF(U:U="口行2",0.08/N2528+J2528,IF(U:U="口行3",0.08/N2528+J2528,IF(U:U="口行5",0.13/N2528+J2528,IF(U:U="口行7",0.13/N2528+J2528,IF(U:U="口行10",0.18/N2528+J2528,IF(U:U="农发1",0.09/N2528+J2528,IF(U:U="农发2",0.09/N2528+J2528,IF(U:U="农发3",0.09/N2528+J2528,IF(U:U="农发5",0.14/N2528+J2528,IF(U:U="农发7",0.19/N2528+J2528,IF(U:U="农发10",0.19/N2528+J2528,IF(U:U="农发20",0.24/N2528+J2528,IF(U:U="国债1",0.05/N2528+J2528,IF(U:U="国债2",0.05/N2528+J2528,IF(U:U="国债3",0.05/N2528+J2528,IF(U:U="国开0",0,IF(U:U="农发0",0,IF(U:U="国债0",0,IF(U:U="口行0",0,0.1/N2528+J2528)))))))))))))))))))))))))</f>
        <v>2.1522554918815664</v>
      </c>
      <c r="Q2528" s="87">
        <v>2.2000000000000002</v>
      </c>
      <c r="R2528" s="88">
        <f t="shared" si="87"/>
        <v>-6.7744508118433799</v>
      </c>
      <c r="S2528" s="88">
        <f t="shared" si="88"/>
        <v>-4.7744508118433782</v>
      </c>
      <c r="T2528" s="15"/>
      <c r="U2528" s="1" t="str">
        <f>IF(I:I="国家开发银行","国开",IF(I:I="中国进出口银行","口行",IF(I:I="中国农业发展银行","农发","国债")))&amp;IF(G:G&lt;1,"0",G2528)</f>
        <v>口行2</v>
      </c>
      <c r="V2528" s="5">
        <v>43916</v>
      </c>
      <c r="W2528" s="21">
        <v>2.5038999999999998</v>
      </c>
      <c r="X2528" s="22">
        <v>2.33</v>
      </c>
    </row>
    <row r="2529" spans="1:24" ht="15.95" hidden="1" customHeight="1" x14ac:dyDescent="0.25">
      <c r="A2529" s="7" t="str">
        <f>B2529</f>
        <v>200302.IB</v>
      </c>
      <c r="B2529" s="3" t="s">
        <v>483</v>
      </c>
      <c r="C2529" s="3" t="s">
        <v>484</v>
      </c>
      <c r="D2529" s="5">
        <v>43924</v>
      </c>
      <c r="E2529" s="5">
        <v>43928</v>
      </c>
      <c r="F2529" s="4">
        <v>30</v>
      </c>
      <c r="G2529" s="4">
        <v>2</v>
      </c>
      <c r="H2529" s="3" t="s">
        <v>12</v>
      </c>
      <c r="I2529" s="3" t="s">
        <v>22</v>
      </c>
      <c r="J2529" s="10">
        <f>[1]!b_info_couponrate(B2529)</f>
        <v>2.0499999999999998</v>
      </c>
      <c r="K2529" s="30">
        <v>4.8899999999999997</v>
      </c>
      <c r="L2529" s="4"/>
      <c r="M2529" s="4">
        <v>7.56</v>
      </c>
      <c r="N2529" s="84">
        <f>[1]!b_anal_modidura_cnbd(A2529,E2529,1)</f>
        <v>1.9436</v>
      </c>
      <c r="O2529" s="89">
        <v>2.12</v>
      </c>
      <c r="P2529" s="86">
        <f>IF(U:U="国开1",0.09/N2529+J2529,IF(U:U="国开3",0.14/N2529+J2529,IF(U:U="国开5",0.24/N2529+J2529,IF(U:U="国开7",0.24/N2529+J2529,IF(U:U="国开10",0.29/N2529+J2529,IF(U:U="口行1",0.08/N2529+J2529,IF(U:U="口行2",0.08/N2529+J2529,IF(U:U="口行3",0.08/N2529+J2529,IF(U:U="口行5",0.13/N2529+J2529,IF(U:U="口行7",0.13/N2529+J2529,IF(U:U="口行10",0.18/N2529+J2529,IF(U:U="农发1",0.09/N2529+J2529,IF(U:U="农发2",0.09/N2529+J2529,IF(U:U="农发3",0.09/N2529+J2529,IF(U:U="农发5",0.14/N2529+J2529,IF(U:U="农发7",0.19/N2529+J2529,IF(U:U="农发10",0.19/N2529+J2529,IF(U:U="农发20",0.24/N2529+J2529,IF(U:U="国债1",0.05/N2529+J2529,IF(U:U="国债2",0.05/N2529+J2529,IF(U:U="国债3",0.05/N2529+J2529,IF(U:U="国开0",0,IF(U:U="农发0",0,IF(U:U="国债0",0,IF(U:U="口行0",0,0.1/N2529+J2529)))))))))))))))))))))))))</f>
        <v>2.0911607326610411</v>
      </c>
      <c r="Q2529" s="87">
        <v>2.13</v>
      </c>
      <c r="R2529" s="88">
        <f t="shared" si="87"/>
        <v>-2.8839267338959029</v>
      </c>
      <c r="S2529" s="88">
        <f t="shared" si="88"/>
        <v>-3.8839267338958816</v>
      </c>
      <c r="T2529" s="15"/>
      <c r="U2529" s="1" t="str">
        <f>IF(I:I="国家开发银行","国开",IF(I:I="中国进出口银行","口行",IF(I:I="中国农业发展银行","农发","国债")))&amp;IF(G:G&lt;1,"0",G2529)</f>
        <v>口行2</v>
      </c>
      <c r="V2529" s="5">
        <v>43923</v>
      </c>
      <c r="W2529" s="24">
        <v>2.2298</v>
      </c>
      <c r="X2529" s="22">
        <v>2.2000000000000002</v>
      </c>
    </row>
    <row r="2530" spans="1:24" ht="15.95" hidden="1" customHeight="1" x14ac:dyDescent="0.25">
      <c r="A2530" s="7" t="str">
        <f t="shared" ref="A2530:A2536" si="91">LEFT(B2530,IFERROR(FIND("X",B2530,7),FIND("Z",B2530,7))-1)&amp;".IB"</f>
        <v>200302.IB</v>
      </c>
      <c r="B2530" s="3" t="s">
        <v>527</v>
      </c>
      <c r="C2530" s="3" t="s">
        <v>528</v>
      </c>
      <c r="D2530" s="5">
        <v>43931</v>
      </c>
      <c r="E2530" s="5">
        <v>43934</v>
      </c>
      <c r="F2530" s="4">
        <v>30</v>
      </c>
      <c r="G2530" s="4">
        <v>2</v>
      </c>
      <c r="H2530" s="3" t="s">
        <v>12</v>
      </c>
      <c r="I2530" s="3" t="s">
        <v>22</v>
      </c>
      <c r="J2530" s="4">
        <v>1.6283000000000001</v>
      </c>
      <c r="K2530" s="30">
        <v>4.3899999999999997</v>
      </c>
      <c r="L2530" s="4"/>
      <c r="M2530" s="4">
        <v>1.4</v>
      </c>
      <c r="N2530" s="84">
        <f>[1]!b_anal_modidura_cnbd(A2530,D2530,1)</f>
        <v>1.9388000000000001</v>
      </c>
      <c r="O2530" s="85">
        <f>[1]!b_anal_yield_cnbd(A2530,D2530-1,1)</f>
        <v>1.7804</v>
      </c>
      <c r="P2530" s="86">
        <f>IF(U:U="国开1",0.09/N2530+J2530,IF(U:U="国开3",0.14/N2530+J2530,IF(U:U="国开5",0.24/N2530+J2530,IF(U:U="国开7",0.24/N2530+J2530,IF(U:U="国开10",0.29/N2530+J2530,IF(U:U="口行1",0.08/N2530+J2530,IF(U:U="口行2",0.08/N2530+J2530,IF(U:U="口行3",0.08/N2530+J2530,IF(U:U="口行5",0.13/N2530+J2530,IF(U:U="口行7",0.13/N2530+J2530,IF(U:U="口行10",0.18/N2530+J2530,IF(U:U="农发1",0.09/N2530+J2530,IF(U:U="农发2",0.09/N2530+J2530,IF(U:U="农发3",0.09/N2530+J2530,IF(U:U="农发5",0.14/N2530+J2530,IF(U:U="农发7",0.19/N2530+J2530,IF(U:U="农发10",0.19/N2530+J2530,IF(U:U="农发20",0.24/N2530+J2530,IF(U:U="国债1",0.05/N2530+J2530,IF(U:U="国债2",0.05/N2530+J2530,IF(U:U="国债3",0.05/N2530+J2530,IF(U:U="国开0",0,IF(U:U="农发0",0,IF(U:U="国债0",0,IF(U:U="口行0",0,0.1/N2530+J2530)))))))))))))))))))))))))</f>
        <v>1.6695626366824841</v>
      </c>
      <c r="Q2530" s="87">
        <v>1.8</v>
      </c>
      <c r="R2530" s="88">
        <f t="shared" si="87"/>
        <v>-11.083736331751592</v>
      </c>
      <c r="S2530" s="88">
        <f t="shared" si="88"/>
        <v>-13.0437363317516</v>
      </c>
      <c r="T2530" s="15"/>
      <c r="U2530" s="1" t="str">
        <f>IF(I:I="国家开发银行","国开",IF(I:I="中国进出口银行","口行",IF(I:I="中国农业发展银行","农发","国债")))&amp;IF(G:G&lt;1,"0",G2530)</f>
        <v>口行2</v>
      </c>
      <c r="V2530" s="5">
        <v>43930</v>
      </c>
      <c r="W2530" s="21">
        <v>1.9065000000000001</v>
      </c>
      <c r="X2530" s="22">
        <v>1.87</v>
      </c>
    </row>
    <row r="2531" spans="1:24" ht="15.95" hidden="1" customHeight="1" x14ac:dyDescent="0.25">
      <c r="A2531" s="7" t="str">
        <f t="shared" si="91"/>
        <v>200302.IB</v>
      </c>
      <c r="B2531" s="3" t="s">
        <v>636</v>
      </c>
      <c r="C2531" s="3" t="s">
        <v>637</v>
      </c>
      <c r="D2531" s="5">
        <v>43951</v>
      </c>
      <c r="E2531" s="5">
        <v>43957</v>
      </c>
      <c r="F2531" s="4">
        <v>40</v>
      </c>
      <c r="G2531" s="4">
        <v>2</v>
      </c>
      <c r="H2531" s="3" t="s">
        <v>12</v>
      </c>
      <c r="I2531" s="3" t="s">
        <v>22</v>
      </c>
      <c r="J2531" s="4">
        <v>1.4817</v>
      </c>
      <c r="K2531" s="30">
        <v>3.82</v>
      </c>
      <c r="L2531" s="4"/>
      <c r="M2531" s="4">
        <v>1.01</v>
      </c>
      <c r="N2531" s="84">
        <f>[1]!b_anal_modidura_cnbd(A2531,D2531,1)</f>
        <v>1.8878999999999999</v>
      </c>
      <c r="O2531" s="85">
        <f>[1]!b_anal_yield_cnbd(A2531,D2531-1,1)</f>
        <v>1.57</v>
      </c>
      <c r="P2531" s="86">
        <f>IF(U:U="国开1",0.09/N2531+J2531,IF(U:U="国开3",0.14/N2531+J2531,IF(U:U="国开5",0.24/N2531+J2531,IF(U:U="国开7",0.24/N2531+J2531,IF(U:U="国开10",0.29/N2531+J2531,IF(U:U="口行1",0.08/N2531+J2531,IF(U:U="口行2",0.08/N2531+J2531,IF(U:U="口行3",0.08/N2531+J2531,IF(U:U="口行5",0.13/N2531+J2531,IF(U:U="口行7",0.13/N2531+J2531,IF(U:U="口行10",0.18/N2531+J2531,IF(U:U="农发1",0.09/N2531+J2531,IF(U:U="农发2",0.09/N2531+J2531,IF(U:U="农发3",0.09/N2531+J2531,IF(U:U="农发5",0.14/N2531+J2531,IF(U:U="农发7",0.19/N2531+J2531,IF(U:U="农发10",0.19/N2531+J2531,IF(U:U="农发20",0.24/N2531+J2531,IF(U:U="国债1",0.05/N2531+J2531,IF(U:U="国债2",0.05/N2531+J2531,IF(U:U="国债3",0.05/N2531+J2531,IF(U:U="国开0",0,IF(U:U="农发0",0,IF(U:U="国债0",0,IF(U:U="口行0",0,0.1/N2531+J2531)))))))))))))))))))))))))</f>
        <v>1.5240751258011547</v>
      </c>
      <c r="Q2531" s="87">
        <v>1.58</v>
      </c>
      <c r="R2531" s="88">
        <f t="shared" si="87"/>
        <v>-4.5924874198845389</v>
      </c>
      <c r="S2531" s="88">
        <f t="shared" si="88"/>
        <v>-5.5924874198845398</v>
      </c>
      <c r="T2531" s="15"/>
      <c r="U2531" s="1" t="str">
        <f>IF(I:I="国家开发银行","国开",IF(I:I="中国进出口银行","口行",IF(I:I="中国农业发展银行","农发","国债")))&amp;IF(G:G&lt;1,"0",G2531)</f>
        <v>口行2</v>
      </c>
      <c r="V2531" s="5">
        <v>43937</v>
      </c>
      <c r="W2531" s="21">
        <v>1.8703000000000001</v>
      </c>
      <c r="X2531" s="22">
        <v>1.84</v>
      </c>
    </row>
    <row r="2532" spans="1:24" ht="15.95" hidden="1" customHeight="1" x14ac:dyDescent="0.25">
      <c r="A2532" s="7" t="str">
        <f t="shared" si="91"/>
        <v>200302.IB</v>
      </c>
      <c r="B2532" s="3" t="s">
        <v>690</v>
      </c>
      <c r="C2532" s="3" t="s">
        <v>691</v>
      </c>
      <c r="D2532" s="5">
        <v>43959</v>
      </c>
      <c r="E2532" s="5">
        <v>43962</v>
      </c>
      <c r="F2532" s="4">
        <v>40</v>
      </c>
      <c r="G2532" s="4">
        <v>2</v>
      </c>
      <c r="H2532" s="3" t="s">
        <v>12</v>
      </c>
      <c r="I2532" s="3" t="s">
        <v>22</v>
      </c>
      <c r="J2532" s="4">
        <v>1.6096999999999999</v>
      </c>
      <c r="K2532" s="30">
        <v>3.05</v>
      </c>
      <c r="L2532" s="4"/>
      <c r="M2532" s="4">
        <v>1.55</v>
      </c>
      <c r="N2532" s="84">
        <f>[1]!b_anal_modidura_cnbd(A2532,D2532,1)</f>
        <v>1.8652</v>
      </c>
      <c r="O2532" s="85">
        <f>[1]!b_anal_yield_cnbd(A2532,D2532-1,1)</f>
        <v>1.6124000000000001</v>
      </c>
      <c r="P2532" s="86">
        <f>IF(U:U="国开1",0.09/N2532+J2532,IF(U:U="国开3",0.14/N2532+J2532,IF(U:U="国开5",0.24/N2532+J2532,IF(U:U="国开7",0.24/N2532+J2532,IF(U:U="国开10",0.29/N2532+J2532,IF(U:U="口行1",0.08/N2532+J2532,IF(U:U="口行2",0.08/N2532+J2532,IF(U:U="口行3",0.08/N2532+J2532,IF(U:U="口行5",0.13/N2532+J2532,IF(U:U="口行7",0.13/N2532+J2532,IF(U:U="口行10",0.18/N2532+J2532,IF(U:U="农发1",0.09/N2532+J2532,IF(U:U="农发2",0.09/N2532+J2532,IF(U:U="农发3",0.09/N2532+J2532,IF(U:U="农发5",0.14/N2532+J2532,IF(U:U="农发7",0.19/N2532+J2532,IF(U:U="农发10",0.19/N2532+J2532,IF(U:U="农发20",0.24/N2532+J2532,IF(U:U="国债1",0.05/N2532+J2532,IF(U:U="国债2",0.05/N2532+J2532,IF(U:U="国债3",0.05/N2532+J2532,IF(U:U="国开0",0,IF(U:U="农发0",0,IF(U:U="国债0",0,IF(U:U="口行0",0,0.1/N2532+J2532)))))))))))))))))))))))))</f>
        <v>1.6525908428050611</v>
      </c>
      <c r="Q2532" s="87">
        <v>1.62</v>
      </c>
      <c r="R2532" s="88">
        <f t="shared" si="87"/>
        <v>4.0190842805061022</v>
      </c>
      <c r="S2532" s="88">
        <f t="shared" si="88"/>
        <v>3.2590842805060971</v>
      </c>
      <c r="T2532" s="15"/>
      <c r="U2532" s="1" t="str">
        <f>IF(I:I="国家开发银行","国开",IF(I:I="中国进出口银行","口行",IF(I:I="中国农业发展银行","农发","国债")))&amp;IF(G:G&lt;1,"0",G2532)</f>
        <v>口行2</v>
      </c>
      <c r="V2532" s="5">
        <v>43944</v>
      </c>
      <c r="W2532" s="21">
        <v>1.7854000000000001</v>
      </c>
      <c r="X2532" s="22">
        <v>1.75</v>
      </c>
    </row>
    <row r="2533" spans="1:24" ht="15.95" hidden="1" customHeight="1" x14ac:dyDescent="0.25">
      <c r="A2533" s="7" t="str">
        <f t="shared" si="91"/>
        <v>200302.IB</v>
      </c>
      <c r="B2533" s="3" t="s">
        <v>731</v>
      </c>
      <c r="C2533" s="3" t="s">
        <v>732</v>
      </c>
      <c r="D2533" s="5">
        <v>43966</v>
      </c>
      <c r="E2533" s="5">
        <v>43969</v>
      </c>
      <c r="F2533" s="4">
        <v>30</v>
      </c>
      <c r="G2533" s="4">
        <v>2</v>
      </c>
      <c r="H2533" s="3" t="s">
        <v>12</v>
      </c>
      <c r="I2533" s="3" t="s">
        <v>22</v>
      </c>
      <c r="J2533" s="4">
        <v>1.6478999999999999</v>
      </c>
      <c r="K2533" s="30">
        <v>3.41</v>
      </c>
      <c r="L2533" s="4"/>
      <c r="M2533" s="4">
        <v>3.36</v>
      </c>
      <c r="N2533" s="84">
        <f>[1]!b_anal_modidura_cnbd(A2533,D2533,1)</f>
        <v>1.8449</v>
      </c>
      <c r="O2533" s="85">
        <f>[1]!b_anal_yield_cnbd(A2533,D2533-1,1)</f>
        <v>1.6983999999999999</v>
      </c>
      <c r="P2533" s="86">
        <f>IF(U:U="国开1",0.09/N2533+J2533,IF(U:U="国开3",0.14/N2533+J2533,IF(U:U="国开5",0.24/N2533+J2533,IF(U:U="国开7",0.24/N2533+J2533,IF(U:U="国开10",0.29/N2533+J2533,IF(U:U="口行1",0.08/N2533+J2533,IF(U:U="口行2",0.08/N2533+J2533,IF(U:U="口行3",0.08/N2533+J2533,IF(U:U="口行5",0.13/N2533+J2533,IF(U:U="口行7",0.13/N2533+J2533,IF(U:U="口行10",0.18/N2533+J2533,IF(U:U="农发1",0.09/N2533+J2533,IF(U:U="农发2",0.09/N2533+J2533,IF(U:U="农发3",0.09/N2533+J2533,IF(U:U="农发5",0.14/N2533+J2533,IF(U:U="农发7",0.19/N2533+J2533,IF(U:U="农发10",0.19/N2533+J2533,IF(U:U="农发20",0.24/N2533+J2533,IF(U:U="国债1",0.05/N2533+J2533,IF(U:U="国债2",0.05/N2533+J2533,IF(U:U="国债3",0.05/N2533+J2533,IF(U:U="国开0",0,IF(U:U="农发0",0,IF(U:U="国债0",0,IF(U:U="口行0",0,0.1/N2533+J2533)))))))))))))))))))))))))</f>
        <v>1.6912627838907257</v>
      </c>
      <c r="Q2533" s="87">
        <v>1.68</v>
      </c>
      <c r="R2533" s="88">
        <f t="shared" si="87"/>
        <v>-0.71372161092742026</v>
      </c>
      <c r="S2533" s="88">
        <f t="shared" si="88"/>
        <v>1.1262783890725769</v>
      </c>
      <c r="T2533" s="15"/>
      <c r="U2533" s="1" t="str">
        <f>IF(I:I="国家开发银行","国开",IF(I:I="中国进出口银行","口行",IF(I:I="中国农业发展银行","农发","国债")))&amp;IF(G:G&lt;1,"0",G2533)</f>
        <v>口行2</v>
      </c>
      <c r="V2533" s="5">
        <v>43958</v>
      </c>
      <c r="W2533" s="21">
        <v>1.7986</v>
      </c>
      <c r="X2533" s="22">
        <v>1.82</v>
      </c>
    </row>
    <row r="2534" spans="1:24" ht="15.95" hidden="1" customHeight="1" x14ac:dyDescent="0.25">
      <c r="A2534" s="7" t="str">
        <f t="shared" si="91"/>
        <v>200302.IB</v>
      </c>
      <c r="B2534" s="3" t="s">
        <v>779</v>
      </c>
      <c r="C2534" s="3" t="s">
        <v>780</v>
      </c>
      <c r="D2534" s="5">
        <v>43973</v>
      </c>
      <c r="E2534" s="5">
        <v>43976</v>
      </c>
      <c r="F2534" s="4">
        <v>30</v>
      </c>
      <c r="G2534" s="4">
        <v>2</v>
      </c>
      <c r="H2534" s="3" t="s">
        <v>12</v>
      </c>
      <c r="I2534" s="3" t="s">
        <v>22</v>
      </c>
      <c r="J2534" s="4">
        <v>1.7961</v>
      </c>
      <c r="K2534" s="30">
        <v>2.34</v>
      </c>
      <c r="L2534" s="4"/>
      <c r="M2534" s="4">
        <v>5</v>
      </c>
      <c r="N2534" s="84">
        <f>[1]!b_anal_modidura_cnbd(A2534,D2534,1)</f>
        <v>1.8238000000000001</v>
      </c>
      <c r="O2534" s="85">
        <f>[1]!b_anal_yield_cnbd(A2534,D2534-1,1)</f>
        <v>1.77</v>
      </c>
      <c r="P2534" s="86">
        <f>IF(U:U="国开1",0.09/N2534+J2534,IF(U:U="国开3",0.14/N2534+J2534,IF(U:U="国开5",0.24/N2534+J2534,IF(U:U="国开7",0.24/N2534+J2534,IF(U:U="国开10",0.29/N2534+J2534,IF(U:U="口行1",0.08/N2534+J2534,IF(U:U="口行2",0.08/N2534+J2534,IF(U:U="口行3",0.08/N2534+J2534,IF(U:U="口行5",0.13/N2534+J2534,IF(U:U="口行7",0.13/N2534+J2534,IF(U:U="口行10",0.18/N2534+J2534,IF(U:U="农发1",0.09/N2534+J2534,IF(U:U="农发2",0.09/N2534+J2534,IF(U:U="农发3",0.09/N2534+J2534,IF(U:U="农发5",0.14/N2534+J2534,IF(U:U="农发7",0.19/N2534+J2534,IF(U:U="农发10",0.19/N2534+J2534,IF(U:U="农发20",0.24/N2534+J2534,IF(U:U="国债1",0.05/N2534+J2534,IF(U:U="国债2",0.05/N2534+J2534,IF(U:U="国债3",0.05/N2534+J2534,IF(U:U="国开0",0,IF(U:U="农发0",0,IF(U:U="国债0",0,IF(U:U="口行0",0,0.1/N2534+J2534)))))))))))))))))))))))))</f>
        <v>1.8399644588222392</v>
      </c>
      <c r="Q2534" s="87">
        <v>1.79</v>
      </c>
      <c r="R2534" s="88">
        <f t="shared" si="87"/>
        <v>6.9964458822239228</v>
      </c>
      <c r="S2534" s="88">
        <f t="shared" si="88"/>
        <v>4.9964458822239211</v>
      </c>
      <c r="T2534" s="15"/>
      <c r="U2534" s="1" t="str">
        <f>IF(I:I="国家开发银行","国开",IF(I:I="中国进出口银行","口行",IF(I:I="中国农业发展银行","农发","国债")))&amp;IF(G:G&lt;1,"0",G2534)</f>
        <v>口行2</v>
      </c>
      <c r="V2534" s="5">
        <v>43965</v>
      </c>
      <c r="W2534" s="21">
        <v>2.0002</v>
      </c>
      <c r="X2534" s="22">
        <v>2.0099999999999998</v>
      </c>
    </row>
    <row r="2535" spans="1:24" ht="15.95" hidden="1" customHeight="1" x14ac:dyDescent="0.25">
      <c r="A2535" s="7" t="str">
        <f t="shared" si="91"/>
        <v>200302.IB</v>
      </c>
      <c r="B2535" s="3" t="s">
        <v>828</v>
      </c>
      <c r="C2535" s="3" t="s">
        <v>829</v>
      </c>
      <c r="D2535" s="5">
        <v>43980</v>
      </c>
      <c r="E2535" s="5">
        <v>43983</v>
      </c>
      <c r="F2535" s="4">
        <v>30</v>
      </c>
      <c r="G2535" s="4">
        <v>2</v>
      </c>
      <c r="H2535" s="3" t="s">
        <v>12</v>
      </c>
      <c r="I2535" s="3" t="s">
        <v>22</v>
      </c>
      <c r="J2535" s="4">
        <v>2.1259000000000001</v>
      </c>
      <c r="K2535" s="30">
        <v>2.33</v>
      </c>
      <c r="L2535" s="4"/>
      <c r="M2535" s="4">
        <v>1.72</v>
      </c>
      <c r="N2535" s="84">
        <f>[1]!b_anal_modidura_cnbd(A2535,D2535,1)</f>
        <v>1.7986</v>
      </c>
      <c r="O2535" s="85">
        <f>[1]!b_anal_yield_cnbd(A2535,D2535-1,1)</f>
        <v>2.1299000000000001</v>
      </c>
      <c r="P2535" s="86">
        <f>IF(U:U="国开1",0.09/N2535+J2535,IF(U:U="国开3",0.14/N2535+J2535,IF(U:U="国开5",0.24/N2535+J2535,IF(U:U="国开7",0.24/N2535+J2535,IF(U:U="国开10",0.29/N2535+J2535,IF(U:U="口行1",0.08/N2535+J2535,IF(U:U="口行2",0.08/N2535+J2535,IF(U:U="口行3",0.08/N2535+J2535,IF(U:U="口行5",0.13/N2535+J2535,IF(U:U="口行7",0.13/N2535+J2535,IF(U:U="口行10",0.18/N2535+J2535,IF(U:U="农发1",0.09/N2535+J2535,IF(U:U="农发2",0.09/N2535+J2535,IF(U:U="农发3",0.09/N2535+J2535,IF(U:U="农发5",0.14/N2535+J2535,IF(U:U="农发7",0.19/N2535+J2535,IF(U:U="农发10",0.19/N2535+J2535,IF(U:U="农发20",0.24/N2535+J2535,IF(U:U="国债1",0.05/N2535+J2535,IF(U:U="国债2",0.05/N2535+J2535,IF(U:U="国债3",0.05/N2535+J2535,IF(U:U="国开0",0,IF(U:U="农发0",0,IF(U:U="国债0",0,IF(U:U="口行0",0,0.1/N2535+J2535)))))))))))))))))))))))))</f>
        <v>2.1703790392527522</v>
      </c>
      <c r="Q2535" s="87">
        <v>2.13</v>
      </c>
      <c r="R2535" s="88">
        <f t="shared" si="87"/>
        <v>4.0479039252752091</v>
      </c>
      <c r="S2535" s="88">
        <f t="shared" si="88"/>
        <v>4.0379039252752325</v>
      </c>
      <c r="T2535" s="15"/>
      <c r="U2535" s="1" t="str">
        <f>IF(I:I="国家开发银行","国开",IF(I:I="中国进出口银行","口行",IF(I:I="中国农业发展银行","农发","国债")))&amp;IF(G:G&lt;1,"0",G2535)</f>
        <v>口行2</v>
      </c>
      <c r="V2535" s="5">
        <v>43972</v>
      </c>
      <c r="W2535" s="21" t="e">
        <v>#NAME?</v>
      </c>
      <c r="X2535" s="22">
        <v>2.0674999999999999</v>
      </c>
    </row>
    <row r="2536" spans="1:24" ht="15.95" hidden="1" customHeight="1" x14ac:dyDescent="0.25">
      <c r="A2536" s="7" t="str">
        <f t="shared" si="91"/>
        <v>200302.IB</v>
      </c>
      <c r="B2536" s="3" t="s">
        <v>875</v>
      </c>
      <c r="C2536" s="3" t="s">
        <v>876</v>
      </c>
      <c r="D2536" s="5">
        <v>43987</v>
      </c>
      <c r="E2536" s="5">
        <v>43990</v>
      </c>
      <c r="F2536" s="4">
        <v>30</v>
      </c>
      <c r="G2536" s="4">
        <v>2</v>
      </c>
      <c r="H2536" s="3" t="s">
        <v>12</v>
      </c>
      <c r="I2536" s="3" t="s">
        <v>22</v>
      </c>
      <c r="J2536" s="4">
        <v>2.5678999999999998</v>
      </c>
      <c r="K2536" s="30">
        <v>2.38</v>
      </c>
      <c r="L2536" s="4"/>
      <c r="M2536" s="4">
        <v>1.07</v>
      </c>
      <c r="N2536" s="84">
        <f>[1]!b_anal_modidura_cnbd(A2536,D2536,1)</f>
        <v>1.7717000000000001</v>
      </c>
      <c r="O2536" s="85">
        <f>[1]!b_anal_yield_cnbd(A2536,D2536-1,1)</f>
        <v>2.4500000000000002</v>
      </c>
      <c r="P2536" s="86">
        <f>IF(U:U="国开1",0.09/N2536+J2536,IF(U:U="国开3",0.14/N2536+J2536,IF(U:U="国开5",0.24/N2536+J2536,IF(U:U="国开7",0.24/N2536+J2536,IF(U:U="国开10",0.29/N2536+J2536,IF(U:U="口行1",0.08/N2536+J2536,IF(U:U="口行2",0.08/N2536+J2536,IF(U:U="口行3",0.08/N2536+J2536,IF(U:U="口行5",0.13/N2536+J2536,IF(U:U="口行7",0.13/N2536+J2536,IF(U:U="口行10",0.18/N2536+J2536,IF(U:U="农发1",0.09/N2536+J2536,IF(U:U="农发2",0.09/N2536+J2536,IF(U:U="农发3",0.09/N2536+J2536,IF(U:U="农发5",0.14/N2536+J2536,IF(U:U="农发7",0.19/N2536+J2536,IF(U:U="农发10",0.19/N2536+J2536,IF(U:U="农发20",0.24/N2536+J2536,IF(U:U="国债1",0.05/N2536+J2536,IF(U:U="国债2",0.05/N2536+J2536,IF(U:U="国债3",0.05/N2536+J2536,IF(U:U="国开0",0,IF(U:U="农发0",0,IF(U:U="国债0",0,IF(U:U="口行0",0,0.1/N2536+J2536)))))))))))))))))))))))))</f>
        <v>2.6130543715075913</v>
      </c>
      <c r="Q2536" s="87">
        <v>2.5099999999999998</v>
      </c>
      <c r="R2536" s="88">
        <f t="shared" si="87"/>
        <v>16.305437150759118</v>
      </c>
      <c r="S2536" s="88">
        <f t="shared" si="88"/>
        <v>10.305437150759156</v>
      </c>
      <c r="T2536" s="15"/>
      <c r="U2536" s="1" t="str">
        <f>IF(I:I="国家开发银行","国开",IF(I:I="中国进出口银行","口行",IF(I:I="中国农业发展银行","农发","国债")))&amp;IF(G:G&lt;1,"0",G2536)</f>
        <v>口行2</v>
      </c>
      <c r="V2536" s="5">
        <v>43979</v>
      </c>
      <c r="W2536" s="21" t="e">
        <v>#NAME?</v>
      </c>
      <c r="X2536" s="22">
        <v>2.3199999999999998</v>
      </c>
    </row>
    <row r="2537" spans="1:24" ht="15.95" hidden="1" customHeight="1" x14ac:dyDescent="0.25">
      <c r="A2537" s="7" t="s">
        <v>483</v>
      </c>
      <c r="B2537" s="6" t="s">
        <v>1020</v>
      </c>
      <c r="C2537" s="6" t="s">
        <v>1021</v>
      </c>
      <c r="D2537" s="33">
        <v>43994</v>
      </c>
      <c r="E2537" s="33">
        <v>43997</v>
      </c>
      <c r="F2537" s="45">
        <v>0</v>
      </c>
      <c r="G2537" s="45">
        <v>2</v>
      </c>
      <c r="H2537" s="6" t="s">
        <v>12</v>
      </c>
      <c r="I2537" s="6" t="s">
        <v>22</v>
      </c>
      <c r="J2537" s="45">
        <v>2.4578000000000002</v>
      </c>
      <c r="K2537" s="30">
        <v>3.12</v>
      </c>
      <c r="L2537" s="45"/>
      <c r="M2537" s="45">
        <v>3.75</v>
      </c>
      <c r="N2537" s="84">
        <f>[1]!b_anal_modidura_cnbd(A2537,D2537,1)</f>
        <v>1.7551000000000001</v>
      </c>
      <c r="O2537" s="85">
        <f>[1]!b_anal_yield_cnbd(A2537,D2537-1,1)</f>
        <v>2.52</v>
      </c>
      <c r="P2537" s="86">
        <f>IF(U:U="国开1",0.09/N2537+J2537,IF(U:U="国开3",0.14/N2537+J2537,IF(U:U="国开5",0.24/N2537+J2537,IF(U:U="国开7",0.24/N2537+J2537,IF(U:U="国开10",0.29/N2537+J2537,IF(U:U="口行1",0.08/N2537+J2537,IF(U:U="口行2",0.08/N2537+J2537,IF(U:U="口行3",0.08/N2537+J2537,IF(U:U="口行5",0.13/N2537+J2537,IF(U:U="口行7",0.13/N2537+J2537,IF(U:U="口行10",0.18/N2537+J2537,IF(U:U="农发1",0.09/N2537+J2537,IF(U:U="农发2",0.09/N2537+J2537,IF(U:U="农发3",0.09/N2537+J2537,IF(U:U="农发5",0.14/N2537+J2537,IF(U:U="农发7",0.19/N2537+J2537,IF(U:U="农发10",0.19/N2537+J2537,IF(U:U="农发20",0.24/N2537+J2537,IF(U:U="国债1",0.05/N2537+J2537,IF(U:U="国债2",0.05/N2537+J2537,IF(U:U="国债3",0.05/N2537+J2537,IF(U:U="国开0",0,IF(U:U="农发0",0,IF(U:U="国债0",0,IF(U:U="口行0",0,0.1/N2537+J2537)))))))))))))))))))))))))</f>
        <v>2.5033814483505217</v>
      </c>
      <c r="Q2537" s="87">
        <v>2.5</v>
      </c>
      <c r="R2537" s="88">
        <f t="shared" si="87"/>
        <v>-1.6618551649478341</v>
      </c>
      <c r="S2537" s="88">
        <f t="shared" si="88"/>
        <v>0.33814483505216764</v>
      </c>
      <c r="T2537" s="15"/>
      <c r="U2537" s="1" t="str">
        <f>IF(I:I="国家开发银行","国开",IF(I:I="中国进出口银行","口行",IF(I:I="中国农业发展银行","农发","国债")))&amp;IF(G:G&lt;1,"0",G2537)</f>
        <v>口行2</v>
      </c>
      <c r="V2537" s="5">
        <v>43986</v>
      </c>
      <c r="W2537" s="21" t="e">
        <v>#NAME?</v>
      </c>
      <c r="X2537" s="22">
        <v>2.65</v>
      </c>
    </row>
    <row r="2538" spans="1:24" ht="15.95" hidden="1" customHeight="1" x14ac:dyDescent="0.25">
      <c r="A2538" s="7" t="s">
        <v>483</v>
      </c>
      <c r="B2538" s="3" t="s">
        <v>1139</v>
      </c>
      <c r="C2538" s="3" t="s">
        <v>1140</v>
      </c>
      <c r="D2538" s="5">
        <v>44001</v>
      </c>
      <c r="E2538" s="5">
        <v>44004</v>
      </c>
      <c r="F2538" s="4">
        <v>0</v>
      </c>
      <c r="G2538" s="4">
        <v>2</v>
      </c>
      <c r="H2538" s="3" t="s">
        <v>12</v>
      </c>
      <c r="I2538" s="3" t="s">
        <v>22</v>
      </c>
      <c r="J2538" s="4">
        <v>2.5312000000000001</v>
      </c>
      <c r="K2538" s="30">
        <v>2.73</v>
      </c>
      <c r="L2538" s="4"/>
      <c r="M2538" s="4">
        <v>1</v>
      </c>
      <c r="N2538" s="84">
        <v>1.7379</v>
      </c>
      <c r="O2538" s="85">
        <f>[1]!b_anal_yield_cnbd(A2538,D2538-1,1)</f>
        <v>2.57</v>
      </c>
      <c r="P2538" s="86">
        <f>IF(U:U="国开1",0.09/N2538+J2538,IF(U:U="国开3",0.14/N2538+J2538,IF(U:U="国开5",0.24/N2538+J2538,IF(U:U="国开7",0.24/N2538+J2538,IF(U:U="国开10",0.29/N2538+J2538,IF(U:U="口行1",0.08/N2538+J2538,IF(U:U="口行2",0.08/N2538+J2538,IF(U:U="口行3",0.08/N2538+J2538,IF(U:U="口行5",0.13/N2538+J2538,IF(U:U="口行7",0.13/N2538+J2538,IF(U:U="口行10",0.18/N2538+J2538,IF(U:U="农发1",0.09/N2538+J2538,IF(U:U="农发2",0.09/N2538+J2538,IF(U:U="农发3",0.09/N2538+J2538,IF(U:U="农发5",0.14/N2538+J2538,IF(U:U="农发7",0.19/N2538+J2538,IF(U:U="农发10",0.19/N2538+J2538,IF(U:U="农发20",0.24/N2538+J2538,IF(U:U="国债1",0.05/N2538+J2538,IF(U:U="国债2",0.05/N2538+J2538,IF(U:U="国债3",0.05/N2538+J2538,IF(U:U="国开0",0,IF(U:U="农发0",0,IF(U:U="国债0",0,IF(U:U="口行0",0,0.1/N2538+J2538)))))))))))))))))))))))))</f>
        <v>2.5772325680418899</v>
      </c>
      <c r="Q2538" s="87">
        <v>2.58</v>
      </c>
      <c r="R2538" s="88">
        <f t="shared" si="87"/>
        <v>0.72325680418900973</v>
      </c>
      <c r="S2538" s="88">
        <f t="shared" si="88"/>
        <v>-0.27674319581101336</v>
      </c>
      <c r="T2538" s="15"/>
      <c r="U2538" s="1" t="str">
        <f>IF(I:I="国家开发银行","国开",IF(I:I="中国进出口银行","口行",IF(I:I="中国农业发展银行","农发","国债")))&amp;IF(G:G&lt;1,"0",G2538)</f>
        <v>口行2</v>
      </c>
    </row>
    <row r="2539" spans="1:24" ht="15.95" hidden="1" customHeight="1" x14ac:dyDescent="0.25">
      <c r="A2539" s="7" t="str">
        <f t="shared" ref="A2539:A2549" si="92">LEFT(B2539,IFERROR(FIND("X",B2539,7),FIND("Z",B2539,7))-1)&amp;".IB"</f>
        <v>170305.IB</v>
      </c>
      <c r="B2539" s="3" t="s">
        <v>26</v>
      </c>
      <c r="C2539" s="3" t="s">
        <v>27</v>
      </c>
      <c r="D2539" s="5">
        <v>43833</v>
      </c>
      <c r="E2539" s="5">
        <v>43836</v>
      </c>
      <c r="F2539" s="4">
        <v>50</v>
      </c>
      <c r="G2539" s="4">
        <v>3</v>
      </c>
      <c r="H2539" s="3" t="s">
        <v>12</v>
      </c>
      <c r="I2539" s="3" t="s">
        <v>22</v>
      </c>
      <c r="J2539" s="4">
        <v>2.0017</v>
      </c>
      <c r="K2539" s="30">
        <v>4.01</v>
      </c>
      <c r="L2539" s="4"/>
      <c r="M2539" s="4">
        <v>7.9</v>
      </c>
      <c r="N2539" s="84">
        <f>[1]!b_anal_modidura_cnbd(A2539,D2539,1)</f>
        <v>0.2661</v>
      </c>
      <c r="O2539" s="85">
        <f>[1]!b_anal_yield_cnbd(A2539,D2539-1,1)</f>
        <v>2.1775000000000002</v>
      </c>
      <c r="P2539" s="86">
        <f>IF(U:U="国开1",0.09/N2539+J2539,IF(U:U="国开3",0.14/N2539+J2539,IF(U:U="国开5",0.24/N2539+J2539,IF(U:U="国开7",0.24/N2539+J2539,IF(U:U="国开10",0.29/N2539+J2539,IF(U:U="口行1",0.08/N2539+J2539,IF(U:U="口行2",0.08/N2539+J2539,IF(U:U="口行3",0.08/N2539+J2539,IF(U:U="口行5",0.13/N2539+J2539,IF(U:U="口行7",0.13/N2539+J2539,IF(U:U="口行10",0.18/N2539+J2539,IF(U:U="农发1",0.09/N2539+J2539,IF(U:U="农发2",0.09/N2539+J2539,IF(U:U="农发3",0.09/N2539+J2539,IF(U:U="农发5",0.14/N2539+J2539,IF(U:U="农发7",0.19/N2539+J2539,IF(U:U="农发10",0.19/N2539+J2539,IF(U:U="农发20",0.24/N2539+J2539,IF(U:U="国债1",0.05/N2539+J2539,IF(U:U="国债2",0.05/N2539+J2539,IF(U:U="国债3",0.05/N2539+J2539,IF(U:U="国开0",0,IF(U:U="农发0",0,IF(U:U="国债0",0,IF(U:U="口行0",0,0.1/N2539+J2539)))))))))))))))))))))))))</f>
        <v>2.3023388575723414</v>
      </c>
      <c r="Q2539" s="87">
        <f>O2539</f>
        <v>2.1775000000000002</v>
      </c>
      <c r="R2539" s="88">
        <f t="shared" si="87"/>
        <v>12.483885757234114</v>
      </c>
      <c r="S2539" s="88">
        <f t="shared" si="88"/>
        <v>12.483885757234114</v>
      </c>
      <c r="T2539" s="15"/>
      <c r="U2539" s="1" t="str">
        <f>IF(I:I="国家开发银行","国开",IF(I:I="中国进出口银行","口行",IF(I:I="中国农业发展银行","农发","国债")))&amp;IF(G:G&lt;1,"0",G2539)</f>
        <v>口行3</v>
      </c>
      <c r="V2539" s="5">
        <v>43833</v>
      </c>
      <c r="W2539" s="21">
        <v>3.2725</v>
      </c>
      <c r="X2539" s="22">
        <v>3.31</v>
      </c>
    </row>
    <row r="2540" spans="1:24" ht="15.95" hidden="1" customHeight="1" x14ac:dyDescent="0.25">
      <c r="A2540" s="7" t="str">
        <f t="shared" si="92"/>
        <v>190308.IB</v>
      </c>
      <c r="B2540" s="3" t="s">
        <v>67</v>
      </c>
      <c r="C2540" s="3" t="s">
        <v>68</v>
      </c>
      <c r="D2540" s="5">
        <v>43839</v>
      </c>
      <c r="E2540" s="5">
        <v>43843</v>
      </c>
      <c r="F2540" s="4">
        <v>52.9</v>
      </c>
      <c r="G2540" s="4">
        <v>3</v>
      </c>
      <c r="H2540" s="3" t="s">
        <v>12</v>
      </c>
      <c r="I2540" s="3" t="s">
        <v>22</v>
      </c>
      <c r="J2540" s="4">
        <v>2.8995000000000002</v>
      </c>
      <c r="K2540" s="30">
        <v>3.03</v>
      </c>
      <c r="L2540" s="4"/>
      <c r="M2540" s="4">
        <v>1.96</v>
      </c>
      <c r="N2540" s="84">
        <f>[1]!b_anal_modidura_cnbd(A2540,D2540,1)</f>
        <v>2.6496</v>
      </c>
      <c r="O2540" s="85">
        <f>[1]!b_anal_yield_cnbd(A2540,D2540-1,1)</f>
        <v>2.9102999999999999</v>
      </c>
      <c r="P2540" s="86">
        <f>IF(U:U="国开1",0.09/N2540+J2540,IF(U:U="国开3",0.14/N2540+J2540,IF(U:U="国开5",0.24/N2540+J2540,IF(U:U="国开7",0.24/N2540+J2540,IF(U:U="国开10",0.29/N2540+J2540,IF(U:U="口行1",0.08/N2540+J2540,IF(U:U="口行2",0.08/N2540+J2540,IF(U:U="口行3",0.08/N2540+J2540,IF(U:U="口行5",0.13/N2540+J2540,IF(U:U="口行7",0.13/N2540+J2540,IF(U:U="口行10",0.18/N2540+J2540,IF(U:U="农发1",0.09/N2540+J2540,IF(U:U="农发2",0.09/N2540+J2540,IF(U:U="农发3",0.09/N2540+J2540,IF(U:U="农发5",0.14/N2540+J2540,IF(U:U="农发7",0.19/N2540+J2540,IF(U:U="农发10",0.19/N2540+J2540,IF(U:U="农发20",0.24/N2540+J2540,IF(U:U="国债1",0.05/N2540+J2540,IF(U:U="国债2",0.05/N2540+J2540,IF(U:U="国债3",0.05/N2540+J2540,IF(U:U="国开0",0,IF(U:U="农发0",0,IF(U:U="国债0",0,IF(U:U="口行0",0,0.1/N2540+J2540)))))))))))))))))))))))))</f>
        <v>2.9296932367149759</v>
      </c>
      <c r="Q2540" s="87">
        <v>2.9249999999999998</v>
      </c>
      <c r="R2540" s="88">
        <f t="shared" si="87"/>
        <v>1.9393236714976059</v>
      </c>
      <c r="S2540" s="88">
        <f t="shared" si="88"/>
        <v>0.46932367149761234</v>
      </c>
      <c r="T2540" s="15"/>
      <c r="U2540" s="1" t="str">
        <f>IF(I:I="国家开发银行","国开",IF(I:I="中国进出口银行","口行",IF(I:I="中国农业发展银行","农发","国债")))&amp;IF(G:G&lt;1,"0",G2540)</f>
        <v>口行3</v>
      </c>
      <c r="V2540" s="5">
        <v>43839</v>
      </c>
      <c r="W2540" s="21">
        <v>3.2749999999999999</v>
      </c>
      <c r="X2540" s="22">
        <v>3.2749999999999999</v>
      </c>
    </row>
    <row r="2541" spans="1:24" ht="15.95" hidden="1" customHeight="1" x14ac:dyDescent="0.25">
      <c r="A2541" s="7" t="str">
        <f t="shared" si="92"/>
        <v>190308.IB</v>
      </c>
      <c r="B2541" s="3" t="s">
        <v>103</v>
      </c>
      <c r="C2541" s="3" t="s">
        <v>104</v>
      </c>
      <c r="D2541" s="5">
        <v>43846</v>
      </c>
      <c r="E2541" s="5">
        <v>43847</v>
      </c>
      <c r="F2541" s="4">
        <v>53.6</v>
      </c>
      <c r="G2541" s="4">
        <v>3</v>
      </c>
      <c r="H2541" s="3" t="s">
        <v>12</v>
      </c>
      <c r="I2541" s="3" t="s">
        <v>22</v>
      </c>
      <c r="J2541" s="4">
        <v>2.9226000000000001</v>
      </c>
      <c r="K2541" s="30">
        <v>2.89</v>
      </c>
      <c r="L2541" s="4"/>
      <c r="M2541" s="4">
        <v>1.39</v>
      </c>
      <c r="N2541" s="84">
        <f>[1]!b_anal_modidura_cnbd(A2541,D2541,1)</f>
        <v>2.63</v>
      </c>
      <c r="O2541" s="85">
        <f>[1]!b_anal_yield_cnbd(A2541,D2541-1,1)</f>
        <v>2.9527999999999999</v>
      </c>
      <c r="P2541" s="86">
        <f>IF(U:U="国开1",0.09/N2541+J2541,IF(U:U="国开3",0.14/N2541+J2541,IF(U:U="国开5",0.24/N2541+J2541,IF(U:U="国开7",0.24/N2541+J2541,IF(U:U="国开10",0.29/N2541+J2541,IF(U:U="口行1",0.08/N2541+J2541,IF(U:U="口行2",0.08/N2541+J2541,IF(U:U="口行3",0.08/N2541+J2541,IF(U:U="口行5",0.13/N2541+J2541,IF(U:U="口行7",0.13/N2541+J2541,IF(U:U="口行10",0.18/N2541+J2541,IF(U:U="农发1",0.09/N2541+J2541,IF(U:U="农发2",0.09/N2541+J2541,IF(U:U="农发3",0.09/N2541+J2541,IF(U:U="农发5",0.14/N2541+J2541,IF(U:U="农发7",0.19/N2541+J2541,IF(U:U="农发10",0.19/N2541+J2541,IF(U:U="农发20",0.24/N2541+J2541,IF(U:U="国债1",0.05/N2541+J2541,IF(U:U="国债2",0.05/N2541+J2541,IF(U:U="国债3",0.05/N2541+J2541,IF(U:U="国开0",0,IF(U:U="农发0",0,IF(U:U="国债0",0,IF(U:U="口行0",0,0.1/N2541+J2541)))))))))))))))))))))))))</f>
        <v>2.9530182509505702</v>
      </c>
      <c r="Q2541" s="87">
        <v>2.96</v>
      </c>
      <c r="R2541" s="88">
        <f t="shared" si="87"/>
        <v>2.1825095057037558E-2</v>
      </c>
      <c r="S2541" s="88">
        <f t="shared" si="88"/>
        <v>-0.69817490494297196</v>
      </c>
      <c r="T2541" s="15"/>
      <c r="U2541" s="1" t="str">
        <f>IF(I:I="国家开发银行","国开",IF(I:I="中国进出口银行","口行",IF(I:I="中国农业发展银行","农发","国债")))&amp;IF(G:G&lt;1,"0",G2541)</f>
        <v>口行3</v>
      </c>
      <c r="V2541" s="5">
        <v>43846</v>
      </c>
      <c r="W2541" s="21">
        <v>3.2549999999999999</v>
      </c>
      <c r="X2541" s="22">
        <v>3.2549999999999999</v>
      </c>
    </row>
    <row r="2542" spans="1:24" ht="15.95" hidden="1" customHeight="1" x14ac:dyDescent="0.25">
      <c r="A2542" s="7" t="str">
        <f t="shared" si="92"/>
        <v>190308.IB</v>
      </c>
      <c r="B2542" s="3" t="s">
        <v>125</v>
      </c>
      <c r="C2542" s="3" t="s">
        <v>126</v>
      </c>
      <c r="D2542" s="5">
        <v>43851</v>
      </c>
      <c r="E2542" s="5">
        <v>43852</v>
      </c>
      <c r="F2542" s="4">
        <v>56.4</v>
      </c>
      <c r="G2542" s="4">
        <v>3</v>
      </c>
      <c r="H2542" s="3" t="s">
        <v>12</v>
      </c>
      <c r="I2542" s="3" t="s">
        <v>22</v>
      </c>
      <c r="J2542" s="4">
        <v>2.8925000000000001</v>
      </c>
      <c r="K2542" s="30">
        <v>3.19</v>
      </c>
      <c r="L2542" s="4"/>
      <c r="M2542" s="4">
        <v>1.1399999999999999</v>
      </c>
      <c r="N2542" s="84">
        <f>[1]!b_anal_modidura_cnbd(A2542,D2542,1)</f>
        <v>2.6177000000000001</v>
      </c>
      <c r="O2542" s="85">
        <f>[1]!b_anal_yield_cnbd(A2542,D2542-1,1)</f>
        <v>2.9289000000000001</v>
      </c>
      <c r="P2542" s="86">
        <f>IF(U:U="国开1",0.09/N2542+J2542,IF(U:U="国开3",0.14/N2542+J2542,IF(U:U="国开5",0.24/N2542+J2542,IF(U:U="国开7",0.24/N2542+J2542,IF(U:U="国开10",0.29/N2542+J2542,IF(U:U="口行1",0.08/N2542+J2542,IF(U:U="口行2",0.08/N2542+J2542,IF(U:U="口行3",0.08/N2542+J2542,IF(U:U="口行5",0.13/N2542+J2542,IF(U:U="口行7",0.13/N2542+J2542,IF(U:U="口行10",0.18/N2542+J2542,IF(U:U="农发1",0.09/N2542+J2542,IF(U:U="农发2",0.09/N2542+J2542,IF(U:U="农发3",0.09/N2542+J2542,IF(U:U="农发5",0.14/N2542+J2542,IF(U:U="农发7",0.19/N2542+J2542,IF(U:U="农发10",0.19/N2542+J2542,IF(U:U="农发20",0.24/N2542+J2542,IF(U:U="国债1",0.05/N2542+J2542,IF(U:U="国债2",0.05/N2542+J2542,IF(U:U="国债3",0.05/N2542+J2542,IF(U:U="国开0",0,IF(U:U="农发0",0,IF(U:U="国债0",0,IF(U:U="口行0",0,0.1/N2542+J2542)))))))))))))))))))))))))</f>
        <v>2.9230611796615351</v>
      </c>
      <c r="Q2542" s="87">
        <v>2.93</v>
      </c>
      <c r="R2542" s="88">
        <f t="shared" si="87"/>
        <v>-0.58388203384649451</v>
      </c>
      <c r="S2542" s="88">
        <f t="shared" si="88"/>
        <v>-0.6938820338465046</v>
      </c>
      <c r="T2542" s="15"/>
      <c r="U2542" s="1" t="str">
        <f>IF(I:I="国家开发银行","国开",IF(I:I="中国进出口银行","口行",IF(I:I="中国农业发展银行","农发","国债")))&amp;IF(G:G&lt;1,"0",G2542)</f>
        <v>口行3</v>
      </c>
      <c r="V2542" s="5">
        <v>43867</v>
      </c>
      <c r="W2542" s="21">
        <v>3.04</v>
      </c>
      <c r="X2542" s="22">
        <v>3.02</v>
      </c>
    </row>
    <row r="2543" spans="1:24" ht="15.95" hidden="1" customHeight="1" x14ac:dyDescent="0.25">
      <c r="A2543" s="7" t="str">
        <f t="shared" si="92"/>
        <v>190308.IB</v>
      </c>
      <c r="B2543" s="3" t="s">
        <v>186</v>
      </c>
      <c r="C2543" s="3" t="s">
        <v>187</v>
      </c>
      <c r="D2543" s="5">
        <v>43874</v>
      </c>
      <c r="E2543" s="5">
        <v>43878</v>
      </c>
      <c r="F2543" s="4">
        <v>57.5</v>
      </c>
      <c r="G2543" s="4">
        <v>3</v>
      </c>
      <c r="H2543" s="3" t="s">
        <v>12</v>
      </c>
      <c r="I2543" s="3" t="s">
        <v>22</v>
      </c>
      <c r="J2543" s="4">
        <v>2.6031</v>
      </c>
      <c r="K2543" s="30">
        <v>3.1</v>
      </c>
      <c r="L2543" s="4"/>
      <c r="M2543" s="4">
        <v>3.89</v>
      </c>
      <c r="N2543" s="84">
        <f>[1]!b_anal_modidura_cnbd(A2543,D2543,1)</f>
        <v>2.5642999999999998</v>
      </c>
      <c r="O2543" s="85">
        <f>[1]!b_anal_yield_cnbd(A2543,D2543-1,1)</f>
        <v>2.6452</v>
      </c>
      <c r="P2543" s="86">
        <f>IF(U:U="国开1",0.09/N2543+J2543,IF(U:U="国开3",0.14/N2543+J2543,IF(U:U="国开5",0.24/N2543+J2543,IF(U:U="国开7",0.24/N2543+J2543,IF(U:U="国开10",0.29/N2543+J2543,IF(U:U="口行1",0.08/N2543+J2543,IF(U:U="口行2",0.08/N2543+J2543,IF(U:U="口行3",0.08/N2543+J2543,IF(U:U="口行5",0.13/N2543+J2543,IF(U:U="口行7",0.13/N2543+J2543,IF(U:U="口行10",0.18/N2543+J2543,IF(U:U="农发1",0.09/N2543+J2543,IF(U:U="农发2",0.09/N2543+J2543,IF(U:U="农发3",0.09/N2543+J2543,IF(U:U="农发5",0.14/N2543+J2543,IF(U:U="农发7",0.19/N2543+J2543,IF(U:U="农发10",0.19/N2543+J2543,IF(U:U="农发20",0.24/N2543+J2543,IF(U:U="国债1",0.05/N2543+J2543,IF(U:U="国债2",0.05/N2543+J2543,IF(U:U="国债3",0.05/N2543+J2543,IF(U:U="国开0",0,IF(U:U="农发0",0,IF(U:U="国债0",0,IF(U:U="口行0",0,0.1/N2543+J2543)))))))))))))))))))))))))</f>
        <v>2.6342975977849705</v>
      </c>
      <c r="Q2543" s="87">
        <v>2.64</v>
      </c>
      <c r="R2543" s="88">
        <f t="shared" si="87"/>
        <v>-1.0902402215029472</v>
      </c>
      <c r="S2543" s="88">
        <f t="shared" si="88"/>
        <v>-0.57024022150296005</v>
      </c>
      <c r="T2543" s="15"/>
      <c r="U2543" s="1" t="str">
        <f>IF(I:I="国家开发银行","国开",IF(I:I="中国进出口银行","口行",IF(I:I="中国农业发展银行","农发","国债")))&amp;IF(G:G&lt;1,"0",G2543)</f>
        <v>口行3</v>
      </c>
      <c r="V2543" s="5">
        <v>43874</v>
      </c>
      <c r="W2543" s="21">
        <v>2.9527000000000001</v>
      </c>
      <c r="X2543" s="22">
        <v>2.9449999999999998</v>
      </c>
    </row>
    <row r="2544" spans="1:24" ht="15.95" hidden="1" customHeight="1" x14ac:dyDescent="0.25">
      <c r="A2544" s="7" t="str">
        <f t="shared" si="92"/>
        <v>190308.IB</v>
      </c>
      <c r="B2544" s="3" t="s">
        <v>220</v>
      </c>
      <c r="C2544" s="3" t="s">
        <v>221</v>
      </c>
      <c r="D2544" s="5">
        <v>43881</v>
      </c>
      <c r="E2544" s="5">
        <v>43885</v>
      </c>
      <c r="F2544" s="4">
        <v>50</v>
      </c>
      <c r="G2544" s="4">
        <v>3</v>
      </c>
      <c r="H2544" s="3" t="s">
        <v>12</v>
      </c>
      <c r="I2544" s="3" t="s">
        <v>22</v>
      </c>
      <c r="J2544" s="4">
        <v>2.6456</v>
      </c>
      <c r="K2544" s="30">
        <v>4.12</v>
      </c>
      <c r="L2544" s="4"/>
      <c r="M2544" s="4">
        <v>3.08</v>
      </c>
      <c r="N2544" s="84">
        <f>[1]!b_anal_modidura_cnbd(A2544,D2544,1)</f>
        <v>2.544</v>
      </c>
      <c r="O2544" s="85">
        <f>[1]!b_anal_yield_cnbd(A2544,D2544-1,1)</f>
        <v>2.6591</v>
      </c>
      <c r="P2544" s="86">
        <f>IF(U:U="国开1",0.09/N2544+J2544,IF(U:U="国开3",0.14/N2544+J2544,IF(U:U="国开5",0.24/N2544+J2544,IF(U:U="国开7",0.24/N2544+J2544,IF(U:U="国开10",0.29/N2544+J2544,IF(U:U="口行1",0.08/N2544+J2544,IF(U:U="口行2",0.08/N2544+J2544,IF(U:U="口行3",0.08/N2544+J2544,IF(U:U="口行5",0.13/N2544+J2544,IF(U:U="口行7",0.13/N2544+J2544,IF(U:U="口行10",0.18/N2544+J2544,IF(U:U="农发1",0.09/N2544+J2544,IF(U:U="农发2",0.09/N2544+J2544,IF(U:U="农发3",0.09/N2544+J2544,IF(U:U="农发5",0.14/N2544+J2544,IF(U:U="农发7",0.19/N2544+J2544,IF(U:U="农发10",0.19/N2544+J2544,IF(U:U="农发20",0.24/N2544+J2544,IF(U:U="国债1",0.05/N2544+J2544,IF(U:U="国债2",0.05/N2544+J2544,IF(U:U="国债3",0.05/N2544+J2544,IF(U:U="国开0",0,IF(U:U="农发0",0,IF(U:U="国债0",0,IF(U:U="口行0",0,0.1/N2544+J2544)))))))))))))))))))))))))</f>
        <v>2.6770465408805033</v>
      </c>
      <c r="Q2544" s="87">
        <v>2.65</v>
      </c>
      <c r="R2544" s="88">
        <f t="shared" si="87"/>
        <v>1.7946540880503292</v>
      </c>
      <c r="S2544" s="88">
        <f t="shared" si="88"/>
        <v>2.70465408805034</v>
      </c>
      <c r="T2544" s="15"/>
      <c r="U2544" s="1" t="str">
        <f>IF(I:I="国家开发银行","国开",IF(I:I="中国进出口银行","口行",IF(I:I="中国农业发展银行","农发","国债")))&amp;IF(G:G&lt;1,"0",G2544)</f>
        <v>口行3</v>
      </c>
      <c r="V2544" s="5">
        <v>43881</v>
      </c>
      <c r="W2544" s="21">
        <v>2.9802</v>
      </c>
      <c r="X2544" s="22">
        <v>2.9975000000000001</v>
      </c>
    </row>
    <row r="2545" spans="1:24" ht="15.95" hidden="1" customHeight="1" x14ac:dyDescent="0.25">
      <c r="A2545" s="7" t="str">
        <f t="shared" si="92"/>
        <v>190308.IB</v>
      </c>
      <c r="B2545" s="3" t="s">
        <v>260</v>
      </c>
      <c r="C2545" s="3" t="s">
        <v>261</v>
      </c>
      <c r="D2545" s="5">
        <v>43888</v>
      </c>
      <c r="E2545" s="5">
        <v>43892</v>
      </c>
      <c r="F2545" s="4">
        <v>40</v>
      </c>
      <c r="G2545" s="4">
        <v>3</v>
      </c>
      <c r="H2545" s="3" t="s">
        <v>12</v>
      </c>
      <c r="I2545" s="3" t="s">
        <v>22</v>
      </c>
      <c r="J2545" s="4">
        <v>2.6189</v>
      </c>
      <c r="K2545" s="30">
        <v>5.03</v>
      </c>
      <c r="L2545" s="4"/>
      <c r="M2545" s="4">
        <v>1.65</v>
      </c>
      <c r="N2545" s="84">
        <f>[1]!b_anal_modidura_cnbd(A2545,D2545,1)</f>
        <v>2.5266000000000002</v>
      </c>
      <c r="O2545" s="85">
        <f>[1]!b_anal_yield_cnbd(A2545,D2545-1,1)</f>
        <v>2.6751999999999998</v>
      </c>
      <c r="P2545" s="86">
        <f>IF(U:U="国开1",0.09/N2545+J2545,IF(U:U="国开3",0.14/N2545+J2545,IF(U:U="国开5",0.24/N2545+J2545,IF(U:U="国开7",0.24/N2545+J2545,IF(U:U="国开10",0.29/N2545+J2545,IF(U:U="口行1",0.08/N2545+J2545,IF(U:U="口行2",0.08/N2545+J2545,IF(U:U="口行3",0.08/N2545+J2545,IF(U:U="口行5",0.13/N2545+J2545,IF(U:U="口行7",0.13/N2545+J2545,IF(U:U="口行10",0.18/N2545+J2545,IF(U:U="农发1",0.09/N2545+J2545,IF(U:U="农发2",0.09/N2545+J2545,IF(U:U="农发3",0.09/N2545+J2545,IF(U:U="农发5",0.14/N2545+J2545,IF(U:U="农发7",0.19/N2545+J2545,IF(U:U="农发10",0.19/N2545+J2545,IF(U:U="农发20",0.24/N2545+J2545,IF(U:U="国债1",0.05/N2545+J2545,IF(U:U="国债2",0.05/N2545+J2545,IF(U:U="国债3",0.05/N2545+J2545,IF(U:U="国开0",0,IF(U:U="农发0",0,IF(U:U="国债0",0,IF(U:U="口行0",0,0.1/N2545+J2545)))))))))))))))))))))))))</f>
        <v>2.6505631045674027</v>
      </c>
      <c r="Q2545" s="87">
        <v>2.67</v>
      </c>
      <c r="R2545" s="88">
        <f t="shared" si="87"/>
        <v>-2.4636895432597061</v>
      </c>
      <c r="S2545" s="88">
        <f t="shared" si="88"/>
        <v>-1.943689543259719</v>
      </c>
      <c r="T2545" s="15"/>
      <c r="U2545" s="1" t="str">
        <f>IF(I:I="国家开发银行","国开",IF(I:I="中国进出口银行","口行",IF(I:I="中国农业发展银行","农发","国债")))&amp;IF(G:G&lt;1,"0",G2545)</f>
        <v>口行3</v>
      </c>
      <c r="V2545" s="5">
        <v>43888</v>
      </c>
      <c r="W2545" s="24">
        <v>2.9350000000000001</v>
      </c>
      <c r="X2545" s="22">
        <v>2.99</v>
      </c>
    </row>
    <row r="2546" spans="1:24" ht="15.95" hidden="1" customHeight="1" x14ac:dyDescent="0.25">
      <c r="A2546" s="7" t="str">
        <f t="shared" si="92"/>
        <v>190308.IB</v>
      </c>
      <c r="B2546" s="3" t="s">
        <v>305</v>
      </c>
      <c r="C2546" s="3" t="s">
        <v>306</v>
      </c>
      <c r="D2546" s="5">
        <v>43895</v>
      </c>
      <c r="E2546" s="5">
        <v>43899</v>
      </c>
      <c r="F2546" s="4">
        <v>40</v>
      </c>
      <c r="G2546" s="4">
        <v>3</v>
      </c>
      <c r="H2546" s="3" t="s">
        <v>12</v>
      </c>
      <c r="I2546" s="3" t="s">
        <v>22</v>
      </c>
      <c r="J2546" s="4">
        <v>2.5103</v>
      </c>
      <c r="K2546" s="30">
        <v>5.49</v>
      </c>
      <c r="L2546" s="4"/>
      <c r="M2546" s="4">
        <v>3.21</v>
      </c>
      <c r="N2546" s="84">
        <f>[1]!b_anal_modidura_cnbd(A2546,D2546,1)</f>
        <v>2.5102000000000002</v>
      </c>
      <c r="O2546" s="85">
        <f>[1]!b_anal_yield_cnbd(A2546,D2546-1,1)</f>
        <v>2.5703</v>
      </c>
      <c r="P2546" s="86">
        <f>IF(U:U="国开1",0.09/N2546+J2546,IF(U:U="国开3",0.14/N2546+J2546,IF(U:U="国开5",0.24/N2546+J2546,IF(U:U="国开7",0.24/N2546+J2546,IF(U:U="国开10",0.29/N2546+J2546,IF(U:U="口行1",0.08/N2546+J2546,IF(U:U="口行2",0.08/N2546+J2546,IF(U:U="口行3",0.08/N2546+J2546,IF(U:U="口行5",0.13/N2546+J2546,IF(U:U="口行7",0.13/N2546+J2546,IF(U:U="口行10",0.18/N2546+J2546,IF(U:U="农发1",0.09/N2546+J2546,IF(U:U="农发2",0.09/N2546+J2546,IF(U:U="农发3",0.09/N2546+J2546,IF(U:U="农发5",0.14/N2546+J2546,IF(U:U="农发7",0.19/N2546+J2546,IF(U:U="农发10",0.19/N2546+J2546,IF(U:U="农发20",0.24/N2546+J2546,IF(U:U="国债1",0.05/N2546+J2546,IF(U:U="国债2",0.05/N2546+J2546,IF(U:U="国债3",0.05/N2546+J2546,IF(U:U="国开0",0,IF(U:U="农发0",0,IF(U:U="国债0",0,IF(U:U="口行0",0,0.1/N2546+J2546)))))))))))))))))))))))))</f>
        <v>2.5421699705202774</v>
      </c>
      <c r="Q2546" s="87">
        <v>2.57</v>
      </c>
      <c r="R2546" s="88">
        <f t="shared" si="87"/>
        <v>-2.8130029479722651</v>
      </c>
      <c r="S2546" s="88">
        <f t="shared" si="88"/>
        <v>-2.7830029479722462</v>
      </c>
      <c r="T2546" s="15"/>
      <c r="U2546" s="1" t="str">
        <f>IF(I:I="国家开发银行","国开",IF(I:I="中国进出口银行","口行",IF(I:I="中国农业发展银行","农发","国债")))&amp;IF(G:G&lt;1,"0",G2546)</f>
        <v>口行3</v>
      </c>
      <c r="V2546" s="5">
        <v>43895</v>
      </c>
      <c r="W2546" s="21">
        <v>2.88</v>
      </c>
      <c r="X2546" s="22">
        <v>2.8849999999999998</v>
      </c>
    </row>
    <row r="2547" spans="1:24" ht="15.95" hidden="1" customHeight="1" x14ac:dyDescent="0.25">
      <c r="A2547" s="7" t="str">
        <f t="shared" si="92"/>
        <v>190308.IB</v>
      </c>
      <c r="B2547" s="3" t="s">
        <v>345</v>
      </c>
      <c r="C2547" s="3" t="s">
        <v>346</v>
      </c>
      <c r="D2547" s="5">
        <v>43902</v>
      </c>
      <c r="E2547" s="5">
        <v>43906</v>
      </c>
      <c r="F2547" s="4">
        <v>40</v>
      </c>
      <c r="G2547" s="4">
        <v>3</v>
      </c>
      <c r="H2547" s="3" t="s">
        <v>12</v>
      </c>
      <c r="I2547" s="3" t="s">
        <v>22</v>
      </c>
      <c r="J2547" s="4">
        <v>2.4121999999999999</v>
      </c>
      <c r="K2547" s="30">
        <v>5.09</v>
      </c>
      <c r="L2547" s="4"/>
      <c r="M2547" s="4">
        <v>2.5</v>
      </c>
      <c r="N2547" s="84">
        <f>[1]!b_anal_modidura_cnbd(A2547,D2547,1)</f>
        <v>2.4935</v>
      </c>
      <c r="O2547" s="85">
        <f>[1]!b_anal_yield_cnbd(A2547,D2547-1,1)</f>
        <v>2.5038999999999998</v>
      </c>
      <c r="P2547" s="86">
        <f>IF(U:U="国开1",0.09/N2547+J2547,IF(U:U="国开3",0.14/N2547+J2547,IF(U:U="国开5",0.24/N2547+J2547,IF(U:U="国开7",0.24/N2547+J2547,IF(U:U="国开10",0.29/N2547+J2547,IF(U:U="口行1",0.08/N2547+J2547,IF(U:U="口行2",0.08/N2547+J2547,IF(U:U="口行3",0.08/N2547+J2547,IF(U:U="口行5",0.13/N2547+J2547,IF(U:U="口行7",0.13/N2547+J2547,IF(U:U="口行10",0.18/N2547+J2547,IF(U:U="农发1",0.09/N2547+J2547,IF(U:U="农发2",0.09/N2547+J2547,IF(U:U="农发3",0.09/N2547+J2547,IF(U:U="农发5",0.14/N2547+J2547,IF(U:U="农发7",0.19/N2547+J2547,IF(U:U="农发10",0.19/N2547+J2547,IF(U:U="农发20",0.24/N2547+J2547,IF(U:U="国债1",0.05/N2547+J2547,IF(U:U="国债2",0.05/N2547+J2547,IF(U:U="国债3",0.05/N2547+J2547,IF(U:U="国开0",0,IF(U:U="农发0",0,IF(U:U="国债0",0,IF(U:U="口行0",0,0.1/N2547+J2547)))))))))))))))))))))))))</f>
        <v>2.4442834168838981</v>
      </c>
      <c r="Q2547" s="87">
        <v>2.4950000000000001</v>
      </c>
      <c r="R2547" s="88">
        <f t="shared" si="87"/>
        <v>-5.961658311610174</v>
      </c>
      <c r="S2547" s="88">
        <f t="shared" si="88"/>
        <v>-5.0716583116102054</v>
      </c>
      <c r="T2547" s="15"/>
      <c r="U2547" s="1" t="str">
        <f>IF(I:I="国家开发银行","国开",IF(I:I="中国进出口银行","口行",IF(I:I="中国农业发展银行","农发","国债")))&amp;IF(G:G&lt;1,"0",G2547)</f>
        <v>口行3</v>
      </c>
      <c r="V2547" s="5">
        <v>43902</v>
      </c>
      <c r="W2547" s="21">
        <v>2.8300999999999998</v>
      </c>
      <c r="X2547" s="22">
        <v>2.82</v>
      </c>
    </row>
    <row r="2548" spans="1:24" ht="15.95" hidden="1" customHeight="1" x14ac:dyDescent="0.25">
      <c r="A2548" s="7" t="str">
        <f t="shared" si="92"/>
        <v>190308.IB</v>
      </c>
      <c r="B2548" s="3" t="s">
        <v>390</v>
      </c>
      <c r="C2548" s="3" t="s">
        <v>391</v>
      </c>
      <c r="D2548" s="5">
        <v>43909</v>
      </c>
      <c r="E2548" s="5">
        <v>43913</v>
      </c>
      <c r="F2548" s="4">
        <v>40</v>
      </c>
      <c r="G2548" s="4">
        <v>3</v>
      </c>
      <c r="H2548" s="3" t="s">
        <v>12</v>
      </c>
      <c r="I2548" s="3" t="s">
        <v>22</v>
      </c>
      <c r="J2548" s="4">
        <v>2.4542000000000002</v>
      </c>
      <c r="K2548" s="30">
        <v>5.56</v>
      </c>
      <c r="L2548" s="4"/>
      <c r="M2548" s="4">
        <v>1.46</v>
      </c>
      <c r="N2548" s="84">
        <f>[1]!b_anal_modidura_cnbd(A2548,D2548,1)</f>
        <v>2.4742000000000002</v>
      </c>
      <c r="O2548" s="85">
        <f>[1]!b_anal_yield_cnbd(A2548,D2548-1,1)</f>
        <v>2.5322</v>
      </c>
      <c r="P2548" s="86">
        <f>IF(U:U="国开1",0.09/N2548+J2548,IF(U:U="国开3",0.14/N2548+J2548,IF(U:U="国开5",0.24/N2548+J2548,IF(U:U="国开7",0.24/N2548+J2548,IF(U:U="国开10",0.29/N2548+J2548,IF(U:U="口行1",0.08/N2548+J2548,IF(U:U="口行2",0.08/N2548+J2548,IF(U:U="口行3",0.08/N2548+J2548,IF(U:U="口行5",0.13/N2548+J2548,IF(U:U="口行7",0.13/N2548+J2548,IF(U:U="口行10",0.18/N2548+J2548,IF(U:U="农发1",0.09/N2548+J2548,IF(U:U="农发2",0.09/N2548+J2548,IF(U:U="农发3",0.09/N2548+J2548,IF(U:U="农发5",0.14/N2548+J2548,IF(U:U="农发7",0.19/N2548+J2548,IF(U:U="农发10",0.19/N2548+J2548,IF(U:U="农发20",0.24/N2548+J2548,IF(U:U="国债1",0.05/N2548+J2548,IF(U:U="国债2",0.05/N2548+J2548,IF(U:U="国债3",0.05/N2548+J2548,IF(U:U="国开0",0,IF(U:U="农发0",0,IF(U:U="国债0",0,IF(U:U="口行0",0,0.1/N2548+J2548)))))))))))))))))))))))))</f>
        <v>2.4865336836149061</v>
      </c>
      <c r="Q2548" s="87">
        <v>2.5249999999999999</v>
      </c>
      <c r="R2548" s="88">
        <f t="shared" si="87"/>
        <v>-4.5666316385093886</v>
      </c>
      <c r="S2548" s="88">
        <f t="shared" si="88"/>
        <v>-3.8466316385093791</v>
      </c>
      <c r="T2548" s="15"/>
      <c r="U2548" s="1" t="str">
        <f>IF(I:I="国家开发银行","国开",IF(I:I="中国进出口银行","口行",IF(I:I="中国农业发展银行","农发","国债")))&amp;IF(G:G&lt;1,"0",G2548)</f>
        <v>口行3</v>
      </c>
      <c r="V2548" s="5">
        <v>43909</v>
      </c>
      <c r="W2548" s="21">
        <v>2.89</v>
      </c>
      <c r="X2548" s="22">
        <v>2.89</v>
      </c>
    </row>
    <row r="2549" spans="1:24" ht="15.95" hidden="1" customHeight="1" x14ac:dyDescent="0.25">
      <c r="A2549" s="7" t="str">
        <f t="shared" si="92"/>
        <v>190308.IB</v>
      </c>
      <c r="B2549" s="3" t="s">
        <v>432</v>
      </c>
      <c r="C2549" s="3" t="s">
        <v>433</v>
      </c>
      <c r="D2549" s="5">
        <v>43916</v>
      </c>
      <c r="E2549" s="5">
        <v>43920</v>
      </c>
      <c r="F2549" s="4">
        <v>40</v>
      </c>
      <c r="G2549" s="4">
        <v>3</v>
      </c>
      <c r="H2549" s="3" t="s">
        <v>12</v>
      </c>
      <c r="I2549" s="3" t="s">
        <v>22</v>
      </c>
      <c r="J2549" s="4">
        <v>2.2364000000000002</v>
      </c>
      <c r="K2549" s="30">
        <v>5.63</v>
      </c>
      <c r="L2549" s="4"/>
      <c r="M2549" s="4">
        <v>2.23</v>
      </c>
      <c r="N2549" s="84">
        <f>[1]!b_anal_modidura_cnbd(A2549,D2549,1)</f>
        <v>2.4611000000000001</v>
      </c>
      <c r="O2549" s="85">
        <f>[1]!b_anal_yield_cnbd(A2549,D2549-1,1)</f>
        <v>2.39</v>
      </c>
      <c r="P2549" s="86">
        <f>IF(U:U="国开1",0.09/N2549+J2549,IF(U:U="国开3",0.14/N2549+J2549,IF(U:U="国开5",0.24/N2549+J2549,IF(U:U="国开7",0.24/N2549+J2549,IF(U:U="国开10",0.29/N2549+J2549,IF(U:U="口行1",0.08/N2549+J2549,IF(U:U="口行2",0.08/N2549+J2549,IF(U:U="口行3",0.08/N2549+J2549,IF(U:U="口行5",0.13/N2549+J2549,IF(U:U="口行7",0.13/N2549+J2549,IF(U:U="口行10",0.18/N2549+J2549,IF(U:U="农发1",0.09/N2549+J2549,IF(U:U="农发2",0.09/N2549+J2549,IF(U:U="农发3",0.09/N2549+J2549,IF(U:U="农发5",0.14/N2549+J2549,IF(U:U="农发7",0.19/N2549+J2549,IF(U:U="农发10",0.19/N2549+J2549,IF(U:U="农发20",0.24/N2549+J2549,IF(U:U="国债1",0.05/N2549+J2549,IF(U:U="国债2",0.05/N2549+J2549,IF(U:U="国债3",0.05/N2549+J2549,IF(U:U="国开0",0,IF(U:U="农发0",0,IF(U:U="国债0",0,IF(U:U="口行0",0,0.1/N2549+J2549)))))))))))))))))))))))))</f>
        <v>2.2689057900938607</v>
      </c>
      <c r="Q2549" s="87">
        <v>2.33</v>
      </c>
      <c r="R2549" s="88">
        <f t="shared" si="87"/>
        <v>-12.109420990613939</v>
      </c>
      <c r="S2549" s="88">
        <f t="shared" si="88"/>
        <v>-6.1094209906139341</v>
      </c>
      <c r="T2549" s="15"/>
      <c r="U2549" s="1" t="str">
        <f>IF(I:I="国家开发银行","国开",IF(I:I="中国进出口银行","口行",IF(I:I="中国农业发展银行","农发","国债")))&amp;IF(G:G&lt;1,"0",G2549)</f>
        <v>口行3</v>
      </c>
      <c r="V2549" s="5">
        <v>43916</v>
      </c>
      <c r="W2549" s="21">
        <v>2.8300999999999998</v>
      </c>
      <c r="X2549" s="22">
        <v>2.72</v>
      </c>
    </row>
    <row r="2550" spans="1:24" ht="15.95" hidden="1" customHeight="1" x14ac:dyDescent="0.25">
      <c r="A2550" s="7" t="str">
        <f>B2550</f>
        <v>200303.IB</v>
      </c>
      <c r="B2550" s="3" t="s">
        <v>477</v>
      </c>
      <c r="C2550" s="3" t="s">
        <v>478</v>
      </c>
      <c r="D2550" s="5">
        <v>43923</v>
      </c>
      <c r="E2550" s="5">
        <v>43928</v>
      </c>
      <c r="F2550" s="4">
        <v>40</v>
      </c>
      <c r="G2550" s="4">
        <v>3</v>
      </c>
      <c r="H2550" s="3" t="s">
        <v>12</v>
      </c>
      <c r="I2550" s="3" t="s">
        <v>22</v>
      </c>
      <c r="J2550" s="10">
        <f>[1]!b_info_couponrate(B2550)</f>
        <v>2.17</v>
      </c>
      <c r="K2550" s="30">
        <v>4.2300000000000004</v>
      </c>
      <c r="L2550" s="4"/>
      <c r="M2550" s="4">
        <v>1.57</v>
      </c>
      <c r="N2550" s="84">
        <f>[1]!b_anal_modidura_cnbd(A2550,E2550,1)</f>
        <v>2.8784000000000001</v>
      </c>
      <c r="O2550" s="89">
        <v>2.2298</v>
      </c>
      <c r="P2550" s="86">
        <f>IF(U:U="国开1",0.09/N2550+J2550,IF(U:U="国开3",0.14/N2550+J2550,IF(U:U="国开5",0.24/N2550+J2550,IF(U:U="国开7",0.24/N2550+J2550,IF(U:U="国开10",0.29/N2550+J2550,IF(U:U="口行1",0.08/N2550+J2550,IF(U:U="口行2",0.08/N2550+J2550,IF(U:U="口行3",0.08/N2550+J2550,IF(U:U="口行5",0.13/N2550+J2550,IF(U:U="口行7",0.13/N2550+J2550,IF(U:U="口行10",0.18/N2550+J2550,IF(U:U="农发1",0.09/N2550+J2550,IF(U:U="农发2",0.09/N2550+J2550,IF(U:U="农发3",0.09/N2550+J2550,IF(U:U="农发5",0.14/N2550+J2550,IF(U:U="农发7",0.19/N2550+J2550,IF(U:U="农发10",0.19/N2550+J2550,IF(U:U="农发20",0.24/N2550+J2550,IF(U:U="国债1",0.05/N2550+J2550,IF(U:U="国债2",0.05/N2550+J2550,IF(U:U="国债3",0.05/N2550+J2550,IF(U:U="国开0",0,IF(U:U="农发0",0,IF(U:U="国债0",0,IF(U:U="口行0",0,0.1/N2550+J2550)))))))))))))))))))))))))</f>
        <v>2.1977932184546969</v>
      </c>
      <c r="Q2550" s="87">
        <v>2.2000000000000002</v>
      </c>
      <c r="R2550" s="88">
        <f t="shared" si="87"/>
        <v>-3.200678154530312</v>
      </c>
      <c r="S2550" s="88">
        <f t="shared" si="88"/>
        <v>-0.22067815453032935</v>
      </c>
      <c r="T2550" s="15"/>
      <c r="U2550" s="1" t="str">
        <f>IF(I:I="国家开发银行","国开",IF(I:I="中国进出口银行","口行",IF(I:I="中国农业发展银行","农发","国债")))&amp;IF(G:G&lt;1,"0",G2550)</f>
        <v>口行3</v>
      </c>
      <c r="V2550" s="5">
        <v>43923</v>
      </c>
      <c r="W2550" s="21">
        <v>2.6202000000000001</v>
      </c>
      <c r="X2550" s="22">
        <v>2.6150000000000002</v>
      </c>
    </row>
    <row r="2551" spans="1:24" ht="15.95" hidden="1" customHeight="1" x14ac:dyDescent="0.25">
      <c r="A2551" s="7" t="str">
        <f t="shared" ref="A2551:A2558" si="93">LEFT(B2551,IFERROR(FIND("X",B2551,7),FIND("Z",B2551,7))-1)&amp;".IB"</f>
        <v>200303.IB</v>
      </c>
      <c r="B2551" s="3" t="s">
        <v>521</v>
      </c>
      <c r="C2551" s="3" t="s">
        <v>522</v>
      </c>
      <c r="D2551" s="5">
        <v>43930</v>
      </c>
      <c r="E2551" s="5">
        <v>43934</v>
      </c>
      <c r="F2551" s="4">
        <v>40</v>
      </c>
      <c r="G2551" s="4">
        <v>3</v>
      </c>
      <c r="H2551" s="3" t="s">
        <v>12</v>
      </c>
      <c r="I2551" s="3" t="s">
        <v>22</v>
      </c>
      <c r="J2551" s="4">
        <v>1.7485999999999999</v>
      </c>
      <c r="K2551" s="30">
        <v>4.57</v>
      </c>
      <c r="L2551" s="4"/>
      <c r="M2551" s="4">
        <v>1.88</v>
      </c>
      <c r="N2551" s="84">
        <f>[1]!b_anal_modidura_cnbd(A2551,D2551,1)</f>
        <v>2.8786999999999998</v>
      </c>
      <c r="O2551" s="85">
        <f>[1]!b_anal_yield_cnbd(A2551,D2551-1,1)</f>
        <v>1.9065000000000001</v>
      </c>
      <c r="P2551" s="86">
        <f>IF(U:U="国开1",0.09/N2551+J2551,IF(U:U="国开3",0.14/N2551+J2551,IF(U:U="国开5",0.24/N2551+J2551,IF(U:U="国开7",0.24/N2551+J2551,IF(U:U="国开10",0.29/N2551+J2551,IF(U:U="口行1",0.08/N2551+J2551,IF(U:U="口行2",0.08/N2551+J2551,IF(U:U="口行3",0.08/N2551+J2551,IF(U:U="口行5",0.13/N2551+J2551,IF(U:U="口行7",0.13/N2551+J2551,IF(U:U="口行10",0.18/N2551+J2551,IF(U:U="农发1",0.09/N2551+J2551,IF(U:U="农发2",0.09/N2551+J2551,IF(U:U="农发3",0.09/N2551+J2551,IF(U:U="农发5",0.14/N2551+J2551,IF(U:U="农发7",0.19/N2551+J2551,IF(U:U="农发10",0.19/N2551+J2551,IF(U:U="农发20",0.24/N2551+J2551,IF(U:U="国债1",0.05/N2551+J2551,IF(U:U="国债2",0.05/N2551+J2551,IF(U:U="国债3",0.05/N2551+J2551,IF(U:U="国开0",0,IF(U:U="农发0",0,IF(U:U="国债0",0,IF(U:U="口行0",0,0.1/N2551+J2551)))))))))))))))))))))))))</f>
        <v>1.7763903220203563</v>
      </c>
      <c r="Q2551" s="87">
        <v>1.87</v>
      </c>
      <c r="R2551" s="88">
        <f t="shared" si="87"/>
        <v>-13.01096779796438</v>
      </c>
      <c r="S2551" s="88">
        <f t="shared" si="88"/>
        <v>-9.3609677979643813</v>
      </c>
      <c r="T2551" s="15"/>
      <c r="U2551" s="1" t="str">
        <f>IF(I:I="国家开发银行","国开",IF(I:I="中国进出口银行","口行",IF(I:I="中国农业发展银行","农发","国债")))&amp;IF(G:G&lt;1,"0",G2551)</f>
        <v>口行3</v>
      </c>
      <c r="V2551" s="5">
        <v>43930</v>
      </c>
      <c r="W2551" s="21">
        <v>2.3052000000000001</v>
      </c>
      <c r="X2551" s="22">
        <v>2.3199999999999998</v>
      </c>
    </row>
    <row r="2552" spans="1:24" ht="15.95" hidden="1" customHeight="1" x14ac:dyDescent="0.25">
      <c r="A2552" s="7" t="str">
        <f t="shared" si="93"/>
        <v>200303.IB</v>
      </c>
      <c r="B2552" s="3" t="s">
        <v>563</v>
      </c>
      <c r="C2552" s="3" t="s">
        <v>564</v>
      </c>
      <c r="D2552" s="5">
        <v>43937</v>
      </c>
      <c r="E2552" s="5">
        <v>43941</v>
      </c>
      <c r="F2552" s="4">
        <v>64.900000000000006</v>
      </c>
      <c r="G2552" s="4">
        <v>3</v>
      </c>
      <c r="H2552" s="3" t="s">
        <v>12</v>
      </c>
      <c r="I2552" s="3" t="s">
        <v>22</v>
      </c>
      <c r="J2552" s="4">
        <v>1.7810999999999999</v>
      </c>
      <c r="K2552" s="30">
        <v>4.43</v>
      </c>
      <c r="L2552" s="4"/>
      <c r="M2552" s="4">
        <v>4.24</v>
      </c>
      <c r="N2552" s="84">
        <f>[1]!b_anal_modidura_cnbd(A2552,D2552,1)</f>
        <v>2.8597999999999999</v>
      </c>
      <c r="O2552" s="85">
        <f>[1]!b_anal_yield_cnbd(A2552,D2552-1,1)</f>
        <v>1.8703000000000001</v>
      </c>
      <c r="P2552" s="86">
        <f>IF(U:U="国开1",0.09/N2552+J2552,IF(U:U="国开3",0.14/N2552+J2552,IF(U:U="国开5",0.24/N2552+J2552,IF(U:U="国开7",0.24/N2552+J2552,IF(U:U="国开10",0.29/N2552+J2552,IF(U:U="口行1",0.08/N2552+J2552,IF(U:U="口行2",0.08/N2552+J2552,IF(U:U="口行3",0.08/N2552+J2552,IF(U:U="口行5",0.13/N2552+J2552,IF(U:U="口行7",0.13/N2552+J2552,IF(U:U="口行10",0.18/N2552+J2552,IF(U:U="农发1",0.09/N2552+J2552,IF(U:U="农发2",0.09/N2552+J2552,IF(U:U="农发3",0.09/N2552+J2552,IF(U:U="农发5",0.14/N2552+J2552,IF(U:U="农发7",0.19/N2552+J2552,IF(U:U="农发10",0.19/N2552+J2552,IF(U:U="农发20",0.24/N2552+J2552,IF(U:U="国债1",0.05/N2552+J2552,IF(U:U="国债2",0.05/N2552+J2552,IF(U:U="国债3",0.05/N2552+J2552,IF(U:U="国开0",0,IF(U:U="农发0",0,IF(U:U="国债0",0,IF(U:U="口行0",0,0.1/N2552+J2552)))))))))))))))))))))))))</f>
        <v>1.8090739841946988</v>
      </c>
      <c r="Q2552" s="87">
        <v>1.84</v>
      </c>
      <c r="R2552" s="88">
        <f t="shared" si="87"/>
        <v>-6.1226015805301293</v>
      </c>
      <c r="S2552" s="88">
        <f t="shared" si="88"/>
        <v>-3.0926015805301299</v>
      </c>
      <c r="T2552" s="15"/>
      <c r="U2552" s="1" t="str">
        <f>IF(I:I="国家开发银行","国开",IF(I:I="中国进出口银行","口行",IF(I:I="中国农业发展银行","农发","国债")))&amp;IF(G:G&lt;1,"0",G2552)</f>
        <v>口行3</v>
      </c>
      <c r="V2552" s="5">
        <v>43937</v>
      </c>
      <c r="W2552" s="21">
        <v>2.3115999999999999</v>
      </c>
      <c r="X2552" s="22">
        <v>2.2850000000000001</v>
      </c>
    </row>
    <row r="2553" spans="1:24" ht="15.95" hidden="1" customHeight="1" x14ac:dyDescent="0.25">
      <c r="A2553" s="7" t="str">
        <f t="shared" si="93"/>
        <v>200303.IB</v>
      </c>
      <c r="B2553" s="3" t="s">
        <v>608</v>
      </c>
      <c r="C2553" s="3" t="s">
        <v>609</v>
      </c>
      <c r="D2553" s="5">
        <v>43944</v>
      </c>
      <c r="E2553" s="5">
        <v>43948</v>
      </c>
      <c r="F2553" s="4">
        <v>40</v>
      </c>
      <c r="G2553" s="4">
        <v>3</v>
      </c>
      <c r="H2553" s="3" t="s">
        <v>12</v>
      </c>
      <c r="I2553" s="3" t="s">
        <v>22</v>
      </c>
      <c r="J2553" s="4">
        <v>1.6469</v>
      </c>
      <c r="K2553" s="30">
        <v>5.62</v>
      </c>
      <c r="L2553" s="4"/>
      <c r="M2553" s="4">
        <v>1.48</v>
      </c>
      <c r="N2553" s="84">
        <f>[1]!b_anal_modidura_cnbd(A2553,D2553,1)</f>
        <v>2.8437999999999999</v>
      </c>
      <c r="O2553" s="85">
        <f>[1]!b_anal_yield_cnbd(A2553,D2553-1,1)</f>
        <v>1.7854000000000001</v>
      </c>
      <c r="P2553" s="86">
        <f>IF(U:U="国开1",0.09/N2553+J2553,IF(U:U="国开3",0.14/N2553+J2553,IF(U:U="国开5",0.24/N2553+J2553,IF(U:U="国开7",0.24/N2553+J2553,IF(U:U="国开10",0.29/N2553+J2553,IF(U:U="口行1",0.08/N2553+J2553,IF(U:U="口行2",0.08/N2553+J2553,IF(U:U="口行3",0.08/N2553+J2553,IF(U:U="口行5",0.13/N2553+J2553,IF(U:U="口行7",0.13/N2553+J2553,IF(U:U="口行10",0.18/N2553+J2553,IF(U:U="农发1",0.09/N2553+J2553,IF(U:U="农发2",0.09/N2553+J2553,IF(U:U="农发3",0.09/N2553+J2553,IF(U:U="农发5",0.14/N2553+J2553,IF(U:U="农发7",0.19/N2553+J2553,IF(U:U="农发10",0.19/N2553+J2553,IF(U:U="农发20",0.24/N2553+J2553,IF(U:U="国债1",0.05/N2553+J2553,IF(U:U="国债2",0.05/N2553+J2553,IF(U:U="国债3",0.05/N2553+J2553,IF(U:U="国开0",0,IF(U:U="农发0",0,IF(U:U="国债0",0,IF(U:U="口行0",0,0.1/N2553+J2553)))))))))))))))))))))))))</f>
        <v>1.6750313735143119</v>
      </c>
      <c r="Q2553" s="87">
        <v>1.75</v>
      </c>
      <c r="R2553" s="88">
        <f t="shared" si="87"/>
        <v>-11.036862648568825</v>
      </c>
      <c r="S2553" s="88">
        <f t="shared" si="88"/>
        <v>-7.4968626485688139</v>
      </c>
      <c r="T2553" s="15"/>
      <c r="U2553" s="1" t="str">
        <f>IF(I:I="国家开发银行","国开",IF(I:I="中国进出口银行","口行",IF(I:I="中国农业发展银行","农发","国债")))&amp;IF(G:G&lt;1,"0",G2553)</f>
        <v>口行3</v>
      </c>
      <c r="V2553" s="5">
        <v>43944</v>
      </c>
      <c r="W2553" s="21">
        <v>2.2749999999999999</v>
      </c>
      <c r="X2553" s="22">
        <v>2.2400000000000002</v>
      </c>
    </row>
    <row r="2554" spans="1:24" ht="15.95" hidden="1" customHeight="1" x14ac:dyDescent="0.25">
      <c r="A2554" s="7" t="str">
        <f t="shared" si="93"/>
        <v>200303.IB</v>
      </c>
      <c r="B2554" s="3" t="s">
        <v>670</v>
      </c>
      <c r="C2554" s="3" t="s">
        <v>671</v>
      </c>
      <c r="D2554" s="5">
        <v>43958</v>
      </c>
      <c r="E2554" s="5">
        <v>43962</v>
      </c>
      <c r="F2554" s="4">
        <v>44</v>
      </c>
      <c r="G2554" s="4">
        <v>3</v>
      </c>
      <c r="H2554" s="3" t="s">
        <v>12</v>
      </c>
      <c r="I2554" s="3" t="s">
        <v>22</v>
      </c>
      <c r="J2554" s="4">
        <v>1.7962</v>
      </c>
      <c r="K2554" s="30">
        <v>2.87</v>
      </c>
      <c r="L2554" s="4"/>
      <c r="M2554" s="4">
        <v>1.86</v>
      </c>
      <c r="N2554" s="84">
        <f>[1]!b_anal_modidura_cnbd(A2554,D2554,1)</f>
        <v>2.8029999999999999</v>
      </c>
      <c r="O2554" s="85">
        <f>[1]!b_anal_yield_cnbd(A2554,D2554-1,1)</f>
        <v>1.7986</v>
      </c>
      <c r="P2554" s="86">
        <f>IF(U:U="国开1",0.09/N2554+J2554,IF(U:U="国开3",0.14/N2554+J2554,IF(U:U="国开5",0.24/N2554+J2554,IF(U:U="国开7",0.24/N2554+J2554,IF(U:U="国开10",0.29/N2554+J2554,IF(U:U="口行1",0.08/N2554+J2554,IF(U:U="口行2",0.08/N2554+J2554,IF(U:U="口行3",0.08/N2554+J2554,IF(U:U="口行5",0.13/N2554+J2554,IF(U:U="口行7",0.13/N2554+J2554,IF(U:U="口行10",0.18/N2554+J2554,IF(U:U="农发1",0.09/N2554+J2554,IF(U:U="农发2",0.09/N2554+J2554,IF(U:U="农发3",0.09/N2554+J2554,IF(U:U="农发5",0.14/N2554+J2554,IF(U:U="农发7",0.19/N2554+J2554,IF(U:U="农发10",0.19/N2554+J2554,IF(U:U="农发20",0.24/N2554+J2554,IF(U:U="国债1",0.05/N2554+J2554,IF(U:U="国债2",0.05/N2554+J2554,IF(U:U="国债3",0.05/N2554+J2554,IF(U:U="国开0",0,IF(U:U="农发0",0,IF(U:U="国债0",0,IF(U:U="口行0",0,0.1/N2554+J2554)))))))))))))))))))))))))</f>
        <v>1.8247408490902604</v>
      </c>
      <c r="Q2554" s="87">
        <v>1.82</v>
      </c>
      <c r="R2554" s="88">
        <f t="shared" ref="R2554:R2617" si="94">(P2554-O2554)*100</f>
        <v>2.6140849090260376</v>
      </c>
      <c r="S2554" s="88">
        <f t="shared" ref="S2554:S2617" si="95">(P2554-Q2554)*100</f>
        <v>0.47408490902602907</v>
      </c>
      <c r="T2554" s="15"/>
      <c r="U2554" s="1" t="str">
        <f>IF(I:I="国家开发银行","国开",IF(I:I="中国进出口银行","口行",IF(I:I="中国农业发展银行","农发","国债")))&amp;IF(G:G&lt;1,"0",G2554)</f>
        <v>口行3</v>
      </c>
      <c r="V2554" s="5">
        <v>43958</v>
      </c>
      <c r="W2554" s="21">
        <v>2.2953999999999999</v>
      </c>
      <c r="X2554" s="22">
        <v>2.31</v>
      </c>
    </row>
    <row r="2555" spans="1:24" ht="15.95" hidden="1" customHeight="1" x14ac:dyDescent="0.25">
      <c r="A2555" s="7" t="str">
        <f t="shared" si="93"/>
        <v>200303.IB</v>
      </c>
      <c r="B2555" s="3" t="s">
        <v>723</v>
      </c>
      <c r="C2555" s="3" t="s">
        <v>724</v>
      </c>
      <c r="D2555" s="5">
        <v>43965</v>
      </c>
      <c r="E2555" s="5">
        <v>43969</v>
      </c>
      <c r="F2555" s="4">
        <v>42</v>
      </c>
      <c r="G2555" s="4">
        <v>3</v>
      </c>
      <c r="H2555" s="3" t="s">
        <v>12</v>
      </c>
      <c r="I2555" s="3" t="s">
        <v>22</v>
      </c>
      <c r="J2555" s="4">
        <v>1.9692000000000001</v>
      </c>
      <c r="K2555" s="30">
        <v>4.1500000000000004</v>
      </c>
      <c r="L2555" s="4"/>
      <c r="M2555" s="4">
        <v>3.22</v>
      </c>
      <c r="N2555" s="84">
        <f>[1]!b_anal_modidura_cnbd(A2555,D2555,1)</f>
        <v>2.7797000000000001</v>
      </c>
      <c r="O2555" s="85">
        <f>[1]!b_anal_yield_cnbd(A2555,D2555-1,1)</f>
        <v>2.0002</v>
      </c>
      <c r="P2555" s="86">
        <f>IF(U:U="国开1",0.09/N2555+J2555,IF(U:U="国开3",0.14/N2555+J2555,IF(U:U="国开5",0.24/N2555+J2555,IF(U:U="国开7",0.24/N2555+J2555,IF(U:U="国开10",0.29/N2555+J2555,IF(U:U="口行1",0.08/N2555+J2555,IF(U:U="口行2",0.08/N2555+J2555,IF(U:U="口行3",0.08/N2555+J2555,IF(U:U="口行5",0.13/N2555+J2555,IF(U:U="口行7",0.13/N2555+J2555,IF(U:U="口行10",0.18/N2555+J2555,IF(U:U="农发1",0.09/N2555+J2555,IF(U:U="农发2",0.09/N2555+J2555,IF(U:U="农发3",0.09/N2555+J2555,IF(U:U="农发5",0.14/N2555+J2555,IF(U:U="农发7",0.19/N2555+J2555,IF(U:U="农发10",0.19/N2555+J2555,IF(U:U="农发20",0.24/N2555+J2555,IF(U:U="国债1",0.05/N2555+J2555,IF(U:U="国债2",0.05/N2555+J2555,IF(U:U="国债3",0.05/N2555+J2555,IF(U:U="国开0",0,IF(U:U="农发0",0,IF(U:U="国债0",0,IF(U:U="口行0",0,0.1/N2555+J2555)))))))))))))))))))))))))</f>
        <v>1.9979800841817463</v>
      </c>
      <c r="Q2555" s="87">
        <v>2.0099999999999998</v>
      </c>
      <c r="R2555" s="88">
        <f t="shared" si="94"/>
        <v>-0.22199158182536483</v>
      </c>
      <c r="S2555" s="88">
        <f t="shared" si="95"/>
        <v>-1.2019915818253457</v>
      </c>
      <c r="T2555" s="15"/>
      <c r="U2555" s="1" t="str">
        <f>IF(I:I="国家开发银行","国开",IF(I:I="中国进出口银行","口行",IF(I:I="中国农业发展银行","农发","国债")))&amp;IF(G:G&lt;1,"0",G2555)</f>
        <v>口行3</v>
      </c>
      <c r="V2555" s="5">
        <v>43965</v>
      </c>
      <c r="W2555" s="21">
        <v>2.5</v>
      </c>
      <c r="X2555" s="22">
        <v>2.5</v>
      </c>
    </row>
    <row r="2556" spans="1:24" ht="15.95" hidden="1" customHeight="1" x14ac:dyDescent="0.25">
      <c r="A2556" s="7" t="str">
        <f t="shared" si="93"/>
        <v>200303.IB</v>
      </c>
      <c r="B2556" s="3" t="s">
        <v>771</v>
      </c>
      <c r="C2556" s="3" t="s">
        <v>772</v>
      </c>
      <c r="D2556" s="5">
        <v>43972</v>
      </c>
      <c r="E2556" s="5">
        <v>43976</v>
      </c>
      <c r="F2556" s="4">
        <v>48</v>
      </c>
      <c r="G2556" s="4">
        <v>3</v>
      </c>
      <c r="H2556" s="3" t="s">
        <v>12</v>
      </c>
      <c r="I2556" s="3" t="s">
        <v>22</v>
      </c>
      <c r="J2556" s="4">
        <v>2.0586000000000002</v>
      </c>
      <c r="K2556" s="30">
        <v>2.4700000000000002</v>
      </c>
      <c r="L2556" s="4"/>
      <c r="M2556" s="4">
        <v>1.64</v>
      </c>
      <c r="N2556" s="84">
        <f>[1]!b_anal_modidura_cnbd(A2556,D2556,1)</f>
        <v>2.7587000000000002</v>
      </c>
      <c r="O2556" s="85">
        <f>[1]!b_anal_yield_cnbd(A2556,D2556-1,1)</f>
        <v>2.0750999999999999</v>
      </c>
      <c r="P2556" s="86">
        <f>IF(U:U="国开1",0.09/N2556+J2556,IF(U:U="国开3",0.14/N2556+J2556,IF(U:U="国开5",0.24/N2556+J2556,IF(U:U="国开7",0.24/N2556+J2556,IF(U:U="国开10",0.29/N2556+J2556,IF(U:U="口行1",0.08/N2556+J2556,IF(U:U="口行2",0.08/N2556+J2556,IF(U:U="口行3",0.08/N2556+J2556,IF(U:U="口行5",0.13/N2556+J2556,IF(U:U="口行7",0.13/N2556+J2556,IF(U:U="口行10",0.18/N2556+J2556,IF(U:U="农发1",0.09/N2556+J2556,IF(U:U="农发2",0.09/N2556+J2556,IF(U:U="农发3",0.09/N2556+J2556,IF(U:U="农发5",0.14/N2556+J2556,IF(U:U="农发7",0.19/N2556+J2556,IF(U:U="农发10",0.19/N2556+J2556,IF(U:U="农发20",0.24/N2556+J2556,IF(U:U="国债1",0.05/N2556+J2556,IF(U:U="国债2",0.05/N2556+J2556,IF(U:U="国债3",0.05/N2556+J2556,IF(U:U="国开0",0,IF(U:U="农发0",0,IF(U:U="国债0",0,IF(U:U="口行0",0,0.1/N2556+J2556)))))))))))))))))))))))))</f>
        <v>2.0875991662739697</v>
      </c>
      <c r="Q2556" s="87">
        <v>2.0674999999999999</v>
      </c>
      <c r="R2556" s="88">
        <f t="shared" si="94"/>
        <v>1.2499166273969742</v>
      </c>
      <c r="S2556" s="88">
        <f t="shared" si="95"/>
        <v>2.0099166273969793</v>
      </c>
      <c r="T2556" s="15"/>
      <c r="U2556" s="1" t="str">
        <f>IF(I:I="国家开发银行","国开",IF(I:I="中国进出口银行","口行",IF(I:I="中国农业发展银行","农发","国债")))&amp;IF(G:G&lt;1,"0",G2556)</f>
        <v>口行3</v>
      </c>
      <c r="V2556" s="5">
        <v>43972</v>
      </c>
      <c r="W2556" s="21" t="e">
        <v>#NAME?</v>
      </c>
      <c r="X2556" s="22">
        <v>2.5350000000000001</v>
      </c>
    </row>
    <row r="2557" spans="1:24" ht="15.95" hidden="1" customHeight="1" x14ac:dyDescent="0.25">
      <c r="A2557" s="7" t="str">
        <f t="shared" si="93"/>
        <v>200303.IB</v>
      </c>
      <c r="B2557" s="3" t="s">
        <v>807</v>
      </c>
      <c r="C2557" s="3" t="s">
        <v>808</v>
      </c>
      <c r="D2557" s="5">
        <v>43979</v>
      </c>
      <c r="E2557" s="5">
        <v>43983</v>
      </c>
      <c r="F2557" s="4">
        <v>30</v>
      </c>
      <c r="G2557" s="4">
        <v>3</v>
      </c>
      <c r="H2557" s="3" t="s">
        <v>12</v>
      </c>
      <c r="I2557" s="3" t="s">
        <v>22</v>
      </c>
      <c r="J2557" s="4">
        <v>2.3033999999999999</v>
      </c>
      <c r="K2557" s="30">
        <v>3.86</v>
      </c>
      <c r="L2557" s="4"/>
      <c r="M2557" s="4">
        <v>2.2799999999999998</v>
      </c>
      <c r="N2557" s="84">
        <f>[1]!b_anal_modidura_cnbd(A2557,D2557,1)</f>
        <v>2.7328999999999999</v>
      </c>
      <c r="O2557" s="85">
        <f>[1]!b_anal_yield_cnbd(A2557,D2557-1,1)</f>
        <v>2.3298999999999999</v>
      </c>
      <c r="P2557" s="86">
        <f>IF(U:U="国开1",0.09/N2557+J2557,IF(U:U="国开3",0.14/N2557+J2557,IF(U:U="国开5",0.24/N2557+J2557,IF(U:U="国开7",0.24/N2557+J2557,IF(U:U="国开10",0.29/N2557+J2557,IF(U:U="口行1",0.08/N2557+J2557,IF(U:U="口行2",0.08/N2557+J2557,IF(U:U="口行3",0.08/N2557+J2557,IF(U:U="口行5",0.13/N2557+J2557,IF(U:U="口行7",0.13/N2557+J2557,IF(U:U="口行10",0.18/N2557+J2557,IF(U:U="农发1",0.09/N2557+J2557,IF(U:U="农发2",0.09/N2557+J2557,IF(U:U="农发3",0.09/N2557+J2557,IF(U:U="农发5",0.14/N2557+J2557,IF(U:U="农发7",0.19/N2557+J2557,IF(U:U="农发10",0.19/N2557+J2557,IF(U:U="农发20",0.24/N2557+J2557,IF(U:U="国债1",0.05/N2557+J2557,IF(U:U="国债2",0.05/N2557+J2557,IF(U:U="国债3",0.05/N2557+J2557,IF(U:U="国开0",0,IF(U:U="农发0",0,IF(U:U="国债0",0,IF(U:U="口行0",0,0.1/N2557+J2557)))))))))))))))))))))))))</f>
        <v>2.3326729335138499</v>
      </c>
      <c r="Q2557" s="87">
        <v>2.3199999999999998</v>
      </c>
      <c r="R2557" s="88">
        <f t="shared" si="94"/>
        <v>0.27729335138499955</v>
      </c>
      <c r="S2557" s="88">
        <f t="shared" si="95"/>
        <v>1.2672933513850015</v>
      </c>
      <c r="T2557" s="15"/>
      <c r="U2557" s="1" t="str">
        <f>IF(I:I="国家开发银行","国开",IF(I:I="中国进出口银行","口行",IF(I:I="中国农业发展银行","农发","国债")))&amp;IF(G:G&lt;1,"0",G2557)</f>
        <v>口行3</v>
      </c>
      <c r="V2557" s="5">
        <v>43979</v>
      </c>
      <c r="W2557" s="21" t="e">
        <v>#NAME?</v>
      </c>
      <c r="X2557" s="22">
        <v>2.72</v>
      </c>
    </row>
    <row r="2558" spans="1:24" ht="15.95" hidden="1" customHeight="1" x14ac:dyDescent="0.25">
      <c r="A2558" s="7" t="str">
        <f t="shared" si="93"/>
        <v>200303.IB</v>
      </c>
      <c r="B2558" s="3" t="s">
        <v>865</v>
      </c>
      <c r="C2558" s="3" t="s">
        <v>866</v>
      </c>
      <c r="D2558" s="5">
        <v>43986</v>
      </c>
      <c r="E2558" s="5">
        <v>43990</v>
      </c>
      <c r="F2558" s="4">
        <v>30</v>
      </c>
      <c r="G2558" s="4">
        <v>3</v>
      </c>
      <c r="H2558" s="3" t="s">
        <v>12</v>
      </c>
      <c r="I2558" s="3" t="s">
        <v>22</v>
      </c>
      <c r="J2558" s="4">
        <v>2.6208999999999998</v>
      </c>
      <c r="K2558" s="30">
        <v>3.52</v>
      </c>
      <c r="L2558" s="4"/>
      <c r="M2558" s="4">
        <v>2.14</v>
      </c>
      <c r="N2558" s="84">
        <f>[1]!b_anal_modidura_cnbd(A2558,D2558,1)</f>
        <v>2.7038000000000002</v>
      </c>
      <c r="O2558" s="85">
        <f>[1]!b_anal_yield_cnbd(A2558,D2558-1,1)</f>
        <v>2.6196000000000002</v>
      </c>
      <c r="P2558" s="86">
        <f>IF(U:U="国开1",0.09/N2558+J2558,IF(U:U="国开3",0.14/N2558+J2558,IF(U:U="国开5",0.24/N2558+J2558,IF(U:U="国开7",0.24/N2558+J2558,IF(U:U="国开10",0.29/N2558+J2558,IF(U:U="口行1",0.08/N2558+J2558,IF(U:U="口行2",0.08/N2558+J2558,IF(U:U="口行3",0.08/N2558+J2558,IF(U:U="口行5",0.13/N2558+J2558,IF(U:U="口行7",0.13/N2558+J2558,IF(U:U="口行10",0.18/N2558+J2558,IF(U:U="农发1",0.09/N2558+J2558,IF(U:U="农发2",0.09/N2558+J2558,IF(U:U="农发3",0.09/N2558+J2558,IF(U:U="农发5",0.14/N2558+J2558,IF(U:U="农发7",0.19/N2558+J2558,IF(U:U="农发10",0.19/N2558+J2558,IF(U:U="农发20",0.24/N2558+J2558,IF(U:U="国债1",0.05/N2558+J2558,IF(U:U="国债2",0.05/N2558+J2558,IF(U:U="国债3",0.05/N2558+J2558,IF(U:U="国开0",0,IF(U:U="农发0",0,IF(U:U="国债0",0,IF(U:U="口行0",0,0.1/N2558+J2558)))))))))))))))))))))))))</f>
        <v>2.6504879872771654</v>
      </c>
      <c r="Q2558" s="87">
        <v>2.65</v>
      </c>
      <c r="R2558" s="88">
        <f t="shared" si="94"/>
        <v>3.0887987277165241</v>
      </c>
      <c r="S2558" s="88">
        <f t="shared" si="95"/>
        <v>4.8798727716548029E-2</v>
      </c>
      <c r="T2558" s="15"/>
      <c r="U2558" s="1" t="str">
        <f>IF(I:I="国家开发银行","国开",IF(I:I="中国进出口银行","口行",IF(I:I="中国农业发展银行","农发","国债")))&amp;IF(G:G&lt;1,"0",G2558)</f>
        <v>口行3</v>
      </c>
      <c r="V2558" s="5">
        <v>43986</v>
      </c>
      <c r="W2558" s="21" t="e">
        <v>#NAME?</v>
      </c>
      <c r="X2558" s="22">
        <v>2.93</v>
      </c>
    </row>
    <row r="2559" spans="1:24" ht="15.95" hidden="1" customHeight="1" x14ac:dyDescent="0.25">
      <c r="A2559" s="7" t="s">
        <v>477</v>
      </c>
      <c r="B2559" s="6" t="s">
        <v>1004</v>
      </c>
      <c r="C2559" s="6" t="s">
        <v>1005</v>
      </c>
      <c r="D2559" s="33">
        <v>43993</v>
      </c>
      <c r="E2559" s="33">
        <v>43994</v>
      </c>
      <c r="F2559" s="45">
        <v>73.5</v>
      </c>
      <c r="G2559" s="45">
        <v>3</v>
      </c>
      <c r="H2559" s="6" t="s">
        <v>12</v>
      </c>
      <c r="I2559" s="6" t="s">
        <v>22</v>
      </c>
      <c r="J2559" s="45">
        <v>2.6766000000000001</v>
      </c>
      <c r="K2559" s="30">
        <v>1.97</v>
      </c>
      <c r="L2559" s="45"/>
      <c r="M2559" s="45">
        <v>1.49</v>
      </c>
      <c r="N2559" s="84">
        <f>[1]!b_anal_modidura_cnbd(A2559,E2559,1)</f>
        <v>2.6840000000000002</v>
      </c>
      <c r="O2559" s="85">
        <f>[1]!b_anal_yield_cnbd(A2559,D2559-1,1)</f>
        <v>2.71</v>
      </c>
      <c r="P2559" s="86">
        <f>IF(U:U="国开1",0.09/N2559+J2559,IF(U:U="国开3",0.14/N2559+J2559,IF(U:U="国开5",0.24/N2559+J2559,IF(U:U="国开7",0.24/N2559+J2559,IF(U:U="国开10",0.29/N2559+J2559,IF(U:U="口行1",0.08/N2559+J2559,IF(U:U="口行2",0.08/N2559+J2559,IF(U:U="口行3",0.08/N2559+J2559,IF(U:U="口行5",0.13/N2559+J2559,IF(U:U="口行7",0.13/N2559+J2559,IF(U:U="口行10",0.18/N2559+J2559,IF(U:U="农发1",0.09/N2559+J2559,IF(U:U="农发2",0.09/N2559+J2559,IF(U:U="农发3",0.09/N2559+J2559,IF(U:U="农发5",0.14/N2559+J2559,IF(U:U="农发7",0.19/N2559+J2559,IF(U:U="农发10",0.19/N2559+J2559,IF(U:U="农发20",0.24/N2559+J2559,IF(U:U="国债1",0.05/N2559+J2559,IF(U:U="国债2",0.05/N2559+J2559,IF(U:U="国债3",0.05/N2559+J2559,IF(U:U="国开0",0,IF(U:U="农发0",0,IF(U:U="国债0",0,IF(U:U="口行0",0,0.1/N2559+J2559)))))))))))))))))))))))))</f>
        <v>2.706406259314456</v>
      </c>
      <c r="Q2559" s="87">
        <v>2.69</v>
      </c>
      <c r="R2559" s="88">
        <f t="shared" si="94"/>
        <v>-0.35937406855439669</v>
      </c>
      <c r="S2559" s="88">
        <f t="shared" si="95"/>
        <v>1.6406259314456051</v>
      </c>
      <c r="T2559" s="15"/>
      <c r="U2559" s="1" t="str">
        <f>IF(I:I="国家开发银行","国开",IF(I:I="中国进出口银行","口行",IF(I:I="中国农业发展银行","农发","国债")))&amp;IF(G:G&lt;1,"0",G2559)</f>
        <v>口行3</v>
      </c>
      <c r="V2559" s="5">
        <v>43882</v>
      </c>
      <c r="W2559" s="24">
        <v>3.2909000000000002</v>
      </c>
      <c r="X2559" s="22">
        <v>3.29</v>
      </c>
    </row>
    <row r="2560" spans="1:24" ht="15.95" hidden="1" customHeight="1" x14ac:dyDescent="0.25">
      <c r="A2560" s="7" t="s">
        <v>477</v>
      </c>
      <c r="B2560" s="3" t="s">
        <v>1129</v>
      </c>
      <c r="C2560" s="3" t="s">
        <v>1130</v>
      </c>
      <c r="D2560" s="5">
        <v>44000</v>
      </c>
      <c r="E2560" s="5">
        <v>44001</v>
      </c>
      <c r="F2560" s="4">
        <v>66.5</v>
      </c>
      <c r="G2560" s="4">
        <v>3</v>
      </c>
      <c r="H2560" s="3" t="s">
        <v>12</v>
      </c>
      <c r="I2560" s="3" t="s">
        <v>22</v>
      </c>
      <c r="J2560" s="4">
        <v>2.7639</v>
      </c>
      <c r="K2560" s="30">
        <v>1.86</v>
      </c>
      <c r="L2560" s="4"/>
      <c r="M2560" s="4">
        <v>1</v>
      </c>
      <c r="N2560" s="84">
        <f>[1]!b_anal_modidura_cnbd(A2560,E2560,1)</f>
        <v>2.6617999999999999</v>
      </c>
      <c r="O2560" s="85">
        <f>[1]!b_anal_yield_cnbd(A2560,D2560-1,1)</f>
        <v>2.7494999999999998</v>
      </c>
      <c r="P2560" s="86">
        <f>IF(U:U="国开1",0.09/N2560+J2560,IF(U:U="国开3",0.14/N2560+J2560,IF(U:U="国开5",0.24/N2560+J2560,IF(U:U="国开7",0.24/N2560+J2560,IF(U:U="国开10",0.29/N2560+J2560,IF(U:U="口行1",0.08/N2560+J2560,IF(U:U="口行2",0.08/N2560+J2560,IF(U:U="口行3",0.08/N2560+J2560,IF(U:U="口行5",0.13/N2560+J2560,IF(U:U="口行7",0.13/N2560+J2560,IF(U:U="口行10",0.18/N2560+J2560,IF(U:U="农发1",0.09/N2560+J2560,IF(U:U="农发2",0.09/N2560+J2560,IF(U:U="农发3",0.09/N2560+J2560,IF(U:U="农发5",0.14/N2560+J2560,IF(U:U="农发7",0.19/N2560+J2560,IF(U:U="农发10",0.19/N2560+J2560,IF(U:U="农发20",0.24/N2560+J2560,IF(U:U="国债1",0.05/N2560+J2560,IF(U:U="国债2",0.05/N2560+J2560,IF(U:U="国债3",0.05/N2560+J2560,IF(U:U="国开0",0,IF(U:U="农发0",0,IF(U:U="国债0",0,IF(U:U="口行0",0,0.1/N2560+J2560)))))))))))))))))))))))))</f>
        <v>2.7939548501014353</v>
      </c>
      <c r="Q2560" s="87">
        <v>2.75</v>
      </c>
      <c r="R2560" s="88">
        <f t="shared" si="94"/>
        <v>4.4454850101435461</v>
      </c>
      <c r="S2560" s="88">
        <f t="shared" si="95"/>
        <v>4.3954850101435294</v>
      </c>
      <c r="T2560" s="15"/>
      <c r="U2560" s="1" t="str">
        <f>IF(I:I="国家开发银行","国开",IF(I:I="中国进出口银行","口行",IF(I:I="中国农业发展银行","农发","国债")))&amp;IF(G:G&lt;1,"0",G2560)</f>
        <v>口行3</v>
      </c>
      <c r="V2560" s="5">
        <v>43889</v>
      </c>
      <c r="W2560" s="21">
        <v>3.2347999999999999</v>
      </c>
      <c r="X2560" s="22">
        <v>3.2250000000000001</v>
      </c>
    </row>
    <row r="2561" spans="1:24" ht="15.95" hidden="1" customHeight="1" x14ac:dyDescent="0.25">
      <c r="A2561" s="7" t="s">
        <v>477</v>
      </c>
      <c r="B2561" s="6" t="s">
        <v>1178</v>
      </c>
      <c r="C2561" s="6" t="s">
        <v>1179</v>
      </c>
      <c r="D2561" s="33">
        <v>44005</v>
      </c>
      <c r="E2561" s="33">
        <v>44006</v>
      </c>
      <c r="F2561" s="45">
        <v>60</v>
      </c>
      <c r="G2561" s="45">
        <v>3</v>
      </c>
      <c r="H2561" s="6" t="s">
        <v>12</v>
      </c>
      <c r="I2561" s="6" t="s">
        <v>22</v>
      </c>
      <c r="J2561" s="45">
        <v>2.9619</v>
      </c>
      <c r="K2561" s="30">
        <v>4.99</v>
      </c>
      <c r="L2561" s="45"/>
      <c r="M2561" s="45">
        <v>1.46</v>
      </c>
      <c r="N2561" s="84">
        <f>[1]!b_anal_modidura_cnbd(A2561,E2561,1)</f>
        <v>2.6478000000000002</v>
      </c>
      <c r="O2561" s="85">
        <f>[1]!b_anal_yield_cnbd(A2561,D2561-1,1)</f>
        <v>2.87</v>
      </c>
      <c r="P2561" s="86">
        <f>IF(U:U="国开1",0.09/N2561+J2561,IF(U:U="国开3",0.14/N2561+J2561,IF(U:U="国开5",0.24/N2561+J2561,IF(U:U="国开7",0.24/N2561+J2561,IF(U:U="国开10",0.29/N2561+J2561,IF(U:U="口行1",0.08/N2561+J2561,IF(U:U="口行2",0.08/N2561+J2561,IF(U:U="口行3",0.08/N2561+J2561,IF(U:U="口行5",0.13/N2561+J2561,IF(U:U="口行7",0.13/N2561+J2561,IF(U:U="口行10",0.18/N2561+J2561,IF(U:U="农发1",0.09/N2561+J2561,IF(U:U="农发2",0.09/N2561+J2561,IF(U:U="农发3",0.09/N2561+J2561,IF(U:U="农发5",0.14/N2561+J2561,IF(U:U="农发7",0.19/N2561+J2561,IF(U:U="农发10",0.19/N2561+J2561,IF(U:U="农发20",0.24/N2561+J2561,IF(U:U="国债1",0.05/N2561+J2561,IF(U:U="国债2",0.05/N2561+J2561,IF(U:U="国债3",0.05/N2561+J2561,IF(U:U="国开0",0,IF(U:U="农发0",0,IF(U:U="国债0",0,IF(U:U="口行0",0,0.1/N2561+J2561)))))))))))))))))))))))))</f>
        <v>2.992113762368759</v>
      </c>
      <c r="Q2561" s="87">
        <v>2.96</v>
      </c>
      <c r="R2561" s="88">
        <f t="shared" si="94"/>
        <v>12.211376236875893</v>
      </c>
      <c r="S2561" s="88">
        <f t="shared" si="95"/>
        <v>3.2113762368759069</v>
      </c>
      <c r="T2561" s="15"/>
      <c r="U2561" s="1" t="str">
        <f>IF(I:I="国家开发银行","国开",IF(I:I="中国进出口银行","口行",IF(I:I="中国农业发展银行","农发","国债")))&amp;IF(G:G&lt;1,"0",G2561)</f>
        <v>口行3</v>
      </c>
      <c r="V2561" s="5">
        <v>43896</v>
      </c>
      <c r="W2561" s="21">
        <v>3.21</v>
      </c>
      <c r="X2561" s="22">
        <v>3.1924999999999999</v>
      </c>
    </row>
    <row r="2562" spans="1:24" ht="15.95" hidden="1" customHeight="1" x14ac:dyDescent="0.25">
      <c r="A2562" s="7" t="str">
        <f t="shared" ref="A2562:A2568" si="96">LEFT(B2562,IFERROR(FIND("X",B2562,7),FIND("Z",B2562,7))-1)&amp;".IB"</f>
        <v>180303.IB</v>
      </c>
      <c r="B2562" s="3" t="s">
        <v>20</v>
      </c>
      <c r="C2562" s="3" t="s">
        <v>21</v>
      </c>
      <c r="D2562" s="5">
        <v>43833</v>
      </c>
      <c r="E2562" s="5">
        <v>43836</v>
      </c>
      <c r="F2562" s="4">
        <v>56</v>
      </c>
      <c r="G2562" s="4">
        <v>5</v>
      </c>
      <c r="H2562" s="3" t="s">
        <v>12</v>
      </c>
      <c r="I2562" s="3" t="s">
        <v>22</v>
      </c>
      <c r="J2562" s="4">
        <v>2.919</v>
      </c>
      <c r="K2562" s="30">
        <v>2.85</v>
      </c>
      <c r="L2562" s="4"/>
      <c r="M2562" s="4">
        <v>96</v>
      </c>
      <c r="N2562" s="84">
        <f>[1]!b_anal_modidura_cnbd(A2562,D2562,1)</f>
        <v>2.7261000000000002</v>
      </c>
      <c r="O2562" s="85">
        <f>[1]!b_anal_yield_cnbd(A2562,D2562-1,1)</f>
        <v>2.9521999999999999</v>
      </c>
      <c r="P2562" s="86">
        <f>IF(U:U="国开1",0.09/N2562+J2562,IF(U:U="国开3",0.14/N2562+J2562,IF(U:U="国开5",0.24/N2562+J2562,IF(U:U="国开7",0.24/N2562+J2562,IF(U:U="国开10",0.29/N2562+J2562,IF(U:U="口行1",0.08/N2562+J2562,IF(U:U="口行2",0.08/N2562+J2562,IF(U:U="口行3",0.08/N2562+J2562,IF(U:U="口行5",0.13/N2562+J2562,IF(U:U="口行7",0.13/N2562+J2562,IF(U:U="口行10",0.18/N2562+J2562,IF(U:U="农发1",0.09/N2562+J2562,IF(U:U="农发2",0.09/N2562+J2562,IF(U:U="农发3",0.09/N2562+J2562,IF(U:U="农发5",0.14/N2562+J2562,IF(U:U="农发7",0.19/N2562+J2562,IF(U:U="农发10",0.19/N2562+J2562,IF(U:U="农发20",0.24/N2562+J2562,IF(U:U="国债1",0.05/N2562+J2562,IF(U:U="国债2",0.05/N2562+J2562,IF(U:U="国债3",0.05/N2562+J2562,IF(U:U="国开0",0,IF(U:U="农发0",0,IF(U:U="国债0",0,IF(U:U="口行0",0,0.1/N2562+J2562)))))))))))))))))))))))))</f>
        <v>2.9666871721506913</v>
      </c>
      <c r="Q2562" s="87">
        <f>O2562</f>
        <v>2.9521999999999999</v>
      </c>
      <c r="R2562" s="88">
        <f t="shared" si="94"/>
        <v>1.4487172150691396</v>
      </c>
      <c r="S2562" s="88">
        <f t="shared" si="95"/>
        <v>1.4487172150691396</v>
      </c>
      <c r="T2562" s="15"/>
      <c r="U2562" s="1" t="str">
        <f>IF(I:I="国家开发银行","国开",IF(I:I="中国进出口银行","口行",IF(I:I="中国农业发展银行","农发","国债")))&amp;IF(G:G&lt;1,"0",G2562)</f>
        <v>口行5</v>
      </c>
      <c r="V2562" s="5">
        <v>43903</v>
      </c>
      <c r="W2562" s="21">
        <v>3.16</v>
      </c>
      <c r="X2562" s="22">
        <v>3.1619999999999999</v>
      </c>
    </row>
    <row r="2563" spans="1:24" ht="15.95" hidden="1" customHeight="1" x14ac:dyDescent="0.25">
      <c r="A2563" s="7" t="str">
        <f t="shared" si="96"/>
        <v>190305.IB</v>
      </c>
      <c r="B2563" s="3" t="s">
        <v>34</v>
      </c>
      <c r="C2563" s="3" t="s">
        <v>35</v>
      </c>
      <c r="D2563" s="5">
        <v>43833</v>
      </c>
      <c r="E2563" s="5">
        <v>43836</v>
      </c>
      <c r="F2563" s="4">
        <v>54.5</v>
      </c>
      <c r="G2563" s="4">
        <v>5</v>
      </c>
      <c r="H2563" s="3" t="s">
        <v>12</v>
      </c>
      <c r="I2563" s="3" t="s">
        <v>22</v>
      </c>
      <c r="J2563" s="4">
        <v>3.2486999999999999</v>
      </c>
      <c r="K2563" s="30">
        <v>3.46</v>
      </c>
      <c r="L2563" s="4"/>
      <c r="M2563" s="4">
        <v>2.02</v>
      </c>
      <c r="N2563" s="84">
        <f>[1]!b_anal_modidura_cnbd(A2563,D2563,1)</f>
        <v>3.6779000000000002</v>
      </c>
      <c r="O2563" s="85">
        <f>[1]!b_anal_yield_cnbd(A2563,D2563-1,1)</f>
        <v>3.2725</v>
      </c>
      <c r="P2563" s="86">
        <f>IF(U:U="国开1",0.09/N2563+J2563,IF(U:U="国开3",0.14/N2563+J2563,IF(U:U="国开5",0.24/N2563+J2563,IF(U:U="国开7",0.24/N2563+J2563,IF(U:U="国开10",0.29/N2563+J2563,IF(U:U="口行1",0.08/N2563+J2563,IF(U:U="口行2",0.08/N2563+J2563,IF(U:U="口行3",0.08/N2563+J2563,IF(U:U="口行5",0.13/N2563+J2563,IF(U:U="口行7",0.13/N2563+J2563,IF(U:U="口行10",0.18/N2563+J2563,IF(U:U="农发1",0.09/N2563+J2563,IF(U:U="农发2",0.09/N2563+J2563,IF(U:U="农发3",0.09/N2563+J2563,IF(U:U="农发5",0.14/N2563+J2563,IF(U:U="农发7",0.19/N2563+J2563,IF(U:U="农发10",0.19/N2563+J2563,IF(U:U="农发20",0.24/N2563+J2563,IF(U:U="国债1",0.05/N2563+J2563,IF(U:U="国债2",0.05/N2563+J2563,IF(U:U="国债3",0.05/N2563+J2563,IF(U:U="国开0",0,IF(U:U="农发0",0,IF(U:U="国债0",0,IF(U:U="口行0",0,0.1/N2563+J2563)))))))))))))))))))))))))</f>
        <v>3.2840462573751323</v>
      </c>
      <c r="Q2563" s="87">
        <v>3.31</v>
      </c>
      <c r="R2563" s="88">
        <f t="shared" si="94"/>
        <v>1.1546257375132374</v>
      </c>
      <c r="S2563" s="88">
        <f t="shared" si="95"/>
        <v>-2.5953742624867715</v>
      </c>
      <c r="T2563" s="15"/>
      <c r="U2563" s="1" t="str">
        <f>IF(I:I="国家开发银行","国开",IF(I:I="中国进出口银行","口行",IF(I:I="中国农业发展银行","农发","国债")))&amp;IF(G:G&lt;1,"0",G2563)</f>
        <v>口行5</v>
      </c>
      <c r="V2563" s="5">
        <v>43910</v>
      </c>
      <c r="W2563" s="21">
        <v>3.22</v>
      </c>
      <c r="X2563" s="22">
        <v>3.2149999999999999</v>
      </c>
    </row>
    <row r="2564" spans="1:24" ht="15.95" hidden="1" customHeight="1" x14ac:dyDescent="0.25">
      <c r="A2564" s="7" t="str">
        <f t="shared" si="96"/>
        <v>190305.IB</v>
      </c>
      <c r="B2564" s="3" t="s">
        <v>69</v>
      </c>
      <c r="C2564" s="3" t="s">
        <v>70</v>
      </c>
      <c r="D2564" s="5">
        <v>43839</v>
      </c>
      <c r="E2564" s="5">
        <v>43843</v>
      </c>
      <c r="F2564" s="4">
        <v>50</v>
      </c>
      <c r="G2564" s="4">
        <v>5</v>
      </c>
      <c r="H2564" s="3" t="s">
        <v>12</v>
      </c>
      <c r="I2564" s="3" t="s">
        <v>22</v>
      </c>
      <c r="J2564" s="4">
        <v>3.2231000000000001</v>
      </c>
      <c r="K2564" s="30">
        <v>4.24</v>
      </c>
      <c r="L2564" s="4"/>
      <c r="M2564" s="4">
        <v>1.98</v>
      </c>
      <c r="N2564" s="84">
        <f>[1]!b_anal_modidura_cnbd(A2564,D2564,1)</f>
        <v>3.6633</v>
      </c>
      <c r="O2564" s="85">
        <f>[1]!b_anal_yield_cnbd(A2564,D2564-1,1)</f>
        <v>3.2749999999999999</v>
      </c>
      <c r="P2564" s="86">
        <f>IF(U:U="国开1",0.09/N2564+J2564,IF(U:U="国开3",0.14/N2564+J2564,IF(U:U="国开5",0.24/N2564+J2564,IF(U:U="国开7",0.24/N2564+J2564,IF(U:U="国开10",0.29/N2564+J2564,IF(U:U="口行1",0.08/N2564+J2564,IF(U:U="口行2",0.08/N2564+J2564,IF(U:U="口行3",0.08/N2564+J2564,IF(U:U="口行5",0.13/N2564+J2564,IF(U:U="口行7",0.13/N2564+J2564,IF(U:U="口行10",0.18/N2564+J2564,IF(U:U="农发1",0.09/N2564+J2564,IF(U:U="农发2",0.09/N2564+J2564,IF(U:U="农发3",0.09/N2564+J2564,IF(U:U="农发5",0.14/N2564+J2564,IF(U:U="农发7",0.19/N2564+J2564,IF(U:U="农发10",0.19/N2564+J2564,IF(U:U="农发20",0.24/N2564+J2564,IF(U:U="国债1",0.05/N2564+J2564,IF(U:U="国债2",0.05/N2564+J2564,IF(U:U="国债3",0.05/N2564+J2564,IF(U:U="国开0",0,IF(U:U="农发0",0,IF(U:U="国债0",0,IF(U:U="口行0",0,0.1/N2564+J2564)))))))))))))))))))))))))</f>
        <v>3.2585871290912567</v>
      </c>
      <c r="Q2564" s="87">
        <v>3.2749999999999999</v>
      </c>
      <c r="R2564" s="88">
        <f t="shared" si="94"/>
        <v>-1.6412870908743216</v>
      </c>
      <c r="S2564" s="88">
        <f t="shared" si="95"/>
        <v>-1.6412870908743216</v>
      </c>
      <c r="T2564" s="15"/>
      <c r="U2564" s="1" t="str">
        <f>IF(I:I="国家开发银行","国开",IF(I:I="中国进出口银行","口行",IF(I:I="中国农业发展银行","农发","国债")))&amp;IF(G:G&lt;1,"0",G2564)</f>
        <v>口行5</v>
      </c>
      <c r="V2564" s="5">
        <v>43917</v>
      </c>
      <c r="W2564" s="21">
        <v>3.17</v>
      </c>
      <c r="X2564" s="22">
        <v>3.16</v>
      </c>
    </row>
    <row r="2565" spans="1:24" ht="15.95" hidden="1" customHeight="1" x14ac:dyDescent="0.25">
      <c r="A2565" s="7" t="str">
        <f t="shared" si="96"/>
        <v>190305.IB</v>
      </c>
      <c r="B2565" s="3" t="s">
        <v>109</v>
      </c>
      <c r="C2565" s="3" t="s">
        <v>110</v>
      </c>
      <c r="D2565" s="5">
        <v>43846</v>
      </c>
      <c r="E2565" s="5">
        <v>43847</v>
      </c>
      <c r="F2565" s="4">
        <v>59</v>
      </c>
      <c r="G2565" s="4">
        <v>5</v>
      </c>
      <c r="H2565" s="3" t="s">
        <v>12</v>
      </c>
      <c r="I2565" s="3" t="s">
        <v>22</v>
      </c>
      <c r="J2565" s="4">
        <v>3.2006999999999999</v>
      </c>
      <c r="K2565" s="30">
        <v>4.38</v>
      </c>
      <c r="L2565" s="4"/>
      <c r="M2565" s="4">
        <v>23</v>
      </c>
      <c r="N2565" s="84">
        <f>[1]!b_anal_modidura_cnbd(A2565,D2565,1)</f>
        <v>3.6453000000000002</v>
      </c>
      <c r="O2565" s="85">
        <f>[1]!b_anal_yield_cnbd(A2565,D2565-1,1)</f>
        <v>3.2549999999999999</v>
      </c>
      <c r="P2565" s="86">
        <f>IF(U:U="国开1",0.09/N2565+J2565,IF(U:U="国开3",0.14/N2565+J2565,IF(U:U="国开5",0.24/N2565+J2565,IF(U:U="国开7",0.24/N2565+J2565,IF(U:U="国开10",0.29/N2565+J2565,IF(U:U="口行1",0.08/N2565+J2565,IF(U:U="口行2",0.08/N2565+J2565,IF(U:U="口行3",0.08/N2565+J2565,IF(U:U="口行5",0.13/N2565+J2565,IF(U:U="口行7",0.13/N2565+J2565,IF(U:U="口行10",0.18/N2565+J2565,IF(U:U="农发1",0.09/N2565+J2565,IF(U:U="农发2",0.09/N2565+J2565,IF(U:U="农发3",0.09/N2565+J2565,IF(U:U="农发5",0.14/N2565+J2565,IF(U:U="农发7",0.19/N2565+J2565,IF(U:U="农发10",0.19/N2565+J2565,IF(U:U="农发20",0.24/N2565+J2565,IF(U:U="国债1",0.05/N2565+J2565,IF(U:U="国债2",0.05/N2565+J2565,IF(U:U="国债3",0.05/N2565+J2565,IF(U:U="国开0",0,IF(U:U="农发0",0,IF(U:U="国债0",0,IF(U:U="口行0",0,0.1/N2565+J2565)))))))))))))))))))))))))</f>
        <v>3.2363623597509119</v>
      </c>
      <c r="Q2565" s="87">
        <v>3.2549999999999999</v>
      </c>
      <c r="R2565" s="88">
        <f t="shared" si="94"/>
        <v>-1.8637640249087983</v>
      </c>
      <c r="S2565" s="88">
        <f t="shared" si="95"/>
        <v>-1.8637640249087983</v>
      </c>
      <c r="T2565" s="15"/>
      <c r="U2565" s="1" t="str">
        <f>IF(I:I="国家开发银行","国开",IF(I:I="中国进出口银行","口行",IF(I:I="中国农业发展银行","农发","国债")))&amp;IF(G:G&lt;1,"0",G2565)</f>
        <v>口行5</v>
      </c>
      <c r="V2565" s="5">
        <v>43924</v>
      </c>
      <c r="W2565" s="21">
        <v>3.0501</v>
      </c>
      <c r="X2565" s="22">
        <v>3.06</v>
      </c>
    </row>
    <row r="2566" spans="1:24" ht="15.95" hidden="1" customHeight="1" x14ac:dyDescent="0.25">
      <c r="A2566" s="7" t="str">
        <f t="shared" si="96"/>
        <v>190305.IB</v>
      </c>
      <c r="B2566" s="3" t="s">
        <v>152</v>
      </c>
      <c r="C2566" s="3" t="s">
        <v>153</v>
      </c>
      <c r="D2566" s="5">
        <v>43867</v>
      </c>
      <c r="E2566" s="5">
        <v>43871</v>
      </c>
      <c r="F2566" s="4">
        <v>56.4</v>
      </c>
      <c r="G2566" s="4">
        <v>5</v>
      </c>
      <c r="H2566" s="3" t="s">
        <v>12</v>
      </c>
      <c r="I2566" s="3" t="s">
        <v>22</v>
      </c>
      <c r="J2566" s="4">
        <v>2.9659</v>
      </c>
      <c r="K2566" s="30">
        <v>6.26</v>
      </c>
      <c r="L2566" s="4"/>
      <c r="M2566" s="4">
        <v>2.97</v>
      </c>
      <c r="N2566" s="84">
        <f>[1]!b_anal_modidura_cnbd(A2566,D2566,1)</f>
        <v>3.5994000000000002</v>
      </c>
      <c r="O2566" s="85">
        <f>[1]!b_anal_yield_cnbd(A2566,D2566-1,1)</f>
        <v>3.04</v>
      </c>
      <c r="P2566" s="86">
        <f>IF(U:U="国开1",0.09/N2566+J2566,IF(U:U="国开3",0.14/N2566+J2566,IF(U:U="国开5",0.24/N2566+J2566,IF(U:U="国开7",0.24/N2566+J2566,IF(U:U="国开10",0.29/N2566+J2566,IF(U:U="口行1",0.08/N2566+J2566,IF(U:U="口行2",0.08/N2566+J2566,IF(U:U="口行3",0.08/N2566+J2566,IF(U:U="口行5",0.13/N2566+J2566,IF(U:U="口行7",0.13/N2566+J2566,IF(U:U="口行10",0.18/N2566+J2566,IF(U:U="农发1",0.09/N2566+J2566,IF(U:U="农发2",0.09/N2566+J2566,IF(U:U="农发3",0.09/N2566+J2566,IF(U:U="农发5",0.14/N2566+J2566,IF(U:U="农发7",0.19/N2566+J2566,IF(U:U="农发10",0.19/N2566+J2566,IF(U:U="农发20",0.24/N2566+J2566,IF(U:U="国债1",0.05/N2566+J2566,IF(U:U="国债2",0.05/N2566+J2566,IF(U:U="国债3",0.05/N2566+J2566,IF(U:U="国开0",0,IF(U:U="农发0",0,IF(U:U="国债0",0,IF(U:U="口行0",0,0.1/N2566+J2566)))))))))))))))))))))))))</f>
        <v>3.0020171306328831</v>
      </c>
      <c r="Q2566" s="87">
        <v>3.02</v>
      </c>
      <c r="R2566" s="88">
        <f t="shared" si="94"/>
        <v>-3.7982869367116923</v>
      </c>
      <c r="S2566" s="88">
        <f t="shared" si="95"/>
        <v>-1.7982869367116905</v>
      </c>
      <c r="T2566" s="15"/>
      <c r="U2566" s="1" t="str">
        <f>IF(I:I="国家开发银行","国开",IF(I:I="中国进出口银行","口行",IF(I:I="中国农业发展银行","农发","国债")))&amp;IF(G:G&lt;1,"0",G2566)</f>
        <v>口行5</v>
      </c>
      <c r="V2566" s="5">
        <v>43931</v>
      </c>
      <c r="W2566" s="21">
        <v>2.8001999999999998</v>
      </c>
      <c r="X2566" s="22">
        <v>2.82</v>
      </c>
    </row>
    <row r="2567" spans="1:24" ht="15.95" hidden="1" customHeight="1" x14ac:dyDescent="0.25">
      <c r="A2567" s="7" t="str">
        <f t="shared" si="96"/>
        <v>190305.IB</v>
      </c>
      <c r="B2567" s="3" t="s">
        <v>184</v>
      </c>
      <c r="C2567" s="3" t="s">
        <v>185</v>
      </c>
      <c r="D2567" s="5">
        <v>43874</v>
      </c>
      <c r="E2567" s="5">
        <v>43878</v>
      </c>
      <c r="F2567" s="4">
        <v>58.3</v>
      </c>
      <c r="G2567" s="4">
        <v>5</v>
      </c>
      <c r="H2567" s="3" t="s">
        <v>12</v>
      </c>
      <c r="I2567" s="3" t="s">
        <v>22</v>
      </c>
      <c r="J2567" s="4">
        <v>2.9089</v>
      </c>
      <c r="K2567" s="30">
        <v>3.71</v>
      </c>
      <c r="L2567" s="4"/>
      <c r="M2567" s="4">
        <v>30.3</v>
      </c>
      <c r="N2567" s="84">
        <f>[1]!b_anal_modidura_cnbd(A2567,D2567,1)</f>
        <v>3.7004999999999999</v>
      </c>
      <c r="O2567" s="85">
        <f>[1]!b_anal_yield_cnbd(A2567,D2567-1,1)</f>
        <v>2.9527000000000001</v>
      </c>
      <c r="P2567" s="86">
        <f>IF(U:U="国开1",0.09/N2567+J2567,IF(U:U="国开3",0.14/N2567+J2567,IF(U:U="国开5",0.24/N2567+J2567,IF(U:U="国开7",0.24/N2567+J2567,IF(U:U="国开10",0.29/N2567+J2567,IF(U:U="口行1",0.08/N2567+J2567,IF(U:U="口行2",0.08/N2567+J2567,IF(U:U="口行3",0.08/N2567+J2567,IF(U:U="口行5",0.13/N2567+J2567,IF(U:U="口行7",0.13/N2567+J2567,IF(U:U="口行10",0.18/N2567+J2567,IF(U:U="农发1",0.09/N2567+J2567,IF(U:U="农发2",0.09/N2567+J2567,IF(U:U="农发3",0.09/N2567+J2567,IF(U:U="农发5",0.14/N2567+J2567,IF(U:U="农发7",0.19/N2567+J2567,IF(U:U="农发10",0.19/N2567+J2567,IF(U:U="农发20",0.24/N2567+J2567,IF(U:U="国债1",0.05/N2567+J2567,IF(U:U="国债2",0.05/N2567+J2567,IF(U:U="国债3",0.05/N2567+J2567,IF(U:U="国开0",0,IF(U:U="农发0",0,IF(U:U="国债0",0,IF(U:U="口行0",0,0.1/N2567+J2567)))))))))))))))))))))))))</f>
        <v>2.9440303877854346</v>
      </c>
      <c r="Q2567" s="87">
        <v>2.9449999999999998</v>
      </c>
      <c r="R2567" s="88">
        <f t="shared" si="94"/>
        <v>-0.86696122145655252</v>
      </c>
      <c r="S2567" s="88">
        <f t="shared" si="95"/>
        <v>-9.6961221456526303E-2</v>
      </c>
      <c r="T2567" s="15"/>
      <c r="U2567" s="1" t="str">
        <f>IF(I:I="国家开发银行","国开",IF(I:I="中国进出口银行","口行",IF(I:I="中国农业发展银行","农发","国债")))&amp;IF(G:G&lt;1,"0",G2567)</f>
        <v>口行5</v>
      </c>
      <c r="V2567" s="5">
        <v>43938</v>
      </c>
      <c r="W2567" s="21">
        <v>2.7652000000000001</v>
      </c>
      <c r="X2567" s="22">
        <v>2.7349999999999999</v>
      </c>
    </row>
    <row r="2568" spans="1:24" ht="15.95" hidden="1" customHeight="1" x14ac:dyDescent="0.25">
      <c r="A2568" s="7" t="str">
        <f t="shared" si="96"/>
        <v>190305.IB</v>
      </c>
      <c r="B2568" s="3" t="s">
        <v>228</v>
      </c>
      <c r="C2568" s="3" t="s">
        <v>229</v>
      </c>
      <c r="D2568" s="5">
        <v>43881</v>
      </c>
      <c r="E2568" s="5">
        <v>43885</v>
      </c>
      <c r="F2568" s="4">
        <v>74</v>
      </c>
      <c r="G2568" s="4">
        <v>5</v>
      </c>
      <c r="H2568" s="3" t="s">
        <v>12</v>
      </c>
      <c r="I2568" s="3" t="s">
        <v>22</v>
      </c>
      <c r="J2568" s="4">
        <v>2.9561000000000002</v>
      </c>
      <c r="K2568" s="30">
        <v>4.29</v>
      </c>
      <c r="L2568" s="4"/>
      <c r="M2568" s="4">
        <v>3.12</v>
      </c>
      <c r="N2568" s="84">
        <f>[1]!b_anal_modidura_cnbd(A2568,D2568,1)</f>
        <v>3.6796000000000002</v>
      </c>
      <c r="O2568" s="85">
        <f>[1]!b_anal_yield_cnbd(A2568,D2568-1,1)</f>
        <v>2.9802</v>
      </c>
      <c r="P2568" s="86">
        <f>IF(U:U="国开1",0.09/N2568+J2568,IF(U:U="国开3",0.14/N2568+J2568,IF(U:U="国开5",0.24/N2568+J2568,IF(U:U="国开7",0.24/N2568+J2568,IF(U:U="国开10",0.29/N2568+J2568,IF(U:U="口行1",0.08/N2568+J2568,IF(U:U="口行2",0.08/N2568+J2568,IF(U:U="口行3",0.08/N2568+J2568,IF(U:U="口行5",0.13/N2568+J2568,IF(U:U="口行7",0.13/N2568+J2568,IF(U:U="口行10",0.18/N2568+J2568,IF(U:U="农发1",0.09/N2568+J2568,IF(U:U="农发2",0.09/N2568+J2568,IF(U:U="农发3",0.09/N2568+J2568,IF(U:U="农发5",0.14/N2568+J2568,IF(U:U="农发7",0.19/N2568+J2568,IF(U:U="农发10",0.19/N2568+J2568,IF(U:U="农发20",0.24/N2568+J2568,IF(U:U="国债1",0.05/N2568+J2568,IF(U:U="国债2",0.05/N2568+J2568,IF(U:U="国债3",0.05/N2568+J2568,IF(U:U="国开0",0,IF(U:U="农发0",0,IF(U:U="国债0",0,IF(U:U="口行0",0,0.1/N2568+J2568)))))))))))))))))))))))))</f>
        <v>2.9914299271659965</v>
      </c>
      <c r="Q2568" s="87">
        <v>2.9975000000000001</v>
      </c>
      <c r="R2568" s="88">
        <f t="shared" si="94"/>
        <v>1.1229927165996578</v>
      </c>
      <c r="S2568" s="88">
        <f t="shared" si="95"/>
        <v>-0.60700728340035148</v>
      </c>
      <c r="T2568" s="15"/>
      <c r="U2568" s="1" t="str">
        <f>IF(I:I="国家开发银行","国开",IF(I:I="中国进出口银行","口行",IF(I:I="中国农业发展银行","农发","国债")))&amp;IF(G:G&lt;1,"0",G2568)</f>
        <v>口行5</v>
      </c>
      <c r="V2568" s="5">
        <v>43945</v>
      </c>
      <c r="W2568" s="21">
        <v>2.7101999999999999</v>
      </c>
      <c r="X2568" s="22">
        <v>2.7</v>
      </c>
    </row>
    <row r="2569" spans="1:24" ht="15.95" hidden="1" customHeight="1" x14ac:dyDescent="0.25">
      <c r="A2569" s="7" t="str">
        <f>B2569</f>
        <v>200305.IB</v>
      </c>
      <c r="B2569" s="3" t="s">
        <v>264</v>
      </c>
      <c r="C2569" s="3" t="s">
        <v>265</v>
      </c>
      <c r="D2569" s="5">
        <v>43888</v>
      </c>
      <c r="E2569" s="5">
        <v>43892</v>
      </c>
      <c r="F2569" s="4">
        <v>80.8</v>
      </c>
      <c r="G2569" s="4">
        <v>5</v>
      </c>
      <c r="H2569" s="3" t="s">
        <v>12</v>
      </c>
      <c r="I2569" s="3" t="s">
        <v>22</v>
      </c>
      <c r="J2569" s="10">
        <f>[1]!b_info_couponrate(B2569)</f>
        <v>2.93</v>
      </c>
      <c r="K2569" s="30">
        <v>3.33</v>
      </c>
      <c r="L2569" s="4"/>
      <c r="M2569" s="4">
        <v>1.45</v>
      </c>
      <c r="N2569" s="84">
        <f>[1]!b_anal_modidura_cnbd(A2569,E2569,1)</f>
        <v>4.5896999999999997</v>
      </c>
      <c r="O2569" s="89">
        <v>2.9350000000000001</v>
      </c>
      <c r="P2569" s="86">
        <f>IF(U:U="国开1",0.09/N2569+J2569,IF(U:U="国开3",0.14/N2569+J2569,IF(U:U="国开5",0.24/N2569+J2569,IF(U:U="国开7",0.24/N2569+J2569,IF(U:U="国开10",0.29/N2569+J2569,IF(U:U="口行1",0.08/N2569+J2569,IF(U:U="口行2",0.08/N2569+J2569,IF(U:U="口行3",0.08/N2569+J2569,IF(U:U="口行5",0.13/N2569+J2569,IF(U:U="口行7",0.13/N2569+J2569,IF(U:U="口行10",0.18/N2569+J2569,IF(U:U="农发1",0.09/N2569+J2569,IF(U:U="农发2",0.09/N2569+J2569,IF(U:U="农发3",0.09/N2569+J2569,IF(U:U="农发5",0.14/N2569+J2569,IF(U:U="农发7",0.19/N2569+J2569,IF(U:U="农发10",0.19/N2569+J2569,IF(U:U="农发20",0.24/N2569+J2569,IF(U:U="国债1",0.05/N2569+J2569,IF(U:U="国债2",0.05/N2569+J2569,IF(U:U="国债3",0.05/N2569+J2569,IF(U:U="国开0",0,IF(U:U="农发0",0,IF(U:U="国债0",0,IF(U:U="口行0",0,0.1/N2569+J2569)))))))))))))))))))))))))</f>
        <v>2.9583242913480188</v>
      </c>
      <c r="Q2569" s="87">
        <v>2.99</v>
      </c>
      <c r="R2569" s="88">
        <f t="shared" si="94"/>
        <v>2.3324291348018722</v>
      </c>
      <c r="S2569" s="88">
        <f t="shared" si="95"/>
        <v>-3.1675708651981438</v>
      </c>
      <c r="T2569" s="15"/>
      <c r="U2569" s="1" t="str">
        <f>IF(I:I="国家开发银行","国开",IF(I:I="中国进出口银行","口行",IF(I:I="中国农业发展银行","农发","国债")))&amp;IF(G:G&lt;1,"0",G2569)</f>
        <v>口行5</v>
      </c>
      <c r="V2569" s="5">
        <v>43951</v>
      </c>
      <c r="W2569" s="21">
        <v>2.68</v>
      </c>
      <c r="X2569" s="22">
        <v>2.69</v>
      </c>
    </row>
    <row r="2570" spans="1:24" ht="15.95" hidden="1" customHeight="1" x14ac:dyDescent="0.25">
      <c r="A2570" s="7" t="str">
        <f t="shared" ref="A2570:A2582" si="97">LEFT(B2570,IFERROR(FIND("X",B2570,7),FIND("Z",B2570,7))-1)&amp;".IB"</f>
        <v>200305.IB</v>
      </c>
      <c r="B2570" s="3" t="s">
        <v>297</v>
      </c>
      <c r="C2570" s="3" t="s">
        <v>298</v>
      </c>
      <c r="D2570" s="5">
        <v>43895</v>
      </c>
      <c r="E2570" s="5">
        <v>43899</v>
      </c>
      <c r="F2570" s="4">
        <v>74.099999999999994</v>
      </c>
      <c r="G2570" s="4">
        <v>5</v>
      </c>
      <c r="H2570" s="3" t="s">
        <v>12</v>
      </c>
      <c r="I2570" s="3" t="s">
        <v>22</v>
      </c>
      <c r="J2570" s="4">
        <v>2.8570000000000002</v>
      </c>
      <c r="K2570" s="30">
        <v>3.69</v>
      </c>
      <c r="L2570" s="4"/>
      <c r="M2570" s="4">
        <v>2.34</v>
      </c>
      <c r="N2570" s="84">
        <f>[1]!b_anal_modidura_cnbd(A2570,D2570,1)</f>
        <v>4.5834999999999999</v>
      </c>
      <c r="O2570" s="85">
        <f>[1]!b_anal_yield_cnbd(A2570,D2570-1,1)</f>
        <v>2.88</v>
      </c>
      <c r="P2570" s="86">
        <f>IF(U:U="国开1",0.09/N2570+J2570,IF(U:U="国开3",0.14/N2570+J2570,IF(U:U="国开5",0.24/N2570+J2570,IF(U:U="国开7",0.24/N2570+J2570,IF(U:U="国开10",0.29/N2570+J2570,IF(U:U="口行1",0.08/N2570+J2570,IF(U:U="口行2",0.08/N2570+J2570,IF(U:U="口行3",0.08/N2570+J2570,IF(U:U="口行5",0.13/N2570+J2570,IF(U:U="口行7",0.13/N2570+J2570,IF(U:U="口行10",0.18/N2570+J2570,IF(U:U="农发1",0.09/N2570+J2570,IF(U:U="农发2",0.09/N2570+J2570,IF(U:U="农发3",0.09/N2570+J2570,IF(U:U="农发5",0.14/N2570+J2570,IF(U:U="农发7",0.19/N2570+J2570,IF(U:U="农发10",0.19/N2570+J2570,IF(U:U="农发20",0.24/N2570+J2570,IF(U:U="国债1",0.05/N2570+J2570,IF(U:U="国债2",0.05/N2570+J2570,IF(U:U="国债3",0.05/N2570+J2570,IF(U:U="国开0",0,IF(U:U="农发0",0,IF(U:U="国债0",0,IF(U:U="口行0",0,0.1/N2570+J2570)))))))))))))))))))))))))</f>
        <v>2.8853626049961822</v>
      </c>
      <c r="Q2570" s="87">
        <v>2.8849999999999998</v>
      </c>
      <c r="R2570" s="88">
        <f t="shared" si="94"/>
        <v>0.53626049961823519</v>
      </c>
      <c r="S2570" s="88">
        <f t="shared" si="95"/>
        <v>3.6260499618245845E-2</v>
      </c>
      <c r="T2570" s="15"/>
      <c r="U2570" s="1" t="str">
        <f>IF(I:I="国家开发银行","国开",IF(I:I="中国进出口银行","口行",IF(I:I="中国农业发展银行","农发","国债")))&amp;IF(G:G&lt;1,"0",G2570)</f>
        <v>口行5</v>
      </c>
      <c r="V2570" s="5">
        <v>43959</v>
      </c>
      <c r="W2570" s="21">
        <v>2.76</v>
      </c>
      <c r="X2570" s="22">
        <v>2.82</v>
      </c>
    </row>
    <row r="2571" spans="1:24" ht="15.95" hidden="1" customHeight="1" x14ac:dyDescent="0.25">
      <c r="A2571" s="7" t="str">
        <f t="shared" si="97"/>
        <v>200305.IB</v>
      </c>
      <c r="B2571" s="3" t="s">
        <v>341</v>
      </c>
      <c r="C2571" s="3" t="s">
        <v>342</v>
      </c>
      <c r="D2571" s="5">
        <v>43902</v>
      </c>
      <c r="E2571" s="5">
        <v>43906</v>
      </c>
      <c r="F2571" s="4">
        <v>61</v>
      </c>
      <c r="G2571" s="4">
        <v>5</v>
      </c>
      <c r="H2571" s="3" t="s">
        <v>12</v>
      </c>
      <c r="I2571" s="3" t="s">
        <v>22</v>
      </c>
      <c r="J2571" s="4">
        <v>2.7707000000000002</v>
      </c>
      <c r="K2571" s="30">
        <v>3.84</v>
      </c>
      <c r="L2571" s="4"/>
      <c r="M2571" s="4">
        <v>1.02</v>
      </c>
      <c r="N2571" s="84">
        <f>[1]!b_anal_modidura_cnbd(A2571,D2571,1)</f>
        <v>4.5663999999999998</v>
      </c>
      <c r="O2571" s="85">
        <f>[1]!b_anal_yield_cnbd(A2571,D2571-1,1)</f>
        <v>2.8300999999999998</v>
      </c>
      <c r="P2571" s="86">
        <f>IF(U:U="国开1",0.09/N2571+J2571,IF(U:U="国开3",0.14/N2571+J2571,IF(U:U="国开5",0.24/N2571+J2571,IF(U:U="国开7",0.24/N2571+J2571,IF(U:U="国开10",0.29/N2571+J2571,IF(U:U="口行1",0.08/N2571+J2571,IF(U:U="口行2",0.08/N2571+J2571,IF(U:U="口行3",0.08/N2571+J2571,IF(U:U="口行5",0.13/N2571+J2571,IF(U:U="口行7",0.13/N2571+J2571,IF(U:U="口行10",0.18/N2571+J2571,IF(U:U="农发1",0.09/N2571+J2571,IF(U:U="农发2",0.09/N2571+J2571,IF(U:U="农发3",0.09/N2571+J2571,IF(U:U="农发5",0.14/N2571+J2571,IF(U:U="农发7",0.19/N2571+J2571,IF(U:U="农发10",0.19/N2571+J2571,IF(U:U="农发20",0.24/N2571+J2571,IF(U:U="国债1",0.05/N2571+J2571,IF(U:U="国债2",0.05/N2571+J2571,IF(U:U="国债3",0.05/N2571+J2571,IF(U:U="国开0",0,IF(U:U="农发0",0,IF(U:U="国债0",0,IF(U:U="口行0",0,0.1/N2571+J2571)))))))))))))))))))))))))</f>
        <v>2.7991688156972669</v>
      </c>
      <c r="Q2571" s="87">
        <v>2.82</v>
      </c>
      <c r="R2571" s="88">
        <f t="shared" si="94"/>
        <v>-3.0931184302732895</v>
      </c>
      <c r="S2571" s="88">
        <f t="shared" si="95"/>
        <v>-2.0831184302732897</v>
      </c>
      <c r="T2571" s="15"/>
      <c r="U2571" s="1" t="str">
        <f>IF(I:I="国家开发银行","国开",IF(I:I="中国进出口银行","口行",IF(I:I="中国农业发展银行","农发","国债")))&amp;IF(G:G&lt;1,"0",G2571)</f>
        <v>口行5</v>
      </c>
      <c r="V2571" s="5">
        <v>43966</v>
      </c>
      <c r="W2571" s="21">
        <v>3.04</v>
      </c>
      <c r="X2571" s="22">
        <v>3</v>
      </c>
    </row>
    <row r="2572" spans="1:24" ht="15.95" hidden="1" customHeight="1" x14ac:dyDescent="0.25">
      <c r="A2572" s="7" t="str">
        <f t="shared" si="97"/>
        <v>200305.IB</v>
      </c>
      <c r="B2572" s="3" t="s">
        <v>392</v>
      </c>
      <c r="C2572" s="3" t="s">
        <v>393</v>
      </c>
      <c r="D2572" s="5">
        <v>43909</v>
      </c>
      <c r="E2572" s="5">
        <v>43913</v>
      </c>
      <c r="F2572" s="4">
        <v>72.099999999999994</v>
      </c>
      <c r="G2572" s="4">
        <v>5</v>
      </c>
      <c r="H2572" s="3" t="s">
        <v>12</v>
      </c>
      <c r="I2572" s="3" t="s">
        <v>22</v>
      </c>
      <c r="J2572" s="4">
        <v>2.8589000000000002</v>
      </c>
      <c r="K2572" s="30">
        <v>3.56</v>
      </c>
      <c r="L2572" s="4"/>
      <c r="M2572" s="4">
        <v>19.41</v>
      </c>
      <c r="N2572" s="84">
        <f>[1]!b_anal_modidura_cnbd(A2572,D2572,1)</f>
        <v>4.5452000000000004</v>
      </c>
      <c r="O2572" s="85">
        <f>[1]!b_anal_yield_cnbd(A2572,D2572-1,1)</f>
        <v>2.89</v>
      </c>
      <c r="P2572" s="86">
        <f>IF(U:U="国开1",0.09/N2572+J2572,IF(U:U="国开3",0.14/N2572+J2572,IF(U:U="国开5",0.24/N2572+J2572,IF(U:U="国开7",0.24/N2572+J2572,IF(U:U="国开10",0.29/N2572+J2572,IF(U:U="口行1",0.08/N2572+J2572,IF(U:U="口行2",0.08/N2572+J2572,IF(U:U="口行3",0.08/N2572+J2572,IF(U:U="口行5",0.13/N2572+J2572,IF(U:U="口行7",0.13/N2572+J2572,IF(U:U="口行10",0.18/N2572+J2572,IF(U:U="农发1",0.09/N2572+J2572,IF(U:U="农发2",0.09/N2572+J2572,IF(U:U="农发3",0.09/N2572+J2572,IF(U:U="农发5",0.14/N2572+J2572,IF(U:U="农发7",0.19/N2572+J2572,IF(U:U="农发10",0.19/N2572+J2572,IF(U:U="农发20",0.24/N2572+J2572,IF(U:U="国债1",0.05/N2572+J2572,IF(U:U="国债2",0.05/N2572+J2572,IF(U:U="国债3",0.05/N2572+J2572,IF(U:U="国开0",0,IF(U:U="农发0",0,IF(U:U="国债0",0,IF(U:U="口行0",0,0.1/N2572+J2572)))))))))))))))))))))))))</f>
        <v>2.8875016016896948</v>
      </c>
      <c r="Q2572" s="87">
        <v>2.89</v>
      </c>
      <c r="R2572" s="88">
        <f t="shared" si="94"/>
        <v>-0.24983983103052942</v>
      </c>
      <c r="S2572" s="88">
        <f t="shared" si="95"/>
        <v>-0.24983983103052942</v>
      </c>
      <c r="T2572" s="15"/>
      <c r="U2572" s="1" t="str">
        <f>IF(I:I="国家开发银行","国开",IF(I:I="中国进出口银行","口行",IF(I:I="中国农业发展银行","农发","国债")))&amp;IF(G:G&lt;1,"0",G2572)</f>
        <v>口行5</v>
      </c>
      <c r="V2572" s="5">
        <v>43973</v>
      </c>
      <c r="W2572" s="21" t="e">
        <v>#NAME?</v>
      </c>
      <c r="X2572" s="22">
        <v>3.01</v>
      </c>
    </row>
    <row r="2573" spans="1:24" ht="15.95" hidden="1" customHeight="1" x14ac:dyDescent="0.25">
      <c r="A2573" s="7" t="str">
        <f t="shared" si="97"/>
        <v>200305.IB</v>
      </c>
      <c r="B2573" s="3" t="s">
        <v>424</v>
      </c>
      <c r="C2573" s="3" t="s">
        <v>425</v>
      </c>
      <c r="D2573" s="5">
        <v>43916</v>
      </c>
      <c r="E2573" s="5">
        <v>43920</v>
      </c>
      <c r="F2573" s="4">
        <v>78</v>
      </c>
      <c r="G2573" s="4">
        <v>5</v>
      </c>
      <c r="H2573" s="3" t="s">
        <v>12</v>
      </c>
      <c r="I2573" s="3" t="s">
        <v>22</v>
      </c>
      <c r="J2573" s="4">
        <v>2.6846000000000001</v>
      </c>
      <c r="K2573" s="30">
        <v>4.68</v>
      </c>
      <c r="L2573" s="4"/>
      <c r="M2573" s="4">
        <v>7.93</v>
      </c>
      <c r="N2573" s="84">
        <f>[1]!b_anal_modidura_cnbd(A2573,D2573,1)</f>
        <v>4.5355999999999996</v>
      </c>
      <c r="O2573" s="85">
        <f>[1]!b_anal_yield_cnbd(A2573,D2573-1,1)</f>
        <v>2.7850000000000001</v>
      </c>
      <c r="P2573" s="86">
        <f>IF(U:U="国开1",0.09/N2573+J2573,IF(U:U="国开3",0.14/N2573+J2573,IF(U:U="国开5",0.24/N2573+J2573,IF(U:U="国开7",0.24/N2573+J2573,IF(U:U="国开10",0.29/N2573+J2573,IF(U:U="口行1",0.08/N2573+J2573,IF(U:U="口行2",0.08/N2573+J2573,IF(U:U="口行3",0.08/N2573+J2573,IF(U:U="口行5",0.13/N2573+J2573,IF(U:U="口行7",0.13/N2573+J2573,IF(U:U="口行10",0.18/N2573+J2573,IF(U:U="农发1",0.09/N2573+J2573,IF(U:U="农发2",0.09/N2573+J2573,IF(U:U="农发3",0.09/N2573+J2573,IF(U:U="农发5",0.14/N2573+J2573,IF(U:U="农发7",0.19/N2573+J2573,IF(U:U="农发10",0.19/N2573+J2573,IF(U:U="农发20",0.24/N2573+J2573,IF(U:U="国债1",0.05/N2573+J2573,IF(U:U="国债2",0.05/N2573+J2573,IF(U:U="国债3",0.05/N2573+J2573,IF(U:U="国开0",0,IF(U:U="农发0",0,IF(U:U="国债0",0,IF(U:U="口行0",0,0.1/N2573+J2573)))))))))))))))))))))))))</f>
        <v>2.7132621395184762</v>
      </c>
      <c r="Q2573" s="87">
        <v>2.72</v>
      </c>
      <c r="R2573" s="88">
        <f t="shared" si="94"/>
        <v>-7.1737860481523974</v>
      </c>
      <c r="S2573" s="88">
        <f t="shared" si="95"/>
        <v>-0.67378604815240273</v>
      </c>
      <c r="T2573" s="15"/>
      <c r="U2573" s="1" t="str">
        <f>IF(I:I="国家开发银行","国开",IF(I:I="中国进出口银行","口行",IF(I:I="中国农业发展银行","农发","国债")))&amp;IF(G:G&lt;1,"0",G2573)</f>
        <v>口行5</v>
      </c>
      <c r="V2573" s="5">
        <v>43980</v>
      </c>
      <c r="W2573" s="21" t="e">
        <v>#NAME?</v>
      </c>
      <c r="X2573" s="22">
        <v>3.12</v>
      </c>
    </row>
    <row r="2574" spans="1:24" ht="15.95" hidden="1" customHeight="1" x14ac:dyDescent="0.25">
      <c r="A2574" s="7" t="str">
        <f t="shared" si="97"/>
        <v>200305.IB</v>
      </c>
      <c r="B2574" s="3" t="s">
        <v>467</v>
      </c>
      <c r="C2574" s="3" t="s">
        <v>468</v>
      </c>
      <c r="D2574" s="5">
        <v>43923</v>
      </c>
      <c r="E2574" s="5">
        <v>43928</v>
      </c>
      <c r="F2574" s="4">
        <v>64</v>
      </c>
      <c r="G2574" s="4">
        <v>5</v>
      </c>
      <c r="H2574" s="3" t="s">
        <v>12</v>
      </c>
      <c r="I2574" s="3" t="s">
        <v>22</v>
      </c>
      <c r="J2574" s="4">
        <v>2.5556000000000001</v>
      </c>
      <c r="K2574" s="30">
        <v>4.57</v>
      </c>
      <c r="L2574" s="4"/>
      <c r="M2574" s="4">
        <v>1.68</v>
      </c>
      <c r="N2574" s="84">
        <f>[1]!b_anal_modidura_cnbd(A2574,D2574,1)</f>
        <v>4.5213999999999999</v>
      </c>
      <c r="O2574" s="85">
        <f>[1]!b_anal_yield_cnbd(A2574,D2574-1,1)</f>
        <v>2.6202000000000001</v>
      </c>
      <c r="P2574" s="86">
        <f>IF(U:U="国开1",0.09/N2574+J2574,IF(U:U="国开3",0.14/N2574+J2574,IF(U:U="国开5",0.24/N2574+J2574,IF(U:U="国开7",0.24/N2574+J2574,IF(U:U="国开10",0.29/N2574+J2574,IF(U:U="口行1",0.08/N2574+J2574,IF(U:U="口行2",0.08/N2574+J2574,IF(U:U="口行3",0.08/N2574+J2574,IF(U:U="口行5",0.13/N2574+J2574,IF(U:U="口行7",0.13/N2574+J2574,IF(U:U="口行10",0.18/N2574+J2574,IF(U:U="农发1",0.09/N2574+J2574,IF(U:U="农发2",0.09/N2574+J2574,IF(U:U="农发3",0.09/N2574+J2574,IF(U:U="农发5",0.14/N2574+J2574,IF(U:U="农发7",0.19/N2574+J2574,IF(U:U="农发10",0.19/N2574+J2574,IF(U:U="农发20",0.24/N2574+J2574,IF(U:U="国债1",0.05/N2574+J2574,IF(U:U="国债2",0.05/N2574+J2574,IF(U:U="国债3",0.05/N2574+J2574,IF(U:U="国开0",0,IF(U:U="农发0",0,IF(U:U="国债0",0,IF(U:U="口行0",0,0.1/N2574+J2574)))))))))))))))))))))))))</f>
        <v>2.5843521564117311</v>
      </c>
      <c r="Q2574" s="87">
        <v>2.6150000000000002</v>
      </c>
      <c r="R2574" s="88">
        <f t="shared" si="94"/>
        <v>-3.5847843588268979</v>
      </c>
      <c r="S2574" s="88">
        <f t="shared" si="95"/>
        <v>-3.0647843588269108</v>
      </c>
      <c r="T2574" s="15"/>
      <c r="U2574" s="1" t="str">
        <f>IF(I:I="国家开发银行","国开",IF(I:I="中国进出口银行","口行",IF(I:I="中国农业发展银行","农发","国债")))&amp;IF(G:G&lt;1,"0",G2574)</f>
        <v>口行5</v>
      </c>
      <c r="V2574" s="5">
        <v>43987</v>
      </c>
      <c r="W2574" s="21" t="e">
        <v>#NAME?</v>
      </c>
      <c r="X2574" s="22">
        <v>3.41</v>
      </c>
    </row>
    <row r="2575" spans="1:24" ht="15.95" hidden="1" customHeight="1" x14ac:dyDescent="0.25">
      <c r="A2575" s="7" t="str">
        <f t="shared" si="97"/>
        <v>200305.IB</v>
      </c>
      <c r="B2575" s="3" t="s">
        <v>523</v>
      </c>
      <c r="C2575" s="3" t="s">
        <v>524</v>
      </c>
      <c r="D2575" s="5">
        <v>43930</v>
      </c>
      <c r="E2575" s="5">
        <v>43934</v>
      </c>
      <c r="F2575" s="4">
        <v>50</v>
      </c>
      <c r="G2575" s="4">
        <v>5</v>
      </c>
      <c r="H2575" s="3" t="s">
        <v>12</v>
      </c>
      <c r="I2575" s="3" t="s">
        <v>22</v>
      </c>
      <c r="J2575" s="4">
        <v>2.2086000000000001</v>
      </c>
      <c r="K2575" s="30">
        <v>4.8499999999999996</v>
      </c>
      <c r="L2575" s="4"/>
      <c r="M2575" s="4">
        <v>1</v>
      </c>
      <c r="N2575" s="84">
        <f>[1]!b_anal_modidura_cnbd(A2575,D2575,1)</f>
        <v>4.5198999999999998</v>
      </c>
      <c r="O2575" s="85">
        <f>[1]!b_anal_yield_cnbd(A2575,D2575-1,1)</f>
        <v>2.3052000000000001</v>
      </c>
      <c r="P2575" s="86">
        <f>IF(U:U="国开1",0.09/N2575+J2575,IF(U:U="国开3",0.14/N2575+J2575,IF(U:U="国开5",0.24/N2575+J2575,IF(U:U="国开7",0.24/N2575+J2575,IF(U:U="国开10",0.29/N2575+J2575,IF(U:U="口行1",0.08/N2575+J2575,IF(U:U="口行2",0.08/N2575+J2575,IF(U:U="口行3",0.08/N2575+J2575,IF(U:U="口行5",0.13/N2575+J2575,IF(U:U="口行7",0.13/N2575+J2575,IF(U:U="口行10",0.18/N2575+J2575,IF(U:U="农发1",0.09/N2575+J2575,IF(U:U="农发2",0.09/N2575+J2575,IF(U:U="农发3",0.09/N2575+J2575,IF(U:U="农发5",0.14/N2575+J2575,IF(U:U="农发7",0.19/N2575+J2575,IF(U:U="农发10",0.19/N2575+J2575,IF(U:U="农发20",0.24/N2575+J2575,IF(U:U="国债1",0.05/N2575+J2575,IF(U:U="国债2",0.05/N2575+J2575,IF(U:U="国债3",0.05/N2575+J2575,IF(U:U="国开0",0,IF(U:U="农发0",0,IF(U:U="国债0",0,IF(U:U="口行0",0,0.1/N2575+J2575)))))))))))))))))))))))))</f>
        <v>2.237361698267661</v>
      </c>
      <c r="Q2575" s="87">
        <v>2.3199999999999998</v>
      </c>
      <c r="R2575" s="88">
        <f t="shared" si="94"/>
        <v>-6.7838301732339179</v>
      </c>
      <c r="S2575" s="88">
        <f t="shared" si="95"/>
        <v>-8.2638301732338881</v>
      </c>
      <c r="T2575" s="15"/>
      <c r="U2575" s="1" t="str">
        <f>IF(I:I="国家开发银行","国开",IF(I:I="中国进出口银行","口行",IF(I:I="中国农业发展银行","农发","国债")))&amp;IF(G:G&lt;1,"0",G2575)</f>
        <v>口行5</v>
      </c>
      <c r="V2575" s="5">
        <v>43833</v>
      </c>
      <c r="W2575" s="21">
        <v>3.71</v>
      </c>
      <c r="X2575" s="22">
        <v>3.7149999999999999</v>
      </c>
    </row>
    <row r="2576" spans="1:24" ht="15.95" hidden="1" customHeight="1" x14ac:dyDescent="0.25">
      <c r="A2576" s="7" t="str">
        <f t="shared" si="97"/>
        <v>200305.IB</v>
      </c>
      <c r="B2576" s="3" t="s">
        <v>559</v>
      </c>
      <c r="C2576" s="3" t="s">
        <v>560</v>
      </c>
      <c r="D2576" s="5">
        <v>43937</v>
      </c>
      <c r="E2576" s="5">
        <v>43941</v>
      </c>
      <c r="F2576" s="4">
        <v>50.9</v>
      </c>
      <c r="G2576" s="4">
        <v>5</v>
      </c>
      <c r="H2576" s="3" t="s">
        <v>12</v>
      </c>
      <c r="I2576" s="3" t="s">
        <v>22</v>
      </c>
      <c r="J2576" s="4">
        <v>2.2179000000000002</v>
      </c>
      <c r="K2576" s="30">
        <v>4.88</v>
      </c>
      <c r="L2576" s="4"/>
      <c r="M2576" s="4">
        <v>15.11</v>
      </c>
      <c r="N2576" s="84">
        <f>[1]!b_anal_modidura_cnbd(A2576,D2576,1)</f>
        <v>4.5008999999999997</v>
      </c>
      <c r="O2576" s="85">
        <f>[1]!b_anal_yield_cnbd(A2576,D2576-1,1)</f>
        <v>2.3115999999999999</v>
      </c>
      <c r="P2576" s="86">
        <f>IF(U:U="国开1",0.09/N2576+J2576,IF(U:U="国开3",0.14/N2576+J2576,IF(U:U="国开5",0.24/N2576+J2576,IF(U:U="国开7",0.24/N2576+J2576,IF(U:U="国开10",0.29/N2576+J2576,IF(U:U="口行1",0.08/N2576+J2576,IF(U:U="口行2",0.08/N2576+J2576,IF(U:U="口行3",0.08/N2576+J2576,IF(U:U="口行5",0.13/N2576+J2576,IF(U:U="口行7",0.13/N2576+J2576,IF(U:U="口行10",0.18/N2576+J2576,IF(U:U="农发1",0.09/N2576+J2576,IF(U:U="农发2",0.09/N2576+J2576,IF(U:U="农发3",0.09/N2576+J2576,IF(U:U="农发5",0.14/N2576+J2576,IF(U:U="农发7",0.19/N2576+J2576,IF(U:U="农发10",0.19/N2576+J2576,IF(U:U="农发20",0.24/N2576+J2576,IF(U:U="国债1",0.05/N2576+J2576,IF(U:U="国债2",0.05/N2576+J2576,IF(U:U="国债3",0.05/N2576+J2576,IF(U:U="国开0",0,IF(U:U="农发0",0,IF(U:U="国债0",0,IF(U:U="口行0",0,0.1/N2576+J2576)))))))))))))))))))))))))</f>
        <v>2.2467831122664359</v>
      </c>
      <c r="Q2576" s="87">
        <v>2.2850000000000001</v>
      </c>
      <c r="R2576" s="88">
        <f t="shared" si="94"/>
        <v>-6.4816887733563977</v>
      </c>
      <c r="S2576" s="88">
        <f t="shared" si="95"/>
        <v>-3.8216887733564242</v>
      </c>
      <c r="T2576" s="15"/>
      <c r="U2576" s="1" t="str">
        <f>IF(I:I="国家开发银行","国开",IF(I:I="中国进出口银行","口行",IF(I:I="中国农业发展银行","农发","国债")))&amp;IF(G:G&lt;1,"0",G2576)</f>
        <v>口行5</v>
      </c>
      <c r="V2576" s="5">
        <v>43839</v>
      </c>
      <c r="W2576" s="21">
        <v>3.69</v>
      </c>
      <c r="X2576" s="22">
        <v>3.6924999999999999</v>
      </c>
    </row>
    <row r="2577" spans="1:24" ht="15.95" hidden="1" customHeight="1" x14ac:dyDescent="0.25">
      <c r="A2577" s="7" t="str">
        <f t="shared" si="97"/>
        <v>200305.IB</v>
      </c>
      <c r="B2577" s="3" t="s">
        <v>604</v>
      </c>
      <c r="C2577" s="3" t="s">
        <v>605</v>
      </c>
      <c r="D2577" s="5">
        <v>43944</v>
      </c>
      <c r="E2577" s="5">
        <v>43948</v>
      </c>
      <c r="F2577" s="4">
        <v>54</v>
      </c>
      <c r="G2577" s="4">
        <v>5</v>
      </c>
      <c r="H2577" s="3" t="s">
        <v>12</v>
      </c>
      <c r="I2577" s="3" t="s">
        <v>22</v>
      </c>
      <c r="J2577" s="4">
        <v>2.1842999999999999</v>
      </c>
      <c r="K2577" s="30">
        <v>3.96</v>
      </c>
      <c r="L2577" s="4"/>
      <c r="M2577" s="4">
        <v>2.89</v>
      </c>
      <c r="N2577" s="84">
        <f>[1]!b_anal_modidura_cnbd(A2577,D2577,1)</f>
        <v>4.4855</v>
      </c>
      <c r="O2577" s="85">
        <f>[1]!b_anal_yield_cnbd(A2577,D2577-1,1)</f>
        <v>2.2749999999999999</v>
      </c>
      <c r="P2577" s="86">
        <f>IF(U:U="国开1",0.09/N2577+J2577,IF(U:U="国开3",0.14/N2577+J2577,IF(U:U="国开5",0.24/N2577+J2577,IF(U:U="国开7",0.24/N2577+J2577,IF(U:U="国开10",0.29/N2577+J2577,IF(U:U="口行1",0.08/N2577+J2577,IF(U:U="口行2",0.08/N2577+J2577,IF(U:U="口行3",0.08/N2577+J2577,IF(U:U="口行5",0.13/N2577+J2577,IF(U:U="口行7",0.13/N2577+J2577,IF(U:U="口行10",0.18/N2577+J2577,IF(U:U="农发1",0.09/N2577+J2577,IF(U:U="农发2",0.09/N2577+J2577,IF(U:U="农发3",0.09/N2577+J2577,IF(U:U="农发5",0.14/N2577+J2577,IF(U:U="农发7",0.19/N2577+J2577,IF(U:U="农发10",0.19/N2577+J2577,IF(U:U="农发20",0.24/N2577+J2577,IF(U:U="国债1",0.05/N2577+J2577,IF(U:U="国债2",0.05/N2577+J2577,IF(U:U="国债3",0.05/N2577+J2577,IF(U:U="国开0",0,IF(U:U="农发0",0,IF(U:U="国债0",0,IF(U:U="口行0",0,0.1/N2577+J2577)))))))))))))))))))))))))</f>
        <v>2.2132822762233864</v>
      </c>
      <c r="Q2577" s="87">
        <v>2.2400000000000002</v>
      </c>
      <c r="R2577" s="88">
        <f t="shared" si="94"/>
        <v>-6.1717723776613553</v>
      </c>
      <c r="S2577" s="88">
        <f t="shared" si="95"/>
        <v>-2.6717723776613855</v>
      </c>
      <c r="T2577" s="15"/>
      <c r="U2577" s="1" t="str">
        <f>IF(I:I="国家开发银行","国开",IF(I:I="中国进出口银行","口行",IF(I:I="中国农业发展银行","农发","国债")))&amp;IF(G:G&lt;1,"0",G2577)</f>
        <v>口行5</v>
      </c>
      <c r="V2577" s="5">
        <v>43846</v>
      </c>
      <c r="W2577" s="21">
        <v>3.6524999999999999</v>
      </c>
      <c r="X2577" s="22">
        <v>3.6549999999999998</v>
      </c>
    </row>
    <row r="2578" spans="1:24" ht="15.95" hidden="1" customHeight="1" x14ac:dyDescent="0.25">
      <c r="A2578" s="7" t="str">
        <f t="shared" si="97"/>
        <v>200305.IB</v>
      </c>
      <c r="B2578" s="3" t="s">
        <v>672</v>
      </c>
      <c r="C2578" s="3" t="s">
        <v>673</v>
      </c>
      <c r="D2578" s="5">
        <v>43958</v>
      </c>
      <c r="E2578" s="5">
        <v>43962</v>
      </c>
      <c r="F2578" s="4">
        <v>40</v>
      </c>
      <c r="G2578" s="4">
        <v>5</v>
      </c>
      <c r="H2578" s="3" t="s">
        <v>12</v>
      </c>
      <c r="I2578" s="3" t="s">
        <v>22</v>
      </c>
      <c r="J2578" s="4">
        <v>2.2572000000000001</v>
      </c>
      <c r="K2578" s="30">
        <v>4.46</v>
      </c>
      <c r="L2578" s="4"/>
      <c r="M2578" s="4">
        <v>1.65</v>
      </c>
      <c r="N2578" s="84">
        <f>[1]!b_anal_modidura_cnbd(A2578,D2578,1)</f>
        <v>4.4436</v>
      </c>
      <c r="O2578" s="85">
        <f>[1]!b_anal_yield_cnbd(A2578,D2578-1,1)</f>
        <v>2.2953999999999999</v>
      </c>
      <c r="P2578" s="86">
        <f>IF(U:U="国开1",0.09/N2578+J2578,IF(U:U="国开3",0.14/N2578+J2578,IF(U:U="国开5",0.24/N2578+J2578,IF(U:U="国开7",0.24/N2578+J2578,IF(U:U="国开10",0.29/N2578+J2578,IF(U:U="口行1",0.08/N2578+J2578,IF(U:U="口行2",0.08/N2578+J2578,IF(U:U="口行3",0.08/N2578+J2578,IF(U:U="口行5",0.13/N2578+J2578,IF(U:U="口行7",0.13/N2578+J2578,IF(U:U="口行10",0.18/N2578+J2578,IF(U:U="农发1",0.09/N2578+J2578,IF(U:U="农发2",0.09/N2578+J2578,IF(U:U="农发3",0.09/N2578+J2578,IF(U:U="农发5",0.14/N2578+J2578,IF(U:U="农发7",0.19/N2578+J2578,IF(U:U="农发10",0.19/N2578+J2578,IF(U:U="农发20",0.24/N2578+J2578,IF(U:U="国债1",0.05/N2578+J2578,IF(U:U="国债2",0.05/N2578+J2578,IF(U:U="国债3",0.05/N2578+J2578,IF(U:U="国开0",0,IF(U:U="农发0",0,IF(U:U="国债0",0,IF(U:U="口行0",0,0.1/N2578+J2578)))))))))))))))))))))))))</f>
        <v>2.2864555585561259</v>
      </c>
      <c r="Q2578" s="87">
        <v>2.31</v>
      </c>
      <c r="R2578" s="88">
        <f t="shared" si="94"/>
        <v>-0.89444414438739628</v>
      </c>
      <c r="S2578" s="88">
        <f t="shared" si="95"/>
        <v>-2.3544441443874131</v>
      </c>
      <c r="T2578" s="15"/>
      <c r="U2578" s="1" t="str">
        <f>IF(I:I="国家开发银行","国开",IF(I:I="中国进出口银行","口行",IF(I:I="中国农业发展银行","农发","国债")))&amp;IF(G:G&lt;1,"0",G2578)</f>
        <v>口行5</v>
      </c>
      <c r="V2578" s="5">
        <v>43851</v>
      </c>
      <c r="W2578" s="21">
        <v>3.6074999999999999</v>
      </c>
      <c r="X2578" s="22">
        <v>3.585</v>
      </c>
    </row>
    <row r="2579" spans="1:24" ht="15.95" hidden="1" customHeight="1" x14ac:dyDescent="0.25">
      <c r="A2579" s="7" t="str">
        <f t="shared" si="97"/>
        <v>200305.IB</v>
      </c>
      <c r="B2579" s="3" t="s">
        <v>713</v>
      </c>
      <c r="C2579" s="3" t="s">
        <v>714</v>
      </c>
      <c r="D2579" s="5">
        <v>43965</v>
      </c>
      <c r="E2579" s="5">
        <v>43969</v>
      </c>
      <c r="F2579" s="4">
        <v>40</v>
      </c>
      <c r="G2579" s="4">
        <v>5</v>
      </c>
      <c r="H2579" s="3" t="s">
        <v>12</v>
      </c>
      <c r="I2579" s="3" t="s">
        <v>22</v>
      </c>
      <c r="J2579" s="4">
        <v>2.4537</v>
      </c>
      <c r="K2579" s="30">
        <v>4.45</v>
      </c>
      <c r="L2579" s="4"/>
      <c r="M2579" s="4">
        <v>5.32</v>
      </c>
      <c r="N2579" s="84">
        <f>[1]!b_anal_modidura_cnbd(A2579,D2579,1)</f>
        <v>4.4180999999999999</v>
      </c>
      <c r="O2579" s="85">
        <f>[1]!b_anal_yield_cnbd(A2579,D2579-1,1)</f>
        <v>2.5</v>
      </c>
      <c r="P2579" s="86">
        <f>IF(U:U="国开1",0.09/N2579+J2579,IF(U:U="国开3",0.14/N2579+J2579,IF(U:U="国开5",0.24/N2579+J2579,IF(U:U="国开7",0.24/N2579+J2579,IF(U:U="国开10",0.29/N2579+J2579,IF(U:U="口行1",0.08/N2579+J2579,IF(U:U="口行2",0.08/N2579+J2579,IF(U:U="口行3",0.08/N2579+J2579,IF(U:U="口行5",0.13/N2579+J2579,IF(U:U="口行7",0.13/N2579+J2579,IF(U:U="口行10",0.18/N2579+J2579,IF(U:U="农发1",0.09/N2579+J2579,IF(U:U="农发2",0.09/N2579+J2579,IF(U:U="农发3",0.09/N2579+J2579,IF(U:U="农发5",0.14/N2579+J2579,IF(U:U="农发7",0.19/N2579+J2579,IF(U:U="农发10",0.19/N2579+J2579,IF(U:U="农发20",0.24/N2579+J2579,IF(U:U="国债1",0.05/N2579+J2579,IF(U:U="国债2",0.05/N2579+J2579,IF(U:U="国债3",0.05/N2579+J2579,IF(U:U="国开0",0,IF(U:U="农发0",0,IF(U:U="国债0",0,IF(U:U="口行0",0,0.1/N2579+J2579)))))))))))))))))))))))))</f>
        <v>2.483124413209298</v>
      </c>
      <c r="Q2579" s="87">
        <v>2.5</v>
      </c>
      <c r="R2579" s="88">
        <f t="shared" si="94"/>
        <v>-1.6875586790702002</v>
      </c>
      <c r="S2579" s="88">
        <f t="shared" si="95"/>
        <v>-1.6875586790702002</v>
      </c>
      <c r="T2579" s="15"/>
      <c r="U2579" s="1" t="str">
        <f>IF(I:I="国家开发银行","国开",IF(I:I="中国进出口银行","口行",IF(I:I="中国农业发展银行","农发","国债")))&amp;IF(G:G&lt;1,"0",G2579)</f>
        <v>口行5</v>
      </c>
    </row>
    <row r="2580" spans="1:24" ht="15.95" hidden="1" customHeight="1" x14ac:dyDescent="0.25">
      <c r="A2580" s="7" t="str">
        <f t="shared" si="97"/>
        <v>200305.IB</v>
      </c>
      <c r="B2580" s="3" t="s">
        <v>767</v>
      </c>
      <c r="C2580" s="3" t="s">
        <v>768</v>
      </c>
      <c r="D2580" s="5">
        <v>43972</v>
      </c>
      <c r="E2580" s="5">
        <v>43976</v>
      </c>
      <c r="F2580" s="4">
        <v>40</v>
      </c>
      <c r="G2580" s="4">
        <v>5</v>
      </c>
      <c r="H2580" s="3" t="s">
        <v>12</v>
      </c>
      <c r="I2580" s="3" t="s">
        <v>22</v>
      </c>
      <c r="J2580" s="4">
        <v>2.4864000000000002</v>
      </c>
      <c r="K2580" s="30">
        <v>3.34</v>
      </c>
      <c r="L2580" s="4"/>
      <c r="M2580" s="4">
        <v>1.1399999999999999</v>
      </c>
      <c r="N2580" s="84">
        <f>[1]!b_anal_modidura_cnbd(A2580,D2580,1)</f>
        <v>4.3944000000000001</v>
      </c>
      <c r="O2580" s="85">
        <f>[1]!b_anal_yield_cnbd(A2580,D2580-1,1)</f>
        <v>2.5451999999999999</v>
      </c>
      <c r="P2580" s="86">
        <f>IF(U:U="国开1",0.09/N2580+J2580,IF(U:U="国开3",0.14/N2580+J2580,IF(U:U="国开5",0.24/N2580+J2580,IF(U:U="国开7",0.24/N2580+J2580,IF(U:U="国开10",0.29/N2580+J2580,IF(U:U="口行1",0.08/N2580+J2580,IF(U:U="口行2",0.08/N2580+J2580,IF(U:U="口行3",0.08/N2580+J2580,IF(U:U="口行5",0.13/N2580+J2580,IF(U:U="口行7",0.13/N2580+J2580,IF(U:U="口行10",0.18/N2580+J2580,IF(U:U="农发1",0.09/N2580+J2580,IF(U:U="农发2",0.09/N2580+J2580,IF(U:U="农发3",0.09/N2580+J2580,IF(U:U="农发5",0.14/N2580+J2580,IF(U:U="农发7",0.19/N2580+J2580,IF(U:U="农发10",0.19/N2580+J2580,IF(U:U="农发20",0.24/N2580+J2580,IF(U:U="国债1",0.05/N2580+J2580,IF(U:U="国债2",0.05/N2580+J2580,IF(U:U="国债3",0.05/N2580+J2580,IF(U:U="国开0",0,IF(U:U="农发0",0,IF(U:U="国债0",0,IF(U:U="口行0",0,0.1/N2580+J2580)))))))))))))))))))))))))</f>
        <v>2.5159831057709816</v>
      </c>
      <c r="Q2580" s="87">
        <v>2.5350000000000001</v>
      </c>
      <c r="R2580" s="88">
        <f t="shared" si="94"/>
        <v>-2.9216894229018298</v>
      </c>
      <c r="S2580" s="88">
        <f t="shared" si="95"/>
        <v>-1.9016894229018533</v>
      </c>
      <c r="T2580" s="15"/>
      <c r="U2580" s="1" t="str">
        <f>IF(I:I="国家开发银行","国开",IF(I:I="中国进出口银行","口行",IF(I:I="中国农业发展银行","农发","国债")))&amp;IF(G:G&lt;1,"0",G2580)</f>
        <v>口行5</v>
      </c>
    </row>
    <row r="2581" spans="1:24" ht="15.95" hidden="1" customHeight="1" x14ac:dyDescent="0.25">
      <c r="A2581" s="7" t="str">
        <f t="shared" si="97"/>
        <v>200305.IB</v>
      </c>
      <c r="B2581" s="3" t="s">
        <v>811</v>
      </c>
      <c r="C2581" s="3" t="s">
        <v>812</v>
      </c>
      <c r="D2581" s="5">
        <v>43979</v>
      </c>
      <c r="E2581" s="5">
        <v>43983</v>
      </c>
      <c r="F2581" s="4">
        <v>50</v>
      </c>
      <c r="G2581" s="4">
        <v>5</v>
      </c>
      <c r="H2581" s="3" t="s">
        <v>12</v>
      </c>
      <c r="I2581" s="3" t="s">
        <v>22</v>
      </c>
      <c r="J2581" s="4">
        <v>2.6968000000000001</v>
      </c>
      <c r="K2581" s="30">
        <v>3.56</v>
      </c>
      <c r="L2581" s="4"/>
      <c r="M2581" s="4">
        <v>66</v>
      </c>
      <c r="N2581" s="84">
        <f>[1]!b_anal_modidura_cnbd(A2581,D2581,1)</f>
        <v>4.3677000000000001</v>
      </c>
      <c r="O2581" s="85">
        <f>[1]!b_anal_yield_cnbd(A2581,D2581-1,1)</f>
        <v>2.7501000000000002</v>
      </c>
      <c r="P2581" s="86">
        <f>IF(U:U="国开1",0.09/N2581+J2581,IF(U:U="国开3",0.14/N2581+J2581,IF(U:U="国开5",0.24/N2581+J2581,IF(U:U="国开7",0.24/N2581+J2581,IF(U:U="国开10",0.29/N2581+J2581,IF(U:U="口行1",0.08/N2581+J2581,IF(U:U="口行2",0.08/N2581+J2581,IF(U:U="口行3",0.08/N2581+J2581,IF(U:U="口行5",0.13/N2581+J2581,IF(U:U="口行7",0.13/N2581+J2581,IF(U:U="口行10",0.18/N2581+J2581,IF(U:U="农发1",0.09/N2581+J2581,IF(U:U="农发2",0.09/N2581+J2581,IF(U:U="农发3",0.09/N2581+J2581,IF(U:U="农发5",0.14/N2581+J2581,IF(U:U="农发7",0.19/N2581+J2581,IF(U:U="农发10",0.19/N2581+J2581,IF(U:U="农发20",0.24/N2581+J2581,IF(U:U="国债1",0.05/N2581+J2581,IF(U:U="国债2",0.05/N2581+J2581,IF(U:U="国债3",0.05/N2581+J2581,IF(U:U="国开0",0,IF(U:U="农发0",0,IF(U:U="国债0",0,IF(U:U="口行0",0,0.1/N2581+J2581)))))))))))))))))))))))))</f>
        <v>2.7265639489891704</v>
      </c>
      <c r="Q2581" s="87">
        <v>2.72</v>
      </c>
      <c r="R2581" s="88">
        <f t="shared" si="94"/>
        <v>-2.3536051010829784</v>
      </c>
      <c r="S2581" s="88">
        <f t="shared" si="95"/>
        <v>0.65639489891702318</v>
      </c>
      <c r="T2581" s="15"/>
      <c r="U2581" s="1" t="str">
        <f>IF(I:I="国家开发银行","国开",IF(I:I="中国进出口银行","口行",IF(I:I="中国农业发展银行","农发","国债")))&amp;IF(G:G&lt;1,"0",G2581)</f>
        <v>口行5</v>
      </c>
      <c r="V2581" s="5">
        <v>43867</v>
      </c>
      <c r="W2581" s="21">
        <v>3.39</v>
      </c>
      <c r="X2581" s="22">
        <v>3.39</v>
      </c>
    </row>
    <row r="2582" spans="1:24" ht="15.95" hidden="1" customHeight="1" x14ac:dyDescent="0.25">
      <c r="A2582" s="7" t="str">
        <f t="shared" si="97"/>
        <v>200305.IB</v>
      </c>
      <c r="B2582" s="3" t="s">
        <v>863</v>
      </c>
      <c r="C2582" s="3" t="s">
        <v>864</v>
      </c>
      <c r="D2582" s="5">
        <v>43986</v>
      </c>
      <c r="E2582" s="5">
        <v>43990</v>
      </c>
      <c r="F2582" s="4">
        <v>50</v>
      </c>
      <c r="G2582" s="4">
        <v>5</v>
      </c>
      <c r="H2582" s="3" t="s">
        <v>12</v>
      </c>
      <c r="I2582" s="3" t="s">
        <v>22</v>
      </c>
      <c r="J2582" s="4">
        <v>2.9089999999999998</v>
      </c>
      <c r="K2582" s="30">
        <v>2.6</v>
      </c>
      <c r="L2582" s="4"/>
      <c r="M2582" s="4">
        <v>2.77</v>
      </c>
      <c r="N2582" s="84">
        <f>[1]!b_anal_modidura_cnbd(A2582,D2582,1)</f>
        <v>4.3365</v>
      </c>
      <c r="O2582" s="85">
        <f>[1]!b_anal_yield_cnbd(A2582,D2582-1,1)</f>
        <v>2.92</v>
      </c>
      <c r="P2582" s="86">
        <f>IF(U:U="国开1",0.09/N2582+J2582,IF(U:U="国开3",0.14/N2582+J2582,IF(U:U="国开5",0.24/N2582+J2582,IF(U:U="国开7",0.24/N2582+J2582,IF(U:U="国开10",0.29/N2582+J2582,IF(U:U="口行1",0.08/N2582+J2582,IF(U:U="口行2",0.08/N2582+J2582,IF(U:U="口行3",0.08/N2582+J2582,IF(U:U="口行5",0.13/N2582+J2582,IF(U:U="口行7",0.13/N2582+J2582,IF(U:U="口行10",0.18/N2582+J2582,IF(U:U="农发1",0.09/N2582+J2582,IF(U:U="农发2",0.09/N2582+J2582,IF(U:U="农发3",0.09/N2582+J2582,IF(U:U="农发5",0.14/N2582+J2582,IF(U:U="农发7",0.19/N2582+J2582,IF(U:U="农发10",0.19/N2582+J2582,IF(U:U="农发20",0.24/N2582+J2582,IF(U:U="国债1",0.05/N2582+J2582,IF(U:U="国债2",0.05/N2582+J2582,IF(U:U="国债3",0.05/N2582+J2582,IF(U:U="国开0",0,IF(U:U="农发0",0,IF(U:U="国债0",0,IF(U:U="口行0",0,0.1/N2582+J2582)))))))))))))))))))))))))</f>
        <v>2.9389780929320879</v>
      </c>
      <c r="Q2582" s="87">
        <v>2.93</v>
      </c>
      <c r="R2582" s="88">
        <f t="shared" si="94"/>
        <v>1.8978092932087964</v>
      </c>
      <c r="S2582" s="88">
        <f t="shared" si="95"/>
        <v>0.89780929320877334</v>
      </c>
      <c r="T2582" s="15"/>
      <c r="U2582" s="1" t="str">
        <f>IF(I:I="国家开发银行","国开",IF(I:I="中国进出口银行","口行",IF(I:I="中国农业发展银行","农发","国债")))&amp;IF(G:G&lt;1,"0",G2582)</f>
        <v>口行5</v>
      </c>
      <c r="V2582" s="5">
        <v>43874</v>
      </c>
      <c r="W2582" s="21">
        <v>3.3849999999999998</v>
      </c>
      <c r="X2582" s="22">
        <v>3.38</v>
      </c>
    </row>
    <row r="2583" spans="1:24" ht="15.95" hidden="1" customHeight="1" x14ac:dyDescent="0.25">
      <c r="A2583" s="7" t="s">
        <v>264</v>
      </c>
      <c r="B2583" s="6" t="s">
        <v>1014</v>
      </c>
      <c r="C2583" s="6" t="s">
        <v>1015</v>
      </c>
      <c r="D2583" s="33">
        <v>43993</v>
      </c>
      <c r="E2583" s="33">
        <v>43994</v>
      </c>
      <c r="F2583" s="45">
        <v>80</v>
      </c>
      <c r="G2583" s="45">
        <v>5</v>
      </c>
      <c r="H2583" s="6" t="s">
        <v>12</v>
      </c>
      <c r="I2583" s="6" t="s">
        <v>22</v>
      </c>
      <c r="J2583" s="45">
        <v>2.9714999999999998</v>
      </c>
      <c r="K2583" s="30">
        <v>2.31</v>
      </c>
      <c r="L2583" s="45"/>
      <c r="M2583" s="45">
        <v>4.4400000000000004</v>
      </c>
      <c r="N2583" s="84">
        <f>[1]!b_anal_modidura_cnbd(A2583,E2583,1)</f>
        <v>4.3169000000000004</v>
      </c>
      <c r="O2583" s="85">
        <f>[1]!b_anal_yield_cnbd(A2583,D2583-1,1)</f>
        <v>2.98</v>
      </c>
      <c r="P2583" s="86">
        <f>IF(U:U="国开1",0.09/N2583+J2583,IF(U:U="国开3",0.14/N2583+J2583,IF(U:U="国开5",0.24/N2583+J2583,IF(U:U="国开7",0.24/N2583+J2583,IF(U:U="国开10",0.29/N2583+J2583,IF(U:U="口行1",0.08/N2583+J2583,IF(U:U="口行2",0.08/N2583+J2583,IF(U:U="口行3",0.08/N2583+J2583,IF(U:U="口行5",0.13/N2583+J2583,IF(U:U="口行7",0.13/N2583+J2583,IF(U:U="口行10",0.18/N2583+J2583,IF(U:U="农发1",0.09/N2583+J2583,IF(U:U="农发2",0.09/N2583+J2583,IF(U:U="农发3",0.09/N2583+J2583,IF(U:U="农发5",0.14/N2583+J2583,IF(U:U="农发7",0.19/N2583+J2583,IF(U:U="农发10",0.19/N2583+J2583,IF(U:U="农发20",0.24/N2583+J2583,IF(U:U="国债1",0.05/N2583+J2583,IF(U:U="国债2",0.05/N2583+J2583,IF(U:U="国债3",0.05/N2583+J2583,IF(U:U="国开0",0,IF(U:U="农发0",0,IF(U:U="国债0",0,IF(U:U="口行0",0,0.1/N2583+J2583)))))))))))))))))))))))))</f>
        <v>3.0016142023211096</v>
      </c>
      <c r="Q2583" s="87">
        <v>3.0015999999999998</v>
      </c>
      <c r="R2583" s="88">
        <f t="shared" si="94"/>
        <v>2.1614202321109666</v>
      </c>
      <c r="S2583" s="88">
        <f t="shared" si="95"/>
        <v>1.4202321109824112E-3</v>
      </c>
      <c r="T2583" s="15"/>
      <c r="U2583" s="1" t="str">
        <f>IF(I:I="国家开发银行","国开",IF(I:I="中国进出口银行","口行",IF(I:I="中国农业发展银行","农发","国债")))&amp;IF(G:G&lt;1,"0",G2583)</f>
        <v>口行5</v>
      </c>
      <c r="V2583" s="5">
        <v>43881</v>
      </c>
      <c r="W2583" s="21">
        <v>3.4</v>
      </c>
      <c r="X2583" s="22">
        <v>3.4075000000000002</v>
      </c>
    </row>
    <row r="2584" spans="1:24" ht="15.95" hidden="1" customHeight="1" x14ac:dyDescent="0.25">
      <c r="A2584" s="7" t="s">
        <v>264</v>
      </c>
      <c r="B2584" s="3" t="s">
        <v>1121</v>
      </c>
      <c r="C2584" s="3" t="s">
        <v>1122</v>
      </c>
      <c r="D2584" s="5">
        <v>44000</v>
      </c>
      <c r="E2584" s="5">
        <v>44001</v>
      </c>
      <c r="F2584" s="4">
        <v>75.599999999999994</v>
      </c>
      <c r="G2584" s="4">
        <v>5</v>
      </c>
      <c r="H2584" s="3" t="s">
        <v>12</v>
      </c>
      <c r="I2584" s="3" t="s">
        <v>22</v>
      </c>
      <c r="J2584" s="4">
        <v>3.0958999999999999</v>
      </c>
      <c r="K2584" s="30">
        <v>1.83</v>
      </c>
      <c r="L2584" s="4"/>
      <c r="M2584" s="4">
        <v>6.83</v>
      </c>
      <c r="N2584" s="84">
        <f>[1]!b_anal_modidura_cnbd(A2584,E2584,1)</f>
        <v>4.2899000000000003</v>
      </c>
      <c r="O2584" s="85">
        <f>[1]!b_anal_yield_cnbd(A2584,D2584-1,1)</f>
        <v>3.0899000000000001</v>
      </c>
      <c r="P2584" s="86">
        <f>IF(U:U="国开1",0.09/N2584+J2584,IF(U:U="国开3",0.14/N2584+J2584,IF(U:U="国开5",0.24/N2584+J2584,IF(U:U="国开7",0.24/N2584+J2584,IF(U:U="国开10",0.29/N2584+J2584,IF(U:U="口行1",0.08/N2584+J2584,IF(U:U="口行2",0.08/N2584+J2584,IF(U:U="口行3",0.08/N2584+J2584,IF(U:U="口行5",0.13/N2584+J2584,IF(U:U="口行7",0.13/N2584+J2584,IF(U:U="口行10",0.18/N2584+J2584,IF(U:U="农发1",0.09/N2584+J2584,IF(U:U="农发2",0.09/N2584+J2584,IF(U:U="农发3",0.09/N2584+J2584,IF(U:U="农发5",0.14/N2584+J2584,IF(U:U="农发7",0.19/N2584+J2584,IF(U:U="农发10",0.19/N2584+J2584,IF(U:U="农发20",0.24/N2584+J2584,IF(U:U="国债1",0.05/N2584+J2584,IF(U:U="国债2",0.05/N2584+J2584,IF(U:U="国债3",0.05/N2584+J2584,IF(U:U="国开0",0,IF(U:U="农发0",0,IF(U:U="国债0",0,IF(U:U="口行0",0,0.1/N2584+J2584)))))))))))))))))))))))))</f>
        <v>3.1262037366838387</v>
      </c>
      <c r="Q2584" s="87">
        <v>3.0350000000000001</v>
      </c>
      <c r="R2584" s="88">
        <f t="shared" si="94"/>
        <v>3.6303736683838572</v>
      </c>
      <c r="S2584" s="88">
        <f t="shared" si="95"/>
        <v>9.1203736683838521</v>
      </c>
      <c r="T2584" s="15"/>
      <c r="U2584" s="1" t="str">
        <f>IF(I:I="国家开发银行","国开",IF(I:I="中国进出口银行","口行",IF(I:I="中国农业发展银行","农发","国债")))&amp;IF(G:G&lt;1,"0",G2584)</f>
        <v>口行5</v>
      </c>
      <c r="V2584" s="5">
        <v>43888</v>
      </c>
      <c r="W2584" s="21">
        <v>3.3451</v>
      </c>
      <c r="X2584" s="22">
        <v>3.34</v>
      </c>
    </row>
    <row r="2585" spans="1:24" ht="15.95" hidden="1" customHeight="1" x14ac:dyDescent="0.25">
      <c r="A2585" s="7" t="s">
        <v>264</v>
      </c>
      <c r="B2585" s="6" t="s">
        <v>1164</v>
      </c>
      <c r="C2585" s="6" t="s">
        <v>1165</v>
      </c>
      <c r="D2585" s="33">
        <v>44005</v>
      </c>
      <c r="E2585" s="33">
        <v>44006</v>
      </c>
      <c r="F2585" s="45">
        <v>60</v>
      </c>
      <c r="G2585" s="45">
        <v>5</v>
      </c>
      <c r="H2585" s="6" t="s">
        <v>12</v>
      </c>
      <c r="I2585" s="6" t="s">
        <v>22</v>
      </c>
      <c r="J2585" s="45">
        <v>3.2368999999999999</v>
      </c>
      <c r="K2585" s="30">
        <v>9.01</v>
      </c>
      <c r="L2585" s="45"/>
      <c r="M2585" s="45">
        <v>8.9</v>
      </c>
      <c r="N2585" s="84">
        <f>[1]!b_anal_modidura_cnbd(A2585,E2585,1)</f>
        <v>4.2756999999999996</v>
      </c>
      <c r="O2585" s="85">
        <f>[1]!b_anal_yield_cnbd(A2585,D2585-1,1)</f>
        <v>3.1899000000000002</v>
      </c>
      <c r="P2585" s="86">
        <f>IF(U:U="国开1",0.09/N2585+J2585,IF(U:U="国开3",0.14/N2585+J2585,IF(U:U="国开5",0.24/N2585+J2585,IF(U:U="国开7",0.24/N2585+J2585,IF(U:U="国开10",0.29/N2585+J2585,IF(U:U="口行1",0.08/N2585+J2585,IF(U:U="口行2",0.08/N2585+J2585,IF(U:U="口行3",0.08/N2585+J2585,IF(U:U="口行5",0.13/N2585+J2585,IF(U:U="口行7",0.13/N2585+J2585,IF(U:U="口行10",0.18/N2585+J2585,IF(U:U="农发1",0.09/N2585+J2585,IF(U:U="农发2",0.09/N2585+J2585,IF(U:U="农发3",0.09/N2585+J2585,IF(U:U="农发5",0.14/N2585+J2585,IF(U:U="农发7",0.19/N2585+J2585,IF(U:U="农发10",0.19/N2585+J2585,IF(U:U="农发20",0.24/N2585+J2585,IF(U:U="国债1",0.05/N2585+J2585,IF(U:U="国债2",0.05/N2585+J2585,IF(U:U="国债3",0.05/N2585+J2585,IF(U:U="国开0",0,IF(U:U="农发0",0,IF(U:U="国债0",0,IF(U:U="口行0",0,0.1/N2585+J2585)))))))))))))))))))))))))</f>
        <v>3.2673043782304649</v>
      </c>
      <c r="Q2585" s="87">
        <v>3.26</v>
      </c>
      <c r="R2585" s="88">
        <f t="shared" si="94"/>
        <v>7.7404378230464754</v>
      </c>
      <c r="S2585" s="88">
        <f t="shared" si="95"/>
        <v>0.73043782304651472</v>
      </c>
      <c r="T2585" s="15"/>
      <c r="U2585" s="1" t="str">
        <f>IF(I:I="国家开发银行","国开",IF(I:I="中国进出口银行","口行",IF(I:I="中国农业发展银行","农发","国债")))&amp;IF(G:G&lt;1,"0",G2585)</f>
        <v>口行5</v>
      </c>
      <c r="V2585" s="5">
        <v>43895</v>
      </c>
      <c r="W2585" s="21">
        <v>3.27</v>
      </c>
      <c r="X2585" s="22">
        <v>3.2774999999999999</v>
      </c>
    </row>
    <row r="2586" spans="1:24" ht="15.95" hidden="1" customHeight="1" x14ac:dyDescent="0.25">
      <c r="A2586" s="7" t="str">
        <f>B2586</f>
        <v>200307.IB</v>
      </c>
      <c r="B2586" s="3" t="s">
        <v>232</v>
      </c>
      <c r="C2586" s="3" t="s">
        <v>233</v>
      </c>
      <c r="D2586" s="5">
        <v>43882</v>
      </c>
      <c r="E2586" s="5">
        <v>43885</v>
      </c>
      <c r="F2586" s="4">
        <v>46</v>
      </c>
      <c r="G2586" s="4">
        <v>7</v>
      </c>
      <c r="H2586" s="3" t="s">
        <v>12</v>
      </c>
      <c r="I2586" s="3" t="s">
        <v>22</v>
      </c>
      <c r="J2586" s="10">
        <f>[1]!b_info_couponrate(B2586)</f>
        <v>3.26</v>
      </c>
      <c r="K2586" s="30">
        <v>4.17</v>
      </c>
      <c r="L2586" s="4"/>
      <c r="M2586" s="4">
        <v>1.22</v>
      </c>
      <c r="N2586" s="84">
        <f>[1]!b_anal_modidura_cnbd(A2586,E2586,1)</f>
        <v>6.1687000000000003</v>
      </c>
      <c r="O2586" s="89">
        <v>3.2909000000000002</v>
      </c>
      <c r="P2586" s="86">
        <f>IF(U:U="国开1",0.09/N2586+J2586,IF(U:U="国开3",0.14/N2586+J2586,IF(U:U="国开5",0.24/N2586+J2586,IF(U:U="国开7",0.24/N2586+J2586,IF(U:U="国开10",0.29/N2586+J2586,IF(U:U="口行1",0.08/N2586+J2586,IF(U:U="口行2",0.08/N2586+J2586,IF(U:U="口行3",0.08/N2586+J2586,IF(U:U="口行5",0.13/N2586+J2586,IF(U:U="口行7",0.13/N2586+J2586,IF(U:U="口行10",0.18/N2586+J2586,IF(U:U="农发1",0.09/N2586+J2586,IF(U:U="农发2",0.09/N2586+J2586,IF(U:U="农发3",0.09/N2586+J2586,IF(U:U="农发5",0.14/N2586+J2586,IF(U:U="农发7",0.19/N2586+J2586,IF(U:U="农发10",0.19/N2586+J2586,IF(U:U="农发20",0.24/N2586+J2586,IF(U:U="国债1",0.05/N2586+J2586,IF(U:U="国债2",0.05/N2586+J2586,IF(U:U="国债3",0.05/N2586+J2586,IF(U:U="国开0",0,IF(U:U="农发0",0,IF(U:U="国债0",0,IF(U:U="口行0",0,0.1/N2586+J2586)))))))))))))))))))))))))</f>
        <v>3.2810741323131292</v>
      </c>
      <c r="Q2586" s="87">
        <v>3.29</v>
      </c>
      <c r="R2586" s="88">
        <f t="shared" si="94"/>
        <v>-0.98258676868709927</v>
      </c>
      <c r="S2586" s="88">
        <f t="shared" si="95"/>
        <v>-0.89258676868708697</v>
      </c>
      <c r="T2586" s="15"/>
      <c r="U2586" s="1" t="str">
        <f>IF(I:I="国家开发银行","国开",IF(I:I="中国进出口银行","口行",IF(I:I="中国农业发展银行","农发","国债")))&amp;IF(G:G&lt;1,"0",G2586)</f>
        <v>口行7</v>
      </c>
      <c r="V2586" s="5">
        <v>43902</v>
      </c>
      <c r="W2586" s="21">
        <v>3.1949999999999998</v>
      </c>
      <c r="X2586" s="22">
        <v>3.1949999999999998</v>
      </c>
    </row>
    <row r="2587" spans="1:24" ht="15.95" hidden="1" customHeight="1" x14ac:dyDescent="0.25">
      <c r="A2587" s="7" t="str">
        <f t="shared" ref="A2587:A2601" si="98">LEFT(B2587,IFERROR(FIND("X",B2587,7),FIND("Z",B2587,7))-1)&amp;".IB"</f>
        <v>200307.IB</v>
      </c>
      <c r="B2587" s="3" t="s">
        <v>271</v>
      </c>
      <c r="C2587" s="3" t="s">
        <v>272</v>
      </c>
      <c r="D2587" s="5">
        <v>43889</v>
      </c>
      <c r="E2587" s="5">
        <v>43892</v>
      </c>
      <c r="F2587" s="4">
        <v>51.2</v>
      </c>
      <c r="G2587" s="4">
        <v>7</v>
      </c>
      <c r="H2587" s="3" t="s">
        <v>12</v>
      </c>
      <c r="I2587" s="3" t="s">
        <v>22</v>
      </c>
      <c r="J2587" s="4">
        <v>3.1938</v>
      </c>
      <c r="K2587" s="30">
        <v>3.16</v>
      </c>
      <c r="L2587" s="4"/>
      <c r="M2587" s="4">
        <v>2.0299999999999998</v>
      </c>
      <c r="N2587" s="84">
        <f>[1]!b_anal_modidura_cnbd(A2587,D2587,1)</f>
        <v>6.1627999999999998</v>
      </c>
      <c r="O2587" s="85">
        <f>[1]!b_anal_yield_cnbd(A2587,D2587-1,1)</f>
        <v>3.2347999999999999</v>
      </c>
      <c r="P2587" s="86">
        <f>IF(U:U="国开1",0.09/N2587+J2587,IF(U:U="国开3",0.14/N2587+J2587,IF(U:U="国开5",0.24/N2587+J2587,IF(U:U="国开7",0.24/N2587+J2587,IF(U:U="国开10",0.29/N2587+J2587,IF(U:U="口行1",0.08/N2587+J2587,IF(U:U="口行2",0.08/N2587+J2587,IF(U:U="口行3",0.08/N2587+J2587,IF(U:U="口行5",0.13/N2587+J2587,IF(U:U="口行7",0.13/N2587+J2587,IF(U:U="口行10",0.18/N2587+J2587,IF(U:U="农发1",0.09/N2587+J2587,IF(U:U="农发2",0.09/N2587+J2587,IF(U:U="农发3",0.09/N2587+J2587,IF(U:U="农发5",0.14/N2587+J2587,IF(U:U="农发7",0.19/N2587+J2587,IF(U:U="农发10",0.19/N2587+J2587,IF(U:U="农发20",0.24/N2587+J2587,IF(U:U="国债1",0.05/N2587+J2587,IF(U:U="国债2",0.05/N2587+J2587,IF(U:U="国债3",0.05/N2587+J2587,IF(U:U="国开0",0,IF(U:U="农发0",0,IF(U:U="国债0",0,IF(U:U="口行0",0,0.1/N2587+J2587)))))))))))))))))))))))))</f>
        <v>3.2148943077821768</v>
      </c>
      <c r="Q2587" s="87">
        <v>3.2250000000000001</v>
      </c>
      <c r="R2587" s="88">
        <f t="shared" si="94"/>
        <v>-1.9905692217823123</v>
      </c>
      <c r="S2587" s="88">
        <f t="shared" si="95"/>
        <v>-1.0105692217823314</v>
      </c>
      <c r="T2587" s="15"/>
      <c r="U2587" s="1" t="str">
        <f>IF(I:I="国家开发银行","国开",IF(I:I="中国进出口银行","口行",IF(I:I="中国农业发展银行","农发","国债")))&amp;IF(G:G&lt;1,"0",G2587)</f>
        <v>口行7</v>
      </c>
      <c r="V2587" s="5">
        <v>43909</v>
      </c>
      <c r="W2587" s="24">
        <v>3.2850000000000001</v>
      </c>
      <c r="X2587" s="22">
        <v>3.2850000000000001</v>
      </c>
    </row>
    <row r="2588" spans="1:24" ht="15.95" hidden="1" customHeight="1" x14ac:dyDescent="0.25">
      <c r="A2588" s="7" t="str">
        <f t="shared" si="98"/>
        <v>200307.IB</v>
      </c>
      <c r="B2588" s="3" t="s">
        <v>315</v>
      </c>
      <c r="C2588" s="3" t="s">
        <v>316</v>
      </c>
      <c r="D2588" s="5">
        <v>43896</v>
      </c>
      <c r="E2588" s="5">
        <v>43899</v>
      </c>
      <c r="F2588" s="4">
        <v>58.5</v>
      </c>
      <c r="G2588" s="4">
        <v>7</v>
      </c>
      <c r="H2588" s="3" t="s">
        <v>12</v>
      </c>
      <c r="I2588" s="3" t="s">
        <v>22</v>
      </c>
      <c r="J2588" s="4">
        <v>3.1549999999999998</v>
      </c>
      <c r="K2588" s="30">
        <v>3.73</v>
      </c>
      <c r="L2588" s="4"/>
      <c r="M2588" s="4">
        <v>6.42</v>
      </c>
      <c r="N2588" s="84">
        <f>[1]!b_anal_modidura_cnbd(A2588,D2588,1)</f>
        <v>6.1475</v>
      </c>
      <c r="O2588" s="85">
        <f>[1]!b_anal_yield_cnbd(A2588,D2588-1,1)</f>
        <v>3.21</v>
      </c>
      <c r="P2588" s="86">
        <f>IF(U:U="国开1",0.09/N2588+J2588,IF(U:U="国开3",0.14/N2588+J2588,IF(U:U="国开5",0.24/N2588+J2588,IF(U:U="国开7",0.24/N2588+J2588,IF(U:U="国开10",0.29/N2588+J2588,IF(U:U="口行1",0.08/N2588+J2588,IF(U:U="口行2",0.08/N2588+J2588,IF(U:U="口行3",0.08/N2588+J2588,IF(U:U="口行5",0.13/N2588+J2588,IF(U:U="口行7",0.13/N2588+J2588,IF(U:U="口行10",0.18/N2588+J2588,IF(U:U="农发1",0.09/N2588+J2588,IF(U:U="农发2",0.09/N2588+J2588,IF(U:U="农发3",0.09/N2588+J2588,IF(U:U="农发5",0.14/N2588+J2588,IF(U:U="农发7",0.19/N2588+J2588,IF(U:U="农发10",0.19/N2588+J2588,IF(U:U="农发20",0.24/N2588+J2588,IF(U:U="国债1",0.05/N2588+J2588,IF(U:U="国债2",0.05/N2588+J2588,IF(U:U="国债3",0.05/N2588+J2588,IF(U:U="国开0",0,IF(U:U="农发0",0,IF(U:U="国债0",0,IF(U:U="口行0",0,0.1/N2588+J2588)))))))))))))))))))))))))</f>
        <v>3.176146807645384</v>
      </c>
      <c r="Q2588" s="87">
        <v>3.1924999999999999</v>
      </c>
      <c r="R2588" s="88">
        <f t="shared" si="94"/>
        <v>-3.3853192354615924</v>
      </c>
      <c r="S2588" s="88">
        <f t="shared" si="95"/>
        <v>-1.6353192354615853</v>
      </c>
      <c r="T2588" s="15"/>
      <c r="U2588" s="1" t="str">
        <f>IF(I:I="国家开发银行","国开",IF(I:I="中国进出口银行","口行",IF(I:I="中国农业发展银行","农发","国债")))&amp;IF(G:G&lt;1,"0",G2588)</f>
        <v>口行7</v>
      </c>
      <c r="V2588" s="5">
        <v>43916</v>
      </c>
      <c r="W2588" s="21">
        <v>3.2052</v>
      </c>
      <c r="X2588" s="22">
        <v>3.2</v>
      </c>
    </row>
    <row r="2589" spans="1:24" ht="15.95" hidden="1" customHeight="1" x14ac:dyDescent="0.25">
      <c r="A2589" s="7" t="str">
        <f t="shared" si="98"/>
        <v>200307.IB</v>
      </c>
      <c r="B2589" s="3" t="s">
        <v>353</v>
      </c>
      <c r="C2589" s="3" t="s">
        <v>354</v>
      </c>
      <c r="D2589" s="5">
        <v>43903</v>
      </c>
      <c r="E2589" s="5">
        <v>43906</v>
      </c>
      <c r="F2589" s="4">
        <v>47.7</v>
      </c>
      <c r="G2589" s="4">
        <v>7</v>
      </c>
      <c r="H2589" s="3" t="s">
        <v>12</v>
      </c>
      <c r="I2589" s="3" t="s">
        <v>22</v>
      </c>
      <c r="J2589" s="4">
        <v>3.1549999999999998</v>
      </c>
      <c r="K2589" s="30">
        <v>3.55</v>
      </c>
      <c r="L2589" s="4"/>
      <c r="M2589" s="4">
        <v>8.65</v>
      </c>
      <c r="N2589" s="84">
        <f>[1]!b_anal_modidura_cnbd(A2589,D2589,1)</f>
        <v>6.1291000000000002</v>
      </c>
      <c r="O2589" s="85">
        <f>[1]!b_anal_yield_cnbd(A2589,D2589-1,1)</f>
        <v>3.16</v>
      </c>
      <c r="P2589" s="86">
        <f>IF(U:U="国开1",0.09/N2589+J2589,IF(U:U="国开3",0.14/N2589+J2589,IF(U:U="国开5",0.24/N2589+J2589,IF(U:U="国开7",0.24/N2589+J2589,IF(U:U="国开10",0.29/N2589+J2589,IF(U:U="口行1",0.08/N2589+J2589,IF(U:U="口行2",0.08/N2589+J2589,IF(U:U="口行3",0.08/N2589+J2589,IF(U:U="口行5",0.13/N2589+J2589,IF(U:U="口行7",0.13/N2589+J2589,IF(U:U="口行10",0.18/N2589+J2589,IF(U:U="农发1",0.09/N2589+J2589,IF(U:U="农发2",0.09/N2589+J2589,IF(U:U="农发3",0.09/N2589+J2589,IF(U:U="农发5",0.14/N2589+J2589,IF(U:U="农发7",0.19/N2589+J2589,IF(U:U="农发10",0.19/N2589+J2589,IF(U:U="农发20",0.24/N2589+J2589,IF(U:U="国债1",0.05/N2589+J2589,IF(U:U="国债2",0.05/N2589+J2589,IF(U:U="国债3",0.05/N2589+J2589,IF(U:U="国开0",0,IF(U:U="农发0",0,IF(U:U="国债0",0,IF(U:U="口行0",0,0.1/N2589+J2589)))))))))))))))))))))))))</f>
        <v>3.1762102918862474</v>
      </c>
      <c r="Q2589" s="87">
        <v>3.1619999999999999</v>
      </c>
      <c r="R2589" s="88">
        <f t="shared" si="94"/>
        <v>1.621029188624723</v>
      </c>
      <c r="S2589" s="88">
        <f t="shared" si="95"/>
        <v>1.421029188624745</v>
      </c>
      <c r="T2589" s="15"/>
      <c r="U2589" s="1" t="str">
        <f>IF(I:I="国家开发银行","国开",IF(I:I="中国进出口银行","口行",IF(I:I="中国农业发展银行","农发","国债")))&amp;IF(G:G&lt;1,"0",G2589)</f>
        <v>口行7</v>
      </c>
      <c r="V2589" s="5">
        <v>43923</v>
      </c>
      <c r="W2589" s="21">
        <v>3.1475</v>
      </c>
      <c r="X2589" s="22">
        <v>3.16</v>
      </c>
    </row>
    <row r="2590" spans="1:24" ht="15.95" hidden="1" customHeight="1" x14ac:dyDescent="0.25">
      <c r="A2590" s="7" t="str">
        <f t="shared" si="98"/>
        <v>200307.IB</v>
      </c>
      <c r="B2590" s="3" t="s">
        <v>398</v>
      </c>
      <c r="C2590" s="3" t="s">
        <v>399</v>
      </c>
      <c r="D2590" s="5">
        <v>43910</v>
      </c>
      <c r="E2590" s="5">
        <v>43913</v>
      </c>
      <c r="F2590" s="4">
        <v>43.9</v>
      </c>
      <c r="G2590" s="4">
        <v>7</v>
      </c>
      <c r="H2590" s="3" t="s">
        <v>12</v>
      </c>
      <c r="I2590" s="3" t="s">
        <v>22</v>
      </c>
      <c r="J2590" s="4">
        <v>3.194</v>
      </c>
      <c r="K2590" s="30">
        <v>3.49</v>
      </c>
      <c r="L2590" s="4"/>
      <c r="M2590" s="4">
        <v>7.81</v>
      </c>
      <c r="N2590" s="84">
        <f>[1]!b_anal_modidura_cnbd(A2590,D2590,1)</f>
        <v>6.1071999999999997</v>
      </c>
      <c r="O2590" s="85">
        <f>[1]!b_anal_yield_cnbd(A2590,D2590-1,1)</f>
        <v>3.22</v>
      </c>
      <c r="P2590" s="86">
        <f>IF(U:U="国开1",0.09/N2590+J2590,IF(U:U="国开3",0.14/N2590+J2590,IF(U:U="国开5",0.24/N2590+J2590,IF(U:U="国开7",0.24/N2590+J2590,IF(U:U="国开10",0.29/N2590+J2590,IF(U:U="口行1",0.08/N2590+J2590,IF(U:U="口行2",0.08/N2590+J2590,IF(U:U="口行3",0.08/N2590+J2590,IF(U:U="口行5",0.13/N2590+J2590,IF(U:U="口行7",0.13/N2590+J2590,IF(U:U="口行10",0.18/N2590+J2590,IF(U:U="农发1",0.09/N2590+J2590,IF(U:U="农发2",0.09/N2590+J2590,IF(U:U="农发3",0.09/N2590+J2590,IF(U:U="农发5",0.14/N2590+J2590,IF(U:U="农发7",0.19/N2590+J2590,IF(U:U="农发10",0.19/N2590+J2590,IF(U:U="农发20",0.24/N2590+J2590,IF(U:U="国债1",0.05/N2590+J2590,IF(U:U="国债2",0.05/N2590+J2590,IF(U:U="国债3",0.05/N2590+J2590,IF(U:U="国开0",0,IF(U:U="农发0",0,IF(U:U="国债0",0,IF(U:U="口行0",0,0.1/N2590+J2590)))))))))))))))))))))))))</f>
        <v>3.2152863505370708</v>
      </c>
      <c r="Q2590" s="87">
        <v>3.2149999999999999</v>
      </c>
      <c r="R2590" s="88">
        <f t="shared" si="94"/>
        <v>-0.47136494629294035</v>
      </c>
      <c r="S2590" s="88">
        <f t="shared" si="95"/>
        <v>2.8635053707093405E-2</v>
      </c>
      <c r="T2590" s="15"/>
      <c r="U2590" s="1" t="str">
        <f>IF(I:I="国家开发银行","国开",IF(I:I="中国进出口银行","口行",IF(I:I="中国农业发展银行","农发","国债")))&amp;IF(G:G&lt;1,"0",G2590)</f>
        <v>口行7</v>
      </c>
      <c r="V2590" s="5">
        <v>43930</v>
      </c>
      <c r="W2590" s="21">
        <v>3.0325000000000002</v>
      </c>
      <c r="X2590" s="22">
        <v>3.0474999999999999</v>
      </c>
    </row>
    <row r="2591" spans="1:24" ht="15.95" hidden="1" customHeight="1" x14ac:dyDescent="0.25">
      <c r="A2591" s="7" t="str">
        <f t="shared" si="98"/>
        <v>200307.IB</v>
      </c>
      <c r="B2591" s="3" t="s">
        <v>436</v>
      </c>
      <c r="C2591" s="3" t="s">
        <v>437</v>
      </c>
      <c r="D2591" s="5">
        <v>43917</v>
      </c>
      <c r="E2591" s="5">
        <v>43920</v>
      </c>
      <c r="F2591" s="4">
        <v>47</v>
      </c>
      <c r="G2591" s="4">
        <v>7</v>
      </c>
      <c r="H2591" s="3" t="s">
        <v>12</v>
      </c>
      <c r="I2591" s="3" t="s">
        <v>22</v>
      </c>
      <c r="J2591" s="4">
        <v>3.0964999999999998</v>
      </c>
      <c r="K2591" s="30">
        <v>4.7300000000000004</v>
      </c>
      <c r="L2591" s="4"/>
      <c r="M2591" s="4">
        <v>2.14</v>
      </c>
      <c r="N2591" s="84">
        <f>[1]!b_anal_modidura_cnbd(A2591,D2591,1)</f>
        <v>6.0936000000000003</v>
      </c>
      <c r="O2591" s="85">
        <f>[1]!b_anal_yield_cnbd(A2591,D2591-1,1)</f>
        <v>3.17</v>
      </c>
      <c r="P2591" s="86">
        <f>IF(U:U="国开1",0.09/N2591+J2591,IF(U:U="国开3",0.14/N2591+J2591,IF(U:U="国开5",0.24/N2591+J2591,IF(U:U="国开7",0.24/N2591+J2591,IF(U:U="国开10",0.29/N2591+J2591,IF(U:U="口行1",0.08/N2591+J2591,IF(U:U="口行2",0.08/N2591+J2591,IF(U:U="口行3",0.08/N2591+J2591,IF(U:U="口行5",0.13/N2591+J2591,IF(U:U="口行7",0.13/N2591+J2591,IF(U:U="口行10",0.18/N2591+J2591,IF(U:U="农发1",0.09/N2591+J2591,IF(U:U="农发2",0.09/N2591+J2591,IF(U:U="农发3",0.09/N2591+J2591,IF(U:U="农发5",0.14/N2591+J2591,IF(U:U="农发7",0.19/N2591+J2591,IF(U:U="农发10",0.19/N2591+J2591,IF(U:U="农发20",0.24/N2591+J2591,IF(U:U="国债1",0.05/N2591+J2591,IF(U:U="国债2",0.05/N2591+J2591,IF(U:U="国债3",0.05/N2591+J2591,IF(U:U="国开0",0,IF(U:U="农发0",0,IF(U:U="国债0",0,IF(U:U="口行0",0,0.1/N2591+J2591)))))))))))))))))))))))))</f>
        <v>3.1178338584744649</v>
      </c>
      <c r="Q2591" s="87">
        <v>3.16</v>
      </c>
      <c r="R2591" s="88">
        <f t="shared" si="94"/>
        <v>-5.2166141525535004</v>
      </c>
      <c r="S2591" s="88">
        <f t="shared" si="95"/>
        <v>-4.2166141525535217</v>
      </c>
      <c r="T2591" s="15"/>
      <c r="U2591" s="1" t="str">
        <f>IF(I:I="国家开发银行","国开",IF(I:I="中国进出口银行","口行",IF(I:I="中国农业发展银行","农发","国债")))&amp;IF(G:G&lt;1,"0",G2591)</f>
        <v>口行7</v>
      </c>
      <c r="V2591" s="5">
        <v>43937</v>
      </c>
      <c r="W2591" s="21">
        <v>3.0301</v>
      </c>
      <c r="X2591" s="22">
        <v>2.9975000000000001</v>
      </c>
    </row>
    <row r="2592" spans="1:24" ht="15.95" hidden="1" customHeight="1" x14ac:dyDescent="0.25">
      <c r="A2592" s="7" t="str">
        <f t="shared" si="98"/>
        <v>200307.IB</v>
      </c>
      <c r="B2592" s="3" t="s">
        <v>479</v>
      </c>
      <c r="C2592" s="3" t="s">
        <v>480</v>
      </c>
      <c r="D2592" s="5">
        <v>43924</v>
      </c>
      <c r="E2592" s="5">
        <v>43928</v>
      </c>
      <c r="F2592" s="4">
        <v>63.2</v>
      </c>
      <c r="G2592" s="4">
        <v>7</v>
      </c>
      <c r="H2592" s="3" t="s">
        <v>12</v>
      </c>
      <c r="I2592" s="3" t="s">
        <v>22</v>
      </c>
      <c r="J2592" s="4">
        <v>3.0295999999999998</v>
      </c>
      <c r="K2592" s="30">
        <v>4.0199999999999996</v>
      </c>
      <c r="L2592" s="4"/>
      <c r="M2592" s="4">
        <v>5.6</v>
      </c>
      <c r="N2592" s="84">
        <f>[1]!b_anal_modidura_cnbd(A2592,D2592,1)</f>
        <v>6.0823</v>
      </c>
      <c r="O2592" s="85">
        <f>[1]!b_anal_yield_cnbd(A2592,D2592-1,1)</f>
        <v>3.0501</v>
      </c>
      <c r="P2592" s="86">
        <f>IF(U:U="国开1",0.09/N2592+J2592,IF(U:U="国开3",0.14/N2592+J2592,IF(U:U="国开5",0.24/N2592+J2592,IF(U:U="国开7",0.24/N2592+J2592,IF(U:U="国开10",0.29/N2592+J2592,IF(U:U="口行1",0.08/N2592+J2592,IF(U:U="口行2",0.08/N2592+J2592,IF(U:U="口行3",0.08/N2592+J2592,IF(U:U="口行5",0.13/N2592+J2592,IF(U:U="口行7",0.13/N2592+J2592,IF(U:U="口行10",0.18/N2592+J2592,IF(U:U="农发1",0.09/N2592+J2592,IF(U:U="农发2",0.09/N2592+J2592,IF(U:U="农发3",0.09/N2592+J2592,IF(U:U="农发5",0.14/N2592+J2592,IF(U:U="农发7",0.19/N2592+J2592,IF(U:U="农发10",0.19/N2592+J2592,IF(U:U="农发20",0.24/N2592+J2592,IF(U:U="国债1",0.05/N2592+J2592,IF(U:U="国债2",0.05/N2592+J2592,IF(U:U="国债3",0.05/N2592+J2592,IF(U:U="国开0",0,IF(U:U="农发0",0,IF(U:U="国债0",0,IF(U:U="口行0",0,0.1/N2592+J2592)))))))))))))))))))))))))</f>
        <v>3.0509734935797312</v>
      </c>
      <c r="Q2592" s="87">
        <v>3.06</v>
      </c>
      <c r="R2592" s="88">
        <f t="shared" si="94"/>
        <v>8.7349357973121045E-2</v>
      </c>
      <c r="S2592" s="88">
        <f t="shared" si="95"/>
        <v>-0.90265064202688094</v>
      </c>
      <c r="T2592" s="15"/>
      <c r="U2592" s="1" t="str">
        <f>IF(I:I="国家开发银行","国开",IF(I:I="中国进出口银行","口行",IF(I:I="中国农业发展银行","农发","国债")))&amp;IF(G:G&lt;1,"0",G2592)</f>
        <v>口行7</v>
      </c>
      <c r="V2592" s="5">
        <v>43944</v>
      </c>
      <c r="W2592" s="21">
        <v>3.0251000000000001</v>
      </c>
      <c r="X2592" s="22">
        <v>3.0249999999999999</v>
      </c>
    </row>
    <row r="2593" spans="1:24" ht="15.95" hidden="1" customHeight="1" x14ac:dyDescent="0.25">
      <c r="A2593" s="7" t="str">
        <f t="shared" si="98"/>
        <v>200307.IB</v>
      </c>
      <c r="B2593" s="3" t="s">
        <v>533</v>
      </c>
      <c r="C2593" s="3" t="s">
        <v>534</v>
      </c>
      <c r="D2593" s="5">
        <v>43931</v>
      </c>
      <c r="E2593" s="5">
        <v>43934</v>
      </c>
      <c r="F2593" s="4">
        <v>49</v>
      </c>
      <c r="G2593" s="4">
        <v>7</v>
      </c>
      <c r="H2593" s="3" t="s">
        <v>12</v>
      </c>
      <c r="I2593" s="3" t="s">
        <v>22</v>
      </c>
      <c r="J2593" s="4">
        <v>2.7871000000000001</v>
      </c>
      <c r="K2593" s="30">
        <v>2.62</v>
      </c>
      <c r="L2593" s="4"/>
      <c r="M2593" s="4">
        <v>1.22</v>
      </c>
      <c r="N2593" s="84">
        <f>[1]!b_anal_modidura_cnbd(A2593,D2593,1)</f>
        <v>6.0843999999999996</v>
      </c>
      <c r="O2593" s="85">
        <f>[1]!b_anal_yield_cnbd(A2593,D2593-1,1)</f>
        <v>2.8001999999999998</v>
      </c>
      <c r="P2593" s="86">
        <f>IF(U:U="国开1",0.09/N2593+J2593,IF(U:U="国开3",0.14/N2593+J2593,IF(U:U="国开5",0.24/N2593+J2593,IF(U:U="国开7",0.24/N2593+J2593,IF(U:U="国开10",0.29/N2593+J2593,IF(U:U="口行1",0.08/N2593+J2593,IF(U:U="口行2",0.08/N2593+J2593,IF(U:U="口行3",0.08/N2593+J2593,IF(U:U="口行5",0.13/N2593+J2593,IF(U:U="口行7",0.13/N2593+J2593,IF(U:U="口行10",0.18/N2593+J2593,IF(U:U="农发1",0.09/N2593+J2593,IF(U:U="农发2",0.09/N2593+J2593,IF(U:U="农发3",0.09/N2593+J2593,IF(U:U="农发5",0.14/N2593+J2593,IF(U:U="农发7",0.19/N2593+J2593,IF(U:U="农发10",0.19/N2593+J2593,IF(U:U="农发20",0.24/N2593+J2593,IF(U:U="国债1",0.05/N2593+J2593,IF(U:U="国债2",0.05/N2593+J2593,IF(U:U="国债3",0.05/N2593+J2593,IF(U:U="国开0",0,IF(U:U="农发0",0,IF(U:U="国债0",0,IF(U:U="口行0",0,0.1/N2593+J2593)))))))))))))))))))))))))</f>
        <v>2.8084661166261258</v>
      </c>
      <c r="Q2593" s="87">
        <v>2.82</v>
      </c>
      <c r="R2593" s="88">
        <f t="shared" si="94"/>
        <v>0.82661166261259744</v>
      </c>
      <c r="S2593" s="88">
        <f t="shared" si="95"/>
        <v>-1.1533883373874065</v>
      </c>
      <c r="T2593" s="15"/>
      <c r="U2593" s="1" t="str">
        <f>IF(I:I="国家开发银行","国开",IF(I:I="中国进出口银行","口行",IF(I:I="中国农业发展银行","农发","国债")))&amp;IF(G:G&lt;1,"0",G2593)</f>
        <v>口行7</v>
      </c>
      <c r="V2593" s="5">
        <v>43958</v>
      </c>
      <c r="W2593" s="21">
        <v>3.0470000000000002</v>
      </c>
      <c r="X2593" s="22">
        <v>3.06</v>
      </c>
    </row>
    <row r="2594" spans="1:24" ht="15.95" hidden="1" customHeight="1" x14ac:dyDescent="0.25">
      <c r="A2594" s="7" t="str">
        <f t="shared" si="98"/>
        <v>200307.IB</v>
      </c>
      <c r="B2594" s="3" t="s">
        <v>575</v>
      </c>
      <c r="C2594" s="3" t="s">
        <v>576</v>
      </c>
      <c r="D2594" s="5">
        <v>43938</v>
      </c>
      <c r="E2594" s="5">
        <v>43941</v>
      </c>
      <c r="F2594" s="4">
        <v>61.2</v>
      </c>
      <c r="G2594" s="4">
        <v>7</v>
      </c>
      <c r="H2594" s="3" t="s">
        <v>12</v>
      </c>
      <c r="I2594" s="3" t="s">
        <v>22</v>
      </c>
      <c r="J2594" s="4">
        <v>2.7098</v>
      </c>
      <c r="K2594" s="30">
        <v>3.91</v>
      </c>
      <c r="L2594" s="4"/>
      <c r="M2594" s="4">
        <v>1.85</v>
      </c>
      <c r="N2594" s="84">
        <f>[1]!b_anal_modidura_cnbd(A2594,D2594,1)</f>
        <v>6.0682</v>
      </c>
      <c r="O2594" s="85">
        <f>[1]!b_anal_yield_cnbd(A2594,D2594-1,1)</f>
        <v>2.7652000000000001</v>
      </c>
      <c r="P2594" s="86">
        <f>IF(U:U="国开1",0.09/N2594+J2594,IF(U:U="国开3",0.14/N2594+J2594,IF(U:U="国开5",0.24/N2594+J2594,IF(U:U="国开7",0.24/N2594+J2594,IF(U:U="国开10",0.29/N2594+J2594,IF(U:U="口行1",0.08/N2594+J2594,IF(U:U="口行2",0.08/N2594+J2594,IF(U:U="口行3",0.08/N2594+J2594,IF(U:U="口行5",0.13/N2594+J2594,IF(U:U="口行7",0.13/N2594+J2594,IF(U:U="口行10",0.18/N2594+J2594,IF(U:U="农发1",0.09/N2594+J2594,IF(U:U="农发2",0.09/N2594+J2594,IF(U:U="农发3",0.09/N2594+J2594,IF(U:U="农发5",0.14/N2594+J2594,IF(U:U="农发7",0.19/N2594+J2594,IF(U:U="农发10",0.19/N2594+J2594,IF(U:U="农发20",0.24/N2594+J2594,IF(U:U="国债1",0.05/N2594+J2594,IF(U:U="国债2",0.05/N2594+J2594,IF(U:U="国债3",0.05/N2594+J2594,IF(U:U="国开0",0,IF(U:U="农发0",0,IF(U:U="国债0",0,IF(U:U="口行0",0,0.1/N2594+J2594)))))))))))))))))))))))))</f>
        <v>2.7312231567845489</v>
      </c>
      <c r="Q2594" s="87">
        <v>2.7349999999999999</v>
      </c>
      <c r="R2594" s="88">
        <f t="shared" si="94"/>
        <v>-3.3976843215451247</v>
      </c>
      <c r="S2594" s="88">
        <f t="shared" si="95"/>
        <v>-0.37768432154510201</v>
      </c>
      <c r="T2594" s="15"/>
      <c r="U2594" s="1" t="str">
        <f>IF(I:I="国家开发银行","国开",IF(I:I="中国进出口银行","口行",IF(I:I="中国农业发展银行","农发","国债")))&amp;IF(G:G&lt;1,"0",G2594)</f>
        <v>口行7</v>
      </c>
      <c r="V2594" s="5">
        <v>43965</v>
      </c>
      <c r="W2594" s="21">
        <v>3.22</v>
      </c>
      <c r="X2594" s="22">
        <v>3.24</v>
      </c>
    </row>
    <row r="2595" spans="1:24" ht="15.95" hidden="1" customHeight="1" x14ac:dyDescent="0.25">
      <c r="A2595" s="7" t="str">
        <f t="shared" si="98"/>
        <v>200307.IB</v>
      </c>
      <c r="B2595" s="3" t="s">
        <v>610</v>
      </c>
      <c r="C2595" s="3" t="s">
        <v>611</v>
      </c>
      <c r="D2595" s="5">
        <v>43945</v>
      </c>
      <c r="E2595" s="5">
        <v>43948</v>
      </c>
      <c r="F2595" s="4">
        <v>46.3</v>
      </c>
      <c r="G2595" s="4">
        <v>7</v>
      </c>
      <c r="H2595" s="3" t="s">
        <v>12</v>
      </c>
      <c r="I2595" s="3" t="s">
        <v>22</v>
      </c>
      <c r="J2595" s="4">
        <v>2.6515</v>
      </c>
      <c r="K2595" s="30">
        <v>4.37</v>
      </c>
      <c r="L2595" s="4"/>
      <c r="M2595" s="4">
        <v>7.33</v>
      </c>
      <c r="N2595" s="84">
        <f>[1]!b_anal_modidura_cnbd(A2595,D2595,1)</f>
        <v>6.0568999999999997</v>
      </c>
      <c r="O2595" s="85">
        <f>[1]!b_anal_yield_cnbd(A2595,D2595-1,1)</f>
        <v>2.7101999999999999</v>
      </c>
      <c r="P2595" s="86">
        <f>IF(U:U="国开1",0.09/N2595+J2595,IF(U:U="国开3",0.14/N2595+J2595,IF(U:U="国开5",0.24/N2595+J2595,IF(U:U="国开7",0.24/N2595+J2595,IF(U:U="国开10",0.29/N2595+J2595,IF(U:U="口行1",0.08/N2595+J2595,IF(U:U="口行2",0.08/N2595+J2595,IF(U:U="口行3",0.08/N2595+J2595,IF(U:U="口行5",0.13/N2595+J2595,IF(U:U="口行7",0.13/N2595+J2595,IF(U:U="口行10",0.18/N2595+J2595,IF(U:U="农发1",0.09/N2595+J2595,IF(U:U="农发2",0.09/N2595+J2595,IF(U:U="农发3",0.09/N2595+J2595,IF(U:U="农发5",0.14/N2595+J2595,IF(U:U="农发7",0.19/N2595+J2595,IF(U:U="农发10",0.19/N2595+J2595,IF(U:U="农发20",0.24/N2595+J2595,IF(U:U="国债1",0.05/N2595+J2595,IF(U:U="国债2",0.05/N2595+J2595,IF(U:U="国债3",0.05/N2595+J2595,IF(U:U="国开0",0,IF(U:U="农发0",0,IF(U:U="国债0",0,IF(U:U="口行0",0,0.1/N2595+J2595)))))))))))))))))))))))))</f>
        <v>2.6729631247007544</v>
      </c>
      <c r="Q2595" s="87">
        <v>2.7</v>
      </c>
      <c r="R2595" s="88">
        <f t="shared" si="94"/>
        <v>-3.7236875299245575</v>
      </c>
      <c r="S2595" s="88">
        <f t="shared" si="95"/>
        <v>-2.7036875299245811</v>
      </c>
      <c r="T2595" s="15"/>
      <c r="U2595" s="1" t="str">
        <f>IF(I:I="国家开发银行","国开",IF(I:I="中国进出口银行","口行",IF(I:I="中国农业发展银行","农发","国债")))&amp;IF(G:G&lt;1,"0",G2595)</f>
        <v>口行7</v>
      </c>
      <c r="V2595" s="5">
        <v>43972</v>
      </c>
      <c r="W2595" s="21" t="e">
        <v>#NAME?</v>
      </c>
      <c r="X2595" s="22">
        <v>3.23</v>
      </c>
    </row>
    <row r="2596" spans="1:24" ht="15.95" hidden="1" customHeight="1" x14ac:dyDescent="0.25">
      <c r="A2596" s="7" t="str">
        <f t="shared" si="98"/>
        <v>200307.IB</v>
      </c>
      <c r="B2596" s="3" t="s">
        <v>644</v>
      </c>
      <c r="C2596" s="3" t="s">
        <v>645</v>
      </c>
      <c r="D2596" s="5">
        <v>43951</v>
      </c>
      <c r="E2596" s="5">
        <v>43957</v>
      </c>
      <c r="F2596" s="4">
        <v>65</v>
      </c>
      <c r="G2596" s="4">
        <v>7</v>
      </c>
      <c r="H2596" s="3" t="s">
        <v>12</v>
      </c>
      <c r="I2596" s="3" t="s">
        <v>22</v>
      </c>
      <c r="J2596" s="4">
        <v>2.6621999999999999</v>
      </c>
      <c r="K2596" s="30">
        <v>3.45</v>
      </c>
      <c r="L2596" s="4"/>
      <c r="M2596" s="4">
        <v>1.66</v>
      </c>
      <c r="N2596" s="84">
        <f>[1]!b_anal_modidura_cnbd(A2596,D2596,1)</f>
        <v>6.0401999999999996</v>
      </c>
      <c r="O2596" s="85">
        <f>[1]!b_anal_yield_cnbd(A2596,D2596-1,1)</f>
        <v>2.68</v>
      </c>
      <c r="P2596" s="86">
        <f>IF(U:U="国开1",0.09/N2596+J2596,IF(U:U="国开3",0.14/N2596+J2596,IF(U:U="国开5",0.24/N2596+J2596,IF(U:U="国开7",0.24/N2596+J2596,IF(U:U="国开10",0.29/N2596+J2596,IF(U:U="口行1",0.08/N2596+J2596,IF(U:U="口行2",0.08/N2596+J2596,IF(U:U="口行3",0.08/N2596+J2596,IF(U:U="口行5",0.13/N2596+J2596,IF(U:U="口行7",0.13/N2596+J2596,IF(U:U="口行10",0.18/N2596+J2596,IF(U:U="农发1",0.09/N2596+J2596,IF(U:U="农发2",0.09/N2596+J2596,IF(U:U="农发3",0.09/N2596+J2596,IF(U:U="农发5",0.14/N2596+J2596,IF(U:U="农发7",0.19/N2596+J2596,IF(U:U="农发10",0.19/N2596+J2596,IF(U:U="农发20",0.24/N2596+J2596,IF(U:U="国债1",0.05/N2596+J2596,IF(U:U="国债2",0.05/N2596+J2596,IF(U:U="国债3",0.05/N2596+J2596,IF(U:U="国开0",0,IF(U:U="农发0",0,IF(U:U="国债0",0,IF(U:U="口行0",0,0.1/N2596+J2596)))))))))))))))))))))))))</f>
        <v>2.6837224661435051</v>
      </c>
      <c r="Q2596" s="87">
        <v>2.69</v>
      </c>
      <c r="R2596" s="88">
        <f t="shared" si="94"/>
        <v>0.372246614350491</v>
      </c>
      <c r="S2596" s="88">
        <f t="shared" si="95"/>
        <v>-0.62775338564948768</v>
      </c>
      <c r="T2596" s="15"/>
      <c r="U2596" s="1" t="str">
        <f>IF(I:I="国家开发银行","国开",IF(I:I="中国进出口银行","口行",IF(I:I="中国农业发展银行","农发","国债")))&amp;IF(G:G&lt;1,"0",G2596)</f>
        <v>口行7</v>
      </c>
      <c r="V2596" s="5">
        <v>43979</v>
      </c>
      <c r="W2596" s="21" t="e">
        <v>#NAME?</v>
      </c>
      <c r="X2596" s="22">
        <v>3.27</v>
      </c>
    </row>
    <row r="2597" spans="1:24" ht="15.95" hidden="1" customHeight="1" x14ac:dyDescent="0.25">
      <c r="A2597" s="7" t="str">
        <f t="shared" si="98"/>
        <v>200307.IB</v>
      </c>
      <c r="B2597" s="3" t="s">
        <v>682</v>
      </c>
      <c r="C2597" s="3" t="s">
        <v>683</v>
      </c>
      <c r="D2597" s="5">
        <v>43959</v>
      </c>
      <c r="E2597" s="5">
        <v>43962</v>
      </c>
      <c r="F2597" s="4">
        <v>40</v>
      </c>
      <c r="G2597" s="4">
        <v>7</v>
      </c>
      <c r="H2597" s="3" t="s">
        <v>12</v>
      </c>
      <c r="I2597" s="3" t="s">
        <v>22</v>
      </c>
      <c r="J2597" s="4">
        <v>2.8414999999999999</v>
      </c>
      <c r="K2597" s="30">
        <v>2.41</v>
      </c>
      <c r="L2597" s="4"/>
      <c r="M2597" s="4">
        <v>1.1000000000000001</v>
      </c>
      <c r="N2597" s="84">
        <f>[1]!b_anal_modidura_cnbd(A2597,D2597,1)</f>
        <v>6.0068000000000001</v>
      </c>
      <c r="O2597" s="85">
        <f>[1]!b_anal_yield_cnbd(A2597,D2597-1,1)</f>
        <v>2.76</v>
      </c>
      <c r="P2597" s="86">
        <f>IF(U:U="国开1",0.09/N2597+J2597,IF(U:U="国开3",0.14/N2597+J2597,IF(U:U="国开5",0.24/N2597+J2597,IF(U:U="国开7",0.24/N2597+J2597,IF(U:U="国开10",0.29/N2597+J2597,IF(U:U="口行1",0.08/N2597+J2597,IF(U:U="口行2",0.08/N2597+J2597,IF(U:U="口行3",0.08/N2597+J2597,IF(U:U="口行5",0.13/N2597+J2597,IF(U:U="口行7",0.13/N2597+J2597,IF(U:U="口行10",0.18/N2597+J2597,IF(U:U="农发1",0.09/N2597+J2597,IF(U:U="农发2",0.09/N2597+J2597,IF(U:U="农发3",0.09/N2597+J2597,IF(U:U="农发5",0.14/N2597+J2597,IF(U:U="农发7",0.19/N2597+J2597,IF(U:U="农发10",0.19/N2597+J2597,IF(U:U="农发20",0.24/N2597+J2597,IF(U:U="国债1",0.05/N2597+J2597,IF(U:U="国债2",0.05/N2597+J2597,IF(U:U="国债3",0.05/N2597+J2597,IF(U:U="国开0",0,IF(U:U="农发0",0,IF(U:U="国债0",0,IF(U:U="口行0",0,0.1/N2597+J2597)))))))))))))))))))))))))</f>
        <v>2.863142138909236</v>
      </c>
      <c r="Q2597" s="87">
        <v>2.82</v>
      </c>
      <c r="R2597" s="88">
        <f t="shared" si="94"/>
        <v>10.314213890923618</v>
      </c>
      <c r="S2597" s="88">
        <f t="shared" si="95"/>
        <v>4.3142138909236127</v>
      </c>
      <c r="T2597" s="15"/>
      <c r="U2597" s="1" t="str">
        <f>IF(I:I="国家开发银行","国开",IF(I:I="中国进出口银行","口行",IF(I:I="中国农业发展银行","农发","国债")))&amp;IF(G:G&lt;1,"0",G2597)</f>
        <v>口行7</v>
      </c>
      <c r="V2597" s="5">
        <v>43986</v>
      </c>
      <c r="W2597" s="21" t="e">
        <v>#NAME?</v>
      </c>
      <c r="X2597" s="22">
        <v>3.4</v>
      </c>
    </row>
    <row r="2598" spans="1:24" ht="15.95" hidden="1" customHeight="1" x14ac:dyDescent="0.25">
      <c r="A2598" s="7" t="str">
        <f t="shared" si="98"/>
        <v>200307.IB</v>
      </c>
      <c r="B2598" s="3" t="s">
        <v>733</v>
      </c>
      <c r="C2598" s="3" t="s">
        <v>734</v>
      </c>
      <c r="D2598" s="5">
        <v>43966</v>
      </c>
      <c r="E2598" s="5">
        <v>43969</v>
      </c>
      <c r="F2598" s="4">
        <v>30</v>
      </c>
      <c r="G2598" s="4">
        <v>7</v>
      </c>
      <c r="H2598" s="3" t="s">
        <v>12</v>
      </c>
      <c r="I2598" s="3" t="s">
        <v>22</v>
      </c>
      <c r="J2598" s="4">
        <v>2.9773999999999998</v>
      </c>
      <c r="K2598" s="30">
        <v>3.17</v>
      </c>
      <c r="L2598" s="4"/>
      <c r="M2598" s="4">
        <v>1.05</v>
      </c>
      <c r="N2598" s="84">
        <f>[1]!b_anal_modidura_cnbd(A2598,D2598,1)</f>
        <v>5.9770000000000003</v>
      </c>
      <c r="O2598" s="85">
        <f>[1]!b_anal_yield_cnbd(A2598,D2598-1,1)</f>
        <v>3.04</v>
      </c>
      <c r="P2598" s="86">
        <f>IF(U:U="国开1",0.09/N2598+J2598,IF(U:U="国开3",0.14/N2598+J2598,IF(U:U="国开5",0.24/N2598+J2598,IF(U:U="国开7",0.24/N2598+J2598,IF(U:U="国开10",0.29/N2598+J2598,IF(U:U="口行1",0.08/N2598+J2598,IF(U:U="口行2",0.08/N2598+J2598,IF(U:U="口行3",0.08/N2598+J2598,IF(U:U="口行5",0.13/N2598+J2598,IF(U:U="口行7",0.13/N2598+J2598,IF(U:U="口行10",0.18/N2598+J2598,IF(U:U="农发1",0.09/N2598+J2598,IF(U:U="农发2",0.09/N2598+J2598,IF(U:U="农发3",0.09/N2598+J2598,IF(U:U="农发5",0.14/N2598+J2598,IF(U:U="农发7",0.19/N2598+J2598,IF(U:U="农发10",0.19/N2598+J2598,IF(U:U="农发20",0.24/N2598+J2598,IF(U:U="国债1",0.05/N2598+J2598,IF(U:U="国债2",0.05/N2598+J2598,IF(U:U="国债3",0.05/N2598+J2598,IF(U:U="国开0",0,IF(U:U="农发0",0,IF(U:U="国债0",0,IF(U:U="口行0",0,0.1/N2598+J2598)))))))))))))))))))))))))</f>
        <v>2.9991500418270034</v>
      </c>
      <c r="Q2598" s="87">
        <v>3</v>
      </c>
      <c r="R2598" s="88">
        <f t="shared" si="94"/>
        <v>-4.0849958172996637</v>
      </c>
      <c r="S2598" s="88">
        <f t="shared" si="95"/>
        <v>-8.4995817299660104E-2</v>
      </c>
      <c r="T2598" s="15"/>
      <c r="U2598" s="1" t="str">
        <f>IF(I:I="国家开发银行","国开",IF(I:I="中国进出口银行","口行",IF(I:I="中国农业发展银行","农发","国债")))&amp;IF(G:G&lt;1,"0",G2598)</f>
        <v>口行7</v>
      </c>
      <c r="V2598" s="5">
        <v>43838</v>
      </c>
      <c r="W2598" s="24">
        <v>2.4820000000000002</v>
      </c>
      <c r="X2598" s="22">
        <v>2.48</v>
      </c>
    </row>
    <row r="2599" spans="1:24" ht="15.95" hidden="1" customHeight="1" x14ac:dyDescent="0.25">
      <c r="A2599" s="7" t="str">
        <f t="shared" si="98"/>
        <v>200307.IB</v>
      </c>
      <c r="B2599" s="3" t="s">
        <v>773</v>
      </c>
      <c r="C2599" s="3" t="s">
        <v>774</v>
      </c>
      <c r="D2599" s="5">
        <v>43973</v>
      </c>
      <c r="E2599" s="5">
        <v>43976</v>
      </c>
      <c r="F2599" s="4">
        <v>30</v>
      </c>
      <c r="G2599" s="4">
        <v>7</v>
      </c>
      <c r="H2599" s="3" t="s">
        <v>12</v>
      </c>
      <c r="I2599" s="3" t="s">
        <v>22</v>
      </c>
      <c r="J2599" s="4">
        <v>2.9769000000000001</v>
      </c>
      <c r="K2599" s="30">
        <v>3.93</v>
      </c>
      <c r="L2599" s="4"/>
      <c r="M2599" s="4">
        <v>1.57</v>
      </c>
      <c r="N2599" s="84">
        <f>[1]!b_anal_modidura_cnbd(A2599,D2599,1)</f>
        <v>5.9588000000000001</v>
      </c>
      <c r="O2599" s="85">
        <f>[1]!b_anal_yield_cnbd(A2599,D2599-1,1)</f>
        <v>3.06</v>
      </c>
      <c r="P2599" s="86">
        <f>IF(U:U="国开1",0.09/N2599+J2599,IF(U:U="国开3",0.14/N2599+J2599,IF(U:U="国开5",0.24/N2599+J2599,IF(U:U="国开7",0.24/N2599+J2599,IF(U:U="国开10",0.29/N2599+J2599,IF(U:U="口行1",0.08/N2599+J2599,IF(U:U="口行2",0.08/N2599+J2599,IF(U:U="口行3",0.08/N2599+J2599,IF(U:U="口行5",0.13/N2599+J2599,IF(U:U="口行7",0.13/N2599+J2599,IF(U:U="口行10",0.18/N2599+J2599,IF(U:U="农发1",0.09/N2599+J2599,IF(U:U="农发2",0.09/N2599+J2599,IF(U:U="农发3",0.09/N2599+J2599,IF(U:U="农发5",0.14/N2599+J2599,IF(U:U="农发7",0.19/N2599+J2599,IF(U:U="农发10",0.19/N2599+J2599,IF(U:U="农发20",0.24/N2599+J2599,IF(U:U="国债1",0.05/N2599+J2599,IF(U:U="国债2",0.05/N2599+J2599,IF(U:U="国债3",0.05/N2599+J2599,IF(U:U="国开0",0,IF(U:U="农发0",0,IF(U:U="国债0",0,IF(U:U="口行0",0,0.1/N2599+J2599)))))))))))))))))))))))))</f>
        <v>2.9987164731153926</v>
      </c>
      <c r="Q2599" s="87">
        <v>3.01</v>
      </c>
      <c r="R2599" s="88">
        <f t="shared" si="94"/>
        <v>-6.1283526884607475</v>
      </c>
      <c r="S2599" s="88">
        <f t="shared" si="95"/>
        <v>-1.1283526884607209</v>
      </c>
      <c r="T2599" s="15"/>
      <c r="U2599" s="1" t="str">
        <f>IF(I:I="国家开发银行","国开",IF(I:I="中国进出口银行","口行",IF(I:I="中国农业发展银行","农发","国债")))&amp;IF(G:G&lt;1,"0",G2599)</f>
        <v>口行7</v>
      </c>
      <c r="V2599" s="5">
        <v>43845</v>
      </c>
      <c r="W2599" s="21">
        <v>2.4491000000000001</v>
      </c>
      <c r="X2599" s="22">
        <v>2.46</v>
      </c>
    </row>
    <row r="2600" spans="1:24" ht="15.95" hidden="1" customHeight="1" x14ac:dyDescent="0.25">
      <c r="A2600" s="7" t="str">
        <f t="shared" si="98"/>
        <v>200307.IB</v>
      </c>
      <c r="B2600" s="3" t="s">
        <v>824</v>
      </c>
      <c r="C2600" s="3" t="s">
        <v>825</v>
      </c>
      <c r="D2600" s="5">
        <v>43980</v>
      </c>
      <c r="E2600" s="5">
        <v>43983</v>
      </c>
      <c r="F2600" s="4">
        <v>30</v>
      </c>
      <c r="G2600" s="4">
        <v>7</v>
      </c>
      <c r="H2600" s="3" t="s">
        <v>12</v>
      </c>
      <c r="I2600" s="3" t="s">
        <v>22</v>
      </c>
      <c r="J2600" s="4">
        <v>3.0754999999999999</v>
      </c>
      <c r="K2600" s="30">
        <v>4.58</v>
      </c>
      <c r="L2600" s="4"/>
      <c r="M2600" s="4">
        <v>1.31</v>
      </c>
      <c r="N2600" s="84">
        <f>[1]!b_anal_modidura_cnbd(A2600,D2600,1)</f>
        <v>5.9279000000000002</v>
      </c>
      <c r="O2600" s="85">
        <f>[1]!b_anal_yield_cnbd(A2600,D2600-1,1)</f>
        <v>3.12</v>
      </c>
      <c r="P2600" s="86">
        <f>IF(U:U="国开1",0.09/N2600+J2600,IF(U:U="国开3",0.14/N2600+J2600,IF(U:U="国开5",0.24/N2600+J2600,IF(U:U="国开7",0.24/N2600+J2600,IF(U:U="国开10",0.29/N2600+J2600,IF(U:U="口行1",0.08/N2600+J2600,IF(U:U="口行2",0.08/N2600+J2600,IF(U:U="口行3",0.08/N2600+J2600,IF(U:U="口行5",0.13/N2600+J2600,IF(U:U="口行7",0.13/N2600+J2600,IF(U:U="口行10",0.18/N2600+J2600,IF(U:U="农发1",0.09/N2600+J2600,IF(U:U="农发2",0.09/N2600+J2600,IF(U:U="农发3",0.09/N2600+J2600,IF(U:U="农发5",0.14/N2600+J2600,IF(U:U="农发7",0.19/N2600+J2600,IF(U:U="农发10",0.19/N2600+J2600,IF(U:U="农发20",0.24/N2600+J2600,IF(U:U="国债1",0.05/N2600+J2600,IF(U:U="国债2",0.05/N2600+J2600,IF(U:U="国债3",0.05/N2600+J2600,IF(U:U="国开0",0,IF(U:U="农发0",0,IF(U:U="国债0",0,IF(U:U="口行0",0,0.1/N2600+J2600)))))))))))))))))))))))))</f>
        <v>3.0974301945039557</v>
      </c>
      <c r="Q2600" s="87">
        <v>3.12</v>
      </c>
      <c r="R2600" s="88">
        <f t="shared" si="94"/>
        <v>-2.2569805496044371</v>
      </c>
      <c r="S2600" s="88">
        <f t="shared" si="95"/>
        <v>-2.2569805496044371</v>
      </c>
      <c r="T2600" s="15"/>
      <c r="U2600" s="1" t="str">
        <f>IF(I:I="国家开发银行","国开",IF(I:I="中国进出口银行","口行",IF(I:I="中国农业发展银行","农发","国债")))&amp;IF(G:G&lt;1,"0",G2600)</f>
        <v>口行7</v>
      </c>
      <c r="V2600" s="5">
        <v>43866</v>
      </c>
      <c r="W2600" s="21">
        <v>2.1246</v>
      </c>
      <c r="X2600" s="22">
        <v>2.12</v>
      </c>
    </row>
    <row r="2601" spans="1:24" ht="15.95" hidden="1" customHeight="1" x14ac:dyDescent="0.25">
      <c r="A2601" s="7" t="str">
        <f t="shared" si="98"/>
        <v>200307.IB</v>
      </c>
      <c r="B2601" s="3" t="s">
        <v>871</v>
      </c>
      <c r="C2601" s="3" t="s">
        <v>872</v>
      </c>
      <c r="D2601" s="5">
        <v>43987</v>
      </c>
      <c r="E2601" s="5">
        <v>43990</v>
      </c>
      <c r="F2601" s="4">
        <v>30</v>
      </c>
      <c r="G2601" s="4">
        <v>7</v>
      </c>
      <c r="H2601" s="3" t="s">
        <v>12</v>
      </c>
      <c r="I2601" s="3" t="s">
        <v>22</v>
      </c>
      <c r="J2601" s="4">
        <v>3.3671000000000002</v>
      </c>
      <c r="K2601" s="30">
        <v>3.95</v>
      </c>
      <c r="L2601" s="4"/>
      <c r="M2601" s="4">
        <v>15</v>
      </c>
      <c r="N2601" s="84">
        <f>[1]!b_anal_modidura_cnbd(A2601,D2601,1)</f>
        <v>5.8887</v>
      </c>
      <c r="O2601" s="85">
        <f>[1]!b_anal_yield_cnbd(A2601,D2601-1,1)</f>
        <v>3.3801000000000001</v>
      </c>
      <c r="P2601" s="86">
        <f>IF(U:U="国开1",0.09/N2601+J2601,IF(U:U="国开3",0.14/N2601+J2601,IF(U:U="国开5",0.24/N2601+J2601,IF(U:U="国开7",0.24/N2601+J2601,IF(U:U="国开10",0.29/N2601+J2601,IF(U:U="口行1",0.08/N2601+J2601,IF(U:U="口行2",0.08/N2601+J2601,IF(U:U="口行3",0.08/N2601+J2601,IF(U:U="口行5",0.13/N2601+J2601,IF(U:U="口行7",0.13/N2601+J2601,IF(U:U="口行10",0.18/N2601+J2601,IF(U:U="农发1",0.09/N2601+J2601,IF(U:U="农发2",0.09/N2601+J2601,IF(U:U="农发3",0.09/N2601+J2601,IF(U:U="农发5",0.14/N2601+J2601,IF(U:U="农发7",0.19/N2601+J2601,IF(U:U="农发10",0.19/N2601+J2601,IF(U:U="农发20",0.24/N2601+J2601,IF(U:U="国债1",0.05/N2601+J2601,IF(U:U="国债2",0.05/N2601+J2601,IF(U:U="国债3",0.05/N2601+J2601,IF(U:U="国开0",0,IF(U:U="农发0",0,IF(U:U="国债0",0,IF(U:U="口行0",0,0.1/N2601+J2601)))))))))))))))))))))))))</f>
        <v>3.3891761798019937</v>
      </c>
      <c r="Q2601" s="87">
        <v>3.41</v>
      </c>
      <c r="R2601" s="88">
        <f t="shared" si="94"/>
        <v>0.90761798019936002</v>
      </c>
      <c r="S2601" s="88">
        <f t="shared" si="95"/>
        <v>-2.0823820198006437</v>
      </c>
      <c r="T2601" s="15"/>
      <c r="U2601" s="1" t="str">
        <f>IF(I:I="国家开发银行","国开",IF(I:I="中国进出口银行","口行",IF(I:I="中国农业发展银行","农发","国债")))&amp;IF(G:G&lt;1,"0",G2601)</f>
        <v>口行7</v>
      </c>
      <c r="V2601" s="5">
        <v>43873</v>
      </c>
      <c r="W2601" s="21">
        <v>1.9798</v>
      </c>
      <c r="X2601" s="22">
        <v>2</v>
      </c>
    </row>
    <row r="2602" spans="1:24" ht="15.95" hidden="1" customHeight="1" x14ac:dyDescent="0.25">
      <c r="A2602" s="7" t="s">
        <v>232</v>
      </c>
      <c r="B2602" s="6" t="s">
        <v>1016</v>
      </c>
      <c r="C2602" s="6" t="s">
        <v>1017</v>
      </c>
      <c r="D2602" s="33">
        <v>43994</v>
      </c>
      <c r="E2602" s="33">
        <v>43997</v>
      </c>
      <c r="F2602" s="45">
        <v>0</v>
      </c>
      <c r="G2602" s="45">
        <v>7</v>
      </c>
      <c r="H2602" s="6" t="s">
        <v>12</v>
      </c>
      <c r="I2602" s="6" t="s">
        <v>22</v>
      </c>
      <c r="J2602" s="45">
        <v>3.2458999999999998</v>
      </c>
      <c r="K2602" s="30">
        <v>3.55</v>
      </c>
      <c r="L2602" s="45"/>
      <c r="M2602" s="45">
        <v>3.62</v>
      </c>
      <c r="N2602" s="84">
        <f>[1]!b_anal_modidura_cnbd(A2602,D2602,1)</f>
        <v>5.8788999999999998</v>
      </c>
      <c r="O2602" s="85">
        <f>[1]!b_anal_yield_cnbd(A2602,D2602-1,1)</f>
        <v>3.31</v>
      </c>
      <c r="P2602" s="86">
        <f>IF(U:U="国开1",0.09/N2602+J2602,IF(U:U="国开3",0.14/N2602+J2602,IF(U:U="国开5",0.24/N2602+J2602,IF(U:U="国开7",0.24/N2602+J2602,IF(U:U="国开10",0.29/N2602+J2602,IF(U:U="口行1",0.08/N2602+J2602,IF(U:U="口行2",0.08/N2602+J2602,IF(U:U="口行3",0.08/N2602+J2602,IF(U:U="口行5",0.13/N2602+J2602,IF(U:U="口行7",0.13/N2602+J2602,IF(U:U="口行10",0.18/N2602+J2602,IF(U:U="农发1",0.09/N2602+J2602,IF(U:U="农发2",0.09/N2602+J2602,IF(U:U="农发3",0.09/N2602+J2602,IF(U:U="农发5",0.14/N2602+J2602,IF(U:U="农发7",0.19/N2602+J2602,IF(U:U="农发10",0.19/N2602+J2602,IF(U:U="农发20",0.24/N2602+J2602,IF(U:U="国债1",0.05/N2602+J2602,IF(U:U="国债2",0.05/N2602+J2602,IF(U:U="国债3",0.05/N2602+J2602,IF(U:U="国开0",0,IF(U:U="农发0",0,IF(U:U="国债0",0,IF(U:U="口行0",0,0.1/N2602+J2602)))))))))))))))))))))))))</f>
        <v>3.2680129803194471</v>
      </c>
      <c r="Q2602" s="87">
        <v>3.28</v>
      </c>
      <c r="R2602" s="88">
        <f t="shared" si="94"/>
        <v>-4.1987019680552962</v>
      </c>
      <c r="S2602" s="88">
        <f t="shared" si="95"/>
        <v>-1.1987019680552713</v>
      </c>
      <c r="T2602" s="15"/>
      <c r="U2602" s="1" t="str">
        <f>IF(I:I="国家开发银行","国开",IF(I:I="中国进出口银行","口行",IF(I:I="中国农业发展银行","农发","国债")))&amp;IF(G:G&lt;1,"0",G2602)</f>
        <v>口行7</v>
      </c>
      <c r="V2602" s="5">
        <v>43880</v>
      </c>
      <c r="W2602" s="21">
        <v>2</v>
      </c>
      <c r="X2602" s="22">
        <v>2</v>
      </c>
    </row>
    <row r="2603" spans="1:24" ht="15.95" hidden="1" customHeight="1" x14ac:dyDescent="0.25">
      <c r="A2603" s="7" t="s">
        <v>232</v>
      </c>
      <c r="B2603" s="3" t="s">
        <v>1141</v>
      </c>
      <c r="C2603" s="3" t="s">
        <v>1142</v>
      </c>
      <c r="D2603" s="5">
        <v>44001</v>
      </c>
      <c r="E2603" s="5">
        <v>44004</v>
      </c>
      <c r="F2603" s="4">
        <v>0</v>
      </c>
      <c r="G2603" s="4">
        <v>7</v>
      </c>
      <c r="H2603" s="3" t="s">
        <v>12</v>
      </c>
      <c r="I2603" s="3" t="s">
        <v>22</v>
      </c>
      <c r="J2603" s="4">
        <v>3.3580999999999999</v>
      </c>
      <c r="K2603" s="30">
        <v>2.96</v>
      </c>
      <c r="L2603" s="4"/>
      <c r="M2603" s="4">
        <v>1.53</v>
      </c>
      <c r="N2603" s="84">
        <v>5.8567</v>
      </c>
      <c r="O2603" s="85">
        <f>[1]!b_anal_yield_cnbd(A2603,D2603-1,1)</f>
        <v>3.37</v>
      </c>
      <c r="P2603" s="86">
        <f>IF(U:U="国开1",0.09/N2603+J2603,IF(U:U="国开3",0.14/N2603+J2603,IF(U:U="国开5",0.24/N2603+J2603,IF(U:U="国开7",0.24/N2603+J2603,IF(U:U="国开10",0.29/N2603+J2603,IF(U:U="口行1",0.08/N2603+J2603,IF(U:U="口行2",0.08/N2603+J2603,IF(U:U="口行3",0.08/N2603+J2603,IF(U:U="口行5",0.13/N2603+J2603,IF(U:U="口行7",0.13/N2603+J2603,IF(U:U="口行10",0.18/N2603+J2603,IF(U:U="农发1",0.09/N2603+J2603,IF(U:U="农发2",0.09/N2603+J2603,IF(U:U="农发3",0.09/N2603+J2603,IF(U:U="农发5",0.14/N2603+J2603,IF(U:U="农发7",0.19/N2603+J2603,IF(U:U="农发10",0.19/N2603+J2603,IF(U:U="农发20",0.24/N2603+J2603,IF(U:U="国债1",0.05/N2603+J2603,IF(U:U="国债2",0.05/N2603+J2603,IF(U:U="国债3",0.05/N2603+J2603,IF(U:U="国开0",0,IF(U:U="农发0",0,IF(U:U="国债0",0,IF(U:U="口行0",0,0.1/N2603+J2603)))))))))))))))))))))))))</f>
        <v>3.3802968002458722</v>
      </c>
      <c r="Q2603" s="87">
        <v>3.37</v>
      </c>
      <c r="R2603" s="88">
        <f t="shared" si="94"/>
        <v>1.0296800245872095</v>
      </c>
      <c r="S2603" s="88">
        <f t="shared" si="95"/>
        <v>1.0296800245872095</v>
      </c>
      <c r="T2603" s="15"/>
      <c r="U2603" s="1" t="str">
        <f>IF(I:I="国家开发银行","国开",IF(I:I="中国进出口银行","口行",IF(I:I="中国农业发展银行","农发","国债")))&amp;IF(G:G&lt;1,"0",G2603)</f>
        <v>口行7</v>
      </c>
      <c r="V2603" s="5">
        <v>43887</v>
      </c>
      <c r="W2603" s="21">
        <v>2.1259000000000001</v>
      </c>
      <c r="X2603" s="22">
        <v>2.15</v>
      </c>
    </row>
    <row r="2604" spans="1:24" ht="15.95" hidden="1" customHeight="1" x14ac:dyDescent="0.25">
      <c r="A2604" s="7" t="str">
        <f t="shared" ref="A2604:A2615" si="99">LEFT(B2604,IFERROR(FIND("X",B2604,7),FIND("Z",B2604,7))-1)&amp;".IB"</f>
        <v>190310.IB</v>
      </c>
      <c r="B2604" s="3" t="s">
        <v>32</v>
      </c>
      <c r="C2604" s="3" t="s">
        <v>33</v>
      </c>
      <c r="D2604" s="5">
        <v>43833</v>
      </c>
      <c r="E2604" s="5">
        <v>43836</v>
      </c>
      <c r="F2604" s="4">
        <v>41.9</v>
      </c>
      <c r="G2604" s="4">
        <v>10</v>
      </c>
      <c r="H2604" s="3" t="s">
        <v>12</v>
      </c>
      <c r="I2604" s="3" t="s">
        <v>22</v>
      </c>
      <c r="J2604" s="4">
        <v>3.6591</v>
      </c>
      <c r="K2604" s="30">
        <v>4.37</v>
      </c>
      <c r="L2604" s="4"/>
      <c r="M2604" s="4">
        <v>12.78</v>
      </c>
      <c r="N2604" s="84">
        <f>[1]!b_anal_modidura_cnbd(A2604,D2604,1)</f>
        <v>7.5900999999999996</v>
      </c>
      <c r="O2604" s="85">
        <f>[1]!b_anal_yield_cnbd(A2604,D2604-1,1)</f>
        <v>3.71</v>
      </c>
      <c r="P2604" s="86">
        <f>IF(U:U="国开1",0.09/N2604+J2604,IF(U:U="国开3",0.14/N2604+J2604,IF(U:U="国开5",0.24/N2604+J2604,IF(U:U="国开7",0.24/N2604+J2604,IF(U:U="国开10",0.29/N2604+J2604,IF(U:U="口行1",0.08/N2604+J2604,IF(U:U="口行2",0.08/N2604+J2604,IF(U:U="口行3",0.08/N2604+J2604,IF(U:U="口行5",0.13/N2604+J2604,IF(U:U="口行7",0.13/N2604+J2604,IF(U:U="口行10",0.18/N2604+J2604,IF(U:U="农发1",0.09/N2604+J2604,IF(U:U="农发2",0.09/N2604+J2604,IF(U:U="农发3",0.09/N2604+J2604,IF(U:U="农发5",0.14/N2604+J2604,IF(U:U="农发7",0.19/N2604+J2604,IF(U:U="农发10",0.19/N2604+J2604,IF(U:U="农发20",0.24/N2604+J2604,IF(U:U="国债1",0.05/N2604+J2604,IF(U:U="国债2",0.05/N2604+J2604,IF(U:U="国债3",0.05/N2604+J2604,IF(U:U="国开0",0,IF(U:U="农发0",0,IF(U:U="国债0",0,IF(U:U="口行0",0,0.1/N2604+J2604)))))))))))))))))))))))))</f>
        <v>3.6828151025678184</v>
      </c>
      <c r="Q2604" s="87">
        <v>3.7149999999999999</v>
      </c>
      <c r="R2604" s="88">
        <f t="shared" si="94"/>
        <v>-2.7184897432181554</v>
      </c>
      <c r="S2604" s="88">
        <f t="shared" si="95"/>
        <v>-3.2184897432181447</v>
      </c>
      <c r="T2604" s="15"/>
      <c r="U2604" s="1" t="str">
        <f>IF(I:I="国家开发银行","国开",IF(I:I="中国进出口银行","口行",IF(I:I="中国农业发展银行","农发","国债")))&amp;IF(G:G&lt;1,"0",G2604)</f>
        <v>口行10</v>
      </c>
      <c r="V2604" s="5">
        <v>43894</v>
      </c>
      <c r="W2604" s="21">
        <v>2.1589</v>
      </c>
      <c r="X2604" s="22">
        <v>2.145</v>
      </c>
    </row>
    <row r="2605" spans="1:24" ht="15.95" hidden="1" customHeight="1" x14ac:dyDescent="0.25">
      <c r="A2605" s="7" t="str">
        <f t="shared" si="99"/>
        <v>190310.IB</v>
      </c>
      <c r="B2605" s="3" t="s">
        <v>73</v>
      </c>
      <c r="C2605" s="3" t="s">
        <v>74</v>
      </c>
      <c r="D2605" s="5">
        <v>43839</v>
      </c>
      <c r="E2605" s="5">
        <v>43843</v>
      </c>
      <c r="F2605" s="4">
        <v>54</v>
      </c>
      <c r="G2605" s="4">
        <v>10</v>
      </c>
      <c r="H2605" s="3" t="s">
        <v>12</v>
      </c>
      <c r="I2605" s="3" t="s">
        <v>22</v>
      </c>
      <c r="J2605" s="4">
        <v>3.6377000000000002</v>
      </c>
      <c r="K2605" s="30">
        <v>3.96</v>
      </c>
      <c r="L2605" s="4"/>
      <c r="M2605" s="4">
        <v>1.86</v>
      </c>
      <c r="N2605" s="84">
        <f>[1]!b_anal_modidura_cnbd(A2605,D2605,1)</f>
        <v>7.5778999999999996</v>
      </c>
      <c r="O2605" s="85">
        <f>[1]!b_anal_yield_cnbd(A2605,D2605-1,1)</f>
        <v>3.69</v>
      </c>
      <c r="P2605" s="86">
        <f>IF(U:U="国开1",0.09/N2605+J2605,IF(U:U="国开3",0.14/N2605+J2605,IF(U:U="国开5",0.24/N2605+J2605,IF(U:U="国开7",0.24/N2605+J2605,IF(U:U="国开10",0.29/N2605+J2605,IF(U:U="口行1",0.08/N2605+J2605,IF(U:U="口行2",0.08/N2605+J2605,IF(U:U="口行3",0.08/N2605+J2605,IF(U:U="口行5",0.13/N2605+J2605,IF(U:U="口行7",0.13/N2605+J2605,IF(U:U="口行10",0.18/N2605+J2605,IF(U:U="农发1",0.09/N2605+J2605,IF(U:U="农发2",0.09/N2605+J2605,IF(U:U="农发3",0.09/N2605+J2605,IF(U:U="农发5",0.14/N2605+J2605,IF(U:U="农发7",0.19/N2605+J2605,IF(U:U="农发10",0.19/N2605+J2605,IF(U:U="农发20",0.24/N2605+J2605,IF(U:U="国债1",0.05/N2605+J2605,IF(U:U="国债2",0.05/N2605+J2605,IF(U:U="国债3",0.05/N2605+J2605,IF(U:U="国开0",0,IF(U:U="农发0",0,IF(U:U="国债0",0,IF(U:U="口行0",0,0.1/N2605+J2605)))))))))))))))))))))))))</f>
        <v>3.661453282571689</v>
      </c>
      <c r="Q2605" s="87">
        <v>3.6924999999999999</v>
      </c>
      <c r="R2605" s="88">
        <f t="shared" si="94"/>
        <v>-2.8546717428310942</v>
      </c>
      <c r="S2605" s="88">
        <f t="shared" si="95"/>
        <v>-3.1046717428310888</v>
      </c>
      <c r="T2605" s="15"/>
      <c r="U2605" s="1" t="str">
        <f>IF(I:I="国家开发银行","国开",IF(I:I="中国进出口银行","口行",IF(I:I="中国农业发展银行","农发","国债")))&amp;IF(G:G&lt;1,"0",G2605)</f>
        <v>口行10</v>
      </c>
      <c r="V2605" s="5">
        <v>43901</v>
      </c>
      <c r="W2605" s="21">
        <v>2.0589</v>
      </c>
      <c r="X2605" s="22">
        <v>2.09</v>
      </c>
    </row>
    <row r="2606" spans="1:24" ht="15.95" hidden="1" customHeight="1" x14ac:dyDescent="0.25">
      <c r="A2606" s="7" t="str">
        <f t="shared" si="99"/>
        <v>190310.IB</v>
      </c>
      <c r="B2606" s="3" t="s">
        <v>111</v>
      </c>
      <c r="C2606" s="3" t="s">
        <v>112</v>
      </c>
      <c r="D2606" s="5">
        <v>43846</v>
      </c>
      <c r="E2606" s="5">
        <v>43847</v>
      </c>
      <c r="F2606" s="4">
        <v>70</v>
      </c>
      <c r="G2606" s="4">
        <v>10</v>
      </c>
      <c r="H2606" s="3" t="s">
        <v>12</v>
      </c>
      <c r="I2606" s="3" t="s">
        <v>22</v>
      </c>
      <c r="J2606" s="4">
        <v>3.6225999999999998</v>
      </c>
      <c r="K2606" s="30">
        <v>3.73</v>
      </c>
      <c r="L2606" s="4"/>
      <c r="M2606" s="4">
        <v>3.23</v>
      </c>
      <c r="N2606" s="84">
        <f>[1]!b_anal_modidura_cnbd(A2606,D2606,1)</f>
        <v>7.5636999999999999</v>
      </c>
      <c r="O2606" s="85">
        <f>[1]!b_anal_yield_cnbd(A2606,D2606-1,1)</f>
        <v>3.6524999999999999</v>
      </c>
      <c r="P2606" s="86">
        <f>IF(U:U="国开1",0.09/N2606+J2606,IF(U:U="国开3",0.14/N2606+J2606,IF(U:U="国开5",0.24/N2606+J2606,IF(U:U="国开7",0.24/N2606+J2606,IF(U:U="国开10",0.29/N2606+J2606,IF(U:U="口行1",0.08/N2606+J2606,IF(U:U="口行2",0.08/N2606+J2606,IF(U:U="口行3",0.08/N2606+J2606,IF(U:U="口行5",0.13/N2606+J2606,IF(U:U="口行7",0.13/N2606+J2606,IF(U:U="口行10",0.18/N2606+J2606,IF(U:U="农发1",0.09/N2606+J2606,IF(U:U="农发2",0.09/N2606+J2606,IF(U:U="农发3",0.09/N2606+J2606,IF(U:U="农发5",0.14/N2606+J2606,IF(U:U="农发7",0.19/N2606+J2606,IF(U:U="农发10",0.19/N2606+J2606,IF(U:U="农发20",0.24/N2606+J2606,IF(U:U="国债1",0.05/N2606+J2606,IF(U:U="国债2",0.05/N2606+J2606,IF(U:U="国债3",0.05/N2606+J2606,IF(U:U="国开0",0,IF(U:U="农发0",0,IF(U:U="国债0",0,IF(U:U="口行0",0,0.1/N2606+J2606)))))))))))))))))))))))))</f>
        <v>3.6463978767005565</v>
      </c>
      <c r="Q2606" s="87">
        <v>3.6549999999999998</v>
      </c>
      <c r="R2606" s="88">
        <f t="shared" si="94"/>
        <v>-0.61021232994433738</v>
      </c>
      <c r="S2606" s="88">
        <f t="shared" si="95"/>
        <v>-0.86021232994433205</v>
      </c>
      <c r="T2606" s="15"/>
      <c r="U2606" s="1" t="str">
        <f>IF(I:I="国家开发银行","国开",IF(I:I="中国进出口银行","口行",IF(I:I="中国农业发展银行","农发","国债")))&amp;IF(G:G&lt;1,"0",G2606)</f>
        <v>口行10</v>
      </c>
      <c r="V2606" s="5">
        <v>43908</v>
      </c>
      <c r="W2606" s="21">
        <v>2.0750000000000002</v>
      </c>
      <c r="X2606" s="22">
        <v>2.0449999999999999</v>
      </c>
    </row>
    <row r="2607" spans="1:24" ht="15.95" hidden="1" customHeight="1" x14ac:dyDescent="0.25">
      <c r="A2607" s="7" t="str">
        <f t="shared" si="99"/>
        <v>190310.IB</v>
      </c>
      <c r="B2607" s="3" t="s">
        <v>129</v>
      </c>
      <c r="C2607" s="3" t="s">
        <v>130</v>
      </c>
      <c r="D2607" s="5">
        <v>43851</v>
      </c>
      <c r="E2607" s="5">
        <v>43852</v>
      </c>
      <c r="F2607" s="4">
        <v>53</v>
      </c>
      <c r="G2607" s="4">
        <v>10</v>
      </c>
      <c r="H2607" s="3" t="s">
        <v>12</v>
      </c>
      <c r="I2607" s="3" t="s">
        <v>22</v>
      </c>
      <c r="J2607" s="4">
        <v>3.5480999999999998</v>
      </c>
      <c r="K2607" s="30">
        <v>3.24</v>
      </c>
      <c r="L2607" s="4"/>
      <c r="M2607" s="4">
        <v>2.09</v>
      </c>
      <c r="N2607" s="84">
        <f>[1]!b_anal_modidura_cnbd(A2607,D2607,1)</f>
        <v>7.5602</v>
      </c>
      <c r="O2607" s="85">
        <f>[1]!b_anal_yield_cnbd(A2607,D2607-1,1)</f>
        <v>3.6074999999999999</v>
      </c>
      <c r="P2607" s="86">
        <f>IF(U:U="国开1",0.09/N2607+J2607,IF(U:U="国开3",0.14/N2607+J2607,IF(U:U="国开5",0.24/N2607+J2607,IF(U:U="国开7",0.24/N2607+J2607,IF(U:U="国开10",0.29/N2607+J2607,IF(U:U="口行1",0.08/N2607+J2607,IF(U:U="口行2",0.08/N2607+J2607,IF(U:U="口行3",0.08/N2607+J2607,IF(U:U="口行5",0.13/N2607+J2607,IF(U:U="口行7",0.13/N2607+J2607,IF(U:U="口行10",0.18/N2607+J2607,IF(U:U="农发1",0.09/N2607+J2607,IF(U:U="农发2",0.09/N2607+J2607,IF(U:U="农发3",0.09/N2607+J2607,IF(U:U="农发5",0.14/N2607+J2607,IF(U:U="农发7",0.19/N2607+J2607,IF(U:U="农发10",0.19/N2607+J2607,IF(U:U="农发20",0.24/N2607+J2607,IF(U:U="国债1",0.05/N2607+J2607,IF(U:U="国债2",0.05/N2607+J2607,IF(U:U="国债3",0.05/N2607+J2607,IF(U:U="国开0",0,IF(U:U="农发0",0,IF(U:U="国债0",0,IF(U:U="口行0",0,0.1/N2607+J2607)))))))))))))))))))))))))</f>
        <v>3.5719088939446046</v>
      </c>
      <c r="Q2607" s="87">
        <v>3.585</v>
      </c>
      <c r="R2607" s="88">
        <f t="shared" si="94"/>
        <v>-3.5591106055395283</v>
      </c>
      <c r="S2607" s="88">
        <f t="shared" si="95"/>
        <v>-1.3091106055395318</v>
      </c>
      <c r="T2607" s="15"/>
      <c r="U2607" s="1" t="str">
        <f>IF(I:I="国家开发银行","国开",IF(I:I="中国进出口银行","口行",IF(I:I="中国农业发展银行","农发","国债")))&amp;IF(G:G&lt;1,"0",G2607)</f>
        <v>口行10</v>
      </c>
      <c r="V2607" s="5">
        <v>43915</v>
      </c>
      <c r="W2607" s="21">
        <v>1.9085000000000001</v>
      </c>
      <c r="X2607" s="22">
        <v>1.88</v>
      </c>
    </row>
    <row r="2608" spans="1:24" ht="15.95" hidden="1" customHeight="1" x14ac:dyDescent="0.25">
      <c r="A2608" s="7" t="str">
        <f t="shared" si="99"/>
        <v>150308.IB</v>
      </c>
      <c r="B2608" s="3" t="s">
        <v>134</v>
      </c>
      <c r="C2608" s="3" t="s">
        <v>135</v>
      </c>
      <c r="D2608" s="5">
        <v>43851</v>
      </c>
      <c r="E2608" s="5">
        <v>43864</v>
      </c>
      <c r="F2608" s="4">
        <v>50</v>
      </c>
      <c r="G2608" s="4">
        <v>10</v>
      </c>
      <c r="H2608" s="3" t="s">
        <v>12</v>
      </c>
      <c r="I2608" s="3" t="s">
        <v>22</v>
      </c>
      <c r="J2608" s="4">
        <v>3.2233999999999998</v>
      </c>
      <c r="K2608" s="30">
        <v>3.53</v>
      </c>
      <c r="L2608" s="4"/>
      <c r="M2608" s="4">
        <v>3.79</v>
      </c>
      <c r="N2608" s="84">
        <f>[1]!b_anal_modidura_cnbd(A2608,D2608,1)</f>
        <v>4.4962999999999997</v>
      </c>
      <c r="O2608" s="85">
        <f>[1]!b_anal_yield_cnbd(A2608,D2608-1,1)</f>
        <v>3.2810999999999999</v>
      </c>
      <c r="P2608" s="86">
        <f>IF(U:U="国开1",0.09/N2608+J2608,IF(U:U="国开3",0.14/N2608+J2608,IF(U:U="国开5",0.24/N2608+J2608,IF(U:U="国开7",0.24/N2608+J2608,IF(U:U="国开10",0.29/N2608+J2608,IF(U:U="口行1",0.08/N2608+J2608,IF(U:U="口行2",0.08/N2608+J2608,IF(U:U="口行3",0.08/N2608+J2608,IF(U:U="口行5",0.13/N2608+J2608,IF(U:U="口行7",0.13/N2608+J2608,IF(U:U="口行10",0.18/N2608+J2608,IF(U:U="农发1",0.09/N2608+J2608,IF(U:U="农发2",0.09/N2608+J2608,IF(U:U="农发3",0.09/N2608+J2608,IF(U:U="农发5",0.14/N2608+J2608,IF(U:U="农发7",0.19/N2608+J2608,IF(U:U="农发10",0.19/N2608+J2608,IF(U:U="农发20",0.24/N2608+J2608,IF(U:U="国债1",0.05/N2608+J2608,IF(U:U="国债2",0.05/N2608+J2608,IF(U:U="国债3",0.05/N2608+J2608,IF(U:U="国开0",0,IF(U:U="农发0",0,IF(U:U="国债0",0,IF(U:U="口行0",0,0.1/N2608+J2608)))))))))))))))))))))))))</f>
        <v>3.2634329159531168</v>
      </c>
      <c r="Q2608" s="87">
        <f>O2608</f>
        <v>3.2810999999999999</v>
      </c>
      <c r="R2608" s="88">
        <f t="shared" si="94"/>
        <v>-1.7667084046883108</v>
      </c>
      <c r="S2608" s="88">
        <f t="shared" si="95"/>
        <v>-1.7667084046883108</v>
      </c>
      <c r="T2608" s="15"/>
      <c r="U2608" s="1" t="str">
        <f>IF(I:I="国家开发银行","国开",IF(I:I="中国进出口银行","口行",IF(I:I="中国农业发展银行","农发","国债")))&amp;IF(G:G&lt;1,"0",G2608)</f>
        <v>口行10</v>
      </c>
      <c r="V2608" s="5">
        <v>43922</v>
      </c>
      <c r="W2608" s="21">
        <v>1.8086</v>
      </c>
      <c r="X2608" s="22">
        <v>1.76</v>
      </c>
    </row>
    <row r="2609" spans="1:24" ht="15.95" hidden="1" customHeight="1" x14ac:dyDescent="0.25">
      <c r="A2609" s="7" t="str">
        <f t="shared" si="99"/>
        <v>170303.IB</v>
      </c>
      <c r="B2609" s="3" t="s">
        <v>136</v>
      </c>
      <c r="C2609" s="3" t="s">
        <v>137</v>
      </c>
      <c r="D2609" s="5">
        <v>43851</v>
      </c>
      <c r="E2609" s="5">
        <v>43864</v>
      </c>
      <c r="F2609" s="4">
        <v>30</v>
      </c>
      <c r="G2609" s="4">
        <v>10</v>
      </c>
      <c r="H2609" s="3" t="s">
        <v>12</v>
      </c>
      <c r="I2609" s="3" t="s">
        <v>22</v>
      </c>
      <c r="J2609" s="4">
        <v>3.4535999999999998</v>
      </c>
      <c r="K2609" s="30">
        <v>4.53</v>
      </c>
      <c r="L2609" s="4"/>
      <c r="M2609" s="4">
        <v>8.2799999999999994</v>
      </c>
      <c r="N2609" s="84">
        <f>[1]!b_anal_modidura_cnbd(A2609,D2609,1)</f>
        <v>5.9547999999999996</v>
      </c>
      <c r="O2609" s="85">
        <f>[1]!b_anal_yield_cnbd(A2609,D2609-1,1)</f>
        <v>3.5051999999999999</v>
      </c>
      <c r="P2609" s="86">
        <f>IF(U:U="国开1",0.09/N2609+J2609,IF(U:U="国开3",0.14/N2609+J2609,IF(U:U="国开5",0.24/N2609+J2609,IF(U:U="国开7",0.24/N2609+J2609,IF(U:U="国开10",0.29/N2609+J2609,IF(U:U="口行1",0.08/N2609+J2609,IF(U:U="口行2",0.08/N2609+J2609,IF(U:U="口行3",0.08/N2609+J2609,IF(U:U="口行5",0.13/N2609+J2609,IF(U:U="口行7",0.13/N2609+J2609,IF(U:U="口行10",0.18/N2609+J2609,IF(U:U="农发1",0.09/N2609+J2609,IF(U:U="农发2",0.09/N2609+J2609,IF(U:U="农发3",0.09/N2609+J2609,IF(U:U="农发5",0.14/N2609+J2609,IF(U:U="农发7",0.19/N2609+J2609,IF(U:U="农发10",0.19/N2609+J2609,IF(U:U="农发20",0.24/N2609+J2609,IF(U:U="国债1",0.05/N2609+J2609,IF(U:U="国债2",0.05/N2609+J2609,IF(U:U="国债3",0.05/N2609+J2609,IF(U:U="国开0",0,IF(U:U="农发0",0,IF(U:U="国债0",0,IF(U:U="口行0",0,0.1/N2609+J2609)))))))))))))))))))))))))</f>
        <v>3.4838277154564383</v>
      </c>
      <c r="Q2609" s="87">
        <f>O2609</f>
        <v>3.5051999999999999</v>
      </c>
      <c r="R2609" s="88">
        <f t="shared" si="94"/>
        <v>-2.1372284543561548</v>
      </c>
      <c r="S2609" s="88">
        <f t="shared" si="95"/>
        <v>-2.1372284543561548</v>
      </c>
      <c r="T2609" s="15"/>
      <c r="U2609" s="1" t="str">
        <f>IF(I:I="国家开发银行","国开",IF(I:I="中国进出口银行","口行",IF(I:I="中国农业发展银行","农发","国债")))&amp;IF(G:G&lt;1,"0",G2609)</f>
        <v>口行10</v>
      </c>
      <c r="V2609" s="5">
        <v>43929</v>
      </c>
      <c r="W2609" s="21">
        <v>1.353</v>
      </c>
      <c r="X2609" s="22">
        <v>1.1599999999999999</v>
      </c>
    </row>
    <row r="2610" spans="1:24" ht="15.95" hidden="1" customHeight="1" x14ac:dyDescent="0.25">
      <c r="A2610" s="7" t="str">
        <f t="shared" si="99"/>
        <v>190310.IB</v>
      </c>
      <c r="B2610" s="3" t="s">
        <v>148</v>
      </c>
      <c r="C2610" s="3" t="s">
        <v>149</v>
      </c>
      <c r="D2610" s="5">
        <v>43867</v>
      </c>
      <c r="E2610" s="5">
        <v>43871</v>
      </c>
      <c r="F2610" s="4">
        <v>55.5</v>
      </c>
      <c r="G2610" s="4">
        <v>10</v>
      </c>
      <c r="H2610" s="3" t="s">
        <v>12</v>
      </c>
      <c r="I2610" s="3" t="s">
        <v>22</v>
      </c>
      <c r="J2610" s="4">
        <v>3.3500999999999999</v>
      </c>
      <c r="K2610" s="30">
        <v>5.74</v>
      </c>
      <c r="L2610" s="4"/>
      <c r="M2610" s="4">
        <v>15.58</v>
      </c>
      <c r="N2610" s="84">
        <f>[1]!b_anal_modidura_cnbd(A2610,D2610,1)</f>
        <v>7.5439999999999996</v>
      </c>
      <c r="O2610" s="85">
        <f>[1]!b_anal_yield_cnbd(A2610,D2610-1,1)</f>
        <v>3.39</v>
      </c>
      <c r="P2610" s="86">
        <f>IF(U:U="国开1",0.09/N2610+J2610,IF(U:U="国开3",0.14/N2610+J2610,IF(U:U="国开5",0.24/N2610+J2610,IF(U:U="国开7",0.24/N2610+J2610,IF(U:U="国开10",0.29/N2610+J2610,IF(U:U="口行1",0.08/N2610+J2610,IF(U:U="口行2",0.08/N2610+J2610,IF(U:U="口行3",0.08/N2610+J2610,IF(U:U="口行5",0.13/N2610+J2610,IF(U:U="口行7",0.13/N2610+J2610,IF(U:U="口行10",0.18/N2610+J2610,IF(U:U="农发1",0.09/N2610+J2610,IF(U:U="农发2",0.09/N2610+J2610,IF(U:U="农发3",0.09/N2610+J2610,IF(U:U="农发5",0.14/N2610+J2610,IF(U:U="农发7",0.19/N2610+J2610,IF(U:U="农发10",0.19/N2610+J2610,IF(U:U="农发20",0.24/N2610+J2610,IF(U:U="国债1",0.05/N2610+J2610,IF(U:U="国债2",0.05/N2610+J2610,IF(U:U="国债3",0.05/N2610+J2610,IF(U:U="国开0",0,IF(U:U="农发0",0,IF(U:U="国债0",0,IF(U:U="口行0",0,0.1/N2610+J2610)))))))))))))))))))))))))</f>
        <v>3.3739600212089078</v>
      </c>
      <c r="Q2610" s="87">
        <v>3.39</v>
      </c>
      <c r="R2610" s="88">
        <f t="shared" si="94"/>
        <v>-1.6039978791092313</v>
      </c>
      <c r="S2610" s="88">
        <f t="shared" si="95"/>
        <v>-1.6039978791092313</v>
      </c>
      <c r="T2610" s="15"/>
      <c r="U2610" s="1" t="str">
        <f>IF(I:I="国家开发银行","国开",IF(I:I="中国进出口银行","口行",IF(I:I="中国农业发展银行","农发","国债")))&amp;IF(G:G&lt;1,"0",G2610)</f>
        <v>口行10</v>
      </c>
      <c r="V2610" s="5">
        <v>43936</v>
      </c>
      <c r="W2610" s="24">
        <v>1.294</v>
      </c>
      <c r="X2610" s="22">
        <v>1.3</v>
      </c>
    </row>
    <row r="2611" spans="1:24" ht="15.95" hidden="1" customHeight="1" x14ac:dyDescent="0.25">
      <c r="A2611" s="7" t="str">
        <f t="shared" si="99"/>
        <v>190310.IB</v>
      </c>
      <c r="B2611" s="3" t="s">
        <v>188</v>
      </c>
      <c r="C2611" s="3" t="s">
        <v>189</v>
      </c>
      <c r="D2611" s="5">
        <v>43874</v>
      </c>
      <c r="E2611" s="5">
        <v>43878</v>
      </c>
      <c r="F2611" s="4">
        <v>63.3</v>
      </c>
      <c r="G2611" s="4">
        <v>10</v>
      </c>
      <c r="H2611" s="3" t="s">
        <v>12</v>
      </c>
      <c r="I2611" s="3" t="s">
        <v>22</v>
      </c>
      <c r="J2611" s="4">
        <v>3.3597999999999999</v>
      </c>
      <c r="K2611" s="30">
        <v>3.68</v>
      </c>
      <c r="L2611" s="4"/>
      <c r="M2611" s="4">
        <v>14.94</v>
      </c>
      <c r="N2611" s="84">
        <f>[1]!b_anal_modidura_cnbd(A2611,D2611,1)</f>
        <v>7.5282999999999998</v>
      </c>
      <c r="O2611" s="85">
        <f>[1]!b_anal_yield_cnbd(A2611,D2611-1,1)</f>
        <v>3.3849999999999998</v>
      </c>
      <c r="P2611" s="86">
        <f>IF(U:U="国开1",0.09/N2611+J2611,IF(U:U="国开3",0.14/N2611+J2611,IF(U:U="国开5",0.24/N2611+J2611,IF(U:U="国开7",0.24/N2611+J2611,IF(U:U="国开10",0.29/N2611+J2611,IF(U:U="口行1",0.08/N2611+J2611,IF(U:U="口行2",0.08/N2611+J2611,IF(U:U="口行3",0.08/N2611+J2611,IF(U:U="口行5",0.13/N2611+J2611,IF(U:U="口行7",0.13/N2611+J2611,IF(U:U="口行10",0.18/N2611+J2611,IF(U:U="农发1",0.09/N2611+J2611,IF(U:U="农发2",0.09/N2611+J2611,IF(U:U="农发3",0.09/N2611+J2611,IF(U:U="农发5",0.14/N2611+J2611,IF(U:U="农发7",0.19/N2611+J2611,IF(U:U="农发10",0.19/N2611+J2611,IF(U:U="农发20",0.24/N2611+J2611,IF(U:U="国债1",0.05/N2611+J2611,IF(U:U="国债2",0.05/N2611+J2611,IF(U:U="国债3",0.05/N2611+J2611,IF(U:U="国开0",0,IF(U:U="农发0",0,IF(U:U="国债0",0,IF(U:U="口行0",0,0.1/N2611+J2611)))))))))))))))))))))))))</f>
        <v>3.3837097804285161</v>
      </c>
      <c r="Q2611" s="87">
        <v>3.38</v>
      </c>
      <c r="R2611" s="88">
        <f t="shared" si="94"/>
        <v>-0.12902195714836751</v>
      </c>
      <c r="S2611" s="88">
        <f t="shared" si="95"/>
        <v>0.37097804285162184</v>
      </c>
      <c r="T2611" s="15"/>
      <c r="U2611" s="1" t="str">
        <f>IF(I:I="国家开发银行","国开",IF(I:I="中国进出口银行","口行",IF(I:I="中国农业发展银行","农发","国债")))&amp;IF(G:G&lt;1,"0",G2611)</f>
        <v>口行10</v>
      </c>
      <c r="V2611" s="5">
        <v>43943</v>
      </c>
      <c r="W2611" s="21">
        <v>1.2197</v>
      </c>
      <c r="X2611" s="22">
        <v>1.2</v>
      </c>
    </row>
    <row r="2612" spans="1:24" ht="15.95" hidden="1" customHeight="1" x14ac:dyDescent="0.25">
      <c r="A2612" s="7" t="str">
        <f t="shared" si="99"/>
        <v>190310.IB</v>
      </c>
      <c r="B2612" s="3" t="s">
        <v>224</v>
      </c>
      <c r="C2612" s="3" t="s">
        <v>225</v>
      </c>
      <c r="D2612" s="5">
        <v>43881</v>
      </c>
      <c r="E2612" s="5">
        <v>43885</v>
      </c>
      <c r="F2612" s="4">
        <v>72.8</v>
      </c>
      <c r="G2612" s="4">
        <v>10</v>
      </c>
      <c r="H2612" s="3" t="s">
        <v>12</v>
      </c>
      <c r="I2612" s="3" t="s">
        <v>22</v>
      </c>
      <c r="J2612" s="4">
        <v>3.3881999999999999</v>
      </c>
      <c r="K2612" s="30">
        <v>4.07</v>
      </c>
      <c r="L2612" s="4"/>
      <c r="M2612" s="4">
        <v>20.190000000000001</v>
      </c>
      <c r="N2612" s="84">
        <f>[1]!b_anal_modidura_cnbd(A2612,D2612,1)</f>
        <v>7.5052000000000003</v>
      </c>
      <c r="O2612" s="85">
        <f>[1]!b_anal_yield_cnbd(A2612,D2612-1,1)</f>
        <v>3.4</v>
      </c>
      <c r="P2612" s="86">
        <f>IF(U:U="国开1",0.09/N2612+J2612,IF(U:U="国开3",0.14/N2612+J2612,IF(U:U="国开5",0.24/N2612+J2612,IF(U:U="国开7",0.24/N2612+J2612,IF(U:U="国开10",0.29/N2612+J2612,IF(U:U="口行1",0.08/N2612+J2612,IF(U:U="口行2",0.08/N2612+J2612,IF(U:U="口行3",0.08/N2612+J2612,IF(U:U="口行5",0.13/N2612+J2612,IF(U:U="口行7",0.13/N2612+J2612,IF(U:U="口行10",0.18/N2612+J2612,IF(U:U="农发1",0.09/N2612+J2612,IF(U:U="农发2",0.09/N2612+J2612,IF(U:U="农发3",0.09/N2612+J2612,IF(U:U="农发5",0.14/N2612+J2612,IF(U:U="农发7",0.19/N2612+J2612,IF(U:U="农发10",0.19/N2612+J2612,IF(U:U="农发20",0.24/N2612+J2612,IF(U:U="国债1",0.05/N2612+J2612,IF(U:U="国债2",0.05/N2612+J2612,IF(U:U="国债3",0.05/N2612+J2612,IF(U:U="国开0",0,IF(U:U="农发0",0,IF(U:U="国债0",0,IF(U:U="口行0",0,0.1/N2612+J2612)))))))))))))))))))))))))</f>
        <v>3.412183371529073</v>
      </c>
      <c r="Q2612" s="87">
        <v>3.4075000000000002</v>
      </c>
      <c r="R2612" s="88">
        <f t="shared" si="94"/>
        <v>1.2183371529073117</v>
      </c>
      <c r="S2612" s="88">
        <f t="shared" si="95"/>
        <v>0.46833715290728328</v>
      </c>
      <c r="T2612" s="15"/>
      <c r="U2612" s="1" t="str">
        <f>IF(I:I="国家开发银行","国开",IF(I:I="中国进出口银行","口行",IF(I:I="中国农业发展银行","农发","国债")))&amp;IF(G:G&lt;1,"0",G2612)</f>
        <v>口行10</v>
      </c>
      <c r="V2612" s="5">
        <v>43950</v>
      </c>
      <c r="W2612" s="21">
        <v>1.1791</v>
      </c>
      <c r="X2612" s="22">
        <v>1.23</v>
      </c>
    </row>
    <row r="2613" spans="1:24" ht="15.95" hidden="1" customHeight="1" x14ac:dyDescent="0.25">
      <c r="A2613" s="7" t="str">
        <f t="shared" si="99"/>
        <v>190310.IB</v>
      </c>
      <c r="B2613" s="3" t="s">
        <v>256</v>
      </c>
      <c r="C2613" s="3" t="s">
        <v>257</v>
      </c>
      <c r="D2613" s="5">
        <v>43888</v>
      </c>
      <c r="E2613" s="5">
        <v>43892</v>
      </c>
      <c r="F2613" s="4">
        <v>77.7</v>
      </c>
      <c r="G2613" s="4">
        <v>10</v>
      </c>
      <c r="H2613" s="3" t="s">
        <v>12</v>
      </c>
      <c r="I2613" s="3" t="s">
        <v>22</v>
      </c>
      <c r="J2613" s="4">
        <v>3.3167</v>
      </c>
      <c r="K2613" s="30">
        <v>3.98</v>
      </c>
      <c r="L2613" s="4"/>
      <c r="M2613" s="4">
        <v>1.3</v>
      </c>
      <c r="N2613" s="84">
        <f>[1]!b_anal_modidura_cnbd(A2613,D2613,1)</f>
        <v>7.4981</v>
      </c>
      <c r="O2613" s="85">
        <f>[1]!b_anal_yield_cnbd(A2613,D2613-1,1)</f>
        <v>3.3451</v>
      </c>
      <c r="P2613" s="86">
        <f>IF(U:U="国开1",0.09/N2613+J2613,IF(U:U="国开3",0.14/N2613+J2613,IF(U:U="国开5",0.24/N2613+J2613,IF(U:U="国开7",0.24/N2613+J2613,IF(U:U="国开10",0.29/N2613+J2613,IF(U:U="口行1",0.08/N2613+J2613,IF(U:U="口行2",0.08/N2613+J2613,IF(U:U="口行3",0.08/N2613+J2613,IF(U:U="口行5",0.13/N2613+J2613,IF(U:U="口行7",0.13/N2613+J2613,IF(U:U="口行10",0.18/N2613+J2613,IF(U:U="农发1",0.09/N2613+J2613,IF(U:U="农发2",0.09/N2613+J2613,IF(U:U="农发3",0.09/N2613+J2613,IF(U:U="农发5",0.14/N2613+J2613,IF(U:U="农发7",0.19/N2613+J2613,IF(U:U="农发10",0.19/N2613+J2613,IF(U:U="农发20",0.24/N2613+J2613,IF(U:U="国债1",0.05/N2613+J2613,IF(U:U="国债2",0.05/N2613+J2613,IF(U:U="国债3",0.05/N2613+J2613,IF(U:U="国开0",0,IF(U:U="农发0",0,IF(U:U="国债0",0,IF(U:U="口行0",0,0.1/N2613+J2613)))))))))))))))))))))))))</f>
        <v>3.3407060815406568</v>
      </c>
      <c r="Q2613" s="87">
        <v>3.34</v>
      </c>
      <c r="R2613" s="88">
        <f t="shared" si="94"/>
        <v>-0.43939184593431158</v>
      </c>
      <c r="S2613" s="88">
        <f t="shared" si="95"/>
        <v>7.0608154065698869E-2</v>
      </c>
      <c r="T2613" s="15"/>
      <c r="U2613" s="1" t="str">
        <f>IF(I:I="国家开发银行","国开",IF(I:I="中国进出口银行","口行",IF(I:I="中国农业发展银行","农发","国债")))&amp;IF(G:G&lt;1,"0",G2613)</f>
        <v>口行10</v>
      </c>
      <c r="V2613" s="5">
        <v>43957</v>
      </c>
      <c r="W2613" s="21">
        <v>1.2339</v>
      </c>
      <c r="X2613" s="22">
        <v>1.25</v>
      </c>
    </row>
    <row r="2614" spans="1:24" ht="15.95" hidden="1" customHeight="1" x14ac:dyDescent="0.25">
      <c r="A2614" s="7" t="str">
        <f t="shared" si="99"/>
        <v>190310.IB</v>
      </c>
      <c r="B2614" s="3" t="s">
        <v>307</v>
      </c>
      <c r="C2614" s="3" t="s">
        <v>308</v>
      </c>
      <c r="D2614" s="5">
        <v>43895</v>
      </c>
      <c r="E2614" s="5">
        <v>43899</v>
      </c>
      <c r="F2614" s="4">
        <v>65.3</v>
      </c>
      <c r="G2614" s="4">
        <v>10</v>
      </c>
      <c r="H2614" s="3" t="s">
        <v>12</v>
      </c>
      <c r="I2614" s="3" t="s">
        <v>22</v>
      </c>
      <c r="J2614" s="4">
        <v>3.2454999999999998</v>
      </c>
      <c r="K2614" s="30">
        <v>3.31</v>
      </c>
      <c r="L2614" s="4"/>
      <c r="M2614" s="4">
        <v>1.2</v>
      </c>
      <c r="N2614" s="84">
        <f>[1]!b_anal_modidura_cnbd(A2614,D2614,1)</f>
        <v>7.4874000000000001</v>
      </c>
      <c r="O2614" s="85">
        <f>[1]!b_anal_yield_cnbd(A2614,D2614-1,1)</f>
        <v>3.27</v>
      </c>
      <c r="P2614" s="86">
        <f>IF(U:U="国开1",0.09/N2614+J2614,IF(U:U="国开3",0.14/N2614+J2614,IF(U:U="国开5",0.24/N2614+J2614,IF(U:U="国开7",0.24/N2614+J2614,IF(U:U="国开10",0.29/N2614+J2614,IF(U:U="口行1",0.08/N2614+J2614,IF(U:U="口行2",0.08/N2614+J2614,IF(U:U="口行3",0.08/N2614+J2614,IF(U:U="口行5",0.13/N2614+J2614,IF(U:U="口行7",0.13/N2614+J2614,IF(U:U="口行10",0.18/N2614+J2614,IF(U:U="农发1",0.09/N2614+J2614,IF(U:U="农发2",0.09/N2614+J2614,IF(U:U="农发3",0.09/N2614+J2614,IF(U:U="农发5",0.14/N2614+J2614,IF(U:U="农发7",0.19/N2614+J2614,IF(U:U="农发10",0.19/N2614+J2614,IF(U:U="农发20",0.24/N2614+J2614,IF(U:U="国债1",0.05/N2614+J2614,IF(U:U="国债2",0.05/N2614+J2614,IF(U:U="国债3",0.05/N2614+J2614,IF(U:U="国开0",0,IF(U:U="农发0",0,IF(U:U="国债0",0,IF(U:U="口行0",0,0.1/N2614+J2614)))))))))))))))))))))))))</f>
        <v>3.2695403878515905</v>
      </c>
      <c r="Q2614" s="87">
        <v>3.2774999999999999</v>
      </c>
      <c r="R2614" s="88">
        <f t="shared" si="94"/>
        <v>-4.5961214840950504E-2</v>
      </c>
      <c r="S2614" s="88">
        <f t="shared" si="95"/>
        <v>-0.79596121484093452</v>
      </c>
      <c r="T2614" s="15"/>
      <c r="U2614" s="1" t="str">
        <f>IF(I:I="国家开发银行","国开",IF(I:I="中国进出口银行","口行",IF(I:I="中国农业发展银行","农发","国债")))&amp;IF(G:G&lt;1,"0",G2614)</f>
        <v>口行10</v>
      </c>
      <c r="V2614" s="5">
        <v>43964</v>
      </c>
      <c r="W2614" s="21">
        <v>1.3032999999999999</v>
      </c>
      <c r="X2614" s="22">
        <v>1.42</v>
      </c>
    </row>
    <row r="2615" spans="1:24" ht="15.95" hidden="1" customHeight="1" x14ac:dyDescent="0.25">
      <c r="A2615" s="7" t="str">
        <f t="shared" si="99"/>
        <v>190310.IB</v>
      </c>
      <c r="B2615" s="3" t="s">
        <v>351</v>
      </c>
      <c r="C2615" s="3" t="s">
        <v>352</v>
      </c>
      <c r="D2615" s="5">
        <v>43902</v>
      </c>
      <c r="E2615" s="5">
        <v>43906</v>
      </c>
      <c r="F2615" s="4">
        <v>80.400000000000006</v>
      </c>
      <c r="G2615" s="4">
        <v>10</v>
      </c>
      <c r="H2615" s="3" t="s">
        <v>12</v>
      </c>
      <c r="I2615" s="3" t="s">
        <v>22</v>
      </c>
      <c r="J2615" s="4">
        <v>3.1646999999999998</v>
      </c>
      <c r="K2615" s="30">
        <v>3.34</v>
      </c>
      <c r="L2615" s="4"/>
      <c r="M2615" s="4">
        <v>3.74</v>
      </c>
      <c r="N2615" s="84">
        <f>[1]!b_anal_modidura_cnbd(A2615,D2615,1)</f>
        <v>7.4770000000000003</v>
      </c>
      <c r="O2615" s="85">
        <f>[1]!b_anal_yield_cnbd(A2615,D2615-1,1)</f>
        <v>3.1949999999999998</v>
      </c>
      <c r="P2615" s="86">
        <f>IF(U:U="国开1",0.09/N2615+J2615,IF(U:U="国开3",0.14/N2615+J2615,IF(U:U="国开5",0.24/N2615+J2615,IF(U:U="国开7",0.24/N2615+J2615,IF(U:U="国开10",0.29/N2615+J2615,IF(U:U="口行1",0.08/N2615+J2615,IF(U:U="口行2",0.08/N2615+J2615,IF(U:U="口行3",0.08/N2615+J2615,IF(U:U="口行5",0.13/N2615+J2615,IF(U:U="口行7",0.13/N2615+J2615,IF(U:U="口行10",0.18/N2615+J2615,IF(U:U="农发1",0.09/N2615+J2615,IF(U:U="农发2",0.09/N2615+J2615,IF(U:U="农发3",0.09/N2615+J2615,IF(U:U="农发5",0.14/N2615+J2615,IF(U:U="农发7",0.19/N2615+J2615,IF(U:U="农发10",0.19/N2615+J2615,IF(U:U="农发20",0.24/N2615+J2615,IF(U:U="国债1",0.05/N2615+J2615,IF(U:U="国债2",0.05/N2615+J2615,IF(U:U="国债3",0.05/N2615+J2615,IF(U:U="国开0",0,IF(U:U="农发0",0,IF(U:U="国债0",0,IF(U:U="口行0",0,0.1/N2615+J2615)))))))))))))))))))))))))</f>
        <v>3.1887738264009626</v>
      </c>
      <c r="Q2615" s="87">
        <v>3.1949999999999998</v>
      </c>
      <c r="R2615" s="88">
        <f t="shared" si="94"/>
        <v>-0.62261735990372102</v>
      </c>
      <c r="S2615" s="88">
        <f t="shared" si="95"/>
        <v>-0.62261735990372102</v>
      </c>
      <c r="T2615" s="15"/>
      <c r="U2615" s="1" t="str">
        <f>IF(I:I="国家开发银行","国开",IF(I:I="中国进出口银行","口行",IF(I:I="中国农业发展银行","农发","国债")))&amp;IF(G:G&lt;1,"0",G2615)</f>
        <v>口行10</v>
      </c>
      <c r="V2615" s="5">
        <v>43971</v>
      </c>
      <c r="W2615" s="21" t="e">
        <v>#NAME?</v>
      </c>
      <c r="X2615" s="22">
        <v>1.48</v>
      </c>
    </row>
    <row r="2616" spans="1:24" ht="15.95" hidden="1" customHeight="1" x14ac:dyDescent="0.25">
      <c r="A2616" s="7" t="str">
        <f>B2616</f>
        <v>200310.IB</v>
      </c>
      <c r="B2616" s="3" t="s">
        <v>388</v>
      </c>
      <c r="C2616" s="3" t="s">
        <v>389</v>
      </c>
      <c r="D2616" s="5">
        <v>43909</v>
      </c>
      <c r="E2616" s="5">
        <v>43913</v>
      </c>
      <c r="F2616" s="4">
        <v>74</v>
      </c>
      <c r="G2616" s="4">
        <v>10</v>
      </c>
      <c r="H2616" s="3" t="s">
        <v>12</v>
      </c>
      <c r="I2616" s="3" t="s">
        <v>22</v>
      </c>
      <c r="J2616" s="10">
        <f>[1]!b_info_couponrate(B2616)</f>
        <v>3.23</v>
      </c>
      <c r="K2616" s="30">
        <v>4.3899999999999997</v>
      </c>
      <c r="L2616" s="4"/>
      <c r="M2616" s="4">
        <v>1.39</v>
      </c>
      <c r="N2616" s="84">
        <f>[1]!b_anal_modidura_cnbd(A2616,E2616,1)</f>
        <v>8.4323999999999995</v>
      </c>
      <c r="O2616" s="89">
        <v>3.2850000000000001</v>
      </c>
      <c r="P2616" s="86">
        <f>IF(U:U="国开1",0.09/N2616+J2616,IF(U:U="国开3",0.14/N2616+J2616,IF(U:U="国开5",0.24/N2616+J2616,IF(U:U="国开7",0.24/N2616+J2616,IF(U:U="国开10",0.29/N2616+J2616,IF(U:U="口行1",0.08/N2616+J2616,IF(U:U="口行2",0.08/N2616+J2616,IF(U:U="口行3",0.08/N2616+J2616,IF(U:U="口行5",0.13/N2616+J2616,IF(U:U="口行7",0.13/N2616+J2616,IF(U:U="口行10",0.18/N2616+J2616,IF(U:U="农发1",0.09/N2616+J2616,IF(U:U="农发2",0.09/N2616+J2616,IF(U:U="农发3",0.09/N2616+J2616,IF(U:U="农发5",0.14/N2616+J2616,IF(U:U="农发7",0.19/N2616+J2616,IF(U:U="农发10",0.19/N2616+J2616,IF(U:U="农发20",0.24/N2616+J2616,IF(U:U="国债1",0.05/N2616+J2616,IF(U:U="国债2",0.05/N2616+J2616,IF(U:U="国债3",0.05/N2616+J2616,IF(U:U="国开0",0,IF(U:U="农发0",0,IF(U:U="国债0",0,IF(U:U="口行0",0,0.1/N2616+J2616)))))))))))))))))))))))))</f>
        <v>3.2513462359470613</v>
      </c>
      <c r="Q2616" s="87">
        <v>3.2850000000000001</v>
      </c>
      <c r="R2616" s="88">
        <f t="shared" si="94"/>
        <v>-3.365376405293885</v>
      </c>
      <c r="S2616" s="88">
        <f t="shared" si="95"/>
        <v>-3.365376405293885</v>
      </c>
      <c r="T2616" s="15"/>
      <c r="U2616" s="1" t="str">
        <f>IF(I:I="国家开发银行","国开",IF(I:I="中国进出口银行","口行",IF(I:I="中国农业发展银行","农发","国债")))&amp;IF(G:G&lt;1,"0",G2616)</f>
        <v>口行10</v>
      </c>
      <c r="V2616" s="5">
        <v>43978</v>
      </c>
      <c r="W2616" s="21" t="e">
        <v>#NAME?</v>
      </c>
      <c r="X2616" s="22">
        <v>1.73</v>
      </c>
    </row>
    <row r="2617" spans="1:24" ht="15.95" hidden="1" customHeight="1" x14ac:dyDescent="0.25">
      <c r="A2617" s="7" t="str">
        <f t="shared" ref="A2617:A2626" si="100">LEFT(B2617,IFERROR(FIND("X",B2617,7),FIND("Z",B2617,7))-1)&amp;".IB"</f>
        <v>200310.IB</v>
      </c>
      <c r="B2617" s="3" t="s">
        <v>428</v>
      </c>
      <c r="C2617" s="3" t="s">
        <v>429</v>
      </c>
      <c r="D2617" s="5">
        <v>43916</v>
      </c>
      <c r="E2617" s="5">
        <v>43920</v>
      </c>
      <c r="F2617" s="4">
        <v>85.4</v>
      </c>
      <c r="G2617" s="4">
        <v>10</v>
      </c>
      <c r="H2617" s="3" t="s">
        <v>12</v>
      </c>
      <c r="I2617" s="3" t="s">
        <v>22</v>
      </c>
      <c r="J2617" s="4">
        <v>3.1720999999999999</v>
      </c>
      <c r="K2617" s="30">
        <v>3.52</v>
      </c>
      <c r="L2617" s="4"/>
      <c r="M2617" s="4">
        <v>8</v>
      </c>
      <c r="N2617" s="84">
        <f>[1]!b_anal_modidura_cnbd(A2617,D2617,1)</f>
        <v>8.4276999999999997</v>
      </c>
      <c r="O2617" s="85">
        <f>[1]!b_anal_yield_cnbd(A2617,D2617-1,1)</f>
        <v>3.2052</v>
      </c>
      <c r="P2617" s="86">
        <f>IF(U:U="国开1",0.09/N2617+J2617,IF(U:U="国开3",0.14/N2617+J2617,IF(U:U="国开5",0.24/N2617+J2617,IF(U:U="国开7",0.24/N2617+J2617,IF(U:U="国开10",0.29/N2617+J2617,IF(U:U="口行1",0.08/N2617+J2617,IF(U:U="口行2",0.08/N2617+J2617,IF(U:U="口行3",0.08/N2617+J2617,IF(U:U="口行5",0.13/N2617+J2617,IF(U:U="口行7",0.13/N2617+J2617,IF(U:U="口行10",0.18/N2617+J2617,IF(U:U="农发1",0.09/N2617+J2617,IF(U:U="农发2",0.09/N2617+J2617,IF(U:U="农发3",0.09/N2617+J2617,IF(U:U="农发5",0.14/N2617+J2617,IF(U:U="农发7",0.19/N2617+J2617,IF(U:U="农发10",0.19/N2617+J2617,IF(U:U="农发20",0.24/N2617+J2617,IF(U:U="国债1",0.05/N2617+J2617,IF(U:U="国债2",0.05/N2617+J2617,IF(U:U="国债3",0.05/N2617+J2617,IF(U:U="国开0",0,IF(U:U="农发0",0,IF(U:U="国债0",0,IF(U:U="口行0",0,0.1/N2617+J2617)))))))))))))))))))))))))</f>
        <v>3.1934581404179077</v>
      </c>
      <c r="Q2617" s="87">
        <v>3.2</v>
      </c>
      <c r="R2617" s="88">
        <f t="shared" si="94"/>
        <v>-1.1741859582092395</v>
      </c>
      <c r="S2617" s="88">
        <f t="shared" si="95"/>
        <v>-0.65418595820925241</v>
      </c>
      <c r="T2617" s="15"/>
      <c r="U2617" s="1" t="str">
        <f>IF(I:I="国家开发银行","国开",IF(I:I="中国进出口银行","口行",IF(I:I="中国农业发展银行","农发","国债")))&amp;IF(G:G&lt;1,"0",G2617)</f>
        <v>口行10</v>
      </c>
      <c r="V2617" s="5">
        <v>43985</v>
      </c>
      <c r="W2617" s="21" t="e">
        <v>#NAME?</v>
      </c>
      <c r="X2617" s="22">
        <v>2.0499999999999998</v>
      </c>
    </row>
    <row r="2618" spans="1:24" ht="15.95" hidden="1" customHeight="1" x14ac:dyDescent="0.25">
      <c r="A2618" s="7" t="str">
        <f t="shared" si="100"/>
        <v>200310.IB</v>
      </c>
      <c r="B2618" s="3" t="s">
        <v>469</v>
      </c>
      <c r="C2618" s="3" t="s">
        <v>470</v>
      </c>
      <c r="D2618" s="5">
        <v>43923</v>
      </c>
      <c r="E2618" s="5">
        <v>43928</v>
      </c>
      <c r="F2618" s="4">
        <v>70</v>
      </c>
      <c r="G2618" s="4">
        <v>10</v>
      </c>
      <c r="H2618" s="3" t="s">
        <v>12</v>
      </c>
      <c r="I2618" s="3" t="s">
        <v>22</v>
      </c>
      <c r="J2618" s="4">
        <v>3.133</v>
      </c>
      <c r="K2618" s="30">
        <v>3.33</v>
      </c>
      <c r="L2618" s="4"/>
      <c r="M2618" s="4">
        <v>1.44</v>
      </c>
      <c r="N2618" s="84">
        <f>[1]!b_anal_modidura_cnbd(A2618,D2618,1)</f>
        <v>8.4133999999999993</v>
      </c>
      <c r="O2618" s="85">
        <f>[1]!b_anal_yield_cnbd(A2618,D2618-1,1)</f>
        <v>3.1475</v>
      </c>
      <c r="P2618" s="86">
        <f>IF(U:U="国开1",0.09/N2618+J2618,IF(U:U="国开3",0.14/N2618+J2618,IF(U:U="国开5",0.24/N2618+J2618,IF(U:U="国开7",0.24/N2618+J2618,IF(U:U="国开10",0.29/N2618+J2618,IF(U:U="口行1",0.08/N2618+J2618,IF(U:U="口行2",0.08/N2618+J2618,IF(U:U="口行3",0.08/N2618+J2618,IF(U:U="口行5",0.13/N2618+J2618,IF(U:U="口行7",0.13/N2618+J2618,IF(U:U="口行10",0.18/N2618+J2618,IF(U:U="农发1",0.09/N2618+J2618,IF(U:U="农发2",0.09/N2618+J2618,IF(U:U="农发3",0.09/N2618+J2618,IF(U:U="农发5",0.14/N2618+J2618,IF(U:U="农发7",0.19/N2618+J2618,IF(U:U="农发10",0.19/N2618+J2618,IF(U:U="农发20",0.24/N2618+J2618,IF(U:U="国债1",0.05/N2618+J2618,IF(U:U="国债2",0.05/N2618+J2618,IF(U:U="国债3",0.05/N2618+J2618,IF(U:U="国开0",0,IF(U:U="农发0",0,IF(U:U="国债0",0,IF(U:U="口行0",0,0.1/N2618+J2618)))))))))))))))))))))))))</f>
        <v>3.1543944421993486</v>
      </c>
      <c r="Q2618" s="87">
        <v>3.16</v>
      </c>
      <c r="R2618" s="88">
        <f t="shared" ref="R2618:R2681" si="101">(P2618-O2618)*100</f>
        <v>0.68944421993486493</v>
      </c>
      <c r="S2618" s="88">
        <f t="shared" ref="S2618:S2681" si="102">(P2618-Q2618)*100</f>
        <v>-0.56055578006515283</v>
      </c>
      <c r="T2618" s="15"/>
      <c r="U2618" s="1" t="str">
        <f>IF(I:I="国家开发银行","国开",IF(I:I="中国进出口银行","口行",IF(I:I="中国农业发展银行","农发","国债")))&amp;IF(G:G&lt;1,"0",G2618)</f>
        <v>口行10</v>
      </c>
      <c r="V2618" s="5">
        <v>43837</v>
      </c>
      <c r="W2618" s="1">
        <v>2.7706</v>
      </c>
      <c r="X2618" s="1">
        <v>2.78</v>
      </c>
    </row>
    <row r="2619" spans="1:24" ht="15.95" hidden="1" customHeight="1" x14ac:dyDescent="0.25">
      <c r="A2619" s="7" t="str">
        <f t="shared" si="100"/>
        <v>200310.IB</v>
      </c>
      <c r="B2619" s="3" t="s">
        <v>515</v>
      </c>
      <c r="C2619" s="3" t="s">
        <v>516</v>
      </c>
      <c r="D2619" s="5">
        <v>43930</v>
      </c>
      <c r="E2619" s="5">
        <v>43934</v>
      </c>
      <c r="F2619" s="4">
        <v>69.7</v>
      </c>
      <c r="G2619" s="4">
        <v>10</v>
      </c>
      <c r="H2619" s="3" t="s">
        <v>12</v>
      </c>
      <c r="I2619" s="3" t="s">
        <v>22</v>
      </c>
      <c r="J2619" s="4">
        <v>2.9983</v>
      </c>
      <c r="K2619" s="30">
        <v>4.17</v>
      </c>
      <c r="L2619" s="4"/>
      <c r="M2619" s="4">
        <v>11.08</v>
      </c>
      <c r="N2619" s="84">
        <f>[1]!b_anal_modidura_cnbd(A2619,D2619,1)</f>
        <v>8.4133999999999993</v>
      </c>
      <c r="O2619" s="85">
        <f>[1]!b_anal_yield_cnbd(A2619,D2619-1,1)</f>
        <v>3.0325000000000002</v>
      </c>
      <c r="P2619" s="86">
        <f>IF(U:U="国开1",0.09/N2619+J2619,IF(U:U="国开3",0.14/N2619+J2619,IF(U:U="国开5",0.24/N2619+J2619,IF(U:U="国开7",0.24/N2619+J2619,IF(U:U="国开10",0.29/N2619+J2619,IF(U:U="口行1",0.08/N2619+J2619,IF(U:U="口行2",0.08/N2619+J2619,IF(U:U="口行3",0.08/N2619+J2619,IF(U:U="口行5",0.13/N2619+J2619,IF(U:U="口行7",0.13/N2619+J2619,IF(U:U="口行10",0.18/N2619+J2619,IF(U:U="农发1",0.09/N2619+J2619,IF(U:U="农发2",0.09/N2619+J2619,IF(U:U="农发3",0.09/N2619+J2619,IF(U:U="农发5",0.14/N2619+J2619,IF(U:U="农发7",0.19/N2619+J2619,IF(U:U="农发10",0.19/N2619+J2619,IF(U:U="农发20",0.24/N2619+J2619,IF(U:U="国债1",0.05/N2619+J2619,IF(U:U="国债2",0.05/N2619+J2619,IF(U:U="国债3",0.05/N2619+J2619,IF(U:U="国开0",0,IF(U:U="农发0",0,IF(U:U="国债0",0,IF(U:U="口行0",0,0.1/N2619+J2619)))))))))))))))))))))))))</f>
        <v>3.0196944421993486</v>
      </c>
      <c r="Q2619" s="87">
        <v>3.0474999999999999</v>
      </c>
      <c r="R2619" s="88">
        <f t="shared" si="101"/>
        <v>-1.2805557800651624</v>
      </c>
      <c r="S2619" s="88">
        <f t="shared" si="102"/>
        <v>-2.7805557800651304</v>
      </c>
      <c r="T2619" s="15"/>
      <c r="U2619" s="1" t="str">
        <f>IF(I:I="国家开发银行","国开",IF(I:I="中国进出口银行","口行",IF(I:I="中国农业发展银行","农发","国债")))&amp;IF(G:G&lt;1,"0",G2619)</f>
        <v>口行10</v>
      </c>
      <c r="V2619" s="5">
        <v>43844</v>
      </c>
      <c r="W2619" s="21">
        <v>2.7675000000000001</v>
      </c>
      <c r="X2619" s="22">
        <v>2.7749999999999999</v>
      </c>
    </row>
    <row r="2620" spans="1:24" ht="15.95" hidden="1" customHeight="1" x14ac:dyDescent="0.25">
      <c r="A2620" s="7" t="str">
        <f t="shared" si="100"/>
        <v>200310.IB</v>
      </c>
      <c r="B2620" s="3" t="s">
        <v>567</v>
      </c>
      <c r="C2620" s="3" t="s">
        <v>568</v>
      </c>
      <c r="D2620" s="5">
        <v>43937</v>
      </c>
      <c r="E2620" s="5">
        <v>43941</v>
      </c>
      <c r="F2620" s="4">
        <v>80</v>
      </c>
      <c r="G2620" s="4">
        <v>10</v>
      </c>
      <c r="H2620" s="3" t="s">
        <v>12</v>
      </c>
      <c r="I2620" s="3" t="s">
        <v>22</v>
      </c>
      <c r="J2620" s="4">
        <v>2.9584999999999999</v>
      </c>
      <c r="K2620" s="30">
        <v>4.8600000000000003</v>
      </c>
      <c r="L2620" s="4"/>
      <c r="M2620" s="4">
        <v>2.62</v>
      </c>
      <c r="N2620" s="84">
        <f>[1]!b_anal_modidura_cnbd(A2620,D2620,1)</f>
        <v>8.4008000000000003</v>
      </c>
      <c r="O2620" s="85">
        <f>[1]!b_anal_yield_cnbd(A2620,D2620-1,1)</f>
        <v>3.0301</v>
      </c>
      <c r="P2620" s="86">
        <f>IF(U:U="国开1",0.09/N2620+J2620,IF(U:U="国开3",0.14/N2620+J2620,IF(U:U="国开5",0.24/N2620+J2620,IF(U:U="国开7",0.24/N2620+J2620,IF(U:U="国开10",0.29/N2620+J2620,IF(U:U="口行1",0.08/N2620+J2620,IF(U:U="口行2",0.08/N2620+J2620,IF(U:U="口行3",0.08/N2620+J2620,IF(U:U="口行5",0.13/N2620+J2620,IF(U:U="口行7",0.13/N2620+J2620,IF(U:U="口行10",0.18/N2620+J2620,IF(U:U="农发1",0.09/N2620+J2620,IF(U:U="农发2",0.09/N2620+J2620,IF(U:U="农发3",0.09/N2620+J2620,IF(U:U="农发5",0.14/N2620+J2620,IF(U:U="农发7",0.19/N2620+J2620,IF(U:U="农发10",0.19/N2620+J2620,IF(U:U="农发20",0.24/N2620+J2620,IF(U:U="国债1",0.05/N2620+J2620,IF(U:U="国债2",0.05/N2620+J2620,IF(U:U="国债3",0.05/N2620+J2620,IF(U:U="国开0",0,IF(U:U="农发0",0,IF(U:U="国债0",0,IF(U:U="口行0",0,0.1/N2620+J2620)))))))))))))))))))))))))</f>
        <v>2.9799265308065896</v>
      </c>
      <c r="Q2620" s="87">
        <v>2.9975000000000001</v>
      </c>
      <c r="R2620" s="88">
        <f t="shared" si="101"/>
        <v>-5.0173469193410369</v>
      </c>
      <c r="S2620" s="88">
        <f t="shared" si="102"/>
        <v>-1.7573469193410407</v>
      </c>
      <c r="T2620" s="15"/>
      <c r="U2620" s="1" t="str">
        <f>IF(I:I="国家开发银行","国开",IF(I:I="中国进出口银行","口行",IF(I:I="中国农业发展银行","农发","国债")))&amp;IF(G:G&lt;1,"0",G2620)</f>
        <v>口行10</v>
      </c>
      <c r="V2620" s="5">
        <v>43872</v>
      </c>
      <c r="W2620" s="21">
        <v>2.4647999999999999</v>
      </c>
      <c r="X2620" s="22">
        <v>2.4</v>
      </c>
    </row>
    <row r="2621" spans="1:24" ht="15.95" hidden="1" customHeight="1" x14ac:dyDescent="0.25">
      <c r="A2621" s="7" t="str">
        <f t="shared" si="100"/>
        <v>200310.IB</v>
      </c>
      <c r="B2621" s="3" t="s">
        <v>598</v>
      </c>
      <c r="C2621" s="3" t="s">
        <v>599</v>
      </c>
      <c r="D2621" s="5">
        <v>43944</v>
      </c>
      <c r="E2621" s="5">
        <v>43948</v>
      </c>
      <c r="F2621" s="4">
        <v>60</v>
      </c>
      <c r="G2621" s="4">
        <v>10</v>
      </c>
      <c r="H2621" s="3" t="s">
        <v>12</v>
      </c>
      <c r="I2621" s="3" t="s">
        <v>22</v>
      </c>
      <c r="J2621" s="4">
        <v>2.9908000000000001</v>
      </c>
      <c r="K2621" s="30">
        <v>3.81</v>
      </c>
      <c r="L2621" s="4"/>
      <c r="M2621" s="4">
        <v>2.38</v>
      </c>
      <c r="N2621" s="84">
        <f>[1]!b_anal_modidura_cnbd(A2621,D2621,1)</f>
        <v>8.3818000000000001</v>
      </c>
      <c r="O2621" s="85">
        <f>[1]!b_anal_yield_cnbd(A2621,D2621-1,1)</f>
        <v>3.0251000000000001</v>
      </c>
      <c r="P2621" s="86">
        <f>IF(U:U="国开1",0.09/N2621+J2621,IF(U:U="国开3",0.14/N2621+J2621,IF(U:U="国开5",0.24/N2621+J2621,IF(U:U="国开7",0.24/N2621+J2621,IF(U:U="国开10",0.29/N2621+J2621,IF(U:U="口行1",0.08/N2621+J2621,IF(U:U="口行2",0.08/N2621+J2621,IF(U:U="口行3",0.08/N2621+J2621,IF(U:U="口行5",0.13/N2621+J2621,IF(U:U="口行7",0.13/N2621+J2621,IF(U:U="口行10",0.18/N2621+J2621,IF(U:U="农发1",0.09/N2621+J2621,IF(U:U="农发2",0.09/N2621+J2621,IF(U:U="农发3",0.09/N2621+J2621,IF(U:U="农发5",0.14/N2621+J2621,IF(U:U="农发7",0.19/N2621+J2621,IF(U:U="农发10",0.19/N2621+J2621,IF(U:U="农发20",0.24/N2621+J2621,IF(U:U="国债1",0.05/N2621+J2621,IF(U:U="国债2",0.05/N2621+J2621,IF(U:U="国债3",0.05/N2621+J2621,IF(U:U="国开0",0,IF(U:U="农发0",0,IF(U:U="国债0",0,IF(U:U="口行0",0,0.1/N2621+J2621)))))))))))))))))))))))))</f>
        <v>3.0122751008136679</v>
      </c>
      <c r="Q2621" s="87">
        <v>3.0249999999999999</v>
      </c>
      <c r="R2621" s="88">
        <f t="shared" si="101"/>
        <v>-1.2824899186332228</v>
      </c>
      <c r="S2621" s="88">
        <f t="shared" si="102"/>
        <v>-1.2724899186332017</v>
      </c>
      <c r="T2621" s="15"/>
      <c r="U2621" s="1" t="str">
        <f>IF(I:I="国家开发银行","国开",IF(I:I="中国进出口银行","口行",IF(I:I="中国农业发展银行","农发","国债")))&amp;IF(G:G&lt;1,"0",G2621)</f>
        <v>口行10</v>
      </c>
      <c r="V2621" s="5">
        <v>43879</v>
      </c>
      <c r="W2621" s="21">
        <v>2.3849999999999998</v>
      </c>
      <c r="X2621" s="22">
        <v>2.3849999999999998</v>
      </c>
    </row>
    <row r="2622" spans="1:24" ht="15.95" hidden="1" customHeight="1" x14ac:dyDescent="0.25">
      <c r="A2622" s="7" t="str">
        <f t="shared" si="100"/>
        <v>200310.IB</v>
      </c>
      <c r="B2622" s="3" t="s">
        <v>666</v>
      </c>
      <c r="C2622" s="3" t="s">
        <v>667</v>
      </c>
      <c r="D2622" s="5">
        <v>43958</v>
      </c>
      <c r="E2622" s="5">
        <v>43962</v>
      </c>
      <c r="F2622" s="4">
        <v>71.400000000000006</v>
      </c>
      <c r="G2622" s="4">
        <v>10</v>
      </c>
      <c r="H2622" s="3" t="s">
        <v>12</v>
      </c>
      <c r="I2622" s="3" t="s">
        <v>22</v>
      </c>
      <c r="J2622" s="4">
        <v>3.0360999999999998</v>
      </c>
      <c r="K2622" s="30">
        <v>2.7</v>
      </c>
      <c r="L2622" s="4"/>
      <c r="M2622" s="4">
        <v>1.48</v>
      </c>
      <c r="N2622" s="84">
        <f>[1]!b_anal_modidura_cnbd(A2622,D2622,1)</f>
        <v>8.3279999999999994</v>
      </c>
      <c r="O2622" s="85">
        <f>[1]!b_anal_yield_cnbd(A2622,D2622-1,1)</f>
        <v>3.0470000000000002</v>
      </c>
      <c r="P2622" s="86">
        <f>IF(U:U="国开1",0.09/N2622+J2622,IF(U:U="国开3",0.14/N2622+J2622,IF(U:U="国开5",0.24/N2622+J2622,IF(U:U="国开7",0.24/N2622+J2622,IF(U:U="国开10",0.29/N2622+J2622,IF(U:U="口行1",0.08/N2622+J2622,IF(U:U="口行2",0.08/N2622+J2622,IF(U:U="口行3",0.08/N2622+J2622,IF(U:U="口行5",0.13/N2622+J2622,IF(U:U="口行7",0.13/N2622+J2622,IF(U:U="口行10",0.18/N2622+J2622,IF(U:U="农发1",0.09/N2622+J2622,IF(U:U="农发2",0.09/N2622+J2622,IF(U:U="农发3",0.09/N2622+J2622,IF(U:U="农发5",0.14/N2622+J2622,IF(U:U="农发7",0.19/N2622+J2622,IF(U:U="农发10",0.19/N2622+J2622,IF(U:U="农发20",0.24/N2622+J2622,IF(U:U="国债1",0.05/N2622+J2622,IF(U:U="国债2",0.05/N2622+J2622,IF(U:U="国债3",0.05/N2622+J2622,IF(U:U="国开0",0,IF(U:U="农发0",0,IF(U:U="国债0",0,IF(U:U="口行0",0,0.1/N2622+J2622)))))))))))))))))))))))))</f>
        <v>3.0577138328530258</v>
      </c>
      <c r="Q2622" s="87">
        <v>3.06</v>
      </c>
      <c r="R2622" s="88">
        <f t="shared" si="101"/>
        <v>1.0713832853025629</v>
      </c>
      <c r="S2622" s="88">
        <f t="shared" si="102"/>
        <v>-0.22861671469742717</v>
      </c>
      <c r="T2622" s="15"/>
      <c r="U2622" s="1" t="str">
        <f>IF(I:I="国家开发银行","国开",IF(I:I="中国进出口银行","口行",IF(I:I="中国农业发展银行","农发","国债")))&amp;IF(G:G&lt;1,"0",G2622)</f>
        <v>口行10</v>
      </c>
      <c r="V2622" s="5">
        <v>43886</v>
      </c>
      <c r="W2622" s="21">
        <v>2.42</v>
      </c>
      <c r="X2622" s="22">
        <v>2.42</v>
      </c>
    </row>
    <row r="2623" spans="1:24" ht="15.95" hidden="1" customHeight="1" x14ac:dyDescent="0.25">
      <c r="A2623" s="7" t="str">
        <f t="shared" si="100"/>
        <v>200310.IB</v>
      </c>
      <c r="B2623" s="3" t="s">
        <v>725</v>
      </c>
      <c r="C2623" s="3" t="s">
        <v>726</v>
      </c>
      <c r="D2623" s="5">
        <v>43965</v>
      </c>
      <c r="E2623" s="5">
        <v>43969</v>
      </c>
      <c r="F2623" s="4">
        <v>63</v>
      </c>
      <c r="G2623" s="4">
        <v>10</v>
      </c>
      <c r="H2623" s="3" t="s">
        <v>12</v>
      </c>
      <c r="I2623" s="3" t="s">
        <v>22</v>
      </c>
      <c r="J2623" s="4">
        <v>3.2035</v>
      </c>
      <c r="K2623" s="30">
        <v>3.41</v>
      </c>
      <c r="L2623" s="4"/>
      <c r="M2623" s="4">
        <v>1</v>
      </c>
      <c r="N2623" s="84">
        <f>[1]!b_anal_modidura_cnbd(A2623,D2623,1)</f>
        <v>8.2943999999999996</v>
      </c>
      <c r="O2623" s="85">
        <f>[1]!b_anal_yield_cnbd(A2623,D2623-1,1)</f>
        <v>3.22</v>
      </c>
      <c r="P2623" s="86">
        <f>IF(U:U="国开1",0.09/N2623+J2623,IF(U:U="国开3",0.14/N2623+J2623,IF(U:U="国开5",0.24/N2623+J2623,IF(U:U="国开7",0.24/N2623+J2623,IF(U:U="国开10",0.29/N2623+J2623,IF(U:U="口行1",0.08/N2623+J2623,IF(U:U="口行2",0.08/N2623+J2623,IF(U:U="口行3",0.08/N2623+J2623,IF(U:U="口行5",0.13/N2623+J2623,IF(U:U="口行7",0.13/N2623+J2623,IF(U:U="口行10",0.18/N2623+J2623,IF(U:U="农发1",0.09/N2623+J2623,IF(U:U="农发2",0.09/N2623+J2623,IF(U:U="农发3",0.09/N2623+J2623,IF(U:U="农发5",0.14/N2623+J2623,IF(U:U="农发7",0.19/N2623+J2623,IF(U:U="农发10",0.19/N2623+J2623,IF(U:U="农发20",0.24/N2623+J2623,IF(U:U="国债1",0.05/N2623+J2623,IF(U:U="国债2",0.05/N2623+J2623,IF(U:U="国债3",0.05/N2623+J2623,IF(U:U="国开0",0,IF(U:U="农发0",0,IF(U:U="国债0",0,IF(U:U="口行0",0,0.1/N2623+J2623)))))))))))))))))))))))))</f>
        <v>3.2252013888888889</v>
      </c>
      <c r="Q2623" s="87">
        <v>3.24</v>
      </c>
      <c r="R2623" s="88">
        <f t="shared" si="101"/>
        <v>0.52013888888886584</v>
      </c>
      <c r="S2623" s="88">
        <f t="shared" si="102"/>
        <v>-1.4798611111111359</v>
      </c>
      <c r="T2623" s="15"/>
      <c r="U2623" s="1" t="str">
        <f>IF(I:I="国家开发银行","国开",IF(I:I="中国进出口银行","口行",IF(I:I="中国农业发展银行","农发","国债")))&amp;IF(G:G&lt;1,"0",G2623)</f>
        <v>口行10</v>
      </c>
      <c r="V2623" s="5">
        <v>43893</v>
      </c>
      <c r="W2623" s="21">
        <v>2.3898999999999999</v>
      </c>
      <c r="X2623" s="22">
        <v>2.39</v>
      </c>
    </row>
    <row r="2624" spans="1:24" ht="15.95" hidden="1" customHeight="1" x14ac:dyDescent="0.25">
      <c r="A2624" s="7" t="str">
        <f t="shared" si="100"/>
        <v>200310.IB</v>
      </c>
      <c r="B2624" s="3" t="s">
        <v>761</v>
      </c>
      <c r="C2624" s="3" t="s">
        <v>762</v>
      </c>
      <c r="D2624" s="5">
        <v>43972</v>
      </c>
      <c r="E2624" s="5">
        <v>43976</v>
      </c>
      <c r="F2624" s="4">
        <v>83.6</v>
      </c>
      <c r="G2624" s="4">
        <v>10</v>
      </c>
      <c r="H2624" s="3" t="s">
        <v>12</v>
      </c>
      <c r="I2624" s="3" t="s">
        <v>22</v>
      </c>
      <c r="J2624" s="4">
        <v>3.2012</v>
      </c>
      <c r="K2624" s="30">
        <v>3.59</v>
      </c>
      <c r="L2624" s="4"/>
      <c r="M2624" s="4">
        <v>1.58</v>
      </c>
      <c r="N2624" s="84">
        <f>[1]!b_anal_modidura_cnbd(A2624,D2624,1)</f>
        <v>8.2728999999999999</v>
      </c>
      <c r="O2624" s="85">
        <f>[1]!b_anal_yield_cnbd(A2624,D2624-1,1)</f>
        <v>3.25</v>
      </c>
      <c r="P2624" s="86">
        <f>IF(U:U="国开1",0.09/N2624+J2624,IF(U:U="国开3",0.14/N2624+J2624,IF(U:U="国开5",0.24/N2624+J2624,IF(U:U="国开7",0.24/N2624+J2624,IF(U:U="国开10",0.29/N2624+J2624,IF(U:U="口行1",0.08/N2624+J2624,IF(U:U="口行2",0.08/N2624+J2624,IF(U:U="口行3",0.08/N2624+J2624,IF(U:U="口行5",0.13/N2624+J2624,IF(U:U="口行7",0.13/N2624+J2624,IF(U:U="口行10",0.18/N2624+J2624,IF(U:U="农发1",0.09/N2624+J2624,IF(U:U="农发2",0.09/N2624+J2624,IF(U:U="农发3",0.09/N2624+J2624,IF(U:U="农发5",0.14/N2624+J2624,IF(U:U="农发7",0.19/N2624+J2624,IF(U:U="农发10",0.19/N2624+J2624,IF(U:U="农发20",0.24/N2624+J2624,IF(U:U="国债1",0.05/N2624+J2624,IF(U:U="国债2",0.05/N2624+J2624,IF(U:U="国债3",0.05/N2624+J2624,IF(U:U="国开0",0,IF(U:U="农发0",0,IF(U:U="国债0",0,IF(U:U="口行0",0,0.1/N2624+J2624)))))))))))))))))))))))))</f>
        <v>3.2229577874747672</v>
      </c>
      <c r="Q2624" s="87">
        <v>3.23</v>
      </c>
      <c r="R2624" s="88">
        <f t="shared" si="101"/>
        <v>-2.7042212525232756</v>
      </c>
      <c r="S2624" s="88">
        <f t="shared" si="102"/>
        <v>-0.70422125252327383</v>
      </c>
      <c r="T2624" s="15"/>
      <c r="U2624" s="1" t="str">
        <f>IF(I:I="国家开发银行","国开",IF(I:I="中国进出口银行","口行",IF(I:I="中国农业发展银行","农发","国债")))&amp;IF(G:G&lt;1,"0",G2624)</f>
        <v>口行10</v>
      </c>
      <c r="V2624" s="5">
        <v>43900</v>
      </c>
      <c r="W2624" s="24">
        <v>2.3294999999999999</v>
      </c>
      <c r="X2624" s="22">
        <v>2.4</v>
      </c>
    </row>
    <row r="2625" spans="1:24" ht="15.95" hidden="1" customHeight="1" x14ac:dyDescent="0.25">
      <c r="A2625" s="7" t="str">
        <f t="shared" si="100"/>
        <v>200310.IB</v>
      </c>
      <c r="B2625" s="3" t="s">
        <v>820</v>
      </c>
      <c r="C2625" s="3" t="s">
        <v>821</v>
      </c>
      <c r="D2625" s="5">
        <v>43979</v>
      </c>
      <c r="E2625" s="5">
        <v>43983</v>
      </c>
      <c r="F2625" s="4">
        <v>90</v>
      </c>
      <c r="G2625" s="4">
        <v>10</v>
      </c>
      <c r="H2625" s="3" t="s">
        <v>12</v>
      </c>
      <c r="I2625" s="3" t="s">
        <v>22</v>
      </c>
      <c r="J2625" s="4">
        <v>3.2374000000000001</v>
      </c>
      <c r="K2625" s="30">
        <v>3.78</v>
      </c>
      <c r="L2625" s="4"/>
      <c r="M2625" s="4">
        <v>19.54</v>
      </c>
      <c r="N2625" s="84">
        <f>[1]!b_anal_modidura_cnbd(A2625,D2625,1)</f>
        <v>8.2492999999999999</v>
      </c>
      <c r="O2625" s="85">
        <f>[1]!b_anal_yield_cnbd(A2625,D2625-1,1)</f>
        <v>3.28</v>
      </c>
      <c r="P2625" s="86">
        <f>IF(U:U="国开1",0.09/N2625+J2625,IF(U:U="国开3",0.14/N2625+J2625,IF(U:U="国开5",0.24/N2625+J2625,IF(U:U="国开7",0.24/N2625+J2625,IF(U:U="国开10",0.29/N2625+J2625,IF(U:U="口行1",0.08/N2625+J2625,IF(U:U="口行2",0.08/N2625+J2625,IF(U:U="口行3",0.08/N2625+J2625,IF(U:U="口行5",0.13/N2625+J2625,IF(U:U="口行7",0.13/N2625+J2625,IF(U:U="口行10",0.18/N2625+J2625,IF(U:U="农发1",0.09/N2625+J2625,IF(U:U="农发2",0.09/N2625+J2625,IF(U:U="农发3",0.09/N2625+J2625,IF(U:U="农发5",0.14/N2625+J2625,IF(U:U="农发7",0.19/N2625+J2625,IF(U:U="农发10",0.19/N2625+J2625,IF(U:U="农发20",0.24/N2625+J2625,IF(U:U="国债1",0.05/N2625+J2625,IF(U:U="国债2",0.05/N2625+J2625,IF(U:U="国债3",0.05/N2625+J2625,IF(U:U="国开0",0,IF(U:U="农发0",0,IF(U:U="国债0",0,IF(U:U="口行0",0,0.1/N2625+J2625)))))))))))))))))))))))))</f>
        <v>3.2592200332149397</v>
      </c>
      <c r="Q2625" s="87">
        <v>3.27</v>
      </c>
      <c r="R2625" s="88">
        <f t="shared" si="101"/>
        <v>-2.0779966785060111</v>
      </c>
      <c r="S2625" s="88">
        <f t="shared" si="102"/>
        <v>-1.0779966785060324</v>
      </c>
      <c r="T2625" s="15"/>
      <c r="U2625" s="1" t="str">
        <f>IF(I:I="国家开发银行","国开",IF(I:I="中国进出口银行","口行",IF(I:I="中国农业发展银行","农发","国债")))&amp;IF(G:G&lt;1,"0",G2625)</f>
        <v>口行10</v>
      </c>
      <c r="V2625" s="5">
        <v>43907</v>
      </c>
      <c r="W2625" s="21">
        <v>2.3932000000000002</v>
      </c>
      <c r="X2625" s="22">
        <v>2.41</v>
      </c>
    </row>
    <row r="2626" spans="1:24" ht="15.95" hidden="1" customHeight="1" x14ac:dyDescent="0.25">
      <c r="A2626" s="7" t="str">
        <f t="shared" si="100"/>
        <v>200310.IB</v>
      </c>
      <c r="B2626" s="3" t="s">
        <v>856</v>
      </c>
      <c r="C2626" s="3" t="s">
        <v>857</v>
      </c>
      <c r="D2626" s="5">
        <v>43986</v>
      </c>
      <c r="E2626" s="5">
        <v>43990</v>
      </c>
      <c r="F2626" s="4">
        <v>83</v>
      </c>
      <c r="G2626" s="4">
        <v>10</v>
      </c>
      <c r="H2626" s="3" t="s">
        <v>12</v>
      </c>
      <c r="I2626" s="3" t="s">
        <v>22</v>
      </c>
      <c r="J2626" s="4">
        <v>3.3714</v>
      </c>
      <c r="K2626" s="30">
        <v>3.06</v>
      </c>
      <c r="L2626" s="4"/>
      <c r="M2626" s="4">
        <v>19.38</v>
      </c>
      <c r="N2626" s="84">
        <f>[1]!b_anal_modidura_cnbd(A2626,D2626,1)</f>
        <v>8.2114999999999991</v>
      </c>
      <c r="O2626" s="85">
        <f>[1]!b_anal_yield_cnbd(A2626,D2626-1,1)</f>
        <v>3.38</v>
      </c>
      <c r="P2626" s="86">
        <f>IF(U:U="国开1",0.09/N2626+J2626,IF(U:U="国开3",0.14/N2626+J2626,IF(U:U="国开5",0.24/N2626+J2626,IF(U:U="国开7",0.24/N2626+J2626,IF(U:U="国开10",0.29/N2626+J2626,IF(U:U="口行1",0.08/N2626+J2626,IF(U:U="口行2",0.08/N2626+J2626,IF(U:U="口行3",0.08/N2626+J2626,IF(U:U="口行5",0.13/N2626+J2626,IF(U:U="口行7",0.13/N2626+J2626,IF(U:U="口行10",0.18/N2626+J2626,IF(U:U="农发1",0.09/N2626+J2626,IF(U:U="农发2",0.09/N2626+J2626,IF(U:U="农发3",0.09/N2626+J2626,IF(U:U="农发5",0.14/N2626+J2626,IF(U:U="农发7",0.19/N2626+J2626,IF(U:U="农发10",0.19/N2626+J2626,IF(U:U="农发20",0.24/N2626+J2626,IF(U:U="国债1",0.05/N2626+J2626,IF(U:U="国债2",0.05/N2626+J2626,IF(U:U="国债3",0.05/N2626+J2626,IF(U:U="国开0",0,IF(U:U="农发0",0,IF(U:U="国债0",0,IF(U:U="口行0",0,0.1/N2626+J2626)))))))))))))))))))))))))</f>
        <v>3.3933204773792851</v>
      </c>
      <c r="Q2626" s="87">
        <v>3.4</v>
      </c>
      <c r="R2626" s="88">
        <f t="shared" si="101"/>
        <v>1.3320477379285212</v>
      </c>
      <c r="S2626" s="88">
        <f t="shared" si="102"/>
        <v>-0.66795226207148062</v>
      </c>
      <c r="T2626" s="15"/>
      <c r="U2626" s="1" t="str">
        <f>IF(I:I="国家开发银行","国开",IF(I:I="中国进出口银行","口行",IF(I:I="中国农业发展银行","农发","国债")))&amp;IF(G:G&lt;1,"0",G2626)</f>
        <v>口行10</v>
      </c>
      <c r="V2626" s="5">
        <v>43914</v>
      </c>
      <c r="W2626" s="21">
        <v>2.3498999999999999</v>
      </c>
      <c r="X2626" s="22">
        <v>2.33</v>
      </c>
    </row>
    <row r="2627" spans="1:24" ht="15.95" hidden="1" customHeight="1" x14ac:dyDescent="0.25">
      <c r="A2627" s="7" t="s">
        <v>388</v>
      </c>
      <c r="B2627" s="6" t="s">
        <v>1012</v>
      </c>
      <c r="C2627" s="6" t="s">
        <v>1013</v>
      </c>
      <c r="D2627" s="33">
        <v>43993</v>
      </c>
      <c r="E2627" s="33">
        <v>43994</v>
      </c>
      <c r="F2627" s="45">
        <v>50</v>
      </c>
      <c r="G2627" s="45">
        <v>10</v>
      </c>
      <c r="H2627" s="6" t="s">
        <v>12</v>
      </c>
      <c r="I2627" s="6" t="s">
        <v>22</v>
      </c>
      <c r="J2627" s="45">
        <v>3.3561999999999999</v>
      </c>
      <c r="K2627" s="30">
        <v>3.7</v>
      </c>
      <c r="L2627" s="45"/>
      <c r="M2627" s="45">
        <v>1.45</v>
      </c>
      <c r="N2627" s="84">
        <f>[1]!b_anal_modidura_cnbd(A2627,E2627,1)</f>
        <v>8.2003000000000004</v>
      </c>
      <c r="O2627" s="85">
        <f>[1]!b_anal_yield_cnbd(A2627,D2627-1,1)</f>
        <v>3.41</v>
      </c>
      <c r="P2627" s="86">
        <f>IF(U:U="国开1",0.09/N2627+J2627,IF(U:U="国开3",0.14/N2627+J2627,IF(U:U="国开5",0.24/N2627+J2627,IF(U:U="国开7",0.24/N2627+J2627,IF(U:U="国开10",0.29/N2627+J2627,IF(U:U="口行1",0.08/N2627+J2627,IF(U:U="口行2",0.08/N2627+J2627,IF(U:U="口行3",0.08/N2627+J2627,IF(U:U="口行5",0.13/N2627+J2627,IF(U:U="口行7",0.13/N2627+J2627,IF(U:U="口行10",0.18/N2627+J2627,IF(U:U="农发1",0.09/N2627+J2627,IF(U:U="农发2",0.09/N2627+J2627,IF(U:U="农发3",0.09/N2627+J2627,IF(U:U="农发5",0.14/N2627+J2627,IF(U:U="农发7",0.19/N2627+J2627,IF(U:U="农发10",0.19/N2627+J2627,IF(U:U="农发20",0.24/N2627+J2627,IF(U:U="国债1",0.05/N2627+J2627,IF(U:U="国债2",0.05/N2627+J2627,IF(U:U="国债3",0.05/N2627+J2627,IF(U:U="国开0",0,IF(U:U="农发0",0,IF(U:U="国债0",0,IF(U:U="口行0",0,0.1/N2627+J2627)))))))))))))))))))))))))</f>
        <v>3.3781504164481784</v>
      </c>
      <c r="Q2627" s="87">
        <v>3.3782000000000001</v>
      </c>
      <c r="R2627" s="88">
        <f t="shared" si="101"/>
        <v>-3.184958355182177</v>
      </c>
      <c r="S2627" s="88">
        <f t="shared" si="102"/>
        <v>-4.9583551821719141E-3</v>
      </c>
      <c r="T2627" s="15"/>
      <c r="U2627" s="1" t="str">
        <f>IF(I:I="国家开发银行","国开",IF(I:I="中国进出口银行","口行",IF(I:I="中国农业发展银行","农发","国债")))&amp;IF(G:G&lt;1,"0",G2627)</f>
        <v>口行10</v>
      </c>
      <c r="V2627" s="5">
        <v>43921</v>
      </c>
      <c r="W2627" s="21">
        <v>2.2646999999999999</v>
      </c>
      <c r="X2627" s="22">
        <v>2.2400000000000002</v>
      </c>
    </row>
    <row r="2628" spans="1:24" ht="15.95" hidden="1" customHeight="1" x14ac:dyDescent="0.25">
      <c r="A2628" s="7" t="s">
        <v>388</v>
      </c>
      <c r="B2628" s="6" t="s">
        <v>1131</v>
      </c>
      <c r="C2628" s="6" t="s">
        <v>1132</v>
      </c>
      <c r="D2628" s="33">
        <v>44000</v>
      </c>
      <c r="E2628" s="33">
        <v>44001</v>
      </c>
      <c r="F2628" s="45">
        <v>60</v>
      </c>
      <c r="G2628" s="45">
        <v>10</v>
      </c>
      <c r="H2628" s="6" t="s">
        <v>12</v>
      </c>
      <c r="I2628" s="6" t="s">
        <v>22</v>
      </c>
      <c r="J2628" s="45">
        <v>3.3935</v>
      </c>
      <c r="K2628" s="30">
        <v>2.33</v>
      </c>
      <c r="L2628" s="45"/>
      <c r="M2628" s="45">
        <v>4.63</v>
      </c>
      <c r="N2628" s="84">
        <f>[1]!b_anal_modidura_cnbd(A2628,E2628,1)</f>
        <v>8.1731999999999996</v>
      </c>
      <c r="O2628" s="85">
        <f>[1]!b_anal_yield_cnbd(A2628,D2628-1,1)</f>
        <v>3.42</v>
      </c>
      <c r="P2628" s="86">
        <f>IF(U:U="国开1",0.09/N2628+J2628,IF(U:U="国开3",0.14/N2628+J2628,IF(U:U="国开5",0.24/N2628+J2628,IF(U:U="国开7",0.24/N2628+J2628,IF(U:U="国开10",0.29/N2628+J2628,IF(U:U="口行1",0.08/N2628+J2628,IF(U:U="口行2",0.08/N2628+J2628,IF(U:U="口行3",0.08/N2628+J2628,IF(U:U="口行5",0.13/N2628+J2628,IF(U:U="口行7",0.13/N2628+J2628,IF(U:U="口行10",0.18/N2628+J2628,IF(U:U="农发1",0.09/N2628+J2628,IF(U:U="农发2",0.09/N2628+J2628,IF(U:U="农发3",0.09/N2628+J2628,IF(U:U="农发5",0.14/N2628+J2628,IF(U:U="农发7",0.19/N2628+J2628,IF(U:U="农发10",0.19/N2628+J2628,IF(U:U="农发20",0.24/N2628+J2628,IF(U:U="国债1",0.05/N2628+J2628,IF(U:U="国债2",0.05/N2628+J2628,IF(U:U="国债3",0.05/N2628+J2628,IF(U:U="国开0",0,IF(U:U="农发0",0,IF(U:U="国债0",0,IF(U:U="口行0",0,0.1/N2628+J2628)))))))))))))))))))))))))</f>
        <v>3.4155231977683158</v>
      </c>
      <c r="Q2628" s="87">
        <v>3.4</v>
      </c>
      <c r="R2628" s="88">
        <f t="shared" si="101"/>
        <v>-0.44768022316841183</v>
      </c>
      <c r="S2628" s="88">
        <f t="shared" si="102"/>
        <v>1.5523197768315899</v>
      </c>
      <c r="T2628" s="15"/>
      <c r="U2628" s="1" t="str">
        <f>IF(I:I="国家开发银行","国开",IF(I:I="中国进出口银行","口行",IF(I:I="中国农业发展银行","农发","国债")))&amp;IF(G:G&lt;1,"0",G2628)</f>
        <v>口行10</v>
      </c>
      <c r="V2628" s="5">
        <v>43928</v>
      </c>
      <c r="W2628" s="21">
        <v>2.1699000000000002</v>
      </c>
      <c r="X2628" s="22">
        <v>1.9</v>
      </c>
    </row>
    <row r="2629" spans="1:24" ht="15.95" hidden="1" customHeight="1" x14ac:dyDescent="0.25">
      <c r="A2629" s="7" t="s">
        <v>388</v>
      </c>
      <c r="B2629" s="6" t="s">
        <v>1166</v>
      </c>
      <c r="C2629" s="6" t="s">
        <v>1167</v>
      </c>
      <c r="D2629" s="33">
        <v>44005</v>
      </c>
      <c r="E2629" s="33">
        <v>44006</v>
      </c>
      <c r="F2629" s="45">
        <v>50</v>
      </c>
      <c r="G2629" s="45">
        <v>10</v>
      </c>
      <c r="H2629" s="6" t="s">
        <v>12</v>
      </c>
      <c r="I2629" s="6" t="s">
        <v>22</v>
      </c>
      <c r="J2629" s="45">
        <v>3.4584000000000001</v>
      </c>
      <c r="K2629" s="30">
        <v>6.42</v>
      </c>
      <c r="L2629" s="45"/>
      <c r="M2629" s="45">
        <v>1.93</v>
      </c>
      <c r="N2629" s="84">
        <f>[1]!b_anal_modidura_cnbd(A2629,E2629,1)</f>
        <v>8.1549999999999994</v>
      </c>
      <c r="O2629" s="85">
        <f>[1]!b_anal_yield_cnbd(A2629,D2629-1,1)</f>
        <v>3.43</v>
      </c>
      <c r="P2629" s="86">
        <f>IF(U:U="国开1",0.09/N2629+J2629,IF(U:U="国开3",0.14/N2629+J2629,IF(U:U="国开5",0.24/N2629+J2629,IF(U:U="国开7",0.24/N2629+J2629,IF(U:U="国开10",0.29/N2629+J2629,IF(U:U="口行1",0.08/N2629+J2629,IF(U:U="口行2",0.08/N2629+J2629,IF(U:U="口行3",0.08/N2629+J2629,IF(U:U="口行5",0.13/N2629+J2629,IF(U:U="口行7",0.13/N2629+J2629,IF(U:U="口行10",0.18/N2629+J2629,IF(U:U="农发1",0.09/N2629+J2629,IF(U:U="农发2",0.09/N2629+J2629,IF(U:U="农发3",0.09/N2629+J2629,IF(U:U="农发5",0.14/N2629+J2629,IF(U:U="农发7",0.19/N2629+J2629,IF(U:U="农发10",0.19/N2629+J2629,IF(U:U="农发20",0.24/N2629+J2629,IF(U:U="国债1",0.05/N2629+J2629,IF(U:U="国债2",0.05/N2629+J2629,IF(U:U="国债3",0.05/N2629+J2629,IF(U:U="国开0",0,IF(U:U="农发0",0,IF(U:U="国债0",0,IF(U:U="口行0",0,0.1/N2629+J2629)))))))))))))))))))))))))</f>
        <v>3.4804723482526061</v>
      </c>
      <c r="Q2629" s="87">
        <v>3.47</v>
      </c>
      <c r="R2629" s="88">
        <f t="shared" si="101"/>
        <v>5.0472348252605936</v>
      </c>
      <c r="S2629" s="88">
        <f t="shared" si="102"/>
        <v>1.0472348252605901</v>
      </c>
      <c r="T2629" s="15"/>
      <c r="U2629" s="1" t="str">
        <f>IF(I:I="国家开发银行","国开",IF(I:I="中国进出口银行","口行",IF(I:I="中国农业发展银行","农发","国债")))&amp;IF(G:G&lt;1,"0",G2629)</f>
        <v>口行10</v>
      </c>
      <c r="V2629" s="5">
        <v>43935</v>
      </c>
      <c r="W2629" s="21">
        <v>1.7857000000000001</v>
      </c>
      <c r="X2629" s="22">
        <v>1.72</v>
      </c>
    </row>
    <row r="2630" spans="1:24" ht="15.95" hidden="1" customHeight="1" x14ac:dyDescent="0.25">
      <c r="A2630" s="7" t="str">
        <f>B2630</f>
        <v>200401.IB</v>
      </c>
      <c r="B2630" s="3" t="s">
        <v>57</v>
      </c>
      <c r="C2630" s="3" t="s">
        <v>58</v>
      </c>
      <c r="D2630" s="5">
        <v>43838</v>
      </c>
      <c r="E2630" s="5">
        <v>43840</v>
      </c>
      <c r="F2630" s="4">
        <v>60</v>
      </c>
      <c r="G2630" s="4">
        <v>1</v>
      </c>
      <c r="H2630" s="3" t="s">
        <v>25</v>
      </c>
      <c r="I2630" s="3" t="s">
        <v>41</v>
      </c>
      <c r="J2630" s="10">
        <f>[1]!b_info_couponrate(B2630)</f>
        <v>2.37</v>
      </c>
      <c r="K2630" s="30">
        <v>2.15</v>
      </c>
      <c r="L2630" s="4"/>
      <c r="M2630" s="4">
        <v>24.5</v>
      </c>
      <c r="N2630" s="84">
        <f>[1]!b_anal_modidura_cnbd(A2630,E2630,1)</f>
        <v>0.97589999999999999</v>
      </c>
      <c r="O2630" s="89">
        <v>2.4820000000000002</v>
      </c>
      <c r="P2630" s="86">
        <f>IF(U:U="国开1",0.09/N2630+J2630,IF(U:U="国开3",0.14/N2630+J2630,IF(U:U="国开5",0.24/N2630+J2630,IF(U:U="国开7",0.24/N2630+J2630,IF(U:U="国开10",0.29/N2630+J2630,IF(U:U="口行1",0.08/N2630+J2630,IF(U:U="口行2",0.08/N2630+J2630,IF(U:U="口行3",0.08/N2630+J2630,IF(U:U="口行5",0.13/N2630+J2630,IF(U:U="口行7",0.13/N2630+J2630,IF(U:U="口行10",0.18/N2630+J2630,IF(U:U="农发1",0.09/N2630+J2630,IF(U:U="农发2",0.09/N2630+J2630,IF(U:U="农发3",0.09/N2630+J2630,IF(U:U="农发5",0.14/N2630+J2630,IF(U:U="农发7",0.19/N2630+J2630,IF(U:U="农发10",0.19/N2630+J2630,IF(U:U="农发20",0.24/N2630+J2630,IF(U:U="国债1",0.05/N2630+J2630,IF(U:U="国债2",0.05/N2630+J2630,IF(U:U="国债3",0.05/N2630+J2630,IF(U:U="国开0",0,IF(U:U="农发0",0,IF(U:U="国债0",0,IF(U:U="口行0",0,0.1/N2630+J2630)))))))))))))))))))))))))</f>
        <v>2.4622225637872734</v>
      </c>
      <c r="Q2630" s="87">
        <v>2.48</v>
      </c>
      <c r="R2630" s="88">
        <f t="shared" si="101"/>
        <v>-1.9777436212726762</v>
      </c>
      <c r="S2630" s="88">
        <f t="shared" si="102"/>
        <v>-1.7777436212726538</v>
      </c>
      <c r="T2630" s="15"/>
      <c r="U2630" s="1" t="str">
        <f>IF(I:I="国家开发银行","国开",IF(I:I="中国进出口银行","口行",IF(I:I="中国农业发展银行","农发","国债")))&amp;IF(G:G&lt;1,"0",G2630)</f>
        <v>农发1</v>
      </c>
      <c r="V2630" s="5">
        <v>43942</v>
      </c>
      <c r="W2630" s="21">
        <v>1.6808000000000001</v>
      </c>
      <c r="X2630" s="22">
        <v>1.665</v>
      </c>
    </row>
    <row r="2631" spans="1:24" ht="15.95" hidden="1" customHeight="1" x14ac:dyDescent="0.25">
      <c r="A2631" s="7" t="str">
        <f t="shared" ref="A2631:A2641" si="103">LEFT(B2631,IFERROR(FIND("X",B2631,7),FIND("Z",B2631,7))-1)&amp;".IB"</f>
        <v>200401.IB</v>
      </c>
      <c r="B2631" s="3" t="s">
        <v>101</v>
      </c>
      <c r="C2631" s="3" t="s">
        <v>102</v>
      </c>
      <c r="D2631" s="5">
        <v>43845</v>
      </c>
      <c r="E2631" s="5">
        <v>43847</v>
      </c>
      <c r="F2631" s="4">
        <v>60</v>
      </c>
      <c r="G2631" s="4">
        <v>1</v>
      </c>
      <c r="H2631" s="3" t="s">
        <v>25</v>
      </c>
      <c r="I2631" s="3" t="s">
        <v>41</v>
      </c>
      <c r="J2631" s="4">
        <v>2.3536000000000001</v>
      </c>
      <c r="K2631" s="30">
        <v>2.58</v>
      </c>
      <c r="L2631" s="4"/>
      <c r="M2631" s="4">
        <v>1.61</v>
      </c>
      <c r="N2631" s="84">
        <f>[1]!b_anal_modidura_cnbd(A2631,D2631,1)</f>
        <v>0.96289999999999998</v>
      </c>
      <c r="O2631" s="85">
        <f>[1]!b_anal_yield_cnbd(A2631,D2631-1,1)</f>
        <v>2.4491000000000001</v>
      </c>
      <c r="P2631" s="86">
        <f>IF(U:U="国开1",0.09/N2631+J2631,IF(U:U="国开3",0.14/N2631+J2631,IF(U:U="国开5",0.24/N2631+J2631,IF(U:U="国开7",0.24/N2631+J2631,IF(U:U="国开10",0.29/N2631+J2631,IF(U:U="口行1",0.08/N2631+J2631,IF(U:U="口行2",0.08/N2631+J2631,IF(U:U="口行3",0.08/N2631+J2631,IF(U:U="口行5",0.13/N2631+J2631,IF(U:U="口行7",0.13/N2631+J2631,IF(U:U="口行10",0.18/N2631+J2631,IF(U:U="农发1",0.09/N2631+J2631,IF(U:U="农发2",0.09/N2631+J2631,IF(U:U="农发3",0.09/N2631+J2631,IF(U:U="农发5",0.14/N2631+J2631,IF(U:U="农发7",0.19/N2631+J2631,IF(U:U="农发10",0.19/N2631+J2631,IF(U:U="农发20",0.24/N2631+J2631,IF(U:U="国债1",0.05/N2631+J2631,IF(U:U="国债2",0.05/N2631+J2631,IF(U:U="国债3",0.05/N2631+J2631,IF(U:U="国开0",0,IF(U:U="农发0",0,IF(U:U="国债0",0,IF(U:U="口行0",0,0.1/N2631+J2631)))))))))))))))))))))))))</f>
        <v>2.4470676498078721</v>
      </c>
      <c r="Q2631" s="87">
        <v>2.46</v>
      </c>
      <c r="R2631" s="88">
        <f t="shared" si="101"/>
        <v>-0.20323501921279963</v>
      </c>
      <c r="S2631" s="88">
        <f t="shared" si="102"/>
        <v>-1.2932350192127906</v>
      </c>
      <c r="T2631" s="15"/>
      <c r="U2631" s="1" t="str">
        <f>IF(I:I="国家开发银行","国开",IF(I:I="中国进出口银行","口行",IF(I:I="中国农业发展银行","农发","国债")))&amp;IF(G:G&lt;1,"0",G2631)</f>
        <v>农发1</v>
      </c>
      <c r="V2631" s="5">
        <v>43949</v>
      </c>
      <c r="W2631" s="21">
        <v>1.6209</v>
      </c>
      <c r="X2631" s="22">
        <v>1.62</v>
      </c>
    </row>
    <row r="2632" spans="1:24" ht="15.95" hidden="1" customHeight="1" x14ac:dyDescent="0.25">
      <c r="A2632" s="7" t="str">
        <f t="shared" si="103"/>
        <v>200401.IB</v>
      </c>
      <c r="B2632" s="3" t="s">
        <v>140</v>
      </c>
      <c r="C2632" s="3" t="s">
        <v>141</v>
      </c>
      <c r="D2632" s="5">
        <v>43866</v>
      </c>
      <c r="E2632" s="5">
        <v>43868</v>
      </c>
      <c r="F2632" s="4">
        <v>50</v>
      </c>
      <c r="G2632" s="4">
        <v>1</v>
      </c>
      <c r="H2632" s="3" t="s">
        <v>25</v>
      </c>
      <c r="I2632" s="3" t="s">
        <v>41</v>
      </c>
      <c r="J2632" s="4">
        <v>1.8833</v>
      </c>
      <c r="K2632" s="30">
        <v>13.41</v>
      </c>
      <c r="L2632" s="4"/>
      <c r="M2632" s="4">
        <v>5.94</v>
      </c>
      <c r="N2632" s="84">
        <f>[1]!b_anal_modidura_cnbd(A2632,D2632,1)</f>
        <v>0.91139999999999999</v>
      </c>
      <c r="O2632" s="85">
        <f>[1]!b_anal_yield_cnbd(A2632,D2632-1,1)</f>
        <v>2.1246</v>
      </c>
      <c r="P2632" s="86">
        <f>IF(U:U="国开1",0.09/N2632+J2632,IF(U:U="国开3",0.14/N2632+J2632,IF(U:U="国开5",0.24/N2632+J2632,IF(U:U="国开7",0.24/N2632+J2632,IF(U:U="国开10",0.29/N2632+J2632,IF(U:U="口行1",0.08/N2632+J2632,IF(U:U="口行2",0.08/N2632+J2632,IF(U:U="口行3",0.08/N2632+J2632,IF(U:U="口行5",0.13/N2632+J2632,IF(U:U="口行7",0.13/N2632+J2632,IF(U:U="口行10",0.18/N2632+J2632,IF(U:U="农发1",0.09/N2632+J2632,IF(U:U="农发2",0.09/N2632+J2632,IF(U:U="农发3",0.09/N2632+J2632,IF(U:U="农发5",0.14/N2632+J2632,IF(U:U="农发7",0.19/N2632+J2632,IF(U:U="农发10",0.19/N2632+J2632,IF(U:U="农发20",0.24/N2632+J2632,IF(U:U="国债1",0.05/N2632+J2632,IF(U:U="国债2",0.05/N2632+J2632,IF(U:U="国债3",0.05/N2632+J2632,IF(U:U="国开0",0,IF(U:U="农发0",0,IF(U:U="国债0",0,IF(U:U="口行0",0,0.1/N2632+J2632)))))))))))))))))))))))))</f>
        <v>1.9820491770901909</v>
      </c>
      <c r="Q2632" s="87">
        <v>2.12</v>
      </c>
      <c r="R2632" s="88">
        <f t="shared" si="101"/>
        <v>-14.255082290980914</v>
      </c>
      <c r="S2632" s="88">
        <f t="shared" si="102"/>
        <v>-13.79508229098092</v>
      </c>
      <c r="T2632" s="15"/>
      <c r="U2632" s="1" t="str">
        <f>IF(I:I="国家开发银行","国开",IF(I:I="中国进出口银行","口行",IF(I:I="中国农业发展银行","农发","国债")))&amp;IF(G:G&lt;1,"0",G2632)</f>
        <v>农发1</v>
      </c>
      <c r="V2632" s="5">
        <v>43963</v>
      </c>
      <c r="W2632" s="21">
        <v>1.7789999999999999</v>
      </c>
      <c r="X2632" s="22">
        <v>1.76</v>
      </c>
    </row>
    <row r="2633" spans="1:24" ht="15.95" hidden="1" customHeight="1" x14ac:dyDescent="0.25">
      <c r="A2633" s="7" t="str">
        <f t="shared" si="103"/>
        <v>200401.IB</v>
      </c>
      <c r="B2633" s="3" t="s">
        <v>172</v>
      </c>
      <c r="C2633" s="3" t="s">
        <v>173</v>
      </c>
      <c r="D2633" s="5">
        <v>43873</v>
      </c>
      <c r="E2633" s="5">
        <v>43875</v>
      </c>
      <c r="F2633" s="4">
        <v>30</v>
      </c>
      <c r="G2633" s="4">
        <v>1</v>
      </c>
      <c r="H2633" s="3" t="s">
        <v>25</v>
      </c>
      <c r="I2633" s="3" t="s">
        <v>41</v>
      </c>
      <c r="J2633" s="4">
        <v>1.7</v>
      </c>
      <c r="K2633" s="30">
        <v>5.51</v>
      </c>
      <c r="L2633" s="4"/>
      <c r="M2633" s="4">
        <v>1.39</v>
      </c>
      <c r="N2633" s="84">
        <f>[1]!b_anal_modidura_cnbd(A2633,D2633,1)</f>
        <v>0.89370000000000005</v>
      </c>
      <c r="O2633" s="85">
        <f>[1]!b_anal_yield_cnbd(A2633,D2633-1,1)</f>
        <v>1.9798</v>
      </c>
      <c r="P2633" s="86">
        <f>IF(U:U="国开1",0.09/N2633+J2633,IF(U:U="国开3",0.14/N2633+J2633,IF(U:U="国开5",0.24/N2633+J2633,IF(U:U="国开7",0.24/N2633+J2633,IF(U:U="国开10",0.29/N2633+J2633,IF(U:U="口行1",0.08/N2633+J2633,IF(U:U="口行2",0.08/N2633+J2633,IF(U:U="口行3",0.08/N2633+J2633,IF(U:U="口行5",0.13/N2633+J2633,IF(U:U="口行7",0.13/N2633+J2633,IF(U:U="口行10",0.18/N2633+J2633,IF(U:U="农发1",0.09/N2633+J2633,IF(U:U="农发2",0.09/N2633+J2633,IF(U:U="农发3",0.09/N2633+J2633,IF(U:U="农发5",0.14/N2633+J2633,IF(U:U="农发7",0.19/N2633+J2633,IF(U:U="农发10",0.19/N2633+J2633,IF(U:U="农发20",0.24/N2633+J2633,IF(U:U="国债1",0.05/N2633+J2633,IF(U:U="国债2",0.05/N2633+J2633,IF(U:U="国债3",0.05/N2633+J2633,IF(U:U="国开0",0,IF(U:U="农发0",0,IF(U:U="国债0",0,IF(U:U="口行0",0,0.1/N2633+J2633)))))))))))))))))))))))))</f>
        <v>1.8007049345417925</v>
      </c>
      <c r="Q2633" s="87">
        <v>2</v>
      </c>
      <c r="R2633" s="88">
        <f t="shared" si="101"/>
        <v>-17.909506545820754</v>
      </c>
      <c r="S2633" s="88">
        <f t="shared" si="102"/>
        <v>-19.92950654582075</v>
      </c>
      <c r="T2633" s="15"/>
      <c r="U2633" s="1" t="str">
        <f>IF(I:I="国家开发银行","国开",IF(I:I="中国进出口银行","口行",IF(I:I="中国农业发展银行","农发","国债")))&amp;IF(G:G&lt;1,"0",G2633)</f>
        <v>农发1</v>
      </c>
      <c r="V2633" s="5">
        <v>43970</v>
      </c>
      <c r="W2633" s="21">
        <v>1.8406</v>
      </c>
      <c r="X2633" s="22">
        <v>1.88</v>
      </c>
    </row>
    <row r="2634" spans="1:24" ht="15.95" hidden="1" customHeight="1" x14ac:dyDescent="0.25">
      <c r="A2634" s="7" t="str">
        <f t="shared" si="103"/>
        <v>200401.IB</v>
      </c>
      <c r="B2634" s="3" t="s">
        <v>212</v>
      </c>
      <c r="C2634" s="3" t="s">
        <v>213</v>
      </c>
      <c r="D2634" s="5">
        <v>43880</v>
      </c>
      <c r="E2634" s="5">
        <v>43882</v>
      </c>
      <c r="F2634" s="4">
        <v>30</v>
      </c>
      <c r="G2634" s="4">
        <v>1</v>
      </c>
      <c r="H2634" s="3" t="s">
        <v>25</v>
      </c>
      <c r="I2634" s="3" t="s">
        <v>41</v>
      </c>
      <c r="J2634" s="4">
        <v>1.8506</v>
      </c>
      <c r="K2634" s="30">
        <v>16.04</v>
      </c>
      <c r="L2634" s="4"/>
      <c r="M2634" s="4">
        <v>2.29</v>
      </c>
      <c r="N2634" s="84">
        <f>[1]!b_anal_modidura_cnbd(A2634,D2634,1)</f>
        <v>0.87539999999999996</v>
      </c>
      <c r="O2634" s="85">
        <f>[1]!b_anal_yield_cnbd(A2634,D2634-1,1)</f>
        <v>2</v>
      </c>
      <c r="P2634" s="86">
        <f>IF(U:U="国开1",0.09/N2634+J2634,IF(U:U="国开3",0.14/N2634+J2634,IF(U:U="国开5",0.24/N2634+J2634,IF(U:U="国开7",0.24/N2634+J2634,IF(U:U="国开10",0.29/N2634+J2634,IF(U:U="口行1",0.08/N2634+J2634,IF(U:U="口行2",0.08/N2634+J2634,IF(U:U="口行3",0.08/N2634+J2634,IF(U:U="口行5",0.13/N2634+J2634,IF(U:U="口行7",0.13/N2634+J2634,IF(U:U="口行10",0.18/N2634+J2634,IF(U:U="农发1",0.09/N2634+J2634,IF(U:U="农发2",0.09/N2634+J2634,IF(U:U="农发3",0.09/N2634+J2634,IF(U:U="农发5",0.14/N2634+J2634,IF(U:U="农发7",0.19/N2634+J2634,IF(U:U="农发10",0.19/N2634+J2634,IF(U:U="农发20",0.24/N2634+J2634,IF(U:U="国债1",0.05/N2634+J2634,IF(U:U="国债2",0.05/N2634+J2634,IF(U:U="国债3",0.05/N2634+J2634,IF(U:U="国开0",0,IF(U:U="农发0",0,IF(U:U="国债0",0,IF(U:U="口行0",0,0.1/N2634+J2634)))))))))))))))))))))))))</f>
        <v>1.9534101439342015</v>
      </c>
      <c r="Q2634" s="87">
        <v>2</v>
      </c>
      <c r="R2634" s="88">
        <f t="shared" si="101"/>
        <v>-4.6589856065798463</v>
      </c>
      <c r="S2634" s="88">
        <f t="shared" si="102"/>
        <v>-4.6589856065798463</v>
      </c>
      <c r="T2634" s="15"/>
      <c r="U2634" s="1" t="str">
        <f>IF(I:I="国家开发银行","国开",IF(I:I="中国进出口银行","口行",IF(I:I="中国农业发展银行","农发","国债")))&amp;IF(G:G&lt;1,"0",G2634)</f>
        <v>农发1</v>
      </c>
      <c r="V2634" s="5">
        <v>43977</v>
      </c>
      <c r="W2634" s="21">
        <v>1.9255</v>
      </c>
      <c r="X2634" s="22">
        <v>2.0499999999999998</v>
      </c>
    </row>
    <row r="2635" spans="1:24" ht="15.95" hidden="1" customHeight="1" x14ac:dyDescent="0.25">
      <c r="A2635" s="7" t="str">
        <f t="shared" si="103"/>
        <v>200401.IB</v>
      </c>
      <c r="B2635" s="3" t="s">
        <v>254</v>
      </c>
      <c r="C2635" s="3" t="s">
        <v>255</v>
      </c>
      <c r="D2635" s="5">
        <v>43887</v>
      </c>
      <c r="E2635" s="5">
        <v>43892</v>
      </c>
      <c r="F2635" s="4">
        <v>30</v>
      </c>
      <c r="G2635" s="4">
        <v>1</v>
      </c>
      <c r="H2635" s="3" t="s">
        <v>25</v>
      </c>
      <c r="I2635" s="3" t="s">
        <v>41</v>
      </c>
      <c r="J2635" s="4">
        <v>1.9565999999999999</v>
      </c>
      <c r="K2635" s="30">
        <v>5.83</v>
      </c>
      <c r="L2635" s="4"/>
      <c r="M2635" s="4">
        <v>1.08</v>
      </c>
      <c r="N2635" s="84">
        <f>[1]!b_anal_modidura_cnbd(A2635,D2635,1)</f>
        <v>0.85570000000000002</v>
      </c>
      <c r="O2635" s="85">
        <f>[1]!b_anal_yield_cnbd(A2635,D2635-1,1)</f>
        <v>2.1259000000000001</v>
      </c>
      <c r="P2635" s="86">
        <f>IF(U:U="国开1",0.09/N2635+J2635,IF(U:U="国开3",0.14/N2635+J2635,IF(U:U="国开5",0.24/N2635+J2635,IF(U:U="国开7",0.24/N2635+J2635,IF(U:U="国开10",0.29/N2635+J2635,IF(U:U="口行1",0.08/N2635+J2635,IF(U:U="口行2",0.08/N2635+J2635,IF(U:U="口行3",0.08/N2635+J2635,IF(U:U="口行5",0.13/N2635+J2635,IF(U:U="口行7",0.13/N2635+J2635,IF(U:U="口行10",0.18/N2635+J2635,IF(U:U="农发1",0.09/N2635+J2635,IF(U:U="农发2",0.09/N2635+J2635,IF(U:U="农发3",0.09/N2635+J2635,IF(U:U="农发5",0.14/N2635+J2635,IF(U:U="农发7",0.19/N2635+J2635,IF(U:U="农发10",0.19/N2635+J2635,IF(U:U="农发20",0.24/N2635+J2635,IF(U:U="国债1",0.05/N2635+J2635,IF(U:U="国债2",0.05/N2635+J2635,IF(U:U="国债3",0.05/N2635+J2635,IF(U:U="国开0",0,IF(U:U="农发0",0,IF(U:U="国债0",0,IF(U:U="口行0",0,0.1/N2635+J2635)))))))))))))))))))))))))</f>
        <v>2.0617770480308519</v>
      </c>
      <c r="Q2635" s="87">
        <v>2.15</v>
      </c>
      <c r="R2635" s="88">
        <f t="shared" si="101"/>
        <v>-6.412295196914819</v>
      </c>
      <c r="S2635" s="88">
        <f t="shared" si="102"/>
        <v>-8.8222951969147978</v>
      </c>
      <c r="T2635" s="15"/>
      <c r="U2635" s="1" t="str">
        <f>IF(I:I="国家开发银行","国开",IF(I:I="中国进出口银行","口行",IF(I:I="中国农业发展银行","农发","国债")))&amp;IF(G:G&lt;1,"0",G2635)</f>
        <v>农发1</v>
      </c>
      <c r="V2635" s="5">
        <v>43984</v>
      </c>
      <c r="W2635" s="21">
        <v>2.1800999999999999</v>
      </c>
      <c r="X2635" s="22">
        <v>2.38</v>
      </c>
    </row>
    <row r="2636" spans="1:24" ht="15.95" hidden="1" customHeight="1" x14ac:dyDescent="0.25">
      <c r="A2636" s="7" t="str">
        <f t="shared" si="103"/>
        <v>200401.IB</v>
      </c>
      <c r="B2636" s="3" t="s">
        <v>291</v>
      </c>
      <c r="C2636" s="3" t="s">
        <v>292</v>
      </c>
      <c r="D2636" s="5">
        <v>43894</v>
      </c>
      <c r="E2636" s="5">
        <v>43896</v>
      </c>
      <c r="F2636" s="4">
        <v>30</v>
      </c>
      <c r="G2636" s="4">
        <v>1</v>
      </c>
      <c r="H2636" s="3" t="s">
        <v>25</v>
      </c>
      <c r="I2636" s="3" t="s">
        <v>41</v>
      </c>
      <c r="J2636" s="4">
        <v>1.9483999999999999</v>
      </c>
      <c r="K2636" s="30">
        <v>13.22</v>
      </c>
      <c r="L2636" s="4"/>
      <c r="M2636" s="4">
        <v>1.71</v>
      </c>
      <c r="N2636" s="84">
        <f>[1]!b_anal_modidura_cnbd(A2636,D2636,1)</f>
        <v>0.83720000000000006</v>
      </c>
      <c r="O2636" s="85">
        <f>[1]!b_anal_yield_cnbd(A2636,D2636-1,1)</f>
        <v>2.1589</v>
      </c>
      <c r="P2636" s="86">
        <f>IF(U:U="国开1",0.09/N2636+J2636,IF(U:U="国开3",0.14/N2636+J2636,IF(U:U="国开5",0.24/N2636+J2636,IF(U:U="国开7",0.24/N2636+J2636,IF(U:U="国开10",0.29/N2636+J2636,IF(U:U="口行1",0.08/N2636+J2636,IF(U:U="口行2",0.08/N2636+J2636,IF(U:U="口行3",0.08/N2636+J2636,IF(U:U="口行5",0.13/N2636+J2636,IF(U:U="口行7",0.13/N2636+J2636,IF(U:U="口行10",0.18/N2636+J2636,IF(U:U="农发1",0.09/N2636+J2636,IF(U:U="农发2",0.09/N2636+J2636,IF(U:U="农发3",0.09/N2636+J2636,IF(U:U="农发5",0.14/N2636+J2636,IF(U:U="农发7",0.19/N2636+J2636,IF(U:U="农发10",0.19/N2636+J2636,IF(U:U="农发20",0.24/N2636+J2636,IF(U:U="国债1",0.05/N2636+J2636,IF(U:U="国债2",0.05/N2636+J2636,IF(U:U="国债3",0.05/N2636+J2636,IF(U:U="国开0",0,IF(U:U="农发0",0,IF(U:U="国债0",0,IF(U:U="口行0",0,0.1/N2636+J2636)))))))))))))))))))))))))</f>
        <v>2.0559011944577161</v>
      </c>
      <c r="Q2636" s="87">
        <v>2.145</v>
      </c>
      <c r="R2636" s="88">
        <f t="shared" si="101"/>
        <v>-10.299880554228391</v>
      </c>
      <c r="S2636" s="88">
        <f t="shared" si="102"/>
        <v>-8.9098805542283888</v>
      </c>
      <c r="T2636" s="15"/>
      <c r="U2636" s="1" t="str">
        <f>IF(I:I="国家开发银行","国开",IF(I:I="中国进出口银行","口行",IF(I:I="中国农业发展银行","农发","国债")))&amp;IF(G:G&lt;1,"0",G2636)</f>
        <v>农发1</v>
      </c>
      <c r="V2636" s="5">
        <v>43836</v>
      </c>
      <c r="W2636" s="21">
        <v>2.93</v>
      </c>
      <c r="X2636" s="22">
        <v>2.915</v>
      </c>
    </row>
    <row r="2637" spans="1:24" ht="15.95" hidden="1" customHeight="1" x14ac:dyDescent="0.25">
      <c r="A2637" s="7" t="str">
        <f t="shared" si="103"/>
        <v>200401.IB</v>
      </c>
      <c r="B2637" s="3" t="s">
        <v>333</v>
      </c>
      <c r="C2637" s="3" t="s">
        <v>334</v>
      </c>
      <c r="D2637" s="5">
        <v>43901</v>
      </c>
      <c r="E2637" s="5">
        <v>43903</v>
      </c>
      <c r="F2637" s="4">
        <v>30</v>
      </c>
      <c r="G2637" s="4">
        <v>1</v>
      </c>
      <c r="H2637" s="3" t="s">
        <v>25</v>
      </c>
      <c r="I2637" s="3" t="s">
        <v>41</v>
      </c>
      <c r="J2637" s="4">
        <v>1.8522000000000001</v>
      </c>
      <c r="K2637" s="30">
        <v>15.36</v>
      </c>
      <c r="L2637" s="4"/>
      <c r="M2637" s="4">
        <v>1.52</v>
      </c>
      <c r="N2637" s="84">
        <f>[1]!b_anal_modidura_cnbd(A2637,D2637,1)</f>
        <v>0.81910000000000005</v>
      </c>
      <c r="O2637" s="85">
        <f>[1]!b_anal_yield_cnbd(A2637,D2637-1,1)</f>
        <v>2.0589</v>
      </c>
      <c r="P2637" s="86">
        <f>IF(U:U="国开1",0.09/N2637+J2637,IF(U:U="国开3",0.14/N2637+J2637,IF(U:U="国开5",0.24/N2637+J2637,IF(U:U="国开7",0.24/N2637+J2637,IF(U:U="国开10",0.29/N2637+J2637,IF(U:U="口行1",0.08/N2637+J2637,IF(U:U="口行2",0.08/N2637+J2637,IF(U:U="口行3",0.08/N2637+J2637,IF(U:U="口行5",0.13/N2637+J2637,IF(U:U="口行7",0.13/N2637+J2637,IF(U:U="口行10",0.18/N2637+J2637,IF(U:U="农发1",0.09/N2637+J2637,IF(U:U="农发2",0.09/N2637+J2637,IF(U:U="农发3",0.09/N2637+J2637,IF(U:U="农发5",0.14/N2637+J2637,IF(U:U="农发7",0.19/N2637+J2637,IF(U:U="农发10",0.19/N2637+J2637,IF(U:U="农发20",0.24/N2637+J2637,IF(U:U="国债1",0.05/N2637+J2637,IF(U:U="国债2",0.05/N2637+J2637,IF(U:U="国债3",0.05/N2637+J2637,IF(U:U="国开0",0,IF(U:U="农发0",0,IF(U:U="国债0",0,IF(U:U="口行0",0,0.1/N2637+J2637)))))))))))))))))))))))))</f>
        <v>1.9620766939323648</v>
      </c>
      <c r="Q2637" s="87">
        <v>2.09</v>
      </c>
      <c r="R2637" s="88">
        <f t="shared" si="101"/>
        <v>-9.6823306067635109</v>
      </c>
      <c r="S2637" s="88">
        <f t="shared" si="102"/>
        <v>-12.792330606763503</v>
      </c>
      <c r="T2637" s="15"/>
      <c r="U2637" s="1" t="str">
        <f>IF(I:I="国家开发银行","国开",IF(I:I="中国进出口银行","口行",IF(I:I="中国农业发展银行","农发","国债")))&amp;IF(G:G&lt;1,"0",G2637)</f>
        <v>农发1</v>
      </c>
      <c r="V2637" s="5">
        <v>43843</v>
      </c>
      <c r="W2637" s="21">
        <v>2.9350000000000001</v>
      </c>
      <c r="X2637" s="22">
        <v>2.94</v>
      </c>
    </row>
    <row r="2638" spans="1:24" ht="15.95" hidden="1" customHeight="1" x14ac:dyDescent="0.25">
      <c r="A2638" s="7" t="str">
        <f t="shared" si="103"/>
        <v>200401.IB</v>
      </c>
      <c r="B2638" s="3" t="s">
        <v>376</v>
      </c>
      <c r="C2638" s="3" t="s">
        <v>377</v>
      </c>
      <c r="D2638" s="5">
        <v>43908</v>
      </c>
      <c r="E2638" s="5">
        <v>43910</v>
      </c>
      <c r="F2638" s="4">
        <v>20</v>
      </c>
      <c r="G2638" s="4">
        <v>1</v>
      </c>
      <c r="H2638" s="3" t="s">
        <v>25</v>
      </c>
      <c r="I2638" s="3" t="s">
        <v>41</v>
      </c>
      <c r="J2638" s="4">
        <v>1.8013999999999999</v>
      </c>
      <c r="K2638" s="30">
        <v>8.1300000000000008</v>
      </c>
      <c r="L2638" s="4"/>
      <c r="M2638" s="4">
        <v>6.25</v>
      </c>
      <c r="N2638" s="84">
        <f>[1]!b_anal_modidura_cnbd(A2638,D2638,1)</f>
        <v>0.80089999999999995</v>
      </c>
      <c r="O2638" s="85">
        <f>[1]!b_anal_yield_cnbd(A2638,D2638-1,1)</f>
        <v>2.0750000000000002</v>
      </c>
      <c r="P2638" s="86">
        <f>IF(U:U="国开1",0.09/N2638+J2638,IF(U:U="国开3",0.14/N2638+J2638,IF(U:U="国开5",0.24/N2638+J2638,IF(U:U="国开7",0.24/N2638+J2638,IF(U:U="国开10",0.29/N2638+J2638,IF(U:U="口行1",0.08/N2638+J2638,IF(U:U="口行2",0.08/N2638+J2638,IF(U:U="口行3",0.08/N2638+J2638,IF(U:U="口行5",0.13/N2638+J2638,IF(U:U="口行7",0.13/N2638+J2638,IF(U:U="口行10",0.18/N2638+J2638,IF(U:U="农发1",0.09/N2638+J2638,IF(U:U="农发2",0.09/N2638+J2638,IF(U:U="农发3",0.09/N2638+J2638,IF(U:U="农发5",0.14/N2638+J2638,IF(U:U="农发7",0.19/N2638+J2638,IF(U:U="农发10",0.19/N2638+J2638,IF(U:U="农发20",0.24/N2638+J2638,IF(U:U="国债1",0.05/N2638+J2638,IF(U:U="国债2",0.05/N2638+J2638,IF(U:U="国债3",0.05/N2638+J2638,IF(U:U="国开0",0,IF(U:U="农发0",0,IF(U:U="国债0",0,IF(U:U="口行0",0,0.1/N2638+J2638)))))))))))))))))))))))))</f>
        <v>1.9137735797228117</v>
      </c>
      <c r="Q2638" s="87">
        <v>2.0449999999999999</v>
      </c>
      <c r="R2638" s="88">
        <f t="shared" si="101"/>
        <v>-16.122642027718847</v>
      </c>
      <c r="S2638" s="88">
        <f t="shared" si="102"/>
        <v>-13.122642027718822</v>
      </c>
      <c r="T2638" s="15"/>
      <c r="U2638" s="1" t="str">
        <f>IF(I:I="国家开发银行","国开",IF(I:I="中国进出口银行","口行",IF(I:I="中国农业发展银行","农发","国债")))&amp;IF(G:G&lt;1,"0",G2638)</f>
        <v>农发1</v>
      </c>
      <c r="V2638" s="5">
        <v>43871</v>
      </c>
      <c r="W2638" s="21">
        <v>2.6934999999999998</v>
      </c>
      <c r="X2638" s="22">
        <v>2.64</v>
      </c>
    </row>
    <row r="2639" spans="1:24" ht="15.95" hidden="1" customHeight="1" x14ac:dyDescent="0.25">
      <c r="A2639" s="7" t="str">
        <f t="shared" si="103"/>
        <v>200401.IB</v>
      </c>
      <c r="B2639" s="3" t="s">
        <v>420</v>
      </c>
      <c r="C2639" s="3" t="s">
        <v>421</v>
      </c>
      <c r="D2639" s="5">
        <v>43915</v>
      </c>
      <c r="E2639" s="5">
        <v>43917</v>
      </c>
      <c r="F2639" s="4">
        <v>20</v>
      </c>
      <c r="G2639" s="4">
        <v>1</v>
      </c>
      <c r="H2639" s="3" t="s">
        <v>25</v>
      </c>
      <c r="I2639" s="3" t="s">
        <v>41</v>
      </c>
      <c r="J2639" s="4">
        <v>1.5858000000000001</v>
      </c>
      <c r="K2639" s="30">
        <v>7.14</v>
      </c>
      <c r="L2639" s="4"/>
      <c r="M2639" s="4">
        <v>5</v>
      </c>
      <c r="N2639" s="84">
        <f>[1]!b_anal_modidura_cnbd(A2639,D2639,1)</f>
        <v>0.78339999999999999</v>
      </c>
      <c r="O2639" s="85">
        <f>[1]!b_anal_yield_cnbd(A2639,D2639-1,1)</f>
        <v>1.9085000000000001</v>
      </c>
      <c r="P2639" s="86">
        <f>IF(U:U="国开1",0.09/N2639+J2639,IF(U:U="国开3",0.14/N2639+J2639,IF(U:U="国开5",0.24/N2639+J2639,IF(U:U="国开7",0.24/N2639+J2639,IF(U:U="国开10",0.29/N2639+J2639,IF(U:U="口行1",0.08/N2639+J2639,IF(U:U="口行2",0.08/N2639+J2639,IF(U:U="口行3",0.08/N2639+J2639,IF(U:U="口行5",0.13/N2639+J2639,IF(U:U="口行7",0.13/N2639+J2639,IF(U:U="口行10",0.18/N2639+J2639,IF(U:U="农发1",0.09/N2639+J2639,IF(U:U="农发2",0.09/N2639+J2639,IF(U:U="农发3",0.09/N2639+J2639,IF(U:U="农发5",0.14/N2639+J2639,IF(U:U="农发7",0.19/N2639+J2639,IF(U:U="农发10",0.19/N2639+J2639,IF(U:U="农发20",0.24/N2639+J2639,IF(U:U="国债1",0.05/N2639+J2639,IF(U:U="国债2",0.05/N2639+J2639,IF(U:U="国债3",0.05/N2639+J2639,IF(U:U="国开0",0,IF(U:U="农发0",0,IF(U:U="国债0",0,IF(U:U="口行0",0,0.1/N2639+J2639)))))))))))))))))))))))))</f>
        <v>1.7006838396732193</v>
      </c>
      <c r="Q2639" s="87">
        <v>1.88</v>
      </c>
      <c r="R2639" s="88">
        <f t="shared" si="101"/>
        <v>-20.781616032678073</v>
      </c>
      <c r="S2639" s="88">
        <f t="shared" si="102"/>
        <v>-17.931616032678054</v>
      </c>
      <c r="T2639" s="15"/>
      <c r="U2639" s="1" t="str">
        <f>IF(I:I="国家开发银行","国开",IF(I:I="中国进出口银行","口行",IF(I:I="中国农业发展银行","农发","国债")))&amp;IF(G:G&lt;1,"0",G2639)</f>
        <v>农发1</v>
      </c>
      <c r="V2639" s="5">
        <v>43878</v>
      </c>
      <c r="W2639" s="21">
        <v>2.5972</v>
      </c>
      <c r="X2639" s="22">
        <v>2.6</v>
      </c>
    </row>
    <row r="2640" spans="1:24" ht="15.95" hidden="1" customHeight="1" x14ac:dyDescent="0.25">
      <c r="A2640" s="7" t="str">
        <f t="shared" si="103"/>
        <v>200401.IB</v>
      </c>
      <c r="B2640" s="3" t="s">
        <v>454</v>
      </c>
      <c r="C2640" s="3" t="s">
        <v>455</v>
      </c>
      <c r="D2640" s="5">
        <v>43922</v>
      </c>
      <c r="E2640" s="5">
        <v>43924</v>
      </c>
      <c r="F2640" s="4">
        <v>20</v>
      </c>
      <c r="G2640" s="4">
        <v>1</v>
      </c>
      <c r="H2640" s="3" t="s">
        <v>25</v>
      </c>
      <c r="I2640" s="3" t="s">
        <v>41</v>
      </c>
      <c r="J2640" s="4">
        <v>1.4072</v>
      </c>
      <c r="K2640" s="30">
        <v>12.6</v>
      </c>
      <c r="L2640" s="4"/>
      <c r="M2640" s="4">
        <v>1.42</v>
      </c>
      <c r="N2640" s="84">
        <f>[1]!b_anal_modidura_cnbd(A2640,D2640,1)</f>
        <v>0.76549999999999996</v>
      </c>
      <c r="O2640" s="85">
        <f>[1]!b_anal_yield_cnbd(A2640,D2640-1,1)</f>
        <v>1.8086</v>
      </c>
      <c r="P2640" s="86">
        <f>IF(U:U="国开1",0.09/N2640+J2640,IF(U:U="国开3",0.14/N2640+J2640,IF(U:U="国开5",0.24/N2640+J2640,IF(U:U="国开7",0.24/N2640+J2640,IF(U:U="国开10",0.29/N2640+J2640,IF(U:U="口行1",0.08/N2640+J2640,IF(U:U="口行2",0.08/N2640+J2640,IF(U:U="口行3",0.08/N2640+J2640,IF(U:U="口行5",0.13/N2640+J2640,IF(U:U="口行7",0.13/N2640+J2640,IF(U:U="口行10",0.18/N2640+J2640,IF(U:U="农发1",0.09/N2640+J2640,IF(U:U="农发2",0.09/N2640+J2640,IF(U:U="农发3",0.09/N2640+J2640,IF(U:U="农发5",0.14/N2640+J2640,IF(U:U="农发7",0.19/N2640+J2640,IF(U:U="农发10",0.19/N2640+J2640,IF(U:U="农发20",0.24/N2640+J2640,IF(U:U="国债1",0.05/N2640+J2640,IF(U:U="国债2",0.05/N2640+J2640,IF(U:U="国债3",0.05/N2640+J2640,IF(U:U="国开0",0,IF(U:U="农发0",0,IF(U:U="国债0",0,IF(U:U="口行0",0,0.1/N2640+J2640)))))))))))))))))))))))))</f>
        <v>1.5247702155453953</v>
      </c>
      <c r="Q2640" s="87">
        <v>1.76</v>
      </c>
      <c r="R2640" s="88">
        <f t="shared" si="101"/>
        <v>-28.382978445460473</v>
      </c>
      <c r="S2640" s="88">
        <f t="shared" si="102"/>
        <v>-23.522978445460474</v>
      </c>
      <c r="T2640" s="15"/>
      <c r="U2640" s="1" t="str">
        <f>IF(I:I="国家开发银行","国开",IF(I:I="中国进出口银行","口行",IF(I:I="中国农业发展银行","农发","国债")))&amp;IF(G:G&lt;1,"0",G2640)</f>
        <v>农发1</v>
      </c>
      <c r="V2640" s="5">
        <v>43885</v>
      </c>
      <c r="W2640" s="21">
        <v>2.6572</v>
      </c>
      <c r="X2640" s="22">
        <v>2.65</v>
      </c>
    </row>
    <row r="2641" spans="1:24" ht="15.95" hidden="1" customHeight="1" x14ac:dyDescent="0.25">
      <c r="A2641" s="7" t="str">
        <f t="shared" si="103"/>
        <v>200401.IB</v>
      </c>
      <c r="B2641" s="3" t="s">
        <v>507</v>
      </c>
      <c r="C2641" s="3" t="s">
        <v>508</v>
      </c>
      <c r="D2641" s="5">
        <v>43929</v>
      </c>
      <c r="E2641" s="5">
        <v>43931</v>
      </c>
      <c r="F2641" s="4">
        <v>20</v>
      </c>
      <c r="G2641" s="4">
        <v>1</v>
      </c>
      <c r="H2641" s="3" t="s">
        <v>25</v>
      </c>
      <c r="I2641" s="3" t="s">
        <v>41</v>
      </c>
      <c r="J2641" s="4">
        <v>0.9849</v>
      </c>
      <c r="K2641" s="30">
        <v>7.14</v>
      </c>
      <c r="L2641" s="4"/>
      <c r="M2641" s="4">
        <v>1.1100000000000001</v>
      </c>
      <c r="N2641" s="84">
        <f>[1]!b_anal_modidura_cnbd(A2641,D2641,1)</f>
        <v>0.75019999999999998</v>
      </c>
      <c r="O2641" s="85">
        <f>[1]!b_anal_yield_cnbd(A2641,D2641-1,1)</f>
        <v>1.353</v>
      </c>
      <c r="P2641" s="86">
        <f>IF(U:U="国开1",0.09/N2641+J2641,IF(U:U="国开3",0.14/N2641+J2641,IF(U:U="国开5",0.24/N2641+J2641,IF(U:U="国开7",0.24/N2641+J2641,IF(U:U="国开10",0.29/N2641+J2641,IF(U:U="口行1",0.08/N2641+J2641,IF(U:U="口行2",0.08/N2641+J2641,IF(U:U="口行3",0.08/N2641+J2641,IF(U:U="口行5",0.13/N2641+J2641,IF(U:U="口行7",0.13/N2641+J2641,IF(U:U="口行10",0.18/N2641+J2641,IF(U:U="农发1",0.09/N2641+J2641,IF(U:U="农发2",0.09/N2641+J2641,IF(U:U="农发3",0.09/N2641+J2641,IF(U:U="农发5",0.14/N2641+J2641,IF(U:U="农发7",0.19/N2641+J2641,IF(U:U="农发10",0.19/N2641+J2641,IF(U:U="农发20",0.24/N2641+J2641,IF(U:U="国债1",0.05/N2641+J2641,IF(U:U="国债2",0.05/N2641+J2641,IF(U:U="国债3",0.05/N2641+J2641,IF(U:U="国开0",0,IF(U:U="农发0",0,IF(U:U="国债0",0,IF(U:U="口行0",0,0.1/N2641+J2641)))))))))))))))))))))))))</f>
        <v>1.1048680085310583</v>
      </c>
      <c r="Q2641" s="87">
        <v>1.1599999999999999</v>
      </c>
      <c r="R2641" s="88">
        <f t="shared" si="101"/>
        <v>-24.813199146894171</v>
      </c>
      <c r="S2641" s="88">
        <f t="shared" si="102"/>
        <v>-5.5131991468941655</v>
      </c>
      <c r="T2641" s="15"/>
      <c r="U2641" s="1" t="str">
        <f>IF(I:I="国家开发银行","国开",IF(I:I="中国进出口银行","口行",IF(I:I="中国农业发展银行","农发","国债")))&amp;IF(G:G&lt;1,"0",G2641)</f>
        <v>农发1</v>
      </c>
      <c r="V2641" s="5">
        <v>43892</v>
      </c>
      <c r="W2641" s="21">
        <v>2.5832999999999999</v>
      </c>
      <c r="X2641" s="22">
        <v>2.57</v>
      </c>
    </row>
    <row r="2642" spans="1:24" ht="15.95" hidden="1" customHeight="1" x14ac:dyDescent="0.25">
      <c r="A2642" s="7" t="str">
        <f>B2642</f>
        <v>200403.IB</v>
      </c>
      <c r="B2642" s="3" t="s">
        <v>549</v>
      </c>
      <c r="C2642" s="3" t="s">
        <v>550</v>
      </c>
      <c r="D2642" s="5">
        <v>43936</v>
      </c>
      <c r="E2642" s="5">
        <v>43938</v>
      </c>
      <c r="F2642" s="4">
        <v>50</v>
      </c>
      <c r="G2642" s="4">
        <v>1</v>
      </c>
      <c r="H2642" s="3" t="s">
        <v>266</v>
      </c>
      <c r="I2642" s="3" t="s">
        <v>41</v>
      </c>
      <c r="J2642" s="10">
        <f>[1]!b_info_couponrate(B2642)</f>
        <v>1.08</v>
      </c>
      <c r="K2642" s="30">
        <v>4.45</v>
      </c>
      <c r="L2642" s="4"/>
      <c r="M2642" s="4">
        <v>3</v>
      </c>
      <c r="N2642" s="84">
        <f>[1]!b_anal_modidura_cnbd(A2642,E2642,1)</f>
        <v>0.98780000000000001</v>
      </c>
      <c r="O2642" s="89">
        <v>1.294</v>
      </c>
      <c r="P2642" s="86">
        <f>IF(U:U="国开1",0.09/N2642+J2642,IF(U:U="国开3",0.14/N2642+J2642,IF(U:U="国开5",0.24/N2642+J2642,IF(U:U="国开7",0.24/N2642+J2642,IF(U:U="国开10",0.29/N2642+J2642,IF(U:U="口行1",0.08/N2642+J2642,IF(U:U="口行2",0.08/N2642+J2642,IF(U:U="口行3",0.08/N2642+J2642,IF(U:U="口行5",0.13/N2642+J2642,IF(U:U="口行7",0.13/N2642+J2642,IF(U:U="口行10",0.18/N2642+J2642,IF(U:U="农发1",0.09/N2642+J2642,IF(U:U="农发2",0.09/N2642+J2642,IF(U:U="农发3",0.09/N2642+J2642,IF(U:U="农发5",0.14/N2642+J2642,IF(U:U="农发7",0.19/N2642+J2642,IF(U:U="农发10",0.19/N2642+J2642,IF(U:U="农发20",0.24/N2642+J2642,IF(U:U="国债1",0.05/N2642+J2642,IF(U:U="国债2",0.05/N2642+J2642,IF(U:U="国债3",0.05/N2642+J2642,IF(U:U="国开0",0,IF(U:U="农发0",0,IF(U:U="国债0",0,IF(U:U="口行0",0,0.1/N2642+J2642)))))))))))))))))))))))))</f>
        <v>1.171111561044746</v>
      </c>
      <c r="Q2642" s="87">
        <v>1.3</v>
      </c>
      <c r="R2642" s="88">
        <f t="shared" si="101"/>
        <v>-12.288843895525403</v>
      </c>
      <c r="S2642" s="88">
        <f t="shared" si="102"/>
        <v>-12.888843895525405</v>
      </c>
      <c r="T2642" s="15"/>
      <c r="U2642" s="1" t="str">
        <f>IF(I:I="国家开发银行","国开",IF(I:I="中国进出口银行","口行",IF(I:I="中国农业发展银行","农发","国债")))&amp;IF(G:G&lt;1,"0",G2642)</f>
        <v>农发1</v>
      </c>
      <c r="V2642" s="5">
        <v>43899</v>
      </c>
      <c r="W2642" s="21">
        <v>2.5213999999999999</v>
      </c>
      <c r="X2642" s="22">
        <v>2.4300000000000002</v>
      </c>
    </row>
    <row r="2643" spans="1:24" ht="15.95" hidden="1" customHeight="1" x14ac:dyDescent="0.25">
      <c r="A2643" s="7" t="str">
        <f t="shared" ref="A2643:A2650" si="104">LEFT(B2643,IFERROR(FIND("X",B2643,7),FIND("Z",B2643,7))-1)&amp;".IB"</f>
        <v>200403.IB</v>
      </c>
      <c r="B2643" s="3" t="s">
        <v>592</v>
      </c>
      <c r="C2643" s="3" t="s">
        <v>593</v>
      </c>
      <c r="D2643" s="5">
        <v>43943</v>
      </c>
      <c r="E2643" s="5">
        <v>43945</v>
      </c>
      <c r="F2643" s="4">
        <v>70</v>
      </c>
      <c r="G2643" s="4">
        <v>1</v>
      </c>
      <c r="H2643" s="3" t="s">
        <v>266</v>
      </c>
      <c r="I2643" s="3" t="s">
        <v>41</v>
      </c>
      <c r="J2643" s="4">
        <v>0.97760000000000002</v>
      </c>
      <c r="K2643" s="30">
        <v>3.46</v>
      </c>
      <c r="L2643" s="4"/>
      <c r="M2643" s="4">
        <v>2.13</v>
      </c>
      <c r="N2643" s="84">
        <f>[1]!b_anal_modidura_cnbd(A2643,D2643,1)</f>
        <v>0.9748</v>
      </c>
      <c r="O2643" s="85">
        <f>[1]!b_anal_yield_cnbd(A2643,D2643-1,1)</f>
        <v>1.2197</v>
      </c>
      <c r="P2643" s="86">
        <f>IF(U:U="国开1",0.09/N2643+J2643,IF(U:U="国开3",0.14/N2643+J2643,IF(U:U="国开5",0.24/N2643+J2643,IF(U:U="国开7",0.24/N2643+J2643,IF(U:U="国开10",0.29/N2643+J2643,IF(U:U="口行1",0.08/N2643+J2643,IF(U:U="口行2",0.08/N2643+J2643,IF(U:U="口行3",0.08/N2643+J2643,IF(U:U="口行5",0.13/N2643+J2643,IF(U:U="口行7",0.13/N2643+J2643,IF(U:U="口行10",0.18/N2643+J2643,IF(U:U="农发1",0.09/N2643+J2643,IF(U:U="农发2",0.09/N2643+J2643,IF(U:U="农发3",0.09/N2643+J2643,IF(U:U="农发5",0.14/N2643+J2643,IF(U:U="农发7",0.19/N2643+J2643,IF(U:U="农发10",0.19/N2643+J2643,IF(U:U="农发20",0.24/N2643+J2643,IF(U:U="国债1",0.05/N2643+J2643,IF(U:U="国债2",0.05/N2643+J2643,IF(U:U="国债3",0.05/N2643+J2643,IF(U:U="国开0",0,IF(U:U="农发0",0,IF(U:U="国债0",0,IF(U:U="口行0",0,0.1/N2643+J2643)))))))))))))))))))))))))</f>
        <v>1.0699266311038163</v>
      </c>
      <c r="Q2643" s="87">
        <v>1.2</v>
      </c>
      <c r="R2643" s="88">
        <f t="shared" si="101"/>
        <v>-14.977336889618375</v>
      </c>
      <c r="S2643" s="88">
        <f t="shared" si="102"/>
        <v>-13.007336889618371</v>
      </c>
      <c r="T2643" s="15"/>
      <c r="U2643" s="1" t="str">
        <f>IF(I:I="国家开发银行","国开",IF(I:I="中国进出口银行","口行",IF(I:I="中国农业发展银行","农发","国债")))&amp;IF(G:G&lt;1,"0",G2643)</f>
        <v>农发1</v>
      </c>
      <c r="V2643" s="5">
        <v>43906</v>
      </c>
      <c r="W2643" s="21">
        <v>2.4900000000000002</v>
      </c>
      <c r="X2643" s="22">
        <v>2.52</v>
      </c>
    </row>
    <row r="2644" spans="1:24" ht="15.95" hidden="1" customHeight="1" x14ac:dyDescent="0.25">
      <c r="A2644" s="7" t="str">
        <f t="shared" si="104"/>
        <v>200403.IB</v>
      </c>
      <c r="B2644" s="3" t="s">
        <v>632</v>
      </c>
      <c r="C2644" s="3" t="s">
        <v>633</v>
      </c>
      <c r="D2644" s="5">
        <v>43950</v>
      </c>
      <c r="E2644" s="5">
        <v>43957</v>
      </c>
      <c r="F2644" s="4">
        <v>70</v>
      </c>
      <c r="G2644" s="4">
        <v>1</v>
      </c>
      <c r="H2644" s="3" t="s">
        <v>266</v>
      </c>
      <c r="I2644" s="3" t="s">
        <v>41</v>
      </c>
      <c r="J2644" s="4">
        <v>0.97960000000000003</v>
      </c>
      <c r="K2644" s="30">
        <v>2.88</v>
      </c>
      <c r="L2644" s="4"/>
      <c r="M2644" s="4">
        <v>18</v>
      </c>
      <c r="N2644" s="84">
        <f>[1]!b_anal_modidura_cnbd(A2644,D2644,1)</f>
        <v>0.95569999999999999</v>
      </c>
      <c r="O2644" s="85">
        <f>[1]!b_anal_yield_cnbd(A2644,D2644-1,1)</f>
        <v>1.22</v>
      </c>
      <c r="P2644" s="86">
        <f>IF(U:U="国开1",0.09/N2644+J2644,IF(U:U="国开3",0.14/N2644+J2644,IF(U:U="国开5",0.24/N2644+J2644,IF(U:U="国开7",0.24/N2644+J2644,IF(U:U="国开10",0.29/N2644+J2644,IF(U:U="口行1",0.08/N2644+J2644,IF(U:U="口行2",0.08/N2644+J2644,IF(U:U="口行3",0.08/N2644+J2644,IF(U:U="口行5",0.13/N2644+J2644,IF(U:U="口行7",0.13/N2644+J2644,IF(U:U="口行10",0.18/N2644+J2644,IF(U:U="农发1",0.09/N2644+J2644,IF(U:U="农发2",0.09/N2644+J2644,IF(U:U="农发3",0.09/N2644+J2644,IF(U:U="农发5",0.14/N2644+J2644,IF(U:U="农发7",0.19/N2644+J2644,IF(U:U="农发10",0.19/N2644+J2644,IF(U:U="农发20",0.24/N2644+J2644,IF(U:U="国债1",0.05/N2644+J2644,IF(U:U="国债2",0.05/N2644+J2644,IF(U:U="国债3",0.05/N2644+J2644,IF(U:U="国开0",0,IF(U:U="农发0",0,IF(U:U="国债0",0,IF(U:U="口行0",0,0.1/N2644+J2644)))))))))))))))))))))))))</f>
        <v>1.0737718112378363</v>
      </c>
      <c r="Q2644" s="87">
        <v>1.23</v>
      </c>
      <c r="R2644" s="88">
        <f t="shared" si="101"/>
        <v>-14.622818876216371</v>
      </c>
      <c r="S2644" s="88">
        <f t="shared" si="102"/>
        <v>-15.622818876216371</v>
      </c>
      <c r="T2644" s="15"/>
      <c r="U2644" s="1" t="str">
        <f>IF(I:I="国家开发银行","国开",IF(I:I="中国进出口银行","口行",IF(I:I="中国农业发展银行","农发","国债")))&amp;IF(G:G&lt;1,"0",G2644)</f>
        <v>农发1</v>
      </c>
      <c r="V2644" s="5">
        <v>43913</v>
      </c>
      <c r="W2644" s="21">
        <v>2.4912000000000001</v>
      </c>
      <c r="X2644" s="22">
        <v>2.4350000000000001</v>
      </c>
    </row>
    <row r="2645" spans="1:24" ht="15.95" hidden="1" customHeight="1" x14ac:dyDescent="0.25">
      <c r="A2645" s="7" t="str">
        <f t="shared" si="104"/>
        <v>200403.IB</v>
      </c>
      <c r="B2645" s="3" t="s">
        <v>648</v>
      </c>
      <c r="C2645" s="3" t="s">
        <v>649</v>
      </c>
      <c r="D2645" s="5">
        <v>43957</v>
      </c>
      <c r="E2645" s="5">
        <v>43959</v>
      </c>
      <c r="F2645" s="4">
        <v>50</v>
      </c>
      <c r="G2645" s="4">
        <v>1</v>
      </c>
      <c r="H2645" s="3" t="s">
        <v>266</v>
      </c>
      <c r="I2645" s="3" t="s">
        <v>41</v>
      </c>
      <c r="J2645" s="4">
        <v>1.0923</v>
      </c>
      <c r="K2645" s="30">
        <v>3.2</v>
      </c>
      <c r="L2645" s="4"/>
      <c r="M2645" s="4">
        <v>1.1399999999999999</v>
      </c>
      <c r="N2645" s="84">
        <f>[1]!b_anal_modidura_cnbd(A2645,D2645,1)</f>
        <v>0.93679999999999997</v>
      </c>
      <c r="O2645" s="85">
        <f>[1]!b_anal_yield_cnbd(A2645,D2645-6,1)</f>
        <v>1.2339</v>
      </c>
      <c r="P2645" s="86">
        <f>IF(U:U="国开1",0.09/N2645+J2645,IF(U:U="国开3",0.14/N2645+J2645,IF(U:U="国开5",0.24/N2645+J2645,IF(U:U="国开7",0.24/N2645+J2645,IF(U:U="国开10",0.29/N2645+J2645,IF(U:U="口行1",0.08/N2645+J2645,IF(U:U="口行2",0.08/N2645+J2645,IF(U:U="口行3",0.08/N2645+J2645,IF(U:U="口行5",0.13/N2645+J2645,IF(U:U="口行7",0.13/N2645+J2645,IF(U:U="口行10",0.18/N2645+J2645,IF(U:U="农发1",0.09/N2645+J2645,IF(U:U="农发2",0.09/N2645+J2645,IF(U:U="农发3",0.09/N2645+J2645,IF(U:U="农发5",0.14/N2645+J2645,IF(U:U="农发7",0.19/N2645+J2645,IF(U:U="农发10",0.19/N2645+J2645,IF(U:U="农发20",0.24/N2645+J2645,IF(U:U="国债1",0.05/N2645+J2645,IF(U:U="国债2",0.05/N2645+J2645,IF(U:U="国债3",0.05/N2645+J2645,IF(U:U="国开0",0,IF(U:U="农发0",0,IF(U:U="国债0",0,IF(U:U="口行0",0,0.1/N2645+J2645)))))))))))))))))))))))))</f>
        <v>1.1883717335610591</v>
      </c>
      <c r="Q2645" s="87">
        <v>1.25</v>
      </c>
      <c r="R2645" s="88">
        <f t="shared" si="101"/>
        <v>-4.5528266438940923</v>
      </c>
      <c r="S2645" s="88">
        <f t="shared" si="102"/>
        <v>-6.1628266438940926</v>
      </c>
      <c r="T2645" s="15"/>
      <c r="U2645" s="1" t="str">
        <f>IF(I:I="国家开发银行","国开",IF(I:I="中国进出口银行","口行",IF(I:I="中国农业发展银行","农发","国债")))&amp;IF(G:G&lt;1,"0",G2645)</f>
        <v>农发1</v>
      </c>
      <c r="V2645" s="5">
        <v>43920</v>
      </c>
      <c r="W2645" s="24">
        <v>2.3127</v>
      </c>
      <c r="X2645" s="22">
        <v>2.2949999999999999</v>
      </c>
    </row>
    <row r="2646" spans="1:24" ht="15.95" hidden="1" customHeight="1" x14ac:dyDescent="0.25">
      <c r="A2646" s="7" t="str">
        <f t="shared" si="104"/>
        <v>200403.IB</v>
      </c>
      <c r="B2646" s="3" t="s">
        <v>705</v>
      </c>
      <c r="C2646" s="3" t="s">
        <v>706</v>
      </c>
      <c r="D2646" s="5">
        <v>43964</v>
      </c>
      <c r="E2646" s="5">
        <v>43966</v>
      </c>
      <c r="F2646" s="4">
        <v>70</v>
      </c>
      <c r="G2646" s="4">
        <v>1</v>
      </c>
      <c r="H2646" s="3" t="s">
        <v>266</v>
      </c>
      <c r="I2646" s="3" t="s">
        <v>41</v>
      </c>
      <c r="J2646" s="4">
        <v>1.2990999999999999</v>
      </c>
      <c r="K2646" s="30">
        <v>3</v>
      </c>
      <c r="L2646" s="4"/>
      <c r="M2646" s="4">
        <v>1.85</v>
      </c>
      <c r="N2646" s="84">
        <f>[1]!b_anal_modidura_cnbd(A2646,D2646,1)</f>
        <v>0.91679999999999995</v>
      </c>
      <c r="O2646" s="85">
        <f>[1]!b_anal_yield_cnbd(A2646,D2646-1,1)</f>
        <v>1.36</v>
      </c>
      <c r="P2646" s="86">
        <f>IF(U:U="国开1",0.09/N2646+J2646,IF(U:U="国开3",0.14/N2646+J2646,IF(U:U="国开5",0.24/N2646+J2646,IF(U:U="国开7",0.24/N2646+J2646,IF(U:U="国开10",0.29/N2646+J2646,IF(U:U="口行1",0.08/N2646+J2646,IF(U:U="口行2",0.08/N2646+J2646,IF(U:U="口行3",0.08/N2646+J2646,IF(U:U="口行5",0.13/N2646+J2646,IF(U:U="口行7",0.13/N2646+J2646,IF(U:U="口行10",0.18/N2646+J2646,IF(U:U="农发1",0.09/N2646+J2646,IF(U:U="农发2",0.09/N2646+J2646,IF(U:U="农发3",0.09/N2646+J2646,IF(U:U="农发5",0.14/N2646+J2646,IF(U:U="农发7",0.19/N2646+J2646,IF(U:U="农发10",0.19/N2646+J2646,IF(U:U="农发20",0.24/N2646+J2646,IF(U:U="国债1",0.05/N2646+J2646,IF(U:U="国债2",0.05/N2646+J2646,IF(U:U="国债3",0.05/N2646+J2646,IF(U:U="国开0",0,IF(U:U="农发0",0,IF(U:U="国债0",0,IF(U:U="口行0",0,0.1/N2646+J2646)))))))))))))))))))))))))</f>
        <v>1.3972675392670157</v>
      </c>
      <c r="Q2646" s="87">
        <v>1.42</v>
      </c>
      <c r="R2646" s="88">
        <f t="shared" si="101"/>
        <v>3.7267539267015648</v>
      </c>
      <c r="S2646" s="88">
        <f t="shared" si="102"/>
        <v>-2.2732460732984183</v>
      </c>
      <c r="T2646" s="15"/>
      <c r="U2646" s="1" t="str">
        <f>IF(I:I="国家开发银行","国开",IF(I:I="中国进出口银行","口行",IF(I:I="中国农业发展银行","农发","国债")))&amp;IF(G:G&lt;1,"0",G2646)</f>
        <v>农发1</v>
      </c>
      <c r="V2646" s="5">
        <v>43929</v>
      </c>
      <c r="W2646" s="21">
        <v>2.0002</v>
      </c>
      <c r="X2646" s="22">
        <v>1.87</v>
      </c>
    </row>
    <row r="2647" spans="1:24" ht="15.95" hidden="1" customHeight="1" x14ac:dyDescent="0.25">
      <c r="A2647" s="7" t="str">
        <f t="shared" si="104"/>
        <v>200403.IB</v>
      </c>
      <c r="B2647" s="3" t="s">
        <v>757</v>
      </c>
      <c r="C2647" s="3" t="s">
        <v>758</v>
      </c>
      <c r="D2647" s="5">
        <v>43971</v>
      </c>
      <c r="E2647" s="5">
        <v>43973</v>
      </c>
      <c r="F2647" s="4">
        <v>70</v>
      </c>
      <c r="G2647" s="4">
        <v>1</v>
      </c>
      <c r="H2647" s="3" t="s">
        <v>266</v>
      </c>
      <c r="I2647" s="3" t="s">
        <v>911</v>
      </c>
      <c r="J2647" s="4">
        <v>1.3804000000000001</v>
      </c>
      <c r="K2647" s="30">
        <v>2.13</v>
      </c>
      <c r="L2647" s="4"/>
      <c r="M2647" s="4">
        <v>38.33</v>
      </c>
      <c r="N2647" s="84">
        <f>[1]!b_anal_modidura_cnbd(A2647,D2647,1)</f>
        <v>0.89739999999999998</v>
      </c>
      <c r="O2647" s="85">
        <f>[1]!b_anal_yield_cnbd(A2647,D2647-1,1)</f>
        <v>1.48</v>
      </c>
      <c r="P2647" s="86">
        <f>IF(U:U="国开1",0.09/N2647+J2647,IF(U:U="国开3",0.14/N2647+J2647,IF(U:U="国开5",0.24/N2647+J2647,IF(U:U="国开7",0.24/N2647+J2647,IF(U:U="国开10",0.29/N2647+J2647,IF(U:U="口行1",0.08/N2647+J2647,IF(U:U="口行2",0.08/N2647+J2647,IF(U:U="口行3",0.08/N2647+J2647,IF(U:U="口行5",0.13/N2647+J2647,IF(U:U="口行7",0.13/N2647+J2647,IF(U:U="口行10",0.18/N2647+J2647,IF(U:U="农发1",0.09/N2647+J2647,IF(U:U="农发2",0.09/N2647+J2647,IF(U:U="农发3",0.09/N2647+J2647,IF(U:U="农发5",0.14/N2647+J2647,IF(U:U="农发7",0.19/N2647+J2647,IF(U:U="农发10",0.19/N2647+J2647,IF(U:U="农发20",0.24/N2647+J2647,IF(U:U="国债1",0.05/N2647+J2647,IF(U:U="国债2",0.05/N2647+J2647,IF(U:U="国债3",0.05/N2647+J2647,IF(U:U="国开0",0,IF(U:U="农发0",0,IF(U:U="国债0",0,IF(U:U="口行0",0,0.1/N2647+J2647)))))))))))))))))))))))))</f>
        <v>1.4806897258747493</v>
      </c>
      <c r="Q2647" s="87">
        <v>1.48</v>
      </c>
      <c r="R2647" s="88">
        <f t="shared" si="101"/>
        <v>6.8972587474935843E-2</v>
      </c>
      <c r="S2647" s="88">
        <f t="shared" si="102"/>
        <v>6.8972587474935843E-2</v>
      </c>
      <c r="T2647" s="15"/>
      <c r="U2647" s="1" t="str">
        <f>IF(I:I="国家开发银行","国开",IF(I:I="中国进出口银行","口行",IF(I:I="中国农业发展银行","农发","国债")))&amp;IF(G:G&lt;1,"0",G2647)</f>
        <v>农发1</v>
      </c>
      <c r="V2647" s="5">
        <v>43934</v>
      </c>
      <c r="W2647" s="21">
        <v>1.8909</v>
      </c>
      <c r="X2647" s="22">
        <v>1.91</v>
      </c>
    </row>
    <row r="2648" spans="1:24" ht="15.95" hidden="1" customHeight="1" x14ac:dyDescent="0.25">
      <c r="A2648" s="7" t="str">
        <f t="shared" si="104"/>
        <v>200403.IB</v>
      </c>
      <c r="B2648" s="3" t="s">
        <v>799</v>
      </c>
      <c r="C2648" s="3" t="s">
        <v>800</v>
      </c>
      <c r="D2648" s="5">
        <v>43978</v>
      </c>
      <c r="E2648" s="5">
        <v>43983</v>
      </c>
      <c r="F2648" s="4">
        <v>70</v>
      </c>
      <c r="G2648" s="4">
        <v>1</v>
      </c>
      <c r="H2648" s="3" t="s">
        <v>266</v>
      </c>
      <c r="I2648" s="3" t="s">
        <v>41</v>
      </c>
      <c r="J2648" s="4">
        <v>1.6113</v>
      </c>
      <c r="K2648" s="30">
        <v>5.6</v>
      </c>
      <c r="L2648" s="4"/>
      <c r="M2648" s="4">
        <v>10.14</v>
      </c>
      <c r="N2648" s="84">
        <f>[1]!b_anal_modidura_cnbd(A2648,D2648,1)</f>
        <v>0.877</v>
      </c>
      <c r="O2648" s="85">
        <f>[1]!b_anal_yield_cnbd(A2648,D2648-1,1)</f>
        <v>1.6084000000000001</v>
      </c>
      <c r="P2648" s="86">
        <f>IF(U:U="国开1",0.09/N2648+J2648,IF(U:U="国开3",0.14/N2648+J2648,IF(U:U="国开5",0.24/N2648+J2648,IF(U:U="国开7",0.24/N2648+J2648,IF(U:U="国开10",0.29/N2648+J2648,IF(U:U="口行1",0.08/N2648+J2648,IF(U:U="口行2",0.08/N2648+J2648,IF(U:U="口行3",0.08/N2648+J2648,IF(U:U="口行5",0.13/N2648+J2648,IF(U:U="口行7",0.13/N2648+J2648,IF(U:U="口行10",0.18/N2648+J2648,IF(U:U="农发1",0.09/N2648+J2648,IF(U:U="农发2",0.09/N2648+J2648,IF(U:U="农发3",0.09/N2648+J2648,IF(U:U="农发5",0.14/N2648+J2648,IF(U:U="农发7",0.19/N2648+J2648,IF(U:U="农发10",0.19/N2648+J2648,IF(U:U="农发20",0.24/N2648+J2648,IF(U:U="国债1",0.05/N2648+J2648,IF(U:U="国债2",0.05/N2648+J2648,IF(U:U="国债3",0.05/N2648+J2648,IF(U:U="国开0",0,IF(U:U="农发0",0,IF(U:U="国债0",0,IF(U:U="口行0",0,0.1/N2648+J2648)))))))))))))))))))))))))</f>
        <v>1.7139225769669326</v>
      </c>
      <c r="Q2648" s="87">
        <v>1.73</v>
      </c>
      <c r="R2648" s="88">
        <f t="shared" si="101"/>
        <v>10.552257696693257</v>
      </c>
      <c r="S2648" s="88">
        <f t="shared" si="102"/>
        <v>-1.6077423033067362</v>
      </c>
      <c r="T2648" s="15"/>
      <c r="U2648" s="1" t="str">
        <f>IF(I:I="国家开发银行","国开",IF(I:I="中国进出口银行","口行",IF(I:I="中国农业发展银行","农发","国债")))&amp;IF(G:G&lt;1,"0",G2648)</f>
        <v>农发1</v>
      </c>
      <c r="V2648" s="5">
        <v>43941</v>
      </c>
      <c r="W2648" s="21">
        <v>1.831</v>
      </c>
      <c r="X2648" s="22">
        <v>1.85</v>
      </c>
    </row>
    <row r="2649" spans="1:24" ht="15.95" hidden="1" customHeight="1" x14ac:dyDescent="0.25">
      <c r="A2649" s="7" t="str">
        <f t="shared" si="104"/>
        <v>200403.IB</v>
      </c>
      <c r="B2649" s="3" t="s">
        <v>846</v>
      </c>
      <c r="C2649" s="3" t="s">
        <v>847</v>
      </c>
      <c r="D2649" s="5">
        <v>43985</v>
      </c>
      <c r="E2649" s="5">
        <v>43987</v>
      </c>
      <c r="F2649" s="4">
        <v>50</v>
      </c>
      <c r="G2649" s="4">
        <v>1</v>
      </c>
      <c r="H2649" s="3" t="s">
        <v>266</v>
      </c>
      <c r="I2649" s="3" t="s">
        <v>41</v>
      </c>
      <c r="J2649" s="4">
        <v>1.8766</v>
      </c>
      <c r="K2649" s="30">
        <v>5.96</v>
      </c>
      <c r="L2649" s="4"/>
      <c r="M2649" s="4">
        <v>1.18</v>
      </c>
      <c r="N2649" s="84">
        <f>[1]!b_anal_modidura_cnbd(A2649,D2649,1)</f>
        <v>0.85599999999999998</v>
      </c>
      <c r="O2649" s="85">
        <f>[1]!b_anal_yield_cnbd(A2649,D2649-1,1)</f>
        <v>1.8975</v>
      </c>
      <c r="P2649" s="86">
        <f>IF(U:U="国开1",0.09/N2649+J2649,IF(U:U="国开3",0.14/N2649+J2649,IF(U:U="国开5",0.24/N2649+J2649,IF(U:U="国开7",0.24/N2649+J2649,IF(U:U="国开10",0.29/N2649+J2649,IF(U:U="口行1",0.08/N2649+J2649,IF(U:U="口行2",0.08/N2649+J2649,IF(U:U="口行3",0.08/N2649+J2649,IF(U:U="口行5",0.13/N2649+J2649,IF(U:U="口行7",0.13/N2649+J2649,IF(U:U="口行10",0.18/N2649+J2649,IF(U:U="农发1",0.09/N2649+J2649,IF(U:U="农发2",0.09/N2649+J2649,IF(U:U="农发3",0.09/N2649+J2649,IF(U:U="农发5",0.14/N2649+J2649,IF(U:U="农发7",0.19/N2649+J2649,IF(U:U="农发10",0.19/N2649+J2649,IF(U:U="农发20",0.24/N2649+J2649,IF(U:U="国债1",0.05/N2649+J2649,IF(U:U="国债2",0.05/N2649+J2649,IF(U:U="国债3",0.05/N2649+J2649,IF(U:U="国开0",0,IF(U:U="农发0",0,IF(U:U="国债0",0,IF(U:U="口行0",0,0.1/N2649+J2649)))))))))))))))))))))))))</f>
        <v>1.9817401869158879</v>
      </c>
      <c r="Q2649" s="87">
        <v>2.0499999999999998</v>
      </c>
      <c r="R2649" s="88">
        <f t="shared" si="101"/>
        <v>8.4240186915887971</v>
      </c>
      <c r="S2649" s="88">
        <f t="shared" si="102"/>
        <v>-6.8259813084111887</v>
      </c>
      <c r="T2649" s="15"/>
      <c r="U2649" s="1" t="str">
        <f>IF(I:I="国家开发银行","国开",IF(I:I="中国进出口银行","口行",IF(I:I="中国农业发展银行","农发","国债")))&amp;IF(G:G&lt;1,"0",G2649)</f>
        <v>农发1</v>
      </c>
      <c r="V2649" s="5"/>
    </row>
    <row r="2650" spans="1:24" ht="15.95" hidden="1" customHeight="1" x14ac:dyDescent="0.25">
      <c r="A2650" s="7" t="str">
        <f t="shared" si="104"/>
        <v>200403.IB</v>
      </c>
      <c r="B2650" s="6" t="s">
        <v>990</v>
      </c>
      <c r="C2650" s="6" t="s">
        <v>991</v>
      </c>
      <c r="D2650" s="33">
        <v>43992</v>
      </c>
      <c r="E2650" s="33">
        <v>43994</v>
      </c>
      <c r="F2650" s="45">
        <v>40</v>
      </c>
      <c r="G2650" s="45">
        <v>1</v>
      </c>
      <c r="H2650" s="6" t="s">
        <v>266</v>
      </c>
      <c r="I2650" s="6" t="s">
        <v>41</v>
      </c>
      <c r="J2650" s="45">
        <v>2.1076999999999999</v>
      </c>
      <c r="K2650" s="30">
        <v>3.89</v>
      </c>
      <c r="L2650" s="45"/>
      <c r="M2650" s="45">
        <v>1.64</v>
      </c>
      <c r="N2650" s="84">
        <f>[1]!b_anal_modidura_cnbd(A2650,D2650,1)</f>
        <v>0.83620000000000005</v>
      </c>
      <c r="O2650" s="85">
        <f>[1]!b_anal_yield_cnbd(A2650,D2650-1,1)</f>
        <v>2.2400000000000002</v>
      </c>
      <c r="P2650" s="86">
        <f>IF(U:U="国开1",0.09/N2650+J2650,IF(U:U="国开3",0.14/N2650+J2650,IF(U:U="国开5",0.24/N2650+J2650,IF(U:U="国开7",0.24/N2650+J2650,IF(U:U="国开10",0.29/N2650+J2650,IF(U:U="口行1",0.08/N2650+J2650,IF(U:U="口行2",0.08/N2650+J2650,IF(U:U="口行3",0.08/N2650+J2650,IF(U:U="口行5",0.13/N2650+J2650,IF(U:U="口行7",0.13/N2650+J2650,IF(U:U="口行10",0.18/N2650+J2650,IF(U:U="农发1",0.09/N2650+J2650,IF(U:U="农发2",0.09/N2650+J2650,IF(U:U="农发3",0.09/N2650+J2650,IF(U:U="农发5",0.14/N2650+J2650,IF(U:U="农发7",0.19/N2650+J2650,IF(U:U="农发10",0.19/N2650+J2650,IF(U:U="农发20",0.24/N2650+J2650,IF(U:U="国债1",0.05/N2650+J2650,IF(U:U="国债2",0.05/N2650+J2650,IF(U:U="国债3",0.05/N2650+J2650,IF(U:U="国开0",0,IF(U:U="农发0",0,IF(U:U="国债0",0,IF(U:U="口行0",0,0.1/N2650+J2650)))))))))))))))))))))))))</f>
        <v>2.2153297536474525</v>
      </c>
      <c r="Q2650" s="87">
        <v>2.23</v>
      </c>
      <c r="R2650" s="88">
        <f t="shared" si="101"/>
        <v>-2.4670246352547665</v>
      </c>
      <c r="S2650" s="88">
        <f t="shared" si="102"/>
        <v>-1.4670246352547434</v>
      </c>
      <c r="T2650" s="15"/>
      <c r="U2650" s="1" t="str">
        <f>IF(I:I="国家开发银行","国开",IF(I:I="中国进出口银行","口行",IF(I:I="中国农业发展银行","农发","国债")))&amp;IF(G:G&lt;1,"0",G2650)</f>
        <v>农发1</v>
      </c>
      <c r="V2650" s="5">
        <v>43948</v>
      </c>
      <c r="W2650" s="21">
        <v>1.74</v>
      </c>
      <c r="X2650" s="22">
        <v>1.8049999999999999</v>
      </c>
    </row>
    <row r="2651" spans="1:24" ht="15.95" hidden="1" customHeight="1" x14ac:dyDescent="0.25">
      <c r="A2651" s="7" t="s">
        <v>549</v>
      </c>
      <c r="B2651" s="3" t="s">
        <v>1119</v>
      </c>
      <c r="C2651" s="3" t="s">
        <v>1120</v>
      </c>
      <c r="D2651" s="5">
        <v>43999</v>
      </c>
      <c r="E2651" s="5">
        <v>44001</v>
      </c>
      <c r="F2651" s="4">
        <v>70</v>
      </c>
      <c r="G2651" s="4">
        <v>1</v>
      </c>
      <c r="H2651" s="3" t="s">
        <v>266</v>
      </c>
      <c r="I2651" s="3" t="s">
        <v>41</v>
      </c>
      <c r="J2651" s="4">
        <v>2.2706</v>
      </c>
      <c r="K2651" s="30">
        <v>3.11</v>
      </c>
      <c r="L2651" s="4"/>
      <c r="M2651" s="4">
        <v>2.73</v>
      </c>
      <c r="N2651" s="84">
        <f>[1]!b_anal_modidura_cnbd(A2651,E2651,1)</f>
        <v>0.81159999999999999</v>
      </c>
      <c r="O2651" s="85">
        <f>[1]!b_anal_yield_cnbd(A2651,D2651-1,1)</f>
        <v>2.2961</v>
      </c>
      <c r="P2651" s="86">
        <f>IF(U:U="国开1",0.09/N2651+J2651,IF(U:U="国开3",0.14/N2651+J2651,IF(U:U="国开5",0.24/N2651+J2651,IF(U:U="国开7",0.24/N2651+J2651,IF(U:U="国开10",0.29/N2651+J2651,IF(U:U="口行1",0.08/N2651+J2651,IF(U:U="口行2",0.08/N2651+J2651,IF(U:U="口行3",0.08/N2651+J2651,IF(U:U="口行5",0.13/N2651+J2651,IF(U:U="口行7",0.13/N2651+J2651,IF(U:U="口行10",0.18/N2651+J2651,IF(U:U="农发1",0.09/N2651+J2651,IF(U:U="农发2",0.09/N2651+J2651,IF(U:U="农发3",0.09/N2651+J2651,IF(U:U="农发5",0.14/N2651+J2651,IF(U:U="农发7",0.19/N2651+J2651,IF(U:U="农发10",0.19/N2651+J2651,IF(U:U="农发20",0.24/N2651+J2651,IF(U:U="国债1",0.05/N2651+J2651,IF(U:U="国债2",0.05/N2651+J2651,IF(U:U="国债3",0.05/N2651+J2651,IF(U:U="国开0",0,IF(U:U="农发0",0,IF(U:U="国债0",0,IF(U:U="口行0",0,0.1/N2651+J2651)))))))))))))))))))))))))</f>
        <v>2.381492065056678</v>
      </c>
      <c r="Q2651" s="87">
        <v>2.34</v>
      </c>
      <c r="R2651" s="88">
        <f t="shared" si="101"/>
        <v>8.5392065056677957</v>
      </c>
      <c r="S2651" s="88">
        <f t="shared" si="102"/>
        <v>4.1492065056678129</v>
      </c>
      <c r="T2651" s="15"/>
      <c r="U2651" s="1" t="str">
        <f>IF(I:I="国家开发银行","国开",IF(I:I="中国进出口银行","口行",IF(I:I="中国农业发展银行","农发","国债")))&amp;IF(G:G&lt;1,"0",G2651)</f>
        <v>农发1</v>
      </c>
      <c r="V2651" s="5">
        <v>43957</v>
      </c>
      <c r="W2651" s="21">
        <v>1.79</v>
      </c>
      <c r="X2651" s="22">
        <v>1.82</v>
      </c>
    </row>
    <row r="2652" spans="1:24" ht="15.95" hidden="1" customHeight="1" x14ac:dyDescent="0.25">
      <c r="A2652" s="7" t="s">
        <v>549</v>
      </c>
      <c r="B2652" s="6" t="s">
        <v>1188</v>
      </c>
      <c r="C2652" s="6" t="s">
        <v>1189</v>
      </c>
      <c r="D2652" s="33">
        <v>44006</v>
      </c>
      <c r="E2652" s="33">
        <v>44011</v>
      </c>
      <c r="F2652" s="45">
        <v>70</v>
      </c>
      <c r="G2652" s="45">
        <v>1</v>
      </c>
      <c r="H2652" s="6" t="s">
        <v>266</v>
      </c>
      <c r="I2652" s="6" t="s">
        <v>41</v>
      </c>
      <c r="J2652" s="45">
        <v>2.2252999999999998</v>
      </c>
      <c r="K2652" s="30">
        <v>5.08</v>
      </c>
      <c r="L2652" s="45"/>
      <c r="M2652" s="45">
        <v>2.4</v>
      </c>
      <c r="N2652" s="84">
        <v>0.80059999999999998</v>
      </c>
      <c r="O2652" s="85">
        <f>[1]!b_anal_yield_cnbd(A2652,D2652-1,1)</f>
        <v>2.4156</v>
      </c>
      <c r="P2652" s="86">
        <f>IF(U:U="国开1",0.09/N2652+J2652,IF(U:U="国开3",0.14/N2652+J2652,IF(U:U="国开5",0.24/N2652+J2652,IF(U:U="国开7",0.24/N2652+J2652,IF(U:U="国开10",0.29/N2652+J2652,IF(U:U="口行1",0.08/N2652+J2652,IF(U:U="口行2",0.08/N2652+J2652,IF(U:U="口行3",0.08/N2652+J2652,IF(U:U="口行5",0.13/N2652+J2652,IF(U:U="口行7",0.13/N2652+J2652,IF(U:U="口行10",0.18/N2652+J2652,IF(U:U="农发1",0.09/N2652+J2652,IF(U:U="农发2",0.09/N2652+J2652,IF(U:U="农发3",0.09/N2652+J2652,IF(U:U="农发5",0.14/N2652+J2652,IF(U:U="农发7",0.19/N2652+J2652,IF(U:U="农发10",0.19/N2652+J2652,IF(U:U="农发20",0.24/N2652+J2652,IF(U:U="国债1",0.05/N2652+J2652,IF(U:U="国债2",0.05/N2652+J2652,IF(U:U="国债3",0.05/N2652+J2652,IF(U:U="国开0",0,IF(U:U="农发0",0,IF(U:U="国债0",0,IF(U:U="口行0",0,0.1/N2652+J2652)))))))))))))))))))))))))</f>
        <v>2.3377156882338244</v>
      </c>
      <c r="Q2652" s="87">
        <v>2.34</v>
      </c>
      <c r="R2652" s="88">
        <f t="shared" si="101"/>
        <v>-7.7884311766175607</v>
      </c>
      <c r="S2652" s="88">
        <f t="shared" si="102"/>
        <v>-0.22843117661754953</v>
      </c>
      <c r="T2652" s="15"/>
      <c r="U2652" s="1" t="str">
        <f>IF(I:I="国家开发银行","国开",IF(I:I="中国进出口银行","口行",IF(I:I="中国农业发展银行","农发","国债")))&amp;IF(G:G&lt;1,"0",G2652)</f>
        <v>农发1</v>
      </c>
      <c r="V2652" s="5">
        <v>43962</v>
      </c>
      <c r="W2652" s="21">
        <v>1.9442999999999999</v>
      </c>
      <c r="X2652" s="22">
        <v>2.02</v>
      </c>
    </row>
    <row r="2653" spans="1:24" ht="15.95" hidden="1" customHeight="1" x14ac:dyDescent="0.25">
      <c r="A2653" s="7" t="str">
        <f t="shared" ref="A2653:A2658" si="105">LEFT(B2653,IFERROR(FIND("X",B2653,7),FIND("Z",B2653,7))-1)&amp;".IB"</f>
        <v>091918001.IB</v>
      </c>
      <c r="B2653" s="6" t="s">
        <v>896</v>
      </c>
      <c r="C2653" s="3" t="s">
        <v>48</v>
      </c>
      <c r="D2653" s="5">
        <v>43837</v>
      </c>
      <c r="E2653" s="5">
        <v>43839</v>
      </c>
      <c r="F2653" s="4">
        <v>40</v>
      </c>
      <c r="G2653" s="4">
        <v>2</v>
      </c>
      <c r="H2653" s="3" t="s">
        <v>12</v>
      </c>
      <c r="I2653" s="3" t="s">
        <v>41</v>
      </c>
      <c r="J2653" s="4">
        <v>2.6930999999999998</v>
      </c>
      <c r="K2653" s="30">
        <v>3.69</v>
      </c>
      <c r="L2653" s="4"/>
      <c r="M2653" s="4">
        <v>4.0599999999999996</v>
      </c>
      <c r="N2653" s="84">
        <f>[1]!b_anal_modidura_cnbd(A2653,D2653,1)</f>
        <v>1.3637999999999999</v>
      </c>
      <c r="O2653" s="85">
        <f>[1]!b_anal_yield_cnbd(A2653,D2653-1,1)</f>
        <v>2.7706</v>
      </c>
      <c r="P2653" s="86">
        <f>IF(U:U="国开1",0.09/N2653+J2653,IF(U:U="国开3",0.14/N2653+J2653,IF(U:U="国开5",0.24/N2653+J2653,IF(U:U="国开7",0.24/N2653+J2653,IF(U:U="国开10",0.29/N2653+J2653,IF(U:U="口行1",0.08/N2653+J2653,IF(U:U="口行2",0.08/N2653+J2653,IF(U:U="口行3",0.08/N2653+J2653,IF(U:U="口行5",0.13/N2653+J2653,IF(U:U="口行7",0.13/N2653+J2653,IF(U:U="口行10",0.18/N2653+J2653,IF(U:U="农发1",0.09/N2653+J2653,IF(U:U="农发2",0.09/N2653+J2653,IF(U:U="农发3",0.09/N2653+J2653,IF(U:U="农发5",0.14/N2653+J2653,IF(U:U="农发7",0.19/N2653+J2653,IF(U:U="农发10",0.19/N2653+J2653,IF(U:U="农发20",0.24/N2653+J2653,IF(U:U="国债1",0.05/N2653+J2653,IF(U:U="国债2",0.05/N2653+J2653,IF(U:U="国债3",0.05/N2653+J2653,IF(U:U="国开0",0,IF(U:U="农发0",0,IF(U:U="国债0",0,IF(U:U="口行0",0,0.1/N2653+J2653)))))))))))))))))))))))))</f>
        <v>2.7590920809502859</v>
      </c>
      <c r="Q2653" s="87">
        <v>2.78</v>
      </c>
      <c r="R2653" s="88">
        <f t="shared" si="101"/>
        <v>-1.1507919049714044</v>
      </c>
      <c r="S2653" s="88">
        <f t="shared" si="102"/>
        <v>-2.0907919049713897</v>
      </c>
      <c r="T2653" s="15"/>
      <c r="U2653" s="1" t="str">
        <f>IF(I:I="国家开发银行","国开",IF(I:I="中国进出口银行","口行",IF(I:I="中国农业发展银行","农发","国债")))&amp;IF(G:G&lt;1,"0",G2653)</f>
        <v>农发2</v>
      </c>
      <c r="V2653" s="5">
        <v>43969</v>
      </c>
      <c r="W2653" s="21">
        <v>1.96</v>
      </c>
      <c r="X2653" s="22">
        <v>2.0299999999999998</v>
      </c>
    </row>
    <row r="2654" spans="1:24" ht="15.95" hidden="1" customHeight="1" x14ac:dyDescent="0.25">
      <c r="A2654" s="7" t="str">
        <f t="shared" si="105"/>
        <v>091918001.IB</v>
      </c>
      <c r="B2654" s="3" t="s">
        <v>85</v>
      </c>
      <c r="C2654" s="3" t="s">
        <v>86</v>
      </c>
      <c r="D2654" s="5">
        <v>43844</v>
      </c>
      <c r="E2654" s="5">
        <v>43846</v>
      </c>
      <c r="F2654" s="4">
        <v>40</v>
      </c>
      <c r="G2654" s="4">
        <v>2</v>
      </c>
      <c r="H2654" s="3" t="s">
        <v>12</v>
      </c>
      <c r="I2654" s="3" t="s">
        <v>41</v>
      </c>
      <c r="J2654" s="4">
        <v>2.6873</v>
      </c>
      <c r="K2654" s="30">
        <v>3.28</v>
      </c>
      <c r="L2654" s="4"/>
      <c r="M2654" s="4">
        <v>1.35</v>
      </c>
      <c r="N2654" s="84">
        <f>[1]!b_anal_modidura_cnbd(A2654,D2654,1)</f>
        <v>1.3452</v>
      </c>
      <c r="O2654" s="85">
        <f>[1]!b_anal_yield_cnbd(A2654,D2654-1,1)</f>
        <v>2.7675000000000001</v>
      </c>
      <c r="P2654" s="86">
        <f>IF(U:U="国开1",0.09/N2654+J2654,IF(U:U="国开3",0.14/N2654+J2654,IF(U:U="国开5",0.24/N2654+J2654,IF(U:U="国开7",0.24/N2654+J2654,IF(U:U="国开10",0.29/N2654+J2654,IF(U:U="口行1",0.08/N2654+J2654,IF(U:U="口行2",0.08/N2654+J2654,IF(U:U="口行3",0.08/N2654+J2654,IF(U:U="口行5",0.13/N2654+J2654,IF(U:U="口行7",0.13/N2654+J2654,IF(U:U="口行10",0.18/N2654+J2654,IF(U:U="农发1",0.09/N2654+J2654,IF(U:U="农发2",0.09/N2654+J2654,IF(U:U="农发3",0.09/N2654+J2654,IF(U:U="农发5",0.14/N2654+J2654,IF(U:U="农发7",0.19/N2654+J2654,IF(U:U="农发10",0.19/N2654+J2654,IF(U:U="农发20",0.24/N2654+J2654,IF(U:U="国债1",0.05/N2654+J2654,IF(U:U="国债2",0.05/N2654+J2654,IF(U:U="国债3",0.05/N2654+J2654,IF(U:U="国开0",0,IF(U:U="农发0",0,IF(U:U="国债0",0,IF(U:U="口行0",0,0.1/N2654+J2654)))))))))))))))))))))))))</f>
        <v>2.7542045495093666</v>
      </c>
      <c r="Q2654" s="87">
        <v>2.7749999999999999</v>
      </c>
      <c r="R2654" s="88">
        <f t="shared" si="101"/>
        <v>-1.329545049063352</v>
      </c>
      <c r="S2654" s="88">
        <f t="shared" si="102"/>
        <v>-2.079545049063336</v>
      </c>
      <c r="T2654" s="15"/>
      <c r="U2654" s="1" t="str">
        <f>IF(I:I="国家开发银行","国开",IF(I:I="中国进出口银行","口行",IF(I:I="中国农业发展银行","农发","国债")))&amp;IF(G:G&lt;1,"0",G2654)</f>
        <v>农发2</v>
      </c>
      <c r="V2654" s="5">
        <v>43976</v>
      </c>
      <c r="W2654" s="21">
        <v>2.0604</v>
      </c>
      <c r="X2654" s="22">
        <v>2.1</v>
      </c>
    </row>
    <row r="2655" spans="1:24" ht="15.95" hidden="1" customHeight="1" x14ac:dyDescent="0.25">
      <c r="A2655" s="7" t="str">
        <f t="shared" si="105"/>
        <v>091918001.IB</v>
      </c>
      <c r="B2655" s="3" t="s">
        <v>164</v>
      </c>
      <c r="C2655" s="3" t="s">
        <v>165</v>
      </c>
      <c r="D2655" s="5">
        <v>43872</v>
      </c>
      <c r="E2655" s="5">
        <v>43874</v>
      </c>
      <c r="F2655" s="4">
        <v>50</v>
      </c>
      <c r="G2655" s="4">
        <v>2</v>
      </c>
      <c r="H2655" s="3" t="s">
        <v>12</v>
      </c>
      <c r="I2655" s="3" t="s">
        <v>41</v>
      </c>
      <c r="J2655" s="4">
        <v>2.2951000000000001</v>
      </c>
      <c r="K2655" s="30">
        <v>4.72</v>
      </c>
      <c r="L2655" s="4"/>
      <c r="M2655" s="4">
        <v>1.53</v>
      </c>
      <c r="N2655" s="84">
        <f>[1]!b_anal_modidura_cnbd(A2655,D2655,1)</f>
        <v>1.2755000000000001</v>
      </c>
      <c r="O2655" s="85">
        <f>[1]!b_anal_yield_cnbd(A2655,D2655-1,1)</f>
        <v>2.4647999999999999</v>
      </c>
      <c r="P2655" s="86">
        <f>IF(U:U="国开1",0.09/N2655+J2655,IF(U:U="国开3",0.14/N2655+J2655,IF(U:U="国开5",0.24/N2655+J2655,IF(U:U="国开7",0.24/N2655+J2655,IF(U:U="国开10",0.29/N2655+J2655,IF(U:U="口行1",0.08/N2655+J2655,IF(U:U="口行2",0.08/N2655+J2655,IF(U:U="口行3",0.08/N2655+J2655,IF(U:U="口行5",0.13/N2655+J2655,IF(U:U="口行7",0.13/N2655+J2655,IF(U:U="口行10",0.18/N2655+J2655,IF(U:U="农发1",0.09/N2655+J2655,IF(U:U="农发2",0.09/N2655+J2655,IF(U:U="农发3",0.09/N2655+J2655,IF(U:U="农发5",0.14/N2655+J2655,IF(U:U="农发7",0.19/N2655+J2655,IF(U:U="农发10",0.19/N2655+J2655,IF(U:U="农发20",0.24/N2655+J2655,IF(U:U="国债1",0.05/N2655+J2655,IF(U:U="国债2",0.05/N2655+J2655,IF(U:U="国债3",0.05/N2655+J2655,IF(U:U="国开0",0,IF(U:U="农发0",0,IF(U:U="国债0",0,IF(U:U="口行0",0,0.1/N2655+J2655)))))))))))))))))))))))))</f>
        <v>2.3656605644845161</v>
      </c>
      <c r="Q2655" s="87">
        <v>2.4</v>
      </c>
      <c r="R2655" s="88">
        <f t="shared" si="101"/>
        <v>-9.9139435515483765</v>
      </c>
      <c r="S2655" s="88">
        <f t="shared" si="102"/>
        <v>-3.4339435515483796</v>
      </c>
      <c r="T2655" s="15"/>
      <c r="U2655" s="1" t="str">
        <f>IF(I:I="国家开发银行","国开",IF(I:I="中国进出口银行","口行",IF(I:I="中国农业发展银行","农发","国债")))&amp;IF(G:G&lt;1,"0",G2655)</f>
        <v>农发2</v>
      </c>
      <c r="V2655" s="5">
        <v>43983</v>
      </c>
      <c r="W2655" s="21" t="e">
        <v>#NAME?</v>
      </c>
      <c r="X2655" s="22">
        <v>2.38</v>
      </c>
    </row>
    <row r="2656" spans="1:24" ht="15.95" hidden="1" customHeight="1" x14ac:dyDescent="0.25">
      <c r="A2656" s="7" t="str">
        <f t="shared" si="105"/>
        <v>091918001.IB</v>
      </c>
      <c r="B2656" s="3" t="s">
        <v>202</v>
      </c>
      <c r="C2656" s="3" t="s">
        <v>203</v>
      </c>
      <c r="D2656" s="5">
        <v>43879</v>
      </c>
      <c r="E2656" s="5">
        <v>43881</v>
      </c>
      <c r="F2656" s="4">
        <v>50</v>
      </c>
      <c r="G2656" s="4">
        <v>2</v>
      </c>
      <c r="H2656" s="3" t="s">
        <v>12</v>
      </c>
      <c r="I2656" s="3" t="s">
        <v>41</v>
      </c>
      <c r="J2656" s="4">
        <v>2.2833000000000001</v>
      </c>
      <c r="K2656" s="30">
        <v>2.99</v>
      </c>
      <c r="L2656" s="4"/>
      <c r="M2656" s="4">
        <v>3.48</v>
      </c>
      <c r="N2656" s="84">
        <f>[1]!b_anal_modidura_cnbd(A2656,D2656,1)</f>
        <v>1.2569999999999999</v>
      </c>
      <c r="O2656" s="85">
        <f>[1]!b_anal_yield_cnbd(A2656,D2656-1,1)</f>
        <v>2.3849999999999998</v>
      </c>
      <c r="P2656" s="86">
        <f>IF(U:U="国开1",0.09/N2656+J2656,IF(U:U="国开3",0.14/N2656+J2656,IF(U:U="国开5",0.24/N2656+J2656,IF(U:U="国开7",0.24/N2656+J2656,IF(U:U="国开10",0.29/N2656+J2656,IF(U:U="口行1",0.08/N2656+J2656,IF(U:U="口行2",0.08/N2656+J2656,IF(U:U="口行3",0.08/N2656+J2656,IF(U:U="口行5",0.13/N2656+J2656,IF(U:U="口行7",0.13/N2656+J2656,IF(U:U="口行10",0.18/N2656+J2656,IF(U:U="农发1",0.09/N2656+J2656,IF(U:U="农发2",0.09/N2656+J2656,IF(U:U="农发3",0.09/N2656+J2656,IF(U:U="农发5",0.14/N2656+J2656,IF(U:U="农发7",0.19/N2656+J2656,IF(U:U="农发10",0.19/N2656+J2656,IF(U:U="农发20",0.24/N2656+J2656,IF(U:U="国债1",0.05/N2656+J2656,IF(U:U="国债2",0.05/N2656+J2656,IF(U:U="国债3",0.05/N2656+J2656,IF(U:U="国开0",0,IF(U:U="农发0",0,IF(U:U="国债0",0,IF(U:U="口行0",0,0.1/N2656+J2656)))))))))))))))))))))))))</f>
        <v>2.3548990453460621</v>
      </c>
      <c r="Q2656" s="87">
        <v>2.3849999999999998</v>
      </c>
      <c r="R2656" s="88">
        <f t="shared" si="101"/>
        <v>-3.0100954653937695</v>
      </c>
      <c r="S2656" s="88">
        <f t="shared" si="102"/>
        <v>-3.0100954653937695</v>
      </c>
      <c r="T2656" s="15"/>
      <c r="U2656" s="1" t="str">
        <f>IF(I:I="国家开发银行","国开",IF(I:I="中国进出口银行","口行",IF(I:I="中国农业发展银行","农发","国债")))&amp;IF(G:G&lt;1,"0",G2656)</f>
        <v>农发2</v>
      </c>
      <c r="V2656" s="5">
        <v>43990</v>
      </c>
      <c r="W2656" s="21" t="e">
        <v>#NAME?</v>
      </c>
      <c r="X2656" s="22">
        <v>2.76</v>
      </c>
    </row>
    <row r="2657" spans="1:24" ht="15.95" hidden="1" customHeight="1" x14ac:dyDescent="0.25">
      <c r="A2657" s="7" t="str">
        <f t="shared" si="105"/>
        <v>091918001.IB</v>
      </c>
      <c r="B2657" s="3" t="s">
        <v>246</v>
      </c>
      <c r="C2657" s="3" t="s">
        <v>247</v>
      </c>
      <c r="D2657" s="5">
        <v>43886</v>
      </c>
      <c r="E2657" s="5">
        <v>43888</v>
      </c>
      <c r="F2657" s="4">
        <v>50</v>
      </c>
      <c r="G2657" s="4">
        <v>2</v>
      </c>
      <c r="H2657" s="3" t="s">
        <v>12</v>
      </c>
      <c r="I2657" s="3" t="s">
        <v>41</v>
      </c>
      <c r="J2657" s="4">
        <v>2.3300999999999998</v>
      </c>
      <c r="K2657" s="30">
        <v>3.23</v>
      </c>
      <c r="L2657" s="4"/>
      <c r="M2657" s="4">
        <v>3.92</v>
      </c>
      <c r="N2657" s="84">
        <f>[1]!b_anal_modidura_cnbd(A2657,D2657,1)</f>
        <v>1.2377</v>
      </c>
      <c r="O2657" s="85">
        <f>[1]!b_anal_yield_cnbd(A2657,D2657-1,1)</f>
        <v>2.42</v>
      </c>
      <c r="P2657" s="86">
        <f>IF(U:U="国开1",0.09/N2657+J2657,IF(U:U="国开3",0.14/N2657+J2657,IF(U:U="国开5",0.24/N2657+J2657,IF(U:U="国开7",0.24/N2657+J2657,IF(U:U="国开10",0.29/N2657+J2657,IF(U:U="口行1",0.08/N2657+J2657,IF(U:U="口行2",0.08/N2657+J2657,IF(U:U="口行3",0.08/N2657+J2657,IF(U:U="口行5",0.13/N2657+J2657,IF(U:U="口行7",0.13/N2657+J2657,IF(U:U="口行10",0.18/N2657+J2657,IF(U:U="农发1",0.09/N2657+J2657,IF(U:U="农发2",0.09/N2657+J2657,IF(U:U="农发3",0.09/N2657+J2657,IF(U:U="农发5",0.14/N2657+J2657,IF(U:U="农发7",0.19/N2657+J2657,IF(U:U="农发10",0.19/N2657+J2657,IF(U:U="农发20",0.24/N2657+J2657,IF(U:U="国债1",0.05/N2657+J2657,IF(U:U="国债2",0.05/N2657+J2657,IF(U:U="国债3",0.05/N2657+J2657,IF(U:U="国开0",0,IF(U:U="农发0",0,IF(U:U="国债0",0,IF(U:U="口行0",0,0.1/N2657+J2657)))))))))))))))))))))))))</f>
        <v>2.402815520723923</v>
      </c>
      <c r="Q2657" s="87">
        <v>2.42</v>
      </c>
      <c r="R2657" s="88">
        <f t="shared" si="101"/>
        <v>-1.7184479276076914</v>
      </c>
      <c r="S2657" s="88">
        <f t="shared" si="102"/>
        <v>-1.7184479276076914</v>
      </c>
      <c r="T2657" s="15"/>
      <c r="U2657" s="1" t="str">
        <f>IF(I:I="国家开发银行","国开",IF(I:I="中国进出口银行","口行",IF(I:I="中国农业发展银行","农发","国债")))&amp;IF(G:G&lt;1,"0",G2657)</f>
        <v>农发2</v>
      </c>
      <c r="V2657" s="5">
        <v>43836</v>
      </c>
      <c r="W2657" s="21">
        <v>3.31</v>
      </c>
      <c r="X2657" s="22">
        <v>3.2949999999999999</v>
      </c>
    </row>
    <row r="2658" spans="1:24" ht="15.95" hidden="1" customHeight="1" x14ac:dyDescent="0.25">
      <c r="A2658" s="7" t="str">
        <f t="shared" si="105"/>
        <v>091918001.IB</v>
      </c>
      <c r="B2658" s="3" t="s">
        <v>283</v>
      </c>
      <c r="C2658" s="3" t="s">
        <v>284</v>
      </c>
      <c r="D2658" s="5">
        <v>43893</v>
      </c>
      <c r="E2658" s="5">
        <v>43895</v>
      </c>
      <c r="F2658" s="4">
        <v>50</v>
      </c>
      <c r="G2658" s="4">
        <v>2</v>
      </c>
      <c r="H2658" s="3" t="s">
        <v>12</v>
      </c>
      <c r="I2658" s="3" t="s">
        <v>41</v>
      </c>
      <c r="J2658" s="4">
        <v>2.2946</v>
      </c>
      <c r="K2658" s="30">
        <v>4.12</v>
      </c>
      <c r="L2658" s="4"/>
      <c r="M2658" s="4">
        <v>7.91</v>
      </c>
      <c r="N2658" s="84">
        <f>[1]!b_anal_modidura_cnbd(A2658,D2658,1)</f>
        <v>1.2196</v>
      </c>
      <c r="O2658" s="85">
        <f>[1]!b_anal_yield_cnbd(A2658,D2658-1,1)</f>
        <v>2.3898999999999999</v>
      </c>
      <c r="P2658" s="86">
        <f>IF(U:U="国开1",0.09/N2658+J2658,IF(U:U="国开3",0.14/N2658+J2658,IF(U:U="国开5",0.24/N2658+J2658,IF(U:U="国开7",0.24/N2658+J2658,IF(U:U="国开10",0.29/N2658+J2658,IF(U:U="口行1",0.08/N2658+J2658,IF(U:U="口行2",0.08/N2658+J2658,IF(U:U="口行3",0.08/N2658+J2658,IF(U:U="口行5",0.13/N2658+J2658,IF(U:U="口行7",0.13/N2658+J2658,IF(U:U="口行10",0.18/N2658+J2658,IF(U:U="农发1",0.09/N2658+J2658,IF(U:U="农发2",0.09/N2658+J2658,IF(U:U="农发3",0.09/N2658+J2658,IF(U:U="农发5",0.14/N2658+J2658,IF(U:U="农发7",0.19/N2658+J2658,IF(U:U="农发10",0.19/N2658+J2658,IF(U:U="农发20",0.24/N2658+J2658,IF(U:U="国债1",0.05/N2658+J2658,IF(U:U="国债2",0.05/N2658+J2658,IF(U:U="国债3",0.05/N2658+J2658,IF(U:U="国开0",0,IF(U:U="农发0",0,IF(U:U="国债0",0,IF(U:U="口行0",0,0.1/N2658+J2658)))))))))))))))))))))))))</f>
        <v>2.3683946867825516</v>
      </c>
      <c r="Q2658" s="87">
        <v>2.39</v>
      </c>
      <c r="R2658" s="88">
        <f t="shared" si="101"/>
        <v>-2.1505313217448307</v>
      </c>
      <c r="S2658" s="88">
        <f t="shared" si="102"/>
        <v>-2.1605313217448519</v>
      </c>
      <c r="T2658" s="15"/>
      <c r="U2658" s="1" t="str">
        <f>IF(I:I="国家开发银行","国开",IF(I:I="中国进出口银行","口行",IF(I:I="中国农业发展银行","农发","国债")))&amp;IF(G:G&lt;1,"0",G2658)</f>
        <v>农发2</v>
      </c>
      <c r="V2658" s="5">
        <v>43843</v>
      </c>
      <c r="W2658" s="21">
        <v>3.2650000000000001</v>
      </c>
      <c r="X2658" s="22">
        <v>3.27</v>
      </c>
    </row>
    <row r="2659" spans="1:24" ht="15.95" hidden="1" customHeight="1" x14ac:dyDescent="0.25">
      <c r="A2659" s="7" t="str">
        <f>B2659</f>
        <v>092018001.IB</v>
      </c>
      <c r="B2659" s="6" t="s">
        <v>917</v>
      </c>
      <c r="C2659" s="3" t="s">
        <v>326</v>
      </c>
      <c r="D2659" s="5">
        <v>43900</v>
      </c>
      <c r="E2659" s="5">
        <v>43902</v>
      </c>
      <c r="F2659" s="4">
        <v>30</v>
      </c>
      <c r="G2659" s="4">
        <v>2</v>
      </c>
      <c r="H2659" s="3" t="s">
        <v>12</v>
      </c>
      <c r="I2659" s="3" t="s">
        <v>41</v>
      </c>
      <c r="J2659" s="10">
        <f>[1]!b_info_couponrate(B2659)</f>
        <v>2.25</v>
      </c>
      <c r="K2659" s="30">
        <v>4.62</v>
      </c>
      <c r="L2659" s="4"/>
      <c r="M2659" s="4">
        <v>3.24</v>
      </c>
      <c r="N2659" s="92">
        <v>1.9323999999999999</v>
      </c>
      <c r="O2659" s="89">
        <v>2.3294999999999999</v>
      </c>
      <c r="P2659" s="86">
        <f>IF(U:U="国开1",0.09/N2659+J2659,IF(U:U="国开3",0.14/N2659+J2659,IF(U:U="国开5",0.24/N2659+J2659,IF(U:U="国开7",0.24/N2659+J2659,IF(U:U="国开10",0.29/N2659+J2659,IF(U:U="口行1",0.08/N2659+J2659,IF(U:U="口行2",0.08/N2659+J2659,IF(U:U="口行3",0.08/N2659+J2659,IF(U:U="口行5",0.13/N2659+J2659,IF(U:U="口行7",0.13/N2659+J2659,IF(U:U="口行10",0.18/N2659+J2659,IF(U:U="农发1",0.09/N2659+J2659,IF(U:U="农发2",0.09/N2659+J2659,IF(U:U="农发3",0.09/N2659+J2659,IF(U:U="农发5",0.14/N2659+J2659,IF(U:U="农发7",0.19/N2659+J2659,IF(U:U="农发10",0.19/N2659+J2659,IF(U:U="农发20",0.24/N2659+J2659,IF(U:U="国债1",0.05/N2659+J2659,IF(U:U="国债2",0.05/N2659+J2659,IF(U:U="国债3",0.05/N2659+J2659,IF(U:U="国开0",0,IF(U:U="农发0",0,IF(U:U="国债0",0,IF(U:U="口行0",0,0.1/N2659+J2659)))))))))))))))))))))))))</f>
        <v>2.2965742082384599</v>
      </c>
      <c r="Q2659" s="87">
        <v>2.4</v>
      </c>
      <c r="R2659" s="88">
        <f t="shared" si="101"/>
        <v>-3.292579176153998</v>
      </c>
      <c r="S2659" s="88">
        <f t="shared" si="102"/>
        <v>-10.342579176153999</v>
      </c>
      <c r="T2659" s="15"/>
      <c r="U2659" s="1" t="str">
        <f>IF(I:I="国家开发银行","国开",IF(I:I="中国进出口银行","口行",IF(I:I="中国农业发展银行","农发","国债")))&amp;IF(G:G&lt;1,"0",G2659)</f>
        <v>农发2</v>
      </c>
      <c r="V2659" s="5">
        <v>43871</v>
      </c>
      <c r="W2659" s="21">
        <v>2.9849999999999999</v>
      </c>
      <c r="X2659" s="22">
        <v>2.94</v>
      </c>
    </row>
    <row r="2660" spans="1:24" ht="15.95" hidden="1" customHeight="1" x14ac:dyDescent="0.25">
      <c r="A2660" s="7" t="str">
        <f t="shared" ref="A2660:A2671" si="106">LEFT(B2660,IFERROR(FIND("X",B2660,7),FIND("Z",B2660,7))-1)&amp;".IB"</f>
        <v>092018001.IB</v>
      </c>
      <c r="B2660" s="6" t="s">
        <v>900</v>
      </c>
      <c r="C2660" s="3" t="s">
        <v>373</v>
      </c>
      <c r="D2660" s="5">
        <v>43907</v>
      </c>
      <c r="E2660" s="5">
        <v>43909</v>
      </c>
      <c r="F2660" s="4">
        <v>40</v>
      </c>
      <c r="G2660" s="4">
        <v>2</v>
      </c>
      <c r="H2660" s="3" t="s">
        <v>12</v>
      </c>
      <c r="I2660" s="3" t="s">
        <v>41</v>
      </c>
      <c r="J2660" s="4">
        <v>2.3873000000000002</v>
      </c>
      <c r="K2660" s="30">
        <v>3.03</v>
      </c>
      <c r="L2660" s="4"/>
      <c r="M2660" s="4">
        <v>1.17</v>
      </c>
      <c r="N2660" s="84">
        <f>[1]!b_anal_modidura_cnbd(A2660,D2660,1)</f>
        <v>1.9185000000000001</v>
      </c>
      <c r="O2660" s="85">
        <f>[1]!b_anal_yield_cnbd(A2660,D2660-1,1)</f>
        <v>2.3932000000000002</v>
      </c>
      <c r="P2660" s="86">
        <f>IF(U:U="国开1",0.09/N2660+J2660,IF(U:U="国开3",0.14/N2660+J2660,IF(U:U="国开5",0.24/N2660+J2660,IF(U:U="国开7",0.24/N2660+J2660,IF(U:U="国开10",0.29/N2660+J2660,IF(U:U="口行1",0.08/N2660+J2660,IF(U:U="口行2",0.08/N2660+J2660,IF(U:U="口行3",0.08/N2660+J2660,IF(U:U="口行5",0.13/N2660+J2660,IF(U:U="口行7",0.13/N2660+J2660,IF(U:U="口行10",0.18/N2660+J2660,IF(U:U="农发1",0.09/N2660+J2660,IF(U:U="农发2",0.09/N2660+J2660,IF(U:U="农发3",0.09/N2660+J2660,IF(U:U="农发5",0.14/N2660+J2660,IF(U:U="农发7",0.19/N2660+J2660,IF(U:U="农发10",0.19/N2660+J2660,IF(U:U="农发20",0.24/N2660+J2660,IF(U:U="国债1",0.05/N2660+J2660,IF(U:U="国债2",0.05/N2660+J2660,IF(U:U="国债3",0.05/N2660+J2660,IF(U:U="国开0",0,IF(U:U="农发0",0,IF(U:U="国债0",0,IF(U:U="口行0",0,0.1/N2660+J2660)))))))))))))))))))))))))</f>
        <v>2.4342116497263491</v>
      </c>
      <c r="Q2660" s="87">
        <v>2.41</v>
      </c>
      <c r="R2660" s="88">
        <f t="shared" si="101"/>
        <v>4.1011649726348853</v>
      </c>
      <c r="S2660" s="88">
        <f t="shared" si="102"/>
        <v>2.4211649726348927</v>
      </c>
      <c r="T2660" s="15"/>
      <c r="U2660" s="1" t="str">
        <f>IF(I:I="国家开发银行","国开",IF(I:I="中国进出口银行","口行",IF(I:I="中国农业发展银行","农发","国债")))&amp;IF(G:G&lt;1,"0",G2660)</f>
        <v>农发2</v>
      </c>
      <c r="V2660" s="5">
        <v>43878</v>
      </c>
      <c r="W2660" s="21">
        <v>2.9803999999999999</v>
      </c>
      <c r="X2660" s="22">
        <v>3</v>
      </c>
    </row>
    <row r="2661" spans="1:24" ht="15.95" hidden="1" customHeight="1" x14ac:dyDescent="0.25">
      <c r="A2661" s="7" t="str">
        <f t="shared" si="106"/>
        <v>092018001.IB</v>
      </c>
      <c r="B2661" s="3" t="s">
        <v>408</v>
      </c>
      <c r="C2661" s="3" t="s">
        <v>409</v>
      </c>
      <c r="D2661" s="5">
        <v>43914</v>
      </c>
      <c r="E2661" s="5">
        <v>43916</v>
      </c>
      <c r="F2661" s="4">
        <v>30</v>
      </c>
      <c r="G2661" s="4">
        <v>2</v>
      </c>
      <c r="H2661" s="3" t="s">
        <v>12</v>
      </c>
      <c r="I2661" s="3" t="s">
        <v>41</v>
      </c>
      <c r="J2661" s="4">
        <v>2.2002000000000002</v>
      </c>
      <c r="K2661" s="30">
        <v>6.04</v>
      </c>
      <c r="L2661" s="4"/>
      <c r="M2661" s="4">
        <v>5.27</v>
      </c>
      <c r="N2661" s="84">
        <f>[1]!b_anal_modidura_cnbd(A2661,D2661,1)</f>
        <v>1.9012</v>
      </c>
      <c r="O2661" s="85">
        <f>[1]!b_anal_yield_cnbd(A2661,D2661-1,1)</f>
        <v>2.3498999999999999</v>
      </c>
      <c r="P2661" s="86">
        <f>IF(U:U="国开1",0.09/N2661+J2661,IF(U:U="国开3",0.14/N2661+J2661,IF(U:U="国开5",0.24/N2661+J2661,IF(U:U="国开7",0.24/N2661+J2661,IF(U:U="国开10",0.29/N2661+J2661,IF(U:U="口行1",0.08/N2661+J2661,IF(U:U="口行2",0.08/N2661+J2661,IF(U:U="口行3",0.08/N2661+J2661,IF(U:U="口行5",0.13/N2661+J2661,IF(U:U="口行7",0.13/N2661+J2661,IF(U:U="口行10",0.18/N2661+J2661,IF(U:U="农发1",0.09/N2661+J2661,IF(U:U="农发2",0.09/N2661+J2661,IF(U:U="农发3",0.09/N2661+J2661,IF(U:U="农发5",0.14/N2661+J2661,IF(U:U="农发7",0.19/N2661+J2661,IF(U:U="农发10",0.19/N2661+J2661,IF(U:U="农发20",0.24/N2661+J2661,IF(U:U="国债1",0.05/N2661+J2661,IF(U:U="国债2",0.05/N2661+J2661,IF(U:U="国债3",0.05/N2661+J2661,IF(U:U="国开0",0,IF(U:U="农发0",0,IF(U:U="国债0",0,IF(U:U="口行0",0,0.1/N2661+J2661)))))))))))))))))))))))))</f>
        <v>2.2475385230380813</v>
      </c>
      <c r="Q2661" s="87">
        <v>2.33</v>
      </c>
      <c r="R2661" s="88">
        <f t="shared" si="101"/>
        <v>-10.236147696191855</v>
      </c>
      <c r="S2661" s="88">
        <f t="shared" si="102"/>
        <v>-8.2461476961918745</v>
      </c>
      <c r="T2661" s="15"/>
      <c r="U2661" s="1" t="str">
        <f>IF(I:I="国家开发银行","国开",IF(I:I="中国进出口银行","口行",IF(I:I="中国农业发展银行","农发","国债")))&amp;IF(G:G&lt;1,"0",G2661)</f>
        <v>农发2</v>
      </c>
      <c r="V2661" s="5">
        <v>43885</v>
      </c>
      <c r="W2661" s="21">
        <v>3.0038</v>
      </c>
      <c r="X2661" s="22">
        <v>2.98</v>
      </c>
    </row>
    <row r="2662" spans="1:24" ht="15.95" hidden="1" customHeight="1" x14ac:dyDescent="0.25">
      <c r="A2662" s="7" t="str">
        <f t="shared" si="106"/>
        <v>092018001.IB</v>
      </c>
      <c r="B2662" s="3" t="s">
        <v>452</v>
      </c>
      <c r="C2662" s="3" t="s">
        <v>453</v>
      </c>
      <c r="D2662" s="5">
        <v>43921</v>
      </c>
      <c r="E2662" s="5">
        <v>43923</v>
      </c>
      <c r="F2662" s="4">
        <v>30</v>
      </c>
      <c r="G2662" s="4">
        <v>2</v>
      </c>
      <c r="H2662" s="3" t="s">
        <v>12</v>
      </c>
      <c r="I2662" s="3" t="s">
        <v>41</v>
      </c>
      <c r="J2662" s="4">
        <v>2.0951</v>
      </c>
      <c r="K2662" s="30">
        <v>4.93</v>
      </c>
      <c r="L2662" s="4"/>
      <c r="M2662" s="4">
        <v>22</v>
      </c>
      <c r="N2662" s="84">
        <f>[1]!b_anal_modidura_cnbd(A2662,D2662,1)</f>
        <v>1.8841000000000001</v>
      </c>
      <c r="O2662" s="85">
        <f>[1]!b_anal_yield_cnbd(A2662,D2662-1,1)</f>
        <v>2.2646999999999999</v>
      </c>
      <c r="P2662" s="86">
        <f>IF(U:U="国开1",0.09/N2662+J2662,IF(U:U="国开3",0.14/N2662+J2662,IF(U:U="国开5",0.24/N2662+J2662,IF(U:U="国开7",0.24/N2662+J2662,IF(U:U="国开10",0.29/N2662+J2662,IF(U:U="口行1",0.08/N2662+J2662,IF(U:U="口行2",0.08/N2662+J2662,IF(U:U="口行3",0.08/N2662+J2662,IF(U:U="口行5",0.13/N2662+J2662,IF(U:U="口行7",0.13/N2662+J2662,IF(U:U="口行10",0.18/N2662+J2662,IF(U:U="农发1",0.09/N2662+J2662,IF(U:U="农发2",0.09/N2662+J2662,IF(U:U="农发3",0.09/N2662+J2662,IF(U:U="农发5",0.14/N2662+J2662,IF(U:U="农发7",0.19/N2662+J2662,IF(U:U="农发10",0.19/N2662+J2662,IF(U:U="农发20",0.24/N2662+J2662,IF(U:U="国债1",0.05/N2662+J2662,IF(U:U="国债2",0.05/N2662+J2662,IF(U:U="国债3",0.05/N2662+J2662,IF(U:U="国开0",0,IF(U:U="农发0",0,IF(U:U="国债0",0,IF(U:U="口行0",0,0.1/N2662+J2662)))))))))))))))))))))))))</f>
        <v>2.1428681651716999</v>
      </c>
      <c r="Q2662" s="87">
        <v>2.2400000000000002</v>
      </c>
      <c r="R2662" s="88">
        <f t="shared" si="101"/>
        <v>-12.183183482830007</v>
      </c>
      <c r="S2662" s="88">
        <f t="shared" si="102"/>
        <v>-9.7131834828300345</v>
      </c>
      <c r="T2662" s="15"/>
      <c r="U2662" s="1" t="str">
        <f>IF(I:I="国家开发银行","国开",IF(I:I="中国进出口银行","口行",IF(I:I="中国农业发展银行","农发","国债")))&amp;IF(G:G&lt;1,"0",G2662)</f>
        <v>农发2</v>
      </c>
      <c r="V2662" s="5">
        <v>43892</v>
      </c>
      <c r="W2662" s="21">
        <v>2.8904999999999998</v>
      </c>
      <c r="X2662" s="22">
        <v>2.91</v>
      </c>
    </row>
    <row r="2663" spans="1:24" ht="15.95" hidden="1" customHeight="1" x14ac:dyDescent="0.25">
      <c r="A2663" s="7" t="str">
        <f t="shared" si="106"/>
        <v>092018001.IB</v>
      </c>
      <c r="B2663" s="3" t="s">
        <v>489</v>
      </c>
      <c r="C2663" s="3" t="s">
        <v>490</v>
      </c>
      <c r="D2663" s="5">
        <v>43928</v>
      </c>
      <c r="E2663" s="5">
        <v>43930</v>
      </c>
      <c r="F2663" s="4">
        <v>40</v>
      </c>
      <c r="G2663" s="4">
        <v>2</v>
      </c>
      <c r="H2663" s="3" t="s">
        <v>12</v>
      </c>
      <c r="I2663" s="3" t="s">
        <v>41</v>
      </c>
      <c r="J2663" s="4">
        <v>1.6595</v>
      </c>
      <c r="K2663" s="30">
        <v>4.21</v>
      </c>
      <c r="L2663" s="4"/>
      <c r="M2663" s="4">
        <v>4.4400000000000004</v>
      </c>
      <c r="N2663" s="84">
        <f>[1]!b_anal_modidura_cnbd(A2663,D2663,1)</f>
        <v>1.8726</v>
      </c>
      <c r="O2663" s="85">
        <f>[1]!b_anal_yield_cnbd(A2663,D2663-4,1)</f>
        <v>2.1699000000000002</v>
      </c>
      <c r="P2663" s="86">
        <f>IF(U:U="国开1",0.09/N2663+J2663,IF(U:U="国开3",0.14/N2663+J2663,IF(U:U="国开5",0.24/N2663+J2663,IF(U:U="国开7",0.24/N2663+J2663,IF(U:U="国开10",0.29/N2663+J2663,IF(U:U="口行1",0.08/N2663+J2663,IF(U:U="口行2",0.08/N2663+J2663,IF(U:U="口行3",0.08/N2663+J2663,IF(U:U="口行5",0.13/N2663+J2663,IF(U:U="口行7",0.13/N2663+J2663,IF(U:U="口行10",0.18/N2663+J2663,IF(U:U="农发1",0.09/N2663+J2663,IF(U:U="农发2",0.09/N2663+J2663,IF(U:U="农发3",0.09/N2663+J2663,IF(U:U="农发5",0.14/N2663+J2663,IF(U:U="农发7",0.19/N2663+J2663,IF(U:U="农发10",0.19/N2663+J2663,IF(U:U="农发20",0.24/N2663+J2663,IF(U:U="国债1",0.05/N2663+J2663,IF(U:U="国债2",0.05/N2663+J2663,IF(U:U="国债3",0.05/N2663+J2663,IF(U:U="国开0",0,IF(U:U="农发0",0,IF(U:U="国债0",0,IF(U:U="口行0",0,0.1/N2663+J2663)))))))))))))))))))))))))</f>
        <v>1.7075615187439923</v>
      </c>
      <c r="Q2663" s="87">
        <v>1.9</v>
      </c>
      <c r="R2663" s="88">
        <f t="shared" si="101"/>
        <v>-46.233848125600787</v>
      </c>
      <c r="S2663" s="88">
        <f t="shared" si="102"/>
        <v>-19.24384812560076</v>
      </c>
      <c r="T2663" s="15"/>
      <c r="U2663" s="1" t="str">
        <f>IF(I:I="国家开发银行","国开",IF(I:I="中国进出口银行","口行",IF(I:I="中国农业发展银行","农发","国债")))&amp;IF(G:G&lt;1,"0",G2663)</f>
        <v>农发2</v>
      </c>
      <c r="V2663" s="5">
        <v>43899</v>
      </c>
      <c r="W2663" s="21">
        <v>2.8252999999999999</v>
      </c>
      <c r="X2663" s="22">
        <v>2.69</v>
      </c>
    </row>
    <row r="2664" spans="1:24" ht="15.95" hidden="1" customHeight="1" x14ac:dyDescent="0.25">
      <c r="A2664" s="7" t="str">
        <f t="shared" si="106"/>
        <v>092018001.IB</v>
      </c>
      <c r="B2664" s="3" t="s">
        <v>539</v>
      </c>
      <c r="C2664" s="3" t="s">
        <v>540</v>
      </c>
      <c r="D2664" s="5">
        <v>43935</v>
      </c>
      <c r="E2664" s="5">
        <v>43937</v>
      </c>
      <c r="F2664" s="4">
        <v>50</v>
      </c>
      <c r="G2664" s="4">
        <v>2</v>
      </c>
      <c r="H2664" s="3" t="s">
        <v>12</v>
      </c>
      <c r="I2664" s="3" t="s">
        <v>41</v>
      </c>
      <c r="J2664" s="4">
        <v>1.6446000000000001</v>
      </c>
      <c r="K2664" s="30">
        <v>3.78</v>
      </c>
      <c r="L2664" s="4"/>
      <c r="M2664" s="4">
        <v>8.7799999999999994</v>
      </c>
      <c r="N2664" s="84">
        <f>[1]!b_anal_modidura_cnbd(A2664,D2664,1)</f>
        <v>1.8557999999999999</v>
      </c>
      <c r="O2664" s="85">
        <f>[1]!b_anal_yield_cnbd(A2664,D2664-1,1)</f>
        <v>1.7857000000000001</v>
      </c>
      <c r="P2664" s="86">
        <f>IF(U:U="国开1",0.09/N2664+J2664,IF(U:U="国开3",0.14/N2664+J2664,IF(U:U="国开5",0.24/N2664+J2664,IF(U:U="国开7",0.24/N2664+J2664,IF(U:U="国开10",0.29/N2664+J2664,IF(U:U="口行1",0.08/N2664+J2664,IF(U:U="口行2",0.08/N2664+J2664,IF(U:U="口行3",0.08/N2664+J2664,IF(U:U="口行5",0.13/N2664+J2664,IF(U:U="口行7",0.13/N2664+J2664,IF(U:U="口行10",0.18/N2664+J2664,IF(U:U="农发1",0.09/N2664+J2664,IF(U:U="农发2",0.09/N2664+J2664,IF(U:U="农发3",0.09/N2664+J2664,IF(U:U="农发5",0.14/N2664+J2664,IF(U:U="农发7",0.19/N2664+J2664,IF(U:U="农发10",0.19/N2664+J2664,IF(U:U="农发20",0.24/N2664+J2664,IF(U:U="国债1",0.05/N2664+J2664,IF(U:U="国债2",0.05/N2664+J2664,IF(U:U="国债3",0.05/N2664+J2664,IF(U:U="国开0",0,IF(U:U="农发0",0,IF(U:U="国债0",0,IF(U:U="口行0",0,0.1/N2664+J2664)))))))))))))))))))))))))</f>
        <v>1.6930966052376335</v>
      </c>
      <c r="Q2664" s="87">
        <v>1.72</v>
      </c>
      <c r="R2664" s="88">
        <f t="shared" si="101"/>
        <v>-9.2603394762366555</v>
      </c>
      <c r="S2664" s="88">
        <f t="shared" si="102"/>
        <v>-2.6903394762366473</v>
      </c>
      <c r="T2664" s="15"/>
      <c r="U2664" s="1" t="str">
        <f>IF(I:I="国家开发银行","国开",IF(I:I="中国进出口银行","口行",IF(I:I="中国农业发展银行","农发","国债")))&amp;IF(G:G&lt;1,"0",G2664)</f>
        <v>农发2</v>
      </c>
      <c r="V2664" s="5">
        <v>43906</v>
      </c>
      <c r="W2664" s="21">
        <v>2.8504</v>
      </c>
      <c r="X2664" s="22">
        <v>2.86</v>
      </c>
    </row>
    <row r="2665" spans="1:24" ht="15.95" hidden="1" customHeight="1" x14ac:dyDescent="0.25">
      <c r="A2665" s="7" t="str">
        <f t="shared" si="106"/>
        <v>092018001.IB</v>
      </c>
      <c r="B2665" s="3" t="s">
        <v>586</v>
      </c>
      <c r="C2665" s="3" t="s">
        <v>587</v>
      </c>
      <c r="D2665" s="5">
        <v>43942</v>
      </c>
      <c r="E2665" s="5">
        <v>43944</v>
      </c>
      <c r="F2665" s="4">
        <v>40</v>
      </c>
      <c r="G2665" s="4">
        <v>2</v>
      </c>
      <c r="H2665" s="3" t="s">
        <v>12</v>
      </c>
      <c r="I2665" s="3" t="s">
        <v>41</v>
      </c>
      <c r="J2665" s="4">
        <v>1.5434000000000001</v>
      </c>
      <c r="K2665" s="30">
        <v>6.41</v>
      </c>
      <c r="L2665" s="4"/>
      <c r="M2665" s="4">
        <v>1.01</v>
      </c>
      <c r="N2665" s="84">
        <f>[1]!b_anal_modidura_cnbd(A2665,D2665,1)</f>
        <v>1.8380000000000001</v>
      </c>
      <c r="O2665" s="85">
        <f>[1]!b_anal_yield_cnbd(A2665,D2665-1,1)</f>
        <v>1.6808000000000001</v>
      </c>
      <c r="P2665" s="86">
        <f>IF(U:U="国开1",0.09/N2665+J2665,IF(U:U="国开3",0.14/N2665+J2665,IF(U:U="国开5",0.24/N2665+J2665,IF(U:U="国开7",0.24/N2665+J2665,IF(U:U="国开10",0.29/N2665+J2665,IF(U:U="口行1",0.08/N2665+J2665,IF(U:U="口行2",0.08/N2665+J2665,IF(U:U="口行3",0.08/N2665+J2665,IF(U:U="口行5",0.13/N2665+J2665,IF(U:U="口行7",0.13/N2665+J2665,IF(U:U="口行10",0.18/N2665+J2665,IF(U:U="农发1",0.09/N2665+J2665,IF(U:U="农发2",0.09/N2665+J2665,IF(U:U="农发3",0.09/N2665+J2665,IF(U:U="农发5",0.14/N2665+J2665,IF(U:U="农发7",0.19/N2665+J2665,IF(U:U="农发10",0.19/N2665+J2665,IF(U:U="农发20",0.24/N2665+J2665,IF(U:U="国债1",0.05/N2665+J2665,IF(U:U="国债2",0.05/N2665+J2665,IF(U:U="国债3",0.05/N2665+J2665,IF(U:U="国开0",0,IF(U:U="农发0",0,IF(U:U="国债0",0,IF(U:U="口行0",0,0.1/N2665+J2665)))))))))))))))))))))))))</f>
        <v>1.5923662676822634</v>
      </c>
      <c r="Q2665" s="87">
        <v>1.665</v>
      </c>
      <c r="R2665" s="88">
        <f t="shared" si="101"/>
        <v>-8.8433732317736649</v>
      </c>
      <c r="S2665" s="88">
        <f t="shared" si="102"/>
        <v>-7.2633732317736621</v>
      </c>
      <c r="T2665" s="15"/>
      <c r="U2665" s="1" t="str">
        <f>IF(I:I="国家开发银行","国开",IF(I:I="中国进出口银行","口行",IF(I:I="中国农业发展银行","农发","国债")))&amp;IF(G:G&lt;1,"0",G2665)</f>
        <v>农发2</v>
      </c>
      <c r="V2665" s="5">
        <v>43913</v>
      </c>
      <c r="W2665" s="21">
        <v>2.8702000000000001</v>
      </c>
      <c r="X2665" s="22">
        <v>2.835</v>
      </c>
    </row>
    <row r="2666" spans="1:24" ht="15.95" hidden="1" customHeight="1" x14ac:dyDescent="0.25">
      <c r="A2666" s="7" t="str">
        <f t="shared" si="106"/>
        <v>092018001.IB</v>
      </c>
      <c r="B2666" s="3" t="s">
        <v>626</v>
      </c>
      <c r="C2666" s="3" t="s">
        <v>627</v>
      </c>
      <c r="D2666" s="5">
        <v>43949</v>
      </c>
      <c r="E2666" s="5">
        <v>43957</v>
      </c>
      <c r="F2666" s="4">
        <v>60</v>
      </c>
      <c r="G2666" s="4">
        <v>2</v>
      </c>
      <c r="H2666" s="3" t="s">
        <v>12</v>
      </c>
      <c r="I2666" s="3" t="s">
        <v>41</v>
      </c>
      <c r="J2666" s="4">
        <v>1.4972000000000001</v>
      </c>
      <c r="K2666" s="30">
        <v>2.37</v>
      </c>
      <c r="L2666" s="4"/>
      <c r="M2666" s="4">
        <v>1</v>
      </c>
      <c r="N2666" s="84">
        <f>[1]!b_anal_modidura_cnbd(A2666,D2666,1)</f>
        <v>1.8199000000000001</v>
      </c>
      <c r="O2666" s="85">
        <f>[1]!b_anal_yield_cnbd(A2666,D2666-1,1)</f>
        <v>1.6209</v>
      </c>
      <c r="P2666" s="86">
        <f>IF(U:U="国开1",0.09/N2666+J2666,IF(U:U="国开3",0.14/N2666+J2666,IF(U:U="国开5",0.24/N2666+J2666,IF(U:U="国开7",0.24/N2666+J2666,IF(U:U="国开10",0.29/N2666+J2666,IF(U:U="口行1",0.08/N2666+J2666,IF(U:U="口行2",0.08/N2666+J2666,IF(U:U="口行3",0.08/N2666+J2666,IF(U:U="口行5",0.13/N2666+J2666,IF(U:U="口行7",0.13/N2666+J2666,IF(U:U="口行10",0.18/N2666+J2666,IF(U:U="农发1",0.09/N2666+J2666,IF(U:U="农发2",0.09/N2666+J2666,IF(U:U="农发3",0.09/N2666+J2666,IF(U:U="农发5",0.14/N2666+J2666,IF(U:U="农发7",0.19/N2666+J2666,IF(U:U="农发10",0.19/N2666+J2666,IF(U:U="农发20",0.24/N2666+J2666,IF(U:U="国债1",0.05/N2666+J2666,IF(U:U="国债2",0.05/N2666+J2666,IF(U:U="国债3",0.05/N2666+J2666,IF(U:U="国开0",0,IF(U:U="农发0",0,IF(U:U="国债0",0,IF(U:U="口行0",0,0.1/N2666+J2666)))))))))))))))))))))))))</f>
        <v>1.5466532666630035</v>
      </c>
      <c r="Q2666" s="87">
        <v>1.62</v>
      </c>
      <c r="R2666" s="88">
        <f t="shared" si="101"/>
        <v>-7.4246733336996495</v>
      </c>
      <c r="S2666" s="88">
        <f t="shared" si="102"/>
        <v>-7.3346733336996595</v>
      </c>
      <c r="T2666" s="15"/>
      <c r="U2666" s="1" t="str">
        <f>IF(I:I="国家开发银行","国开",IF(I:I="中国进出口银行","口行",IF(I:I="中国农业发展银行","农发","国债")))&amp;IF(G:G&lt;1,"0",G2666)</f>
        <v>农发2</v>
      </c>
      <c r="V2666" s="5">
        <v>43920</v>
      </c>
      <c r="W2666" s="21">
        <v>2.7202000000000002</v>
      </c>
      <c r="X2666" s="22">
        <v>2.69</v>
      </c>
    </row>
    <row r="2667" spans="1:24" ht="15.95" hidden="1" customHeight="1" x14ac:dyDescent="0.25">
      <c r="A2667" s="7" t="str">
        <f t="shared" si="106"/>
        <v>092018001.IB</v>
      </c>
      <c r="B2667" s="3" t="s">
        <v>698</v>
      </c>
      <c r="C2667" s="3" t="s">
        <v>699</v>
      </c>
      <c r="D2667" s="5">
        <v>43963</v>
      </c>
      <c r="E2667" s="5">
        <v>43965</v>
      </c>
      <c r="F2667" s="4">
        <v>60</v>
      </c>
      <c r="G2667" s="4">
        <v>2</v>
      </c>
      <c r="H2667" s="3" t="s">
        <v>12</v>
      </c>
      <c r="I2667" s="3" t="s">
        <v>41</v>
      </c>
      <c r="J2667" s="4">
        <v>1.8487</v>
      </c>
      <c r="K2667" s="30">
        <v>1.89</v>
      </c>
      <c r="L2667" s="4"/>
      <c r="M2667" s="4">
        <v>1.32</v>
      </c>
      <c r="N2667" s="84">
        <f>[1]!b_anal_modidura_cnbd(A2667,D2667,1)</f>
        <v>1.7781</v>
      </c>
      <c r="O2667" s="85">
        <f>[1]!b_anal_yield_cnbd(A2667,D2667-1,1)</f>
        <v>1.7789999999999999</v>
      </c>
      <c r="P2667" s="86">
        <f>IF(U:U="国开1",0.09/N2667+J2667,IF(U:U="国开3",0.14/N2667+J2667,IF(U:U="国开5",0.24/N2667+J2667,IF(U:U="国开7",0.24/N2667+J2667,IF(U:U="国开10",0.29/N2667+J2667,IF(U:U="口行1",0.08/N2667+J2667,IF(U:U="口行2",0.08/N2667+J2667,IF(U:U="口行3",0.08/N2667+J2667,IF(U:U="口行5",0.13/N2667+J2667,IF(U:U="口行7",0.13/N2667+J2667,IF(U:U="口行10",0.18/N2667+J2667,IF(U:U="农发1",0.09/N2667+J2667,IF(U:U="农发2",0.09/N2667+J2667,IF(U:U="农发3",0.09/N2667+J2667,IF(U:U="农发5",0.14/N2667+J2667,IF(U:U="农发7",0.19/N2667+J2667,IF(U:U="农发10",0.19/N2667+J2667,IF(U:U="农发20",0.24/N2667+J2667,IF(U:U="国债1",0.05/N2667+J2667,IF(U:U="国债2",0.05/N2667+J2667,IF(U:U="国债3",0.05/N2667+J2667,IF(U:U="国开0",0,IF(U:U="农发0",0,IF(U:U="国债0",0,IF(U:U="口行0",0,0.1/N2667+J2667)))))))))))))))))))))))))</f>
        <v>1.899315825881559</v>
      </c>
      <c r="Q2667" s="87">
        <v>1.76</v>
      </c>
      <c r="R2667" s="88">
        <f t="shared" si="101"/>
        <v>12.03158258815591</v>
      </c>
      <c r="S2667" s="88">
        <f t="shared" si="102"/>
        <v>13.9315825881559</v>
      </c>
      <c r="T2667" s="15"/>
      <c r="U2667" s="1" t="str">
        <f>IF(I:I="国家开发银行","国开",IF(I:I="中国进出口银行","口行",IF(I:I="中国农业发展银行","农发","国债")))&amp;IF(G:G&lt;1,"0",G2667)</f>
        <v>农发2</v>
      </c>
      <c r="V2667" s="5">
        <v>43929</v>
      </c>
      <c r="W2667" s="21">
        <v>2.3307000000000002</v>
      </c>
      <c r="X2667" s="22">
        <v>2.2999999999999998</v>
      </c>
    </row>
    <row r="2668" spans="1:24" ht="15.95" hidden="1" customHeight="1" x14ac:dyDescent="0.25">
      <c r="A2668" s="7" t="str">
        <f t="shared" si="106"/>
        <v>092018001.IB</v>
      </c>
      <c r="B2668" s="3" t="s">
        <v>741</v>
      </c>
      <c r="C2668" s="3" t="s">
        <v>742</v>
      </c>
      <c r="D2668" s="5">
        <v>43970</v>
      </c>
      <c r="E2668" s="5">
        <v>43972</v>
      </c>
      <c r="F2668" s="4">
        <v>60</v>
      </c>
      <c r="G2668" s="4">
        <v>2</v>
      </c>
      <c r="H2668" s="3" t="s">
        <v>12</v>
      </c>
      <c r="I2668" s="3" t="s">
        <v>41</v>
      </c>
      <c r="J2668" s="4">
        <v>1.8574999999999999</v>
      </c>
      <c r="K2668" s="30">
        <v>1.92</v>
      </c>
      <c r="L2668" s="4"/>
      <c r="M2668" s="4">
        <v>6.29</v>
      </c>
      <c r="N2668" s="84">
        <f>[1]!b_anal_modidura_cnbd(A2668,D2668,1)</f>
        <v>1.758</v>
      </c>
      <c r="O2668" s="85">
        <f>[1]!b_anal_yield_cnbd(A2668,D2668-1,1)</f>
        <v>1.8406</v>
      </c>
      <c r="P2668" s="86">
        <f>IF(U:U="国开1",0.09/N2668+J2668,IF(U:U="国开3",0.14/N2668+J2668,IF(U:U="国开5",0.24/N2668+J2668,IF(U:U="国开7",0.24/N2668+J2668,IF(U:U="国开10",0.29/N2668+J2668,IF(U:U="口行1",0.08/N2668+J2668,IF(U:U="口行2",0.08/N2668+J2668,IF(U:U="口行3",0.08/N2668+J2668,IF(U:U="口行5",0.13/N2668+J2668,IF(U:U="口行7",0.13/N2668+J2668,IF(U:U="口行10",0.18/N2668+J2668,IF(U:U="农发1",0.09/N2668+J2668,IF(U:U="农发2",0.09/N2668+J2668,IF(U:U="农发3",0.09/N2668+J2668,IF(U:U="农发5",0.14/N2668+J2668,IF(U:U="农发7",0.19/N2668+J2668,IF(U:U="农发10",0.19/N2668+J2668,IF(U:U="农发20",0.24/N2668+J2668,IF(U:U="国债1",0.05/N2668+J2668,IF(U:U="国债2",0.05/N2668+J2668,IF(U:U="国债3",0.05/N2668+J2668,IF(U:U="国开0",0,IF(U:U="农发0",0,IF(U:U="国债0",0,IF(U:U="口行0",0,0.1/N2668+J2668)))))))))))))))))))))))))</f>
        <v>1.9086945392491468</v>
      </c>
      <c r="Q2668" s="87">
        <v>1.88</v>
      </c>
      <c r="R2668" s="88">
        <f t="shared" si="101"/>
        <v>6.8094539249146768</v>
      </c>
      <c r="S2668" s="88">
        <f t="shared" si="102"/>
        <v>2.8694539249146889</v>
      </c>
      <c r="T2668" s="15"/>
      <c r="U2668" s="1" t="str">
        <f>IF(I:I="国家开发银行","国开",IF(I:I="中国进出口银行","口行",IF(I:I="中国农业发展银行","农发","国债")))&amp;IF(G:G&lt;1,"0",G2668)</f>
        <v>农发2</v>
      </c>
      <c r="V2668" s="5">
        <v>43934</v>
      </c>
      <c r="W2668" s="21">
        <v>2.2825000000000002</v>
      </c>
      <c r="X2668" s="22">
        <v>2.3199999999999998</v>
      </c>
    </row>
    <row r="2669" spans="1:24" ht="15.95" hidden="1" customHeight="1" x14ac:dyDescent="0.25">
      <c r="A2669" s="7" t="str">
        <f t="shared" si="106"/>
        <v>092018001.IB</v>
      </c>
      <c r="B2669" s="3" t="s">
        <v>795</v>
      </c>
      <c r="C2669" s="3" t="s">
        <v>796</v>
      </c>
      <c r="D2669" s="5">
        <v>43977</v>
      </c>
      <c r="E2669" s="5">
        <v>43979</v>
      </c>
      <c r="F2669" s="4">
        <v>60</v>
      </c>
      <c r="G2669" s="4">
        <v>2</v>
      </c>
      <c r="H2669" s="3" t="s">
        <v>12</v>
      </c>
      <c r="I2669" s="3" t="s">
        <v>41</v>
      </c>
      <c r="J2669" s="4">
        <v>2.0377999999999998</v>
      </c>
      <c r="K2669" s="30">
        <v>3.05</v>
      </c>
      <c r="L2669" s="4"/>
      <c r="M2669" s="4">
        <v>2.2000000000000002</v>
      </c>
      <c r="N2669" s="84">
        <f>[1]!b_anal_modidura_cnbd(A2669,D2669,1)</f>
        <v>1.7363999999999999</v>
      </c>
      <c r="O2669" s="85">
        <f>[1]!b_anal_yield_cnbd(A2669,D2669-1,1)</f>
        <v>1.9255</v>
      </c>
      <c r="P2669" s="86">
        <f>IF(U:U="国开1",0.09/N2669+J2669,IF(U:U="国开3",0.14/N2669+J2669,IF(U:U="国开5",0.24/N2669+J2669,IF(U:U="国开7",0.24/N2669+J2669,IF(U:U="国开10",0.29/N2669+J2669,IF(U:U="口行1",0.08/N2669+J2669,IF(U:U="口行2",0.08/N2669+J2669,IF(U:U="口行3",0.08/N2669+J2669,IF(U:U="口行5",0.13/N2669+J2669,IF(U:U="口行7",0.13/N2669+J2669,IF(U:U="口行10",0.18/N2669+J2669,IF(U:U="农发1",0.09/N2669+J2669,IF(U:U="农发2",0.09/N2669+J2669,IF(U:U="农发3",0.09/N2669+J2669,IF(U:U="农发5",0.14/N2669+J2669,IF(U:U="农发7",0.19/N2669+J2669,IF(U:U="农发10",0.19/N2669+J2669,IF(U:U="农发20",0.24/N2669+J2669,IF(U:U="国债1",0.05/N2669+J2669,IF(U:U="国债2",0.05/N2669+J2669,IF(U:U="国债3",0.05/N2669+J2669,IF(U:U="国开0",0,IF(U:U="农发0",0,IF(U:U="国债0",0,IF(U:U="口行0",0,0.1/N2669+J2669)))))))))))))))))))))))))</f>
        <v>2.0896313752591569</v>
      </c>
      <c r="Q2669" s="87">
        <v>2.0499999999999998</v>
      </c>
      <c r="R2669" s="88">
        <f t="shared" si="101"/>
        <v>16.413137525915687</v>
      </c>
      <c r="S2669" s="88">
        <f t="shared" si="102"/>
        <v>3.9631375259157053</v>
      </c>
      <c r="T2669" s="15"/>
      <c r="U2669" s="1" t="str">
        <f>IF(I:I="国家开发银行","国开",IF(I:I="中国进出口银行","口行",IF(I:I="中国农业发展银行","农发","国债")))&amp;IF(G:G&lt;1,"0",G2669)</f>
        <v>农发2</v>
      </c>
      <c r="V2669" s="5">
        <v>43941</v>
      </c>
      <c r="W2669" s="24">
        <v>2.2808999999999999</v>
      </c>
      <c r="X2669" s="22">
        <v>2.31</v>
      </c>
    </row>
    <row r="2670" spans="1:24" ht="15.95" hidden="1" customHeight="1" x14ac:dyDescent="0.25">
      <c r="A2670" s="7" t="str">
        <f t="shared" si="106"/>
        <v>092018001.IB</v>
      </c>
      <c r="B2670" s="3" t="s">
        <v>836</v>
      </c>
      <c r="C2670" s="3" t="s">
        <v>837</v>
      </c>
      <c r="D2670" s="5">
        <v>43984</v>
      </c>
      <c r="E2670" s="5">
        <v>43986</v>
      </c>
      <c r="F2670" s="4">
        <v>30</v>
      </c>
      <c r="G2670" s="4">
        <v>2</v>
      </c>
      <c r="H2670" s="3" t="s">
        <v>12</v>
      </c>
      <c r="I2670" s="3" t="s">
        <v>41</v>
      </c>
      <c r="J2670" s="4">
        <v>2.4036</v>
      </c>
      <c r="K2670" s="30">
        <v>2</v>
      </c>
      <c r="L2670" s="4"/>
      <c r="M2670" s="4">
        <v>3.25</v>
      </c>
      <c r="N2670" s="84">
        <f>[1]!b_anal_modidura_cnbd(A2670,D2670,1)</f>
        <v>1.7114</v>
      </c>
      <c r="O2670" s="85">
        <f>[1]!b_anal_yield_cnbd(A2670,D2670-1,1)</f>
        <v>2.1800999999999999</v>
      </c>
      <c r="P2670" s="86">
        <f>IF(U:U="国开1",0.09/N2670+J2670,IF(U:U="国开3",0.14/N2670+J2670,IF(U:U="国开5",0.24/N2670+J2670,IF(U:U="国开7",0.24/N2670+J2670,IF(U:U="国开10",0.29/N2670+J2670,IF(U:U="口行1",0.08/N2670+J2670,IF(U:U="口行2",0.08/N2670+J2670,IF(U:U="口行3",0.08/N2670+J2670,IF(U:U="口行5",0.13/N2670+J2670,IF(U:U="口行7",0.13/N2670+J2670,IF(U:U="口行10",0.18/N2670+J2670,IF(U:U="农发1",0.09/N2670+J2670,IF(U:U="农发2",0.09/N2670+J2670,IF(U:U="农发3",0.09/N2670+J2670,IF(U:U="农发5",0.14/N2670+J2670,IF(U:U="农发7",0.19/N2670+J2670,IF(U:U="农发10",0.19/N2670+J2670,IF(U:U="农发20",0.24/N2670+J2670,IF(U:U="国债1",0.05/N2670+J2670,IF(U:U="国债2",0.05/N2670+J2670,IF(U:U="国债3",0.05/N2670+J2670,IF(U:U="国开0",0,IF(U:U="农发0",0,IF(U:U="国债0",0,IF(U:U="口行0",0,0.1/N2670+J2670)))))))))))))))))))))))))</f>
        <v>2.4561885240154258</v>
      </c>
      <c r="Q2670" s="87">
        <v>2.38</v>
      </c>
      <c r="R2670" s="88">
        <f t="shared" si="101"/>
        <v>27.608852401542585</v>
      </c>
      <c r="S2670" s="88">
        <f t="shared" si="102"/>
        <v>7.6188524015425863</v>
      </c>
      <c r="T2670" s="15"/>
      <c r="U2670" s="1" t="str">
        <f>IF(I:I="国家开发银行","国开",IF(I:I="中国进出口银行","口行",IF(I:I="中国农业发展银行","农发","国债")))&amp;IF(G:G&lt;1,"0",G2670)</f>
        <v>农发2</v>
      </c>
      <c r="V2670" s="5">
        <v>43948</v>
      </c>
      <c r="W2670" s="21">
        <v>2.25</v>
      </c>
      <c r="X2670" s="22">
        <v>2.29</v>
      </c>
    </row>
    <row r="2671" spans="1:24" ht="15.95" hidden="1" customHeight="1" x14ac:dyDescent="0.25">
      <c r="A2671" s="7" t="str">
        <f t="shared" si="106"/>
        <v>092018001.IB</v>
      </c>
      <c r="B2671" s="6" t="s">
        <v>885</v>
      </c>
      <c r="C2671" s="6" t="s">
        <v>886</v>
      </c>
      <c r="D2671" s="33">
        <v>43991</v>
      </c>
      <c r="E2671" s="33">
        <v>43993</v>
      </c>
      <c r="F2671" s="45">
        <v>20</v>
      </c>
      <c r="G2671" s="45">
        <v>2</v>
      </c>
      <c r="H2671" s="6" t="s">
        <v>12</v>
      </c>
      <c r="I2671" s="6" t="s">
        <v>41</v>
      </c>
      <c r="J2671" s="45">
        <v>2.5089999999999999</v>
      </c>
      <c r="K2671" s="30">
        <v>6.01</v>
      </c>
      <c r="L2671" s="45"/>
      <c r="M2671" s="45">
        <v>18.329999999999998</v>
      </c>
      <c r="N2671" s="84">
        <f>[1]!b_anal_modidura_cnbd(A2671,D2671,1)</f>
        <v>1.6904999999999999</v>
      </c>
      <c r="O2671" s="85">
        <f>[1]!b_anal_yield_cnbd(A2671,D2671-1,1)</f>
        <v>2.6196000000000002</v>
      </c>
      <c r="P2671" s="86">
        <f>IF(U:U="国开1",0.09/N2671+J2671,IF(U:U="国开3",0.14/N2671+J2671,IF(U:U="国开5",0.24/N2671+J2671,IF(U:U="国开7",0.24/N2671+J2671,IF(U:U="国开10",0.29/N2671+J2671,IF(U:U="口行1",0.08/N2671+J2671,IF(U:U="口行2",0.08/N2671+J2671,IF(U:U="口行3",0.08/N2671+J2671,IF(U:U="口行5",0.13/N2671+J2671,IF(U:U="口行7",0.13/N2671+J2671,IF(U:U="口行10",0.18/N2671+J2671,IF(U:U="农发1",0.09/N2671+J2671,IF(U:U="农发2",0.09/N2671+J2671,IF(U:U="农发3",0.09/N2671+J2671,IF(U:U="农发5",0.14/N2671+J2671,IF(U:U="农发7",0.19/N2671+J2671,IF(U:U="农发10",0.19/N2671+J2671,IF(U:U="农发20",0.24/N2671+J2671,IF(U:U="国债1",0.05/N2671+J2671,IF(U:U="国债2",0.05/N2671+J2671,IF(U:U="国债3",0.05/N2671+J2671,IF(U:U="国开0",0,IF(U:U="农发0",0,IF(U:U="国债0",0,IF(U:U="口行0",0,0.1/N2671+J2671)))))))))))))))))))))))))</f>
        <v>2.5622386867790592</v>
      </c>
      <c r="Q2671" s="87">
        <v>2.6</v>
      </c>
      <c r="R2671" s="88">
        <f t="shared" si="101"/>
        <v>-5.7361313220940957</v>
      </c>
      <c r="S2671" s="88">
        <f t="shared" si="102"/>
        <v>-3.7761313220940895</v>
      </c>
      <c r="T2671" s="15"/>
      <c r="U2671" s="1" t="str">
        <f>IF(I:I="国家开发银行","国开",IF(I:I="中国进出口银行","口行",IF(I:I="中国农业发展银行","农发","国债")))&amp;IF(G:G&lt;1,"0",G2671)</f>
        <v>农发2</v>
      </c>
      <c r="V2671" s="5">
        <v>43957</v>
      </c>
      <c r="W2671" s="21">
        <v>2.2601</v>
      </c>
      <c r="X2671" s="22">
        <v>2.2799999999999998</v>
      </c>
    </row>
    <row r="2672" spans="1:24" ht="15.95" hidden="1" customHeight="1" x14ac:dyDescent="0.25">
      <c r="A2672" s="7" t="s">
        <v>325</v>
      </c>
      <c r="B2672" s="3" t="s">
        <v>1104</v>
      </c>
      <c r="C2672" s="3" t="s">
        <v>1105</v>
      </c>
      <c r="D2672" s="5">
        <v>43998</v>
      </c>
      <c r="E2672" s="5">
        <v>44000</v>
      </c>
      <c r="F2672" s="4">
        <v>30</v>
      </c>
      <c r="G2672" s="4">
        <v>2</v>
      </c>
      <c r="H2672" s="3" t="s">
        <v>12</v>
      </c>
      <c r="I2672" s="3" t="s">
        <v>41</v>
      </c>
      <c r="J2672" s="4">
        <v>2.4832999999999998</v>
      </c>
      <c r="K2672" s="30">
        <v>3.8</v>
      </c>
      <c r="L2672" s="4"/>
      <c r="M2672" s="4">
        <v>1.07</v>
      </c>
      <c r="N2672" s="84">
        <f>[1]!b_anal_modidura_cnbd(A2672,E2672,1)</f>
        <v>1.6664000000000001</v>
      </c>
      <c r="O2672" s="85">
        <f>[1]!b_anal_yield_cnbd(A2672,D2672-1,1)</f>
        <v>2.4796999999999998</v>
      </c>
      <c r="P2672" s="86">
        <f>IF(U:U="国开1",0.09/N2672+J2672,IF(U:U="国开3",0.14/N2672+J2672,IF(U:U="国开5",0.24/N2672+J2672,IF(U:U="国开7",0.24/N2672+J2672,IF(U:U="国开10",0.29/N2672+J2672,IF(U:U="口行1",0.08/N2672+J2672,IF(U:U="口行2",0.08/N2672+J2672,IF(U:U="口行3",0.08/N2672+J2672,IF(U:U="口行5",0.13/N2672+J2672,IF(U:U="口行7",0.13/N2672+J2672,IF(U:U="口行10",0.18/N2672+J2672,IF(U:U="农发1",0.09/N2672+J2672,IF(U:U="农发2",0.09/N2672+J2672,IF(U:U="农发3",0.09/N2672+J2672,IF(U:U="农发5",0.14/N2672+J2672,IF(U:U="农发7",0.19/N2672+J2672,IF(U:U="农发10",0.19/N2672+J2672,IF(U:U="农发20",0.24/N2672+J2672,IF(U:U="国债1",0.05/N2672+J2672,IF(U:U="国债2",0.05/N2672+J2672,IF(U:U="国债3",0.05/N2672+J2672,IF(U:U="国开0",0,IF(U:U="农发0",0,IF(U:U="国债0",0,IF(U:U="口行0",0,0.1/N2672+J2672)))))))))))))))))))))))))</f>
        <v>2.5373086413826211</v>
      </c>
      <c r="Q2672" s="87">
        <v>2.4796999999999998</v>
      </c>
      <c r="R2672" s="88">
        <f t="shared" si="101"/>
        <v>5.7608641382621339</v>
      </c>
      <c r="S2672" s="88">
        <f t="shared" si="102"/>
        <v>5.7608641382621339</v>
      </c>
      <c r="T2672" s="15"/>
      <c r="U2672" s="1" t="str">
        <f>IF(I:I="国家开发银行","国开",IF(I:I="中国进出口银行","口行",IF(I:I="中国农业发展银行","农发","国债")))&amp;IF(G:G&lt;1,"0",G2672)</f>
        <v>农发2</v>
      </c>
      <c r="V2672" s="5">
        <v>43962</v>
      </c>
      <c r="W2672" s="21">
        <v>2.3698999999999999</v>
      </c>
      <c r="X2672" s="22">
        <v>2.4500000000000002</v>
      </c>
    </row>
    <row r="2673" spans="1:24" ht="15.95" hidden="1" customHeight="1" x14ac:dyDescent="0.25">
      <c r="A2673" s="7" t="s">
        <v>325</v>
      </c>
      <c r="B2673" s="6" t="s">
        <v>1182</v>
      </c>
      <c r="C2673" s="6" t="s">
        <v>1183</v>
      </c>
      <c r="D2673" s="33">
        <v>44005</v>
      </c>
      <c r="E2673" s="33">
        <v>44011</v>
      </c>
      <c r="F2673" s="45">
        <v>40</v>
      </c>
      <c r="G2673" s="45">
        <v>2</v>
      </c>
      <c r="H2673" s="6" t="s">
        <v>12</v>
      </c>
      <c r="I2673" s="6" t="s">
        <v>41</v>
      </c>
      <c r="J2673" s="45">
        <v>2.7336999999999998</v>
      </c>
      <c r="K2673" s="30">
        <v>5.92</v>
      </c>
      <c r="L2673" s="45"/>
      <c r="M2673" s="45">
        <v>2.33</v>
      </c>
      <c r="N2673" s="84">
        <v>1.6544000000000001</v>
      </c>
      <c r="O2673" s="85">
        <f>[1]!b_anal_yield_cnbd(A2673,D2673-1,1)</f>
        <v>2.6606999999999998</v>
      </c>
      <c r="P2673" s="86">
        <f>IF(U:U="国开1",0.09/N2673+J2673,IF(U:U="国开3",0.14/N2673+J2673,IF(U:U="国开5",0.24/N2673+J2673,IF(U:U="国开7",0.24/N2673+J2673,IF(U:U="国开10",0.29/N2673+J2673,IF(U:U="口行1",0.08/N2673+J2673,IF(U:U="口行2",0.08/N2673+J2673,IF(U:U="口行3",0.08/N2673+J2673,IF(U:U="口行5",0.13/N2673+J2673,IF(U:U="口行7",0.13/N2673+J2673,IF(U:U="口行10",0.18/N2673+J2673,IF(U:U="农发1",0.09/N2673+J2673,IF(U:U="农发2",0.09/N2673+J2673,IF(U:U="农发3",0.09/N2673+J2673,IF(U:U="农发5",0.14/N2673+J2673,IF(U:U="农发7",0.19/N2673+J2673,IF(U:U="农发10",0.19/N2673+J2673,IF(U:U="农发20",0.24/N2673+J2673,IF(U:U="国债1",0.05/N2673+J2673,IF(U:U="国债2",0.05/N2673+J2673,IF(U:U="国债3",0.05/N2673+J2673,IF(U:U="国开0",0,IF(U:U="农发0",0,IF(U:U="国债0",0,IF(U:U="口行0",0,0.1/N2673+J2673)))))))))))))))))))))))))</f>
        <v>2.7881003868471952</v>
      </c>
      <c r="Q2673" s="87">
        <v>2.79</v>
      </c>
      <c r="R2673" s="88">
        <f t="shared" si="101"/>
        <v>12.740038684719535</v>
      </c>
      <c r="S2673" s="88">
        <f t="shared" si="102"/>
        <v>-0.18996131528048465</v>
      </c>
      <c r="T2673" s="15"/>
      <c r="U2673" s="1" t="str">
        <f>IF(I:I="国家开发银行","国开",IF(I:I="中国进出口银行","口行",IF(I:I="中国农业发展银行","农发","国债")))&amp;IF(G:G&lt;1,"0",G2673)</f>
        <v>农发2</v>
      </c>
      <c r="V2673" s="5">
        <v>43969</v>
      </c>
      <c r="W2673" s="21">
        <v>2.44</v>
      </c>
      <c r="X2673" s="22">
        <v>2.4950000000000001</v>
      </c>
    </row>
    <row r="2674" spans="1:24" ht="15.95" hidden="1" customHeight="1" x14ac:dyDescent="0.25">
      <c r="A2674" s="7" t="str">
        <f t="shared" ref="A2674:A2682" si="107">LEFT(B2674,IFERROR(FIND("X",B2674,7),FIND("Z",B2674,7))-1)&amp;".IB"</f>
        <v>190407.IB</v>
      </c>
      <c r="B2674" s="3" t="s">
        <v>39</v>
      </c>
      <c r="C2674" s="3" t="s">
        <v>40</v>
      </c>
      <c r="D2674" s="5">
        <v>43836</v>
      </c>
      <c r="E2674" s="5">
        <v>43838</v>
      </c>
      <c r="F2674" s="4">
        <v>60</v>
      </c>
      <c r="G2674" s="4">
        <v>3</v>
      </c>
      <c r="H2674" s="3" t="s">
        <v>12</v>
      </c>
      <c r="I2674" s="3" t="s">
        <v>41</v>
      </c>
      <c r="J2674" s="4">
        <v>2.8517000000000001</v>
      </c>
      <c r="K2674" s="30">
        <v>3.97</v>
      </c>
      <c r="L2674" s="4"/>
      <c r="M2674" s="4">
        <v>2.89</v>
      </c>
      <c r="N2674" s="84">
        <f>[1]!b_anal_modidura_cnbd(A2674,D2674,1)</f>
        <v>2.3687</v>
      </c>
      <c r="O2674" s="85">
        <f>[1]!b_anal_yield_cnbd(A2674,D2674-3,1)</f>
        <v>2.93</v>
      </c>
      <c r="P2674" s="86">
        <f>IF(U:U="国开1",0.09/N2674+J2674,IF(U:U="国开3",0.14/N2674+J2674,IF(U:U="国开5",0.24/N2674+J2674,IF(U:U="国开7",0.24/N2674+J2674,IF(U:U="国开10",0.29/N2674+J2674,IF(U:U="口行1",0.08/N2674+J2674,IF(U:U="口行2",0.08/N2674+J2674,IF(U:U="口行3",0.08/N2674+J2674,IF(U:U="口行5",0.13/N2674+J2674,IF(U:U="口行7",0.13/N2674+J2674,IF(U:U="口行10",0.18/N2674+J2674,IF(U:U="农发1",0.09/N2674+J2674,IF(U:U="农发2",0.09/N2674+J2674,IF(U:U="农发3",0.09/N2674+J2674,IF(U:U="农发5",0.14/N2674+J2674,IF(U:U="农发7",0.19/N2674+J2674,IF(U:U="农发10",0.19/N2674+J2674,IF(U:U="农发20",0.24/N2674+J2674,IF(U:U="国债1",0.05/N2674+J2674,IF(U:U="国债2",0.05/N2674+J2674,IF(U:U="国债3",0.05/N2674+J2674,IF(U:U="国开0",0,IF(U:U="农发0",0,IF(U:U="国债0",0,IF(U:U="口行0",0,0.1/N2674+J2674)))))))))))))))))))))))))</f>
        <v>2.8896955249715033</v>
      </c>
      <c r="Q2674" s="87">
        <v>2.915</v>
      </c>
      <c r="R2674" s="88">
        <f t="shared" si="101"/>
        <v>-4.0304475028496878</v>
      </c>
      <c r="S2674" s="88">
        <f t="shared" si="102"/>
        <v>-2.5304475028496753</v>
      </c>
      <c r="T2674" s="15"/>
      <c r="U2674" s="1" t="str">
        <f>IF(I:I="国家开发银行","国开",IF(I:I="中国进出口银行","口行",IF(I:I="中国农业发展银行","农发","国债")))&amp;IF(G:G&lt;1,"0",G2674)</f>
        <v>农发3</v>
      </c>
      <c r="V2674" s="5">
        <v>43976</v>
      </c>
      <c r="W2674" s="21">
        <v>2.4700000000000002</v>
      </c>
      <c r="X2674" s="22">
        <v>2.5299999999999998</v>
      </c>
    </row>
    <row r="2675" spans="1:24" ht="15.95" hidden="1" customHeight="1" x14ac:dyDescent="0.25">
      <c r="A2675" s="7" t="str">
        <f t="shared" si="107"/>
        <v>190407.IB</v>
      </c>
      <c r="B2675" s="3" t="s">
        <v>79</v>
      </c>
      <c r="C2675" s="3" t="s">
        <v>80</v>
      </c>
      <c r="D2675" s="5">
        <v>43843</v>
      </c>
      <c r="E2675" s="5">
        <v>43845</v>
      </c>
      <c r="F2675" s="4">
        <v>60</v>
      </c>
      <c r="G2675" s="4">
        <v>3</v>
      </c>
      <c r="H2675" s="3" t="s">
        <v>12</v>
      </c>
      <c r="I2675" s="3" t="s">
        <v>41</v>
      </c>
      <c r="J2675" s="4">
        <v>2.8913000000000002</v>
      </c>
      <c r="K2675" s="30">
        <v>6.48</v>
      </c>
      <c r="L2675" s="4"/>
      <c r="M2675" s="4">
        <v>1.69</v>
      </c>
      <c r="N2675" s="84">
        <f>[1]!b_anal_modidura_cnbd(A2675,D2675,1)</f>
        <v>2.3494999999999999</v>
      </c>
      <c r="O2675" s="85">
        <f>[1]!b_anal_yield_cnbd(A2675,D2675-3,1)</f>
        <v>2.9350000000000001</v>
      </c>
      <c r="P2675" s="86">
        <f>IF(U:U="国开1",0.09/N2675+J2675,IF(U:U="国开3",0.14/N2675+J2675,IF(U:U="国开5",0.24/N2675+J2675,IF(U:U="国开7",0.24/N2675+J2675,IF(U:U="国开10",0.29/N2675+J2675,IF(U:U="口行1",0.08/N2675+J2675,IF(U:U="口行2",0.08/N2675+J2675,IF(U:U="口行3",0.08/N2675+J2675,IF(U:U="口行5",0.13/N2675+J2675,IF(U:U="口行7",0.13/N2675+J2675,IF(U:U="口行10",0.18/N2675+J2675,IF(U:U="农发1",0.09/N2675+J2675,IF(U:U="农发2",0.09/N2675+J2675,IF(U:U="农发3",0.09/N2675+J2675,IF(U:U="农发5",0.14/N2675+J2675,IF(U:U="农发7",0.19/N2675+J2675,IF(U:U="农发10",0.19/N2675+J2675,IF(U:U="农发20",0.24/N2675+J2675,IF(U:U="国债1",0.05/N2675+J2675,IF(U:U="国债2",0.05/N2675+J2675,IF(U:U="国债3",0.05/N2675+J2675,IF(U:U="国开0",0,IF(U:U="农发0",0,IF(U:U="国债0",0,IF(U:U="口行0",0,0.1/N2675+J2675)))))))))))))))))))))))))</f>
        <v>2.9296060225579912</v>
      </c>
      <c r="Q2675" s="87">
        <v>2.94</v>
      </c>
      <c r="R2675" s="88">
        <f t="shared" si="101"/>
        <v>-0.53939774420088682</v>
      </c>
      <c r="S2675" s="88">
        <f t="shared" si="102"/>
        <v>-1.0393977442008762</v>
      </c>
      <c r="T2675" s="15"/>
      <c r="U2675" s="1" t="str">
        <f>IF(I:I="国家开发银行","国开",IF(I:I="中国进出口银行","口行",IF(I:I="中国农业发展银行","农发","国债")))&amp;IF(G:G&lt;1,"0",G2675)</f>
        <v>农发3</v>
      </c>
      <c r="V2675" s="5">
        <v>43983</v>
      </c>
      <c r="W2675" s="21" t="e">
        <v>#NAME?</v>
      </c>
      <c r="X2675" s="22">
        <v>2.73</v>
      </c>
    </row>
    <row r="2676" spans="1:24" ht="15.95" hidden="1" customHeight="1" x14ac:dyDescent="0.25">
      <c r="A2676" s="7" t="str">
        <f t="shared" si="107"/>
        <v>190407.IB</v>
      </c>
      <c r="B2676" s="3" t="s">
        <v>160</v>
      </c>
      <c r="C2676" s="3" t="s">
        <v>161</v>
      </c>
      <c r="D2676" s="5">
        <v>43871</v>
      </c>
      <c r="E2676" s="5">
        <v>43873</v>
      </c>
      <c r="F2676" s="4">
        <v>40</v>
      </c>
      <c r="G2676" s="4">
        <v>3</v>
      </c>
      <c r="H2676" s="3" t="s">
        <v>12</v>
      </c>
      <c r="I2676" s="3" t="s">
        <v>41</v>
      </c>
      <c r="J2676" s="4">
        <v>2.5608</v>
      </c>
      <c r="K2676" s="30">
        <v>5.57</v>
      </c>
      <c r="L2676" s="4"/>
      <c r="M2676" s="4">
        <v>1.03</v>
      </c>
      <c r="N2676" s="84">
        <f>[1]!b_anal_modidura_cnbd(A2676,D2676,1)</f>
        <v>2.2824</v>
      </c>
      <c r="O2676" s="85">
        <f>[1]!b_anal_yield_cnbd(A2676,D2676-3,1)</f>
        <v>2.6934999999999998</v>
      </c>
      <c r="P2676" s="86">
        <f>IF(U:U="国开1",0.09/N2676+J2676,IF(U:U="国开3",0.14/N2676+J2676,IF(U:U="国开5",0.24/N2676+J2676,IF(U:U="国开7",0.24/N2676+J2676,IF(U:U="国开10",0.29/N2676+J2676,IF(U:U="口行1",0.08/N2676+J2676,IF(U:U="口行2",0.08/N2676+J2676,IF(U:U="口行3",0.08/N2676+J2676,IF(U:U="口行5",0.13/N2676+J2676,IF(U:U="口行7",0.13/N2676+J2676,IF(U:U="口行10",0.18/N2676+J2676,IF(U:U="农发1",0.09/N2676+J2676,IF(U:U="农发2",0.09/N2676+J2676,IF(U:U="农发3",0.09/N2676+J2676,IF(U:U="农发5",0.14/N2676+J2676,IF(U:U="农发7",0.19/N2676+J2676,IF(U:U="农发10",0.19/N2676+J2676,IF(U:U="农发20",0.24/N2676+J2676,IF(U:U="国债1",0.05/N2676+J2676,IF(U:U="国债2",0.05/N2676+J2676,IF(U:U="国债3",0.05/N2676+J2676,IF(U:U="国开0",0,IF(U:U="农发0",0,IF(U:U="国债0",0,IF(U:U="口行0",0,0.1/N2676+J2676)))))))))))))))))))))))))</f>
        <v>2.6002321766561516</v>
      </c>
      <c r="Q2676" s="87">
        <v>2.64</v>
      </c>
      <c r="R2676" s="88">
        <f t="shared" si="101"/>
        <v>-9.32678233438482</v>
      </c>
      <c r="S2676" s="88">
        <f t="shared" si="102"/>
        <v>-3.9767823343848541</v>
      </c>
      <c r="T2676" s="15"/>
      <c r="U2676" s="1" t="str">
        <f>IF(I:I="国家开发银行","国开",IF(I:I="中国进出口银行","口行",IF(I:I="中国农业发展银行","农发","国债")))&amp;IF(G:G&lt;1,"0",G2676)</f>
        <v>农发3</v>
      </c>
      <c r="V2676" s="5">
        <v>43990</v>
      </c>
      <c r="W2676" s="21" t="e">
        <v>#NAME?</v>
      </c>
      <c r="X2676" s="22">
        <v>3.02</v>
      </c>
    </row>
    <row r="2677" spans="1:24" ht="15.95" hidden="1" customHeight="1" x14ac:dyDescent="0.25">
      <c r="A2677" s="7" t="str">
        <f t="shared" si="107"/>
        <v>190407.IB</v>
      </c>
      <c r="B2677" s="3" t="s">
        <v>196</v>
      </c>
      <c r="C2677" s="3" t="s">
        <v>197</v>
      </c>
      <c r="D2677" s="5">
        <v>43878</v>
      </c>
      <c r="E2677" s="5">
        <v>43880</v>
      </c>
      <c r="F2677" s="4">
        <v>40</v>
      </c>
      <c r="G2677" s="4">
        <v>3</v>
      </c>
      <c r="H2677" s="3" t="s">
        <v>12</v>
      </c>
      <c r="I2677" s="3" t="s">
        <v>41</v>
      </c>
      <c r="J2677" s="4">
        <v>2.5114000000000001</v>
      </c>
      <c r="K2677" s="30">
        <v>5.0999999999999996</v>
      </c>
      <c r="L2677" s="4"/>
      <c r="M2677" s="4">
        <v>1</v>
      </c>
      <c r="N2677" s="84">
        <f>[1]!b_anal_modidura_cnbd(A2677,D2677,1)</f>
        <v>2.2645</v>
      </c>
      <c r="O2677" s="85">
        <f>[1]!b_anal_yield_cnbd(A2677,D2677-3,1)</f>
        <v>2.5972</v>
      </c>
      <c r="P2677" s="86">
        <f>IF(U:U="国开1",0.09/N2677+J2677,IF(U:U="国开3",0.14/N2677+J2677,IF(U:U="国开5",0.24/N2677+J2677,IF(U:U="国开7",0.24/N2677+J2677,IF(U:U="国开10",0.29/N2677+J2677,IF(U:U="口行1",0.08/N2677+J2677,IF(U:U="口行2",0.08/N2677+J2677,IF(U:U="口行3",0.08/N2677+J2677,IF(U:U="口行5",0.13/N2677+J2677,IF(U:U="口行7",0.13/N2677+J2677,IF(U:U="口行10",0.18/N2677+J2677,IF(U:U="农发1",0.09/N2677+J2677,IF(U:U="农发2",0.09/N2677+J2677,IF(U:U="农发3",0.09/N2677+J2677,IF(U:U="农发5",0.14/N2677+J2677,IF(U:U="农发7",0.19/N2677+J2677,IF(U:U="农发10",0.19/N2677+J2677,IF(U:U="农发20",0.24/N2677+J2677,IF(U:U="国债1",0.05/N2677+J2677,IF(U:U="国债2",0.05/N2677+J2677,IF(U:U="国债3",0.05/N2677+J2677,IF(U:U="国开0",0,IF(U:U="农发0",0,IF(U:U="国债0",0,IF(U:U="口行0",0,0.1/N2677+J2677)))))))))))))))))))))))))</f>
        <v>2.551143872819607</v>
      </c>
      <c r="Q2677" s="87">
        <v>2.6</v>
      </c>
      <c r="R2677" s="88">
        <f t="shared" si="101"/>
        <v>-4.6056127180392981</v>
      </c>
      <c r="S2677" s="88">
        <f t="shared" si="102"/>
        <v>-4.8856127180393116</v>
      </c>
      <c r="T2677" s="15"/>
      <c r="U2677" s="1" t="str">
        <f>IF(I:I="国家开发银行","国开",IF(I:I="中国进出口银行","口行",IF(I:I="中国农业发展银行","农发","国债")))&amp;IF(G:G&lt;1,"0",G2677)</f>
        <v>农发3</v>
      </c>
      <c r="V2677" s="5">
        <v>43838</v>
      </c>
      <c r="W2677" s="21">
        <v>3.5125000000000002</v>
      </c>
      <c r="X2677" s="22">
        <v>3.5049999999999999</v>
      </c>
    </row>
    <row r="2678" spans="1:24" ht="15.95" hidden="1" customHeight="1" x14ac:dyDescent="0.25">
      <c r="A2678" s="7" t="str">
        <f t="shared" si="107"/>
        <v>190407.IB</v>
      </c>
      <c r="B2678" s="3" t="s">
        <v>238</v>
      </c>
      <c r="C2678" s="3" t="s">
        <v>239</v>
      </c>
      <c r="D2678" s="5">
        <v>43885</v>
      </c>
      <c r="E2678" s="5">
        <v>43887</v>
      </c>
      <c r="F2678" s="4">
        <v>40</v>
      </c>
      <c r="G2678" s="4">
        <v>3</v>
      </c>
      <c r="H2678" s="3" t="s">
        <v>12</v>
      </c>
      <c r="I2678" s="3" t="s">
        <v>41</v>
      </c>
      <c r="J2678" s="4">
        <v>2.5844</v>
      </c>
      <c r="K2678" s="30">
        <v>5.5</v>
      </c>
      <c r="L2678" s="4"/>
      <c r="M2678" s="4">
        <v>3.26</v>
      </c>
      <c r="N2678" s="84">
        <f>[1]!b_anal_modidura_cnbd(A2678,D2678,1)</f>
        <v>2.2448000000000001</v>
      </c>
      <c r="O2678" s="85">
        <f>[1]!b_anal_yield_cnbd(A2678,D2678-3,1)</f>
        <v>2.6572</v>
      </c>
      <c r="P2678" s="86">
        <f>IF(U:U="国开1",0.09/N2678+J2678,IF(U:U="国开3",0.14/N2678+J2678,IF(U:U="国开5",0.24/N2678+J2678,IF(U:U="国开7",0.24/N2678+J2678,IF(U:U="国开10",0.29/N2678+J2678,IF(U:U="口行1",0.08/N2678+J2678,IF(U:U="口行2",0.08/N2678+J2678,IF(U:U="口行3",0.08/N2678+J2678,IF(U:U="口行5",0.13/N2678+J2678,IF(U:U="口行7",0.13/N2678+J2678,IF(U:U="口行10",0.18/N2678+J2678,IF(U:U="农发1",0.09/N2678+J2678,IF(U:U="农发2",0.09/N2678+J2678,IF(U:U="农发3",0.09/N2678+J2678,IF(U:U="农发5",0.14/N2678+J2678,IF(U:U="农发7",0.19/N2678+J2678,IF(U:U="农发10",0.19/N2678+J2678,IF(U:U="农发20",0.24/N2678+J2678,IF(U:U="国债1",0.05/N2678+J2678,IF(U:U="国债2",0.05/N2678+J2678,IF(U:U="国债3",0.05/N2678+J2678,IF(U:U="国开0",0,IF(U:U="农发0",0,IF(U:U="国债0",0,IF(U:U="口行0",0,0.1/N2678+J2678)))))))))))))))))))))))))</f>
        <v>2.6244926585887383</v>
      </c>
      <c r="Q2678" s="87">
        <v>2.65</v>
      </c>
      <c r="R2678" s="88">
        <f t="shared" si="101"/>
        <v>-3.2707341411261748</v>
      </c>
      <c r="S2678" s="88">
        <f t="shared" si="102"/>
        <v>-2.5507341411261653</v>
      </c>
      <c r="T2678" s="15"/>
      <c r="U2678" s="1" t="str">
        <f>IF(I:I="国家开发银行","国开",IF(I:I="中国进出口银行","口行",IF(I:I="中国农业发展银行","农发","国债")))&amp;IF(G:G&lt;1,"0",G2678)</f>
        <v>农发3</v>
      </c>
      <c r="V2678" s="5">
        <v>43845</v>
      </c>
      <c r="W2678" s="21">
        <v>3.4849999999999999</v>
      </c>
      <c r="X2678" s="22">
        <v>3.4750000000000001</v>
      </c>
    </row>
    <row r="2679" spans="1:24" ht="15.95" hidden="1" customHeight="1" x14ac:dyDescent="0.25">
      <c r="A2679" s="7" t="str">
        <f t="shared" si="107"/>
        <v>190407.IB</v>
      </c>
      <c r="B2679" s="3" t="s">
        <v>275</v>
      </c>
      <c r="C2679" s="3" t="s">
        <v>276</v>
      </c>
      <c r="D2679" s="5">
        <v>43892</v>
      </c>
      <c r="E2679" s="5">
        <v>43894</v>
      </c>
      <c r="F2679" s="4">
        <v>40</v>
      </c>
      <c r="G2679" s="4">
        <v>3</v>
      </c>
      <c r="H2679" s="3" t="s">
        <v>12</v>
      </c>
      <c r="I2679" s="3" t="s">
        <v>41</v>
      </c>
      <c r="J2679" s="4">
        <v>2.4996999999999998</v>
      </c>
      <c r="K2679" s="30">
        <v>4.68</v>
      </c>
      <c r="L2679" s="4"/>
      <c r="M2679" s="4">
        <v>7</v>
      </c>
      <c r="N2679" s="84">
        <f>[1]!b_anal_modidura_cnbd(A2679,D2679,1)</f>
        <v>2.2279</v>
      </c>
      <c r="O2679" s="85">
        <f>[1]!b_anal_yield_cnbd(A2679,D2679-3,1)</f>
        <v>2.5832999999999999</v>
      </c>
      <c r="P2679" s="86">
        <f>IF(U:U="国开1",0.09/N2679+J2679,IF(U:U="国开3",0.14/N2679+J2679,IF(U:U="国开5",0.24/N2679+J2679,IF(U:U="国开7",0.24/N2679+J2679,IF(U:U="国开10",0.29/N2679+J2679,IF(U:U="口行1",0.08/N2679+J2679,IF(U:U="口行2",0.08/N2679+J2679,IF(U:U="口行3",0.08/N2679+J2679,IF(U:U="口行5",0.13/N2679+J2679,IF(U:U="口行7",0.13/N2679+J2679,IF(U:U="口行10",0.18/N2679+J2679,IF(U:U="农发1",0.09/N2679+J2679,IF(U:U="农发2",0.09/N2679+J2679,IF(U:U="农发3",0.09/N2679+J2679,IF(U:U="农发5",0.14/N2679+J2679,IF(U:U="农发7",0.19/N2679+J2679,IF(U:U="农发10",0.19/N2679+J2679,IF(U:U="农发20",0.24/N2679+J2679,IF(U:U="国债1",0.05/N2679+J2679,IF(U:U="国债2",0.05/N2679+J2679,IF(U:U="国债3",0.05/N2679+J2679,IF(U:U="国开0",0,IF(U:U="农发0",0,IF(U:U="国债0",0,IF(U:U="口行0",0,0.1/N2679+J2679)))))))))))))))))))))))))</f>
        <v>2.54009678621123</v>
      </c>
      <c r="Q2679" s="87">
        <v>2.57</v>
      </c>
      <c r="R2679" s="88">
        <f t="shared" si="101"/>
        <v>-4.3203213788769901</v>
      </c>
      <c r="S2679" s="88">
        <f t="shared" si="102"/>
        <v>-2.9903213788769811</v>
      </c>
      <c r="T2679" s="15"/>
      <c r="U2679" s="1" t="str">
        <f>IF(I:I="国家开发银行","国开",IF(I:I="中国进出口银行","口行",IF(I:I="中国农业发展银行","农发","国债")))&amp;IF(G:G&lt;1,"0",G2679)</f>
        <v>农发3</v>
      </c>
      <c r="V2679" s="5">
        <v>43873</v>
      </c>
      <c r="W2679" s="21">
        <v>3.23</v>
      </c>
      <c r="X2679" s="22">
        <v>3.25</v>
      </c>
    </row>
    <row r="2680" spans="1:24" ht="15.95" hidden="1" customHeight="1" x14ac:dyDescent="0.25">
      <c r="A2680" s="7" t="str">
        <f t="shared" si="107"/>
        <v>190407.IB</v>
      </c>
      <c r="B2680" s="3" t="s">
        <v>319</v>
      </c>
      <c r="C2680" s="3" t="s">
        <v>320</v>
      </c>
      <c r="D2680" s="5">
        <v>43899</v>
      </c>
      <c r="E2680" s="5">
        <v>43901</v>
      </c>
      <c r="F2680" s="4">
        <v>40</v>
      </c>
      <c r="G2680" s="4">
        <v>3</v>
      </c>
      <c r="H2680" s="3" t="s">
        <v>12</v>
      </c>
      <c r="I2680" s="3" t="s">
        <v>41</v>
      </c>
      <c r="J2680" s="4">
        <v>2.3243</v>
      </c>
      <c r="K2680" s="30">
        <v>5.78</v>
      </c>
      <c r="L2680" s="4"/>
      <c r="M2680" s="4">
        <v>1.71</v>
      </c>
      <c r="N2680" s="84">
        <f>[1]!b_anal_modidura_cnbd(A2680,D2680,1)</f>
        <v>2.2132000000000001</v>
      </c>
      <c r="O2680" s="85">
        <f>[1]!b_anal_yield_cnbd(A2680,D2680-3,1)</f>
        <v>2.5213999999999999</v>
      </c>
      <c r="P2680" s="86">
        <f>IF(U:U="国开1",0.09/N2680+J2680,IF(U:U="国开3",0.14/N2680+J2680,IF(U:U="国开5",0.24/N2680+J2680,IF(U:U="国开7",0.24/N2680+J2680,IF(U:U="国开10",0.29/N2680+J2680,IF(U:U="口行1",0.08/N2680+J2680,IF(U:U="口行2",0.08/N2680+J2680,IF(U:U="口行3",0.08/N2680+J2680,IF(U:U="口行5",0.13/N2680+J2680,IF(U:U="口行7",0.13/N2680+J2680,IF(U:U="口行10",0.18/N2680+J2680,IF(U:U="农发1",0.09/N2680+J2680,IF(U:U="农发2",0.09/N2680+J2680,IF(U:U="农发3",0.09/N2680+J2680,IF(U:U="农发5",0.14/N2680+J2680,IF(U:U="农发7",0.19/N2680+J2680,IF(U:U="农发10",0.19/N2680+J2680,IF(U:U="农发20",0.24/N2680+J2680,IF(U:U="国债1",0.05/N2680+J2680,IF(U:U="国债2",0.05/N2680+J2680,IF(U:U="国债3",0.05/N2680+J2680,IF(U:U="国开0",0,IF(U:U="农发0",0,IF(U:U="国债0",0,IF(U:U="口行0",0,0.1/N2680+J2680)))))))))))))))))))))))))</f>
        <v>2.3649651003072476</v>
      </c>
      <c r="Q2680" s="87">
        <v>2.4300000000000002</v>
      </c>
      <c r="R2680" s="88">
        <f t="shared" si="101"/>
        <v>-15.643489969275226</v>
      </c>
      <c r="S2680" s="88">
        <f t="shared" si="102"/>
        <v>-6.5034899692752557</v>
      </c>
      <c r="T2680" s="15"/>
      <c r="U2680" s="1" t="str">
        <f>IF(I:I="国家开发银行","国开",IF(I:I="中国进出口银行","口行",IF(I:I="中国农业发展银行","农发","国债")))&amp;IF(G:G&lt;1,"0",G2680)</f>
        <v>农发3</v>
      </c>
      <c r="V2680" s="5">
        <v>43880</v>
      </c>
      <c r="W2680" s="21">
        <v>3.2507999999999999</v>
      </c>
      <c r="X2680" s="22">
        <v>3.25</v>
      </c>
    </row>
    <row r="2681" spans="1:24" ht="15.95" hidden="1" customHeight="1" x14ac:dyDescent="0.25">
      <c r="A2681" s="7" t="str">
        <f t="shared" si="107"/>
        <v>190407.IB</v>
      </c>
      <c r="B2681" s="3" t="s">
        <v>365</v>
      </c>
      <c r="C2681" s="3" t="s">
        <v>366</v>
      </c>
      <c r="D2681" s="5">
        <v>43906</v>
      </c>
      <c r="E2681" s="5">
        <v>43908</v>
      </c>
      <c r="F2681" s="4">
        <v>30</v>
      </c>
      <c r="G2681" s="4">
        <v>3</v>
      </c>
      <c r="H2681" s="3" t="s">
        <v>12</v>
      </c>
      <c r="I2681" s="3" t="s">
        <v>41</v>
      </c>
      <c r="J2681" s="4">
        <v>2.4302000000000001</v>
      </c>
      <c r="K2681" s="30">
        <v>6.54</v>
      </c>
      <c r="L2681" s="4"/>
      <c r="M2681" s="4">
        <v>3.66</v>
      </c>
      <c r="N2681" s="84">
        <f>[1]!b_anal_modidura_cnbd(A2681,D2681,1)</f>
        <v>2.1920999999999999</v>
      </c>
      <c r="O2681" s="85">
        <f>[1]!b_anal_yield_cnbd(A2681,D2681-3,1)</f>
        <v>2.4900000000000002</v>
      </c>
      <c r="P2681" s="86">
        <f>IF(U:U="国开1",0.09/N2681+J2681,IF(U:U="国开3",0.14/N2681+J2681,IF(U:U="国开5",0.24/N2681+J2681,IF(U:U="国开7",0.24/N2681+J2681,IF(U:U="国开10",0.29/N2681+J2681,IF(U:U="口行1",0.08/N2681+J2681,IF(U:U="口行2",0.08/N2681+J2681,IF(U:U="口行3",0.08/N2681+J2681,IF(U:U="口行5",0.13/N2681+J2681,IF(U:U="口行7",0.13/N2681+J2681,IF(U:U="口行10",0.18/N2681+J2681,IF(U:U="农发1",0.09/N2681+J2681,IF(U:U="农发2",0.09/N2681+J2681,IF(U:U="农发3",0.09/N2681+J2681,IF(U:U="农发5",0.14/N2681+J2681,IF(U:U="农发7",0.19/N2681+J2681,IF(U:U="农发10",0.19/N2681+J2681,IF(U:U="农发20",0.24/N2681+J2681,IF(U:U="国债1",0.05/N2681+J2681,IF(U:U="国债2",0.05/N2681+J2681,IF(U:U="国债3",0.05/N2681+J2681,IF(U:U="国开0",0,IF(U:U="农发0",0,IF(U:U="国债0",0,IF(U:U="口行0",0,0.1/N2681+J2681)))))))))))))))))))))))))</f>
        <v>2.4712565211441087</v>
      </c>
      <c r="Q2681" s="87">
        <v>2.52</v>
      </c>
      <c r="R2681" s="88">
        <f t="shared" si="101"/>
        <v>-1.874347885589156</v>
      </c>
      <c r="S2681" s="88">
        <f t="shared" si="102"/>
        <v>-4.8743478855891365</v>
      </c>
      <c r="T2681" s="15"/>
      <c r="U2681" s="1" t="str">
        <f>IF(I:I="国家开发银行","国开",IF(I:I="中国进出口银行","口行",IF(I:I="中国农业发展银行","农发","国债")))&amp;IF(G:G&lt;1,"0",G2681)</f>
        <v>农发3</v>
      </c>
      <c r="V2681" s="5">
        <v>43887</v>
      </c>
      <c r="W2681" s="21">
        <v>3.2351000000000001</v>
      </c>
      <c r="X2681" s="22">
        <v>3.24</v>
      </c>
    </row>
    <row r="2682" spans="1:24" ht="15.95" hidden="1" customHeight="1" x14ac:dyDescent="0.25">
      <c r="A2682" s="7" t="str">
        <f t="shared" si="107"/>
        <v>190407.IB</v>
      </c>
      <c r="B2682" s="3" t="s">
        <v>404</v>
      </c>
      <c r="C2682" s="3" t="s">
        <v>405</v>
      </c>
      <c r="D2682" s="5">
        <v>43913</v>
      </c>
      <c r="E2682" s="5">
        <v>43915</v>
      </c>
      <c r="F2682" s="4">
        <v>30</v>
      </c>
      <c r="G2682" s="4">
        <v>3</v>
      </c>
      <c r="H2682" s="3" t="s">
        <v>12</v>
      </c>
      <c r="I2682" s="3" t="s">
        <v>41</v>
      </c>
      <c r="J2682" s="4">
        <v>2.3426</v>
      </c>
      <c r="K2682" s="30">
        <v>6.53</v>
      </c>
      <c r="L2682" s="4"/>
      <c r="M2682" s="4">
        <v>2.76</v>
      </c>
      <c r="N2682" s="84">
        <f>[1]!b_anal_modidura_cnbd(A2682,D2682,1)</f>
        <v>2.1753999999999998</v>
      </c>
      <c r="O2682" s="85">
        <f>[1]!b_anal_yield_cnbd(A2682,D2682-3,1)</f>
        <v>2.4912000000000001</v>
      </c>
      <c r="P2682" s="86">
        <f>IF(U:U="国开1",0.09/N2682+J2682,IF(U:U="国开3",0.14/N2682+J2682,IF(U:U="国开5",0.24/N2682+J2682,IF(U:U="国开7",0.24/N2682+J2682,IF(U:U="国开10",0.29/N2682+J2682,IF(U:U="口行1",0.08/N2682+J2682,IF(U:U="口行2",0.08/N2682+J2682,IF(U:U="口行3",0.08/N2682+J2682,IF(U:U="口行5",0.13/N2682+J2682,IF(U:U="口行7",0.13/N2682+J2682,IF(U:U="口行10",0.18/N2682+J2682,IF(U:U="农发1",0.09/N2682+J2682,IF(U:U="农发2",0.09/N2682+J2682,IF(U:U="农发3",0.09/N2682+J2682,IF(U:U="农发5",0.14/N2682+J2682,IF(U:U="农发7",0.19/N2682+J2682,IF(U:U="农发10",0.19/N2682+J2682,IF(U:U="农发20",0.24/N2682+J2682,IF(U:U="国债1",0.05/N2682+J2682,IF(U:U="国债2",0.05/N2682+J2682,IF(U:U="国债3",0.05/N2682+J2682,IF(U:U="国开0",0,IF(U:U="农发0",0,IF(U:U="国债0",0,IF(U:U="口行0",0,0.1/N2682+J2682)))))))))))))))))))))))))</f>
        <v>2.3839717017559989</v>
      </c>
      <c r="Q2682" s="87">
        <v>2.4350000000000001</v>
      </c>
      <c r="R2682" s="88">
        <f t="shared" ref="R2682:R2745" si="108">(P2682-O2682)*100</f>
        <v>-10.722829824400115</v>
      </c>
      <c r="S2682" s="88">
        <f t="shared" ref="S2682:S2745" si="109">(P2682-Q2682)*100</f>
        <v>-5.1028298244001125</v>
      </c>
      <c r="T2682" s="15"/>
      <c r="U2682" s="1" t="str">
        <f>IF(I:I="国家开发银行","国开",IF(I:I="中国进出口银行","口行",IF(I:I="中国农业发展银行","农发","国债")))&amp;IF(G:G&lt;1,"0",G2682)</f>
        <v>农发3</v>
      </c>
      <c r="V2682" s="5">
        <v>43894</v>
      </c>
      <c r="W2682" s="21">
        <v>3.1850000000000001</v>
      </c>
      <c r="X2682" s="22">
        <v>3.145</v>
      </c>
    </row>
    <row r="2683" spans="1:24" ht="15.95" hidden="1" customHeight="1" x14ac:dyDescent="0.25">
      <c r="A2683" s="7" t="str">
        <f>B2683</f>
        <v>200402.IB</v>
      </c>
      <c r="B2683" s="3" t="s">
        <v>442</v>
      </c>
      <c r="C2683" s="3" t="s">
        <v>443</v>
      </c>
      <c r="D2683" s="5">
        <v>43920</v>
      </c>
      <c r="E2683" s="5">
        <v>43922</v>
      </c>
      <c r="F2683" s="4">
        <v>40</v>
      </c>
      <c r="G2683" s="4">
        <v>3</v>
      </c>
      <c r="H2683" s="3" t="s">
        <v>12</v>
      </c>
      <c r="I2683" s="3" t="s">
        <v>41</v>
      </c>
      <c r="J2683" s="10">
        <f>[1]!b_info_couponrate(B2683)</f>
        <v>2.2000000000000002</v>
      </c>
      <c r="K2683" s="30">
        <v>5.3</v>
      </c>
      <c r="L2683" s="4"/>
      <c r="M2683" s="4">
        <v>1.41</v>
      </c>
      <c r="N2683" s="84">
        <f>[1]!b_anal_modidura_cnbd(A2683,E2683,1)</f>
        <v>2.8721999999999999</v>
      </c>
      <c r="O2683" s="89">
        <v>2.3127</v>
      </c>
      <c r="P2683" s="86">
        <f>IF(U:U="国开1",0.09/N2683+J2683,IF(U:U="国开3",0.14/N2683+J2683,IF(U:U="国开5",0.24/N2683+J2683,IF(U:U="国开7",0.24/N2683+J2683,IF(U:U="国开10",0.29/N2683+J2683,IF(U:U="口行1",0.08/N2683+J2683,IF(U:U="口行2",0.08/N2683+J2683,IF(U:U="口行3",0.08/N2683+J2683,IF(U:U="口行5",0.13/N2683+J2683,IF(U:U="口行7",0.13/N2683+J2683,IF(U:U="口行10",0.18/N2683+J2683,IF(U:U="农发1",0.09/N2683+J2683,IF(U:U="农发2",0.09/N2683+J2683,IF(U:U="农发3",0.09/N2683+J2683,IF(U:U="农发5",0.14/N2683+J2683,IF(U:U="农发7",0.19/N2683+J2683,IF(U:U="农发10",0.19/N2683+J2683,IF(U:U="农发20",0.24/N2683+J2683,IF(U:U="国债1",0.05/N2683+J2683,IF(U:U="国债2",0.05/N2683+J2683,IF(U:U="国债3",0.05/N2683+J2683,IF(U:U="国开0",0,IF(U:U="农发0",0,IF(U:U="国债0",0,IF(U:U="口行0",0,0.1/N2683+J2683)))))))))))))))))))))))))</f>
        <v>2.2313348652600795</v>
      </c>
      <c r="Q2683" s="87">
        <v>2.2949999999999999</v>
      </c>
      <c r="R2683" s="88">
        <f t="shared" si="108"/>
        <v>-8.1365134739920464</v>
      </c>
      <c r="S2683" s="88">
        <f t="shared" si="109"/>
        <v>-6.3665134739920415</v>
      </c>
      <c r="T2683" s="15"/>
      <c r="U2683" s="1" t="str">
        <f>IF(I:I="国家开发银行","国开",IF(I:I="中国进出口银行","口行",IF(I:I="中国农业发展银行","农发","国债")))&amp;IF(G:G&lt;1,"0",G2683)</f>
        <v>农发3</v>
      </c>
      <c r="V2683" s="5">
        <v>43901</v>
      </c>
      <c r="W2683" s="21">
        <v>3.0933999999999999</v>
      </c>
      <c r="X2683" s="22">
        <v>3.1150000000000002</v>
      </c>
    </row>
    <row r="2684" spans="1:24" ht="15.95" hidden="1" customHeight="1" x14ac:dyDescent="0.25">
      <c r="A2684" s="7" t="str">
        <f t="shared" ref="A2684:A2694" si="110">LEFT(B2684,IFERROR(FIND("X",B2684,7),FIND("Z",B2684,7))-1)&amp;".IB"</f>
        <v>200402.IB</v>
      </c>
      <c r="B2684" s="3" t="s">
        <v>509</v>
      </c>
      <c r="C2684" s="3" t="s">
        <v>510</v>
      </c>
      <c r="D2684" s="5">
        <v>43929</v>
      </c>
      <c r="E2684" s="5">
        <v>43931</v>
      </c>
      <c r="F2684" s="4">
        <v>30</v>
      </c>
      <c r="G2684" s="4">
        <v>3</v>
      </c>
      <c r="H2684" s="3" t="s">
        <v>12</v>
      </c>
      <c r="I2684" s="3" t="s">
        <v>41</v>
      </c>
      <c r="J2684" s="4">
        <v>1.7353000000000001</v>
      </c>
      <c r="K2684" s="30">
        <v>4.99</v>
      </c>
      <c r="L2684" s="4"/>
      <c r="M2684" s="4">
        <v>3.33</v>
      </c>
      <c r="N2684" s="84">
        <f>[1]!b_anal_modidura_cnbd(A2684,D2684,1)</f>
        <v>2.8637999999999999</v>
      </c>
      <c r="O2684" s="85">
        <f>[1]!b_anal_yield_cnbd(A2684,D2684-1,1)</f>
        <v>2.0002</v>
      </c>
      <c r="P2684" s="86">
        <f>IF(U:U="国开1",0.09/N2684+J2684,IF(U:U="国开3",0.14/N2684+J2684,IF(U:U="国开5",0.24/N2684+J2684,IF(U:U="国开7",0.24/N2684+J2684,IF(U:U="国开10",0.29/N2684+J2684,IF(U:U="口行1",0.08/N2684+J2684,IF(U:U="口行2",0.08/N2684+J2684,IF(U:U="口行3",0.08/N2684+J2684,IF(U:U="口行5",0.13/N2684+J2684,IF(U:U="口行7",0.13/N2684+J2684,IF(U:U="口行10",0.18/N2684+J2684,IF(U:U="农发1",0.09/N2684+J2684,IF(U:U="农发2",0.09/N2684+J2684,IF(U:U="农发3",0.09/N2684+J2684,IF(U:U="农发5",0.14/N2684+J2684,IF(U:U="农发7",0.19/N2684+J2684,IF(U:U="农发10",0.19/N2684+J2684,IF(U:U="农发20",0.24/N2684+J2684,IF(U:U="国债1",0.05/N2684+J2684,IF(U:U="国债2",0.05/N2684+J2684,IF(U:U="国债3",0.05/N2684+J2684,IF(U:U="国开0",0,IF(U:U="农发0",0,IF(U:U="国债0",0,IF(U:U="口行0",0,0.1/N2684+J2684)))))))))))))))))))))))))</f>
        <v>1.7667267756128222</v>
      </c>
      <c r="Q2684" s="87">
        <v>1.87</v>
      </c>
      <c r="R2684" s="88">
        <f t="shared" si="108"/>
        <v>-23.347322438717775</v>
      </c>
      <c r="S2684" s="88">
        <f t="shared" si="109"/>
        <v>-10.32732243871779</v>
      </c>
      <c r="T2684" s="15"/>
      <c r="U2684" s="1" t="str">
        <f>IF(I:I="国家开发银行","国开",IF(I:I="中国进出口银行","口行",IF(I:I="中国农业发展银行","农发","国债")))&amp;IF(G:G&lt;1,"0",G2684)</f>
        <v>农发3</v>
      </c>
      <c r="V2684" s="5">
        <v>43908</v>
      </c>
      <c r="W2684" s="21">
        <v>3.17</v>
      </c>
      <c r="X2684" s="22">
        <v>3.18</v>
      </c>
    </row>
    <row r="2685" spans="1:24" ht="15.95" hidden="1" customHeight="1" x14ac:dyDescent="0.25">
      <c r="A2685" s="7" t="str">
        <f t="shared" si="110"/>
        <v>200402.IB</v>
      </c>
      <c r="B2685" s="3" t="s">
        <v>537</v>
      </c>
      <c r="C2685" s="3" t="s">
        <v>538</v>
      </c>
      <c r="D2685" s="5">
        <v>43934</v>
      </c>
      <c r="E2685" s="5">
        <v>43936</v>
      </c>
      <c r="F2685" s="4">
        <v>60</v>
      </c>
      <c r="G2685" s="4">
        <v>3</v>
      </c>
      <c r="H2685" s="3" t="s">
        <v>12</v>
      </c>
      <c r="I2685" s="3" t="s">
        <v>41</v>
      </c>
      <c r="J2685" s="4">
        <v>1.8651</v>
      </c>
      <c r="K2685" s="30">
        <v>3.05</v>
      </c>
      <c r="L2685" s="4"/>
      <c r="M2685" s="4">
        <v>26.25</v>
      </c>
      <c r="N2685" s="84">
        <f>[1]!b_anal_modidura_cnbd(A2685,D2685,1)</f>
        <v>2.8487</v>
      </c>
      <c r="O2685" s="85">
        <f>[1]!b_anal_yield_cnbd(A2685,D2685-3,1)</f>
        <v>1.8909</v>
      </c>
      <c r="P2685" s="86">
        <f>IF(U:U="国开1",0.09/N2685+J2685,IF(U:U="国开3",0.14/N2685+J2685,IF(U:U="国开5",0.24/N2685+J2685,IF(U:U="国开7",0.24/N2685+J2685,IF(U:U="国开10",0.29/N2685+J2685,IF(U:U="口行1",0.08/N2685+J2685,IF(U:U="口行2",0.08/N2685+J2685,IF(U:U="口行3",0.08/N2685+J2685,IF(U:U="口行5",0.13/N2685+J2685,IF(U:U="口行7",0.13/N2685+J2685,IF(U:U="口行10",0.18/N2685+J2685,IF(U:U="农发1",0.09/N2685+J2685,IF(U:U="农发2",0.09/N2685+J2685,IF(U:U="农发3",0.09/N2685+J2685,IF(U:U="农发5",0.14/N2685+J2685,IF(U:U="农发7",0.19/N2685+J2685,IF(U:U="农发10",0.19/N2685+J2685,IF(U:U="农发20",0.24/N2685+J2685,IF(U:U="国债1",0.05/N2685+J2685,IF(U:U="国债2",0.05/N2685+J2685,IF(U:U="国债3",0.05/N2685+J2685,IF(U:U="国开0",0,IF(U:U="农发0",0,IF(U:U="国债0",0,IF(U:U="口行0",0,0.1/N2685+J2685)))))))))))))))))))))))))</f>
        <v>1.8966933583739951</v>
      </c>
      <c r="Q2685" s="87">
        <v>1.91</v>
      </c>
      <c r="R2685" s="88">
        <f t="shared" si="108"/>
        <v>0.57933583739950834</v>
      </c>
      <c r="S2685" s="88">
        <f t="shared" si="109"/>
        <v>-1.3306641626004811</v>
      </c>
      <c r="T2685" s="15"/>
      <c r="U2685" s="1" t="str">
        <f>IF(I:I="国家开发银行","国开",IF(I:I="中国进出口银行","口行",IF(I:I="中国农业发展银行","农发","国债")))&amp;IF(G:G&lt;1,"0",G2685)</f>
        <v>农发3</v>
      </c>
      <c r="V2685" s="5">
        <v>43915</v>
      </c>
      <c r="W2685" s="21">
        <v>3.1501999999999999</v>
      </c>
      <c r="X2685" s="22">
        <v>3.15</v>
      </c>
    </row>
    <row r="2686" spans="1:24" ht="15.95" hidden="1" customHeight="1" x14ac:dyDescent="0.25">
      <c r="A2686" s="7" t="str">
        <f t="shared" si="110"/>
        <v>200402.IB</v>
      </c>
      <c r="B2686" s="3" t="s">
        <v>577</v>
      </c>
      <c r="C2686" s="3" t="s">
        <v>578</v>
      </c>
      <c r="D2686" s="5">
        <v>43941</v>
      </c>
      <c r="E2686" s="5">
        <v>43943</v>
      </c>
      <c r="F2686" s="4">
        <v>70</v>
      </c>
      <c r="G2686" s="4">
        <v>3</v>
      </c>
      <c r="H2686" s="3" t="s">
        <v>12</v>
      </c>
      <c r="I2686" s="3" t="s">
        <v>41</v>
      </c>
      <c r="J2686" s="4">
        <v>1.7727999999999999</v>
      </c>
      <c r="K2686" s="30">
        <v>3.39</v>
      </c>
      <c r="L2686" s="4"/>
      <c r="M2686" s="4">
        <v>2.1800000000000002</v>
      </c>
      <c r="N2686" s="84">
        <f>[1]!b_anal_modidura_cnbd(A2686,D2686,1)</f>
        <v>2.8317999999999999</v>
      </c>
      <c r="O2686" s="85">
        <f>[1]!b_anal_yield_cnbd(A2686,D2686-3,1)</f>
        <v>1.831</v>
      </c>
      <c r="P2686" s="86">
        <f>IF(U:U="国开1",0.09/N2686+J2686,IF(U:U="国开3",0.14/N2686+J2686,IF(U:U="国开5",0.24/N2686+J2686,IF(U:U="国开7",0.24/N2686+J2686,IF(U:U="国开10",0.29/N2686+J2686,IF(U:U="口行1",0.08/N2686+J2686,IF(U:U="口行2",0.08/N2686+J2686,IF(U:U="口行3",0.08/N2686+J2686,IF(U:U="口行5",0.13/N2686+J2686,IF(U:U="口行7",0.13/N2686+J2686,IF(U:U="口行10",0.18/N2686+J2686,IF(U:U="农发1",0.09/N2686+J2686,IF(U:U="农发2",0.09/N2686+J2686,IF(U:U="农发3",0.09/N2686+J2686,IF(U:U="农发5",0.14/N2686+J2686,IF(U:U="农发7",0.19/N2686+J2686,IF(U:U="农发10",0.19/N2686+J2686,IF(U:U="农发20",0.24/N2686+J2686,IF(U:U="国债1",0.05/N2686+J2686,IF(U:U="国债2",0.05/N2686+J2686,IF(U:U="国债3",0.05/N2686+J2686,IF(U:U="国开0",0,IF(U:U="农发0",0,IF(U:U="国债0",0,IF(U:U="口行0",0,0.1/N2686+J2686)))))))))))))))))))))))))</f>
        <v>1.8045819055018009</v>
      </c>
      <c r="Q2686" s="87">
        <v>1.85</v>
      </c>
      <c r="R2686" s="88">
        <f t="shared" si="108"/>
        <v>-2.6418094498199096</v>
      </c>
      <c r="S2686" s="88">
        <f t="shared" si="109"/>
        <v>-4.5418094498199224</v>
      </c>
      <c r="T2686" s="15"/>
      <c r="U2686" s="1" t="str">
        <f>IF(I:I="国家开发银行","国开",IF(I:I="中国进出口银行","口行",IF(I:I="中国农业发展银行","农发","国债")))&amp;IF(G:G&lt;1,"0",G2686)</f>
        <v>农发3</v>
      </c>
      <c r="V2686" s="5">
        <v>43922</v>
      </c>
      <c r="W2686" s="21">
        <v>3.0352000000000001</v>
      </c>
      <c r="X2686" s="22">
        <v>2.9849999999999999</v>
      </c>
    </row>
    <row r="2687" spans="1:24" ht="15.95" hidden="1" customHeight="1" x14ac:dyDescent="0.25">
      <c r="A2687" s="7" t="str">
        <f t="shared" si="110"/>
        <v>091918002.IB</v>
      </c>
      <c r="B2687" s="6" t="s">
        <v>898</v>
      </c>
      <c r="C2687" s="3" t="s">
        <v>583</v>
      </c>
      <c r="D2687" s="5">
        <v>43942</v>
      </c>
      <c r="E2687" s="5">
        <v>43944</v>
      </c>
      <c r="F2687" s="4">
        <v>20</v>
      </c>
      <c r="G2687" s="4">
        <v>3</v>
      </c>
      <c r="H2687" s="3" t="s">
        <v>12</v>
      </c>
      <c r="I2687" s="3" t="s">
        <v>41</v>
      </c>
      <c r="J2687" s="4">
        <v>1.649</v>
      </c>
      <c r="K2687" s="30">
        <v>10.029999999999999</v>
      </c>
      <c r="L2687" s="4"/>
      <c r="M2687" s="4">
        <v>20</v>
      </c>
      <c r="N2687" s="84">
        <f>[1]!b_anal_modidura_cnbd(A2687,D2687,1)</f>
        <v>2.2494999999999998</v>
      </c>
      <c r="O2687" s="85">
        <f>[1]!b_anal_yield_cnbd(A2687,D2687-1,1)</f>
        <v>1.7641</v>
      </c>
      <c r="P2687" s="86">
        <f>IF(U:U="国开1",0.09/N2687+J2687,IF(U:U="国开3",0.14/N2687+J2687,IF(U:U="国开5",0.24/N2687+J2687,IF(U:U="国开7",0.24/N2687+J2687,IF(U:U="国开10",0.29/N2687+J2687,IF(U:U="口行1",0.08/N2687+J2687,IF(U:U="口行2",0.08/N2687+J2687,IF(U:U="口行3",0.08/N2687+J2687,IF(U:U="口行5",0.13/N2687+J2687,IF(U:U="口行7",0.13/N2687+J2687,IF(U:U="口行10",0.18/N2687+J2687,IF(U:U="农发1",0.09/N2687+J2687,IF(U:U="农发2",0.09/N2687+J2687,IF(U:U="农发3",0.09/N2687+J2687,IF(U:U="农发5",0.14/N2687+J2687,IF(U:U="农发7",0.19/N2687+J2687,IF(U:U="农发10",0.19/N2687+J2687,IF(U:U="农发20",0.24/N2687+J2687,IF(U:U="国债1",0.05/N2687+J2687,IF(U:U="国债2",0.05/N2687+J2687,IF(U:U="国债3",0.05/N2687+J2687,IF(U:U="国开0",0,IF(U:U="农发0",0,IF(U:U="国债0",0,IF(U:U="口行0",0,0.1/N2687+J2687)))))))))))))))))))))))))</f>
        <v>1.6890088908646366</v>
      </c>
      <c r="Q2687" s="87">
        <f>O2687</f>
        <v>1.7641</v>
      </c>
      <c r="R2687" s="88">
        <f t="shared" si="108"/>
        <v>-7.5091109135363432</v>
      </c>
      <c r="S2687" s="88">
        <f t="shared" si="109"/>
        <v>-7.5091109135363432</v>
      </c>
      <c r="T2687" s="15"/>
      <c r="U2687" s="1" t="str">
        <f>IF(I:I="国家开发银行","国开",IF(I:I="中国进出口银行","口行",IF(I:I="中国农业发展银行","农发","国债")))&amp;IF(G:G&lt;1,"0",G2687)</f>
        <v>农发3</v>
      </c>
      <c r="V2687" s="5">
        <v>43929</v>
      </c>
      <c r="W2687" s="21">
        <v>2.8252999999999999</v>
      </c>
      <c r="X2687" s="22">
        <v>2.8</v>
      </c>
    </row>
    <row r="2688" spans="1:24" ht="15.95" hidden="1" customHeight="1" x14ac:dyDescent="0.25">
      <c r="A2688" s="7" t="str">
        <f t="shared" si="110"/>
        <v>200402.IB</v>
      </c>
      <c r="B2688" s="3" t="s">
        <v>618</v>
      </c>
      <c r="C2688" s="3" t="s">
        <v>619</v>
      </c>
      <c r="D2688" s="5">
        <v>43948</v>
      </c>
      <c r="E2688" s="5">
        <v>43950</v>
      </c>
      <c r="F2688" s="4">
        <v>70</v>
      </c>
      <c r="G2688" s="4">
        <v>3</v>
      </c>
      <c r="H2688" s="3" t="s">
        <v>12</v>
      </c>
      <c r="I2688" s="3" t="s">
        <v>41</v>
      </c>
      <c r="J2688" s="4">
        <v>1.7005999999999999</v>
      </c>
      <c r="K2688" s="30">
        <v>3.23</v>
      </c>
      <c r="L2688" s="4"/>
      <c r="M2688" s="4">
        <v>1.1000000000000001</v>
      </c>
      <c r="N2688" s="84">
        <f>[1]!b_anal_modidura_cnbd(A2688,D2688,1)</f>
        <v>2.8144</v>
      </c>
      <c r="O2688" s="85">
        <f>[1]!b_anal_yield_cnbd(A2688,D2688-1,1)</f>
        <v>1.7629999999999999</v>
      </c>
      <c r="P2688" s="86">
        <f>IF(U:U="国开1",0.09/N2688+J2688,IF(U:U="国开3",0.14/N2688+J2688,IF(U:U="国开5",0.24/N2688+J2688,IF(U:U="国开7",0.24/N2688+J2688,IF(U:U="国开10",0.29/N2688+J2688,IF(U:U="口行1",0.08/N2688+J2688,IF(U:U="口行2",0.08/N2688+J2688,IF(U:U="口行3",0.08/N2688+J2688,IF(U:U="口行5",0.13/N2688+J2688,IF(U:U="口行7",0.13/N2688+J2688,IF(U:U="口行10",0.18/N2688+J2688,IF(U:U="农发1",0.09/N2688+J2688,IF(U:U="农发2",0.09/N2688+J2688,IF(U:U="农发3",0.09/N2688+J2688,IF(U:U="农发5",0.14/N2688+J2688,IF(U:U="农发7",0.19/N2688+J2688,IF(U:U="农发10",0.19/N2688+J2688,IF(U:U="农发20",0.24/N2688+J2688,IF(U:U="国债1",0.05/N2688+J2688,IF(U:U="国债2",0.05/N2688+J2688,IF(U:U="国债3",0.05/N2688+J2688,IF(U:U="国开0",0,IF(U:U="农发0",0,IF(U:U="国债0",0,IF(U:U="口行0",0,0.1/N2688+J2688)))))))))))))))))))))))))</f>
        <v>1.7325783968163728</v>
      </c>
      <c r="Q2688" s="87">
        <v>1.8049999999999999</v>
      </c>
      <c r="R2688" s="88">
        <f t="shared" si="108"/>
        <v>-3.0421603183627077</v>
      </c>
      <c r="S2688" s="88">
        <f t="shared" si="109"/>
        <v>-7.2421603183627115</v>
      </c>
      <c r="T2688" s="15"/>
      <c r="U2688" s="1" t="str">
        <f>IF(I:I="国家开发银行","国开",IF(I:I="中国进出口银行","口行",IF(I:I="中国农业发展银行","农发","国债")))&amp;IF(G:G&lt;1,"0",G2688)</f>
        <v>农发3</v>
      </c>
      <c r="V2688" s="5">
        <v>43936</v>
      </c>
      <c r="W2688" s="21">
        <v>2.7452999999999999</v>
      </c>
      <c r="X2688" s="22">
        <v>2.7</v>
      </c>
    </row>
    <row r="2689" spans="1:24" ht="15.95" hidden="1" customHeight="1" x14ac:dyDescent="0.25">
      <c r="A2689" s="7" t="str">
        <f t="shared" si="110"/>
        <v>200402.IB</v>
      </c>
      <c r="B2689" s="3" t="s">
        <v>656</v>
      </c>
      <c r="C2689" s="3" t="s">
        <v>657</v>
      </c>
      <c r="D2689" s="5">
        <v>43957</v>
      </c>
      <c r="E2689" s="5">
        <v>43959</v>
      </c>
      <c r="F2689" s="4">
        <v>50</v>
      </c>
      <c r="G2689" s="4">
        <v>3</v>
      </c>
      <c r="H2689" s="3" t="s">
        <v>12</v>
      </c>
      <c r="I2689" s="3" t="s">
        <v>41</v>
      </c>
      <c r="J2689" s="4">
        <v>1.7898000000000001</v>
      </c>
      <c r="K2689" s="30">
        <v>2.67</v>
      </c>
      <c r="L2689" s="4"/>
      <c r="M2689" s="4">
        <v>5.52</v>
      </c>
      <c r="N2689" s="84">
        <f>[1]!b_anal_modidura_cnbd(A2689,D2689,1)</f>
        <v>2.7892000000000001</v>
      </c>
      <c r="O2689" s="85">
        <f>[1]!b_anal_yield_cnbd(A2689,D2689-6,1)</f>
        <v>1.79</v>
      </c>
      <c r="P2689" s="86">
        <f>IF(U:U="国开1",0.09/N2689+J2689,IF(U:U="国开3",0.14/N2689+J2689,IF(U:U="国开5",0.24/N2689+J2689,IF(U:U="国开7",0.24/N2689+J2689,IF(U:U="国开10",0.29/N2689+J2689,IF(U:U="口行1",0.08/N2689+J2689,IF(U:U="口行2",0.08/N2689+J2689,IF(U:U="口行3",0.08/N2689+J2689,IF(U:U="口行5",0.13/N2689+J2689,IF(U:U="口行7",0.13/N2689+J2689,IF(U:U="口行10",0.18/N2689+J2689,IF(U:U="农发1",0.09/N2689+J2689,IF(U:U="农发2",0.09/N2689+J2689,IF(U:U="农发3",0.09/N2689+J2689,IF(U:U="农发5",0.14/N2689+J2689,IF(U:U="农发7",0.19/N2689+J2689,IF(U:U="农发10",0.19/N2689+J2689,IF(U:U="农发20",0.24/N2689+J2689,IF(U:U="国债1",0.05/N2689+J2689,IF(U:U="国债2",0.05/N2689+J2689,IF(U:U="国债3",0.05/N2689+J2689,IF(U:U="国开0",0,IF(U:U="农发0",0,IF(U:U="国债0",0,IF(U:U="口行0",0,0.1/N2689+J2689)))))))))))))))))))))))))</f>
        <v>1.8220673167933459</v>
      </c>
      <c r="Q2689" s="87">
        <v>1.82</v>
      </c>
      <c r="R2689" s="88">
        <f t="shared" si="108"/>
        <v>3.2067316793345846</v>
      </c>
      <c r="S2689" s="88">
        <f t="shared" si="109"/>
        <v>0.20673167933458192</v>
      </c>
      <c r="T2689" s="15"/>
      <c r="U2689" s="1" t="str">
        <f>IF(I:I="国家开发银行","国开",IF(I:I="中国进出口银行","口行",IF(I:I="中国农业发展银行","农发","国债")))&amp;IF(G:G&lt;1,"0",G2689)</f>
        <v>农发3</v>
      </c>
      <c r="V2689" s="5">
        <v>43943</v>
      </c>
      <c r="W2689" s="21">
        <v>2.72</v>
      </c>
      <c r="X2689" s="22">
        <v>2.66</v>
      </c>
    </row>
    <row r="2690" spans="1:24" ht="15.95" hidden="1" customHeight="1" x14ac:dyDescent="0.25">
      <c r="A2690" s="7" t="str">
        <f t="shared" si="110"/>
        <v>200402.IB</v>
      </c>
      <c r="B2690" s="3" t="s">
        <v>692</v>
      </c>
      <c r="C2690" s="3" t="s">
        <v>693</v>
      </c>
      <c r="D2690" s="5">
        <v>43962</v>
      </c>
      <c r="E2690" s="5">
        <v>43964</v>
      </c>
      <c r="F2690" s="4">
        <v>70</v>
      </c>
      <c r="G2690" s="4">
        <v>3</v>
      </c>
      <c r="H2690" s="3" t="s">
        <v>12</v>
      </c>
      <c r="I2690" s="3" t="s">
        <v>41</v>
      </c>
      <c r="J2690" s="4">
        <v>2.0022000000000002</v>
      </c>
      <c r="K2690" s="30">
        <v>2.02</v>
      </c>
      <c r="L2690" s="4"/>
      <c r="M2690" s="4">
        <v>1</v>
      </c>
      <c r="N2690" s="84">
        <f>[1]!b_anal_modidura_cnbd(A2690,D2690,1)</f>
        <v>2.7696999999999998</v>
      </c>
      <c r="O2690" s="85">
        <f>[1]!b_anal_yield_cnbd(A2690,D2690-3,1)</f>
        <v>1.9450000000000001</v>
      </c>
      <c r="P2690" s="86">
        <f>IF(U:U="国开1",0.09/N2690+J2690,IF(U:U="国开3",0.14/N2690+J2690,IF(U:U="国开5",0.24/N2690+J2690,IF(U:U="国开7",0.24/N2690+J2690,IF(U:U="国开10",0.29/N2690+J2690,IF(U:U="口行1",0.08/N2690+J2690,IF(U:U="口行2",0.08/N2690+J2690,IF(U:U="口行3",0.08/N2690+J2690,IF(U:U="口行5",0.13/N2690+J2690,IF(U:U="口行7",0.13/N2690+J2690,IF(U:U="口行10",0.18/N2690+J2690,IF(U:U="农发1",0.09/N2690+J2690,IF(U:U="农发2",0.09/N2690+J2690,IF(U:U="农发3",0.09/N2690+J2690,IF(U:U="农发5",0.14/N2690+J2690,IF(U:U="农发7",0.19/N2690+J2690,IF(U:U="农发10",0.19/N2690+J2690,IF(U:U="农发20",0.24/N2690+J2690,IF(U:U="国债1",0.05/N2690+J2690,IF(U:U="国债2",0.05/N2690+J2690,IF(U:U="国债3",0.05/N2690+J2690,IF(U:U="国开0",0,IF(U:U="农发0",0,IF(U:U="国债0",0,IF(U:U="口行0",0,0.1/N2690+J2690)))))))))))))))))))))))))</f>
        <v>2.034694493988519</v>
      </c>
      <c r="Q2690" s="87">
        <v>2.02</v>
      </c>
      <c r="R2690" s="88">
        <f t="shared" si="108"/>
        <v>8.9694493988518929</v>
      </c>
      <c r="S2690" s="88">
        <f t="shared" si="109"/>
        <v>1.4694493988518964</v>
      </c>
      <c r="T2690" s="15"/>
      <c r="U2690" s="1" t="str">
        <f>IF(I:I="国家开发银行","国开",IF(I:I="中国进出口银行","口行",IF(I:I="中国农业发展银行","农发","国债")))&amp;IF(G:G&lt;1,"0",G2690)</f>
        <v>农发3</v>
      </c>
      <c r="V2690" s="5">
        <v>43950</v>
      </c>
      <c r="W2690" s="21">
        <v>2.6291000000000002</v>
      </c>
      <c r="X2690" s="22">
        <v>2.6150000000000002</v>
      </c>
    </row>
    <row r="2691" spans="1:24" ht="15.95" hidden="1" customHeight="1" x14ac:dyDescent="0.25">
      <c r="A2691" s="7" t="str">
        <f t="shared" si="110"/>
        <v>200402.IB</v>
      </c>
      <c r="B2691" s="3" t="s">
        <v>737</v>
      </c>
      <c r="C2691" s="3" t="s">
        <v>738</v>
      </c>
      <c r="D2691" s="5">
        <v>43969</v>
      </c>
      <c r="E2691" s="5">
        <v>43971</v>
      </c>
      <c r="F2691" s="4">
        <v>70</v>
      </c>
      <c r="G2691" s="4">
        <v>3</v>
      </c>
      <c r="H2691" s="3" t="s">
        <v>12</v>
      </c>
      <c r="I2691" s="3" t="s">
        <v>41</v>
      </c>
      <c r="J2691" s="4">
        <v>1.998</v>
      </c>
      <c r="K2691" s="30">
        <v>2.76</v>
      </c>
      <c r="L2691" s="4"/>
      <c r="M2691" s="4">
        <v>9.08</v>
      </c>
      <c r="N2691" s="84">
        <f>[1]!b_anal_modidura_cnbd(A2691,D2691,1)</f>
        <v>2.7511000000000001</v>
      </c>
      <c r="O2691" s="85">
        <f>[1]!b_anal_yield_cnbd(A2691,D2691-3,1)</f>
        <v>1.96</v>
      </c>
      <c r="P2691" s="86">
        <f>IF(U:U="国开1",0.09/N2691+J2691,IF(U:U="国开3",0.14/N2691+J2691,IF(U:U="国开5",0.24/N2691+J2691,IF(U:U="国开7",0.24/N2691+J2691,IF(U:U="国开10",0.29/N2691+J2691,IF(U:U="口行1",0.08/N2691+J2691,IF(U:U="口行2",0.08/N2691+J2691,IF(U:U="口行3",0.08/N2691+J2691,IF(U:U="口行5",0.13/N2691+J2691,IF(U:U="口行7",0.13/N2691+J2691,IF(U:U="口行10",0.18/N2691+J2691,IF(U:U="农发1",0.09/N2691+J2691,IF(U:U="农发2",0.09/N2691+J2691,IF(U:U="农发3",0.09/N2691+J2691,IF(U:U="农发5",0.14/N2691+J2691,IF(U:U="农发7",0.19/N2691+J2691,IF(U:U="农发10",0.19/N2691+J2691,IF(U:U="农发20",0.24/N2691+J2691,IF(U:U="国债1",0.05/N2691+J2691,IF(U:U="国债2",0.05/N2691+J2691,IF(U:U="国债3",0.05/N2691+J2691,IF(U:U="国开0",0,IF(U:U="农发0",0,IF(U:U="国债0",0,IF(U:U="口行0",0,0.1/N2691+J2691)))))))))))))))))))))))))</f>
        <v>2.0307141870524519</v>
      </c>
      <c r="Q2691" s="87">
        <v>2.0299999999999998</v>
      </c>
      <c r="R2691" s="88">
        <f t="shared" si="108"/>
        <v>7.0714187052451916</v>
      </c>
      <c r="S2691" s="88">
        <f t="shared" si="109"/>
        <v>7.1418705245207548E-2</v>
      </c>
      <c r="T2691" s="15"/>
      <c r="U2691" s="1" t="str">
        <f>IF(I:I="国家开发银行","国开",IF(I:I="中国进出口银行","口行",IF(I:I="中国农业发展银行","农发","国债")))&amp;IF(G:G&lt;1,"0",G2691)</f>
        <v>农发3</v>
      </c>
      <c r="V2691" s="5">
        <v>43957</v>
      </c>
      <c r="W2691" s="21">
        <v>2.63</v>
      </c>
      <c r="X2691" s="22">
        <v>2.67</v>
      </c>
    </row>
    <row r="2692" spans="1:24" ht="15.95" hidden="1" customHeight="1" x14ac:dyDescent="0.25">
      <c r="A2692" s="7" t="str">
        <f t="shared" si="110"/>
        <v>200402.IB</v>
      </c>
      <c r="B2692" s="3" t="s">
        <v>787</v>
      </c>
      <c r="C2692" s="3" t="s">
        <v>788</v>
      </c>
      <c r="D2692" s="5">
        <v>43976</v>
      </c>
      <c r="E2692" s="5">
        <v>43978</v>
      </c>
      <c r="F2692" s="4">
        <v>70</v>
      </c>
      <c r="G2692" s="4">
        <v>3</v>
      </c>
      <c r="H2692" s="3" t="s">
        <v>12</v>
      </c>
      <c r="I2692" s="3" t="s">
        <v>41</v>
      </c>
      <c r="J2692" s="4">
        <v>2.0847000000000002</v>
      </c>
      <c r="K2692" s="30">
        <v>2.09</v>
      </c>
      <c r="L2692" s="4"/>
      <c r="M2692" s="4">
        <v>1.27</v>
      </c>
      <c r="N2692" s="84">
        <f>[1]!b_anal_modidura_cnbd(A2692,D2692,1)</f>
        <v>2.7299000000000002</v>
      </c>
      <c r="O2692" s="85">
        <f>[1]!b_anal_yield_cnbd(A2692,D2692-3,1)</f>
        <v>2.0604</v>
      </c>
      <c r="P2692" s="86">
        <f>IF(U:U="国开1",0.09/N2692+J2692,IF(U:U="国开3",0.14/N2692+J2692,IF(U:U="国开5",0.24/N2692+J2692,IF(U:U="国开7",0.24/N2692+J2692,IF(U:U="国开10",0.29/N2692+J2692,IF(U:U="口行1",0.08/N2692+J2692,IF(U:U="口行2",0.08/N2692+J2692,IF(U:U="口行3",0.08/N2692+J2692,IF(U:U="口行5",0.13/N2692+J2692,IF(U:U="口行7",0.13/N2692+J2692,IF(U:U="口行10",0.18/N2692+J2692,IF(U:U="农发1",0.09/N2692+J2692,IF(U:U="农发2",0.09/N2692+J2692,IF(U:U="农发3",0.09/N2692+J2692,IF(U:U="农发5",0.14/N2692+J2692,IF(U:U="农发7",0.19/N2692+J2692,IF(U:U="农发10",0.19/N2692+J2692,IF(U:U="农发20",0.24/N2692+J2692,IF(U:U="国债1",0.05/N2692+J2692,IF(U:U="国债2",0.05/N2692+J2692,IF(U:U="国债3",0.05/N2692+J2692,IF(U:U="国开0",0,IF(U:U="农发0",0,IF(U:U="国债0",0,IF(U:U="口行0",0,0.1/N2692+J2692)))))))))))))))))))))))))</f>
        <v>2.1176682405948939</v>
      </c>
      <c r="Q2692" s="87">
        <v>2.1</v>
      </c>
      <c r="R2692" s="88">
        <f t="shared" si="108"/>
        <v>5.7268240594893882</v>
      </c>
      <c r="S2692" s="88">
        <f t="shared" si="109"/>
        <v>1.7668240594893803</v>
      </c>
      <c r="T2692" s="15"/>
      <c r="U2692" s="1" t="str">
        <f>IF(I:I="国家开发银行","国开",IF(I:I="中国进出口银行","口行",IF(I:I="中国农业发展银行","农发","国债")))&amp;IF(G:G&lt;1,"0",G2692)</f>
        <v>农发3</v>
      </c>
      <c r="V2692" s="5">
        <v>43963</v>
      </c>
      <c r="W2692" s="24">
        <v>3.0074000000000001</v>
      </c>
      <c r="X2692" s="22">
        <v>3</v>
      </c>
    </row>
    <row r="2693" spans="1:24" ht="15.95" hidden="1" customHeight="1" x14ac:dyDescent="0.25">
      <c r="A2693" s="7" t="str">
        <f t="shared" si="110"/>
        <v>200402.IB</v>
      </c>
      <c r="B2693" s="3" t="s">
        <v>830</v>
      </c>
      <c r="C2693" s="3" t="s">
        <v>831</v>
      </c>
      <c r="D2693" s="5">
        <v>43983</v>
      </c>
      <c r="E2693" s="5">
        <v>43985</v>
      </c>
      <c r="F2693" s="4">
        <v>67</v>
      </c>
      <c r="G2693" s="4">
        <v>3</v>
      </c>
      <c r="H2693" s="3" t="s">
        <v>12</v>
      </c>
      <c r="I2693" s="3" t="s">
        <v>41</v>
      </c>
      <c r="J2693" s="4">
        <v>2.3650000000000002</v>
      </c>
      <c r="K2693" s="30">
        <v>2.71</v>
      </c>
      <c r="L2693" s="4"/>
      <c r="M2693" s="4">
        <v>2.91</v>
      </c>
      <c r="N2693" s="84">
        <f>[1]!b_anal_modidura_cnbd(A2693,D2693,1)</f>
        <v>2.7037</v>
      </c>
      <c r="O2693" s="85">
        <f>[1]!b_anal_yield_cnbd(A2693,D2693-3,1)</f>
        <v>2.3496000000000001</v>
      </c>
      <c r="P2693" s="86">
        <f>IF(U:U="国开1",0.09/N2693+J2693,IF(U:U="国开3",0.14/N2693+J2693,IF(U:U="国开5",0.24/N2693+J2693,IF(U:U="国开7",0.24/N2693+J2693,IF(U:U="国开10",0.29/N2693+J2693,IF(U:U="口行1",0.08/N2693+J2693,IF(U:U="口行2",0.08/N2693+J2693,IF(U:U="口行3",0.08/N2693+J2693,IF(U:U="口行5",0.13/N2693+J2693,IF(U:U="口行7",0.13/N2693+J2693,IF(U:U="口行10",0.18/N2693+J2693,IF(U:U="农发1",0.09/N2693+J2693,IF(U:U="农发2",0.09/N2693+J2693,IF(U:U="农发3",0.09/N2693+J2693,IF(U:U="农发5",0.14/N2693+J2693,IF(U:U="农发7",0.19/N2693+J2693,IF(U:U="农发10",0.19/N2693+J2693,IF(U:U="农发20",0.24/N2693+J2693,IF(U:U="国债1",0.05/N2693+J2693,IF(U:U="国债2",0.05/N2693+J2693,IF(U:U="国债3",0.05/N2693+J2693,IF(U:U="国开0",0,IF(U:U="农发0",0,IF(U:U="国债0",0,IF(U:U="口行0",0,0.1/N2693+J2693)))))))))))))))))))))))))</f>
        <v>2.3982877168324892</v>
      </c>
      <c r="Q2693" s="87">
        <v>2.38</v>
      </c>
      <c r="R2693" s="88">
        <f t="shared" si="108"/>
        <v>4.868771683248907</v>
      </c>
      <c r="S2693" s="88">
        <f t="shared" si="109"/>
        <v>1.8287716832489309</v>
      </c>
      <c r="T2693" s="15"/>
      <c r="U2693" s="1" t="str">
        <f>IF(I:I="国家开发银行","国开",IF(I:I="中国进出口银行","口行",IF(I:I="中国农业发展银行","农发","国债")))&amp;IF(G:G&lt;1,"0",G2693)</f>
        <v>农发3</v>
      </c>
      <c r="V2693" s="5">
        <v>43970</v>
      </c>
      <c r="W2693" s="21">
        <v>3.089</v>
      </c>
      <c r="X2693" s="22">
        <v>3.09</v>
      </c>
    </row>
    <row r="2694" spans="1:24" ht="15.95" hidden="1" customHeight="1" x14ac:dyDescent="0.25">
      <c r="A2694" s="7" t="str">
        <f t="shared" si="110"/>
        <v>200402.IB</v>
      </c>
      <c r="B2694" s="3" t="s">
        <v>883</v>
      </c>
      <c r="C2694" s="3" t="s">
        <v>884</v>
      </c>
      <c r="D2694" s="5">
        <v>43990</v>
      </c>
      <c r="E2694" s="5">
        <v>43992</v>
      </c>
      <c r="F2694" s="4">
        <v>53.3</v>
      </c>
      <c r="G2694" s="4">
        <v>3</v>
      </c>
      <c r="H2694" s="3" t="s">
        <v>12</v>
      </c>
      <c r="I2694" s="3" t="s">
        <v>41</v>
      </c>
      <c r="J2694" s="4">
        <v>2.7084999999999999</v>
      </c>
      <c r="K2694" s="30">
        <v>4.4400000000000004</v>
      </c>
      <c r="L2694" s="4"/>
      <c r="M2694" s="4">
        <v>1.21</v>
      </c>
      <c r="N2694" s="84">
        <f>[1]!b_anal_modidura_cnbd(A2694,D2694,1)</f>
        <v>2.6757</v>
      </c>
      <c r="O2694" s="85">
        <f>[1]!b_anal_yield_cnbd(A2694,D2694-3,1)</f>
        <v>2.7784</v>
      </c>
      <c r="P2694" s="86">
        <f>IF(U:U="国开1",0.09/N2694+J2694,IF(U:U="国开3",0.14/N2694+J2694,IF(U:U="国开5",0.24/N2694+J2694,IF(U:U="国开7",0.24/N2694+J2694,IF(U:U="国开10",0.29/N2694+J2694,IF(U:U="口行1",0.08/N2694+J2694,IF(U:U="口行2",0.08/N2694+J2694,IF(U:U="口行3",0.08/N2694+J2694,IF(U:U="口行5",0.13/N2694+J2694,IF(U:U="口行7",0.13/N2694+J2694,IF(U:U="口行10",0.18/N2694+J2694,IF(U:U="农发1",0.09/N2694+J2694,IF(U:U="农发2",0.09/N2694+J2694,IF(U:U="农发3",0.09/N2694+J2694,IF(U:U="农发5",0.14/N2694+J2694,IF(U:U="农发7",0.19/N2694+J2694,IF(U:U="农发10",0.19/N2694+J2694,IF(U:U="农发20",0.24/N2694+J2694,IF(U:U="国债1",0.05/N2694+J2694,IF(U:U="国债2",0.05/N2694+J2694,IF(U:U="国债3",0.05/N2694+J2694,IF(U:U="国开0",0,IF(U:U="农发0",0,IF(U:U="国债0",0,IF(U:U="口行0",0,0.1/N2694+J2694)))))))))))))))))))))))))</f>
        <v>2.7421360578540193</v>
      </c>
      <c r="Q2694" s="87">
        <v>2.76</v>
      </c>
      <c r="R2694" s="88">
        <f t="shared" si="108"/>
        <v>-3.6263942145980721</v>
      </c>
      <c r="S2694" s="88">
        <f t="shared" si="109"/>
        <v>-1.7863942145980527</v>
      </c>
      <c r="T2694" s="15"/>
      <c r="U2694" s="1" t="str">
        <f>IF(I:I="国家开发银行","国开",IF(I:I="中国进出口银行","口行",IF(I:I="中国农业发展银行","农发","国债")))&amp;IF(G:G&lt;1,"0",G2694)</f>
        <v>农发3</v>
      </c>
      <c r="V2694" s="5">
        <v>43977</v>
      </c>
      <c r="W2694" s="21">
        <v>3.1088</v>
      </c>
      <c r="X2694" s="22">
        <v>3.1</v>
      </c>
    </row>
    <row r="2695" spans="1:24" ht="15.95" hidden="1" customHeight="1" x14ac:dyDescent="0.25">
      <c r="A2695" s="79" t="s">
        <v>1149</v>
      </c>
      <c r="B2695" s="3" t="s">
        <v>1100</v>
      </c>
      <c r="C2695" s="3" t="s">
        <v>1101</v>
      </c>
      <c r="D2695" s="5">
        <v>43997</v>
      </c>
      <c r="E2695" s="5">
        <v>43999</v>
      </c>
      <c r="F2695" s="4">
        <v>60</v>
      </c>
      <c r="G2695" s="4">
        <v>3</v>
      </c>
      <c r="H2695" s="3" t="s">
        <v>12</v>
      </c>
      <c r="I2695" s="3" t="s">
        <v>41</v>
      </c>
      <c r="J2695" s="4">
        <v>2.5684</v>
      </c>
      <c r="K2695" s="30">
        <v>2.85</v>
      </c>
      <c r="L2695" s="4"/>
      <c r="M2695" s="4">
        <v>4.82</v>
      </c>
      <c r="N2695" s="84">
        <f>[1]!b_anal_modidura_cnbd(A2695,E2695,1)</f>
        <v>2.6515</v>
      </c>
      <c r="O2695" s="85">
        <v>2.645</v>
      </c>
      <c r="P2695" s="86">
        <f>IF(U:U="国开1",0.09/N2695+J2695,IF(U:U="国开3",0.14/N2695+J2695,IF(U:U="国开5",0.24/N2695+J2695,IF(U:U="国开7",0.24/N2695+J2695,IF(U:U="国开10",0.29/N2695+J2695,IF(U:U="口行1",0.08/N2695+J2695,IF(U:U="口行2",0.08/N2695+J2695,IF(U:U="口行3",0.08/N2695+J2695,IF(U:U="口行5",0.13/N2695+J2695,IF(U:U="口行7",0.13/N2695+J2695,IF(U:U="口行10",0.18/N2695+J2695,IF(U:U="农发1",0.09/N2695+J2695,IF(U:U="农发2",0.09/N2695+J2695,IF(U:U="农发3",0.09/N2695+J2695,IF(U:U="农发5",0.14/N2695+J2695,IF(U:U="农发7",0.19/N2695+J2695,IF(U:U="农发10",0.19/N2695+J2695,IF(U:U="农发20",0.24/N2695+J2695,IF(U:U="国债1",0.05/N2695+J2695,IF(U:U="国债2",0.05/N2695+J2695,IF(U:U="国债3",0.05/N2695+J2695,IF(U:U="国开0",0,IF(U:U="农发0",0,IF(U:U="国债0",0,IF(U:U="口行0",0,0.1/N2695+J2695)))))))))))))))))))))))))</f>
        <v>2.6023430511031491</v>
      </c>
      <c r="Q2695" s="87">
        <v>2.61</v>
      </c>
      <c r="R2695" s="88">
        <f t="shared" si="108"/>
        <v>-4.2656948896850899</v>
      </c>
      <c r="S2695" s="88">
        <f t="shared" si="109"/>
        <v>-0.76569488968507571</v>
      </c>
      <c r="T2695" s="15"/>
      <c r="U2695" s="1" t="str">
        <f>IF(I:I="国家开发银行","国开",IF(I:I="中国进出口银行","口行",IF(I:I="中国农业发展银行","农发","国债")))&amp;IF(G:G&lt;1,"0",G2695)</f>
        <v>农发3</v>
      </c>
      <c r="V2695" s="5">
        <v>43984</v>
      </c>
      <c r="W2695" s="21">
        <v>3.1894</v>
      </c>
      <c r="X2695" s="22">
        <v>3.24</v>
      </c>
    </row>
    <row r="2696" spans="1:24" ht="15.95" hidden="1" customHeight="1" x14ac:dyDescent="0.25">
      <c r="A2696" s="7" t="s">
        <v>442</v>
      </c>
      <c r="B2696" s="6" t="s">
        <v>1160</v>
      </c>
      <c r="C2696" s="6" t="s">
        <v>1161</v>
      </c>
      <c r="D2696" s="33">
        <v>44004</v>
      </c>
      <c r="E2696" s="33">
        <v>44006</v>
      </c>
      <c r="F2696" s="45">
        <v>71.2</v>
      </c>
      <c r="G2696" s="45">
        <v>3</v>
      </c>
      <c r="H2696" s="6" t="s">
        <v>12</v>
      </c>
      <c r="I2696" s="6" t="s">
        <v>41</v>
      </c>
      <c r="J2696" s="45">
        <v>2.8165</v>
      </c>
      <c r="K2696" s="30">
        <v>2.11</v>
      </c>
      <c r="L2696" s="45"/>
      <c r="M2696" s="45">
        <v>1.8</v>
      </c>
      <c r="N2696" s="84">
        <f>[1]!b_anal_modidura_cnbd(A2696,E2696,1)</f>
        <v>2.6315</v>
      </c>
      <c r="O2696" s="85">
        <f>[1]!b_anal_yield_cnbd(A2696,D2696-3,1)</f>
        <v>2.7808999999999999</v>
      </c>
      <c r="P2696" s="86">
        <f>IF(U:U="国开1",0.09/N2696+J2696,IF(U:U="国开3",0.14/N2696+J2696,IF(U:U="国开5",0.24/N2696+J2696,IF(U:U="国开7",0.24/N2696+J2696,IF(U:U="国开10",0.29/N2696+J2696,IF(U:U="口行1",0.08/N2696+J2696,IF(U:U="口行2",0.08/N2696+J2696,IF(U:U="口行3",0.08/N2696+J2696,IF(U:U="口行5",0.13/N2696+J2696,IF(U:U="口行7",0.13/N2696+J2696,IF(U:U="口行10",0.18/N2696+J2696,IF(U:U="农发1",0.09/N2696+J2696,IF(U:U="农发2",0.09/N2696+J2696,IF(U:U="农发3",0.09/N2696+J2696,IF(U:U="农发5",0.14/N2696+J2696,IF(U:U="农发7",0.19/N2696+J2696,IF(U:U="农发10",0.19/N2696+J2696,IF(U:U="农发20",0.24/N2696+J2696,IF(U:U="国债1",0.05/N2696+J2696,IF(U:U="国债2",0.05/N2696+J2696,IF(U:U="国债3",0.05/N2696+J2696,IF(U:U="国开0",0,IF(U:U="农发0",0,IF(U:U="国债0",0,IF(U:U="口行0",0,0.1/N2696+J2696)))))))))))))))))))))))))</f>
        <v>2.850701026030781</v>
      </c>
      <c r="Q2696" s="87">
        <v>2.83</v>
      </c>
      <c r="R2696" s="88">
        <f t="shared" si="108"/>
        <v>6.9801026030781088</v>
      </c>
      <c r="S2696" s="88">
        <f t="shared" si="109"/>
        <v>2.0701026030780945</v>
      </c>
      <c r="T2696" s="15"/>
      <c r="U2696" s="1" t="str">
        <f>IF(I:I="国家开发银行","国开",IF(I:I="中国进出口银行","口行",IF(I:I="中国农业发展银行","农发","国债")))&amp;IF(G:G&lt;1,"0",G2696)</f>
        <v>农发3</v>
      </c>
      <c r="V2696" s="5">
        <v>43838</v>
      </c>
      <c r="W2696" s="21">
        <v>3.6974999999999998</v>
      </c>
      <c r="X2696" s="22">
        <v>3.69</v>
      </c>
    </row>
    <row r="2697" spans="1:24" ht="15.95" hidden="1" customHeight="1" x14ac:dyDescent="0.25">
      <c r="A2697" s="7" t="str">
        <f t="shared" ref="A2697:A2708" si="111">LEFT(B2697,IFERROR(FIND("X",B2697,7),FIND("Z",B2697,7))-1)&amp;".IB"</f>
        <v>190409.IB</v>
      </c>
      <c r="B2697" s="3" t="s">
        <v>42</v>
      </c>
      <c r="C2697" s="3" t="s">
        <v>43</v>
      </c>
      <c r="D2697" s="5">
        <v>43836</v>
      </c>
      <c r="E2697" s="5">
        <v>43838</v>
      </c>
      <c r="F2697" s="4">
        <v>60</v>
      </c>
      <c r="G2697" s="4">
        <v>5</v>
      </c>
      <c r="H2697" s="3" t="s">
        <v>12</v>
      </c>
      <c r="I2697" s="3" t="s">
        <v>41</v>
      </c>
      <c r="J2697" s="4">
        <v>3.2313999999999998</v>
      </c>
      <c r="K2697" s="30">
        <v>4.57</v>
      </c>
      <c r="L2697" s="4"/>
      <c r="M2697" s="4">
        <v>1.06</v>
      </c>
      <c r="N2697" s="84">
        <f>[1]!b_anal_modidura_cnbd(A2697,D2697,1)</f>
        <v>4.1619999999999999</v>
      </c>
      <c r="O2697" s="85">
        <f>[1]!b_anal_yield_cnbd(A2697,D2697-3,1)</f>
        <v>3.31</v>
      </c>
      <c r="P2697" s="86">
        <f>IF(U:U="国开1",0.09/N2697+J2697,IF(U:U="国开3",0.14/N2697+J2697,IF(U:U="国开5",0.24/N2697+J2697,IF(U:U="国开7",0.24/N2697+J2697,IF(U:U="国开10",0.29/N2697+J2697,IF(U:U="口行1",0.08/N2697+J2697,IF(U:U="口行2",0.08/N2697+J2697,IF(U:U="口行3",0.08/N2697+J2697,IF(U:U="口行5",0.13/N2697+J2697,IF(U:U="口行7",0.13/N2697+J2697,IF(U:U="口行10",0.18/N2697+J2697,IF(U:U="农发1",0.09/N2697+J2697,IF(U:U="农发2",0.09/N2697+J2697,IF(U:U="农发3",0.09/N2697+J2697,IF(U:U="农发5",0.14/N2697+J2697,IF(U:U="农发7",0.19/N2697+J2697,IF(U:U="农发10",0.19/N2697+J2697,IF(U:U="农发20",0.24/N2697+J2697,IF(U:U="国债1",0.05/N2697+J2697,IF(U:U="国债2",0.05/N2697+J2697,IF(U:U="国债3",0.05/N2697+J2697,IF(U:U="国开0",0,IF(U:U="农发0",0,IF(U:U="国债0",0,IF(U:U="口行0",0,0.1/N2697+J2697)))))))))))))))))))))))))</f>
        <v>3.2650376741950984</v>
      </c>
      <c r="Q2697" s="87">
        <v>3.2949999999999999</v>
      </c>
      <c r="R2697" s="88">
        <f t="shared" si="108"/>
        <v>-4.4962325804901671</v>
      </c>
      <c r="S2697" s="88">
        <f t="shared" si="109"/>
        <v>-2.9962325804901546</v>
      </c>
      <c r="T2697" s="15"/>
      <c r="U2697" s="1" t="str">
        <f>IF(I:I="国家开发银行","国开",IF(I:I="中国进出口银行","口行",IF(I:I="中国农业发展银行","农发","国债")))&amp;IF(G:G&lt;1,"0",G2697)</f>
        <v>农发5</v>
      </c>
      <c r="V2697" s="5">
        <v>43845</v>
      </c>
      <c r="W2697" s="21">
        <v>3.6575000000000002</v>
      </c>
      <c r="X2697" s="22">
        <v>3.6524999999999999</v>
      </c>
    </row>
    <row r="2698" spans="1:24" ht="15.95" hidden="1" customHeight="1" x14ac:dyDescent="0.25">
      <c r="A2698" s="7" t="str">
        <f t="shared" si="111"/>
        <v>190409.IB</v>
      </c>
      <c r="B2698" s="3" t="s">
        <v>77</v>
      </c>
      <c r="C2698" s="3" t="s">
        <v>78</v>
      </c>
      <c r="D2698" s="5">
        <v>43843</v>
      </c>
      <c r="E2698" s="5">
        <v>43845</v>
      </c>
      <c r="F2698" s="4">
        <v>60</v>
      </c>
      <c r="G2698" s="4">
        <v>5</v>
      </c>
      <c r="H2698" s="3" t="s">
        <v>12</v>
      </c>
      <c r="I2698" s="3" t="s">
        <v>41</v>
      </c>
      <c r="J2698" s="4">
        <v>3.2103999999999999</v>
      </c>
      <c r="K2698" s="30">
        <v>4.62</v>
      </c>
      <c r="L2698" s="4"/>
      <c r="M2698" s="4">
        <v>5.26</v>
      </c>
      <c r="N2698" s="84">
        <f>[1]!b_anal_modidura_cnbd(A2698,D2698,1)</f>
        <v>4.1448</v>
      </c>
      <c r="O2698" s="85">
        <f>[1]!b_anal_yield_cnbd(A2698,D2698-3,1)</f>
        <v>3.2650000000000001</v>
      </c>
      <c r="P2698" s="86">
        <f>IF(U:U="国开1",0.09/N2698+J2698,IF(U:U="国开3",0.14/N2698+J2698,IF(U:U="国开5",0.24/N2698+J2698,IF(U:U="国开7",0.24/N2698+J2698,IF(U:U="国开10",0.29/N2698+J2698,IF(U:U="口行1",0.08/N2698+J2698,IF(U:U="口行2",0.08/N2698+J2698,IF(U:U="口行3",0.08/N2698+J2698,IF(U:U="口行5",0.13/N2698+J2698,IF(U:U="口行7",0.13/N2698+J2698,IF(U:U="口行10",0.18/N2698+J2698,IF(U:U="农发1",0.09/N2698+J2698,IF(U:U="农发2",0.09/N2698+J2698,IF(U:U="农发3",0.09/N2698+J2698,IF(U:U="农发5",0.14/N2698+J2698,IF(U:U="农发7",0.19/N2698+J2698,IF(U:U="农发10",0.19/N2698+J2698,IF(U:U="农发20",0.24/N2698+J2698,IF(U:U="国债1",0.05/N2698+J2698,IF(U:U="国债2",0.05/N2698+J2698,IF(U:U="国债3",0.05/N2698+J2698,IF(U:U="国开0",0,IF(U:U="农发0",0,IF(U:U="国债0",0,IF(U:U="口行0",0,0.1/N2698+J2698)))))))))))))))))))))))))</f>
        <v>3.2441772630766259</v>
      </c>
      <c r="Q2698" s="87">
        <v>3.27</v>
      </c>
      <c r="R2698" s="88">
        <f t="shared" si="108"/>
        <v>-2.0822736923374219</v>
      </c>
      <c r="S2698" s="88">
        <f t="shared" si="109"/>
        <v>-2.5822736923374112</v>
      </c>
      <c r="T2698" s="15"/>
      <c r="U2698" s="1" t="str">
        <f>IF(I:I="国家开发银行","国开",IF(I:I="中国进出口银行","口行",IF(I:I="中国农业发展银行","农发","国债")))&amp;IF(G:G&lt;1,"0",G2698)</f>
        <v>农发5</v>
      </c>
      <c r="V2698" s="5">
        <v>43866</v>
      </c>
      <c r="W2698" s="21">
        <v>3.3849999999999998</v>
      </c>
      <c r="X2698" s="22">
        <v>3.39</v>
      </c>
    </row>
    <row r="2699" spans="1:24" ht="15.95" hidden="1" customHeight="1" x14ac:dyDescent="0.25">
      <c r="A2699" s="7" t="str">
        <f t="shared" si="111"/>
        <v>190409.IB</v>
      </c>
      <c r="B2699" s="3" t="s">
        <v>162</v>
      </c>
      <c r="C2699" s="3" t="s">
        <v>163</v>
      </c>
      <c r="D2699" s="5">
        <v>43871</v>
      </c>
      <c r="E2699" s="5">
        <v>43873</v>
      </c>
      <c r="F2699" s="4">
        <v>60</v>
      </c>
      <c r="G2699" s="4">
        <v>5</v>
      </c>
      <c r="H2699" s="3" t="s">
        <v>12</v>
      </c>
      <c r="I2699" s="3" t="s">
        <v>41</v>
      </c>
      <c r="J2699" s="4">
        <v>2.8752</v>
      </c>
      <c r="K2699" s="30">
        <v>4.66</v>
      </c>
      <c r="L2699" s="4"/>
      <c r="M2699" s="4">
        <v>1</v>
      </c>
      <c r="N2699" s="84">
        <f>[1]!b_anal_modidura_cnbd(A2699,D2699,1)</f>
        <v>4.0862999999999996</v>
      </c>
      <c r="O2699" s="85">
        <f>[1]!b_anal_yield_cnbd(A2699,D2699-3,1)</f>
        <v>2.9849999999999999</v>
      </c>
      <c r="P2699" s="86">
        <f>IF(U:U="国开1",0.09/N2699+J2699,IF(U:U="国开3",0.14/N2699+J2699,IF(U:U="国开5",0.24/N2699+J2699,IF(U:U="国开7",0.24/N2699+J2699,IF(U:U="国开10",0.29/N2699+J2699,IF(U:U="口行1",0.08/N2699+J2699,IF(U:U="口行2",0.08/N2699+J2699,IF(U:U="口行3",0.08/N2699+J2699,IF(U:U="口行5",0.13/N2699+J2699,IF(U:U="口行7",0.13/N2699+J2699,IF(U:U="口行10",0.18/N2699+J2699,IF(U:U="农发1",0.09/N2699+J2699,IF(U:U="农发2",0.09/N2699+J2699,IF(U:U="农发3",0.09/N2699+J2699,IF(U:U="农发5",0.14/N2699+J2699,IF(U:U="农发7",0.19/N2699+J2699,IF(U:U="农发10",0.19/N2699+J2699,IF(U:U="农发20",0.24/N2699+J2699,IF(U:U="国债1",0.05/N2699+J2699,IF(U:U="国债2",0.05/N2699+J2699,IF(U:U="国债3",0.05/N2699+J2699,IF(U:U="国开0",0,IF(U:U="农发0",0,IF(U:U="国债0",0,IF(U:U="口行0",0,0.1/N2699+J2699)))))))))))))))))))))))))</f>
        <v>2.9094608227491863</v>
      </c>
      <c r="Q2699" s="87">
        <v>2.94</v>
      </c>
      <c r="R2699" s="88">
        <f t="shared" si="108"/>
        <v>-7.5539177250813605</v>
      </c>
      <c r="S2699" s="88">
        <f t="shared" si="109"/>
        <v>-3.0539177250813676</v>
      </c>
      <c r="T2699" s="15"/>
      <c r="U2699" s="1" t="str">
        <f>IF(I:I="国家开发银行","国开",IF(I:I="中国进出口银行","口行",IF(I:I="中国农业发展银行","农发","国债")))&amp;IF(G:G&lt;1,"0",G2699)</f>
        <v>农发5</v>
      </c>
      <c r="V2699" s="5">
        <v>43873</v>
      </c>
      <c r="W2699" s="21">
        <v>3.37</v>
      </c>
      <c r="X2699" s="22">
        <v>3.37</v>
      </c>
    </row>
    <row r="2700" spans="1:24" ht="15.95" hidden="1" customHeight="1" x14ac:dyDescent="0.25">
      <c r="A2700" s="7" t="str">
        <f t="shared" si="111"/>
        <v>190409.IB</v>
      </c>
      <c r="B2700" s="3" t="s">
        <v>198</v>
      </c>
      <c r="C2700" s="3" t="s">
        <v>199</v>
      </c>
      <c r="D2700" s="5">
        <v>43878</v>
      </c>
      <c r="E2700" s="5">
        <v>43880</v>
      </c>
      <c r="F2700" s="4">
        <v>60</v>
      </c>
      <c r="G2700" s="4">
        <v>5</v>
      </c>
      <c r="H2700" s="3" t="s">
        <v>12</v>
      </c>
      <c r="I2700" s="3" t="s">
        <v>41</v>
      </c>
      <c r="J2700" s="4">
        <v>2.9567000000000001</v>
      </c>
      <c r="K2700" s="30">
        <v>3.89</v>
      </c>
      <c r="L2700" s="4"/>
      <c r="M2700" s="4">
        <v>12.5</v>
      </c>
      <c r="N2700" s="84">
        <f>[1]!b_anal_modidura_cnbd(A2700,D2700,1)</f>
        <v>4.0647000000000002</v>
      </c>
      <c r="O2700" s="85">
        <f>[1]!b_anal_yield_cnbd(A2700,D2700-3,1)</f>
        <v>2.9803999999999999</v>
      </c>
      <c r="P2700" s="86">
        <f>IF(U:U="国开1",0.09/N2700+J2700,IF(U:U="国开3",0.14/N2700+J2700,IF(U:U="国开5",0.24/N2700+J2700,IF(U:U="国开7",0.24/N2700+J2700,IF(U:U="国开10",0.29/N2700+J2700,IF(U:U="口行1",0.08/N2700+J2700,IF(U:U="口行2",0.08/N2700+J2700,IF(U:U="口行3",0.08/N2700+J2700,IF(U:U="口行5",0.13/N2700+J2700,IF(U:U="口行7",0.13/N2700+J2700,IF(U:U="口行10",0.18/N2700+J2700,IF(U:U="农发1",0.09/N2700+J2700,IF(U:U="农发2",0.09/N2700+J2700,IF(U:U="农发3",0.09/N2700+J2700,IF(U:U="农发5",0.14/N2700+J2700,IF(U:U="农发7",0.19/N2700+J2700,IF(U:U="农发10",0.19/N2700+J2700,IF(U:U="农发20",0.24/N2700+J2700,IF(U:U="国债1",0.05/N2700+J2700,IF(U:U="国债2",0.05/N2700+J2700,IF(U:U="国债3",0.05/N2700+J2700,IF(U:U="国开0",0,IF(U:U="农发0",0,IF(U:U="国债0",0,IF(U:U="口行0",0,0.1/N2700+J2700)))))))))))))))))))))))))</f>
        <v>2.9911428863138734</v>
      </c>
      <c r="Q2700" s="87">
        <v>3</v>
      </c>
      <c r="R2700" s="88">
        <f t="shared" si="108"/>
        <v>1.0742886313873434</v>
      </c>
      <c r="S2700" s="88">
        <f t="shared" si="109"/>
        <v>-0.88571136861266275</v>
      </c>
      <c r="T2700" s="15"/>
      <c r="U2700" s="1" t="str">
        <f>IF(I:I="国家开发银行","国开",IF(I:I="中国进出口银行","口行",IF(I:I="中国农业发展银行","农发","国债")))&amp;IF(G:G&lt;1,"0",G2700)</f>
        <v>农发5</v>
      </c>
      <c r="V2700" s="5">
        <v>43880</v>
      </c>
      <c r="W2700" s="21">
        <v>3.3849999999999998</v>
      </c>
      <c r="X2700" s="22">
        <v>3.3824999999999998</v>
      </c>
    </row>
    <row r="2701" spans="1:24" ht="15.95" hidden="1" customHeight="1" x14ac:dyDescent="0.25">
      <c r="A2701" s="7" t="str">
        <f t="shared" si="111"/>
        <v>190409.IB</v>
      </c>
      <c r="B2701" s="3" t="s">
        <v>240</v>
      </c>
      <c r="C2701" s="3" t="s">
        <v>241</v>
      </c>
      <c r="D2701" s="5">
        <v>43885</v>
      </c>
      <c r="E2701" s="5">
        <v>43887</v>
      </c>
      <c r="F2701" s="4">
        <v>60</v>
      </c>
      <c r="G2701" s="4">
        <v>5</v>
      </c>
      <c r="H2701" s="3" t="s">
        <v>12</v>
      </c>
      <c r="I2701" s="3" t="s">
        <v>41</v>
      </c>
      <c r="J2701" s="4">
        <v>2.9367999999999999</v>
      </c>
      <c r="K2701" s="30">
        <v>3.86</v>
      </c>
      <c r="L2701" s="4"/>
      <c r="M2701" s="4">
        <v>21.42</v>
      </c>
      <c r="N2701" s="84">
        <f>[1]!b_anal_modidura_cnbd(A2701,D2701,1)</f>
        <v>4.0476999999999999</v>
      </c>
      <c r="O2701" s="85">
        <f>[1]!b_anal_yield_cnbd(A2701,D2701-3,1)</f>
        <v>3.0038</v>
      </c>
      <c r="P2701" s="86">
        <f>IF(U:U="国开1",0.09/N2701+J2701,IF(U:U="国开3",0.14/N2701+J2701,IF(U:U="国开5",0.24/N2701+J2701,IF(U:U="国开7",0.24/N2701+J2701,IF(U:U="国开10",0.29/N2701+J2701,IF(U:U="口行1",0.08/N2701+J2701,IF(U:U="口行2",0.08/N2701+J2701,IF(U:U="口行3",0.08/N2701+J2701,IF(U:U="口行5",0.13/N2701+J2701,IF(U:U="口行7",0.13/N2701+J2701,IF(U:U="口行10",0.18/N2701+J2701,IF(U:U="农发1",0.09/N2701+J2701,IF(U:U="农发2",0.09/N2701+J2701,IF(U:U="农发3",0.09/N2701+J2701,IF(U:U="农发5",0.14/N2701+J2701,IF(U:U="农发7",0.19/N2701+J2701,IF(U:U="农发10",0.19/N2701+J2701,IF(U:U="农发20",0.24/N2701+J2701,IF(U:U="国债1",0.05/N2701+J2701,IF(U:U="国债2",0.05/N2701+J2701,IF(U:U="国债3",0.05/N2701+J2701,IF(U:U="国开0",0,IF(U:U="农发0",0,IF(U:U="国债0",0,IF(U:U="口行0",0,0.1/N2701+J2701)))))))))))))))))))))))))</f>
        <v>2.9713875435432469</v>
      </c>
      <c r="Q2701" s="87">
        <v>2.98</v>
      </c>
      <c r="R2701" s="88">
        <f t="shared" si="108"/>
        <v>-3.2412456456753169</v>
      </c>
      <c r="S2701" s="88">
        <f t="shared" si="109"/>
        <v>-0.86124564567531259</v>
      </c>
      <c r="T2701" s="15"/>
      <c r="U2701" s="1" t="str">
        <f>IF(I:I="国家开发银行","国开",IF(I:I="中国进出口银行","口行",IF(I:I="中国农业发展银行","农发","国债")))&amp;IF(G:G&lt;1,"0",G2701)</f>
        <v>农发5</v>
      </c>
      <c r="V2701" s="5">
        <v>43887</v>
      </c>
      <c r="W2701" s="21">
        <v>3.3450000000000002</v>
      </c>
      <c r="X2701" s="22">
        <v>3.34</v>
      </c>
    </row>
    <row r="2702" spans="1:24" ht="15.95" hidden="1" customHeight="1" x14ac:dyDescent="0.25">
      <c r="A2702" s="7" t="str">
        <f t="shared" si="111"/>
        <v>190409.IB</v>
      </c>
      <c r="B2702" s="3" t="s">
        <v>277</v>
      </c>
      <c r="C2702" s="3" t="s">
        <v>278</v>
      </c>
      <c r="D2702" s="5">
        <v>43892</v>
      </c>
      <c r="E2702" s="5">
        <v>43894</v>
      </c>
      <c r="F2702" s="4">
        <v>60</v>
      </c>
      <c r="G2702" s="4">
        <v>5</v>
      </c>
      <c r="H2702" s="3" t="s">
        <v>12</v>
      </c>
      <c r="I2702" s="3" t="s">
        <v>41</v>
      </c>
      <c r="J2702" s="4">
        <v>2.8542999999999998</v>
      </c>
      <c r="K2702" s="30">
        <v>3.83</v>
      </c>
      <c r="L2702" s="4"/>
      <c r="M2702" s="4">
        <v>1.62</v>
      </c>
      <c r="N2702" s="84">
        <f>[1]!b_anal_modidura_cnbd(A2702,D2702,1)</f>
        <v>4.0323000000000002</v>
      </c>
      <c r="O2702" s="85">
        <f>[1]!b_anal_yield_cnbd(A2702,D2702-3,1)</f>
        <v>2.8904999999999998</v>
      </c>
      <c r="P2702" s="86">
        <f>IF(U:U="国开1",0.09/N2702+J2702,IF(U:U="国开3",0.14/N2702+J2702,IF(U:U="国开5",0.24/N2702+J2702,IF(U:U="国开7",0.24/N2702+J2702,IF(U:U="国开10",0.29/N2702+J2702,IF(U:U="口行1",0.08/N2702+J2702,IF(U:U="口行2",0.08/N2702+J2702,IF(U:U="口行3",0.08/N2702+J2702,IF(U:U="口行5",0.13/N2702+J2702,IF(U:U="口行7",0.13/N2702+J2702,IF(U:U="口行10",0.18/N2702+J2702,IF(U:U="农发1",0.09/N2702+J2702,IF(U:U="农发2",0.09/N2702+J2702,IF(U:U="农发3",0.09/N2702+J2702,IF(U:U="农发5",0.14/N2702+J2702,IF(U:U="农发7",0.19/N2702+J2702,IF(U:U="农发10",0.19/N2702+J2702,IF(U:U="农发20",0.24/N2702+J2702,IF(U:U="国债1",0.05/N2702+J2702,IF(U:U="国债2",0.05/N2702+J2702,IF(U:U="国债3",0.05/N2702+J2702,IF(U:U="国开0",0,IF(U:U="农发0",0,IF(U:U="国债0",0,IF(U:U="口行0",0,0.1/N2702+J2702)))))))))))))))))))))))))</f>
        <v>2.8890196389157552</v>
      </c>
      <c r="Q2702" s="87">
        <v>2.91</v>
      </c>
      <c r="R2702" s="88">
        <f t="shared" si="108"/>
        <v>-0.14803610842446524</v>
      </c>
      <c r="S2702" s="88">
        <f t="shared" si="109"/>
        <v>-2.0980361084244947</v>
      </c>
      <c r="T2702" s="15"/>
      <c r="U2702" s="1" t="str">
        <f>IF(I:I="国家开发银行","国开",IF(I:I="中国进出口银行","口行",IF(I:I="中国农业发展银行","农发","国债")))&amp;IF(G:G&lt;1,"0",G2702)</f>
        <v>农发5</v>
      </c>
      <c r="V2702" s="5">
        <v>43894</v>
      </c>
      <c r="W2702" s="21">
        <v>3.3849999999999998</v>
      </c>
      <c r="X2702" s="22">
        <v>3.2675000000000001</v>
      </c>
    </row>
    <row r="2703" spans="1:24" ht="15.95" hidden="1" customHeight="1" x14ac:dyDescent="0.25">
      <c r="A2703" s="7" t="str">
        <f t="shared" si="111"/>
        <v>190409.IB</v>
      </c>
      <c r="B2703" s="3" t="s">
        <v>321</v>
      </c>
      <c r="C2703" s="3" t="s">
        <v>322</v>
      </c>
      <c r="D2703" s="5">
        <v>43899</v>
      </c>
      <c r="E2703" s="5">
        <v>43901</v>
      </c>
      <c r="F2703" s="4">
        <v>60</v>
      </c>
      <c r="G2703" s="4">
        <v>5</v>
      </c>
      <c r="H2703" s="3" t="s">
        <v>12</v>
      </c>
      <c r="I2703" s="3" t="s">
        <v>41</v>
      </c>
      <c r="J2703" s="4">
        <v>2.6172</v>
      </c>
      <c r="K2703" s="30">
        <v>3.89</v>
      </c>
      <c r="L2703" s="4"/>
      <c r="M2703" s="4">
        <v>2.48</v>
      </c>
      <c r="N2703" s="84">
        <f>[1]!b_anal_modidura_cnbd(A2703,D2703,1)</f>
        <v>4.0235000000000003</v>
      </c>
      <c r="O2703" s="85">
        <f>[1]!b_anal_yield_cnbd(A2703,D2703-3,1)</f>
        <v>2.8252999999999999</v>
      </c>
      <c r="P2703" s="86">
        <f>IF(U:U="国开1",0.09/N2703+J2703,IF(U:U="国开3",0.14/N2703+J2703,IF(U:U="国开5",0.24/N2703+J2703,IF(U:U="国开7",0.24/N2703+J2703,IF(U:U="国开10",0.29/N2703+J2703,IF(U:U="口行1",0.08/N2703+J2703,IF(U:U="口行2",0.08/N2703+J2703,IF(U:U="口行3",0.08/N2703+J2703,IF(U:U="口行5",0.13/N2703+J2703,IF(U:U="口行7",0.13/N2703+J2703,IF(U:U="口行10",0.18/N2703+J2703,IF(U:U="农发1",0.09/N2703+J2703,IF(U:U="农发2",0.09/N2703+J2703,IF(U:U="农发3",0.09/N2703+J2703,IF(U:U="农发5",0.14/N2703+J2703,IF(U:U="农发7",0.19/N2703+J2703,IF(U:U="农发10",0.19/N2703+J2703,IF(U:U="农发20",0.24/N2703+J2703,IF(U:U="国债1",0.05/N2703+J2703,IF(U:U="国债2",0.05/N2703+J2703,IF(U:U="国债3",0.05/N2703+J2703,IF(U:U="国开0",0,IF(U:U="农发0",0,IF(U:U="国债0",0,IF(U:U="口行0",0,0.1/N2703+J2703)))))))))))))))))))))))))</f>
        <v>2.6519955759910525</v>
      </c>
      <c r="Q2703" s="87">
        <v>2.69</v>
      </c>
      <c r="R2703" s="88">
        <f t="shared" si="108"/>
        <v>-17.330442400894739</v>
      </c>
      <c r="S2703" s="88">
        <f t="shared" si="109"/>
        <v>-3.8004424008947435</v>
      </c>
      <c r="T2703" s="15"/>
      <c r="U2703" s="1" t="str">
        <f>IF(I:I="国家开发银行","国开",IF(I:I="中国进出口银行","口行",IF(I:I="中国农业发展银行","农发","国债")))&amp;IF(G:G&lt;1,"0",G2703)</f>
        <v>农发5</v>
      </c>
      <c r="V2703" s="5"/>
    </row>
    <row r="2704" spans="1:24" ht="15.95" hidden="1" customHeight="1" x14ac:dyDescent="0.25">
      <c r="A2704" s="7" t="str">
        <f t="shared" si="111"/>
        <v>190409.IB</v>
      </c>
      <c r="B2704" s="3" t="s">
        <v>363</v>
      </c>
      <c r="C2704" s="3" t="s">
        <v>364</v>
      </c>
      <c r="D2704" s="5">
        <v>43906</v>
      </c>
      <c r="E2704" s="5">
        <v>43908</v>
      </c>
      <c r="F2704" s="4">
        <v>70</v>
      </c>
      <c r="G2704" s="4">
        <v>5</v>
      </c>
      <c r="H2704" s="3" t="s">
        <v>12</v>
      </c>
      <c r="I2704" s="3" t="s">
        <v>41</v>
      </c>
      <c r="J2704" s="4">
        <v>2.8170999999999999</v>
      </c>
      <c r="K2704" s="30">
        <v>3.73</v>
      </c>
      <c r="L2704" s="4"/>
      <c r="M2704" s="4">
        <v>5.63</v>
      </c>
      <c r="N2704" s="84">
        <f>[1]!b_anal_modidura_cnbd(A2704,D2704,1)</f>
        <v>3.9971999999999999</v>
      </c>
      <c r="O2704" s="85">
        <f>[1]!b_anal_yield_cnbd(A2704,D2704-3,1)</f>
        <v>2.8504</v>
      </c>
      <c r="P2704" s="86">
        <f>IF(U:U="国开1",0.09/N2704+J2704,IF(U:U="国开3",0.14/N2704+J2704,IF(U:U="国开5",0.24/N2704+J2704,IF(U:U="国开7",0.24/N2704+J2704,IF(U:U="国开10",0.29/N2704+J2704,IF(U:U="口行1",0.08/N2704+J2704,IF(U:U="口行2",0.08/N2704+J2704,IF(U:U="口行3",0.08/N2704+J2704,IF(U:U="口行5",0.13/N2704+J2704,IF(U:U="口行7",0.13/N2704+J2704,IF(U:U="口行10",0.18/N2704+J2704,IF(U:U="农发1",0.09/N2704+J2704,IF(U:U="农发2",0.09/N2704+J2704,IF(U:U="农发3",0.09/N2704+J2704,IF(U:U="农发5",0.14/N2704+J2704,IF(U:U="农发7",0.19/N2704+J2704,IF(U:U="农发10",0.19/N2704+J2704,IF(U:U="农发20",0.24/N2704+J2704,IF(U:U="国债1",0.05/N2704+J2704,IF(U:U="国债2",0.05/N2704+J2704,IF(U:U="国债3",0.05/N2704+J2704,IF(U:U="国开0",0,IF(U:U="农发0",0,IF(U:U="国债0",0,IF(U:U="口行0",0,0.1/N2704+J2704)))))))))))))))))))))))))</f>
        <v>2.8521245171620135</v>
      </c>
      <c r="Q2704" s="87">
        <v>2.86</v>
      </c>
      <c r="R2704" s="88">
        <f t="shared" si="108"/>
        <v>0.17245171620134947</v>
      </c>
      <c r="S2704" s="88">
        <f t="shared" si="109"/>
        <v>-0.78754828379863362</v>
      </c>
      <c r="T2704" s="15"/>
      <c r="U2704" s="1" t="str">
        <f>IF(I:I="国家开发银行","国开",IF(I:I="中国进出口银行","口行",IF(I:I="中国农业发展银行","农发","国债")))&amp;IF(G:G&lt;1,"0",G2704)</f>
        <v>农发5</v>
      </c>
      <c r="V2704" s="5"/>
    </row>
    <row r="2705" spans="1:22" ht="15.95" hidden="1" customHeight="1" x14ac:dyDescent="0.25">
      <c r="A2705" s="7" t="str">
        <f t="shared" si="111"/>
        <v>190409.IB</v>
      </c>
      <c r="B2705" s="3" t="s">
        <v>406</v>
      </c>
      <c r="C2705" s="3" t="s">
        <v>407</v>
      </c>
      <c r="D2705" s="5">
        <v>43913</v>
      </c>
      <c r="E2705" s="5">
        <v>43915</v>
      </c>
      <c r="F2705" s="4">
        <v>70</v>
      </c>
      <c r="G2705" s="4">
        <v>5</v>
      </c>
      <c r="H2705" s="3" t="s">
        <v>12</v>
      </c>
      <c r="I2705" s="3" t="s">
        <v>41</v>
      </c>
      <c r="J2705" s="4">
        <v>2.7698999999999998</v>
      </c>
      <c r="K2705" s="30">
        <v>3.87</v>
      </c>
      <c r="L2705" s="4"/>
      <c r="M2705" s="4">
        <v>1.71</v>
      </c>
      <c r="N2705" s="84">
        <f>[1]!b_anal_modidura_cnbd(A2705,D2705,1)</f>
        <v>3.9809000000000001</v>
      </c>
      <c r="O2705" s="85">
        <f>[1]!b_anal_yield_cnbd(A2705,D2705-3,1)</f>
        <v>2.8702000000000001</v>
      </c>
      <c r="P2705" s="86">
        <f>IF(U:U="国开1",0.09/N2705+J2705,IF(U:U="国开3",0.14/N2705+J2705,IF(U:U="国开5",0.24/N2705+J2705,IF(U:U="国开7",0.24/N2705+J2705,IF(U:U="国开10",0.29/N2705+J2705,IF(U:U="口行1",0.08/N2705+J2705,IF(U:U="口行2",0.08/N2705+J2705,IF(U:U="口行3",0.08/N2705+J2705,IF(U:U="口行5",0.13/N2705+J2705,IF(U:U="口行7",0.13/N2705+J2705,IF(U:U="口行10",0.18/N2705+J2705,IF(U:U="农发1",0.09/N2705+J2705,IF(U:U="农发2",0.09/N2705+J2705,IF(U:U="农发3",0.09/N2705+J2705,IF(U:U="农发5",0.14/N2705+J2705,IF(U:U="农发7",0.19/N2705+J2705,IF(U:U="农发10",0.19/N2705+J2705,IF(U:U="农发20",0.24/N2705+J2705,IF(U:U="国债1",0.05/N2705+J2705,IF(U:U="国债2",0.05/N2705+J2705,IF(U:U="国债3",0.05/N2705+J2705,IF(U:U="国开0",0,IF(U:U="农发0",0,IF(U:U="国债0",0,IF(U:U="口行0",0,0.1/N2705+J2705)))))))))))))))))))))))))</f>
        <v>2.8050679268507119</v>
      </c>
      <c r="Q2705" s="87">
        <v>2.835</v>
      </c>
      <c r="R2705" s="88">
        <f t="shared" si="108"/>
        <v>-6.513207314928815</v>
      </c>
      <c r="S2705" s="88">
        <f t="shared" si="109"/>
        <v>-2.993207314928803</v>
      </c>
      <c r="T2705" s="15"/>
      <c r="U2705" s="1" t="str">
        <f>IF(I:I="国家开发银行","国开",IF(I:I="中国进出口银行","口行",IF(I:I="中国农业发展银行","农发","国债")))&amp;IF(G:G&lt;1,"0",G2705)</f>
        <v>农发5</v>
      </c>
      <c r="V2705" s="5"/>
    </row>
    <row r="2706" spans="1:22" ht="15.95" hidden="1" customHeight="1" x14ac:dyDescent="0.25">
      <c r="A2706" s="7" t="str">
        <f t="shared" si="111"/>
        <v>190409.IB</v>
      </c>
      <c r="B2706" s="3" t="s">
        <v>444</v>
      </c>
      <c r="C2706" s="3" t="s">
        <v>445</v>
      </c>
      <c r="D2706" s="5">
        <v>43920</v>
      </c>
      <c r="E2706" s="5">
        <v>43922</v>
      </c>
      <c r="F2706" s="4">
        <v>73</v>
      </c>
      <c r="G2706" s="4">
        <v>5</v>
      </c>
      <c r="H2706" s="3" t="s">
        <v>12</v>
      </c>
      <c r="I2706" s="3" t="s">
        <v>41</v>
      </c>
      <c r="J2706" s="4">
        <v>2.6040000000000001</v>
      </c>
      <c r="K2706" s="30">
        <v>4.4400000000000004</v>
      </c>
      <c r="L2706" s="4"/>
      <c r="M2706" s="4">
        <v>1.32</v>
      </c>
      <c r="N2706" s="84">
        <f>[1]!b_anal_modidura_cnbd(A2706,D2706,1)</f>
        <v>3.9678</v>
      </c>
      <c r="O2706" s="85">
        <f>[1]!b_anal_yield_cnbd(A2706,D2706-3,1)</f>
        <v>2.7202000000000002</v>
      </c>
      <c r="P2706" s="86">
        <f>IF(U:U="国开1",0.09/N2706+J2706,IF(U:U="国开3",0.14/N2706+J2706,IF(U:U="国开5",0.24/N2706+J2706,IF(U:U="国开7",0.24/N2706+J2706,IF(U:U="国开10",0.29/N2706+J2706,IF(U:U="口行1",0.08/N2706+J2706,IF(U:U="口行2",0.08/N2706+J2706,IF(U:U="口行3",0.08/N2706+J2706,IF(U:U="口行5",0.13/N2706+J2706,IF(U:U="口行7",0.13/N2706+J2706,IF(U:U="口行10",0.18/N2706+J2706,IF(U:U="农发1",0.09/N2706+J2706,IF(U:U="农发2",0.09/N2706+J2706,IF(U:U="农发3",0.09/N2706+J2706,IF(U:U="农发5",0.14/N2706+J2706,IF(U:U="农发7",0.19/N2706+J2706,IF(U:U="农发10",0.19/N2706+J2706,IF(U:U="农发20",0.24/N2706+J2706,IF(U:U="国债1",0.05/N2706+J2706,IF(U:U="国债2",0.05/N2706+J2706,IF(U:U="国债3",0.05/N2706+J2706,IF(U:U="国开0",0,IF(U:U="农发0",0,IF(U:U="国债0",0,IF(U:U="口行0",0,0.1/N2706+J2706)))))))))))))))))))))))))</f>
        <v>2.6392840364937751</v>
      </c>
      <c r="Q2706" s="87">
        <v>2.69</v>
      </c>
      <c r="R2706" s="88">
        <f t="shared" si="108"/>
        <v>-8.0915963506225097</v>
      </c>
      <c r="S2706" s="88">
        <f t="shared" si="109"/>
        <v>-5.071596350622487</v>
      </c>
      <c r="T2706" s="15"/>
      <c r="U2706" s="1" t="str">
        <f>IF(I:I="国家开发银行","国开",IF(I:I="中国进出口银行","口行",IF(I:I="中国农业发展银行","农发","国债")))&amp;IF(G:G&lt;1,"0",G2706)</f>
        <v>农发5</v>
      </c>
      <c r="V2706" s="5"/>
    </row>
    <row r="2707" spans="1:22" ht="15.95" hidden="1" customHeight="1" x14ac:dyDescent="0.25">
      <c r="A2707" s="7" t="str">
        <f t="shared" si="111"/>
        <v>190409.IB</v>
      </c>
      <c r="B2707" s="3" t="s">
        <v>505</v>
      </c>
      <c r="C2707" s="3" t="s">
        <v>506</v>
      </c>
      <c r="D2707" s="5">
        <v>43929</v>
      </c>
      <c r="E2707" s="5">
        <v>43931</v>
      </c>
      <c r="F2707" s="4">
        <v>60</v>
      </c>
      <c r="G2707" s="4">
        <v>5</v>
      </c>
      <c r="H2707" s="3" t="s">
        <v>12</v>
      </c>
      <c r="I2707" s="3" t="s">
        <v>41</v>
      </c>
      <c r="J2707" s="4">
        <v>2.1836000000000002</v>
      </c>
      <c r="K2707" s="30">
        <v>4.17</v>
      </c>
      <c r="L2707" s="4"/>
      <c r="M2707" s="4">
        <v>1.36</v>
      </c>
      <c r="N2707" s="84">
        <f>[1]!b_anal_modidura_cnbd(A2707,D2707,1)</f>
        <v>3.9659</v>
      </c>
      <c r="O2707" s="85">
        <f>[1]!b_anal_yield_cnbd(A2707,D2707-1,1)</f>
        <v>2.3307000000000002</v>
      </c>
      <c r="P2707" s="86">
        <f>IF(U:U="国开1",0.09/N2707+J2707,IF(U:U="国开3",0.14/N2707+J2707,IF(U:U="国开5",0.24/N2707+J2707,IF(U:U="国开7",0.24/N2707+J2707,IF(U:U="国开10",0.29/N2707+J2707,IF(U:U="口行1",0.08/N2707+J2707,IF(U:U="口行2",0.08/N2707+J2707,IF(U:U="口行3",0.08/N2707+J2707,IF(U:U="口行5",0.13/N2707+J2707,IF(U:U="口行7",0.13/N2707+J2707,IF(U:U="口行10",0.18/N2707+J2707,IF(U:U="农发1",0.09/N2707+J2707,IF(U:U="农发2",0.09/N2707+J2707,IF(U:U="农发3",0.09/N2707+J2707,IF(U:U="农发5",0.14/N2707+J2707,IF(U:U="农发7",0.19/N2707+J2707,IF(U:U="农发10",0.19/N2707+J2707,IF(U:U="农发20",0.24/N2707+J2707,IF(U:U="国债1",0.05/N2707+J2707,IF(U:U="国债2",0.05/N2707+J2707,IF(U:U="国债3",0.05/N2707+J2707,IF(U:U="国开0",0,IF(U:U="农发0",0,IF(U:U="国债0",0,IF(U:U="口行0",0,0.1/N2707+J2707)))))))))))))))))))))))))</f>
        <v>2.2189009405179156</v>
      </c>
      <c r="Q2707" s="87">
        <v>2.2999999999999998</v>
      </c>
      <c r="R2707" s="88">
        <f t="shared" si="108"/>
        <v>-11.179905948208457</v>
      </c>
      <c r="S2707" s="88">
        <f t="shared" si="109"/>
        <v>-8.1099059482084179</v>
      </c>
      <c r="T2707" s="15"/>
      <c r="U2707" s="1" t="str">
        <f>IF(I:I="国家开发银行","国开",IF(I:I="中国进出口银行","口行",IF(I:I="中国农业发展银行","农发","国债")))&amp;IF(G:G&lt;1,"0",G2707)</f>
        <v>农发5</v>
      </c>
      <c r="V2707" s="5"/>
    </row>
    <row r="2708" spans="1:22" ht="15.95" hidden="1" customHeight="1" x14ac:dyDescent="0.25">
      <c r="A2708" s="7" t="str">
        <f t="shared" si="111"/>
        <v>190409.IB</v>
      </c>
      <c r="B2708" s="3" t="s">
        <v>535</v>
      </c>
      <c r="C2708" s="3" t="s">
        <v>536</v>
      </c>
      <c r="D2708" s="5">
        <v>43934</v>
      </c>
      <c r="E2708" s="5">
        <v>43936</v>
      </c>
      <c r="F2708" s="4">
        <v>80</v>
      </c>
      <c r="G2708" s="4">
        <v>5</v>
      </c>
      <c r="H2708" s="3" t="s">
        <v>12</v>
      </c>
      <c r="I2708" s="3" t="s">
        <v>41</v>
      </c>
      <c r="J2708" s="4">
        <v>2.2507000000000001</v>
      </c>
      <c r="K2708" s="30">
        <v>3.3</v>
      </c>
      <c r="L2708" s="4"/>
      <c r="M2708" s="4">
        <v>1.58</v>
      </c>
      <c r="N2708" s="84">
        <f>[1]!b_anal_modidura_cnbd(A2708,D2708,1)</f>
        <v>3.9477000000000002</v>
      </c>
      <c r="O2708" s="85">
        <f>[1]!b_anal_yield_cnbd(A2708,D2708-3,1)</f>
        <v>2.2825000000000002</v>
      </c>
      <c r="P2708" s="86">
        <f>IF(U:U="国开1",0.09/N2708+J2708,IF(U:U="国开3",0.14/N2708+J2708,IF(U:U="国开5",0.24/N2708+J2708,IF(U:U="国开7",0.24/N2708+J2708,IF(U:U="国开10",0.29/N2708+J2708,IF(U:U="口行1",0.08/N2708+J2708,IF(U:U="口行2",0.08/N2708+J2708,IF(U:U="口行3",0.08/N2708+J2708,IF(U:U="口行5",0.13/N2708+J2708,IF(U:U="口行7",0.13/N2708+J2708,IF(U:U="口行10",0.18/N2708+J2708,IF(U:U="农发1",0.09/N2708+J2708,IF(U:U="农发2",0.09/N2708+J2708,IF(U:U="农发3",0.09/N2708+J2708,IF(U:U="农发5",0.14/N2708+J2708,IF(U:U="农发7",0.19/N2708+J2708,IF(U:U="农发10",0.19/N2708+J2708,IF(U:U="农发20",0.24/N2708+J2708,IF(U:U="国债1",0.05/N2708+J2708,IF(U:U="国债2",0.05/N2708+J2708,IF(U:U="国债3",0.05/N2708+J2708,IF(U:U="国开0",0,IF(U:U="农发0",0,IF(U:U="国债0",0,IF(U:U="口行0",0,0.1/N2708+J2708)))))))))))))))))))))))))</f>
        <v>2.2861636877168987</v>
      </c>
      <c r="Q2708" s="87">
        <v>2.3199999999999998</v>
      </c>
      <c r="R2708" s="88">
        <f t="shared" si="108"/>
        <v>0.36636877168985116</v>
      </c>
      <c r="S2708" s="88">
        <f t="shared" si="109"/>
        <v>-3.3836312283101133</v>
      </c>
      <c r="T2708" s="15"/>
      <c r="U2708" s="1" t="str">
        <f>IF(I:I="国家开发银行","国开",IF(I:I="中国进出口银行","口行",IF(I:I="中国农业发展银行","农发","国债")))&amp;IF(G:G&lt;1,"0",G2708)</f>
        <v>农发5</v>
      </c>
      <c r="V2708" s="5"/>
    </row>
    <row r="2709" spans="1:22" ht="15.95" hidden="1" customHeight="1" x14ac:dyDescent="0.25">
      <c r="A2709" s="7" t="str">
        <f>B2709</f>
        <v>200405.IB</v>
      </c>
      <c r="B2709" s="3" t="s">
        <v>579</v>
      </c>
      <c r="C2709" s="3" t="s">
        <v>580</v>
      </c>
      <c r="D2709" s="5">
        <v>43941</v>
      </c>
      <c r="E2709" s="5">
        <v>43943</v>
      </c>
      <c r="F2709" s="4">
        <v>60.2</v>
      </c>
      <c r="G2709" s="4">
        <v>5</v>
      </c>
      <c r="H2709" s="3" t="s">
        <v>12</v>
      </c>
      <c r="I2709" s="3" t="s">
        <v>41</v>
      </c>
      <c r="J2709" s="10">
        <f>[1]!b_info_couponrate(B2709)</f>
        <v>2.25</v>
      </c>
      <c r="K2709" s="30">
        <v>3.73</v>
      </c>
      <c r="L2709" s="4"/>
      <c r="M2709" s="4">
        <v>2.8</v>
      </c>
      <c r="N2709" s="84">
        <f>[1]!b_anal_modidura_cnbd(A2709,E2709,1)</f>
        <v>4.6801000000000004</v>
      </c>
      <c r="O2709" s="89">
        <v>2.2808999999999999</v>
      </c>
      <c r="P2709" s="86">
        <f>IF(U:U="国开1",0.09/N2709+J2709,IF(U:U="国开3",0.14/N2709+J2709,IF(U:U="国开5",0.24/N2709+J2709,IF(U:U="国开7",0.24/N2709+J2709,IF(U:U="国开10",0.29/N2709+J2709,IF(U:U="口行1",0.08/N2709+J2709,IF(U:U="口行2",0.08/N2709+J2709,IF(U:U="口行3",0.08/N2709+J2709,IF(U:U="口行5",0.13/N2709+J2709,IF(U:U="口行7",0.13/N2709+J2709,IF(U:U="口行10",0.18/N2709+J2709,IF(U:U="农发1",0.09/N2709+J2709,IF(U:U="农发2",0.09/N2709+J2709,IF(U:U="农发3",0.09/N2709+J2709,IF(U:U="农发5",0.14/N2709+J2709,IF(U:U="农发7",0.19/N2709+J2709,IF(U:U="农发10",0.19/N2709+J2709,IF(U:U="农发20",0.24/N2709+J2709,IF(U:U="国债1",0.05/N2709+J2709,IF(U:U="国债2",0.05/N2709+J2709,IF(U:U="国债3",0.05/N2709+J2709,IF(U:U="国开0",0,IF(U:U="农发0",0,IF(U:U="国债0",0,IF(U:U="口行0",0,0.1/N2709+J2709)))))))))))))))))))))))))</f>
        <v>2.2799138907288308</v>
      </c>
      <c r="Q2709" s="87">
        <v>2.31</v>
      </c>
      <c r="R2709" s="88">
        <f t="shared" si="108"/>
        <v>-9.8610927116915548E-2</v>
      </c>
      <c r="S2709" s="88">
        <f t="shared" si="109"/>
        <v>-3.0086109271169281</v>
      </c>
      <c r="T2709" s="15"/>
      <c r="U2709" s="1" t="str">
        <f>IF(I:I="国家开发银行","国开",IF(I:I="中国进出口银行","口行",IF(I:I="中国农业发展银行","农发","国债")))&amp;IF(G:G&lt;1,"0",G2709)</f>
        <v>农发5</v>
      </c>
      <c r="V2709" s="5"/>
    </row>
    <row r="2710" spans="1:22" ht="15.95" hidden="1" customHeight="1" x14ac:dyDescent="0.25">
      <c r="A2710" s="7" t="str">
        <f t="shared" ref="A2710:A2716" si="112">LEFT(B2710,IFERROR(FIND("X",B2710,7),FIND("Z",B2710,7))-1)&amp;".IB"</f>
        <v>200405.IB</v>
      </c>
      <c r="B2710" s="3" t="s">
        <v>616</v>
      </c>
      <c r="C2710" s="3" t="s">
        <v>617</v>
      </c>
      <c r="D2710" s="5">
        <v>43948</v>
      </c>
      <c r="E2710" s="5">
        <v>43950</v>
      </c>
      <c r="F2710" s="4">
        <v>70</v>
      </c>
      <c r="G2710" s="4">
        <v>5</v>
      </c>
      <c r="H2710" s="3" t="s">
        <v>12</v>
      </c>
      <c r="I2710" s="3" t="s">
        <v>41</v>
      </c>
      <c r="J2710" s="4">
        <v>2.2056</v>
      </c>
      <c r="K2710" s="30">
        <v>3.18</v>
      </c>
      <c r="L2710" s="4"/>
      <c r="M2710" s="4">
        <v>1.36</v>
      </c>
      <c r="N2710" s="84">
        <f>[1]!b_anal_modidura_cnbd(A2710,D2710,1)</f>
        <v>4.665</v>
      </c>
      <c r="O2710" s="85">
        <f>[1]!b_anal_yield_cnbd(A2710,D2710-1,1)</f>
        <v>2.2490999999999999</v>
      </c>
      <c r="P2710" s="86">
        <f>IF(U:U="国开1",0.09/N2710+J2710,IF(U:U="国开3",0.14/N2710+J2710,IF(U:U="国开5",0.24/N2710+J2710,IF(U:U="国开7",0.24/N2710+J2710,IF(U:U="国开10",0.29/N2710+J2710,IF(U:U="口行1",0.08/N2710+J2710,IF(U:U="口行2",0.08/N2710+J2710,IF(U:U="口行3",0.08/N2710+J2710,IF(U:U="口行5",0.13/N2710+J2710,IF(U:U="口行7",0.13/N2710+J2710,IF(U:U="口行10",0.18/N2710+J2710,IF(U:U="农发1",0.09/N2710+J2710,IF(U:U="农发2",0.09/N2710+J2710,IF(U:U="农发3",0.09/N2710+J2710,IF(U:U="农发5",0.14/N2710+J2710,IF(U:U="农发7",0.19/N2710+J2710,IF(U:U="农发10",0.19/N2710+J2710,IF(U:U="农发20",0.24/N2710+J2710,IF(U:U="国债1",0.05/N2710+J2710,IF(U:U="国债2",0.05/N2710+J2710,IF(U:U="国债3",0.05/N2710+J2710,IF(U:U="国开0",0,IF(U:U="农发0",0,IF(U:U="国债0",0,IF(U:U="口行0",0,0.1/N2710+J2710)))))))))))))))))))))))))</f>
        <v>2.235610718113612</v>
      </c>
      <c r="Q2710" s="87">
        <v>2.29</v>
      </c>
      <c r="R2710" s="88">
        <f t="shared" si="108"/>
        <v>-1.3489281886387872</v>
      </c>
      <c r="S2710" s="88">
        <f t="shared" si="109"/>
        <v>-5.438928188638803</v>
      </c>
      <c r="T2710" s="15"/>
      <c r="U2710" s="1" t="str">
        <f>IF(I:I="国家开发银行","国开",IF(I:I="中国进出口银行","口行",IF(I:I="中国农业发展银行","农发","国债")))&amp;IF(G:G&lt;1,"0",G2710)</f>
        <v>农发5</v>
      </c>
      <c r="V2710" s="5"/>
    </row>
    <row r="2711" spans="1:22" ht="15.95" hidden="1" customHeight="1" x14ac:dyDescent="0.25">
      <c r="A2711" s="7" t="str">
        <f t="shared" si="112"/>
        <v>200405.IB</v>
      </c>
      <c r="B2711" s="3" t="s">
        <v>654</v>
      </c>
      <c r="C2711" s="3" t="s">
        <v>655</v>
      </c>
      <c r="D2711" s="5">
        <v>43957</v>
      </c>
      <c r="E2711" s="5">
        <v>43959</v>
      </c>
      <c r="F2711" s="4">
        <v>60</v>
      </c>
      <c r="G2711" s="4">
        <v>5</v>
      </c>
      <c r="H2711" s="3" t="s">
        <v>12</v>
      </c>
      <c r="I2711" s="3" t="s">
        <v>41</v>
      </c>
      <c r="J2711" s="4">
        <v>2.2570000000000001</v>
      </c>
      <c r="K2711" s="30">
        <v>2.31</v>
      </c>
      <c r="L2711" s="4"/>
      <c r="M2711" s="4">
        <v>1.81</v>
      </c>
      <c r="N2711" s="84">
        <f>[1]!b_anal_modidura_cnbd(A2711,D2711,1)</f>
        <v>4.6397000000000004</v>
      </c>
      <c r="O2711" s="85">
        <f>[1]!b_anal_yield_cnbd(A2711,D2711-6,1)</f>
        <v>2.2601</v>
      </c>
      <c r="P2711" s="86">
        <f>IF(U:U="国开1",0.09/N2711+J2711,IF(U:U="国开3",0.14/N2711+J2711,IF(U:U="国开5",0.24/N2711+J2711,IF(U:U="国开7",0.24/N2711+J2711,IF(U:U="国开10",0.29/N2711+J2711,IF(U:U="口行1",0.08/N2711+J2711,IF(U:U="口行2",0.08/N2711+J2711,IF(U:U="口行3",0.08/N2711+J2711,IF(U:U="口行5",0.13/N2711+J2711,IF(U:U="口行7",0.13/N2711+J2711,IF(U:U="口行10",0.18/N2711+J2711,IF(U:U="农发1",0.09/N2711+J2711,IF(U:U="农发2",0.09/N2711+J2711,IF(U:U="农发3",0.09/N2711+J2711,IF(U:U="农发5",0.14/N2711+J2711,IF(U:U="农发7",0.19/N2711+J2711,IF(U:U="农发10",0.19/N2711+J2711,IF(U:U="农发20",0.24/N2711+J2711,IF(U:U="国债1",0.05/N2711+J2711,IF(U:U="国债2",0.05/N2711+J2711,IF(U:U="国债3",0.05/N2711+J2711,IF(U:U="国开0",0,IF(U:U="农发0",0,IF(U:U="国债0",0,IF(U:U="口行0",0,0.1/N2711+J2711)))))))))))))))))))))))))</f>
        <v>2.287174364721857</v>
      </c>
      <c r="Q2711" s="87">
        <v>2.2799999999999998</v>
      </c>
      <c r="R2711" s="88">
        <f t="shared" si="108"/>
        <v>2.7074364721856981</v>
      </c>
      <c r="S2711" s="88">
        <f t="shared" si="109"/>
        <v>0.71743647218571738</v>
      </c>
      <c r="T2711" s="15"/>
      <c r="U2711" s="1" t="str">
        <f>IF(I:I="国家开发银行","国开",IF(I:I="中国进出口银行","口行",IF(I:I="中国农业发展银行","农发","国债")))&amp;IF(G:G&lt;1,"0",G2711)</f>
        <v>农发5</v>
      </c>
      <c r="V2711" s="5"/>
    </row>
    <row r="2712" spans="1:22" ht="15.95" hidden="1" customHeight="1" x14ac:dyDescent="0.25">
      <c r="A2712" s="7" t="str">
        <f t="shared" si="112"/>
        <v>200405.IB</v>
      </c>
      <c r="B2712" s="3" t="s">
        <v>694</v>
      </c>
      <c r="C2712" s="3" t="s">
        <v>695</v>
      </c>
      <c r="D2712" s="5">
        <v>43962</v>
      </c>
      <c r="E2712" s="5">
        <v>43964</v>
      </c>
      <c r="F2712" s="4">
        <v>80</v>
      </c>
      <c r="G2712" s="4">
        <v>5</v>
      </c>
      <c r="H2712" s="3" t="s">
        <v>12</v>
      </c>
      <c r="I2712" s="3" t="s">
        <v>41</v>
      </c>
      <c r="J2712" s="4">
        <v>2.4790000000000001</v>
      </c>
      <c r="K2712" s="30">
        <v>2.2799999999999998</v>
      </c>
      <c r="L2712" s="4"/>
      <c r="M2712" s="4">
        <v>5.33</v>
      </c>
      <c r="N2712" s="84">
        <f>[1]!b_anal_modidura_cnbd(A2712,D2712,1)</f>
        <v>4.6153000000000004</v>
      </c>
      <c r="O2712" s="85">
        <f>[1]!b_anal_yield_cnbd(A2712,D2712-3,1)</f>
        <v>2.35</v>
      </c>
      <c r="P2712" s="86">
        <f>IF(U:U="国开1",0.09/N2712+J2712,IF(U:U="国开3",0.14/N2712+J2712,IF(U:U="国开5",0.24/N2712+J2712,IF(U:U="国开7",0.24/N2712+J2712,IF(U:U="国开10",0.29/N2712+J2712,IF(U:U="口行1",0.08/N2712+J2712,IF(U:U="口行2",0.08/N2712+J2712,IF(U:U="口行3",0.08/N2712+J2712,IF(U:U="口行5",0.13/N2712+J2712,IF(U:U="口行7",0.13/N2712+J2712,IF(U:U="口行10",0.18/N2712+J2712,IF(U:U="农发1",0.09/N2712+J2712,IF(U:U="农发2",0.09/N2712+J2712,IF(U:U="农发3",0.09/N2712+J2712,IF(U:U="农发5",0.14/N2712+J2712,IF(U:U="农发7",0.19/N2712+J2712,IF(U:U="农发10",0.19/N2712+J2712,IF(U:U="农发20",0.24/N2712+J2712,IF(U:U="国债1",0.05/N2712+J2712,IF(U:U="国债2",0.05/N2712+J2712,IF(U:U="国债3",0.05/N2712+J2712,IF(U:U="国开0",0,IF(U:U="农发0",0,IF(U:U="国债0",0,IF(U:U="口行0",0,0.1/N2712+J2712)))))))))))))))))))))))))</f>
        <v>2.50933388945464</v>
      </c>
      <c r="Q2712" s="87">
        <v>2.4500000000000002</v>
      </c>
      <c r="R2712" s="88">
        <f t="shared" si="108"/>
        <v>15.933388945463989</v>
      </c>
      <c r="S2712" s="88">
        <f t="shared" si="109"/>
        <v>5.9333889454639799</v>
      </c>
      <c r="T2712" s="15"/>
      <c r="U2712" s="1" t="str">
        <f>IF(I:I="国家开发银行","国开",IF(I:I="中国进出口银行","口行",IF(I:I="中国农业发展银行","农发","国债")))&amp;IF(G:G&lt;1,"0",G2712)</f>
        <v>农发5</v>
      </c>
      <c r="V2712" s="5"/>
    </row>
    <row r="2713" spans="1:22" ht="15.95" hidden="1" customHeight="1" x14ac:dyDescent="0.25">
      <c r="A2713" s="7" t="str">
        <f t="shared" si="112"/>
        <v>200405.IB</v>
      </c>
      <c r="B2713" s="3" t="s">
        <v>739</v>
      </c>
      <c r="C2713" s="3" t="s">
        <v>740</v>
      </c>
      <c r="D2713" s="5">
        <v>43969</v>
      </c>
      <c r="E2713" s="5">
        <v>43971</v>
      </c>
      <c r="F2713" s="4">
        <v>84</v>
      </c>
      <c r="G2713" s="4">
        <v>5</v>
      </c>
      <c r="H2713" s="3" t="s">
        <v>12</v>
      </c>
      <c r="I2713" s="3" t="s">
        <v>41</v>
      </c>
      <c r="J2713" s="4">
        <v>2.4618000000000002</v>
      </c>
      <c r="K2713" s="30">
        <v>2.65</v>
      </c>
      <c r="L2713" s="4"/>
      <c r="M2713" s="4">
        <v>1.72</v>
      </c>
      <c r="N2713" s="84">
        <f>[1]!b_anal_modidura_cnbd(A2713,D2713,1)</f>
        <v>4.5965999999999996</v>
      </c>
      <c r="O2713" s="85">
        <f>[1]!b_anal_yield_cnbd(A2713,D2713-3,1)</f>
        <v>2.44</v>
      </c>
      <c r="P2713" s="86">
        <f>IF(U:U="国开1",0.09/N2713+J2713,IF(U:U="国开3",0.14/N2713+J2713,IF(U:U="国开5",0.24/N2713+J2713,IF(U:U="国开7",0.24/N2713+J2713,IF(U:U="国开10",0.29/N2713+J2713,IF(U:U="口行1",0.08/N2713+J2713,IF(U:U="口行2",0.08/N2713+J2713,IF(U:U="口行3",0.08/N2713+J2713,IF(U:U="口行5",0.13/N2713+J2713,IF(U:U="口行7",0.13/N2713+J2713,IF(U:U="口行10",0.18/N2713+J2713,IF(U:U="农发1",0.09/N2713+J2713,IF(U:U="农发2",0.09/N2713+J2713,IF(U:U="农发3",0.09/N2713+J2713,IF(U:U="农发5",0.14/N2713+J2713,IF(U:U="农发7",0.19/N2713+J2713,IF(U:U="农发10",0.19/N2713+J2713,IF(U:U="农发20",0.24/N2713+J2713,IF(U:U="国债1",0.05/N2713+J2713,IF(U:U="国债2",0.05/N2713+J2713,IF(U:U="国债3",0.05/N2713+J2713,IF(U:U="国开0",0,IF(U:U="农发0",0,IF(U:U="国债0",0,IF(U:U="口行0",0,0.1/N2713+J2713)))))))))))))))))))))))))</f>
        <v>2.4922572945220383</v>
      </c>
      <c r="Q2713" s="87">
        <v>2.4950000000000001</v>
      </c>
      <c r="R2713" s="88">
        <f t="shared" si="108"/>
        <v>5.2257294522038311</v>
      </c>
      <c r="S2713" s="88">
        <f t="shared" si="109"/>
        <v>-0.27427054779618487</v>
      </c>
      <c r="T2713" s="15"/>
      <c r="U2713" s="1" t="str">
        <f>IF(I:I="国家开发银行","国开",IF(I:I="中国进出口银行","口行",IF(I:I="中国农业发展银行","农发","国债")))&amp;IF(G:G&lt;1,"0",G2713)</f>
        <v>农发5</v>
      </c>
      <c r="V2713" s="5"/>
    </row>
    <row r="2714" spans="1:22" ht="15.95" hidden="1" customHeight="1" x14ac:dyDescent="0.25">
      <c r="A2714" s="7" t="str">
        <f t="shared" si="112"/>
        <v>200405.IB</v>
      </c>
      <c r="B2714" s="3" t="s">
        <v>785</v>
      </c>
      <c r="C2714" s="3" t="s">
        <v>786</v>
      </c>
      <c r="D2714" s="5">
        <v>43976</v>
      </c>
      <c r="E2714" s="5">
        <v>43978</v>
      </c>
      <c r="F2714" s="4">
        <v>80</v>
      </c>
      <c r="G2714" s="4">
        <v>5</v>
      </c>
      <c r="H2714" s="3" t="s">
        <v>12</v>
      </c>
      <c r="I2714" s="3" t="s">
        <v>41</v>
      </c>
      <c r="J2714" s="4">
        <v>2.5724999999999998</v>
      </c>
      <c r="K2714" s="30">
        <v>1.76</v>
      </c>
      <c r="L2714" s="4"/>
      <c r="M2714" s="4">
        <v>2.0299999999999998</v>
      </c>
      <c r="N2714" s="84">
        <f>[1]!b_anal_modidura_cnbd(A2714,D2714,1)</f>
        <v>4.5739000000000001</v>
      </c>
      <c r="O2714" s="85">
        <f>[1]!b_anal_yield_cnbd(A2714,D2714-3,1)</f>
        <v>2.4700000000000002</v>
      </c>
      <c r="P2714" s="86">
        <f>IF(U:U="国开1",0.09/N2714+J2714,IF(U:U="国开3",0.14/N2714+J2714,IF(U:U="国开5",0.24/N2714+J2714,IF(U:U="国开7",0.24/N2714+J2714,IF(U:U="国开10",0.29/N2714+J2714,IF(U:U="口行1",0.08/N2714+J2714,IF(U:U="口行2",0.08/N2714+J2714,IF(U:U="口行3",0.08/N2714+J2714,IF(U:U="口行5",0.13/N2714+J2714,IF(U:U="口行7",0.13/N2714+J2714,IF(U:U="口行10",0.18/N2714+J2714,IF(U:U="农发1",0.09/N2714+J2714,IF(U:U="农发2",0.09/N2714+J2714,IF(U:U="农发3",0.09/N2714+J2714,IF(U:U="农发5",0.14/N2714+J2714,IF(U:U="农发7",0.19/N2714+J2714,IF(U:U="农发10",0.19/N2714+J2714,IF(U:U="农发20",0.24/N2714+J2714,IF(U:U="国债1",0.05/N2714+J2714,IF(U:U="国债2",0.05/N2714+J2714,IF(U:U="国债3",0.05/N2714+J2714,IF(U:U="国开0",0,IF(U:U="农发0",0,IF(U:U="国债0",0,IF(U:U="口行0",0,0.1/N2714+J2714)))))))))))))))))))))))))</f>
        <v>2.6031084523054719</v>
      </c>
      <c r="Q2714" s="87">
        <v>2.5299999999999998</v>
      </c>
      <c r="R2714" s="88">
        <f t="shared" si="108"/>
        <v>13.310845230547175</v>
      </c>
      <c r="S2714" s="88">
        <f t="shared" si="109"/>
        <v>7.3108452305472138</v>
      </c>
      <c r="T2714" s="15"/>
      <c r="U2714" s="1" t="str">
        <f>IF(I:I="国家开发银行","国开",IF(I:I="中国进出口银行","口行",IF(I:I="中国农业发展银行","农发","国债")))&amp;IF(G:G&lt;1,"0",G2714)</f>
        <v>农发5</v>
      </c>
      <c r="V2714" s="5"/>
    </row>
    <row r="2715" spans="1:22" ht="15.95" hidden="1" customHeight="1" x14ac:dyDescent="0.25">
      <c r="A2715" s="7" t="str">
        <f t="shared" si="112"/>
        <v>200405.IB</v>
      </c>
      <c r="B2715" s="3" t="s">
        <v>832</v>
      </c>
      <c r="C2715" s="3" t="s">
        <v>833</v>
      </c>
      <c r="D2715" s="5">
        <v>43983</v>
      </c>
      <c r="E2715" s="5">
        <v>43985</v>
      </c>
      <c r="F2715" s="4">
        <v>67.5</v>
      </c>
      <c r="G2715" s="4">
        <v>5</v>
      </c>
      <c r="H2715" s="3" t="s">
        <v>12</v>
      </c>
      <c r="I2715" s="3" t="s">
        <v>41</v>
      </c>
      <c r="J2715" s="4">
        <v>2.7038000000000002</v>
      </c>
      <c r="K2715" s="30">
        <v>2.93</v>
      </c>
      <c r="L2715" s="4"/>
      <c r="M2715" s="4">
        <v>4.74</v>
      </c>
      <c r="N2715" s="84">
        <f>[1]!b_anal_modidura_cnbd(A2715,D2715,1)</f>
        <v>4.5480999999999998</v>
      </c>
      <c r="O2715" s="85">
        <f>[1]!b_anal_yield_cnbd(A2715,D2715-3,1)</f>
        <v>2.7042999999999999</v>
      </c>
      <c r="P2715" s="86">
        <f>IF(U:U="国开1",0.09/N2715+J2715,IF(U:U="国开3",0.14/N2715+J2715,IF(U:U="国开5",0.24/N2715+J2715,IF(U:U="国开7",0.24/N2715+J2715,IF(U:U="国开10",0.29/N2715+J2715,IF(U:U="口行1",0.08/N2715+J2715,IF(U:U="口行2",0.08/N2715+J2715,IF(U:U="口行3",0.08/N2715+J2715,IF(U:U="口行5",0.13/N2715+J2715,IF(U:U="口行7",0.13/N2715+J2715,IF(U:U="口行10",0.18/N2715+J2715,IF(U:U="农发1",0.09/N2715+J2715,IF(U:U="农发2",0.09/N2715+J2715,IF(U:U="农发3",0.09/N2715+J2715,IF(U:U="农发5",0.14/N2715+J2715,IF(U:U="农发7",0.19/N2715+J2715,IF(U:U="农发10",0.19/N2715+J2715,IF(U:U="农发20",0.24/N2715+J2715,IF(U:U="国债1",0.05/N2715+J2715,IF(U:U="国债2",0.05/N2715+J2715,IF(U:U="国债3",0.05/N2715+J2715,IF(U:U="国开0",0,IF(U:U="农发0",0,IF(U:U="国债0",0,IF(U:U="口行0",0,0.1/N2715+J2715)))))))))))))))))))))))))</f>
        <v>2.7345820848266311</v>
      </c>
      <c r="Q2715" s="87">
        <v>2.73</v>
      </c>
      <c r="R2715" s="88">
        <f t="shared" si="108"/>
        <v>3.0282084826631195</v>
      </c>
      <c r="S2715" s="88">
        <f t="shared" si="109"/>
        <v>0.45820848266311387</v>
      </c>
      <c r="T2715" s="15"/>
      <c r="U2715" s="1" t="str">
        <f>IF(I:I="国家开发银行","国开",IF(I:I="中国进出口银行","口行",IF(I:I="中国农业发展银行","农发","国债")))&amp;IF(G:G&lt;1,"0",G2715)</f>
        <v>农发5</v>
      </c>
      <c r="V2715" s="5"/>
    </row>
    <row r="2716" spans="1:22" ht="15.95" hidden="1" customHeight="1" x14ac:dyDescent="0.25">
      <c r="A2716" s="7" t="str">
        <f t="shared" si="112"/>
        <v>200405.IB</v>
      </c>
      <c r="B2716" s="3" t="s">
        <v>881</v>
      </c>
      <c r="C2716" s="3" t="s">
        <v>882</v>
      </c>
      <c r="D2716" s="5">
        <v>43990</v>
      </c>
      <c r="E2716" s="5">
        <v>43992</v>
      </c>
      <c r="F2716" s="4">
        <v>60</v>
      </c>
      <c r="G2716" s="4">
        <v>5</v>
      </c>
      <c r="H2716" s="3" t="s">
        <v>12</v>
      </c>
      <c r="I2716" s="3" t="s">
        <v>41</v>
      </c>
      <c r="J2716" s="4">
        <v>2.9769999999999999</v>
      </c>
      <c r="K2716" s="30">
        <v>4.7</v>
      </c>
      <c r="L2716" s="4"/>
      <c r="M2716" s="4">
        <v>1.0900000000000001</v>
      </c>
      <c r="N2716" s="84">
        <f>[1]!b_anal_modidura_cnbd(A2716,D2716,1)</f>
        <v>4.5164999999999997</v>
      </c>
      <c r="O2716" s="85">
        <f>[1]!b_anal_yield_cnbd(A2716,D2716-3,1)</f>
        <v>3.02</v>
      </c>
      <c r="P2716" s="86">
        <f>IF(U:U="国开1",0.09/N2716+J2716,IF(U:U="国开3",0.14/N2716+J2716,IF(U:U="国开5",0.24/N2716+J2716,IF(U:U="国开7",0.24/N2716+J2716,IF(U:U="国开10",0.29/N2716+J2716,IF(U:U="口行1",0.08/N2716+J2716,IF(U:U="口行2",0.08/N2716+J2716,IF(U:U="口行3",0.08/N2716+J2716,IF(U:U="口行5",0.13/N2716+J2716,IF(U:U="口行7",0.13/N2716+J2716,IF(U:U="口行10",0.18/N2716+J2716,IF(U:U="农发1",0.09/N2716+J2716,IF(U:U="农发2",0.09/N2716+J2716,IF(U:U="农发3",0.09/N2716+J2716,IF(U:U="农发5",0.14/N2716+J2716,IF(U:U="农发7",0.19/N2716+J2716,IF(U:U="农发10",0.19/N2716+J2716,IF(U:U="农发20",0.24/N2716+J2716,IF(U:U="国债1",0.05/N2716+J2716,IF(U:U="国债2",0.05/N2716+J2716,IF(U:U="国债3",0.05/N2716+J2716,IF(U:U="国开0",0,IF(U:U="农发0",0,IF(U:U="国债0",0,IF(U:U="口行0",0,0.1/N2716+J2716)))))))))))))))))))))))))</f>
        <v>3.007997453780582</v>
      </c>
      <c r="Q2716" s="87">
        <v>3.02</v>
      </c>
      <c r="R2716" s="88">
        <f t="shared" si="108"/>
        <v>-1.2002546219417987</v>
      </c>
      <c r="S2716" s="88">
        <f t="shared" si="109"/>
        <v>-1.2002546219417987</v>
      </c>
      <c r="T2716" s="15"/>
      <c r="U2716" s="1" t="str">
        <f>IF(I:I="国家开发银行","国开",IF(I:I="中国进出口银行","口行",IF(I:I="中国农业发展银行","农发","国债")))&amp;IF(G:G&lt;1,"0",G2716)</f>
        <v>农发5</v>
      </c>
      <c r="V2716" s="5"/>
    </row>
    <row r="2717" spans="1:22" ht="15.95" hidden="1" customHeight="1" x14ac:dyDescent="0.25">
      <c r="A2717" s="7" t="s">
        <v>579</v>
      </c>
      <c r="B2717" s="3" t="s">
        <v>1098</v>
      </c>
      <c r="C2717" s="3" t="s">
        <v>1099</v>
      </c>
      <c r="D2717" s="5">
        <v>43997</v>
      </c>
      <c r="E2717" s="5">
        <v>43999</v>
      </c>
      <c r="F2717" s="4">
        <v>63.1</v>
      </c>
      <c r="G2717" s="4">
        <v>5</v>
      </c>
      <c r="H2717" s="3" t="s">
        <v>12</v>
      </c>
      <c r="I2717" s="3" t="s">
        <v>41</v>
      </c>
      <c r="J2717" s="4">
        <v>2.8820000000000001</v>
      </c>
      <c r="K2717" s="30">
        <v>2.61</v>
      </c>
      <c r="L2717" s="4"/>
      <c r="M2717" s="4">
        <v>1.23</v>
      </c>
      <c r="N2717" s="84">
        <f>[1]!b_anal_modidura_cnbd(A2717,E2717,1)</f>
        <v>4.4886999999999997</v>
      </c>
      <c r="O2717" s="85">
        <v>2.9388999999999998</v>
      </c>
      <c r="P2717" s="86">
        <v>2.91</v>
      </c>
      <c r="Q2717" s="87">
        <v>2.91</v>
      </c>
      <c r="R2717" s="88">
        <f t="shared" si="108"/>
        <v>-2.8899999999999704</v>
      </c>
      <c r="S2717" s="88">
        <f t="shared" si="109"/>
        <v>0</v>
      </c>
      <c r="T2717" s="15"/>
      <c r="U2717" s="1" t="str">
        <f>IF(I:I="国家开发银行","国开",IF(I:I="中国进出口银行","口行",IF(I:I="中国农业发展银行","农发","国债")))&amp;IF(G:G&lt;1,"0",G2717)</f>
        <v>农发5</v>
      </c>
      <c r="V2717" s="5"/>
    </row>
    <row r="2718" spans="1:22" ht="15.95" hidden="1" customHeight="1" x14ac:dyDescent="0.25">
      <c r="A2718" s="7" t="s">
        <v>579</v>
      </c>
      <c r="B2718" s="6" t="s">
        <v>1162</v>
      </c>
      <c r="C2718" s="6" t="s">
        <v>1163</v>
      </c>
      <c r="D2718" s="33">
        <v>44004</v>
      </c>
      <c r="E2718" s="33">
        <v>44006</v>
      </c>
      <c r="F2718" s="45">
        <v>70</v>
      </c>
      <c r="G2718" s="45">
        <v>5</v>
      </c>
      <c r="H2718" s="6" t="s">
        <v>12</v>
      </c>
      <c r="I2718" s="6" t="s">
        <v>41</v>
      </c>
      <c r="J2718" s="45">
        <v>3.1478000000000002</v>
      </c>
      <c r="K2718" s="30">
        <v>2.19</v>
      </c>
      <c r="L2718" s="45"/>
      <c r="M2718" s="45">
        <v>1.1000000000000001</v>
      </c>
      <c r="N2718" s="84">
        <f>[1]!b_anal_modidura_cnbd(A2718,E2718,1)</f>
        <v>4.4671000000000003</v>
      </c>
      <c r="O2718" s="85">
        <f>[1]!b_anal_yield_cnbd(A2718,D2718-3,1)</f>
        <v>3.0987</v>
      </c>
      <c r="P2718" s="86">
        <f>IF(U:U="国开1",0.09/N2718+J2718,IF(U:U="国开3",0.14/N2718+J2718,IF(U:U="国开5",0.24/N2718+J2718,IF(U:U="国开7",0.24/N2718+J2718,IF(U:U="国开10",0.29/N2718+J2718,IF(U:U="口行1",0.08/N2718+J2718,IF(U:U="口行2",0.08/N2718+J2718,IF(U:U="口行3",0.08/N2718+J2718,IF(U:U="口行5",0.13/N2718+J2718,IF(U:U="口行7",0.13/N2718+J2718,IF(U:U="口行10",0.18/N2718+J2718,IF(U:U="农发1",0.09/N2718+J2718,IF(U:U="农发2",0.09/N2718+J2718,IF(U:U="农发3",0.09/N2718+J2718,IF(U:U="农发5",0.14/N2718+J2718,IF(U:U="农发7",0.19/N2718+J2718,IF(U:U="农发10",0.19/N2718+J2718,IF(U:U="农发20",0.24/N2718+J2718,IF(U:U="国债1",0.05/N2718+J2718,IF(U:U="国债2",0.05/N2718+J2718,IF(U:U="国债3",0.05/N2718+J2718,IF(U:U="国开0",0,IF(U:U="农发0",0,IF(U:U="国债0",0,IF(U:U="口行0",0,0.1/N2718+J2718)))))))))))))))))))))))))</f>
        <v>3.1791402431107429</v>
      </c>
      <c r="Q2718" s="87">
        <v>3.17</v>
      </c>
      <c r="R2718" s="88">
        <f t="shared" si="108"/>
        <v>8.0440243110742937</v>
      </c>
      <c r="S2718" s="88">
        <f t="shared" si="109"/>
        <v>0.91402431107430182</v>
      </c>
      <c r="T2718" s="15"/>
      <c r="U2718" s="1" t="str">
        <f>IF(I:I="国家开发银行","国开",IF(I:I="中国进出口银行","口行",IF(I:I="中国农业发展银行","农发","国债")))&amp;IF(G:G&lt;1,"0",G2718)</f>
        <v>农发5</v>
      </c>
      <c r="V2718" s="5"/>
    </row>
    <row r="2719" spans="1:22" ht="15.95" hidden="1" customHeight="1" x14ac:dyDescent="0.25">
      <c r="A2719" s="7" t="s">
        <v>1192</v>
      </c>
      <c r="B2719" s="6" t="s">
        <v>1186</v>
      </c>
      <c r="C2719" s="6" t="s">
        <v>1187</v>
      </c>
      <c r="D2719" s="33">
        <v>44006</v>
      </c>
      <c r="E2719" s="33">
        <v>44011</v>
      </c>
      <c r="F2719" s="45">
        <v>28.6</v>
      </c>
      <c r="G2719" s="45">
        <v>5</v>
      </c>
      <c r="H2719" s="6" t="s">
        <v>12</v>
      </c>
      <c r="I2719" s="6" t="s">
        <v>41</v>
      </c>
      <c r="J2719" s="45">
        <v>2.7982</v>
      </c>
      <c r="K2719" s="30">
        <v>13.4</v>
      </c>
      <c r="L2719" s="45"/>
      <c r="M2719" s="45">
        <v>6.48</v>
      </c>
      <c r="N2719" s="84">
        <v>2.92</v>
      </c>
      <c r="O2719" s="85">
        <f>[1]!b_anal_yield_cnbd(A2719,D2719-1,1)</f>
        <v>2.8664000000000001</v>
      </c>
      <c r="P2719" s="86">
        <f>IF(U:U="国开1",0.09/N2719+J2719,IF(U:U="国开3",0.14/N2719+J2719,IF(U:U="国开5",0.24/N2719+J2719,IF(U:U="国开7",0.24/N2719+J2719,IF(U:U="国开10",0.29/N2719+J2719,IF(U:U="口行1",0.08/N2719+J2719,IF(U:U="口行2",0.08/N2719+J2719,IF(U:U="口行3",0.08/N2719+J2719,IF(U:U="口行5",0.13/N2719+J2719,IF(U:U="口行7",0.13/N2719+J2719,IF(U:U="口行10",0.18/N2719+J2719,IF(U:U="农发1",0.09/N2719+J2719,IF(U:U="农发2",0.09/N2719+J2719,IF(U:U="农发3",0.09/N2719+J2719,IF(U:U="农发5",0.14/N2719+J2719,IF(U:U="农发7",0.19/N2719+J2719,IF(U:U="农发10",0.19/N2719+J2719,IF(U:U="农发20",0.24/N2719+J2719,IF(U:U="国债1",0.05/N2719+J2719,IF(U:U="国债2",0.05/N2719+J2719,IF(U:U="国债3",0.05/N2719+J2719,IF(U:U="国开0",0,IF(U:U="农发0",0,IF(U:U="国债0",0,IF(U:U="口行0",0,0.1/N2719+J2719)))))))))))))))))))))))))</f>
        <v>2.846145205479452</v>
      </c>
      <c r="Q2719" s="87">
        <v>2.86</v>
      </c>
      <c r="R2719" s="88">
        <f t="shared" si="108"/>
        <v>-2.0254794520548014</v>
      </c>
      <c r="S2719" s="88">
        <f t="shared" si="109"/>
        <v>-1.3854794520547831</v>
      </c>
      <c r="T2719" s="15"/>
      <c r="U2719" s="1" t="str">
        <f>IF(I:I="国家开发银行","国开",IF(I:I="中国进出口银行","口行",IF(I:I="中国农业发展银行","农发","国债")))&amp;IF(G:G&lt;1,"0",G2719)</f>
        <v>农发5</v>
      </c>
      <c r="V2719" s="5"/>
    </row>
    <row r="2720" spans="1:22" ht="15.95" hidden="1" customHeight="1" x14ac:dyDescent="0.25">
      <c r="A2720" s="7" t="str">
        <f t="shared" ref="A2720:A2734" si="113">LEFT(B2720,IFERROR(FIND("X",B2720,7),FIND("Z",B2720,7))-1)&amp;".IB"</f>
        <v>190408.IB</v>
      </c>
      <c r="B2720" s="3" t="s">
        <v>59</v>
      </c>
      <c r="C2720" s="3" t="s">
        <v>60</v>
      </c>
      <c r="D2720" s="5">
        <v>43838</v>
      </c>
      <c r="E2720" s="5">
        <v>43840</v>
      </c>
      <c r="F2720" s="4">
        <v>60</v>
      </c>
      <c r="G2720" s="4">
        <v>7</v>
      </c>
      <c r="H2720" s="3" t="s">
        <v>12</v>
      </c>
      <c r="I2720" s="3" t="s">
        <v>41</v>
      </c>
      <c r="J2720" s="4">
        <v>3.4510000000000001</v>
      </c>
      <c r="K2720" s="30">
        <v>3.88</v>
      </c>
      <c r="L2720" s="4"/>
      <c r="M2720" s="4">
        <v>1.73</v>
      </c>
      <c r="N2720" s="84">
        <f>[1]!b_anal_modidura_cnbd(A2720,D2720,1)</f>
        <v>5.6387</v>
      </c>
      <c r="O2720" s="85">
        <f>[1]!b_anal_yield_cnbd(A2720,D2720-1,1)</f>
        <v>3.5125000000000002</v>
      </c>
      <c r="P2720" s="86">
        <f>IF(U:U="国开1",0.09/N2720+J2720,IF(U:U="国开3",0.14/N2720+J2720,IF(U:U="国开5",0.24/N2720+J2720,IF(U:U="国开7",0.24/N2720+J2720,IF(U:U="国开10",0.29/N2720+J2720,IF(U:U="口行1",0.08/N2720+J2720,IF(U:U="口行2",0.08/N2720+J2720,IF(U:U="口行3",0.08/N2720+J2720,IF(U:U="口行5",0.13/N2720+J2720,IF(U:U="口行7",0.13/N2720+J2720,IF(U:U="口行10",0.18/N2720+J2720,IF(U:U="农发1",0.09/N2720+J2720,IF(U:U="农发2",0.09/N2720+J2720,IF(U:U="农发3",0.09/N2720+J2720,IF(U:U="农发5",0.14/N2720+J2720,IF(U:U="农发7",0.19/N2720+J2720,IF(U:U="农发10",0.19/N2720+J2720,IF(U:U="农发20",0.24/N2720+J2720,IF(U:U="国债1",0.05/N2720+J2720,IF(U:U="国债2",0.05/N2720+J2720,IF(U:U="国债3",0.05/N2720+J2720,IF(U:U="国开0",0,IF(U:U="农发0",0,IF(U:U="国债0",0,IF(U:U="口行0",0,0.1/N2720+J2720)))))))))))))))))))))))))</f>
        <v>3.484695710004079</v>
      </c>
      <c r="Q2720" s="87">
        <v>3.5049999999999999</v>
      </c>
      <c r="R2720" s="88">
        <f t="shared" si="108"/>
        <v>-2.7804289995921216</v>
      </c>
      <c r="S2720" s="88">
        <f t="shared" si="109"/>
        <v>-2.0304289995920932</v>
      </c>
      <c r="T2720" s="15"/>
      <c r="U2720" s="1" t="str">
        <f>IF(I:I="国家开发银行","国开",IF(I:I="中国进出口银行","口行",IF(I:I="中国农业发展银行","农发","国债")))&amp;IF(G:G&lt;1,"0",G2720)</f>
        <v>农发7</v>
      </c>
      <c r="V2720" s="5"/>
    </row>
    <row r="2721" spans="1:22" ht="15.95" hidden="1" customHeight="1" x14ac:dyDescent="0.25">
      <c r="A2721" s="7" t="str">
        <f t="shared" si="113"/>
        <v>190408.IB</v>
      </c>
      <c r="B2721" s="3" t="s">
        <v>91</v>
      </c>
      <c r="C2721" s="3" t="s">
        <v>92</v>
      </c>
      <c r="D2721" s="5">
        <v>43845</v>
      </c>
      <c r="E2721" s="5">
        <v>43847</v>
      </c>
      <c r="F2721" s="4">
        <v>60</v>
      </c>
      <c r="G2721" s="4">
        <v>7</v>
      </c>
      <c r="H2721" s="3" t="s">
        <v>12</v>
      </c>
      <c r="I2721" s="3" t="s">
        <v>41</v>
      </c>
      <c r="J2721" s="4">
        <v>3.4331</v>
      </c>
      <c r="K2721" s="30">
        <v>3.31</v>
      </c>
      <c r="L2721" s="4"/>
      <c r="M2721" s="4">
        <v>1.27</v>
      </c>
      <c r="N2721" s="84">
        <f>[1]!b_anal_modidura_cnbd(A2721,D2721,1)</f>
        <v>5.6228999999999996</v>
      </c>
      <c r="O2721" s="85">
        <f>[1]!b_anal_yield_cnbd(A2721,D2721-1,1)</f>
        <v>3.4849999999999999</v>
      </c>
      <c r="P2721" s="86">
        <f>IF(U:U="国开1",0.09/N2721+J2721,IF(U:U="国开3",0.14/N2721+J2721,IF(U:U="国开5",0.24/N2721+J2721,IF(U:U="国开7",0.24/N2721+J2721,IF(U:U="国开10",0.29/N2721+J2721,IF(U:U="口行1",0.08/N2721+J2721,IF(U:U="口行2",0.08/N2721+J2721,IF(U:U="口行3",0.08/N2721+J2721,IF(U:U="口行5",0.13/N2721+J2721,IF(U:U="口行7",0.13/N2721+J2721,IF(U:U="口行10",0.18/N2721+J2721,IF(U:U="农发1",0.09/N2721+J2721,IF(U:U="农发2",0.09/N2721+J2721,IF(U:U="农发3",0.09/N2721+J2721,IF(U:U="农发5",0.14/N2721+J2721,IF(U:U="农发7",0.19/N2721+J2721,IF(U:U="农发10",0.19/N2721+J2721,IF(U:U="农发20",0.24/N2721+J2721,IF(U:U="国债1",0.05/N2721+J2721,IF(U:U="国债2",0.05/N2721+J2721,IF(U:U="国债3",0.05/N2721+J2721,IF(U:U="国开0",0,IF(U:U="农发0",0,IF(U:U="国债0",0,IF(U:U="口行0",0,0.1/N2721+J2721)))))))))))))))))))))))))</f>
        <v>3.4668903928577781</v>
      </c>
      <c r="Q2721" s="87">
        <v>3.4750000000000001</v>
      </c>
      <c r="R2721" s="88">
        <f t="shared" si="108"/>
        <v>-1.8109607142221762</v>
      </c>
      <c r="S2721" s="88">
        <f t="shared" si="109"/>
        <v>-0.81096071422219751</v>
      </c>
      <c r="T2721" s="15"/>
      <c r="U2721" s="1" t="str">
        <f>IF(I:I="国家开发银行","国开",IF(I:I="中国进出口银行","口行",IF(I:I="中国农业发展银行","农发","国债")))&amp;IF(G:G&lt;1,"0",G2721)</f>
        <v>农发7</v>
      </c>
      <c r="V2721" s="5"/>
    </row>
    <row r="2722" spans="1:22" ht="15.95" hidden="1" customHeight="1" x14ac:dyDescent="0.25">
      <c r="A2722" s="7" t="str">
        <f t="shared" si="113"/>
        <v>190408.IB</v>
      </c>
      <c r="B2722" s="3" t="s">
        <v>174</v>
      </c>
      <c r="C2722" s="3" t="s">
        <v>175</v>
      </c>
      <c r="D2722" s="5">
        <v>43873</v>
      </c>
      <c r="E2722" s="5">
        <v>43875</v>
      </c>
      <c r="F2722" s="4">
        <v>50</v>
      </c>
      <c r="G2722" s="4">
        <v>7</v>
      </c>
      <c r="H2722" s="3" t="s">
        <v>12</v>
      </c>
      <c r="I2722" s="3" t="s">
        <v>41</v>
      </c>
      <c r="J2722" s="4">
        <v>3.1968000000000001</v>
      </c>
      <c r="K2722" s="30">
        <v>4.0199999999999996</v>
      </c>
      <c r="L2722" s="4"/>
      <c r="M2722" s="4">
        <v>1.53</v>
      </c>
      <c r="N2722" s="84">
        <f>[1]!b_anal_modidura_cnbd(A2722,D2722,1)</f>
        <v>5.5660999999999996</v>
      </c>
      <c r="O2722" s="85">
        <f>[1]!b_anal_yield_cnbd(A2722,D2722-1,1)</f>
        <v>3.23</v>
      </c>
      <c r="P2722" s="86">
        <f>IF(U:U="国开1",0.09/N2722+J2722,IF(U:U="国开3",0.14/N2722+J2722,IF(U:U="国开5",0.24/N2722+J2722,IF(U:U="国开7",0.24/N2722+J2722,IF(U:U="国开10",0.29/N2722+J2722,IF(U:U="口行1",0.08/N2722+J2722,IF(U:U="口行2",0.08/N2722+J2722,IF(U:U="口行3",0.08/N2722+J2722,IF(U:U="口行5",0.13/N2722+J2722,IF(U:U="口行7",0.13/N2722+J2722,IF(U:U="口行10",0.18/N2722+J2722,IF(U:U="农发1",0.09/N2722+J2722,IF(U:U="农发2",0.09/N2722+J2722,IF(U:U="农发3",0.09/N2722+J2722,IF(U:U="农发5",0.14/N2722+J2722,IF(U:U="农发7",0.19/N2722+J2722,IF(U:U="农发10",0.19/N2722+J2722,IF(U:U="农发20",0.24/N2722+J2722,IF(U:U="国债1",0.05/N2722+J2722,IF(U:U="国债2",0.05/N2722+J2722,IF(U:U="国债3",0.05/N2722+J2722,IF(U:U="国开0",0,IF(U:U="农发0",0,IF(U:U="国债0",0,IF(U:U="口行0",0,0.1/N2722+J2722)))))))))))))))))))))))))</f>
        <v>3.2309352113688221</v>
      </c>
      <c r="Q2722" s="87">
        <v>3.25</v>
      </c>
      <c r="R2722" s="88">
        <f t="shared" si="108"/>
        <v>9.3521136882213085E-2</v>
      </c>
      <c r="S2722" s="88">
        <f t="shared" si="109"/>
        <v>-1.9064788631177887</v>
      </c>
      <c r="T2722" s="15"/>
      <c r="U2722" s="1" t="str">
        <f>IF(I:I="国家开发银行","国开",IF(I:I="中国进出口银行","口行",IF(I:I="中国农业发展银行","农发","国债")))&amp;IF(G:G&lt;1,"0",G2722)</f>
        <v>农发7</v>
      </c>
      <c r="V2722" s="5"/>
    </row>
    <row r="2723" spans="1:22" ht="15.95" hidden="1" customHeight="1" x14ac:dyDescent="0.25">
      <c r="A2723" s="7" t="str">
        <f t="shared" si="113"/>
        <v>190408.IB</v>
      </c>
      <c r="B2723" s="3" t="s">
        <v>214</v>
      </c>
      <c r="C2723" s="3" t="s">
        <v>215</v>
      </c>
      <c r="D2723" s="5">
        <v>43880</v>
      </c>
      <c r="E2723" s="5">
        <v>43882</v>
      </c>
      <c r="F2723" s="4">
        <v>50</v>
      </c>
      <c r="G2723" s="4">
        <v>7</v>
      </c>
      <c r="H2723" s="3" t="s">
        <v>12</v>
      </c>
      <c r="I2723" s="3" t="s">
        <v>41</v>
      </c>
      <c r="J2723" s="4">
        <v>3.2248999999999999</v>
      </c>
      <c r="K2723" s="30">
        <v>3.76</v>
      </c>
      <c r="L2723" s="4"/>
      <c r="M2723" s="4">
        <v>1.47</v>
      </c>
      <c r="N2723" s="84">
        <f>[1]!b_anal_modidura_cnbd(A2723,D2723,1)</f>
        <v>5.5472000000000001</v>
      </c>
      <c r="O2723" s="85">
        <f>[1]!b_anal_yield_cnbd(A2723,D2723-1,1)</f>
        <v>3.2507999999999999</v>
      </c>
      <c r="P2723" s="86">
        <f>IF(U:U="国开1",0.09/N2723+J2723,IF(U:U="国开3",0.14/N2723+J2723,IF(U:U="国开5",0.24/N2723+J2723,IF(U:U="国开7",0.24/N2723+J2723,IF(U:U="国开10",0.29/N2723+J2723,IF(U:U="口行1",0.08/N2723+J2723,IF(U:U="口行2",0.08/N2723+J2723,IF(U:U="口行3",0.08/N2723+J2723,IF(U:U="口行5",0.13/N2723+J2723,IF(U:U="口行7",0.13/N2723+J2723,IF(U:U="口行10",0.18/N2723+J2723,IF(U:U="农发1",0.09/N2723+J2723,IF(U:U="农发2",0.09/N2723+J2723,IF(U:U="农发3",0.09/N2723+J2723,IF(U:U="农发5",0.14/N2723+J2723,IF(U:U="农发7",0.19/N2723+J2723,IF(U:U="农发10",0.19/N2723+J2723,IF(U:U="农发20",0.24/N2723+J2723,IF(U:U="国债1",0.05/N2723+J2723,IF(U:U="国债2",0.05/N2723+J2723,IF(U:U="国债3",0.05/N2723+J2723,IF(U:U="国开0",0,IF(U:U="农发0",0,IF(U:U="国债0",0,IF(U:U="口行0",0,0.1/N2723+J2723)))))))))))))))))))))))))</f>
        <v>3.2591515142774732</v>
      </c>
      <c r="Q2723" s="87">
        <v>3.25</v>
      </c>
      <c r="R2723" s="88">
        <f t="shared" si="108"/>
        <v>0.83515142774732709</v>
      </c>
      <c r="S2723" s="88">
        <f t="shared" si="109"/>
        <v>0.91515142774731828</v>
      </c>
      <c r="T2723" s="15"/>
      <c r="U2723" s="1" t="str">
        <f>IF(I:I="国家开发银行","国开",IF(I:I="中国进出口银行","口行",IF(I:I="中国农业发展银行","农发","国债")))&amp;IF(G:G&lt;1,"0",G2723)</f>
        <v>农发7</v>
      </c>
      <c r="V2723" s="5"/>
    </row>
    <row r="2724" spans="1:22" ht="15.95" hidden="1" customHeight="1" x14ac:dyDescent="0.25">
      <c r="A2724" s="7" t="str">
        <f t="shared" si="113"/>
        <v>190408.IB</v>
      </c>
      <c r="B2724" s="3" t="s">
        <v>250</v>
      </c>
      <c r="C2724" s="3" t="s">
        <v>251</v>
      </c>
      <c r="D2724" s="5">
        <v>43887</v>
      </c>
      <c r="E2724" s="5">
        <v>43892</v>
      </c>
      <c r="F2724" s="4">
        <v>55.9</v>
      </c>
      <c r="G2724" s="4">
        <v>7</v>
      </c>
      <c r="H2724" s="3" t="s">
        <v>12</v>
      </c>
      <c r="I2724" s="3" t="s">
        <v>41</v>
      </c>
      <c r="J2724" s="4">
        <v>3.2042000000000002</v>
      </c>
      <c r="K2724" s="30">
        <v>3.52</v>
      </c>
      <c r="L2724" s="4"/>
      <c r="M2724" s="4">
        <v>5.0599999999999996</v>
      </c>
      <c r="N2724" s="84">
        <f>[1]!b_anal_modidura_cnbd(A2724,D2724,1)</f>
        <v>5.5305999999999997</v>
      </c>
      <c r="O2724" s="85">
        <f>[1]!b_anal_yield_cnbd(A2724,D2724-1,1)</f>
        <v>3.2351000000000001</v>
      </c>
      <c r="P2724" s="86">
        <f>IF(U:U="国开1",0.09/N2724+J2724,IF(U:U="国开3",0.14/N2724+J2724,IF(U:U="国开5",0.24/N2724+J2724,IF(U:U="国开7",0.24/N2724+J2724,IF(U:U="国开10",0.29/N2724+J2724,IF(U:U="口行1",0.08/N2724+J2724,IF(U:U="口行2",0.08/N2724+J2724,IF(U:U="口行3",0.08/N2724+J2724,IF(U:U="口行5",0.13/N2724+J2724,IF(U:U="口行7",0.13/N2724+J2724,IF(U:U="口行10",0.18/N2724+J2724,IF(U:U="农发1",0.09/N2724+J2724,IF(U:U="农发2",0.09/N2724+J2724,IF(U:U="农发3",0.09/N2724+J2724,IF(U:U="农发5",0.14/N2724+J2724,IF(U:U="农发7",0.19/N2724+J2724,IF(U:U="农发10",0.19/N2724+J2724,IF(U:U="农发20",0.24/N2724+J2724,IF(U:U="国债1",0.05/N2724+J2724,IF(U:U="国债2",0.05/N2724+J2724,IF(U:U="国债3",0.05/N2724+J2724,IF(U:U="国开0",0,IF(U:U="农发0",0,IF(U:U="国债0",0,IF(U:U="口行0",0,0.1/N2724+J2724)))))))))))))))))))))))))</f>
        <v>3.2385543196036597</v>
      </c>
      <c r="Q2724" s="87">
        <v>3.24</v>
      </c>
      <c r="R2724" s="88">
        <f t="shared" si="108"/>
        <v>0.34543196036596058</v>
      </c>
      <c r="S2724" s="88">
        <f t="shared" si="109"/>
        <v>-0.14456803963405207</v>
      </c>
      <c r="T2724" s="15"/>
      <c r="U2724" s="1" t="str">
        <f>IF(I:I="国家开发银行","国开",IF(I:I="中国进出口银行","口行",IF(I:I="中国农业发展银行","农发","国债")))&amp;IF(G:G&lt;1,"0",G2724)</f>
        <v>农发7</v>
      </c>
      <c r="V2724" s="5"/>
    </row>
    <row r="2725" spans="1:22" ht="15.95" hidden="1" customHeight="1" x14ac:dyDescent="0.25">
      <c r="A2725" s="7" t="str">
        <f t="shared" si="113"/>
        <v>190408.IB</v>
      </c>
      <c r="B2725" s="3" t="s">
        <v>289</v>
      </c>
      <c r="C2725" s="3" t="s">
        <v>290</v>
      </c>
      <c r="D2725" s="5">
        <v>43894</v>
      </c>
      <c r="E2725" s="5">
        <v>43896</v>
      </c>
      <c r="F2725" s="4">
        <v>54</v>
      </c>
      <c r="G2725" s="4">
        <v>7</v>
      </c>
      <c r="H2725" s="3" t="s">
        <v>12</v>
      </c>
      <c r="I2725" s="3" t="s">
        <v>41</v>
      </c>
      <c r="J2725" s="4">
        <v>3.1135999999999999</v>
      </c>
      <c r="K2725" s="30">
        <v>3.11</v>
      </c>
      <c r="L2725" s="4"/>
      <c r="M2725" s="4">
        <v>1.37</v>
      </c>
      <c r="N2725" s="84">
        <f>[1]!b_anal_modidura_cnbd(A2725,D2725,1)</f>
        <v>5.5180999999999996</v>
      </c>
      <c r="O2725" s="85">
        <f>[1]!b_anal_yield_cnbd(A2725,D2725-1,1)</f>
        <v>3.1850000000000001</v>
      </c>
      <c r="P2725" s="86">
        <f>IF(U:U="国开1",0.09/N2725+J2725,IF(U:U="国开3",0.14/N2725+J2725,IF(U:U="国开5",0.24/N2725+J2725,IF(U:U="国开7",0.24/N2725+J2725,IF(U:U="国开10",0.29/N2725+J2725,IF(U:U="口行1",0.08/N2725+J2725,IF(U:U="口行2",0.08/N2725+J2725,IF(U:U="口行3",0.08/N2725+J2725,IF(U:U="口行5",0.13/N2725+J2725,IF(U:U="口行7",0.13/N2725+J2725,IF(U:U="口行10",0.18/N2725+J2725,IF(U:U="农发1",0.09/N2725+J2725,IF(U:U="农发2",0.09/N2725+J2725,IF(U:U="农发3",0.09/N2725+J2725,IF(U:U="农发5",0.14/N2725+J2725,IF(U:U="农发7",0.19/N2725+J2725,IF(U:U="农发10",0.19/N2725+J2725,IF(U:U="农发20",0.24/N2725+J2725,IF(U:U="国债1",0.05/N2725+J2725,IF(U:U="国债2",0.05/N2725+J2725,IF(U:U="国债3",0.05/N2725+J2725,IF(U:U="国开0",0,IF(U:U="农发0",0,IF(U:U="国债0",0,IF(U:U="口行0",0,0.1/N2725+J2725)))))))))))))))))))))))))</f>
        <v>3.1480321414979793</v>
      </c>
      <c r="Q2725" s="87">
        <v>3.145</v>
      </c>
      <c r="R2725" s="88">
        <f t="shared" si="108"/>
        <v>-3.6967858502020778</v>
      </c>
      <c r="S2725" s="88">
        <f t="shared" si="109"/>
        <v>0.30321414979792571</v>
      </c>
      <c r="T2725" s="15"/>
      <c r="U2725" s="1" t="str">
        <f>IF(I:I="国家开发银行","国开",IF(I:I="中国进出口银行","口行",IF(I:I="中国农业发展银行","农发","国债")))&amp;IF(G:G&lt;1,"0",G2725)</f>
        <v>农发7</v>
      </c>
      <c r="V2725" s="5"/>
    </row>
    <row r="2726" spans="1:22" ht="15.95" hidden="1" customHeight="1" x14ac:dyDescent="0.25">
      <c r="A2726" s="7" t="str">
        <f t="shared" si="113"/>
        <v>190408.IB</v>
      </c>
      <c r="B2726" s="3" t="s">
        <v>339</v>
      </c>
      <c r="C2726" s="3" t="s">
        <v>340</v>
      </c>
      <c r="D2726" s="5">
        <v>43901</v>
      </c>
      <c r="E2726" s="5">
        <v>43903</v>
      </c>
      <c r="F2726" s="4">
        <v>53.3</v>
      </c>
      <c r="G2726" s="4">
        <v>7</v>
      </c>
      <c r="H2726" s="3" t="s">
        <v>12</v>
      </c>
      <c r="I2726" s="3" t="s">
        <v>41</v>
      </c>
      <c r="J2726" s="4">
        <v>3.0691000000000002</v>
      </c>
      <c r="K2726" s="30">
        <v>4.3099999999999996</v>
      </c>
      <c r="L2726" s="4"/>
      <c r="M2726" s="4">
        <v>4</v>
      </c>
      <c r="N2726" s="84">
        <f>[1]!b_anal_modidura_cnbd(A2726,D2726,1)</f>
        <v>5.5027999999999997</v>
      </c>
      <c r="O2726" s="85">
        <f>[1]!b_anal_yield_cnbd(A2726,D2726-1,1)</f>
        <v>3.0933999999999999</v>
      </c>
      <c r="P2726" s="86">
        <f>IF(U:U="国开1",0.09/N2726+J2726,IF(U:U="国开3",0.14/N2726+J2726,IF(U:U="国开5",0.24/N2726+J2726,IF(U:U="国开7",0.24/N2726+J2726,IF(U:U="国开10",0.29/N2726+J2726,IF(U:U="口行1",0.08/N2726+J2726,IF(U:U="口行2",0.08/N2726+J2726,IF(U:U="口行3",0.08/N2726+J2726,IF(U:U="口行5",0.13/N2726+J2726,IF(U:U="口行7",0.13/N2726+J2726,IF(U:U="口行10",0.18/N2726+J2726,IF(U:U="农发1",0.09/N2726+J2726,IF(U:U="农发2",0.09/N2726+J2726,IF(U:U="农发3",0.09/N2726+J2726,IF(U:U="农发5",0.14/N2726+J2726,IF(U:U="农发7",0.19/N2726+J2726,IF(U:U="农发10",0.19/N2726+J2726,IF(U:U="农发20",0.24/N2726+J2726,IF(U:U="国债1",0.05/N2726+J2726,IF(U:U="国债2",0.05/N2726+J2726,IF(U:U="国债3",0.05/N2726+J2726,IF(U:U="国开0",0,IF(U:U="农发0",0,IF(U:U="国债0",0,IF(U:U="口行0",0,0.1/N2726+J2726)))))))))))))))))))))))))</f>
        <v>3.1036278767173076</v>
      </c>
      <c r="Q2726" s="87">
        <v>3.1150000000000002</v>
      </c>
      <c r="R2726" s="88">
        <f t="shared" si="108"/>
        <v>1.0227876717307627</v>
      </c>
      <c r="S2726" s="88">
        <f t="shared" si="109"/>
        <v>-1.1372123282692659</v>
      </c>
      <c r="T2726" s="15"/>
      <c r="U2726" s="1" t="str">
        <f>IF(I:I="国家开发银行","国开",IF(I:I="中国进出口银行","口行",IF(I:I="中国农业发展银行","农发","国债")))&amp;IF(G:G&lt;1,"0",G2726)</f>
        <v>农发7</v>
      </c>
      <c r="V2726" s="5"/>
    </row>
    <row r="2727" spans="1:22" ht="15.95" hidden="1" customHeight="1" x14ac:dyDescent="0.25">
      <c r="A2727" s="7" t="str">
        <f t="shared" si="113"/>
        <v>190408.IB</v>
      </c>
      <c r="B2727" s="3" t="s">
        <v>382</v>
      </c>
      <c r="C2727" s="3" t="s">
        <v>383</v>
      </c>
      <c r="D2727" s="5">
        <v>43908</v>
      </c>
      <c r="E2727" s="5">
        <v>43910</v>
      </c>
      <c r="F2727" s="4">
        <v>55.2</v>
      </c>
      <c r="G2727" s="4">
        <v>7</v>
      </c>
      <c r="H2727" s="3" t="s">
        <v>12</v>
      </c>
      <c r="I2727" s="3" t="s">
        <v>41</v>
      </c>
      <c r="J2727" s="4">
        <v>3.1488999999999998</v>
      </c>
      <c r="K2727" s="30">
        <v>3.31</v>
      </c>
      <c r="L2727" s="4"/>
      <c r="M2727" s="4">
        <v>5.6</v>
      </c>
      <c r="N2727" s="84">
        <f>[1]!b_anal_modidura_cnbd(A2727,D2727,1)</f>
        <v>5.4786000000000001</v>
      </c>
      <c r="O2727" s="85">
        <f>[1]!b_anal_yield_cnbd(A2727,D2727-1,1)</f>
        <v>3.17</v>
      </c>
      <c r="P2727" s="86">
        <f>IF(U:U="国开1",0.09/N2727+J2727,IF(U:U="国开3",0.14/N2727+J2727,IF(U:U="国开5",0.24/N2727+J2727,IF(U:U="国开7",0.24/N2727+J2727,IF(U:U="国开10",0.29/N2727+J2727,IF(U:U="口行1",0.08/N2727+J2727,IF(U:U="口行2",0.08/N2727+J2727,IF(U:U="口行3",0.08/N2727+J2727,IF(U:U="口行5",0.13/N2727+J2727,IF(U:U="口行7",0.13/N2727+J2727,IF(U:U="口行10",0.18/N2727+J2727,IF(U:U="农发1",0.09/N2727+J2727,IF(U:U="农发2",0.09/N2727+J2727,IF(U:U="农发3",0.09/N2727+J2727,IF(U:U="农发5",0.14/N2727+J2727,IF(U:U="农发7",0.19/N2727+J2727,IF(U:U="农发10",0.19/N2727+J2727,IF(U:U="农发20",0.24/N2727+J2727,IF(U:U="国债1",0.05/N2727+J2727,IF(U:U="国债2",0.05/N2727+J2727,IF(U:U="国债3",0.05/N2727+J2727,IF(U:U="国开0",0,IF(U:U="农发0",0,IF(U:U="国债0",0,IF(U:U="口行0",0,0.1/N2727+J2727)))))))))))))))))))))))))</f>
        <v>3.1835803928010802</v>
      </c>
      <c r="Q2727" s="87">
        <v>3.18</v>
      </c>
      <c r="R2727" s="88">
        <f t="shared" si="108"/>
        <v>1.3580392801080254</v>
      </c>
      <c r="S2727" s="88">
        <f t="shared" si="109"/>
        <v>0.35803928010800234</v>
      </c>
      <c r="T2727" s="15"/>
      <c r="U2727" s="1" t="str">
        <f>IF(I:I="国家开发银行","国开",IF(I:I="中国进出口银行","口行",IF(I:I="中国农业发展银行","农发","国债")))&amp;IF(G:G&lt;1,"0",G2727)</f>
        <v>农发7</v>
      </c>
      <c r="V2727" s="5"/>
    </row>
    <row r="2728" spans="1:22" ht="15.95" hidden="1" customHeight="1" x14ac:dyDescent="0.25">
      <c r="A2728" s="7" t="str">
        <f t="shared" si="113"/>
        <v>190408.IB</v>
      </c>
      <c r="B2728" s="3" t="s">
        <v>416</v>
      </c>
      <c r="C2728" s="3" t="s">
        <v>417</v>
      </c>
      <c r="D2728" s="5">
        <v>43915</v>
      </c>
      <c r="E2728" s="5">
        <v>43917</v>
      </c>
      <c r="F2728" s="4">
        <v>51</v>
      </c>
      <c r="G2728" s="4">
        <v>7</v>
      </c>
      <c r="H2728" s="3" t="s">
        <v>12</v>
      </c>
      <c r="I2728" s="3" t="s">
        <v>41</v>
      </c>
      <c r="J2728" s="4">
        <v>3.0884999999999998</v>
      </c>
      <c r="K2728" s="30">
        <v>3.92</v>
      </c>
      <c r="L2728" s="4"/>
      <c r="M2728" s="4">
        <v>1.58</v>
      </c>
      <c r="N2728" s="84">
        <f>[1]!b_anal_modidura_cnbd(A2728,D2728,1)</f>
        <v>5.4645000000000001</v>
      </c>
      <c r="O2728" s="85">
        <f>[1]!b_anal_yield_cnbd(A2728,D2728-1,1)</f>
        <v>3.1501999999999999</v>
      </c>
      <c r="P2728" s="86">
        <f>IF(U:U="国开1",0.09/N2728+J2728,IF(U:U="国开3",0.14/N2728+J2728,IF(U:U="国开5",0.24/N2728+J2728,IF(U:U="国开7",0.24/N2728+J2728,IF(U:U="国开10",0.29/N2728+J2728,IF(U:U="口行1",0.08/N2728+J2728,IF(U:U="口行2",0.08/N2728+J2728,IF(U:U="口行3",0.08/N2728+J2728,IF(U:U="口行5",0.13/N2728+J2728,IF(U:U="口行7",0.13/N2728+J2728,IF(U:U="口行10",0.18/N2728+J2728,IF(U:U="农发1",0.09/N2728+J2728,IF(U:U="农发2",0.09/N2728+J2728,IF(U:U="农发3",0.09/N2728+J2728,IF(U:U="农发5",0.14/N2728+J2728,IF(U:U="农发7",0.19/N2728+J2728,IF(U:U="农发10",0.19/N2728+J2728,IF(U:U="农发20",0.24/N2728+J2728,IF(U:U="国债1",0.05/N2728+J2728,IF(U:U="国债2",0.05/N2728+J2728,IF(U:U="国债3",0.05/N2728+J2728,IF(U:U="国开0",0,IF(U:U="农发0",0,IF(U:U="国债0",0,IF(U:U="口行0",0,0.1/N2728+J2728)))))))))))))))))))))))))</f>
        <v>3.1232698783054258</v>
      </c>
      <c r="Q2728" s="87">
        <v>3.15</v>
      </c>
      <c r="R2728" s="88">
        <f t="shared" si="108"/>
        <v>-2.6930121694574094</v>
      </c>
      <c r="S2728" s="88">
        <f t="shared" si="109"/>
        <v>-2.6730121694574116</v>
      </c>
      <c r="T2728" s="15"/>
      <c r="U2728" s="1" t="str">
        <f>IF(I:I="国家开发银行","国开",IF(I:I="中国进出口银行","口行",IF(I:I="中国农业发展银行","农发","国债")))&amp;IF(G:G&lt;1,"0",G2728)</f>
        <v>农发7</v>
      </c>
      <c r="V2728" s="5"/>
    </row>
    <row r="2729" spans="1:22" ht="15.95" hidden="1" customHeight="1" x14ac:dyDescent="0.25">
      <c r="A2729" s="7" t="str">
        <f t="shared" si="113"/>
        <v>190408.IB</v>
      </c>
      <c r="B2729" s="3" t="s">
        <v>460</v>
      </c>
      <c r="C2729" s="3" t="s">
        <v>461</v>
      </c>
      <c r="D2729" s="5">
        <v>43922</v>
      </c>
      <c r="E2729" s="5">
        <v>43924</v>
      </c>
      <c r="F2729" s="4">
        <v>50</v>
      </c>
      <c r="G2729" s="4">
        <v>7</v>
      </c>
      <c r="H2729" s="3" t="s">
        <v>12</v>
      </c>
      <c r="I2729" s="3" t="s">
        <v>41</v>
      </c>
      <c r="J2729" s="4">
        <v>2.9243999999999999</v>
      </c>
      <c r="K2729" s="30">
        <v>5.75</v>
      </c>
      <c r="L2729" s="4"/>
      <c r="M2729" s="4">
        <v>1.67</v>
      </c>
      <c r="N2729" s="84">
        <f>[1]!b_anal_modidura_cnbd(A2729,D2729,1)</f>
        <v>5.4566999999999997</v>
      </c>
      <c r="O2729" s="85">
        <f>[1]!b_anal_yield_cnbd(A2729,D2729-1,1)</f>
        <v>3.0352000000000001</v>
      </c>
      <c r="P2729" s="86">
        <f>IF(U:U="国开1",0.09/N2729+J2729,IF(U:U="国开3",0.14/N2729+J2729,IF(U:U="国开5",0.24/N2729+J2729,IF(U:U="国开7",0.24/N2729+J2729,IF(U:U="国开10",0.29/N2729+J2729,IF(U:U="口行1",0.08/N2729+J2729,IF(U:U="口行2",0.08/N2729+J2729,IF(U:U="口行3",0.08/N2729+J2729,IF(U:U="口行5",0.13/N2729+J2729,IF(U:U="口行7",0.13/N2729+J2729,IF(U:U="口行10",0.18/N2729+J2729,IF(U:U="农发1",0.09/N2729+J2729,IF(U:U="农发2",0.09/N2729+J2729,IF(U:U="农发3",0.09/N2729+J2729,IF(U:U="农发5",0.14/N2729+J2729,IF(U:U="农发7",0.19/N2729+J2729,IF(U:U="农发10",0.19/N2729+J2729,IF(U:U="农发20",0.24/N2729+J2729,IF(U:U="国债1",0.05/N2729+J2729,IF(U:U="国债2",0.05/N2729+J2729,IF(U:U="国债3",0.05/N2729+J2729,IF(U:U="国开0",0,IF(U:U="农发0",0,IF(U:U="国债0",0,IF(U:U="口行0",0,0.1/N2729+J2729)))))))))))))))))))))))))</f>
        <v>2.9592195795993916</v>
      </c>
      <c r="Q2729" s="87">
        <v>2.9849999999999999</v>
      </c>
      <c r="R2729" s="88">
        <f t="shared" si="108"/>
        <v>-7.5980420400608484</v>
      </c>
      <c r="S2729" s="88">
        <f t="shared" si="109"/>
        <v>-2.5780420400608239</v>
      </c>
      <c r="T2729" s="15"/>
      <c r="U2729" s="1" t="str">
        <f>IF(I:I="国家开发银行","国开",IF(I:I="中国进出口银行","口行",IF(I:I="中国农业发展银行","农发","国债")))&amp;IF(G:G&lt;1,"0",G2729)</f>
        <v>农发7</v>
      </c>
      <c r="V2729" s="5"/>
    </row>
    <row r="2730" spans="1:22" ht="15.95" hidden="1" customHeight="1" x14ac:dyDescent="0.25">
      <c r="A2730" s="7" t="str">
        <f t="shared" si="113"/>
        <v>190408.IB</v>
      </c>
      <c r="B2730" s="3" t="s">
        <v>503</v>
      </c>
      <c r="C2730" s="3" t="s">
        <v>504</v>
      </c>
      <c r="D2730" s="5">
        <v>43929</v>
      </c>
      <c r="E2730" s="5">
        <v>43931</v>
      </c>
      <c r="F2730" s="4">
        <v>40</v>
      </c>
      <c r="G2730" s="4">
        <v>7</v>
      </c>
      <c r="H2730" s="3" t="s">
        <v>12</v>
      </c>
      <c r="I2730" s="3" t="s">
        <v>41</v>
      </c>
      <c r="J2730" s="4">
        <v>2.6695000000000002</v>
      </c>
      <c r="K2730" s="30">
        <v>6.34</v>
      </c>
      <c r="L2730" s="4"/>
      <c r="M2730" s="4">
        <v>1.86</v>
      </c>
      <c r="N2730" s="84">
        <f>[1]!b_anal_modidura_cnbd(A2730,D2730,1)</f>
        <v>5.4546000000000001</v>
      </c>
      <c r="O2730" s="85">
        <f>[1]!b_anal_yield_cnbd(A2730,D2730-1,1)</f>
        <v>2.8252999999999999</v>
      </c>
      <c r="P2730" s="86">
        <f>IF(U:U="国开1",0.09/N2730+J2730,IF(U:U="国开3",0.14/N2730+J2730,IF(U:U="国开5",0.24/N2730+J2730,IF(U:U="国开7",0.24/N2730+J2730,IF(U:U="国开10",0.29/N2730+J2730,IF(U:U="口行1",0.08/N2730+J2730,IF(U:U="口行2",0.08/N2730+J2730,IF(U:U="口行3",0.08/N2730+J2730,IF(U:U="口行5",0.13/N2730+J2730,IF(U:U="口行7",0.13/N2730+J2730,IF(U:U="口行10",0.18/N2730+J2730,IF(U:U="农发1",0.09/N2730+J2730,IF(U:U="农发2",0.09/N2730+J2730,IF(U:U="农发3",0.09/N2730+J2730,IF(U:U="农发5",0.14/N2730+J2730,IF(U:U="农发7",0.19/N2730+J2730,IF(U:U="农发10",0.19/N2730+J2730,IF(U:U="农发20",0.24/N2730+J2730,IF(U:U="国债1",0.05/N2730+J2730,IF(U:U="国债2",0.05/N2730+J2730,IF(U:U="国债3",0.05/N2730+J2730,IF(U:U="国开0",0,IF(U:U="农发0",0,IF(U:U="国债0",0,IF(U:U="口行0",0,0.1/N2730+J2730)))))))))))))))))))))))))</f>
        <v>2.7043329850034836</v>
      </c>
      <c r="Q2730" s="87">
        <v>2.8</v>
      </c>
      <c r="R2730" s="88">
        <f t="shared" si="108"/>
        <v>-12.09670149965163</v>
      </c>
      <c r="S2730" s="88">
        <f t="shared" si="109"/>
        <v>-9.5667014996516198</v>
      </c>
      <c r="T2730" s="15"/>
      <c r="U2730" s="1" t="str">
        <f>IF(I:I="国家开发银行","国开",IF(I:I="中国进出口银行","口行",IF(I:I="中国农业发展银行","农发","国债")))&amp;IF(G:G&lt;1,"0",G2730)</f>
        <v>农发7</v>
      </c>
      <c r="V2730" s="5"/>
    </row>
    <row r="2731" spans="1:22" ht="15.95" hidden="1" customHeight="1" x14ac:dyDescent="0.25">
      <c r="A2731" s="7" t="str">
        <f t="shared" si="113"/>
        <v>190408.IB</v>
      </c>
      <c r="B2731" s="3" t="s">
        <v>547</v>
      </c>
      <c r="C2731" s="3" t="s">
        <v>548</v>
      </c>
      <c r="D2731" s="5">
        <v>43936</v>
      </c>
      <c r="E2731" s="5">
        <v>43938</v>
      </c>
      <c r="F2731" s="4">
        <v>57</v>
      </c>
      <c r="G2731" s="4">
        <v>7</v>
      </c>
      <c r="H2731" s="3" t="s">
        <v>12</v>
      </c>
      <c r="I2731" s="3" t="s">
        <v>41</v>
      </c>
      <c r="J2731" s="4">
        <v>2.6463999999999999</v>
      </c>
      <c r="K2731" s="30">
        <v>3.21</v>
      </c>
      <c r="L2731" s="4"/>
      <c r="M2731" s="4">
        <v>2.0299999999999998</v>
      </c>
      <c r="N2731" s="84">
        <f>[1]!b_anal_modidura_cnbd(A2731,D2731,1)</f>
        <v>5.4409999999999998</v>
      </c>
      <c r="O2731" s="85">
        <f>[1]!b_anal_yield_cnbd(A2731,D2731-1,1)</f>
        <v>2.7452999999999999</v>
      </c>
      <c r="P2731" s="86">
        <f>IF(U:U="国开1",0.09/N2731+J2731,IF(U:U="国开3",0.14/N2731+J2731,IF(U:U="国开5",0.24/N2731+J2731,IF(U:U="国开7",0.24/N2731+J2731,IF(U:U="国开10",0.29/N2731+J2731,IF(U:U="口行1",0.08/N2731+J2731,IF(U:U="口行2",0.08/N2731+J2731,IF(U:U="口行3",0.08/N2731+J2731,IF(U:U="口行5",0.13/N2731+J2731,IF(U:U="口行7",0.13/N2731+J2731,IF(U:U="口行10",0.18/N2731+J2731,IF(U:U="农发1",0.09/N2731+J2731,IF(U:U="农发2",0.09/N2731+J2731,IF(U:U="农发3",0.09/N2731+J2731,IF(U:U="农发5",0.14/N2731+J2731,IF(U:U="农发7",0.19/N2731+J2731,IF(U:U="农发10",0.19/N2731+J2731,IF(U:U="农发20",0.24/N2731+J2731,IF(U:U="国债1",0.05/N2731+J2731,IF(U:U="国债2",0.05/N2731+J2731,IF(U:U="国债3",0.05/N2731+J2731,IF(U:U="国开0",0,IF(U:U="农发0",0,IF(U:U="国债0",0,IF(U:U="口行0",0,0.1/N2731+J2731)))))))))))))))))))))))))</f>
        <v>2.6813200514611282</v>
      </c>
      <c r="Q2731" s="87">
        <v>2.7</v>
      </c>
      <c r="R2731" s="88">
        <f t="shared" si="108"/>
        <v>-6.3979948538871678</v>
      </c>
      <c r="S2731" s="88">
        <f t="shared" si="109"/>
        <v>-1.8679948538872004</v>
      </c>
      <c r="T2731" s="15"/>
      <c r="U2731" s="1" t="str">
        <f>IF(I:I="国家开发银行","国开",IF(I:I="中国进出口银行","口行",IF(I:I="中国农业发展银行","农发","国债")))&amp;IF(G:G&lt;1,"0",G2731)</f>
        <v>农发7</v>
      </c>
      <c r="V2731" s="5"/>
    </row>
    <row r="2732" spans="1:22" ht="15.95" hidden="1" customHeight="1" x14ac:dyDescent="0.25">
      <c r="A2732" s="7" t="str">
        <f t="shared" si="113"/>
        <v>190408.IB</v>
      </c>
      <c r="B2732" s="3" t="s">
        <v>594</v>
      </c>
      <c r="C2732" s="3" t="s">
        <v>595</v>
      </c>
      <c r="D2732" s="5">
        <v>43943</v>
      </c>
      <c r="E2732" s="5">
        <v>43945</v>
      </c>
      <c r="F2732" s="4">
        <v>51</v>
      </c>
      <c r="G2732" s="4">
        <v>7</v>
      </c>
      <c r="H2732" s="3" t="s">
        <v>12</v>
      </c>
      <c r="I2732" s="3" t="s">
        <v>41</v>
      </c>
      <c r="J2732" s="4">
        <v>2.6046</v>
      </c>
      <c r="K2732" s="30">
        <v>4.09</v>
      </c>
      <c r="L2732" s="4"/>
      <c r="M2732" s="4">
        <v>1.1399999999999999</v>
      </c>
      <c r="N2732" s="84">
        <f>[1]!b_anal_modidura_cnbd(A2732,D2732,1)</f>
        <v>5.4257999999999997</v>
      </c>
      <c r="O2732" s="85">
        <f>[1]!b_anal_yield_cnbd(A2732,D2732-1,1)</f>
        <v>2.72</v>
      </c>
      <c r="P2732" s="86">
        <f>IF(U:U="国开1",0.09/N2732+J2732,IF(U:U="国开3",0.14/N2732+J2732,IF(U:U="国开5",0.24/N2732+J2732,IF(U:U="国开7",0.24/N2732+J2732,IF(U:U="国开10",0.29/N2732+J2732,IF(U:U="口行1",0.08/N2732+J2732,IF(U:U="口行2",0.08/N2732+J2732,IF(U:U="口行3",0.08/N2732+J2732,IF(U:U="口行5",0.13/N2732+J2732,IF(U:U="口行7",0.13/N2732+J2732,IF(U:U="口行10",0.18/N2732+J2732,IF(U:U="农发1",0.09/N2732+J2732,IF(U:U="农发2",0.09/N2732+J2732,IF(U:U="农发3",0.09/N2732+J2732,IF(U:U="农发5",0.14/N2732+J2732,IF(U:U="农发7",0.19/N2732+J2732,IF(U:U="农发10",0.19/N2732+J2732,IF(U:U="农发20",0.24/N2732+J2732,IF(U:U="国债1",0.05/N2732+J2732,IF(U:U="国债2",0.05/N2732+J2732,IF(U:U="国债3",0.05/N2732+J2732,IF(U:U="国开0",0,IF(U:U="农发0",0,IF(U:U="国债0",0,IF(U:U="口行0",0,0.1/N2732+J2732)))))))))))))))))))))))))</f>
        <v>2.6396178775480115</v>
      </c>
      <c r="Q2732" s="87">
        <v>2.66</v>
      </c>
      <c r="R2732" s="88">
        <f t="shared" si="108"/>
        <v>-8.0382122451988725</v>
      </c>
      <c r="S2732" s="88">
        <f t="shared" si="109"/>
        <v>-2.0382122451988671</v>
      </c>
      <c r="T2732" s="15"/>
      <c r="U2732" s="1" t="str">
        <f>IF(I:I="国家开发银行","国开",IF(I:I="中国进出口银行","口行",IF(I:I="中国农业发展银行","农发","国债")))&amp;IF(G:G&lt;1,"0",G2732)</f>
        <v>农发7</v>
      </c>
      <c r="V2732" s="5"/>
    </row>
    <row r="2733" spans="1:22" ht="15.95" hidden="1" customHeight="1" x14ac:dyDescent="0.25">
      <c r="A2733" s="7" t="str">
        <f t="shared" si="113"/>
        <v>190408.IB</v>
      </c>
      <c r="B2733" s="3" t="s">
        <v>630</v>
      </c>
      <c r="C2733" s="3" t="s">
        <v>631</v>
      </c>
      <c r="D2733" s="5">
        <v>43950</v>
      </c>
      <c r="E2733" s="5">
        <v>43957</v>
      </c>
      <c r="F2733" s="4">
        <v>62.6</v>
      </c>
      <c r="G2733" s="4">
        <v>7</v>
      </c>
      <c r="H2733" s="3" t="s">
        <v>12</v>
      </c>
      <c r="I2733" s="3" t="s">
        <v>41</v>
      </c>
      <c r="J2733" s="4">
        <v>2.5487000000000002</v>
      </c>
      <c r="K2733" s="30">
        <v>3.22</v>
      </c>
      <c r="L2733" s="4"/>
      <c r="M2733" s="4">
        <v>2.57</v>
      </c>
      <c r="N2733" s="84">
        <f>[1]!b_anal_modidura_cnbd(A2733,D2733,1)</f>
        <v>5.4118000000000004</v>
      </c>
      <c r="O2733" s="85">
        <f>[1]!b_anal_yield_cnbd(A2733,D2733-1,1)</f>
        <v>2.6291000000000002</v>
      </c>
      <c r="P2733" s="86">
        <f>IF(U:U="国开1",0.09/N2733+J2733,IF(U:U="国开3",0.14/N2733+J2733,IF(U:U="国开5",0.24/N2733+J2733,IF(U:U="国开7",0.24/N2733+J2733,IF(U:U="国开10",0.29/N2733+J2733,IF(U:U="口行1",0.08/N2733+J2733,IF(U:U="口行2",0.08/N2733+J2733,IF(U:U="口行3",0.08/N2733+J2733,IF(U:U="口行5",0.13/N2733+J2733,IF(U:U="口行7",0.13/N2733+J2733,IF(U:U="口行10",0.18/N2733+J2733,IF(U:U="农发1",0.09/N2733+J2733,IF(U:U="农发2",0.09/N2733+J2733,IF(U:U="农发3",0.09/N2733+J2733,IF(U:U="农发5",0.14/N2733+J2733,IF(U:U="农发7",0.19/N2733+J2733,IF(U:U="农发10",0.19/N2733+J2733,IF(U:U="农发20",0.24/N2733+J2733,IF(U:U="国债1",0.05/N2733+J2733,IF(U:U="国债2",0.05/N2733+J2733,IF(U:U="国债3",0.05/N2733+J2733,IF(U:U="国开0",0,IF(U:U="农发0",0,IF(U:U="国债0",0,IF(U:U="口行0",0,0.1/N2733+J2733)))))))))))))))))))))))))</f>
        <v>2.5838084666839132</v>
      </c>
      <c r="Q2733" s="87">
        <v>2.6150000000000002</v>
      </c>
      <c r="R2733" s="88">
        <f t="shared" si="108"/>
        <v>-4.529153331608704</v>
      </c>
      <c r="S2733" s="88">
        <f t="shared" si="109"/>
        <v>-3.1191533316087039</v>
      </c>
      <c r="T2733" s="15"/>
      <c r="U2733" s="1" t="str">
        <f>IF(I:I="国家开发银行","国开",IF(I:I="中国进出口银行","口行",IF(I:I="中国农业发展银行","农发","国债")))&amp;IF(G:G&lt;1,"0",G2733)</f>
        <v>农发7</v>
      </c>
      <c r="V2733" s="5"/>
    </row>
    <row r="2734" spans="1:22" ht="15.95" hidden="1" customHeight="1" x14ac:dyDescent="0.25">
      <c r="A2734" s="7" t="str">
        <f t="shared" si="113"/>
        <v>190408.IB</v>
      </c>
      <c r="B2734" s="3" t="s">
        <v>652</v>
      </c>
      <c r="C2734" s="3" t="s">
        <v>653</v>
      </c>
      <c r="D2734" s="5">
        <v>43957</v>
      </c>
      <c r="E2734" s="5">
        <v>43959</v>
      </c>
      <c r="F2734" s="4">
        <v>50</v>
      </c>
      <c r="G2734" s="4">
        <v>7</v>
      </c>
      <c r="H2734" s="3" t="s">
        <v>12</v>
      </c>
      <c r="I2734" s="3" t="s">
        <v>41</v>
      </c>
      <c r="J2734" s="4">
        <v>2.6537000000000002</v>
      </c>
      <c r="K2734" s="30">
        <v>3.24</v>
      </c>
      <c r="L2734" s="4"/>
      <c r="M2734" s="4">
        <v>7.4</v>
      </c>
      <c r="N2734" s="84">
        <f>[1]!b_anal_modidura_cnbd(A2734,D2734,1)</f>
        <v>5.3857999999999997</v>
      </c>
      <c r="O2734" s="85">
        <f>[1]!b_anal_yield_cnbd(A2734,D2734-6,1)</f>
        <v>2.63</v>
      </c>
      <c r="P2734" s="86">
        <f>IF(U:U="国开1",0.09/N2734+J2734,IF(U:U="国开3",0.14/N2734+J2734,IF(U:U="国开5",0.24/N2734+J2734,IF(U:U="国开7",0.24/N2734+J2734,IF(U:U="国开10",0.29/N2734+J2734,IF(U:U="口行1",0.08/N2734+J2734,IF(U:U="口行2",0.08/N2734+J2734,IF(U:U="口行3",0.08/N2734+J2734,IF(U:U="口行5",0.13/N2734+J2734,IF(U:U="口行7",0.13/N2734+J2734,IF(U:U="口行10",0.18/N2734+J2734,IF(U:U="农发1",0.09/N2734+J2734,IF(U:U="农发2",0.09/N2734+J2734,IF(U:U="农发3",0.09/N2734+J2734,IF(U:U="农发5",0.14/N2734+J2734,IF(U:U="农发7",0.19/N2734+J2734,IF(U:U="农发10",0.19/N2734+J2734,IF(U:U="农发20",0.24/N2734+J2734,IF(U:U="国债1",0.05/N2734+J2734,IF(U:U="国债2",0.05/N2734+J2734,IF(U:U="国债3",0.05/N2734+J2734,IF(U:U="国开0",0,IF(U:U="农发0",0,IF(U:U="国债0",0,IF(U:U="口行0",0,0.1/N2734+J2734)))))))))))))))))))))))))</f>
        <v>2.6889779531360247</v>
      </c>
      <c r="Q2734" s="87">
        <v>2.67</v>
      </c>
      <c r="R2734" s="88">
        <f t="shared" si="108"/>
        <v>5.897795313602483</v>
      </c>
      <c r="S2734" s="88">
        <f t="shared" si="109"/>
        <v>1.8977953136024794</v>
      </c>
      <c r="T2734" s="15"/>
      <c r="U2734" s="1" t="str">
        <f>IF(I:I="国家开发银行","国开",IF(I:I="中国进出口银行","口行",IF(I:I="中国农业发展银行","农发","国债")))&amp;IF(G:G&lt;1,"0",G2734)</f>
        <v>农发7</v>
      </c>
      <c r="V2734" s="5"/>
    </row>
    <row r="2735" spans="1:22" ht="15.95" hidden="1" customHeight="1" x14ac:dyDescent="0.25">
      <c r="A2735" s="7" t="str">
        <f>B2735</f>
        <v>092018002.IB</v>
      </c>
      <c r="B2735" s="6" t="s">
        <v>1090</v>
      </c>
      <c r="C2735" s="3" t="s">
        <v>702</v>
      </c>
      <c r="D2735" s="5">
        <v>43963</v>
      </c>
      <c r="E2735" s="5">
        <v>43965</v>
      </c>
      <c r="F2735" s="4">
        <v>20</v>
      </c>
      <c r="G2735" s="4">
        <v>7</v>
      </c>
      <c r="H2735" s="3" t="s">
        <v>12</v>
      </c>
      <c r="I2735" s="3" t="s">
        <v>41</v>
      </c>
      <c r="J2735" s="10">
        <f>[1]!b_info_couponrate(B2735)</f>
        <v>2.87</v>
      </c>
      <c r="K2735" s="30">
        <v>10.25</v>
      </c>
      <c r="L2735" s="4"/>
      <c r="M2735" s="4">
        <v>5</v>
      </c>
      <c r="N2735" s="84">
        <f>[1]!b_anal_modidura_cnbd(A2735,E2735,1)</f>
        <v>6.2446999999999999</v>
      </c>
      <c r="O2735" s="89">
        <v>3.0074000000000001</v>
      </c>
      <c r="P2735" s="86">
        <f>IF(U:U="国开1",0.09/N2735+J2735,IF(U:U="国开3",0.14/N2735+J2735,IF(U:U="国开5",0.24/N2735+J2735,IF(U:U="国开7",0.24/N2735+J2735,IF(U:U="国开10",0.29/N2735+J2735,IF(U:U="口行1",0.08/N2735+J2735,IF(U:U="口行2",0.08/N2735+J2735,IF(U:U="口行3",0.08/N2735+J2735,IF(U:U="口行5",0.13/N2735+J2735,IF(U:U="口行7",0.13/N2735+J2735,IF(U:U="口行10",0.18/N2735+J2735,IF(U:U="农发1",0.09/N2735+J2735,IF(U:U="农发2",0.09/N2735+J2735,IF(U:U="农发3",0.09/N2735+J2735,IF(U:U="农发5",0.14/N2735+J2735,IF(U:U="农发7",0.19/N2735+J2735,IF(U:U="农发10",0.19/N2735+J2735,IF(U:U="农发20",0.24/N2735+J2735,IF(U:U="国债1",0.05/N2735+J2735,IF(U:U="国债2",0.05/N2735+J2735,IF(U:U="国债3",0.05/N2735+J2735,IF(U:U="国开0",0,IF(U:U="农发0",0,IF(U:U="国债0",0,IF(U:U="口行0",0,0.1/N2735+J2735)))))))))))))))))))))))))</f>
        <v>2.9004258010793156</v>
      </c>
      <c r="Q2735" s="87">
        <v>3</v>
      </c>
      <c r="R2735" s="88">
        <f t="shared" si="108"/>
        <v>-10.697419892068449</v>
      </c>
      <c r="S2735" s="88">
        <f t="shared" si="109"/>
        <v>-9.957419892068442</v>
      </c>
      <c r="T2735" s="15"/>
      <c r="U2735" s="1" t="str">
        <f>IF(I:I="国家开发银行","国开",IF(I:I="中国进出口银行","口行",IF(I:I="中国农业发展银行","农发","国债")))&amp;IF(G:G&lt;1,"0",G2735)</f>
        <v>农发7</v>
      </c>
      <c r="V2735" s="5"/>
    </row>
    <row r="2736" spans="1:22" ht="15.95" hidden="1" customHeight="1" x14ac:dyDescent="0.25">
      <c r="A2736" s="7" t="str">
        <f>LEFT(B2736,IFERROR(FIND("X",B2736,7),FIND("Z",B2736,7))-1)&amp;".IB"</f>
        <v>092018002.IB</v>
      </c>
      <c r="B2736" s="3" t="s">
        <v>749</v>
      </c>
      <c r="C2736" s="3" t="s">
        <v>750</v>
      </c>
      <c r="D2736" s="5">
        <v>43970</v>
      </c>
      <c r="E2736" s="5">
        <v>43972</v>
      </c>
      <c r="F2736" s="4">
        <v>20</v>
      </c>
      <c r="G2736" s="4">
        <v>7</v>
      </c>
      <c r="H2736" s="3" t="s">
        <v>12</v>
      </c>
      <c r="I2736" s="3" t="s">
        <v>41</v>
      </c>
      <c r="J2736" s="4">
        <v>3.0495999999999999</v>
      </c>
      <c r="K2736" s="30">
        <v>2.5</v>
      </c>
      <c r="L2736" s="4"/>
      <c r="M2736" s="4">
        <v>1.17</v>
      </c>
      <c r="N2736" s="84">
        <f>[1]!b_anal_modidura_cnbd(A2736,D2736,1)</f>
        <v>6.2294</v>
      </c>
      <c r="O2736" s="85">
        <f>[1]!b_anal_yield_cnbd(A2736,D2736-1,1)</f>
        <v>3.089</v>
      </c>
      <c r="P2736" s="86">
        <f>IF(U:U="国开1",0.09/N2736+J2736,IF(U:U="国开3",0.14/N2736+J2736,IF(U:U="国开5",0.24/N2736+J2736,IF(U:U="国开7",0.24/N2736+J2736,IF(U:U="国开10",0.29/N2736+J2736,IF(U:U="口行1",0.08/N2736+J2736,IF(U:U="口行2",0.08/N2736+J2736,IF(U:U="口行3",0.08/N2736+J2736,IF(U:U="口行5",0.13/N2736+J2736,IF(U:U="口行7",0.13/N2736+J2736,IF(U:U="口行10",0.18/N2736+J2736,IF(U:U="农发1",0.09/N2736+J2736,IF(U:U="农发2",0.09/N2736+J2736,IF(U:U="农发3",0.09/N2736+J2736,IF(U:U="农发5",0.14/N2736+J2736,IF(U:U="农发7",0.19/N2736+J2736,IF(U:U="农发10",0.19/N2736+J2736,IF(U:U="农发20",0.24/N2736+J2736,IF(U:U="国债1",0.05/N2736+J2736,IF(U:U="国债2",0.05/N2736+J2736,IF(U:U="国债3",0.05/N2736+J2736,IF(U:U="国开0",0,IF(U:U="农发0",0,IF(U:U="国债0",0,IF(U:U="口行0",0,0.1/N2736+J2736)))))))))))))))))))))))))</f>
        <v>3.0801005297460429</v>
      </c>
      <c r="Q2736" s="87">
        <v>3.09</v>
      </c>
      <c r="R2736" s="88">
        <f t="shared" si="108"/>
        <v>-0.8899470253957098</v>
      </c>
      <c r="S2736" s="88">
        <f t="shared" si="109"/>
        <v>-0.98994702539569879</v>
      </c>
      <c r="T2736" s="15"/>
      <c r="U2736" s="1" t="str">
        <f>IF(I:I="国家开发银行","国开",IF(I:I="中国进出口银行","口行",IF(I:I="中国农业发展银行","农发","国债")))&amp;IF(G:G&lt;1,"0",G2736)</f>
        <v>农发7</v>
      </c>
      <c r="V2736" s="5"/>
    </row>
    <row r="2737" spans="1:22" ht="15.95" hidden="1" customHeight="1" x14ac:dyDescent="0.25">
      <c r="A2737" s="7" t="str">
        <f>LEFT(B2737,IFERROR(FIND("X",B2737,7),FIND("Z",B2737,7))-1)&amp;".IB"</f>
        <v>092018002.IB</v>
      </c>
      <c r="B2737" s="3" t="s">
        <v>793</v>
      </c>
      <c r="C2737" s="3" t="s">
        <v>794</v>
      </c>
      <c r="D2737" s="5">
        <v>43977</v>
      </c>
      <c r="E2737" s="5">
        <v>43979</v>
      </c>
      <c r="F2737" s="4">
        <v>20</v>
      </c>
      <c r="G2737" s="4">
        <v>7</v>
      </c>
      <c r="H2737" s="3" t="s">
        <v>12</v>
      </c>
      <c r="I2737" s="3" t="s">
        <v>41</v>
      </c>
      <c r="J2737" s="4">
        <v>3.0589</v>
      </c>
      <c r="K2737" s="30">
        <v>8.0299999999999994</v>
      </c>
      <c r="L2737" s="4"/>
      <c r="M2737" s="4">
        <v>1</v>
      </c>
      <c r="N2737" s="84">
        <f>[1]!b_anal_modidura_cnbd(A2737,D2737,1)</f>
        <v>6.2058999999999997</v>
      </c>
      <c r="O2737" s="85">
        <f>[1]!b_anal_yield_cnbd(A2737,D2737-1,1)</f>
        <v>3.1088</v>
      </c>
      <c r="P2737" s="86">
        <f>IF(U:U="国开1",0.09/N2737+J2737,IF(U:U="国开3",0.14/N2737+J2737,IF(U:U="国开5",0.24/N2737+J2737,IF(U:U="国开7",0.24/N2737+J2737,IF(U:U="国开10",0.29/N2737+J2737,IF(U:U="口行1",0.08/N2737+J2737,IF(U:U="口行2",0.08/N2737+J2737,IF(U:U="口行3",0.08/N2737+J2737,IF(U:U="口行5",0.13/N2737+J2737,IF(U:U="口行7",0.13/N2737+J2737,IF(U:U="口行10",0.18/N2737+J2737,IF(U:U="农发1",0.09/N2737+J2737,IF(U:U="农发2",0.09/N2737+J2737,IF(U:U="农发3",0.09/N2737+J2737,IF(U:U="农发5",0.14/N2737+J2737,IF(U:U="农发7",0.19/N2737+J2737,IF(U:U="农发10",0.19/N2737+J2737,IF(U:U="农发20",0.24/N2737+J2737,IF(U:U="国债1",0.05/N2737+J2737,IF(U:U="国债2",0.05/N2737+J2737,IF(U:U="国债3",0.05/N2737+J2737,IF(U:U="国开0",0,IF(U:U="农发0",0,IF(U:U="国债0",0,IF(U:U="口行0",0,0.1/N2737+J2737)))))))))))))))))))))))))</f>
        <v>3.0895160266842843</v>
      </c>
      <c r="Q2737" s="87">
        <v>3.1</v>
      </c>
      <c r="R2737" s="88">
        <f t="shared" si="108"/>
        <v>-1.9283973315715741</v>
      </c>
      <c r="S2737" s="88">
        <f t="shared" si="109"/>
        <v>-1.0483973315715822</v>
      </c>
      <c r="T2737" s="15"/>
      <c r="U2737" s="1" t="str">
        <f>IF(I:I="国家开发银行","国开",IF(I:I="中国进出口银行","口行",IF(I:I="中国农业发展银行","农发","国债")))&amp;IF(G:G&lt;1,"0",G2737)</f>
        <v>农发7</v>
      </c>
      <c r="V2737" s="5"/>
    </row>
    <row r="2738" spans="1:22" ht="15.95" hidden="1" customHeight="1" x14ac:dyDescent="0.25">
      <c r="A2738" s="7" t="str">
        <f>LEFT(B2738,IFERROR(FIND("X",B2738,7),FIND("Z",B2738,7))-1)&amp;".IB"</f>
        <v>092018002.IB</v>
      </c>
      <c r="B2738" s="3" t="s">
        <v>842</v>
      </c>
      <c r="C2738" s="3" t="s">
        <v>843</v>
      </c>
      <c r="D2738" s="5">
        <v>43984</v>
      </c>
      <c r="E2738" s="5">
        <v>43986</v>
      </c>
      <c r="F2738" s="4">
        <v>30</v>
      </c>
      <c r="G2738" s="4">
        <v>7</v>
      </c>
      <c r="H2738" s="3" t="s">
        <v>12</v>
      </c>
      <c r="I2738" s="3" t="s">
        <v>41</v>
      </c>
      <c r="J2738" s="4">
        <v>3.3353999999999999</v>
      </c>
      <c r="K2738" s="30">
        <v>2.0099999999999998</v>
      </c>
      <c r="L2738" s="4"/>
      <c r="M2738" s="4">
        <v>1</v>
      </c>
      <c r="N2738" s="84">
        <f>[1]!b_anal_modidura_cnbd(A2738,D2738,1)</f>
        <v>6.1788999999999996</v>
      </c>
      <c r="O2738" s="85">
        <f>[1]!b_anal_yield_cnbd(A2738,D2738-1,1)</f>
        <v>3.1894</v>
      </c>
      <c r="P2738" s="86">
        <f>IF(U:U="国开1",0.09/N2738+J2738,IF(U:U="国开3",0.14/N2738+J2738,IF(U:U="国开5",0.24/N2738+J2738,IF(U:U="国开7",0.24/N2738+J2738,IF(U:U="国开10",0.29/N2738+J2738,IF(U:U="口行1",0.08/N2738+J2738,IF(U:U="口行2",0.08/N2738+J2738,IF(U:U="口行3",0.08/N2738+J2738,IF(U:U="口行5",0.13/N2738+J2738,IF(U:U="口行7",0.13/N2738+J2738,IF(U:U="口行10",0.18/N2738+J2738,IF(U:U="农发1",0.09/N2738+J2738,IF(U:U="农发2",0.09/N2738+J2738,IF(U:U="农发3",0.09/N2738+J2738,IF(U:U="农发5",0.14/N2738+J2738,IF(U:U="农发7",0.19/N2738+J2738,IF(U:U="农发10",0.19/N2738+J2738,IF(U:U="农发20",0.24/N2738+J2738,IF(U:U="国债1",0.05/N2738+J2738,IF(U:U="国债2",0.05/N2738+J2738,IF(U:U="国债3",0.05/N2738+J2738,IF(U:U="国开0",0,IF(U:U="农发0",0,IF(U:U="国债0",0,IF(U:U="口行0",0,0.1/N2738+J2738)))))))))))))))))))))))))</f>
        <v>3.3661498098367022</v>
      </c>
      <c r="Q2738" s="87">
        <v>3.24</v>
      </c>
      <c r="R2738" s="88">
        <f t="shared" si="108"/>
        <v>17.674980983670217</v>
      </c>
      <c r="S2738" s="88">
        <f t="shared" si="109"/>
        <v>12.614980983670199</v>
      </c>
      <c r="T2738" s="15"/>
      <c r="U2738" s="1" t="str">
        <f>IF(I:I="国家开发银行","国开",IF(I:I="中国进出口银行","口行",IF(I:I="中国农业发展银行","农发","国债")))&amp;IF(G:G&lt;1,"0",G2738)</f>
        <v>农发7</v>
      </c>
      <c r="V2738" s="5"/>
    </row>
    <row r="2739" spans="1:22" ht="15.95" hidden="1" customHeight="1" x14ac:dyDescent="0.25">
      <c r="A2739" s="7" t="str">
        <f>LEFT(B2739,IFERROR(FIND("X",B2739,7),FIND("Z",B2739,7))-1)&amp;".IB"</f>
        <v>092018002.IB</v>
      </c>
      <c r="B2739" s="6" t="s">
        <v>889</v>
      </c>
      <c r="C2739" s="6" t="s">
        <v>890</v>
      </c>
      <c r="D2739" s="33">
        <v>43991</v>
      </c>
      <c r="E2739" s="33">
        <v>43993</v>
      </c>
      <c r="F2739" s="45">
        <v>24.1</v>
      </c>
      <c r="G2739" s="45">
        <v>7</v>
      </c>
      <c r="H2739" s="6" t="s">
        <v>12</v>
      </c>
      <c r="I2739" s="6" t="s">
        <v>41</v>
      </c>
      <c r="J2739" s="45">
        <v>3.3090000000000002</v>
      </c>
      <c r="K2739" s="30">
        <v>4.8</v>
      </c>
      <c r="L2739" s="45"/>
      <c r="M2739" s="45">
        <v>3.67</v>
      </c>
      <c r="N2739" s="84">
        <f>[1]!b_anal_modidura_cnbd(A2739,D2739,1)</f>
        <v>6.1539999999999999</v>
      </c>
      <c r="O2739" s="85">
        <f>[1]!b_anal_yield_cnbd(A2739,D2739-1,1)</f>
        <v>3.3898000000000001</v>
      </c>
      <c r="P2739" s="86">
        <f>IF(U:U="国开1",0.09/N2739+J2739,IF(U:U="国开3",0.14/N2739+J2739,IF(U:U="国开5",0.24/N2739+J2739,IF(U:U="国开7",0.24/N2739+J2739,IF(U:U="国开10",0.29/N2739+J2739,IF(U:U="口行1",0.08/N2739+J2739,IF(U:U="口行2",0.08/N2739+J2739,IF(U:U="口行3",0.08/N2739+J2739,IF(U:U="口行5",0.13/N2739+J2739,IF(U:U="口行7",0.13/N2739+J2739,IF(U:U="口行10",0.18/N2739+J2739,IF(U:U="农发1",0.09/N2739+J2739,IF(U:U="农发2",0.09/N2739+J2739,IF(U:U="农发3",0.09/N2739+J2739,IF(U:U="农发5",0.14/N2739+J2739,IF(U:U="农发7",0.19/N2739+J2739,IF(U:U="农发10",0.19/N2739+J2739,IF(U:U="农发20",0.24/N2739+J2739,IF(U:U="国债1",0.05/N2739+J2739,IF(U:U="国债2",0.05/N2739+J2739,IF(U:U="国债3",0.05/N2739+J2739,IF(U:U="国开0",0,IF(U:U="农发0",0,IF(U:U="国债0",0,IF(U:U="口行0",0,0.1/N2739+J2739)))))))))))))))))))))))))</f>
        <v>3.3398742281442964</v>
      </c>
      <c r="Q2739" s="93">
        <v>3.3898000000000001</v>
      </c>
      <c r="R2739" s="88">
        <f t="shared" si="108"/>
        <v>-4.9925771855703793</v>
      </c>
      <c r="S2739" s="88">
        <f t="shared" si="109"/>
        <v>-4.9925771855703793</v>
      </c>
      <c r="T2739" s="15"/>
      <c r="U2739" s="1" t="str">
        <f>IF(I:I="国家开发银行","国开",IF(I:I="中国进出口银行","口行",IF(I:I="中国农业发展银行","农发","国债")))&amp;IF(G:G&lt;1,"0",G2739)</f>
        <v>农发7</v>
      </c>
      <c r="V2739" s="5"/>
    </row>
    <row r="2740" spans="1:22" ht="15.95" hidden="1" customHeight="1" x14ac:dyDescent="0.25">
      <c r="A2740" s="7" t="s">
        <v>1145</v>
      </c>
      <c r="B2740" s="3" t="s">
        <v>1102</v>
      </c>
      <c r="C2740" s="3" t="s">
        <v>1103</v>
      </c>
      <c r="D2740" s="5">
        <v>43998</v>
      </c>
      <c r="E2740" s="5">
        <v>44000</v>
      </c>
      <c r="F2740" s="4">
        <v>40</v>
      </c>
      <c r="G2740" s="4">
        <v>7</v>
      </c>
      <c r="H2740" s="3" t="s">
        <v>12</v>
      </c>
      <c r="I2740" s="3" t="s">
        <v>41</v>
      </c>
      <c r="J2740" s="4">
        <v>3.4165000000000001</v>
      </c>
      <c r="K2740" s="30">
        <v>2.09</v>
      </c>
      <c r="L2740" s="4"/>
      <c r="M2740" s="4">
        <v>8</v>
      </c>
      <c r="N2740" s="84">
        <f>[1]!b_anal_modidura_cnbd(A2740,E2740,1)</f>
        <v>6.1261000000000001</v>
      </c>
      <c r="O2740" s="85">
        <f>[1]!b_anal_yield_cnbd(A2740,D2740-1,1)</f>
        <v>3.2671999999999999</v>
      </c>
      <c r="P2740" s="86">
        <f>IF(U:U="国开1",0.09/N2740+J2740,IF(U:U="国开3",0.14/N2740+J2740,IF(U:U="国开5",0.24/N2740+J2740,IF(U:U="国开7",0.24/N2740+J2740,IF(U:U="国开10",0.29/N2740+J2740,IF(U:U="口行1",0.08/N2740+J2740,IF(U:U="口行2",0.08/N2740+J2740,IF(U:U="口行3",0.08/N2740+J2740,IF(U:U="口行5",0.13/N2740+J2740,IF(U:U="口行7",0.13/N2740+J2740,IF(U:U="口行10",0.18/N2740+J2740,IF(U:U="农发1",0.09/N2740+J2740,IF(U:U="农发2",0.09/N2740+J2740,IF(U:U="农发3",0.09/N2740+J2740,IF(U:U="农发5",0.14/N2740+J2740,IF(U:U="农发7",0.19/N2740+J2740,IF(U:U="农发10",0.19/N2740+J2740,IF(U:U="农发20",0.24/N2740+J2740,IF(U:U="国债1",0.05/N2740+J2740,IF(U:U="国债2",0.05/N2740+J2740,IF(U:U="国债3",0.05/N2740+J2740,IF(U:U="国开0",0,IF(U:U="农发0",0,IF(U:U="国债0",0,IF(U:U="口行0",0,0.1/N2740+J2740)))))))))))))))))))))))))</f>
        <v>3.4475148381515157</v>
      </c>
      <c r="Q2740" s="87">
        <v>3.2671999999999999</v>
      </c>
      <c r="R2740" s="88">
        <f t="shared" si="108"/>
        <v>18.031483815151581</v>
      </c>
      <c r="S2740" s="88">
        <f t="shared" si="109"/>
        <v>18.031483815151581</v>
      </c>
      <c r="T2740" s="15"/>
      <c r="U2740" s="1" t="str">
        <f>IF(I:I="国家开发银行","国开",IF(I:I="中国进出口银行","口行",IF(I:I="中国农业发展银行","农发","国债")))&amp;IF(G:G&lt;1,"0",G2740)</f>
        <v>农发7</v>
      </c>
      <c r="V2740" s="5"/>
    </row>
    <row r="2741" spans="1:22" ht="15.95" hidden="1" customHeight="1" x14ac:dyDescent="0.25">
      <c r="A2741" s="7" t="s">
        <v>1145</v>
      </c>
      <c r="B2741" s="6" t="s">
        <v>1176</v>
      </c>
      <c r="C2741" s="6" t="s">
        <v>1177</v>
      </c>
      <c r="D2741" s="33">
        <v>44005</v>
      </c>
      <c r="E2741" s="33">
        <v>44011</v>
      </c>
      <c r="F2741" s="45">
        <v>29</v>
      </c>
      <c r="G2741" s="45">
        <v>7</v>
      </c>
      <c r="H2741" s="6" t="s">
        <v>12</v>
      </c>
      <c r="I2741" s="6" t="s">
        <v>41</v>
      </c>
      <c r="J2741" s="45">
        <v>3.4127999999999998</v>
      </c>
      <c r="K2741" s="30">
        <v>9.44</v>
      </c>
      <c r="L2741" s="45"/>
      <c r="M2741" s="45">
        <v>3.24</v>
      </c>
      <c r="N2741" s="84">
        <v>6.1127000000000002</v>
      </c>
      <c r="O2741" s="85">
        <f>[1]!b_anal_yield_cnbd(A2741,D2741-1,1)</f>
        <v>3.4247999999999998</v>
      </c>
      <c r="P2741" s="86">
        <f>IF(U:U="国开1",0.09/N2741+J2741,IF(U:U="国开3",0.14/N2741+J2741,IF(U:U="国开5",0.24/N2741+J2741,IF(U:U="国开7",0.24/N2741+J2741,IF(U:U="国开10",0.29/N2741+J2741,IF(U:U="口行1",0.08/N2741+J2741,IF(U:U="口行2",0.08/N2741+J2741,IF(U:U="口行3",0.08/N2741+J2741,IF(U:U="口行5",0.13/N2741+J2741,IF(U:U="口行7",0.13/N2741+J2741,IF(U:U="口行10",0.18/N2741+J2741,IF(U:U="农发1",0.09/N2741+J2741,IF(U:U="农发2",0.09/N2741+J2741,IF(U:U="农发3",0.09/N2741+J2741,IF(U:U="农发5",0.14/N2741+J2741,IF(U:U="农发7",0.19/N2741+J2741,IF(U:U="农发10",0.19/N2741+J2741,IF(U:U="农发20",0.24/N2741+J2741,IF(U:U="国债1",0.05/N2741+J2741,IF(U:U="国债2",0.05/N2741+J2741,IF(U:U="国债3",0.05/N2741+J2741,IF(U:U="国开0",0,IF(U:U="农发0",0,IF(U:U="国债0",0,IF(U:U="口行0",0,0.1/N2741+J2741)))))))))))))))))))))))))</f>
        <v>3.4438828275557443</v>
      </c>
      <c r="Q2741" s="87">
        <v>3.45</v>
      </c>
      <c r="R2741" s="88">
        <f t="shared" si="108"/>
        <v>1.9082827555744419</v>
      </c>
      <c r="S2741" s="88">
        <f t="shared" si="109"/>
        <v>-0.61171724442559139</v>
      </c>
      <c r="T2741" s="15"/>
      <c r="U2741" s="1" t="str">
        <f>IF(I:I="国家开发银行","国开",IF(I:I="中国进出口银行","口行",IF(I:I="中国农业发展银行","农发","国债")))&amp;IF(G:G&lt;1,"0",G2741)</f>
        <v>农发7</v>
      </c>
      <c r="V2741" s="5"/>
    </row>
    <row r="2742" spans="1:22" ht="15.95" hidden="1" customHeight="1" x14ac:dyDescent="0.25">
      <c r="A2742" s="7" t="str">
        <f t="shared" ref="A2742:A2753" si="114">LEFT(B2742,IFERROR(FIND("X",B2742,7),FIND("Z",B2742,7))-1)&amp;".IB"</f>
        <v>190406.IB</v>
      </c>
      <c r="B2742" s="3" t="s">
        <v>53</v>
      </c>
      <c r="C2742" s="3" t="s">
        <v>54</v>
      </c>
      <c r="D2742" s="5">
        <v>43838</v>
      </c>
      <c r="E2742" s="5">
        <v>43840</v>
      </c>
      <c r="F2742" s="4">
        <v>80</v>
      </c>
      <c r="G2742" s="4">
        <v>10</v>
      </c>
      <c r="H2742" s="3" t="s">
        <v>12</v>
      </c>
      <c r="I2742" s="3" t="s">
        <v>41</v>
      </c>
      <c r="J2742" s="4">
        <v>3.6292</v>
      </c>
      <c r="K2742" s="30">
        <v>3.88</v>
      </c>
      <c r="L2742" s="4"/>
      <c r="M2742" s="4">
        <v>1.19</v>
      </c>
      <c r="N2742" s="84">
        <f>[1]!b_anal_modidura_cnbd(A2742,D2742,1)</f>
        <v>7.7496999999999998</v>
      </c>
      <c r="O2742" s="85">
        <f>[1]!b_anal_yield_cnbd(A2742,D2742-1,1)</f>
        <v>3.6974999999999998</v>
      </c>
      <c r="P2742" s="86">
        <f>IF(U:U="国开1",0.09/N2742+J2742,IF(U:U="国开3",0.14/N2742+J2742,IF(U:U="国开5",0.24/N2742+J2742,IF(U:U="国开7",0.24/N2742+J2742,IF(U:U="国开10",0.29/N2742+J2742,IF(U:U="口行1",0.08/N2742+J2742,IF(U:U="口行2",0.08/N2742+J2742,IF(U:U="口行3",0.08/N2742+J2742,IF(U:U="口行5",0.13/N2742+J2742,IF(U:U="口行7",0.13/N2742+J2742,IF(U:U="口行10",0.18/N2742+J2742,IF(U:U="农发1",0.09/N2742+J2742,IF(U:U="农发2",0.09/N2742+J2742,IF(U:U="农发3",0.09/N2742+J2742,IF(U:U="农发5",0.14/N2742+J2742,IF(U:U="农发7",0.19/N2742+J2742,IF(U:U="农发10",0.19/N2742+J2742,IF(U:U="农发20",0.24/N2742+J2742,IF(U:U="国债1",0.05/N2742+J2742,IF(U:U="国债2",0.05/N2742+J2742,IF(U:U="国债3",0.05/N2742+J2742,IF(U:U="国开0",0,IF(U:U="农发0",0,IF(U:U="国债0",0,IF(U:U="口行0",0,0.1/N2742+J2742)))))))))))))))))))))))))</f>
        <v>3.653717078080442</v>
      </c>
      <c r="Q2742" s="87">
        <v>3.69</v>
      </c>
      <c r="R2742" s="88">
        <f t="shared" si="108"/>
        <v>-4.3782921919557793</v>
      </c>
      <c r="S2742" s="88">
        <f t="shared" si="109"/>
        <v>-3.6282921919557953</v>
      </c>
      <c r="T2742" s="15"/>
      <c r="U2742" s="1" t="str">
        <f>IF(I:I="国家开发银行","国开",IF(I:I="中国进出口银行","口行",IF(I:I="中国农业发展银行","农发","国债")))&amp;IF(G:G&lt;1,"0",G2742)</f>
        <v>农发10</v>
      </c>
      <c r="V2742" s="5"/>
    </row>
    <row r="2743" spans="1:22" ht="15.95" hidden="1" customHeight="1" x14ac:dyDescent="0.25">
      <c r="A2743" s="7" t="str">
        <f t="shared" si="114"/>
        <v>190406.IB</v>
      </c>
      <c r="B2743" s="3" t="s">
        <v>97</v>
      </c>
      <c r="C2743" s="3" t="s">
        <v>98</v>
      </c>
      <c r="D2743" s="5">
        <v>43845</v>
      </c>
      <c r="E2743" s="5">
        <v>43847</v>
      </c>
      <c r="F2743" s="4">
        <v>80</v>
      </c>
      <c r="G2743" s="4">
        <v>10</v>
      </c>
      <c r="H2743" s="3" t="s">
        <v>12</v>
      </c>
      <c r="I2743" s="3" t="s">
        <v>41</v>
      </c>
      <c r="J2743" s="4">
        <v>3.6179000000000001</v>
      </c>
      <c r="K2743" s="30">
        <v>2.82</v>
      </c>
      <c r="L2743" s="4"/>
      <c r="M2743" s="4">
        <v>7.39</v>
      </c>
      <c r="N2743" s="84">
        <f>[1]!b_anal_modidura_cnbd(A2743,D2743,1)</f>
        <v>7.7369000000000003</v>
      </c>
      <c r="O2743" s="85">
        <f>[1]!b_anal_yield_cnbd(A2743,D2743-1,1)</f>
        <v>3.6575000000000002</v>
      </c>
      <c r="P2743" s="86">
        <f>IF(U:U="国开1",0.09/N2743+J2743,IF(U:U="国开3",0.14/N2743+J2743,IF(U:U="国开5",0.24/N2743+J2743,IF(U:U="国开7",0.24/N2743+J2743,IF(U:U="国开10",0.29/N2743+J2743,IF(U:U="口行1",0.08/N2743+J2743,IF(U:U="口行2",0.08/N2743+J2743,IF(U:U="口行3",0.08/N2743+J2743,IF(U:U="口行5",0.13/N2743+J2743,IF(U:U="口行7",0.13/N2743+J2743,IF(U:U="口行10",0.18/N2743+J2743,IF(U:U="农发1",0.09/N2743+J2743,IF(U:U="农发2",0.09/N2743+J2743,IF(U:U="农发3",0.09/N2743+J2743,IF(U:U="农发5",0.14/N2743+J2743,IF(U:U="农发7",0.19/N2743+J2743,IF(U:U="农发10",0.19/N2743+J2743,IF(U:U="农发20",0.24/N2743+J2743,IF(U:U="国债1",0.05/N2743+J2743,IF(U:U="国债2",0.05/N2743+J2743,IF(U:U="国债3",0.05/N2743+J2743,IF(U:U="国开0",0,IF(U:U="农发0",0,IF(U:U="国债0",0,IF(U:U="口行0",0,0.1/N2743+J2743)))))))))))))))))))))))))</f>
        <v>3.6424576393646033</v>
      </c>
      <c r="Q2743" s="87">
        <v>3.6524999999999999</v>
      </c>
      <c r="R2743" s="88">
        <f t="shared" si="108"/>
        <v>-1.5042360635396879</v>
      </c>
      <c r="S2743" s="88">
        <f t="shared" si="109"/>
        <v>-1.0042360635396541</v>
      </c>
      <c r="T2743" s="15"/>
      <c r="U2743" s="1" t="str">
        <f>IF(I:I="国家开发银行","国开",IF(I:I="中国进出口银行","口行",IF(I:I="中国农业发展银行","农发","国债")))&amp;IF(G:G&lt;1,"0",G2743)</f>
        <v>农发10</v>
      </c>
      <c r="V2743" s="5"/>
    </row>
    <row r="2744" spans="1:22" ht="15.95" hidden="1" customHeight="1" x14ac:dyDescent="0.25">
      <c r="A2744" s="7" t="str">
        <f t="shared" si="114"/>
        <v>190406.IB</v>
      </c>
      <c r="B2744" s="3" t="s">
        <v>138</v>
      </c>
      <c r="C2744" s="3" t="s">
        <v>139</v>
      </c>
      <c r="D2744" s="5">
        <v>43866</v>
      </c>
      <c r="E2744" s="5">
        <v>43868</v>
      </c>
      <c r="F2744" s="4">
        <v>50</v>
      </c>
      <c r="G2744" s="4">
        <v>10</v>
      </c>
      <c r="H2744" s="3" t="s">
        <v>12</v>
      </c>
      <c r="I2744" s="3" t="s">
        <v>41</v>
      </c>
      <c r="J2744" s="4">
        <v>3.3351000000000002</v>
      </c>
      <c r="K2744" s="30">
        <v>10.36</v>
      </c>
      <c r="L2744" s="4"/>
      <c r="M2744" s="4">
        <v>5.18</v>
      </c>
      <c r="N2744" s="84">
        <f>[1]!b_anal_modidura_cnbd(A2744,D2744,1)</f>
        <v>7.7206000000000001</v>
      </c>
      <c r="O2744" s="85">
        <f>[1]!b_anal_yield_cnbd(A2744,D2744-1,1)</f>
        <v>3.3849999999999998</v>
      </c>
      <c r="P2744" s="86">
        <f>IF(U:U="国开1",0.09/N2744+J2744,IF(U:U="国开3",0.14/N2744+J2744,IF(U:U="国开5",0.24/N2744+J2744,IF(U:U="国开7",0.24/N2744+J2744,IF(U:U="国开10",0.29/N2744+J2744,IF(U:U="口行1",0.08/N2744+J2744,IF(U:U="口行2",0.08/N2744+J2744,IF(U:U="口行3",0.08/N2744+J2744,IF(U:U="口行5",0.13/N2744+J2744,IF(U:U="口行7",0.13/N2744+J2744,IF(U:U="口行10",0.18/N2744+J2744,IF(U:U="农发1",0.09/N2744+J2744,IF(U:U="农发2",0.09/N2744+J2744,IF(U:U="农发3",0.09/N2744+J2744,IF(U:U="农发5",0.14/N2744+J2744,IF(U:U="农发7",0.19/N2744+J2744,IF(U:U="农发10",0.19/N2744+J2744,IF(U:U="农发20",0.24/N2744+J2744,IF(U:U="国债1",0.05/N2744+J2744,IF(U:U="国债2",0.05/N2744+J2744,IF(U:U="国债3",0.05/N2744+J2744,IF(U:U="国开0",0,IF(U:U="农发0",0,IF(U:U="国债0",0,IF(U:U="口行0",0,0.1/N2744+J2744)))))))))))))))))))))))))</f>
        <v>3.3597094863093542</v>
      </c>
      <c r="Q2744" s="87">
        <v>3.39</v>
      </c>
      <c r="R2744" s="88">
        <f t="shared" si="108"/>
        <v>-2.5290513690645611</v>
      </c>
      <c r="S2744" s="88">
        <f t="shared" si="109"/>
        <v>-3.0290513690645948</v>
      </c>
      <c r="T2744" s="15"/>
      <c r="U2744" s="1" t="str">
        <f>IF(I:I="国家开发银行","国开",IF(I:I="中国进出口银行","口行",IF(I:I="中国农业发展银行","农发","国债")))&amp;IF(G:G&lt;1,"0",G2744)</f>
        <v>农发10</v>
      </c>
      <c r="V2744" s="5"/>
    </row>
    <row r="2745" spans="1:22" ht="15.95" hidden="1" customHeight="1" x14ac:dyDescent="0.25">
      <c r="A2745" s="7" t="str">
        <f t="shared" si="114"/>
        <v>190406.IB</v>
      </c>
      <c r="B2745" s="3" t="s">
        <v>170</v>
      </c>
      <c r="C2745" s="3" t="s">
        <v>171</v>
      </c>
      <c r="D2745" s="5">
        <v>43873</v>
      </c>
      <c r="E2745" s="5">
        <v>43875</v>
      </c>
      <c r="F2745" s="4">
        <v>80.5</v>
      </c>
      <c r="G2745" s="4">
        <v>10</v>
      </c>
      <c r="H2745" s="3" t="s">
        <v>12</v>
      </c>
      <c r="I2745" s="3" t="s">
        <v>41</v>
      </c>
      <c r="J2745" s="4">
        <v>3.331</v>
      </c>
      <c r="K2745" s="30">
        <v>3.57</v>
      </c>
      <c r="L2745" s="4"/>
      <c r="M2745" s="4">
        <v>1.47</v>
      </c>
      <c r="N2745" s="84">
        <f>[1]!b_anal_modidura_cnbd(A2745,D2745,1)</f>
        <v>7.7031000000000001</v>
      </c>
      <c r="O2745" s="85">
        <f>[1]!b_anal_yield_cnbd(A2745,D2745-1,1)</f>
        <v>3.37</v>
      </c>
      <c r="P2745" s="86">
        <f>IF(U:U="国开1",0.09/N2745+J2745,IF(U:U="国开3",0.14/N2745+J2745,IF(U:U="国开5",0.24/N2745+J2745,IF(U:U="国开7",0.24/N2745+J2745,IF(U:U="国开10",0.29/N2745+J2745,IF(U:U="口行1",0.08/N2745+J2745,IF(U:U="口行2",0.08/N2745+J2745,IF(U:U="口行3",0.08/N2745+J2745,IF(U:U="口行5",0.13/N2745+J2745,IF(U:U="口行7",0.13/N2745+J2745,IF(U:U="口行10",0.18/N2745+J2745,IF(U:U="农发1",0.09/N2745+J2745,IF(U:U="农发2",0.09/N2745+J2745,IF(U:U="农发3",0.09/N2745+J2745,IF(U:U="农发5",0.14/N2745+J2745,IF(U:U="农发7",0.19/N2745+J2745,IF(U:U="农发10",0.19/N2745+J2745,IF(U:U="农发20",0.24/N2745+J2745,IF(U:U="国债1",0.05/N2745+J2745,IF(U:U="国债2",0.05/N2745+J2745,IF(U:U="国债3",0.05/N2745+J2745,IF(U:U="国开0",0,IF(U:U="农发0",0,IF(U:U="国债0",0,IF(U:U="口行0",0,0.1/N2745+J2745)))))))))))))))))))))))))</f>
        <v>3.3556653944515844</v>
      </c>
      <c r="Q2745" s="87">
        <v>3.37</v>
      </c>
      <c r="R2745" s="88">
        <f t="shared" si="108"/>
        <v>-1.4334605548415702</v>
      </c>
      <c r="S2745" s="88">
        <f t="shared" si="109"/>
        <v>-1.4334605548415702</v>
      </c>
      <c r="T2745" s="15"/>
      <c r="U2745" s="1" t="str">
        <f>IF(I:I="国家开发银行","国开",IF(I:I="中国进出口银行","口行",IF(I:I="中国农业发展银行","农发","国债")))&amp;IF(G:G&lt;1,"0",G2745)</f>
        <v>农发10</v>
      </c>
      <c r="V2745" s="5"/>
    </row>
    <row r="2746" spans="1:22" ht="15.95" hidden="1" customHeight="1" x14ac:dyDescent="0.25">
      <c r="A2746" s="7" t="str">
        <f t="shared" si="114"/>
        <v>190406.IB</v>
      </c>
      <c r="B2746" s="3" t="s">
        <v>210</v>
      </c>
      <c r="C2746" s="3" t="s">
        <v>211</v>
      </c>
      <c r="D2746" s="5">
        <v>43880</v>
      </c>
      <c r="E2746" s="5">
        <v>43882</v>
      </c>
      <c r="F2746" s="4">
        <v>82</v>
      </c>
      <c r="G2746" s="4">
        <v>10</v>
      </c>
      <c r="H2746" s="3" t="s">
        <v>12</v>
      </c>
      <c r="I2746" s="3" t="s">
        <v>41</v>
      </c>
      <c r="J2746" s="4">
        <v>3.3515000000000001</v>
      </c>
      <c r="K2746" s="30">
        <v>4.0999999999999996</v>
      </c>
      <c r="L2746" s="4"/>
      <c r="M2746" s="4">
        <v>3.26</v>
      </c>
      <c r="N2746" s="84">
        <f>[1]!b_anal_modidura_cnbd(A2746,D2746,1)</f>
        <v>7.6818</v>
      </c>
      <c r="O2746" s="85">
        <f>[1]!b_anal_yield_cnbd(A2746,D2746-1,1)</f>
        <v>3.3849999999999998</v>
      </c>
      <c r="P2746" s="86">
        <f>IF(U:U="国开1",0.09/N2746+J2746,IF(U:U="国开3",0.14/N2746+J2746,IF(U:U="国开5",0.24/N2746+J2746,IF(U:U="国开7",0.24/N2746+J2746,IF(U:U="国开10",0.29/N2746+J2746,IF(U:U="口行1",0.08/N2746+J2746,IF(U:U="口行2",0.08/N2746+J2746,IF(U:U="口行3",0.08/N2746+J2746,IF(U:U="口行5",0.13/N2746+J2746,IF(U:U="口行7",0.13/N2746+J2746,IF(U:U="口行10",0.18/N2746+J2746,IF(U:U="农发1",0.09/N2746+J2746,IF(U:U="农发2",0.09/N2746+J2746,IF(U:U="农发3",0.09/N2746+J2746,IF(U:U="农发5",0.14/N2746+J2746,IF(U:U="农发7",0.19/N2746+J2746,IF(U:U="农发10",0.19/N2746+J2746,IF(U:U="农发20",0.24/N2746+J2746,IF(U:U="国债1",0.05/N2746+J2746,IF(U:U="国债2",0.05/N2746+J2746,IF(U:U="国债3",0.05/N2746+J2746,IF(U:U="国开0",0,IF(U:U="农发0",0,IF(U:U="国债0",0,IF(U:U="口行0",0,0.1/N2746+J2746)))))))))))))))))))))))))</f>
        <v>3.3762337863521572</v>
      </c>
      <c r="Q2746" s="87">
        <v>3.3824999999999998</v>
      </c>
      <c r="R2746" s="88">
        <f t="shared" ref="R2746:R2810" si="115">(P2746-O2746)*100</f>
        <v>-0.87662136478425801</v>
      </c>
      <c r="S2746" s="88">
        <f t="shared" ref="S2746:S2810" si="116">(P2746-Q2746)*100</f>
        <v>-0.62662136478426333</v>
      </c>
      <c r="T2746" s="15"/>
      <c r="U2746" s="1" t="str">
        <f>IF(I:I="国家开发银行","国开",IF(I:I="中国进出口银行","口行",IF(I:I="中国农业发展银行","农发","国债")))&amp;IF(G:G&lt;1,"0",G2746)</f>
        <v>农发10</v>
      </c>
      <c r="V2746" s="5"/>
    </row>
    <row r="2747" spans="1:22" ht="15.95" hidden="1" customHeight="1" x14ac:dyDescent="0.25">
      <c r="A2747" s="7" t="str">
        <f t="shared" si="114"/>
        <v>190406.IB</v>
      </c>
      <c r="B2747" s="3" t="s">
        <v>252</v>
      </c>
      <c r="C2747" s="3" t="s">
        <v>253</v>
      </c>
      <c r="D2747" s="5">
        <v>43887</v>
      </c>
      <c r="E2747" s="5">
        <v>43892</v>
      </c>
      <c r="F2747" s="4">
        <v>88.6</v>
      </c>
      <c r="G2747" s="4">
        <v>10</v>
      </c>
      <c r="H2747" s="3" t="s">
        <v>12</v>
      </c>
      <c r="I2747" s="3" t="s">
        <v>41</v>
      </c>
      <c r="J2747" s="4">
        <v>3.3088000000000002</v>
      </c>
      <c r="K2747" s="30">
        <v>4.18</v>
      </c>
      <c r="L2747" s="4"/>
      <c r="M2747" s="4">
        <v>383</v>
      </c>
      <c r="N2747" s="84">
        <f>[1]!b_anal_modidura_cnbd(A2747,D2747,1)</f>
        <v>7.6715</v>
      </c>
      <c r="O2747" s="85">
        <f>[1]!b_anal_yield_cnbd(A2747,D2747-1,1)</f>
        <v>3.3450000000000002</v>
      </c>
      <c r="P2747" s="86">
        <f>IF(U:U="国开1",0.09/N2747+J2747,IF(U:U="国开3",0.14/N2747+J2747,IF(U:U="国开5",0.24/N2747+J2747,IF(U:U="国开7",0.24/N2747+J2747,IF(U:U="国开10",0.29/N2747+J2747,IF(U:U="口行1",0.08/N2747+J2747,IF(U:U="口行2",0.08/N2747+J2747,IF(U:U="口行3",0.08/N2747+J2747,IF(U:U="口行5",0.13/N2747+J2747,IF(U:U="口行7",0.13/N2747+J2747,IF(U:U="口行10",0.18/N2747+J2747,IF(U:U="农发1",0.09/N2747+J2747,IF(U:U="农发2",0.09/N2747+J2747,IF(U:U="农发3",0.09/N2747+J2747,IF(U:U="农发5",0.14/N2747+J2747,IF(U:U="农发7",0.19/N2747+J2747,IF(U:U="农发10",0.19/N2747+J2747,IF(U:U="农发20",0.24/N2747+J2747,IF(U:U="国债1",0.05/N2747+J2747,IF(U:U="国债2",0.05/N2747+J2747,IF(U:U="国债3",0.05/N2747+J2747,IF(U:U="国开0",0,IF(U:U="农发0",0,IF(U:U="国债0",0,IF(U:U="口行0",0,0.1/N2747+J2747)))))))))))))))))))))))))</f>
        <v>3.3335669947207198</v>
      </c>
      <c r="Q2747" s="87">
        <v>3.34</v>
      </c>
      <c r="R2747" s="88">
        <f t="shared" si="115"/>
        <v>-1.1433005279280373</v>
      </c>
      <c r="S2747" s="88">
        <f t="shared" si="116"/>
        <v>-0.64330052792800352</v>
      </c>
      <c r="T2747" s="15"/>
      <c r="U2747" s="1" t="str">
        <f>IF(I:I="国家开发银行","国开",IF(I:I="中国进出口银行","口行",IF(I:I="中国农业发展银行","农发","国债")))&amp;IF(G:G&lt;1,"0",G2747)</f>
        <v>农发10</v>
      </c>
      <c r="V2747" s="5"/>
    </row>
    <row r="2748" spans="1:22" ht="15.95" hidden="1" customHeight="1" x14ac:dyDescent="0.25">
      <c r="A2748" s="7" t="str">
        <f t="shared" si="114"/>
        <v>190406.IB</v>
      </c>
      <c r="B2748" s="3" t="s">
        <v>293</v>
      </c>
      <c r="C2748" s="3" t="s">
        <v>294</v>
      </c>
      <c r="D2748" s="5">
        <v>43894</v>
      </c>
      <c r="E2748" s="5">
        <v>43896</v>
      </c>
      <c r="F2748" s="4">
        <v>82</v>
      </c>
      <c r="G2748" s="4">
        <v>10</v>
      </c>
      <c r="H2748" s="3" t="s">
        <v>12</v>
      </c>
      <c r="I2748" s="3" t="s">
        <v>41</v>
      </c>
      <c r="J2748" s="4">
        <v>3.2286000000000001</v>
      </c>
      <c r="K2748" s="30">
        <v>5.01</v>
      </c>
      <c r="L2748" s="4"/>
      <c r="M2748" s="4">
        <v>15.88</v>
      </c>
      <c r="N2748" s="84">
        <f>[1]!b_anal_modidura_cnbd(A2748,D2748,1)</f>
        <v>7.6635999999999997</v>
      </c>
      <c r="O2748" s="85">
        <f>[1]!b_anal_yield_cnbd(A2748,D2748-1,1)</f>
        <v>3.3050000000000002</v>
      </c>
      <c r="P2748" s="86">
        <f>IF(U:U="国开1",0.09/N2748+J2748,IF(U:U="国开3",0.14/N2748+J2748,IF(U:U="国开5",0.24/N2748+J2748,IF(U:U="国开7",0.24/N2748+J2748,IF(U:U="国开10",0.29/N2748+J2748,IF(U:U="口行1",0.08/N2748+J2748,IF(U:U="口行2",0.08/N2748+J2748,IF(U:U="口行3",0.08/N2748+J2748,IF(U:U="口行5",0.13/N2748+J2748,IF(U:U="口行7",0.13/N2748+J2748,IF(U:U="口行10",0.18/N2748+J2748,IF(U:U="农发1",0.09/N2748+J2748,IF(U:U="农发2",0.09/N2748+J2748,IF(U:U="农发3",0.09/N2748+J2748,IF(U:U="农发5",0.14/N2748+J2748,IF(U:U="农发7",0.19/N2748+J2748,IF(U:U="农发10",0.19/N2748+J2748,IF(U:U="农发20",0.24/N2748+J2748,IF(U:U="国债1",0.05/N2748+J2748,IF(U:U="国债2",0.05/N2748+J2748,IF(U:U="国债3",0.05/N2748+J2748,IF(U:U="国开0",0,IF(U:U="农发0",0,IF(U:U="国债0",0,IF(U:U="口行0",0,0.1/N2748+J2748)))))))))))))))))))))))))</f>
        <v>3.2533925257059346</v>
      </c>
      <c r="Q2748" s="87">
        <v>3.2675000000000001</v>
      </c>
      <c r="R2748" s="88">
        <f t="shared" si="115"/>
        <v>-5.1607474294065536</v>
      </c>
      <c r="S2748" s="88">
        <f t="shared" si="116"/>
        <v>-1.4107474294065447</v>
      </c>
      <c r="T2748" s="15"/>
      <c r="U2748" s="1" t="str">
        <f>IF(I:I="国家开发银行","国开",IF(I:I="中国进出口银行","口行",IF(I:I="中国农业发展银行","农发","国债")))&amp;IF(G:G&lt;1,"0",G2748)</f>
        <v>农发10</v>
      </c>
      <c r="V2748" s="5"/>
    </row>
    <row r="2749" spans="1:22" ht="15.95" hidden="1" customHeight="1" x14ac:dyDescent="0.25">
      <c r="A2749" s="7" t="str">
        <f t="shared" si="114"/>
        <v>190406.IB</v>
      </c>
      <c r="B2749" s="3" t="s">
        <v>331</v>
      </c>
      <c r="C2749" s="3" t="s">
        <v>332</v>
      </c>
      <c r="D2749" s="5">
        <v>43901</v>
      </c>
      <c r="E2749" s="5">
        <v>43903</v>
      </c>
      <c r="F2749" s="4">
        <v>90</v>
      </c>
      <c r="G2749" s="4">
        <v>10</v>
      </c>
      <c r="H2749" s="3" t="s">
        <v>12</v>
      </c>
      <c r="I2749" s="3" t="s">
        <v>41</v>
      </c>
      <c r="J2749" s="4">
        <v>3.1594000000000002</v>
      </c>
      <c r="K2749" s="30">
        <v>5.37</v>
      </c>
      <c r="L2749" s="4"/>
      <c r="M2749" s="4">
        <v>15.95</v>
      </c>
      <c r="N2749" s="84">
        <f>[1]!b_anal_modidura_cnbd(A2749,D2749,1)</f>
        <v>7.6536999999999997</v>
      </c>
      <c r="O2749" s="85">
        <f>[1]!b_anal_yield_cnbd(A2749,D2749-1,1)</f>
        <v>3.2075999999999998</v>
      </c>
      <c r="P2749" s="86">
        <f>IF(U:U="国开1",0.09/N2749+J2749,IF(U:U="国开3",0.14/N2749+J2749,IF(U:U="国开5",0.24/N2749+J2749,IF(U:U="国开7",0.24/N2749+J2749,IF(U:U="国开10",0.29/N2749+J2749,IF(U:U="口行1",0.08/N2749+J2749,IF(U:U="口行2",0.08/N2749+J2749,IF(U:U="口行3",0.08/N2749+J2749,IF(U:U="口行5",0.13/N2749+J2749,IF(U:U="口行7",0.13/N2749+J2749,IF(U:U="口行10",0.18/N2749+J2749,IF(U:U="农发1",0.09/N2749+J2749,IF(U:U="农发2",0.09/N2749+J2749,IF(U:U="农发3",0.09/N2749+J2749,IF(U:U="农发5",0.14/N2749+J2749,IF(U:U="农发7",0.19/N2749+J2749,IF(U:U="农发10",0.19/N2749+J2749,IF(U:U="农发20",0.24/N2749+J2749,IF(U:U="国债1",0.05/N2749+J2749,IF(U:U="国债2",0.05/N2749+J2749,IF(U:U="国债3",0.05/N2749+J2749,IF(U:U="国开0",0,IF(U:U="农发0",0,IF(U:U="国债0",0,IF(U:U="口行0",0,0.1/N2749+J2749)))))))))))))))))))))))))</f>
        <v>3.1842245946405008</v>
      </c>
      <c r="Q2749" s="87">
        <v>3.2</v>
      </c>
      <c r="R2749" s="88">
        <f t="shared" si="115"/>
        <v>-2.3375405359499002</v>
      </c>
      <c r="S2749" s="88">
        <f t="shared" si="116"/>
        <v>-1.5775405359499395</v>
      </c>
      <c r="T2749" s="15"/>
      <c r="U2749" s="1" t="str">
        <f>IF(I:I="国家开发银行","国开",IF(I:I="中国进出口银行","口行",IF(I:I="中国农业发展银行","农发","国债")))&amp;IF(G:G&lt;1,"0",G2749)</f>
        <v>农发10</v>
      </c>
      <c r="V2749" s="5"/>
    </row>
    <row r="2750" spans="1:22" ht="15.95" hidden="1" customHeight="1" x14ac:dyDescent="0.25">
      <c r="A2750" s="7" t="str">
        <f t="shared" si="114"/>
        <v>190406.IB</v>
      </c>
      <c r="B2750" s="3" t="s">
        <v>380</v>
      </c>
      <c r="C2750" s="3" t="s">
        <v>381</v>
      </c>
      <c r="D2750" s="5">
        <v>43908</v>
      </c>
      <c r="E2750" s="5">
        <v>43910</v>
      </c>
      <c r="F2750" s="4">
        <v>98</v>
      </c>
      <c r="G2750" s="4">
        <v>10</v>
      </c>
      <c r="H2750" s="3" t="s">
        <v>12</v>
      </c>
      <c r="I2750" s="3" t="s">
        <v>41</v>
      </c>
      <c r="J2750" s="4">
        <v>3.226</v>
      </c>
      <c r="K2750" s="30">
        <v>4.3499999999999996</v>
      </c>
      <c r="L2750" s="4"/>
      <c r="M2750" s="4">
        <v>3.89</v>
      </c>
      <c r="N2750" s="84">
        <f>[1]!b_anal_modidura_cnbd(A2750,D2750,1)</f>
        <v>7.6219000000000001</v>
      </c>
      <c r="O2750" s="85">
        <f>[1]!b_anal_yield_cnbd(A2750,D2750-1,1)</f>
        <v>3.28</v>
      </c>
      <c r="P2750" s="86">
        <f>IF(U:U="国开1",0.09/N2750+J2750,IF(U:U="国开3",0.14/N2750+J2750,IF(U:U="国开5",0.24/N2750+J2750,IF(U:U="国开7",0.24/N2750+J2750,IF(U:U="国开10",0.29/N2750+J2750,IF(U:U="口行1",0.08/N2750+J2750,IF(U:U="口行2",0.08/N2750+J2750,IF(U:U="口行3",0.08/N2750+J2750,IF(U:U="口行5",0.13/N2750+J2750,IF(U:U="口行7",0.13/N2750+J2750,IF(U:U="口行10",0.18/N2750+J2750,IF(U:U="农发1",0.09/N2750+J2750,IF(U:U="农发2",0.09/N2750+J2750,IF(U:U="农发3",0.09/N2750+J2750,IF(U:U="农发5",0.14/N2750+J2750,IF(U:U="农发7",0.19/N2750+J2750,IF(U:U="农发10",0.19/N2750+J2750,IF(U:U="农发20",0.24/N2750+J2750,IF(U:U="国债1",0.05/N2750+J2750,IF(U:U="国债2",0.05/N2750+J2750,IF(U:U="国债3",0.05/N2750+J2750,IF(U:U="国开0",0,IF(U:U="农发0",0,IF(U:U="国债0",0,IF(U:U="口行0",0,0.1/N2750+J2750)))))))))))))))))))))))))</f>
        <v>3.2509281675172859</v>
      </c>
      <c r="Q2750" s="87">
        <v>3.2650000000000001</v>
      </c>
      <c r="R2750" s="88">
        <f t="shared" si="115"/>
        <v>-2.9071832482713944</v>
      </c>
      <c r="S2750" s="88">
        <f t="shared" si="116"/>
        <v>-1.4071832482714264</v>
      </c>
      <c r="T2750" s="15"/>
      <c r="U2750" s="1" t="str">
        <f>IF(I:I="国家开发银行","国开",IF(I:I="中国进出口银行","口行",IF(I:I="中国农业发展银行","农发","国债")))&amp;IF(G:G&lt;1,"0",G2750)</f>
        <v>农发10</v>
      </c>
      <c r="V2750" s="5"/>
    </row>
    <row r="2751" spans="1:22" ht="15.95" hidden="1" customHeight="1" x14ac:dyDescent="0.25">
      <c r="A2751" s="7" t="str">
        <f t="shared" si="114"/>
        <v>190406.IB</v>
      </c>
      <c r="B2751" s="3" t="s">
        <v>418</v>
      </c>
      <c r="C2751" s="3" t="s">
        <v>419</v>
      </c>
      <c r="D2751" s="5">
        <v>43915</v>
      </c>
      <c r="E2751" s="5">
        <v>43917</v>
      </c>
      <c r="F2751" s="4">
        <v>99</v>
      </c>
      <c r="G2751" s="4">
        <v>10</v>
      </c>
      <c r="H2751" s="3" t="s">
        <v>12</v>
      </c>
      <c r="I2751" s="3" t="s">
        <v>41</v>
      </c>
      <c r="J2751" s="4">
        <v>3.1934</v>
      </c>
      <c r="K2751" s="30">
        <v>3.98</v>
      </c>
      <c r="L2751" s="4"/>
      <c r="M2751" s="4">
        <v>6.3</v>
      </c>
      <c r="N2751" s="84">
        <f>[1]!b_anal_modidura_cnbd(A2751,D2751,1)</f>
        <v>7.6127000000000002</v>
      </c>
      <c r="O2751" s="85">
        <f>[1]!b_anal_yield_cnbd(A2751,D2751-1,1)</f>
        <v>3.2351000000000001</v>
      </c>
      <c r="P2751" s="86">
        <f>IF(U:U="国开1",0.09/N2751+J2751,IF(U:U="国开3",0.14/N2751+J2751,IF(U:U="国开5",0.24/N2751+J2751,IF(U:U="国开7",0.24/N2751+J2751,IF(U:U="国开10",0.29/N2751+J2751,IF(U:U="口行1",0.08/N2751+J2751,IF(U:U="口行2",0.08/N2751+J2751,IF(U:U="口行3",0.08/N2751+J2751,IF(U:U="口行5",0.13/N2751+J2751,IF(U:U="口行7",0.13/N2751+J2751,IF(U:U="口行10",0.18/N2751+J2751,IF(U:U="农发1",0.09/N2751+J2751,IF(U:U="农发2",0.09/N2751+J2751,IF(U:U="农发3",0.09/N2751+J2751,IF(U:U="农发5",0.14/N2751+J2751,IF(U:U="农发7",0.19/N2751+J2751,IF(U:U="农发10",0.19/N2751+J2751,IF(U:U="农发20",0.24/N2751+J2751,IF(U:U="国债1",0.05/N2751+J2751,IF(U:U="国债2",0.05/N2751+J2751,IF(U:U="国债3",0.05/N2751+J2751,IF(U:U="国开0",0,IF(U:U="农发0",0,IF(U:U="国债0",0,IF(U:U="口行0",0,0.1/N2751+J2751)))))))))))))))))))))))))</f>
        <v>3.2183582933781709</v>
      </c>
      <c r="Q2751" s="87">
        <v>3.2374999999999998</v>
      </c>
      <c r="R2751" s="88">
        <f t="shared" si="115"/>
        <v>-1.6741706621829167</v>
      </c>
      <c r="S2751" s="88">
        <f t="shared" si="116"/>
        <v>-1.9141706621828902</v>
      </c>
      <c r="T2751" s="15"/>
      <c r="U2751" s="1" t="str">
        <f>IF(I:I="国家开发银行","国开",IF(I:I="中国进出口银行","口行",IF(I:I="中国农业发展银行","农发","国债")))&amp;IF(G:G&lt;1,"0",G2751)</f>
        <v>农发10</v>
      </c>
      <c r="V2751" s="5"/>
    </row>
    <row r="2752" spans="1:22" ht="15.95" hidden="1" customHeight="1" x14ac:dyDescent="0.25">
      <c r="A2752" s="7" t="str">
        <f t="shared" si="114"/>
        <v>190406.IB</v>
      </c>
      <c r="B2752" s="3" t="s">
        <v>456</v>
      </c>
      <c r="C2752" s="3" t="s">
        <v>457</v>
      </c>
      <c r="D2752" s="5">
        <v>43922</v>
      </c>
      <c r="E2752" s="5">
        <v>43924</v>
      </c>
      <c r="F2752" s="4">
        <v>100</v>
      </c>
      <c r="G2752" s="4">
        <v>10</v>
      </c>
      <c r="H2752" s="3" t="s">
        <v>12</v>
      </c>
      <c r="I2752" s="3" t="s">
        <v>41</v>
      </c>
      <c r="J2752" s="4">
        <v>3.0972</v>
      </c>
      <c r="K2752" s="30">
        <v>4.26</v>
      </c>
      <c r="L2752" s="4"/>
      <c r="M2752" s="4">
        <v>2.91</v>
      </c>
      <c r="N2752" s="84">
        <f>[1]!b_anal_modidura_cnbd(A2752,D2752,1)</f>
        <v>7.6066000000000003</v>
      </c>
      <c r="O2752" s="85">
        <f>[1]!b_anal_yield_cnbd(A2752,D2752-1,1)</f>
        <v>3.165</v>
      </c>
      <c r="P2752" s="86">
        <f>IF(U:U="国开1",0.09/N2752+J2752,IF(U:U="国开3",0.14/N2752+J2752,IF(U:U="国开5",0.24/N2752+J2752,IF(U:U="国开7",0.24/N2752+J2752,IF(U:U="国开10",0.29/N2752+J2752,IF(U:U="口行1",0.08/N2752+J2752,IF(U:U="口行2",0.08/N2752+J2752,IF(U:U="口行3",0.08/N2752+J2752,IF(U:U="口行5",0.13/N2752+J2752,IF(U:U="口行7",0.13/N2752+J2752,IF(U:U="口行10",0.18/N2752+J2752,IF(U:U="农发1",0.09/N2752+J2752,IF(U:U="农发2",0.09/N2752+J2752,IF(U:U="农发3",0.09/N2752+J2752,IF(U:U="农发5",0.14/N2752+J2752,IF(U:U="农发7",0.19/N2752+J2752,IF(U:U="农发10",0.19/N2752+J2752,IF(U:U="农发20",0.24/N2752+J2752,IF(U:U="国债1",0.05/N2752+J2752,IF(U:U="国债2",0.05/N2752+J2752,IF(U:U="国债3",0.05/N2752+J2752,IF(U:U="国开0",0,IF(U:U="农发0",0,IF(U:U="国债0",0,IF(U:U="口行0",0,0.1/N2752+J2752)))))))))))))))))))))))))</f>
        <v>3.1221783083112036</v>
      </c>
      <c r="Q2752" s="87">
        <v>3.14</v>
      </c>
      <c r="R2752" s="88">
        <f t="shared" si="115"/>
        <v>-4.2821691688796459</v>
      </c>
      <c r="S2752" s="88">
        <f t="shared" si="116"/>
        <v>-1.7821691688796548</v>
      </c>
      <c r="T2752" s="15"/>
      <c r="U2752" s="1" t="str">
        <f>IF(I:I="国家开发银行","国开",IF(I:I="中国进出口银行","口行",IF(I:I="中国农业发展银行","农发","国债")))&amp;IF(G:G&lt;1,"0",G2752)</f>
        <v>农发10</v>
      </c>
      <c r="V2752" s="5"/>
    </row>
    <row r="2753" spans="1:24" ht="15.95" hidden="1" customHeight="1" x14ac:dyDescent="0.25">
      <c r="A2753" s="7" t="str">
        <f t="shared" si="114"/>
        <v>190406.IB</v>
      </c>
      <c r="B2753" s="43" t="s">
        <v>511</v>
      </c>
      <c r="C2753" s="43" t="s">
        <v>512</v>
      </c>
      <c r="D2753" s="44">
        <v>43929</v>
      </c>
      <c r="E2753" s="44">
        <v>43931</v>
      </c>
      <c r="F2753" s="46">
        <v>80</v>
      </c>
      <c r="G2753" s="47">
        <v>10</v>
      </c>
      <c r="H2753" s="48" t="s">
        <v>12</v>
      </c>
      <c r="I2753" s="48" t="s">
        <v>41</v>
      </c>
      <c r="J2753" s="47">
        <v>2.9821</v>
      </c>
      <c r="K2753" s="30">
        <v>4.78</v>
      </c>
      <c r="L2753" s="47"/>
      <c r="M2753" s="47">
        <v>6.69</v>
      </c>
      <c r="N2753" s="84">
        <f>[1]!b_anal_modidura_cnbd(A2753,D2753,1)</f>
        <v>7.6059000000000001</v>
      </c>
      <c r="O2753" s="85">
        <f>[1]!b_anal_yield_cnbd(A2753,D2753-1,1)</f>
        <v>3.0851999999999999</v>
      </c>
      <c r="P2753" s="86">
        <f>IF(U:U="国开1",0.09/N2753+J2753,IF(U:U="国开3",0.14/N2753+J2753,IF(U:U="国开5",0.24/N2753+J2753,IF(U:U="国开7",0.24/N2753+J2753,IF(U:U="国开10",0.29/N2753+J2753,IF(U:U="口行1",0.08/N2753+J2753,IF(U:U="口行2",0.08/N2753+J2753,IF(U:U="口行3",0.08/N2753+J2753,IF(U:U="口行5",0.13/N2753+J2753,IF(U:U="口行7",0.13/N2753+J2753,IF(U:U="口行10",0.18/N2753+J2753,IF(U:U="农发1",0.09/N2753+J2753,IF(U:U="农发2",0.09/N2753+J2753,IF(U:U="农发3",0.09/N2753+J2753,IF(U:U="农发5",0.14/N2753+J2753,IF(U:U="农发7",0.19/N2753+J2753,IF(U:U="农发10",0.19/N2753+J2753,IF(U:U="农发20",0.24/N2753+J2753,IF(U:U="国债1",0.05/N2753+J2753,IF(U:U="国债2",0.05/N2753+J2753,IF(U:U="国债3",0.05/N2753+J2753,IF(U:U="国开0",0,IF(U:U="农发0",0,IF(U:U="国债0",0,IF(U:U="口行0",0,0.1/N2753+J2753)))))))))))))))))))))))))</f>
        <v>3.0070806071602307</v>
      </c>
      <c r="Q2753" s="87">
        <v>3.03</v>
      </c>
      <c r="R2753" s="88">
        <f t="shared" si="115"/>
        <v>-7.8119392839769208</v>
      </c>
      <c r="S2753" s="88">
        <f t="shared" si="116"/>
        <v>-2.291939283976907</v>
      </c>
      <c r="U2753" s="1" t="str">
        <f>IF(I:I="国家开发银行","国开",IF(I:I="中国进出口银行","口行",IF(I:I="中国农业发展银行","农发","国债")))&amp;IF(G:G&lt;1,"0",G2753)</f>
        <v>农发10</v>
      </c>
    </row>
    <row r="2754" spans="1:24" ht="15.95" hidden="1" customHeight="1" x14ac:dyDescent="0.25">
      <c r="A2754" s="7" t="str">
        <f>B2754</f>
        <v>200404.IB</v>
      </c>
      <c r="B2754" s="43" t="s">
        <v>555</v>
      </c>
      <c r="C2754" s="43" t="s">
        <v>556</v>
      </c>
      <c r="D2754" s="44">
        <v>43936</v>
      </c>
      <c r="E2754" s="44">
        <v>43938</v>
      </c>
      <c r="F2754" s="46">
        <v>100</v>
      </c>
      <c r="G2754" s="47">
        <v>10</v>
      </c>
      <c r="H2754" s="48" t="s">
        <v>12</v>
      </c>
      <c r="I2754" s="48" t="s">
        <v>41</v>
      </c>
      <c r="J2754" s="49">
        <f>[1]!b_info_couponrate(B2754)</f>
        <v>2.96</v>
      </c>
      <c r="K2754" s="30">
        <v>3.94</v>
      </c>
      <c r="L2754" s="47"/>
      <c r="M2754" s="47">
        <v>1.2</v>
      </c>
      <c r="N2754" s="84">
        <f>[1]!b_anal_modidura_cnbd(A2754,E2754,1)</f>
        <v>8.5396000000000001</v>
      </c>
      <c r="O2754" s="85">
        <v>3.0326</v>
      </c>
      <c r="P2754" s="86">
        <f>IF(U:U="国开1",0.09/N2754+J2754,IF(U:U="国开3",0.14/N2754+J2754,IF(U:U="国开5",0.24/N2754+J2754,IF(U:U="国开7",0.24/N2754+J2754,IF(U:U="国开10",0.29/N2754+J2754,IF(U:U="口行1",0.08/N2754+J2754,IF(U:U="口行2",0.08/N2754+J2754,IF(U:U="口行3",0.08/N2754+J2754,IF(U:U="口行5",0.13/N2754+J2754,IF(U:U="口行7",0.13/N2754+J2754,IF(U:U="口行10",0.18/N2754+J2754,IF(U:U="农发1",0.09/N2754+J2754,IF(U:U="农发2",0.09/N2754+J2754,IF(U:U="农发3",0.09/N2754+J2754,IF(U:U="农发5",0.14/N2754+J2754,IF(U:U="农发7",0.19/N2754+J2754,IF(U:U="农发10",0.19/N2754+J2754,IF(U:U="农发20",0.24/N2754+J2754,IF(U:U="国债1",0.05/N2754+J2754,IF(U:U="国债2",0.05/N2754+J2754,IF(U:U="国债3",0.05/N2754+J2754,IF(U:U="国开0",0,IF(U:U="农发0",0,IF(U:U="国债0",0,IF(U:U="口行0",0,0.1/N2754+J2754)))))))))))))))))))))))))</f>
        <v>2.9822492856808283</v>
      </c>
      <c r="Q2754" s="87">
        <v>3.0150000000000001</v>
      </c>
      <c r="R2754" s="88">
        <f t="shared" si="115"/>
        <v>-5.0350714319171708</v>
      </c>
      <c r="S2754" s="88">
        <f t="shared" si="116"/>
        <v>-3.275071431917187</v>
      </c>
      <c r="U2754" s="1" t="str">
        <f>IF(I:I="国家开发银行","国开",IF(I:I="中国进出口银行","口行",IF(I:I="中国农业发展银行","农发","国债")))&amp;IF(G:G&lt;1,"0",G2754)</f>
        <v>农发10</v>
      </c>
    </row>
    <row r="2755" spans="1:24" ht="15.95" hidden="1" customHeight="1" x14ac:dyDescent="0.25">
      <c r="A2755" s="7" t="str">
        <f t="shared" ref="A2755:A2762" si="117">LEFT(B2755,IFERROR(FIND("X",B2755,7),FIND("Z",B2755,7))-1)&amp;".IB"</f>
        <v>200404.IB</v>
      </c>
      <c r="B2755" s="43" t="s">
        <v>596</v>
      </c>
      <c r="C2755" s="43" t="s">
        <v>597</v>
      </c>
      <c r="D2755" s="44">
        <v>43943</v>
      </c>
      <c r="E2755" s="44">
        <v>43945</v>
      </c>
      <c r="F2755" s="46">
        <v>100</v>
      </c>
      <c r="G2755" s="47">
        <v>10</v>
      </c>
      <c r="H2755" s="48" t="s">
        <v>12</v>
      </c>
      <c r="I2755" s="48" t="s">
        <v>41</v>
      </c>
      <c r="J2755" s="47">
        <v>2.9630000000000001</v>
      </c>
      <c r="K2755" s="30">
        <v>2.95</v>
      </c>
      <c r="L2755" s="47"/>
      <c r="M2755" s="47">
        <v>1.45</v>
      </c>
      <c r="N2755" s="84">
        <f>[1]!b_anal_modidura_cnbd(A2755,D2755,1)</f>
        <v>8.5292999999999992</v>
      </c>
      <c r="O2755" s="85">
        <f>[1]!b_anal_yield_cnbd(A2755,D2755-1,1)</f>
        <v>3.04</v>
      </c>
      <c r="P2755" s="86">
        <f>IF(U:U="国开1",0.09/N2755+J2755,IF(U:U="国开3",0.14/N2755+J2755,IF(U:U="国开5",0.24/N2755+J2755,IF(U:U="国开7",0.24/N2755+J2755,IF(U:U="国开10",0.29/N2755+J2755,IF(U:U="口行1",0.08/N2755+J2755,IF(U:U="口行2",0.08/N2755+J2755,IF(U:U="口行3",0.08/N2755+J2755,IF(U:U="口行5",0.13/N2755+J2755,IF(U:U="口行7",0.13/N2755+J2755,IF(U:U="口行10",0.18/N2755+J2755,IF(U:U="农发1",0.09/N2755+J2755,IF(U:U="农发2",0.09/N2755+J2755,IF(U:U="农发3",0.09/N2755+J2755,IF(U:U="农发5",0.14/N2755+J2755,IF(U:U="农发7",0.19/N2755+J2755,IF(U:U="农发10",0.19/N2755+J2755,IF(U:U="农发20",0.24/N2755+J2755,IF(U:U="国债1",0.05/N2755+J2755,IF(U:U="国债2",0.05/N2755+J2755,IF(U:U="国债3",0.05/N2755+J2755,IF(U:U="国开0",0,IF(U:U="农发0",0,IF(U:U="国债0",0,IF(U:U="口行0",0,0.1/N2755+J2755)))))))))))))))))))))))))</f>
        <v>2.985276153963397</v>
      </c>
      <c r="Q2755" s="87">
        <v>3.02</v>
      </c>
      <c r="R2755" s="88">
        <f t="shared" si="115"/>
        <v>-5.4723846036603074</v>
      </c>
      <c r="S2755" s="88">
        <f t="shared" si="116"/>
        <v>-3.4723846036603057</v>
      </c>
      <c r="U2755" s="1" t="str">
        <f>IF(I:I="国家开发银行","国开",IF(I:I="中国进出口银行","口行",IF(I:I="中国农业发展银行","农发","国债")))&amp;IF(G:G&lt;1,"0",G2755)</f>
        <v>农发10</v>
      </c>
    </row>
    <row r="2756" spans="1:24" ht="15.95" hidden="1" customHeight="1" x14ac:dyDescent="0.25">
      <c r="A2756" s="7" t="str">
        <f t="shared" si="117"/>
        <v>200404.IB</v>
      </c>
      <c r="B2756" s="43" t="s">
        <v>634</v>
      </c>
      <c r="C2756" s="43" t="s">
        <v>635</v>
      </c>
      <c r="D2756" s="44">
        <v>43950</v>
      </c>
      <c r="E2756" s="44">
        <v>43957</v>
      </c>
      <c r="F2756" s="46">
        <v>110</v>
      </c>
      <c r="G2756" s="47">
        <v>10</v>
      </c>
      <c r="H2756" s="48" t="s">
        <v>12</v>
      </c>
      <c r="I2756" s="48" t="s">
        <v>41</v>
      </c>
      <c r="J2756" s="47">
        <v>2.9485000000000001</v>
      </c>
      <c r="K2756" s="30">
        <v>2.98</v>
      </c>
      <c r="L2756" s="47"/>
      <c r="M2756" s="47">
        <v>2.83</v>
      </c>
      <c r="N2756" s="84">
        <f>[1]!b_anal_modidura_cnbd(A2756,D2756,1)</f>
        <v>8.5134000000000007</v>
      </c>
      <c r="O2756" s="85">
        <f>[1]!b_anal_yield_cnbd(A2756,D2756-1,1)</f>
        <v>2.99</v>
      </c>
      <c r="P2756" s="86">
        <f>IF(U:U="国开1",0.09/N2756+J2756,IF(U:U="国开3",0.14/N2756+J2756,IF(U:U="国开5",0.24/N2756+J2756,IF(U:U="国开7",0.24/N2756+J2756,IF(U:U="国开10",0.29/N2756+J2756,IF(U:U="口行1",0.08/N2756+J2756,IF(U:U="口行2",0.08/N2756+J2756,IF(U:U="口行3",0.08/N2756+J2756,IF(U:U="口行5",0.13/N2756+J2756,IF(U:U="口行7",0.13/N2756+J2756,IF(U:U="口行10",0.18/N2756+J2756,IF(U:U="农发1",0.09/N2756+J2756,IF(U:U="农发2",0.09/N2756+J2756,IF(U:U="农发3",0.09/N2756+J2756,IF(U:U="农发5",0.14/N2756+J2756,IF(U:U="农发7",0.19/N2756+J2756,IF(U:U="农发10",0.19/N2756+J2756,IF(U:U="农发20",0.24/N2756+J2756,IF(U:U="国债1",0.05/N2756+J2756,IF(U:U="国债2",0.05/N2756+J2756,IF(U:U="国债3",0.05/N2756+J2756,IF(U:U="国开0",0,IF(U:U="农发0",0,IF(U:U="国债0",0,IF(U:U="口行0",0,0.1/N2756+J2756)))))))))))))))))))))))))</f>
        <v>2.9708177578875654</v>
      </c>
      <c r="Q2756" s="87">
        <v>2.9849999999999999</v>
      </c>
      <c r="R2756" s="88">
        <f t="shared" si="115"/>
        <v>-1.91822421124348</v>
      </c>
      <c r="S2756" s="88">
        <f t="shared" si="116"/>
        <v>-1.4182242112434462</v>
      </c>
      <c r="U2756" s="1" t="str">
        <f>IF(I:I="国家开发银行","国开",IF(I:I="中国进出口银行","口行",IF(I:I="中国农业发展银行","农发","国债")))&amp;IF(G:G&lt;1,"0",G2756)</f>
        <v>农发10</v>
      </c>
    </row>
    <row r="2757" spans="1:24" ht="15.95" hidden="1" customHeight="1" x14ac:dyDescent="0.25">
      <c r="A2757" s="7" t="str">
        <f t="shared" si="117"/>
        <v>200404.IB</v>
      </c>
      <c r="B2757" s="43" t="s">
        <v>650</v>
      </c>
      <c r="C2757" s="43" t="s">
        <v>651</v>
      </c>
      <c r="D2757" s="44">
        <v>43957</v>
      </c>
      <c r="E2757" s="44">
        <v>43959</v>
      </c>
      <c r="F2757" s="46">
        <v>90</v>
      </c>
      <c r="G2757" s="47">
        <v>10</v>
      </c>
      <c r="H2757" s="48" t="s">
        <v>12</v>
      </c>
      <c r="I2757" s="48" t="s">
        <v>41</v>
      </c>
      <c r="J2757" s="47">
        <v>2.9963000000000002</v>
      </c>
      <c r="K2757" s="30">
        <v>2.83</v>
      </c>
      <c r="L2757" s="47"/>
      <c r="M2757" s="47">
        <v>1.1000000000000001</v>
      </c>
      <c r="N2757" s="84">
        <f>[1]!b_anal_modidura_cnbd(A2757,D2757,1)</f>
        <v>8.4870999999999999</v>
      </c>
      <c r="O2757" s="85">
        <f>[1]!b_anal_yield_cnbd(A2757,D2757-6,1)</f>
        <v>2.9849999999999999</v>
      </c>
      <c r="P2757" s="86">
        <f>IF(U:U="国开1",0.09/N2757+J2757,IF(U:U="国开3",0.14/N2757+J2757,IF(U:U="国开5",0.24/N2757+J2757,IF(U:U="国开7",0.24/N2757+J2757,IF(U:U="国开10",0.29/N2757+J2757,IF(U:U="口行1",0.08/N2757+J2757,IF(U:U="口行2",0.08/N2757+J2757,IF(U:U="口行3",0.08/N2757+J2757,IF(U:U="口行5",0.13/N2757+J2757,IF(U:U="口行7",0.13/N2757+J2757,IF(U:U="口行10",0.18/N2757+J2757,IF(U:U="农发1",0.09/N2757+J2757,IF(U:U="农发2",0.09/N2757+J2757,IF(U:U="农发3",0.09/N2757+J2757,IF(U:U="农发5",0.14/N2757+J2757,IF(U:U="农发7",0.19/N2757+J2757,IF(U:U="农发10",0.19/N2757+J2757,IF(U:U="农发20",0.24/N2757+J2757,IF(U:U="国债1",0.05/N2757+J2757,IF(U:U="国债2",0.05/N2757+J2757,IF(U:U="国债3",0.05/N2757+J2757,IF(U:U="国开0",0,IF(U:U="农发0",0,IF(U:U="国债0",0,IF(U:U="口行0",0,0.1/N2757+J2757)))))))))))))))))))))))))</f>
        <v>3.0186869166146271</v>
      </c>
      <c r="Q2757" s="87">
        <v>3.02</v>
      </c>
      <c r="R2757" s="88">
        <f t="shared" si="115"/>
        <v>3.3686916614627194</v>
      </c>
      <c r="S2757" s="88">
        <f t="shared" si="116"/>
        <v>-0.13130833853729484</v>
      </c>
      <c r="U2757" s="1" t="str">
        <f>IF(I:I="国家开发银行","国开",IF(I:I="中国进出口银行","口行",IF(I:I="中国农业发展银行","农发","国债")))&amp;IF(G:G&lt;1,"0",G2757)</f>
        <v>农发10</v>
      </c>
    </row>
    <row r="2758" spans="1:24" ht="15.95" hidden="1" customHeight="1" x14ac:dyDescent="0.25">
      <c r="A2758" s="7" t="str">
        <f t="shared" si="117"/>
        <v>200404.IB</v>
      </c>
      <c r="B2758" s="43" t="s">
        <v>711</v>
      </c>
      <c r="C2758" s="43" t="s">
        <v>712</v>
      </c>
      <c r="D2758" s="44">
        <v>43964</v>
      </c>
      <c r="E2758" s="44">
        <v>43966</v>
      </c>
      <c r="F2758" s="46">
        <v>107.1</v>
      </c>
      <c r="G2758" s="47">
        <v>10</v>
      </c>
      <c r="H2758" s="48" t="s">
        <v>12</v>
      </c>
      <c r="I2758" s="48" t="s">
        <v>41</v>
      </c>
      <c r="J2758" s="47">
        <v>3.1796000000000002</v>
      </c>
      <c r="K2758" s="30">
        <v>2.2999999999999998</v>
      </c>
      <c r="L2758" s="47"/>
      <c r="M2758" s="47">
        <v>2.89</v>
      </c>
      <c r="N2758" s="84">
        <f>[1]!b_anal_modidura_cnbd(A2758,D2758,1)</f>
        <v>8.4429999999999996</v>
      </c>
      <c r="O2758" s="85">
        <f>[1]!b_anal_yield_cnbd(A2758,D2758-1,1)</f>
        <v>3.19</v>
      </c>
      <c r="P2758" s="86">
        <f>IF(U:U="国开1",0.09/N2758+J2758,IF(U:U="国开3",0.14/N2758+J2758,IF(U:U="国开5",0.24/N2758+J2758,IF(U:U="国开7",0.24/N2758+J2758,IF(U:U="国开10",0.29/N2758+J2758,IF(U:U="口行1",0.08/N2758+J2758,IF(U:U="口行2",0.08/N2758+J2758,IF(U:U="口行3",0.08/N2758+J2758,IF(U:U="口行5",0.13/N2758+J2758,IF(U:U="口行7",0.13/N2758+J2758,IF(U:U="口行10",0.18/N2758+J2758,IF(U:U="农发1",0.09/N2758+J2758,IF(U:U="农发2",0.09/N2758+J2758,IF(U:U="农发3",0.09/N2758+J2758,IF(U:U="农发5",0.14/N2758+J2758,IF(U:U="农发7",0.19/N2758+J2758,IF(U:U="农发10",0.19/N2758+J2758,IF(U:U="农发20",0.24/N2758+J2758,IF(U:U="国债1",0.05/N2758+J2758,IF(U:U="国债2",0.05/N2758+J2758,IF(U:U="国债3",0.05/N2758+J2758,IF(U:U="国开0",0,IF(U:U="农发0",0,IF(U:U="国债0",0,IF(U:U="口行0",0,0.1/N2758+J2758)))))))))))))))))))))))))</f>
        <v>3.202103849342651</v>
      </c>
      <c r="Q2758" s="87">
        <v>3.2050000000000001</v>
      </c>
      <c r="R2758" s="88">
        <f t="shared" si="115"/>
        <v>1.2103849342651074</v>
      </c>
      <c r="S2758" s="88">
        <f t="shared" si="116"/>
        <v>-0.28961506573490503</v>
      </c>
      <c r="U2758" s="1" t="str">
        <f>IF(I:I="国家开发银行","国开",IF(I:I="中国进出口银行","口行",IF(I:I="中国农业发展银行","农发","国债")))&amp;IF(G:G&lt;1,"0",G2758)</f>
        <v>农发10</v>
      </c>
    </row>
    <row r="2759" spans="1:24" ht="15.95" hidden="1" customHeight="1" x14ac:dyDescent="0.25">
      <c r="A2759" s="7" t="str">
        <f t="shared" si="117"/>
        <v>200404.IB</v>
      </c>
      <c r="B2759" s="43" t="s">
        <v>751</v>
      </c>
      <c r="C2759" s="43" t="s">
        <v>752</v>
      </c>
      <c r="D2759" s="44">
        <v>43971</v>
      </c>
      <c r="E2759" s="44">
        <v>43973</v>
      </c>
      <c r="F2759" s="46">
        <v>105.5</v>
      </c>
      <c r="G2759" s="47">
        <v>10</v>
      </c>
      <c r="H2759" s="48" t="s">
        <v>12</v>
      </c>
      <c r="I2759" s="48" t="s">
        <v>41</v>
      </c>
      <c r="J2759" s="47">
        <v>3.1976</v>
      </c>
      <c r="K2759" s="30">
        <v>2.64</v>
      </c>
      <c r="L2759" s="47"/>
      <c r="M2759" s="47">
        <v>2.42</v>
      </c>
      <c r="N2759" s="84">
        <f>[1]!b_anal_modidura_cnbd(A2759,D2759,1)</f>
        <v>8.4207999999999998</v>
      </c>
      <c r="O2759" s="85">
        <f>[1]!b_anal_yield_cnbd(A2759,D2759-1,1)</f>
        <v>3.2599</v>
      </c>
      <c r="P2759" s="86">
        <f>IF(U:U="国开1",0.09/N2759+J2759,IF(U:U="国开3",0.14/N2759+J2759,IF(U:U="国开5",0.24/N2759+J2759,IF(U:U="国开7",0.24/N2759+J2759,IF(U:U="国开10",0.29/N2759+J2759,IF(U:U="口行1",0.08/N2759+J2759,IF(U:U="口行2",0.08/N2759+J2759,IF(U:U="口行3",0.08/N2759+J2759,IF(U:U="口行5",0.13/N2759+J2759,IF(U:U="口行7",0.13/N2759+J2759,IF(U:U="口行10",0.18/N2759+J2759,IF(U:U="农发1",0.09/N2759+J2759,IF(U:U="农发2",0.09/N2759+J2759,IF(U:U="农发3",0.09/N2759+J2759,IF(U:U="农发5",0.14/N2759+J2759,IF(U:U="农发7",0.19/N2759+J2759,IF(U:U="农发10",0.19/N2759+J2759,IF(U:U="农发20",0.24/N2759+J2759,IF(U:U="国债1",0.05/N2759+J2759,IF(U:U="国债2",0.05/N2759+J2759,IF(U:U="国债3",0.05/N2759+J2759,IF(U:U="国开0",0,IF(U:U="农发0",0,IF(U:U="国债0",0,IF(U:U="口行0",0,0.1/N2759+J2759)))))))))))))))))))))))))</f>
        <v>3.2201631768953067</v>
      </c>
      <c r="Q2759" s="87">
        <v>3.23</v>
      </c>
      <c r="R2759" s="88">
        <f t="shared" si="115"/>
        <v>-3.9736823104693286</v>
      </c>
      <c r="S2759" s="88">
        <f t="shared" si="116"/>
        <v>-0.98368231046932486</v>
      </c>
      <c r="U2759" s="1" t="str">
        <f>IF(I:I="国家开发银行","国开",IF(I:I="中国进出口银行","口行",IF(I:I="中国农业发展银行","农发","国债")))&amp;IF(G:G&lt;1,"0",G2759)</f>
        <v>农发10</v>
      </c>
    </row>
    <row r="2760" spans="1:24" ht="15.95" hidden="1" customHeight="1" x14ac:dyDescent="0.25">
      <c r="A2760" s="7" t="str">
        <f t="shared" si="117"/>
        <v>200404.IB</v>
      </c>
      <c r="B2760" s="43" t="s">
        <v>801</v>
      </c>
      <c r="C2760" s="43" t="s">
        <v>802</v>
      </c>
      <c r="D2760" s="44">
        <v>43978</v>
      </c>
      <c r="E2760" s="44">
        <v>43983</v>
      </c>
      <c r="F2760" s="46">
        <v>110</v>
      </c>
      <c r="G2760" s="47">
        <v>10</v>
      </c>
      <c r="H2760" s="48" t="s">
        <v>12</v>
      </c>
      <c r="I2760" s="48" t="s">
        <v>41</v>
      </c>
      <c r="J2760" s="47">
        <v>3.2528000000000001</v>
      </c>
      <c r="K2760" s="30">
        <v>4.43</v>
      </c>
      <c r="L2760" s="47"/>
      <c r="M2760" s="47">
        <v>1.1399999999999999</v>
      </c>
      <c r="N2760" s="84">
        <f>[1]!b_anal_modidura_cnbd(A2760,D2760,1)</f>
        <v>8.3965999999999994</v>
      </c>
      <c r="O2760" s="85">
        <f>[1]!b_anal_yield_cnbd(A2760,D2760-1,1)</f>
        <v>3.26</v>
      </c>
      <c r="P2760" s="86">
        <f>IF(U:U="国开1",0.09/N2760+J2760,IF(U:U="国开3",0.14/N2760+J2760,IF(U:U="国开5",0.24/N2760+J2760,IF(U:U="国开7",0.24/N2760+J2760,IF(U:U="国开10",0.29/N2760+J2760,IF(U:U="口行1",0.08/N2760+J2760,IF(U:U="口行2",0.08/N2760+J2760,IF(U:U="口行3",0.08/N2760+J2760,IF(U:U="口行5",0.13/N2760+J2760,IF(U:U="口行7",0.13/N2760+J2760,IF(U:U="口行10",0.18/N2760+J2760,IF(U:U="农发1",0.09/N2760+J2760,IF(U:U="农发2",0.09/N2760+J2760,IF(U:U="农发3",0.09/N2760+J2760,IF(U:U="农发5",0.14/N2760+J2760,IF(U:U="农发7",0.19/N2760+J2760,IF(U:U="农发10",0.19/N2760+J2760,IF(U:U="农发20",0.24/N2760+J2760,IF(U:U="国债1",0.05/N2760+J2760,IF(U:U="国债2",0.05/N2760+J2760,IF(U:U="国债3",0.05/N2760+J2760,IF(U:U="国开0",0,IF(U:U="农发0",0,IF(U:U="国债0",0,IF(U:U="口行0",0,0.1/N2760+J2760)))))))))))))))))))))))))</f>
        <v>3.2754282066550746</v>
      </c>
      <c r="Q2760" s="87">
        <v>3.28</v>
      </c>
      <c r="R2760" s="88">
        <f t="shared" si="115"/>
        <v>1.5428206655074828</v>
      </c>
      <c r="S2760" s="88">
        <f t="shared" si="116"/>
        <v>-0.45717933449251902</v>
      </c>
      <c r="U2760" s="1" t="str">
        <f>IF(I:I="国家开发银行","国开",IF(I:I="中国进出口银行","口行",IF(I:I="中国农业发展银行","农发","国债")))&amp;IF(G:G&lt;1,"0",G2760)</f>
        <v>农发10</v>
      </c>
    </row>
    <row r="2761" spans="1:24" ht="15.95" hidden="1" customHeight="1" x14ac:dyDescent="0.25">
      <c r="A2761" s="7" t="str">
        <f t="shared" si="117"/>
        <v>200404.IB</v>
      </c>
      <c r="B2761" s="43" t="s">
        <v>844</v>
      </c>
      <c r="C2761" s="43" t="s">
        <v>845</v>
      </c>
      <c r="D2761" s="44">
        <v>43985</v>
      </c>
      <c r="E2761" s="44">
        <v>43987</v>
      </c>
      <c r="F2761" s="46">
        <v>100</v>
      </c>
      <c r="G2761" s="47">
        <v>10</v>
      </c>
      <c r="H2761" s="48" t="s">
        <v>12</v>
      </c>
      <c r="I2761" s="48" t="s">
        <v>41</v>
      </c>
      <c r="J2761" s="47">
        <v>3.3723000000000001</v>
      </c>
      <c r="K2761" s="30">
        <v>4.88</v>
      </c>
      <c r="L2761" s="47"/>
      <c r="M2761" s="47">
        <v>1.27</v>
      </c>
      <c r="N2761" s="84">
        <f>[1]!b_anal_modidura_cnbd(A2761,D2761,1)</f>
        <v>8.3618000000000006</v>
      </c>
      <c r="O2761" s="85">
        <f>[1]!b_anal_yield_cnbd(A2761,D2761-1,1)</f>
        <v>3.3561999999999999</v>
      </c>
      <c r="P2761" s="86">
        <f>IF(U:U="国开1",0.09/N2761+J2761,IF(U:U="国开3",0.14/N2761+J2761,IF(U:U="国开5",0.24/N2761+J2761,IF(U:U="国开7",0.24/N2761+J2761,IF(U:U="国开10",0.29/N2761+J2761,IF(U:U="口行1",0.08/N2761+J2761,IF(U:U="口行2",0.08/N2761+J2761,IF(U:U="口行3",0.08/N2761+J2761,IF(U:U="口行5",0.13/N2761+J2761,IF(U:U="口行7",0.13/N2761+J2761,IF(U:U="口行10",0.18/N2761+J2761,IF(U:U="农发1",0.09/N2761+J2761,IF(U:U="农发2",0.09/N2761+J2761,IF(U:U="农发3",0.09/N2761+J2761,IF(U:U="农发5",0.14/N2761+J2761,IF(U:U="农发7",0.19/N2761+J2761,IF(U:U="农发10",0.19/N2761+J2761,IF(U:U="农发20",0.24/N2761+J2761,IF(U:U="国债1",0.05/N2761+J2761,IF(U:U="国债2",0.05/N2761+J2761,IF(U:U="国债3",0.05/N2761+J2761,IF(U:U="国开0",0,IF(U:U="农发0",0,IF(U:U="国债0",0,IF(U:U="口行0",0,0.1/N2761+J2761)))))))))))))))))))))))))</f>
        <v>3.3950223803487289</v>
      </c>
      <c r="Q2761" s="87">
        <v>3.4</v>
      </c>
      <c r="R2761" s="88">
        <f t="shared" si="115"/>
        <v>3.8822380348729091</v>
      </c>
      <c r="S2761" s="88">
        <f t="shared" si="116"/>
        <v>-0.49776196512709703</v>
      </c>
      <c r="U2761" s="1" t="str">
        <f>IF(I:I="国家开发银行","国开",IF(I:I="中国进出口银行","口行",IF(I:I="中国农业发展银行","农发","国债")))&amp;IF(G:G&lt;1,"0",G2761)</f>
        <v>农发10</v>
      </c>
    </row>
    <row r="2762" spans="1:24" ht="15.95" hidden="1" customHeight="1" x14ac:dyDescent="0.25">
      <c r="A2762" s="7" t="str">
        <f t="shared" si="117"/>
        <v>200404.IB</v>
      </c>
      <c r="B2762" s="35" t="s">
        <v>984</v>
      </c>
      <c r="C2762" s="35" t="s">
        <v>985</v>
      </c>
      <c r="D2762" s="39">
        <v>43992</v>
      </c>
      <c r="E2762" s="39">
        <v>43994</v>
      </c>
      <c r="F2762" s="40">
        <v>60</v>
      </c>
      <c r="G2762" s="30">
        <v>10</v>
      </c>
      <c r="H2762" s="29" t="s">
        <v>12</v>
      </c>
      <c r="I2762" s="29" t="s">
        <v>41</v>
      </c>
      <c r="J2762" s="30">
        <v>3.3626</v>
      </c>
      <c r="K2762" s="30">
        <v>4.07</v>
      </c>
      <c r="L2762" s="30"/>
      <c r="M2762" s="30">
        <v>1.79</v>
      </c>
      <c r="N2762" s="84">
        <f>[1]!b_anal_modidura_cnbd(A2762,D2762,1)</f>
        <v>8.3431999999999995</v>
      </c>
      <c r="O2762" s="85">
        <f>[1]!b_anal_yield_cnbd(A2762,D2762-1,1)</f>
        <v>3.3999000000000001</v>
      </c>
      <c r="P2762" s="86">
        <f>IF(U:U="国开1",0.09/N2762+J2762,IF(U:U="国开3",0.14/N2762+J2762,IF(U:U="国开5",0.24/N2762+J2762,IF(U:U="国开7",0.24/N2762+J2762,IF(U:U="国开10",0.29/N2762+J2762,IF(U:U="口行1",0.08/N2762+J2762,IF(U:U="口行2",0.08/N2762+J2762,IF(U:U="口行3",0.08/N2762+J2762,IF(U:U="口行5",0.13/N2762+J2762,IF(U:U="口行7",0.13/N2762+J2762,IF(U:U="口行10",0.18/N2762+J2762,IF(U:U="农发1",0.09/N2762+J2762,IF(U:U="农发2",0.09/N2762+J2762,IF(U:U="农发3",0.09/N2762+J2762,IF(U:U="农发5",0.14/N2762+J2762,IF(U:U="农发7",0.19/N2762+J2762,IF(U:U="农发10",0.19/N2762+J2762,IF(U:U="农发20",0.24/N2762+J2762,IF(U:U="国债1",0.05/N2762+J2762,IF(U:U="国债2",0.05/N2762+J2762,IF(U:U="国债3",0.05/N2762+J2762,IF(U:U="国开0",0,IF(U:U="农发0",0,IF(U:U="国债0",0,IF(U:U="口行0",0,0.1/N2762+J2762)))))))))))))))))))))))))</f>
        <v>3.3853730367245181</v>
      </c>
      <c r="Q2762" s="87">
        <v>3.41</v>
      </c>
      <c r="R2762" s="88">
        <f t="shared" si="115"/>
        <v>-1.4526963275482085</v>
      </c>
      <c r="S2762" s="88">
        <f t="shared" si="116"/>
        <v>-2.4626963275482083</v>
      </c>
      <c r="U2762" s="1" t="str">
        <f>IF(I:I="国家开发银行","国开",IF(I:I="中国进出口银行","口行",IF(I:I="中国农业发展银行","农发","国债")))&amp;IF(G:G&lt;1,"0",G2762)</f>
        <v>农发10</v>
      </c>
    </row>
    <row r="2763" spans="1:24" ht="15.95" hidden="1" customHeight="1" x14ac:dyDescent="0.25">
      <c r="A2763" s="79" t="s">
        <v>1151</v>
      </c>
      <c r="B2763" s="35" t="s">
        <v>1111</v>
      </c>
      <c r="C2763" s="35" t="s">
        <v>1112</v>
      </c>
      <c r="D2763" s="39">
        <v>43999</v>
      </c>
      <c r="E2763" s="39">
        <v>44001</v>
      </c>
      <c r="F2763" s="40">
        <v>90</v>
      </c>
      <c r="G2763" s="30">
        <v>10</v>
      </c>
      <c r="H2763" s="29" t="s">
        <v>12</v>
      </c>
      <c r="I2763" s="29" t="s">
        <v>41</v>
      </c>
      <c r="J2763" s="30">
        <v>3.3763999999999998</v>
      </c>
      <c r="K2763" s="30">
        <v>3.11</v>
      </c>
      <c r="L2763" s="30"/>
      <c r="M2763" s="30">
        <v>3.56</v>
      </c>
      <c r="N2763" s="84">
        <f>[1]!b_anal_modidura_cnbd(A2763,E2763,1)</f>
        <v>8.3179999999999996</v>
      </c>
      <c r="O2763" s="85">
        <f>[1]!b_anal_yield_cnbd(A2763,D2763-1,1)</f>
        <v>3.37</v>
      </c>
      <c r="P2763" s="86">
        <f>IF(U:U="国开1",0.09/N2763+J2763,IF(U:U="国开3",0.14/N2763+J2763,IF(U:U="国开5",0.24/N2763+J2763,IF(U:U="国开7",0.24/N2763+J2763,IF(U:U="国开10",0.29/N2763+J2763,IF(U:U="口行1",0.08/N2763+J2763,IF(U:U="口行2",0.08/N2763+J2763,IF(U:U="口行3",0.08/N2763+J2763,IF(U:U="口行5",0.13/N2763+J2763,IF(U:U="口行7",0.13/N2763+J2763,IF(U:U="口行10",0.18/N2763+J2763,IF(U:U="农发1",0.09/N2763+J2763,IF(U:U="农发2",0.09/N2763+J2763,IF(U:U="农发3",0.09/N2763+J2763,IF(U:U="农发5",0.14/N2763+J2763,IF(U:U="农发7",0.19/N2763+J2763,IF(U:U="农发10",0.19/N2763+J2763,IF(U:U="农发20",0.24/N2763+J2763,IF(U:U="国债1",0.05/N2763+J2763,IF(U:U="国债2",0.05/N2763+J2763,IF(U:U="国债3",0.05/N2763+J2763,IF(U:U="国开0",0,IF(U:U="农发0",0,IF(U:U="国债0",0,IF(U:U="口行0",0,0.1/N2763+J2763)))))))))))))))))))))))))</f>
        <v>3.3992420293339745</v>
      </c>
      <c r="Q2763" s="87">
        <v>3.39</v>
      </c>
      <c r="R2763" s="88">
        <f t="shared" si="115"/>
        <v>2.9242029333974351</v>
      </c>
      <c r="S2763" s="88">
        <f t="shared" si="116"/>
        <v>0.92420293339743331</v>
      </c>
      <c r="U2763" s="1" t="str">
        <f>IF(I:I="国家开发银行","国开",IF(I:I="中国进出口银行","口行",IF(I:I="中国农业发展银行","农发","国债")))&amp;IF(G:G&lt;1,"0",G2763)</f>
        <v>农发10</v>
      </c>
      <c r="W2763" s="1"/>
      <c r="X2763" s="1"/>
    </row>
    <row r="2764" spans="1:24" ht="15.95" hidden="1" customHeight="1" x14ac:dyDescent="0.25">
      <c r="A2764" s="7" t="s">
        <v>1146</v>
      </c>
      <c r="B2764" s="43" t="s">
        <v>1113</v>
      </c>
      <c r="C2764" s="43" t="s">
        <v>1114</v>
      </c>
      <c r="D2764" s="44">
        <v>43999</v>
      </c>
      <c r="E2764" s="44">
        <v>44001</v>
      </c>
      <c r="F2764" s="46">
        <v>20</v>
      </c>
      <c r="G2764" s="47">
        <v>10</v>
      </c>
      <c r="H2764" s="48" t="s">
        <v>12</v>
      </c>
      <c r="I2764" s="48" t="s">
        <v>41</v>
      </c>
      <c r="J2764" s="47">
        <v>3.0587</v>
      </c>
      <c r="K2764" s="30">
        <v>5.33</v>
      </c>
      <c r="L2764" s="47"/>
      <c r="M2764" s="47">
        <v>1</v>
      </c>
      <c r="N2764" s="84">
        <f>[1]!b_anal_modidura_cnbd(A2764,E2764,1)</f>
        <v>4.2012999999999998</v>
      </c>
      <c r="O2764" s="85">
        <f>[1]!b_anal_yield_cnbd(A2764,D2764-1,1)</f>
        <v>3.0796999999999999</v>
      </c>
      <c r="P2764" s="86">
        <f>IF(U:U="国开1",0.09/N2764+J2764,IF(U:U="国开3",0.14/N2764+J2764,IF(U:U="国开5",0.24/N2764+J2764,IF(U:U="国开7",0.24/N2764+J2764,IF(U:U="国开10",0.29/N2764+J2764,IF(U:U="口行1",0.08/N2764+J2764,IF(U:U="口行2",0.08/N2764+J2764,IF(U:U="口行3",0.08/N2764+J2764,IF(U:U="口行5",0.13/N2764+J2764,IF(U:U="口行7",0.13/N2764+J2764,IF(U:U="口行10",0.18/N2764+J2764,IF(U:U="农发1",0.09/N2764+J2764,IF(U:U="农发2",0.09/N2764+J2764,IF(U:U="农发3",0.09/N2764+J2764,IF(U:U="农发5",0.14/N2764+J2764,IF(U:U="农发7",0.19/N2764+J2764,IF(U:U="农发10",0.19/N2764+J2764,IF(U:U="农发20",0.24/N2764+J2764,IF(U:U="国债1",0.05/N2764+J2764,IF(U:U="国债2",0.05/N2764+J2764,IF(U:U="国债3",0.05/N2764+J2764,IF(U:U="国开0",0,IF(U:U="农发0",0,IF(U:U="国债0",0,IF(U:U="口行0",0,0.1/N2764+J2764)))))))))))))))))))))))))</f>
        <v>3.1039240973032158</v>
      </c>
      <c r="Q2764" s="87">
        <v>3.0796999999999999</v>
      </c>
      <c r="R2764" s="88">
        <f t="shared" si="115"/>
        <v>2.4224097303215952</v>
      </c>
      <c r="S2764" s="88">
        <f t="shared" si="116"/>
        <v>2.4224097303215952</v>
      </c>
      <c r="U2764" s="1" t="str">
        <f>IF(I:I="国家开发银行","国开",IF(I:I="中国进出口银行","口行",IF(I:I="中国农业发展银行","农发","国债")))&amp;IF(G:G&lt;1,"0",G2764)</f>
        <v>农发10</v>
      </c>
      <c r="W2764" s="1"/>
      <c r="X2764" s="1"/>
    </row>
    <row r="2765" spans="1:24" ht="15.95" hidden="1" customHeight="1" x14ac:dyDescent="0.25">
      <c r="A2765" s="7" t="s">
        <v>555</v>
      </c>
      <c r="B2765" s="35" t="s">
        <v>1190</v>
      </c>
      <c r="C2765" s="35" t="s">
        <v>1191</v>
      </c>
      <c r="D2765" s="39">
        <v>44006</v>
      </c>
      <c r="E2765" s="39">
        <v>44011</v>
      </c>
      <c r="F2765" s="40">
        <v>100</v>
      </c>
      <c r="G2765" s="30">
        <v>10</v>
      </c>
      <c r="H2765" s="29" t="s">
        <v>12</v>
      </c>
      <c r="I2765" s="29" t="s">
        <v>41</v>
      </c>
      <c r="J2765" s="30">
        <v>3.4073000000000002</v>
      </c>
      <c r="K2765" s="30">
        <v>4.51</v>
      </c>
      <c r="L2765" s="30"/>
      <c r="M2765" s="30">
        <v>1.44</v>
      </c>
      <c r="N2765" s="84">
        <v>8.2988999999999997</v>
      </c>
      <c r="O2765" s="85">
        <f>[1]!b_anal_yield_cnbd(A2765,D2765-1,1)</f>
        <v>3.4599000000000002</v>
      </c>
      <c r="P2765" s="86">
        <f>IF(U:U="国开1",0.09/N2765+J2765,IF(U:U="国开3",0.14/N2765+J2765,IF(U:U="国开5",0.24/N2765+J2765,IF(U:U="国开7",0.24/N2765+J2765,IF(U:U="国开10",0.29/N2765+J2765,IF(U:U="口行1",0.08/N2765+J2765,IF(U:U="口行2",0.08/N2765+J2765,IF(U:U="口行3",0.08/N2765+J2765,IF(U:U="口行5",0.13/N2765+J2765,IF(U:U="口行7",0.13/N2765+J2765,IF(U:U="口行10",0.18/N2765+J2765,IF(U:U="农发1",0.09/N2765+J2765,IF(U:U="农发2",0.09/N2765+J2765,IF(U:U="农发3",0.09/N2765+J2765,IF(U:U="农发5",0.14/N2765+J2765,IF(U:U="农发7",0.19/N2765+J2765,IF(U:U="农发10",0.19/N2765+J2765,IF(U:U="农发20",0.24/N2765+J2765,IF(U:U="国债1",0.05/N2765+J2765,IF(U:U="国债2",0.05/N2765+J2765,IF(U:U="国债3",0.05/N2765+J2765,IF(U:U="国开0",0,IF(U:U="农发0",0,IF(U:U="国债0",0,IF(U:U="口行0",0,0.1/N2765+J2765)))))))))))))))))))))))))</f>
        <v>3.4301946004892216</v>
      </c>
      <c r="Q2765" s="87">
        <v>3.42</v>
      </c>
      <c r="R2765" s="88">
        <f t="shared" si="115"/>
        <v>-2.9705399510778552</v>
      </c>
      <c r="S2765" s="88">
        <f t="shared" si="116"/>
        <v>1.0194600489221717</v>
      </c>
      <c r="U2765" s="1" t="str">
        <f>IF(I:I="国家开发银行","国开",IF(I:I="中国进出口银行","口行",IF(I:I="中国农业发展银行","农发","国债")))&amp;IF(G:G&lt;1,"0",G2765)</f>
        <v>农发10</v>
      </c>
      <c r="W2765" s="1"/>
      <c r="X2765" s="1"/>
    </row>
    <row r="2766" spans="1:24" ht="15.95" hidden="1" customHeight="1" x14ac:dyDescent="0.25">
      <c r="A2766" s="7" t="str">
        <f>B2766</f>
        <v>200001.IB</v>
      </c>
      <c r="B2766" s="35" t="s">
        <v>1043</v>
      </c>
      <c r="C2766" s="43" t="s">
        <v>52</v>
      </c>
      <c r="D2766" s="44">
        <v>43838</v>
      </c>
      <c r="E2766" s="44">
        <v>43839</v>
      </c>
      <c r="F2766" s="46">
        <v>210</v>
      </c>
      <c r="G2766" s="47">
        <v>1</v>
      </c>
      <c r="H2766" s="48" t="s">
        <v>25</v>
      </c>
      <c r="I2766" s="48" t="s">
        <v>31</v>
      </c>
      <c r="J2766" s="49">
        <f>[1]!b_info_couponrate(B2766)</f>
        <v>2.25</v>
      </c>
      <c r="K2766" s="30">
        <v>3.52</v>
      </c>
      <c r="L2766" s="47">
        <v>2.2999999999999998</v>
      </c>
      <c r="M2766" s="47">
        <v>6.01</v>
      </c>
      <c r="N2766" s="84">
        <f>[1]!b_anal_modidura_cnbd(A2766,E2766,1)</f>
        <v>0.97750000000000004</v>
      </c>
      <c r="O2766" s="85">
        <v>2.4272</v>
      </c>
      <c r="P2766" s="86">
        <f>IF(U:U="国开1",0.09/N2766+J2766,IF(U:U="国开3",0.14/N2766+J2766,IF(U:U="国开5",0.24/N2766+J2766,IF(U:U="国开7",0.24/N2766+J2766,IF(U:U="国开10",0.29/N2766+J2766,IF(U:U="口行1",0.08/N2766+J2766,IF(U:U="口行2",0.08/N2766+J2766,IF(U:U="口行3",0.08/N2766+J2766,IF(U:U="口行5",0.13/N2766+J2766,IF(U:U="口行7",0.13/N2766+J2766,IF(U:U="口行10",0.18/N2766+J2766,IF(U:U="农发1",0.09/N2766+J2766,IF(U:U="农发2",0.09/N2766+J2766,IF(U:U="农发3",0.09/N2766+J2766,IF(U:U="农发5",0.14/N2766+J2766,IF(U:U="农发7",0.19/N2766+J2766,IF(U:U="农发10",0.19/N2766+J2766,IF(U:U="农发20",0.24/N2766+J2766,IF(U:U="国债1",0.05/N2766+L2766,IF(U:U="国债2",0.05/N2766+L2766,IF(U:U="国债3",0.05/N2766+L2766,IF(U:U="国开0",0,IF(U:U="农发0",0,IF(U:U="国债0",0,IF(U:U="口行0",0,0.1/N2766+J2766)))))))))))))))))))))))))</f>
        <v>2.3511508951406648</v>
      </c>
      <c r="Q2766" s="87">
        <v>2.35</v>
      </c>
      <c r="R2766" s="88">
        <f t="shared" si="115"/>
        <v>-7.6049104859335248</v>
      </c>
      <c r="S2766" s="88">
        <f t="shared" si="116"/>
        <v>0.11508951406646872</v>
      </c>
      <c r="U2766" s="1" t="str">
        <f>IF(I:I="国家开发银行","国开",IF(I:I="中国进出口银行","口行",IF(I:I="中国农业发展银行","农发","国债")))&amp;IF(G:G&lt;1,"0",G2766)</f>
        <v>国债1</v>
      </c>
      <c r="W2766" s="1"/>
      <c r="X2766" s="1"/>
    </row>
    <row r="2767" spans="1:24" ht="15.95" hidden="1" customHeight="1" x14ac:dyDescent="0.25">
      <c r="A2767" s="7" t="str">
        <f>LEFT(B2767,IFERROR(FIND("X",B2767,7),FIND("Z",B2767,7))-1)&amp;".IB"</f>
        <v>200001.IB</v>
      </c>
      <c r="B2767" s="43" t="s">
        <v>208</v>
      </c>
      <c r="C2767" s="43" t="s">
        <v>209</v>
      </c>
      <c r="D2767" s="44">
        <v>43880</v>
      </c>
      <c r="E2767" s="44">
        <v>43881</v>
      </c>
      <c r="F2767" s="46">
        <v>260</v>
      </c>
      <c r="G2767" s="47">
        <v>1</v>
      </c>
      <c r="H2767" s="48" t="s">
        <v>25</v>
      </c>
      <c r="I2767" s="48" t="s">
        <v>31</v>
      </c>
      <c r="J2767" s="47">
        <v>1.8567</v>
      </c>
      <c r="K2767" s="30">
        <v>2.5</v>
      </c>
      <c r="L2767" s="47">
        <v>1.9440999999999999</v>
      </c>
      <c r="M2767" s="47">
        <v>8.59</v>
      </c>
      <c r="N2767" s="84">
        <f>[1]!b_anal_modidura_cnbd(A2767,D2767,1)</f>
        <v>0.87280000000000002</v>
      </c>
      <c r="O2767" s="85">
        <f>[1]!b_anal_yield_cnbd(A2767,D2767-1,1)</f>
        <v>1.9602999999999999</v>
      </c>
      <c r="P2767" s="86">
        <f>IF(U:U="国开1",0.09/N2767+J2767,IF(U:U="国开3",0.14/N2767+J2767,IF(U:U="国开5",0.24/N2767+J2767,IF(U:U="国开7",0.24/N2767+J2767,IF(U:U="国开10",0.29/N2767+J2767,IF(U:U="口行1",0.08/N2767+J2767,IF(U:U="口行2",0.08/N2767+J2767,IF(U:U="口行3",0.08/N2767+J2767,IF(U:U="口行5",0.13/N2767+J2767,IF(U:U="口行7",0.13/N2767+J2767,IF(U:U="口行10",0.18/N2767+J2767,IF(U:U="农发1",0.09/N2767+J2767,IF(U:U="农发2",0.09/N2767+J2767,IF(U:U="农发3",0.09/N2767+J2767,IF(U:U="农发5",0.14/N2767+J2767,IF(U:U="农发7",0.19/N2767+J2767,IF(U:U="农发10",0.19/N2767+J2767,IF(U:U="农发20",0.24/N2767+J2767,IF(U:U="国债1",0.05/N2767+L2767,IF(U:U="国债2",0.05/N2767+L2767,IF(U:U="国债3",0.05/N2767+L2767,IF(U:U="国开0",0,IF(U:U="农发0",0,IF(U:U="国债0",0,IF(U:U="口行0",0,0.1/N2767+J2767)))))))))))))))))))))))))</f>
        <v>2.0013868927589367</v>
      </c>
      <c r="Q2767" s="87">
        <v>1.96</v>
      </c>
      <c r="R2767" s="88">
        <f t="shared" si="115"/>
        <v>4.1086892758936733</v>
      </c>
      <c r="S2767" s="88">
        <f t="shared" si="116"/>
        <v>4.13868927589367</v>
      </c>
      <c r="U2767" s="1" t="str">
        <f>IF(I:I="国家开发银行","国开",IF(I:I="中国进出口银行","口行",IF(I:I="中国农业发展银行","农发","国债")))&amp;IF(G:G&lt;1,"0",G2767)</f>
        <v>国债1</v>
      </c>
      <c r="W2767" s="1"/>
      <c r="X2767" s="1"/>
    </row>
    <row r="2768" spans="1:24" ht="15.95" hidden="1" customHeight="1" x14ac:dyDescent="0.25">
      <c r="A2768" s="7" t="str">
        <f>LEFT(B2768,IFERROR(FIND("X",B2768,7),FIND("Z",B2768,7))-1)&amp;".IB"</f>
        <v>200001.IB</v>
      </c>
      <c r="B2768" s="43" t="s">
        <v>374</v>
      </c>
      <c r="C2768" s="43" t="s">
        <v>375</v>
      </c>
      <c r="D2768" s="44">
        <v>43908</v>
      </c>
      <c r="E2768" s="44">
        <v>43909</v>
      </c>
      <c r="F2768" s="46">
        <v>430</v>
      </c>
      <c r="G2768" s="47">
        <v>1</v>
      </c>
      <c r="H2768" s="48" t="s">
        <v>25</v>
      </c>
      <c r="I2768" s="48" t="s">
        <v>31</v>
      </c>
      <c r="J2768" s="47">
        <v>1.8783000000000001</v>
      </c>
      <c r="K2768" s="30">
        <v>2.52</v>
      </c>
      <c r="L2768" s="47">
        <v>1.9406000000000001</v>
      </c>
      <c r="M2768" s="47">
        <v>1.44</v>
      </c>
      <c r="N2768" s="84">
        <f>[1]!b_anal_modidura_cnbd(A2768,D2768,1)</f>
        <v>0.79869999999999997</v>
      </c>
      <c r="O2768" s="85">
        <f>[1]!b_anal_yield_cnbd(A2768,D2768-1,1)</f>
        <v>1.9376</v>
      </c>
      <c r="P2768" s="86">
        <f>IF(U:U="国开1",0.09/N2768+J2768,IF(U:U="国开3",0.14/N2768+J2768,IF(U:U="国开5",0.24/N2768+J2768,IF(U:U="国开7",0.24/N2768+J2768,IF(U:U="国开10",0.29/N2768+J2768,IF(U:U="口行1",0.08/N2768+J2768,IF(U:U="口行2",0.08/N2768+J2768,IF(U:U="口行3",0.08/N2768+J2768,IF(U:U="口行5",0.13/N2768+J2768,IF(U:U="口行7",0.13/N2768+J2768,IF(U:U="口行10",0.18/N2768+J2768,IF(U:U="农发1",0.09/N2768+J2768,IF(U:U="农发2",0.09/N2768+J2768,IF(U:U="农发3",0.09/N2768+J2768,IF(U:U="农发5",0.14/N2768+J2768,IF(U:U="农发7",0.19/N2768+J2768,IF(U:U="农发10",0.19/N2768+J2768,IF(U:U="农发20",0.24/N2768+J2768,IF(U:U="国债1",0.05/N2768+L2768,IF(U:U="国债2",0.05/N2768+L2768,IF(U:U="国债3",0.05/N2768+L2768,IF(U:U="国开0",0,IF(U:U="农发0",0,IF(U:U="国债0",0,IF(U:U="口行0",0,0.1/N2768+J2768)))))))))))))))))))))))))</f>
        <v>2.0032017278076877</v>
      </c>
      <c r="Q2768" s="87">
        <v>1.92</v>
      </c>
      <c r="R2768" s="88">
        <f t="shared" si="115"/>
        <v>6.5601727807687693</v>
      </c>
      <c r="S2768" s="88">
        <f t="shared" si="116"/>
        <v>8.3201727807687753</v>
      </c>
      <c r="U2768" s="1" t="str">
        <f>IF(I:I="国家开发银行","国开",IF(I:I="中国进出口银行","口行",IF(I:I="中国农业发展银行","农发","国债")))&amp;IF(G:G&lt;1,"0",G2768)</f>
        <v>国债1</v>
      </c>
      <c r="W2768" s="1"/>
      <c r="X2768" s="1"/>
    </row>
    <row r="2769" spans="1:24" ht="15.95" hidden="1" customHeight="1" x14ac:dyDescent="0.25">
      <c r="A2769" s="7" t="str">
        <f>LEFT(B2769,IFERROR(FIND("X",B2769,7),FIND("Z",B2769,7))-1)&amp;".IB"</f>
        <v>200001.IB</v>
      </c>
      <c r="B2769" s="43" t="s">
        <v>553</v>
      </c>
      <c r="C2769" s="43" t="s">
        <v>554</v>
      </c>
      <c r="D2769" s="44">
        <v>43936</v>
      </c>
      <c r="E2769" s="44">
        <v>43937</v>
      </c>
      <c r="F2769" s="46">
        <v>500</v>
      </c>
      <c r="G2769" s="47">
        <v>1</v>
      </c>
      <c r="H2769" s="48" t="s">
        <v>25</v>
      </c>
      <c r="I2769" s="48" t="s">
        <v>31</v>
      </c>
      <c r="J2769" s="47">
        <v>1.1333</v>
      </c>
      <c r="K2769" s="30">
        <v>2.2000000000000002</v>
      </c>
      <c r="L2769" s="47">
        <v>1.1991000000000001</v>
      </c>
      <c r="M2769" s="47">
        <v>8.6300000000000008</v>
      </c>
      <c r="N2769" s="84">
        <f>[1]!b_anal_modidura_cnbd(A2769,D2769,1)</f>
        <v>0.72860000000000003</v>
      </c>
      <c r="O2769" s="85">
        <f>[1]!b_anal_yield_cnbd(A2769,D2769-1,1)</f>
        <v>1.1688000000000001</v>
      </c>
      <c r="P2769" s="86">
        <f>IF(U:U="国开1",0.09/N2769+J2769,IF(U:U="国开3",0.14/N2769+J2769,IF(U:U="国开5",0.24/N2769+J2769,IF(U:U="国开7",0.24/N2769+J2769,IF(U:U="国开10",0.29/N2769+J2769,IF(U:U="口行1",0.08/N2769+J2769,IF(U:U="口行2",0.08/N2769+J2769,IF(U:U="口行3",0.08/N2769+J2769,IF(U:U="口行5",0.13/N2769+J2769,IF(U:U="口行7",0.13/N2769+J2769,IF(U:U="口行10",0.18/N2769+J2769,IF(U:U="农发1",0.09/N2769+J2769,IF(U:U="农发2",0.09/N2769+J2769,IF(U:U="农发3",0.09/N2769+J2769,IF(U:U="农发5",0.14/N2769+J2769,IF(U:U="农发7",0.19/N2769+J2769,IF(U:U="农发10",0.19/N2769+J2769,IF(U:U="农发20",0.24/N2769+J2769,IF(U:U="国债1",0.05/N2769+L2769,IF(U:U="国债2",0.05/N2769+L2769,IF(U:U="国债3",0.05/N2769+L2769,IF(U:U="国开0",0,IF(U:U="农发0",0,IF(U:U="国债0",0,IF(U:U="口行0",0,0.1/N2769+J2769)))))))))))))))))))))))))</f>
        <v>1.2677247598133408</v>
      </c>
      <c r="Q2769" s="87">
        <v>1.1599999999999999</v>
      </c>
      <c r="R2769" s="88">
        <f t="shared" si="115"/>
        <v>9.8924759813340692</v>
      </c>
      <c r="S2769" s="88">
        <f t="shared" si="116"/>
        <v>10.772475981334084</v>
      </c>
      <c r="U2769" s="1" t="str">
        <f>IF(I:I="国家开发银行","国开",IF(I:I="中国进出口银行","口行",IF(I:I="中国农业发展银行","农发","国债")))&amp;IF(G:G&lt;1,"0",G2769)</f>
        <v>国债1</v>
      </c>
      <c r="W2769" s="1"/>
      <c r="X2769" s="1"/>
    </row>
    <row r="2770" spans="1:24" ht="15.95" hidden="1" customHeight="1" x14ac:dyDescent="0.25">
      <c r="A2770" s="7" t="str">
        <f>LEFT(B2770,IFERROR(FIND("X",B2770,7),FIND("Z",B2770,7))-1)&amp;".IB"</f>
        <v>200001.IB</v>
      </c>
      <c r="B2770" s="43" t="s">
        <v>755</v>
      </c>
      <c r="C2770" s="43" t="s">
        <v>756</v>
      </c>
      <c r="D2770" s="44">
        <v>43971</v>
      </c>
      <c r="E2770" s="44">
        <v>43972</v>
      </c>
      <c r="F2770" s="46">
        <v>650.5</v>
      </c>
      <c r="G2770" s="47">
        <v>1</v>
      </c>
      <c r="H2770" s="48" t="s">
        <v>25</v>
      </c>
      <c r="I2770" s="48" t="s">
        <v>31</v>
      </c>
      <c r="J2770" s="47">
        <v>1.2899</v>
      </c>
      <c r="K2770" s="30">
        <v>1.82</v>
      </c>
      <c r="L2770" s="47">
        <v>1.4105000000000001</v>
      </c>
      <c r="M2770" s="47">
        <v>1.04</v>
      </c>
      <c r="N2770" s="84">
        <f>[1]!b_anal_modidura_cnbd(A2770,D2770,1)</f>
        <v>0.63380000000000003</v>
      </c>
      <c r="O2770" s="85">
        <f>[1]!b_anal_yield_cnbd(A2770,D2770-1,1)</f>
        <v>1.2242</v>
      </c>
      <c r="P2770" s="86">
        <f>IF(U:U="国开1",0.09/N2770+J2770,IF(U:U="国开3",0.14/N2770+J2770,IF(U:U="国开5",0.24/N2770+J2770,IF(U:U="国开7",0.24/N2770+J2770,IF(U:U="国开10",0.29/N2770+J2770,IF(U:U="口行1",0.08/N2770+J2770,IF(U:U="口行2",0.08/N2770+J2770,IF(U:U="口行3",0.08/N2770+J2770,IF(U:U="口行5",0.13/N2770+J2770,IF(U:U="口行7",0.13/N2770+J2770,IF(U:U="口行10",0.18/N2770+J2770,IF(U:U="农发1",0.09/N2770+J2770,IF(U:U="农发2",0.09/N2770+J2770,IF(U:U="农发3",0.09/N2770+J2770,IF(U:U="农发5",0.14/N2770+J2770,IF(U:U="农发7",0.19/N2770+J2770,IF(U:U="农发10",0.19/N2770+J2770,IF(U:U="农发20",0.24/N2770+J2770,IF(U:U="国债1",0.05/N2770+L2770,IF(U:U="国债2",0.05/N2770+L2770,IF(U:U="国债3",0.05/N2770+L2770,IF(U:U="国开0",0,IF(U:U="农发0",0,IF(U:U="国债0",0,IF(U:U="口行0",0,0.1/N2770+J2770)))))))))))))))))))))))))</f>
        <v>1.4893892395077313</v>
      </c>
      <c r="Q2770" s="87">
        <v>1.26</v>
      </c>
      <c r="R2770" s="88">
        <f t="shared" si="115"/>
        <v>26.518923950773132</v>
      </c>
      <c r="S2770" s="88">
        <f t="shared" si="116"/>
        <v>22.938923950773127</v>
      </c>
      <c r="U2770" s="1" t="str">
        <f>IF(I:I="国家开发银行","国开",IF(I:I="中国进出口银行","口行",IF(I:I="中国农业发展银行","农发","国债")))&amp;IF(G:G&lt;1,"0",G2770)</f>
        <v>国债1</v>
      </c>
      <c r="W2770" s="1"/>
      <c r="X2770" s="1"/>
    </row>
    <row r="2771" spans="1:24" ht="15.95" hidden="1" customHeight="1" x14ac:dyDescent="0.25">
      <c r="A2771" s="7" t="s">
        <v>51</v>
      </c>
      <c r="B2771" s="3" t="s">
        <v>1117</v>
      </c>
      <c r="C2771" s="3" t="s">
        <v>1118</v>
      </c>
      <c r="D2771" s="5">
        <v>43999</v>
      </c>
      <c r="E2771" s="5">
        <v>44000</v>
      </c>
      <c r="F2771" s="4">
        <v>481</v>
      </c>
      <c r="G2771" s="4">
        <v>1</v>
      </c>
      <c r="H2771" s="3" t="s">
        <v>25</v>
      </c>
      <c r="I2771" s="3" t="s">
        <v>31</v>
      </c>
      <c r="J2771" s="4">
        <v>2.1095999999999999</v>
      </c>
      <c r="K2771" s="30">
        <v>2.17</v>
      </c>
      <c r="L2771" s="4">
        <v>2.1917</v>
      </c>
      <c r="M2771" s="4">
        <v>2.54</v>
      </c>
      <c r="N2771" s="84">
        <f>[1]!b_anal_modidura_cnbd(A2771,E2771,1)</f>
        <v>0.5534</v>
      </c>
      <c r="O2771" s="85">
        <f>[1]!b_anal_yield_cnbd(A2771,D2771-1,1)</f>
        <v>1.9795</v>
      </c>
      <c r="P2771" s="86">
        <f>IF(U:U="国开1",0.09/N2771+J2771,IF(U:U="国开3",0.14/N2771+J2771,IF(U:U="国开5",0.24/N2771+J2771,IF(U:U="国开7",0.24/N2771+J2771,IF(U:U="国开10",0.29/N2771+J2771,IF(U:U="口行1",0.08/N2771+J2771,IF(U:U="口行2",0.08/N2771+J2771,IF(U:U="口行3",0.08/N2771+J2771,IF(U:U="口行5",0.13/N2771+J2771,IF(U:U="口行7",0.13/N2771+J2771,IF(U:U="口行10",0.18/N2771+J2771,IF(U:U="农发1",0.09/N2771+J2771,IF(U:U="农发2",0.09/N2771+J2771,IF(U:U="农发3",0.09/N2771+J2771,IF(U:U="农发5",0.14/N2771+J2771,IF(U:U="农发7",0.19/N2771+J2771,IF(U:U="农发10",0.19/N2771+J2771,IF(U:U="农发20",0.24/N2771+J2771,IF(U:U="国债1",0.05/N2771+L2771,IF(U:U="国债2",0.05/N2771+L2771,IF(U:U="国债3",0.05/N2771+L2771,IF(U:U="国开0",0,IF(U:U="农发0",0,IF(U:U="国债0",0,IF(U:U="口行0",0,0.1/N2771+J2771)))))))))))))))))))))))))</f>
        <v>2.2820505601734729</v>
      </c>
      <c r="Q2771" s="87">
        <v>2.1</v>
      </c>
      <c r="R2771" s="88">
        <f t="shared" si="115"/>
        <v>30.255056017347282</v>
      </c>
      <c r="S2771" s="88">
        <f t="shared" si="116"/>
        <v>18.205056017347275</v>
      </c>
      <c r="T2771" s="15"/>
      <c r="U2771" s="1" t="str">
        <f>IF(I:I="国家开发银行","国开",IF(I:I="中国进出口银行","口行",IF(I:I="中国农业发展银行","农发","国债")))&amp;IF(G:G&lt;1,"0",G2771)</f>
        <v>国债1</v>
      </c>
      <c r="V2771" s="5"/>
    </row>
    <row r="2772" spans="1:24" ht="15.95" hidden="1" customHeight="1" x14ac:dyDescent="0.25">
      <c r="A2772" s="7" t="str">
        <f>LEFT(B2772,IFERROR(FIND("X",B2772,7),FIND("Z",B2772,7))-1)&amp;".IB"</f>
        <v>190014.IB</v>
      </c>
      <c r="B2772" s="3" t="s">
        <v>87</v>
      </c>
      <c r="C2772" s="3" t="s">
        <v>88</v>
      </c>
      <c r="D2772" s="5">
        <v>43845</v>
      </c>
      <c r="E2772" s="5">
        <v>43846</v>
      </c>
      <c r="F2772" s="4">
        <v>210</v>
      </c>
      <c r="G2772" s="4">
        <v>2</v>
      </c>
      <c r="H2772" s="3" t="s">
        <v>12</v>
      </c>
      <c r="I2772" s="3" t="s">
        <v>31</v>
      </c>
      <c r="J2772" s="4">
        <v>2.3952</v>
      </c>
      <c r="K2772" s="30">
        <v>2.99</v>
      </c>
      <c r="L2772" s="4">
        <v>2.4401000000000002</v>
      </c>
      <c r="M2772" s="4">
        <v>1.84</v>
      </c>
      <c r="N2772" s="84">
        <f>[1]!b_anal_modidura_cnbd(A2772,D2772,1)</f>
        <v>1.7609999999999999</v>
      </c>
      <c r="O2772" s="85">
        <f>[1]!b_anal_yield_cnbd(A2772,D2772-1,1)</f>
        <v>2.4739</v>
      </c>
      <c r="P2772" s="86">
        <f>IF(U:U="国开1",0.09/N2772+J2772,IF(U:U="国开3",0.14/N2772+J2772,IF(U:U="国开5",0.24/N2772+J2772,IF(U:U="国开7",0.24/N2772+J2772,IF(U:U="国开10",0.29/N2772+J2772,IF(U:U="口行1",0.08/N2772+J2772,IF(U:U="口行2",0.08/N2772+J2772,IF(U:U="口行3",0.08/N2772+J2772,IF(U:U="口行5",0.13/N2772+J2772,IF(U:U="口行7",0.13/N2772+J2772,IF(U:U="口行10",0.18/N2772+J2772,IF(U:U="农发1",0.09/N2772+J2772,IF(U:U="农发2",0.09/N2772+J2772,IF(U:U="农发3",0.09/N2772+J2772,IF(U:U="农发5",0.14/N2772+J2772,IF(U:U="农发7",0.19/N2772+J2772,IF(U:U="农发10",0.19/N2772+J2772,IF(U:U="农发20",0.24/N2772+J2772,IF(U:U="国债1",0.05/N2772+L2772,IF(U:U="国债2",0.05/N2772+L2772,IF(U:U="国债3",0.05/N2772+L2772,IF(U:U="国开0",0,IF(U:U="农发0",0,IF(U:U="国债0",0,IF(U:U="口行0",0,0.1/N2772+J2772)))))))))))))))))))))))))</f>
        <v>2.4684929585462805</v>
      </c>
      <c r="Q2772" s="87">
        <v>2.4700000000000002</v>
      </c>
      <c r="R2772" s="88">
        <f t="shared" si="115"/>
        <v>-0.54070414537195077</v>
      </c>
      <c r="S2772" s="88">
        <f t="shared" si="116"/>
        <v>-0.15070414537197152</v>
      </c>
      <c r="T2772" s="15"/>
      <c r="U2772" s="1" t="str">
        <f>IF(I:I="国家开发银行","国开",IF(I:I="中国进出口银行","口行",IF(I:I="中国农业发展银行","农发","国债")))&amp;IF(G:G&lt;1,"0",G2772)</f>
        <v>国债2</v>
      </c>
      <c r="V2772" s="5"/>
    </row>
    <row r="2773" spans="1:24" ht="15.95" hidden="1" customHeight="1" x14ac:dyDescent="0.25">
      <c r="A2773" s="7" t="str">
        <f>B2773</f>
        <v>200002.IB</v>
      </c>
      <c r="B2773" s="3" t="s">
        <v>176</v>
      </c>
      <c r="C2773" s="3" t="s">
        <v>177</v>
      </c>
      <c r="D2773" s="5">
        <v>43873</v>
      </c>
      <c r="E2773" s="5">
        <v>43874</v>
      </c>
      <c r="F2773" s="4">
        <v>210</v>
      </c>
      <c r="G2773" s="4">
        <v>2</v>
      </c>
      <c r="H2773" s="3" t="s">
        <v>12</v>
      </c>
      <c r="I2773" s="3" t="s">
        <v>31</v>
      </c>
      <c r="J2773" s="10">
        <f>[1]!b_info_couponrate(B2773)</f>
        <v>2.2000000000000002</v>
      </c>
      <c r="K2773" s="30">
        <v>2.95</v>
      </c>
      <c r="L2773" s="4">
        <v>2.25</v>
      </c>
      <c r="M2773" s="4">
        <v>1.91</v>
      </c>
      <c r="N2773" s="84">
        <f>[1]!b_anal_modidura_cnbd(A2773,E2773,1)</f>
        <v>1.9340999999999999</v>
      </c>
      <c r="O2773" s="85">
        <v>2.3155000000000001</v>
      </c>
      <c r="P2773" s="86">
        <f>IF(U:U="国开1",0.09/N2773+J2773,IF(U:U="国开3",0.14/N2773+J2773,IF(U:U="国开5",0.24/N2773+J2773,IF(U:U="国开7",0.24/N2773+J2773,IF(U:U="国开10",0.29/N2773+J2773,IF(U:U="口行1",0.08/N2773+J2773,IF(U:U="口行2",0.08/N2773+J2773,IF(U:U="口行3",0.08/N2773+J2773,IF(U:U="口行5",0.13/N2773+J2773,IF(U:U="口行7",0.13/N2773+J2773,IF(U:U="口行10",0.18/N2773+J2773,IF(U:U="农发1",0.09/N2773+J2773,IF(U:U="农发2",0.09/N2773+J2773,IF(U:U="农发3",0.09/N2773+J2773,IF(U:U="农发5",0.14/N2773+J2773,IF(U:U="农发7",0.19/N2773+J2773,IF(U:U="农发10",0.19/N2773+J2773,IF(U:U="农发20",0.24/N2773+J2773,IF(U:U="国债1",0.05/N2773+L2773,IF(U:U="国债2",0.05/N2773+L2773,IF(U:U="国债3",0.05/N2773+L2773,IF(U:U="国开0",0,IF(U:U="农发0",0,IF(U:U="国债0",0,IF(U:U="口行0",0,0.1/N2773+J2773)))))))))))))))))))))))))</f>
        <v>2.2758518173827622</v>
      </c>
      <c r="Q2773" s="87">
        <v>2.2999999999999998</v>
      </c>
      <c r="R2773" s="88">
        <f t="shared" si="115"/>
        <v>-3.9648182617237904</v>
      </c>
      <c r="S2773" s="88">
        <f t="shared" si="116"/>
        <v>-2.4148182617237612</v>
      </c>
      <c r="T2773" s="15"/>
      <c r="U2773" s="1" t="str">
        <f>IF(I:I="国家开发银行","国开",IF(I:I="中国进出口银行","口行",IF(I:I="中国农业发展银行","农发","国债")))&amp;IF(G:G&lt;1,"0",G2773)</f>
        <v>国债2</v>
      </c>
      <c r="V2773" s="5"/>
    </row>
    <row r="2774" spans="1:24" ht="15.95" hidden="1" customHeight="1" x14ac:dyDescent="0.25">
      <c r="A2774" s="7" t="str">
        <f t="shared" ref="A2774:A2779" si="118">LEFT(B2774,IFERROR(FIND("X",B2774,7),FIND("Z",B2774,7))-1)&amp;".IB"</f>
        <v>200002.IB</v>
      </c>
      <c r="B2774" s="3" t="s">
        <v>337</v>
      </c>
      <c r="C2774" s="3" t="s">
        <v>338</v>
      </c>
      <c r="D2774" s="5">
        <v>43901</v>
      </c>
      <c r="E2774" s="5">
        <v>43902</v>
      </c>
      <c r="F2774" s="4">
        <v>430</v>
      </c>
      <c r="G2774" s="4">
        <v>2</v>
      </c>
      <c r="H2774" s="3" t="s">
        <v>12</v>
      </c>
      <c r="I2774" s="3" t="s">
        <v>31</v>
      </c>
      <c r="J2774" s="4">
        <v>2.1025999999999998</v>
      </c>
      <c r="K2774" s="30">
        <v>2.39</v>
      </c>
      <c r="L2774" s="4">
        <v>2.1553</v>
      </c>
      <c r="M2774" s="4">
        <v>3.17</v>
      </c>
      <c r="N2774" s="84">
        <f>[1]!b_anal_modidura_cnbd(A2774,D2774,1)</f>
        <v>1.8649</v>
      </c>
      <c r="O2774" s="85">
        <f>[1]!b_anal_yield_cnbd(A2774,D2774-1,1)</f>
        <v>2.1695000000000002</v>
      </c>
      <c r="P2774" s="86">
        <f>IF(U:U="国开1",0.09/N2774+J2774,IF(U:U="国开3",0.14/N2774+J2774,IF(U:U="国开5",0.24/N2774+J2774,IF(U:U="国开7",0.24/N2774+J2774,IF(U:U="国开10",0.29/N2774+J2774,IF(U:U="口行1",0.08/N2774+J2774,IF(U:U="口行2",0.08/N2774+J2774,IF(U:U="口行3",0.08/N2774+J2774,IF(U:U="口行5",0.13/N2774+J2774,IF(U:U="口行7",0.13/N2774+J2774,IF(U:U="口行10",0.18/N2774+J2774,IF(U:U="农发1",0.09/N2774+J2774,IF(U:U="农发2",0.09/N2774+J2774,IF(U:U="农发3",0.09/N2774+J2774,IF(U:U="农发5",0.14/N2774+J2774,IF(U:U="农发7",0.19/N2774+J2774,IF(U:U="农发10",0.19/N2774+J2774,IF(U:U="农发20",0.24/N2774+J2774,IF(U:U="国债1",0.05/N2774+L2774,IF(U:U="国债2",0.05/N2774+L2774,IF(U:U="国债3",0.05/N2774+L2774,IF(U:U="国开0",0,IF(U:U="农发0",0,IF(U:U="国债0",0,IF(U:U="口行0",0,0.1/N2774+J2774)))))))))))))))))))))))))</f>
        <v>2.1821110890664377</v>
      </c>
      <c r="Q2774" s="87">
        <v>2.16</v>
      </c>
      <c r="R2774" s="88">
        <f t="shared" si="115"/>
        <v>1.2611089066437486</v>
      </c>
      <c r="S2774" s="88">
        <f t="shared" si="116"/>
        <v>2.211108906643755</v>
      </c>
      <c r="T2774" s="15"/>
      <c r="U2774" s="1" t="str">
        <f>IF(I:I="国家开发银行","国开",IF(I:I="中国进出口银行","口行",IF(I:I="中国农业发展银行","农发","国债")))&amp;IF(G:G&lt;1,"0",G2774)</f>
        <v>国债2</v>
      </c>
      <c r="V2774" s="5"/>
    </row>
    <row r="2775" spans="1:24" ht="15.95" hidden="1" customHeight="1" x14ac:dyDescent="0.25">
      <c r="A2775" s="7" t="str">
        <f t="shared" si="118"/>
        <v>200002.IB</v>
      </c>
      <c r="B2775" s="3" t="s">
        <v>499</v>
      </c>
      <c r="C2775" s="3" t="s">
        <v>500</v>
      </c>
      <c r="D2775" s="5">
        <v>43929</v>
      </c>
      <c r="E2775" s="5">
        <v>43930</v>
      </c>
      <c r="F2775" s="4">
        <v>509</v>
      </c>
      <c r="G2775" s="4">
        <v>2</v>
      </c>
      <c r="H2775" s="3" t="s">
        <v>12</v>
      </c>
      <c r="I2775" s="3" t="s">
        <v>31</v>
      </c>
      <c r="J2775" s="4">
        <v>1.5475000000000001</v>
      </c>
      <c r="K2775" s="30">
        <v>3.15</v>
      </c>
      <c r="L2775" s="4">
        <v>1.5713999999999999</v>
      </c>
      <c r="M2775" s="4">
        <v>1.1399999999999999</v>
      </c>
      <c r="N2775" s="84">
        <f>[1]!b_anal_modidura_cnbd(A2775,D2775,1)</f>
        <v>1.8012999999999999</v>
      </c>
      <c r="O2775" s="85">
        <f>[1]!b_anal_yield_cnbd(A2775,D2775-1,1)</f>
        <v>1.64</v>
      </c>
      <c r="P2775" s="86">
        <f>IF(U:U="国开1",0.09/N2775+J2775,IF(U:U="国开3",0.14/N2775+J2775,IF(U:U="国开5",0.24/N2775+J2775,IF(U:U="国开7",0.24/N2775+J2775,IF(U:U="国开10",0.29/N2775+J2775,IF(U:U="口行1",0.08/N2775+J2775,IF(U:U="口行2",0.08/N2775+J2775,IF(U:U="口行3",0.08/N2775+J2775,IF(U:U="口行5",0.13/N2775+J2775,IF(U:U="口行7",0.13/N2775+J2775,IF(U:U="口行10",0.18/N2775+J2775,IF(U:U="农发1",0.09/N2775+J2775,IF(U:U="农发2",0.09/N2775+J2775,IF(U:U="农发3",0.09/N2775+J2775,IF(U:U="农发5",0.14/N2775+J2775,IF(U:U="农发7",0.19/N2775+J2775,IF(U:U="农发10",0.19/N2775+J2775,IF(U:U="农发20",0.24/N2775+J2775,IF(U:U="国债1",0.05/N2775+L2775,IF(U:U="国债2",0.05/N2775+L2775,IF(U:U="国债3",0.05/N2775+L2775,IF(U:U="国开0",0,IF(U:U="农发0",0,IF(U:U="国债0",0,IF(U:U="口行0",0,0.1/N2775+J2775)))))))))))))))))))))))))</f>
        <v>1.5991577305279518</v>
      </c>
      <c r="Q2775" s="87">
        <v>1.6</v>
      </c>
      <c r="R2775" s="88">
        <f t="shared" si="115"/>
        <v>-4.0842269472048054</v>
      </c>
      <c r="S2775" s="88">
        <f t="shared" si="116"/>
        <v>-8.4226947204824043E-2</v>
      </c>
      <c r="T2775" s="15"/>
      <c r="U2775" s="1" t="str">
        <f>IF(I:I="国家开发银行","国开",IF(I:I="中国进出口银行","口行",IF(I:I="中国农业发展银行","农发","国债")))&amp;IF(G:G&lt;1,"0",G2775)</f>
        <v>国债2</v>
      </c>
      <c r="V2775" s="5"/>
    </row>
    <row r="2776" spans="1:24" ht="15.95" hidden="1" customHeight="1" x14ac:dyDescent="0.25">
      <c r="A2776" s="7" t="str">
        <f t="shared" si="118"/>
        <v>200002.IB</v>
      </c>
      <c r="B2776" s="3" t="s">
        <v>709</v>
      </c>
      <c r="C2776" s="3" t="s">
        <v>710</v>
      </c>
      <c r="D2776" s="5">
        <v>43964</v>
      </c>
      <c r="E2776" s="5">
        <v>43965</v>
      </c>
      <c r="F2776" s="4">
        <v>650</v>
      </c>
      <c r="G2776" s="4">
        <v>2</v>
      </c>
      <c r="H2776" s="3" t="s">
        <v>12</v>
      </c>
      <c r="I2776" s="3" t="s">
        <v>31</v>
      </c>
      <c r="J2776" s="4">
        <v>1.4670000000000001</v>
      </c>
      <c r="K2776" s="30">
        <v>2.36</v>
      </c>
      <c r="L2776" s="4">
        <v>1.5086999999999999</v>
      </c>
      <c r="M2776" s="4">
        <v>3.86</v>
      </c>
      <c r="N2776" s="84">
        <f>[1]!b_anal_modidura_cnbd(A2776,D2776,1)</f>
        <v>1.7071000000000001</v>
      </c>
      <c r="O2776" s="85">
        <f>[1]!b_anal_yield_cnbd(A2776,D2776-1,1)</f>
        <v>1.4661</v>
      </c>
      <c r="P2776" s="86">
        <f>IF(U:U="国开1",0.09/N2776+J2776,IF(U:U="国开3",0.14/N2776+J2776,IF(U:U="国开5",0.24/N2776+J2776,IF(U:U="国开7",0.24/N2776+J2776,IF(U:U="国开10",0.29/N2776+J2776,IF(U:U="口行1",0.08/N2776+J2776,IF(U:U="口行2",0.08/N2776+J2776,IF(U:U="口行3",0.08/N2776+J2776,IF(U:U="口行5",0.13/N2776+J2776,IF(U:U="口行7",0.13/N2776+J2776,IF(U:U="口行10",0.18/N2776+J2776,IF(U:U="农发1",0.09/N2776+J2776,IF(U:U="农发2",0.09/N2776+J2776,IF(U:U="农发3",0.09/N2776+J2776,IF(U:U="农发5",0.14/N2776+J2776,IF(U:U="农发7",0.19/N2776+J2776,IF(U:U="农发10",0.19/N2776+J2776,IF(U:U="农发20",0.24/N2776+J2776,IF(U:U="国债1",0.05/N2776+L2776,IF(U:U="国债2",0.05/N2776+L2776,IF(U:U="国债3",0.05/N2776+L2776,IF(U:U="国开0",0,IF(U:U="农发0",0,IF(U:U="国债0",0,IF(U:U="口行0",0,0.1/N2776+J2776)))))))))))))))))))))))))</f>
        <v>1.5379894382285748</v>
      </c>
      <c r="Q2776" s="87">
        <v>1.48</v>
      </c>
      <c r="R2776" s="88">
        <f t="shared" si="115"/>
        <v>7.1889438228574853</v>
      </c>
      <c r="S2776" s="88">
        <f t="shared" si="116"/>
        <v>5.798943822857483</v>
      </c>
      <c r="T2776" s="15"/>
      <c r="U2776" s="1" t="str">
        <f>IF(I:I="国家开发银行","国开",IF(I:I="中国进出口银行","口行",IF(I:I="中国农业发展银行","农发","国债")))&amp;IF(G:G&lt;1,"0",G2776)</f>
        <v>国债2</v>
      </c>
      <c r="V2776" s="5"/>
    </row>
    <row r="2777" spans="1:24" ht="15.95" hidden="1" customHeight="1" x14ac:dyDescent="0.25">
      <c r="A2777" s="7" t="str">
        <f t="shared" si="118"/>
        <v>200002.IB</v>
      </c>
      <c r="B2777" s="35" t="s">
        <v>988</v>
      </c>
      <c r="C2777" s="35" t="s">
        <v>989</v>
      </c>
      <c r="D2777" s="39">
        <v>43992</v>
      </c>
      <c r="E2777" s="39">
        <v>43993</v>
      </c>
      <c r="F2777" s="40">
        <v>482.8</v>
      </c>
      <c r="G2777" s="30">
        <v>2</v>
      </c>
      <c r="H2777" s="29" t="s">
        <v>12</v>
      </c>
      <c r="I2777" s="29" t="s">
        <v>31</v>
      </c>
      <c r="J2777" s="30">
        <v>2.1694</v>
      </c>
      <c r="K2777" s="30">
        <v>2.63</v>
      </c>
      <c r="L2777" s="30">
        <v>2.2061999999999999</v>
      </c>
      <c r="M2777" s="30">
        <v>1.36</v>
      </c>
      <c r="N2777" s="84">
        <f>[1]!b_anal_modidura_cnbd(A2777,D2777,1)</f>
        <v>1.6201000000000001</v>
      </c>
      <c r="O2777" s="85">
        <f>[1]!b_anal_yield_cnbd(A2777,D2777-1,1)</f>
        <v>2.17</v>
      </c>
      <c r="P2777" s="86">
        <f>IF(U:U="国开1",0.09/N2777+J2777,IF(U:U="国开3",0.14/N2777+J2777,IF(U:U="国开5",0.24/N2777+J2777,IF(U:U="国开7",0.24/N2777+J2777,IF(U:U="国开10",0.29/N2777+J2777,IF(U:U="口行1",0.08/N2777+J2777,IF(U:U="口行2",0.08/N2777+J2777,IF(U:U="口行3",0.08/N2777+J2777,IF(U:U="口行5",0.13/N2777+J2777,IF(U:U="口行7",0.13/N2777+J2777,IF(U:U="口行10",0.18/N2777+J2777,IF(U:U="农发1",0.09/N2777+J2777,IF(U:U="农发2",0.09/N2777+J2777,IF(U:U="农发3",0.09/N2777+J2777,IF(U:U="农发5",0.14/N2777+J2777,IF(U:U="农发7",0.19/N2777+J2777,IF(U:U="农发10",0.19/N2777+J2777,IF(U:U="农发20",0.24/N2777+J2777,IF(U:U="国债1",0.05/N2777+L2777,IF(U:U="国债2",0.05/N2777+L2777,IF(U:U="国债3",0.05/N2777+L2777,IF(U:U="国开0",0,IF(U:U="农发0",0,IF(U:U="国债0",0,IF(U:U="口行0",0,0.1/N2777+J2777)))))))))))))))))))))))))</f>
        <v>2.2370622924510832</v>
      </c>
      <c r="Q2777" s="87">
        <v>2.2000000000000002</v>
      </c>
      <c r="R2777" s="88">
        <f t="shared" si="115"/>
        <v>6.7062292451083305</v>
      </c>
      <c r="S2777" s="88">
        <f t="shared" si="116"/>
        <v>3.7062292451083056</v>
      </c>
      <c r="U2777" s="1" t="str">
        <f>IF(I:I="国家开发银行","国开",IF(I:I="中国进出口银行","口行",IF(I:I="中国农业发展银行","农发","国债")))&amp;IF(G:G&lt;1,"0",G2777)</f>
        <v>国债2</v>
      </c>
    </row>
    <row r="2778" spans="1:24" ht="15.95" hidden="1" customHeight="1" x14ac:dyDescent="0.25">
      <c r="A2778" s="7" t="str">
        <f t="shared" si="118"/>
        <v>190011.IB</v>
      </c>
      <c r="B2778" s="43" t="s">
        <v>61</v>
      </c>
      <c r="C2778" s="43" t="s">
        <v>62</v>
      </c>
      <c r="D2778" s="44">
        <v>43838</v>
      </c>
      <c r="E2778" s="44">
        <v>43839</v>
      </c>
      <c r="F2778" s="46">
        <v>220</v>
      </c>
      <c r="G2778" s="47">
        <v>3</v>
      </c>
      <c r="H2778" s="48" t="s">
        <v>12</v>
      </c>
      <c r="I2778" s="48" t="s">
        <v>31</v>
      </c>
      <c r="J2778" s="47">
        <v>2.5348999999999999</v>
      </c>
      <c r="K2778" s="30">
        <v>3.65</v>
      </c>
      <c r="L2778" s="47">
        <v>2.5750000000000002</v>
      </c>
      <c r="M2778" s="47">
        <v>1.1100000000000001</v>
      </c>
      <c r="N2778" s="84">
        <f>[1]!b_anal_modidura_cnbd(A2778,D2778,1)</f>
        <v>2.4392999999999998</v>
      </c>
      <c r="O2778" s="85">
        <f>[1]!b_anal_yield_cnbd(A2778,D2778-1,1)</f>
        <v>2.6301000000000001</v>
      </c>
      <c r="P2778" s="86">
        <f>IF(U:U="国开1",0.09/N2778+J2778,IF(U:U="国开3",0.14/N2778+J2778,IF(U:U="国开5",0.24/N2778+J2778,IF(U:U="国开7",0.24/N2778+J2778,IF(U:U="国开10",0.29/N2778+J2778,IF(U:U="口行1",0.08/N2778+J2778,IF(U:U="口行2",0.08/N2778+J2778,IF(U:U="口行3",0.08/N2778+J2778,IF(U:U="口行5",0.13/N2778+J2778,IF(U:U="口行7",0.13/N2778+J2778,IF(U:U="口行10",0.18/N2778+J2778,IF(U:U="农发1",0.09/N2778+J2778,IF(U:U="农发2",0.09/N2778+J2778,IF(U:U="农发3",0.09/N2778+J2778,IF(U:U="农发5",0.14/N2778+J2778,IF(U:U="农发7",0.19/N2778+J2778,IF(U:U="农发10",0.19/N2778+J2778,IF(U:U="农发20",0.24/N2778+J2778,IF(U:U="国债1",0.05/N2778+L2778,IF(U:U="国债2",0.05/N2778+L2778,IF(U:U="国债3",0.05/N2778+L2778,IF(U:U="国开0",0,IF(U:U="农发0",0,IF(U:U="国债0",0,IF(U:U="口行0",0,0.1/N2778+J2778)))))))))))))))))))))))))</f>
        <v>2.5954976837617352</v>
      </c>
      <c r="Q2778" s="87">
        <v>2.63</v>
      </c>
      <c r="R2778" s="88">
        <f t="shared" si="115"/>
        <v>-3.460231623826493</v>
      </c>
      <c r="S2778" s="88">
        <f t="shared" si="116"/>
        <v>-3.4502316238264719</v>
      </c>
      <c r="U2778" s="1" t="str">
        <f>IF(I:I="国家开发银行","国开",IF(I:I="中国进出口银行","口行",IF(I:I="中国农业发展银行","农发","国债")))&amp;IF(G:G&lt;1,"0",G2778)</f>
        <v>国债3</v>
      </c>
    </row>
    <row r="2779" spans="1:24" ht="15.95" hidden="1" customHeight="1" x14ac:dyDescent="0.25">
      <c r="A2779" s="7" t="str">
        <f t="shared" si="118"/>
        <v>190011.IB</v>
      </c>
      <c r="B2779" s="43" t="s">
        <v>142</v>
      </c>
      <c r="C2779" s="43" t="s">
        <v>143</v>
      </c>
      <c r="D2779" s="44">
        <v>43866</v>
      </c>
      <c r="E2779" s="44">
        <v>43867</v>
      </c>
      <c r="F2779" s="46">
        <v>220</v>
      </c>
      <c r="G2779" s="47">
        <v>3</v>
      </c>
      <c r="H2779" s="48" t="s">
        <v>12</v>
      </c>
      <c r="I2779" s="48" t="s">
        <v>31</v>
      </c>
      <c r="J2779" s="47">
        <v>2.3248000000000002</v>
      </c>
      <c r="K2779" s="30">
        <v>2.62</v>
      </c>
      <c r="L2779" s="47">
        <v>2.371</v>
      </c>
      <c r="M2779" s="47">
        <v>1.35</v>
      </c>
      <c r="N2779" s="84">
        <f>[1]!b_anal_modidura_cnbd(A2779,D2779,1)</f>
        <v>2.3698000000000001</v>
      </c>
      <c r="O2779" s="85">
        <f>[1]!b_anal_yield_cnbd(A2779,D2779-1,1)</f>
        <v>2.3803999999999998</v>
      </c>
      <c r="P2779" s="86">
        <f>IF(U:U="国开1",0.09/N2779+J2779,IF(U:U="国开3",0.14/N2779+J2779,IF(U:U="国开5",0.24/N2779+J2779,IF(U:U="国开7",0.24/N2779+J2779,IF(U:U="国开10",0.29/N2779+J2779,IF(U:U="口行1",0.08/N2779+J2779,IF(U:U="口行2",0.08/N2779+J2779,IF(U:U="口行3",0.08/N2779+J2779,IF(U:U="口行5",0.13/N2779+J2779,IF(U:U="口行7",0.13/N2779+J2779,IF(U:U="口行10",0.18/N2779+J2779,IF(U:U="农发1",0.09/N2779+J2779,IF(U:U="农发2",0.09/N2779+J2779,IF(U:U="农发3",0.09/N2779+J2779,IF(U:U="农发5",0.14/N2779+J2779,IF(U:U="农发7",0.19/N2779+J2779,IF(U:U="农发10",0.19/N2779+J2779,IF(U:U="农发20",0.24/N2779+J2779,IF(U:U="国债1",0.05/N2779+L2779,IF(U:U="国债2",0.05/N2779+L2779,IF(U:U="国债3",0.05/N2779+L2779,IF(U:U="国开0",0,IF(U:U="农发0",0,IF(U:U="国债0",0,IF(U:U="口行0",0,0.1/N2779+J2779)))))))))))))))))))))))))</f>
        <v>2.3920988269052241</v>
      </c>
      <c r="Q2779" s="87">
        <v>2.39</v>
      </c>
      <c r="R2779" s="88">
        <f t="shared" si="115"/>
        <v>1.169882690522428</v>
      </c>
      <c r="S2779" s="88">
        <f t="shared" si="116"/>
        <v>0.20988269052240049</v>
      </c>
      <c r="U2779" s="1" t="str">
        <f>IF(I:I="国家开发银行","国开",IF(I:I="中国进出口银行","口行",IF(I:I="中国农业发展银行","农发","国债")))&amp;IF(G:G&lt;1,"0",G2779)</f>
        <v>国债3</v>
      </c>
    </row>
    <row r="2780" spans="1:24" ht="15.95" hidden="1" customHeight="1" x14ac:dyDescent="0.25">
      <c r="A2780" s="7" t="str">
        <f>B2780</f>
        <v>200003.IB</v>
      </c>
      <c r="B2780" s="43" t="s">
        <v>295</v>
      </c>
      <c r="C2780" s="43" t="s">
        <v>296</v>
      </c>
      <c r="D2780" s="44">
        <v>43894</v>
      </c>
      <c r="E2780" s="44">
        <v>43895</v>
      </c>
      <c r="F2780" s="46">
        <v>430</v>
      </c>
      <c r="G2780" s="47">
        <v>3</v>
      </c>
      <c r="H2780" s="48" t="s">
        <v>12</v>
      </c>
      <c r="I2780" s="48" t="s">
        <v>31</v>
      </c>
      <c r="J2780" s="49">
        <f>[1]!b_info_couponrate(B2780)</f>
        <v>2.2400000000000002</v>
      </c>
      <c r="K2780" s="30">
        <v>3.04</v>
      </c>
      <c r="L2780" s="47">
        <v>2.29</v>
      </c>
      <c r="M2780" s="47">
        <v>4.5599999999999996</v>
      </c>
      <c r="N2780" s="84">
        <f>[1]!b_anal_modidura_cnbd(A2780,E2780,1)</f>
        <v>2.8692000000000002</v>
      </c>
      <c r="O2780" s="85">
        <v>2.3399000000000001</v>
      </c>
      <c r="P2780" s="86">
        <f>IF(U:U="国开1",0.09/N2780+J2780,IF(U:U="国开3",0.14/N2780+J2780,IF(U:U="国开5",0.24/N2780+J2780,IF(U:U="国开7",0.24/N2780+J2780,IF(U:U="国开10",0.29/N2780+J2780,IF(U:U="口行1",0.08/N2780+J2780,IF(U:U="口行2",0.08/N2780+J2780,IF(U:U="口行3",0.08/N2780+J2780,IF(U:U="口行5",0.13/N2780+J2780,IF(U:U="口行7",0.13/N2780+J2780,IF(U:U="口行10",0.18/N2780+J2780,IF(U:U="农发1",0.09/N2780+J2780,IF(U:U="农发2",0.09/N2780+J2780,IF(U:U="农发3",0.09/N2780+J2780,IF(U:U="农发5",0.14/N2780+J2780,IF(U:U="农发7",0.19/N2780+J2780,IF(U:U="农发10",0.19/N2780+J2780,IF(U:U="农发20",0.24/N2780+J2780,IF(U:U="国债1",0.05/N2780+L2780,IF(U:U="国债2",0.05/N2780+L2780,IF(U:U="国债3",0.05/N2780+L2780,IF(U:U="国开0",0,IF(U:U="农发0",0,IF(U:U="国债0",0,IF(U:U="口行0",0,0.1/N2780+J2780)))))))))))))))))))))))))</f>
        <v>2.3074264603373762</v>
      </c>
      <c r="Q2780" s="87">
        <v>2.3199999999999998</v>
      </c>
      <c r="R2780" s="88">
        <f t="shared" si="115"/>
        <v>-3.2473539662623896</v>
      </c>
      <c r="S2780" s="88">
        <f t="shared" si="116"/>
        <v>-1.2573539662623645</v>
      </c>
      <c r="U2780" s="1" t="str">
        <f>IF(I:I="国家开发银行","国开",IF(I:I="中国进出口银行","口行",IF(I:I="中国农业发展银行","农发","国债")))&amp;IF(G:G&lt;1,"0",G2780)</f>
        <v>国债3</v>
      </c>
    </row>
    <row r="2781" spans="1:24" ht="15.95" hidden="1" customHeight="1" x14ac:dyDescent="0.25">
      <c r="A2781" s="7" t="str">
        <f t="shared" ref="A2781:A2786" si="119">LEFT(B2781,IFERROR(FIND("X",B2781,7),FIND("Z",B2781,7))-1)&amp;".IB"</f>
        <v>200003.IB</v>
      </c>
      <c r="B2781" s="43" t="s">
        <v>458</v>
      </c>
      <c r="C2781" s="43" t="s">
        <v>459</v>
      </c>
      <c r="D2781" s="44">
        <v>43922</v>
      </c>
      <c r="E2781" s="44">
        <v>43923</v>
      </c>
      <c r="F2781" s="46">
        <v>480</v>
      </c>
      <c r="G2781" s="47">
        <v>3</v>
      </c>
      <c r="H2781" s="48" t="s">
        <v>12</v>
      </c>
      <c r="I2781" s="48" t="s">
        <v>31</v>
      </c>
      <c r="J2781" s="47">
        <v>1.9283999999999999</v>
      </c>
      <c r="K2781" s="30">
        <v>2.33</v>
      </c>
      <c r="L2781" s="47">
        <v>1.9594</v>
      </c>
      <c r="M2781" s="47">
        <v>2.4900000000000002</v>
      </c>
      <c r="N2781" s="84">
        <f>[1]!b_anal_modidura_cnbd(A2781,D2781,1)</f>
        <v>2.8056000000000001</v>
      </c>
      <c r="O2781" s="85">
        <f>[1]!b_anal_yield_cnbd(A2781,D2781-1,1)</f>
        <v>2.0002</v>
      </c>
      <c r="P2781" s="86">
        <f>IF(U:U="国开1",0.09/N2781+J2781,IF(U:U="国开3",0.14/N2781+J2781,IF(U:U="国开5",0.24/N2781+J2781,IF(U:U="国开7",0.24/N2781+J2781,IF(U:U="国开10",0.29/N2781+J2781,IF(U:U="口行1",0.08/N2781+J2781,IF(U:U="口行2",0.08/N2781+J2781,IF(U:U="口行3",0.08/N2781+J2781,IF(U:U="口行5",0.13/N2781+J2781,IF(U:U="口行7",0.13/N2781+J2781,IF(U:U="口行10",0.18/N2781+J2781,IF(U:U="农发1",0.09/N2781+J2781,IF(U:U="农发2",0.09/N2781+J2781,IF(U:U="农发3",0.09/N2781+J2781,IF(U:U="农发5",0.14/N2781+J2781,IF(U:U="农发7",0.19/N2781+J2781,IF(U:U="农发10",0.19/N2781+J2781,IF(U:U="农发20",0.24/N2781+J2781,IF(U:U="国债1",0.05/N2781+L2781,IF(U:U="国债2",0.05/N2781+L2781,IF(U:U="国债3",0.05/N2781+L2781,IF(U:U="国开0",0,IF(U:U="农发0",0,IF(U:U="国债0",0,IF(U:U="口行0",0,0.1/N2781+J2781)))))))))))))))))))))))))</f>
        <v>1.977221499857428</v>
      </c>
      <c r="Q2781" s="87">
        <v>1.97</v>
      </c>
      <c r="R2781" s="88">
        <f t="shared" si="115"/>
        <v>-2.2978500142571967</v>
      </c>
      <c r="S2781" s="88">
        <f t="shared" si="116"/>
        <v>0.72214998574280376</v>
      </c>
      <c r="U2781" s="1" t="str">
        <f>IF(I:I="国家开发银行","国开",IF(I:I="中国进出口银行","口行",IF(I:I="中国农业发展银行","农发","国债")))&amp;IF(G:G&lt;1,"0",G2781)</f>
        <v>国债3</v>
      </c>
    </row>
    <row r="2782" spans="1:24" ht="15.95" hidden="1" customHeight="1" x14ac:dyDescent="0.25">
      <c r="A2782" s="7" t="str">
        <f t="shared" si="119"/>
        <v>200003.IB</v>
      </c>
      <c r="B2782" s="3" t="s">
        <v>658</v>
      </c>
      <c r="C2782" s="3" t="s">
        <v>659</v>
      </c>
      <c r="D2782" s="5">
        <v>43957</v>
      </c>
      <c r="E2782" s="5">
        <v>43958</v>
      </c>
      <c r="F2782" s="4">
        <v>670</v>
      </c>
      <c r="G2782" s="4">
        <v>3</v>
      </c>
      <c r="H2782" s="3" t="s">
        <v>12</v>
      </c>
      <c r="I2782" s="3" t="s">
        <v>31</v>
      </c>
      <c r="J2782" s="4">
        <v>1.4416</v>
      </c>
      <c r="K2782" s="30">
        <v>2.2999999999999998</v>
      </c>
      <c r="L2782" s="4">
        <v>1.4741</v>
      </c>
      <c r="M2782" s="4">
        <v>1.19</v>
      </c>
      <c r="N2782" s="84">
        <f>[1]!b_anal_modidura_cnbd(A2782,D2782,1)</f>
        <v>2.7252999999999998</v>
      </c>
      <c r="O2782" s="85">
        <f>[1]!b_anal_yield_cnbd(A2782,D2782-6,1)</f>
        <v>1.4246000000000001</v>
      </c>
      <c r="P2782" s="86">
        <f>IF(U:U="国开1",0.09/N2782+J2782,IF(U:U="国开3",0.14/N2782+J2782,IF(U:U="国开5",0.24/N2782+J2782,IF(U:U="国开7",0.24/N2782+J2782,IF(U:U="国开10",0.29/N2782+J2782,IF(U:U="口行1",0.08/N2782+J2782,IF(U:U="口行2",0.08/N2782+J2782,IF(U:U="口行3",0.08/N2782+J2782,IF(U:U="口行5",0.13/N2782+J2782,IF(U:U="口行7",0.13/N2782+J2782,IF(U:U="口行10",0.18/N2782+J2782,IF(U:U="农发1",0.09/N2782+J2782,IF(U:U="农发2",0.09/N2782+J2782,IF(U:U="农发3",0.09/N2782+J2782,IF(U:U="农发5",0.14/N2782+J2782,IF(U:U="农发7",0.19/N2782+J2782,IF(U:U="农发10",0.19/N2782+J2782,IF(U:U="农发20",0.24/N2782+J2782,IF(U:U="国债1",0.05/N2782+L2782,IF(U:U="国债2",0.05/N2782+L2782,IF(U:U="国债3",0.05/N2782+L2782,IF(U:U="国开0",0,IF(U:U="农发0",0,IF(U:U="国债0",0,IF(U:U="口行0",0,0.1/N2782+J2782)))))))))))))))))))))))))</f>
        <v>1.4924466040435915</v>
      </c>
      <c r="Q2782" s="87">
        <v>1.4750000000000001</v>
      </c>
      <c r="R2782" s="88">
        <f t="shared" si="115"/>
        <v>6.7846604043591441</v>
      </c>
      <c r="S2782" s="88">
        <f t="shared" si="116"/>
        <v>1.744660404359144</v>
      </c>
      <c r="T2782" s="15"/>
      <c r="U2782" s="1" t="str">
        <f>IF(I:I="国家开发银行","国开",IF(I:I="中国进出口银行","口行",IF(I:I="中国农业发展银行","农发","国债")))&amp;IF(G:G&lt;1,"0",G2782)</f>
        <v>国债3</v>
      </c>
      <c r="V2782" s="5"/>
    </row>
    <row r="2783" spans="1:24" ht="15.95" hidden="1" customHeight="1" x14ac:dyDescent="0.25">
      <c r="A2783" s="7" t="str">
        <f t="shared" si="119"/>
        <v>200003.IB</v>
      </c>
      <c r="B2783" s="3" t="s">
        <v>848</v>
      </c>
      <c r="C2783" s="3" t="s">
        <v>849</v>
      </c>
      <c r="D2783" s="5">
        <v>43985</v>
      </c>
      <c r="E2783" s="5">
        <v>43986</v>
      </c>
      <c r="F2783" s="4">
        <v>500</v>
      </c>
      <c r="G2783" s="4">
        <v>3</v>
      </c>
      <c r="H2783" s="3" t="s">
        <v>12</v>
      </c>
      <c r="I2783" s="3" t="s">
        <v>31</v>
      </c>
      <c r="J2783" s="4">
        <v>2.2879</v>
      </c>
      <c r="K2783" s="30">
        <v>1.95</v>
      </c>
      <c r="L2783" s="4">
        <v>2.3856999999999999</v>
      </c>
      <c r="M2783" s="4">
        <v>11.52</v>
      </c>
      <c r="N2783" s="84">
        <f>[1]!b_anal_modidura_cnbd(A2783,D2783,1)</f>
        <v>2.6288999999999998</v>
      </c>
      <c r="O2783" s="85">
        <f>[1]!b_anal_yield_cnbd(A2783,D2783-1,1)</f>
        <v>2.0299999999999998</v>
      </c>
      <c r="P2783" s="86">
        <f>IF(U:U="国开1",0.09/N2783+J2783,IF(U:U="国开3",0.14/N2783+J2783,IF(U:U="国开5",0.24/N2783+J2783,IF(U:U="国开7",0.24/N2783+J2783,IF(U:U="国开10",0.29/N2783+J2783,IF(U:U="口行1",0.08/N2783+J2783,IF(U:U="口行2",0.08/N2783+J2783,IF(U:U="口行3",0.08/N2783+J2783,IF(U:U="口行5",0.13/N2783+J2783,IF(U:U="口行7",0.13/N2783+J2783,IF(U:U="口行10",0.18/N2783+J2783,IF(U:U="农发1",0.09/N2783+J2783,IF(U:U="农发2",0.09/N2783+J2783,IF(U:U="农发3",0.09/N2783+J2783,IF(U:U="农发5",0.14/N2783+J2783,IF(U:U="农发7",0.19/N2783+J2783,IF(U:U="农发10",0.19/N2783+J2783,IF(U:U="农发20",0.24/N2783+J2783,IF(U:U="国债1",0.05/N2783+L2783,IF(U:U="国债2",0.05/N2783+L2783,IF(U:U="国债3",0.05/N2783+L2783,IF(U:U="国开0",0,IF(U:U="农发0",0,IF(U:U="国债0",0,IF(U:U="口行0",0,0.1/N2783+J2783)))))))))))))))))))))))))</f>
        <v>2.4047193617102209</v>
      </c>
      <c r="Q2783" s="87">
        <v>2.2999999999999998</v>
      </c>
      <c r="R2783" s="88">
        <f t="shared" si="115"/>
        <v>37.471936171022115</v>
      </c>
      <c r="S2783" s="88">
        <f t="shared" si="116"/>
        <v>10.471936171022111</v>
      </c>
      <c r="T2783" s="15"/>
      <c r="U2783" s="1" t="str">
        <f>IF(I:I="国家开发银行","国开",IF(I:I="中国进出口银行","口行",IF(I:I="中国农业发展银行","农发","国债")))&amp;IF(G:G&lt;1,"0",G2783)</f>
        <v>国债3</v>
      </c>
      <c r="V2783" s="5"/>
    </row>
    <row r="2784" spans="1:24" ht="15.95" hidden="1" customHeight="1" x14ac:dyDescent="0.25">
      <c r="A2784" s="7" t="str">
        <f t="shared" si="119"/>
        <v>190013.IB</v>
      </c>
      <c r="B2784" s="3" t="s">
        <v>93</v>
      </c>
      <c r="C2784" s="3" t="s">
        <v>94</v>
      </c>
      <c r="D2784" s="5">
        <v>43845</v>
      </c>
      <c r="E2784" s="5">
        <v>43846</v>
      </c>
      <c r="F2784" s="4">
        <v>220</v>
      </c>
      <c r="G2784" s="4">
        <v>5</v>
      </c>
      <c r="H2784" s="3" t="s">
        <v>12</v>
      </c>
      <c r="I2784" s="3" t="s">
        <v>31</v>
      </c>
      <c r="J2784" s="4">
        <v>2.7686999999999999</v>
      </c>
      <c r="K2784" s="30">
        <v>3.44</v>
      </c>
      <c r="L2784" s="4">
        <v>2.8336000000000001</v>
      </c>
      <c r="M2784" s="4">
        <v>1.4</v>
      </c>
      <c r="N2784" s="84">
        <f>[1]!b_anal_modidura_cnbd(A2784,D2784,1)</f>
        <v>4.3525</v>
      </c>
      <c r="O2784" s="85">
        <f>[1]!b_anal_yield_cnbd(A2784,D2784-1,1)</f>
        <v>2.8675000000000002</v>
      </c>
      <c r="P2784" s="86">
        <f>IF(U:U="国开1",0.09/N2784+J2784,IF(U:U="国开3",0.14/N2784+J2784,IF(U:U="国开5",0.24/N2784+J2784,IF(U:U="国开7",0.24/N2784+J2784,IF(U:U="国开10",0.29/N2784+J2784,IF(U:U="口行1",0.08/N2784+J2784,IF(U:U="口行2",0.08/N2784+J2784,IF(U:U="口行3",0.08/N2784+J2784,IF(U:U="口行5",0.13/N2784+J2784,IF(U:U="口行7",0.13/N2784+J2784,IF(U:U="口行10",0.18/N2784+J2784,IF(U:U="农发1",0.09/N2784+J2784,IF(U:U="农发2",0.09/N2784+J2784,IF(U:U="农发3",0.09/N2784+J2784,IF(U:U="农发5",0.14/N2784+J2784,IF(U:U="农发7",0.19/N2784+J2784,IF(U:U="农发10",0.19/N2784+J2784,IF(U:U="农发20",0.24/N2784+J2784,IF(U:U="国债1",0.05/N2784+L2784,IF(U:U="国债2",0.05/N2784+L2784,IF(U:U="国债3",0.05/N2784+L2784,IF(U:U="国开0",0,IF(U:U="农发0",0,IF(U:U="国债0",0,IF(U:U="口行0",0,0.1/N2784+J2784)))))))))))))))))))))))))</f>
        <v>2.7916753015508329</v>
      </c>
      <c r="Q2784" s="87">
        <v>2.8624999999999998</v>
      </c>
      <c r="R2784" s="88">
        <f t="shared" si="115"/>
        <v>-7.5824698449167283</v>
      </c>
      <c r="S2784" s="88">
        <f t="shared" si="116"/>
        <v>-7.0824698449166945</v>
      </c>
      <c r="T2784" s="15"/>
      <c r="U2784" s="1" t="str">
        <f>IF(I:I="国家开发银行","国开",IF(I:I="中国进出口银行","口行",IF(I:I="中国农业发展银行","农发","国债")))&amp;IF(G:G&lt;1,"0",G2784)</f>
        <v>国债5</v>
      </c>
      <c r="V2784" s="5"/>
    </row>
    <row r="2785" spans="1:22" ht="15.95" hidden="1" customHeight="1" x14ac:dyDescent="0.25">
      <c r="A2785" s="7" t="str">
        <f t="shared" si="119"/>
        <v>190013.IB</v>
      </c>
      <c r="B2785" s="3" t="s">
        <v>178</v>
      </c>
      <c r="C2785" s="3" t="s">
        <v>179</v>
      </c>
      <c r="D2785" s="5">
        <v>43873</v>
      </c>
      <c r="E2785" s="5">
        <v>43874</v>
      </c>
      <c r="F2785" s="4">
        <v>220</v>
      </c>
      <c r="G2785" s="4">
        <v>5</v>
      </c>
      <c r="H2785" s="3" t="s">
        <v>12</v>
      </c>
      <c r="I2785" s="3" t="s">
        <v>31</v>
      </c>
      <c r="J2785" s="4">
        <v>2.4965000000000002</v>
      </c>
      <c r="K2785" s="30">
        <v>3.59</v>
      </c>
      <c r="L2785" s="4">
        <v>2.5400999999999998</v>
      </c>
      <c r="M2785" s="4">
        <v>2.59</v>
      </c>
      <c r="N2785" s="84">
        <f>[1]!b_anal_modidura_cnbd(A2785,D2785,1)</f>
        <v>4.2922000000000002</v>
      </c>
      <c r="O2785" s="85">
        <f>[1]!b_anal_yield_cnbd(A2785,D2785-1,1)</f>
        <v>2.5649999999999999</v>
      </c>
      <c r="P2785" s="86">
        <f>IF(U:U="国开1",0.09/N2785+J2785,IF(U:U="国开3",0.14/N2785+J2785,IF(U:U="国开5",0.24/N2785+J2785,IF(U:U="国开7",0.24/N2785+J2785,IF(U:U="国开10",0.29/N2785+J2785,IF(U:U="口行1",0.08/N2785+J2785,IF(U:U="口行2",0.08/N2785+J2785,IF(U:U="口行3",0.08/N2785+J2785,IF(U:U="口行5",0.13/N2785+J2785,IF(U:U="口行7",0.13/N2785+J2785,IF(U:U="口行10",0.18/N2785+J2785,IF(U:U="农发1",0.09/N2785+J2785,IF(U:U="农发2",0.09/N2785+J2785,IF(U:U="农发3",0.09/N2785+J2785,IF(U:U="农发5",0.14/N2785+J2785,IF(U:U="农发7",0.19/N2785+J2785,IF(U:U="农发10",0.19/N2785+J2785,IF(U:U="农发20",0.24/N2785+J2785,IF(U:U="国债1",0.05/N2785+L2785,IF(U:U="国债2",0.05/N2785+L2785,IF(U:U="国债3",0.05/N2785+L2785,IF(U:U="国开0",0,IF(U:U="农发0",0,IF(U:U="国债0",0,IF(U:U="口行0",0,0.1/N2785+J2785)))))))))))))))))))))))))</f>
        <v>2.5197980755789575</v>
      </c>
      <c r="Q2785" s="87">
        <v>2.5750000000000002</v>
      </c>
      <c r="R2785" s="88">
        <f t="shared" si="115"/>
        <v>-4.5201924421042428</v>
      </c>
      <c r="S2785" s="88">
        <f t="shared" si="116"/>
        <v>-5.5201924421042659</v>
      </c>
      <c r="T2785" s="15"/>
      <c r="U2785" s="1" t="str">
        <f>IF(I:I="国家开发银行","国开",IF(I:I="中国进出口银行","口行",IF(I:I="中国农业发展银行","农发","国债")))&amp;IF(G:G&lt;1,"0",G2785)</f>
        <v>国债5</v>
      </c>
      <c r="V2785" s="5"/>
    </row>
    <row r="2786" spans="1:22" ht="15.95" hidden="1" customHeight="1" x14ac:dyDescent="0.25">
      <c r="A2786" s="7" t="str">
        <f t="shared" si="119"/>
        <v>190013.IB</v>
      </c>
      <c r="B2786" s="3" t="s">
        <v>335</v>
      </c>
      <c r="C2786" s="3" t="s">
        <v>336</v>
      </c>
      <c r="D2786" s="5">
        <v>43901</v>
      </c>
      <c r="E2786" s="5">
        <v>43902</v>
      </c>
      <c r="F2786" s="4">
        <v>430</v>
      </c>
      <c r="G2786" s="4">
        <v>5</v>
      </c>
      <c r="H2786" s="3" t="s">
        <v>12</v>
      </c>
      <c r="I2786" s="3" t="s">
        <v>31</v>
      </c>
      <c r="J2786" s="4">
        <v>2.3582999999999998</v>
      </c>
      <c r="K2786" s="30">
        <v>2.73</v>
      </c>
      <c r="L2786" s="4">
        <v>2.3856000000000002</v>
      </c>
      <c r="M2786" s="4">
        <v>1.04</v>
      </c>
      <c r="N2786" s="84">
        <f>[1]!b_anal_modidura_cnbd(A2786,D2786,1)</f>
        <v>4.2257999999999996</v>
      </c>
      <c r="O2786" s="85">
        <f>[1]!b_anal_yield_cnbd(A2786,D2786-1,1)</f>
        <v>2.4049999999999998</v>
      </c>
      <c r="P2786" s="86">
        <f>IF(U:U="国开1",0.09/N2786+J2786,IF(U:U="国开3",0.14/N2786+J2786,IF(U:U="国开5",0.24/N2786+J2786,IF(U:U="国开7",0.24/N2786+J2786,IF(U:U="国开10",0.29/N2786+J2786,IF(U:U="口行1",0.08/N2786+J2786,IF(U:U="口行2",0.08/N2786+J2786,IF(U:U="口行3",0.08/N2786+J2786,IF(U:U="口行5",0.13/N2786+J2786,IF(U:U="口行7",0.13/N2786+J2786,IF(U:U="口行10",0.18/N2786+J2786,IF(U:U="农发1",0.09/N2786+J2786,IF(U:U="农发2",0.09/N2786+J2786,IF(U:U="农发3",0.09/N2786+J2786,IF(U:U="农发5",0.14/N2786+J2786,IF(U:U="农发7",0.19/N2786+J2786,IF(U:U="农发10",0.19/N2786+J2786,IF(U:U="农发20",0.24/N2786+J2786,IF(U:U="国债1",0.05/N2786+L2786,IF(U:U="国债2",0.05/N2786+L2786,IF(U:U="国债3",0.05/N2786+L2786,IF(U:U="国开0",0,IF(U:U="农发0",0,IF(U:U="国债0",0,IF(U:U="口行0",0,0.1/N2786+J2786)))))))))))))))))))))))))</f>
        <v>2.3819641582658901</v>
      </c>
      <c r="Q2786" s="87">
        <v>2.41</v>
      </c>
      <c r="R2786" s="88">
        <f t="shared" si="115"/>
        <v>-2.3035841734109663</v>
      </c>
      <c r="S2786" s="88">
        <f t="shared" si="116"/>
        <v>-2.8035841734110001</v>
      </c>
      <c r="T2786" s="15"/>
      <c r="U2786" s="1" t="str">
        <f>IF(I:I="国家开发银行","国开",IF(I:I="中国进出口银行","口行",IF(I:I="中国农业发展银行","农发","国债")))&amp;IF(G:G&lt;1,"0",G2786)</f>
        <v>国债5</v>
      </c>
      <c r="V2786" s="5"/>
    </row>
    <row r="2787" spans="1:22" ht="15.95" hidden="1" customHeight="1" x14ac:dyDescent="0.25">
      <c r="A2787" s="7" t="str">
        <f>B2787</f>
        <v>200005.IB</v>
      </c>
      <c r="B2787" s="35" t="s">
        <v>1047</v>
      </c>
      <c r="C2787" s="43" t="s">
        <v>502</v>
      </c>
      <c r="D2787" s="44">
        <v>43929</v>
      </c>
      <c r="E2787" s="44">
        <v>43930</v>
      </c>
      <c r="F2787" s="46">
        <v>573.9</v>
      </c>
      <c r="G2787" s="47">
        <v>5</v>
      </c>
      <c r="H2787" s="48" t="s">
        <v>12</v>
      </c>
      <c r="I2787" s="48" t="s">
        <v>31</v>
      </c>
      <c r="J2787" s="49">
        <f>[1]!b_info_couponrate(B2787)</f>
        <v>1.99</v>
      </c>
      <c r="K2787" s="30">
        <v>2.86</v>
      </c>
      <c r="L2787" s="47">
        <v>2.02</v>
      </c>
      <c r="M2787" s="47">
        <v>8.4600000000000009</v>
      </c>
      <c r="N2787" s="84">
        <f>[1]!b_anal_modidura_cnbd(A2787,E2787,1)</f>
        <v>4.7103000000000002</v>
      </c>
      <c r="O2787" s="85">
        <v>2.0644</v>
      </c>
      <c r="P2787" s="86">
        <f>IF(U:U="国开1",0.09/N2787+J2787,IF(U:U="国开3",0.14/N2787+J2787,IF(U:U="国开5",0.24/N2787+J2787,IF(U:U="国开7",0.24/N2787+J2787,IF(U:U="国开10",0.29/N2787+J2787,IF(U:U="口行1",0.08/N2787+J2787,IF(U:U="口行2",0.08/N2787+J2787,IF(U:U="口行3",0.08/N2787+J2787,IF(U:U="口行5",0.13/N2787+J2787,IF(U:U="口行7",0.13/N2787+J2787,IF(U:U="口行10",0.18/N2787+J2787,IF(U:U="农发1",0.09/N2787+J2787,IF(U:U="农发2",0.09/N2787+J2787,IF(U:U="农发3",0.09/N2787+J2787,IF(U:U="农发5",0.14/N2787+J2787,IF(U:U="农发7",0.19/N2787+J2787,IF(U:U="农发10",0.19/N2787+J2787,IF(U:U="农发20",0.24/N2787+J2787,IF(U:U="国债1",0.05/N2787+L2787,IF(U:U="国债2",0.05/N2787+L2787,IF(U:U="国债3",0.05/N2787+L2787,IF(U:U="国开0",0,IF(U:U="农发0",0,IF(U:U="国债0",0,IF(U:U="口行0",0,0.1/N2787+J2787)))))))))))))))))))))))))</f>
        <v>2.0112300702715324</v>
      </c>
      <c r="Q2787" s="87">
        <v>2.0099999999999998</v>
      </c>
      <c r="R2787" s="88">
        <f t="shared" si="115"/>
        <v>-5.3169929728467569</v>
      </c>
      <c r="S2787" s="88">
        <f t="shared" si="116"/>
        <v>0.12300702715326572</v>
      </c>
      <c r="U2787" s="1" t="str">
        <f>IF(I:I="国家开发银行","国开",IF(I:I="中国进出口银行","口行",IF(I:I="中国农业发展银行","农发","国债")))&amp;IF(G:G&lt;1,"0",G2787)</f>
        <v>国债5</v>
      </c>
    </row>
    <row r="2788" spans="1:22" ht="15.95" hidden="1" customHeight="1" x14ac:dyDescent="0.25">
      <c r="A2788" s="7" t="str">
        <f>LEFT(B2788,IFERROR(FIND("X",B2788,7),FIND("Z",B2788,7))-1)&amp;".IB"</f>
        <v>200005.IB</v>
      </c>
      <c r="B2788" s="43" t="s">
        <v>707</v>
      </c>
      <c r="C2788" s="43" t="s">
        <v>708</v>
      </c>
      <c r="D2788" s="44">
        <v>43964</v>
      </c>
      <c r="E2788" s="44">
        <v>43965</v>
      </c>
      <c r="F2788" s="46">
        <v>690</v>
      </c>
      <c r="G2788" s="47">
        <v>5</v>
      </c>
      <c r="H2788" s="48" t="s">
        <v>12</v>
      </c>
      <c r="I2788" s="48" t="s">
        <v>31</v>
      </c>
      <c r="J2788" s="47">
        <v>1.9766999999999999</v>
      </c>
      <c r="K2788" s="30">
        <v>2.34</v>
      </c>
      <c r="L2788" s="47">
        <v>2.0070999999999999</v>
      </c>
      <c r="M2788" s="47">
        <v>2.1</v>
      </c>
      <c r="N2788" s="84">
        <f>[1]!b_anal_modidura_cnbd(A2788,D2788,1)</f>
        <v>4.6215000000000002</v>
      </c>
      <c r="O2788" s="85">
        <f>[1]!b_anal_yield_cnbd(A2788,D2788-1,1)</f>
        <v>2.0049999999999999</v>
      </c>
      <c r="P2788" s="86">
        <f>IF(U:U="国开1",0.09/N2788+J2788,IF(U:U="国开3",0.14/N2788+J2788,IF(U:U="国开5",0.24/N2788+J2788,IF(U:U="国开7",0.24/N2788+J2788,IF(U:U="国开10",0.29/N2788+J2788,IF(U:U="口行1",0.08/N2788+J2788,IF(U:U="口行2",0.08/N2788+J2788,IF(U:U="口行3",0.08/N2788+J2788,IF(U:U="口行5",0.13/N2788+J2788,IF(U:U="口行7",0.13/N2788+J2788,IF(U:U="口行10",0.18/N2788+J2788,IF(U:U="农发1",0.09/N2788+J2788,IF(U:U="农发2",0.09/N2788+J2788,IF(U:U="农发3",0.09/N2788+J2788,IF(U:U="农发5",0.14/N2788+J2788,IF(U:U="农发7",0.19/N2788+J2788,IF(U:U="农发10",0.19/N2788+J2788,IF(U:U="农发20",0.24/N2788+J2788,IF(U:U="国债1",0.05/N2788+L2788,IF(U:U="国债2",0.05/N2788+L2788,IF(U:U="国债3",0.05/N2788+L2788,IF(U:U="国开0",0,IF(U:U="农发0",0,IF(U:U="国债0",0,IF(U:U="口行0",0,0.1/N2788+J2788)))))))))))))))))))))))))</f>
        <v>1.9983379963215406</v>
      </c>
      <c r="Q2788" s="87">
        <v>1.9975000000000001</v>
      </c>
      <c r="R2788" s="88">
        <f t="shared" si="115"/>
        <v>-0.66620036784592607</v>
      </c>
      <c r="S2788" s="88">
        <f t="shared" si="116"/>
        <v>8.3799632154057946E-2</v>
      </c>
      <c r="U2788" s="1" t="str">
        <f>IF(I:I="国家开发银行","国开",IF(I:I="中国进出口银行","口行",IF(I:I="中国农业发展银行","农发","国债")))&amp;IF(G:G&lt;1,"0",G2788)</f>
        <v>国债5</v>
      </c>
    </row>
    <row r="2789" spans="1:22" ht="15.95" hidden="1" customHeight="1" x14ac:dyDescent="0.25">
      <c r="A2789" s="7" t="str">
        <f>LEFT(B2789,IFERROR(FIND("X",B2789,7),FIND("Z",B2789,7))-1)&amp;".IB"</f>
        <v>200005.IB</v>
      </c>
      <c r="B2789" s="35" t="s">
        <v>986</v>
      </c>
      <c r="C2789" s="35" t="s">
        <v>987</v>
      </c>
      <c r="D2789" s="39">
        <v>43992</v>
      </c>
      <c r="E2789" s="39">
        <v>43993</v>
      </c>
      <c r="F2789" s="40">
        <v>540.5</v>
      </c>
      <c r="G2789" s="30">
        <v>5</v>
      </c>
      <c r="H2789" s="29" t="s">
        <v>12</v>
      </c>
      <c r="I2789" s="29" t="s">
        <v>31</v>
      </c>
      <c r="J2789" s="30">
        <v>2.4426000000000001</v>
      </c>
      <c r="K2789" s="30">
        <v>2.2599999999999998</v>
      </c>
      <c r="L2789" s="30">
        <v>2.4769000000000001</v>
      </c>
      <c r="M2789" s="30">
        <v>1.01</v>
      </c>
      <c r="N2789" s="84">
        <f>[1]!b_anal_modidura_cnbd(A2789,D2789,1)</f>
        <v>4.5232999999999999</v>
      </c>
      <c r="O2789" s="85">
        <f>[1]!b_anal_yield_cnbd(A2789,D2789-1,1)</f>
        <v>2.48</v>
      </c>
      <c r="P2789" s="86">
        <f>IF(U:U="国开1",0.09/N2789+J2789,IF(U:U="国开3",0.14/N2789+J2789,IF(U:U="国开5",0.24/N2789+J2789,IF(U:U="国开7",0.24/N2789+J2789,IF(U:U="国开10",0.29/N2789+J2789,IF(U:U="口行1",0.08/N2789+J2789,IF(U:U="口行2",0.08/N2789+J2789,IF(U:U="口行3",0.08/N2789+J2789,IF(U:U="口行5",0.13/N2789+J2789,IF(U:U="口行7",0.13/N2789+J2789,IF(U:U="口行10",0.18/N2789+J2789,IF(U:U="农发1",0.09/N2789+J2789,IF(U:U="农发2",0.09/N2789+J2789,IF(U:U="农发3",0.09/N2789+J2789,IF(U:U="农发5",0.14/N2789+J2789,IF(U:U="农发7",0.19/N2789+J2789,IF(U:U="农发10",0.19/N2789+J2789,IF(U:U="农发20",0.24/N2789+J2789,IF(U:U="国债1",0.05/N2789+L2789,IF(U:U="国债2",0.05/N2789+L2789,IF(U:U="国债3",0.05/N2789+L2789,IF(U:U="国开0",0,IF(U:U="农发0",0,IF(U:U="国债0",0,IF(U:U="口行0",0,0.1/N2789+J2789)))))))))))))))))))))))))</f>
        <v>2.4647077531890433</v>
      </c>
      <c r="Q2789" s="87">
        <v>2.4649999999999999</v>
      </c>
      <c r="R2789" s="88">
        <f t="shared" si="115"/>
        <v>-1.5292246810956645</v>
      </c>
      <c r="S2789" s="88">
        <f t="shared" si="116"/>
        <v>-2.9224681095652016E-2</v>
      </c>
      <c r="U2789" s="1" t="str">
        <f>IF(I:I="国家开发银行","国开",IF(I:I="中国进出口银行","口行",IF(I:I="中国农业发展银行","农发","国债")))&amp;IF(G:G&lt;1,"0",G2789)</f>
        <v>国债5</v>
      </c>
    </row>
    <row r="2790" spans="1:22" ht="15.95" hidden="1" customHeight="1" x14ac:dyDescent="0.25">
      <c r="A2790" s="7" t="s">
        <v>1127</v>
      </c>
      <c r="B2790" s="35" t="s">
        <v>1148</v>
      </c>
      <c r="C2790" s="43" t="s">
        <v>1128</v>
      </c>
      <c r="D2790" s="44">
        <v>44000</v>
      </c>
      <c r="E2790" s="44">
        <v>44001</v>
      </c>
      <c r="F2790" s="46">
        <v>500</v>
      </c>
      <c r="G2790" s="47">
        <v>5</v>
      </c>
      <c r="H2790" s="48" t="s">
        <v>12</v>
      </c>
      <c r="I2790" s="48" t="s">
        <v>31</v>
      </c>
      <c r="J2790" s="49">
        <v>2.41</v>
      </c>
      <c r="K2790" s="30">
        <v>2.5</v>
      </c>
      <c r="L2790" s="47"/>
      <c r="M2790" s="47">
        <v>0</v>
      </c>
      <c r="N2790" s="84">
        <f>[1]!b_anal_modidura_cnbd(A2790,E2790,1)</f>
        <v>4.6468999999999996</v>
      </c>
      <c r="O2790" s="85">
        <v>2.62</v>
      </c>
      <c r="P2790" s="86">
        <v>2.5421999999999998</v>
      </c>
      <c r="Q2790" s="87">
        <v>2.63</v>
      </c>
      <c r="R2790" s="88">
        <f t="shared" si="115"/>
        <v>-7.7800000000000313</v>
      </c>
      <c r="S2790" s="88">
        <f t="shared" si="116"/>
        <v>-8.78000000000001</v>
      </c>
      <c r="U2790" s="1" t="str">
        <f>IF(I:I="国家开发银行","国开",IF(I:I="中国进出口银行","口行",IF(I:I="中国农业发展银行","农发","国债")))&amp;IF(G:G&lt;1,"0",G2790)</f>
        <v>国债5</v>
      </c>
    </row>
    <row r="2791" spans="1:22" ht="15.95" hidden="1" customHeight="1" x14ac:dyDescent="0.25">
      <c r="A2791" s="7" t="str">
        <f>LEFT(B2791,IFERROR(FIND("X",B2791,7),FIND("Z",B2791,7))-1)&amp;".IB"</f>
        <v>190016.IB</v>
      </c>
      <c r="B2791" s="3" t="s">
        <v>55</v>
      </c>
      <c r="C2791" s="3" t="s">
        <v>56</v>
      </c>
      <c r="D2791" s="5">
        <v>43838</v>
      </c>
      <c r="E2791" s="5">
        <v>43839</v>
      </c>
      <c r="F2791" s="4">
        <v>220</v>
      </c>
      <c r="G2791" s="4">
        <v>7</v>
      </c>
      <c r="H2791" s="3" t="s">
        <v>12</v>
      </c>
      <c r="I2791" s="3" t="s">
        <v>31</v>
      </c>
      <c r="J2791" s="4">
        <v>2.9464999999999999</v>
      </c>
      <c r="K2791" s="30">
        <v>3.37</v>
      </c>
      <c r="L2791" s="4">
        <v>3.0295999999999998</v>
      </c>
      <c r="M2791" s="4">
        <v>2.34</v>
      </c>
      <c r="N2791" s="84">
        <f>[1]!b_anal_modidura_cnbd(A2791,D2791,1)</f>
        <v>6.1177999999999999</v>
      </c>
      <c r="O2791" s="85">
        <f>[1]!b_anal_yield_cnbd(A2791,D2791-1,1)</f>
        <v>3.0649999999999999</v>
      </c>
      <c r="P2791" s="86">
        <f>IF(U:U="国开1",0.09/N2791+J2791,IF(U:U="国开3",0.14/N2791+J2791,IF(U:U="国开5",0.24/N2791+J2791,IF(U:U="国开7",0.24/N2791+J2791,IF(U:U="国开10",0.29/N2791+J2791,IF(U:U="口行1",0.08/N2791+J2791,IF(U:U="口行2",0.08/N2791+J2791,IF(U:U="口行3",0.08/N2791+J2791,IF(U:U="口行5",0.13/N2791+J2791,IF(U:U="口行7",0.13/N2791+J2791,IF(U:U="口行10",0.18/N2791+J2791,IF(U:U="农发1",0.09/N2791+J2791,IF(U:U="农发2",0.09/N2791+J2791,IF(U:U="农发3",0.09/N2791+J2791,IF(U:U="农发5",0.14/N2791+J2791,IF(U:U="农发7",0.19/N2791+J2791,IF(U:U="农发10",0.19/N2791+J2791,IF(U:U="农发20",0.24/N2791+J2791,IF(U:U="国债1",0.05/N2791+L2791,IF(U:U="国债2",0.05/N2791+L2791,IF(U:U="国债3",0.05/N2791+L2791,IF(U:U="国开0",0,IF(U:U="农发0",0,IF(U:U="国债0",0,IF(U:U="口行0",0,0.1/N2791+J2791)))))))))))))))))))))))))</f>
        <v>2.9628457452025239</v>
      </c>
      <c r="Q2791" s="87">
        <v>3.06</v>
      </c>
      <c r="R2791" s="88">
        <f t="shared" si="115"/>
        <v>-10.215425479747609</v>
      </c>
      <c r="S2791" s="88">
        <f t="shared" si="116"/>
        <v>-9.7154254797476192</v>
      </c>
      <c r="T2791" s="15"/>
      <c r="U2791" s="1" t="str">
        <f>IF(I:I="国家开发银行","国开",IF(I:I="中国进出口银行","口行",IF(I:I="中国农业发展银行","农发","国债")))&amp;IF(G:G&lt;1,"0",G2791)</f>
        <v>国债7</v>
      </c>
      <c r="V2791" s="5"/>
    </row>
    <row r="2792" spans="1:22" ht="15.95" hidden="1" customHeight="1" x14ac:dyDescent="0.25">
      <c r="A2792" s="7" t="str">
        <f>LEFT(B2792,IFERROR(FIND("X",B2792,7),FIND("Z",B2792,7))-1)&amp;".IB"</f>
        <v>190016.IB</v>
      </c>
      <c r="B2792" s="3" t="s">
        <v>144</v>
      </c>
      <c r="C2792" s="3" t="s">
        <v>145</v>
      </c>
      <c r="D2792" s="5">
        <v>43866</v>
      </c>
      <c r="E2792" s="5">
        <v>43867</v>
      </c>
      <c r="F2792" s="4">
        <v>220</v>
      </c>
      <c r="G2792" s="4">
        <v>7</v>
      </c>
      <c r="H2792" s="3" t="s">
        <v>12</v>
      </c>
      <c r="I2792" s="3" t="s">
        <v>31</v>
      </c>
      <c r="J2792" s="4">
        <v>2.7305999999999999</v>
      </c>
      <c r="K2792" s="30">
        <v>3.14</v>
      </c>
      <c r="L2792" s="4">
        <v>2.7783000000000002</v>
      </c>
      <c r="M2792" s="4">
        <v>1.17</v>
      </c>
      <c r="N2792" s="84">
        <f>[1]!b_anal_modidura_cnbd(A2792,D2792,1)</f>
        <v>6.0651999999999999</v>
      </c>
      <c r="O2792" s="85">
        <f>[1]!b_anal_yield_cnbd(A2792,D2792-1,1)</f>
        <v>2.78</v>
      </c>
      <c r="P2792" s="86">
        <f>IF(U:U="国开1",0.09/N2792+J2792,IF(U:U="国开3",0.14/N2792+J2792,IF(U:U="国开5",0.24/N2792+J2792,IF(U:U="国开7",0.24/N2792+J2792,IF(U:U="国开10",0.29/N2792+J2792,IF(U:U="口行1",0.08/N2792+J2792,IF(U:U="口行2",0.08/N2792+J2792,IF(U:U="口行3",0.08/N2792+J2792,IF(U:U="口行5",0.13/N2792+J2792,IF(U:U="口行7",0.13/N2792+J2792,IF(U:U="口行10",0.18/N2792+J2792,IF(U:U="农发1",0.09/N2792+J2792,IF(U:U="农发2",0.09/N2792+J2792,IF(U:U="农发3",0.09/N2792+J2792,IF(U:U="农发5",0.14/N2792+J2792,IF(U:U="农发7",0.19/N2792+J2792,IF(U:U="农发10",0.19/N2792+J2792,IF(U:U="农发20",0.24/N2792+J2792,IF(U:U="国债1",0.05/N2792+L2792,IF(U:U="国债2",0.05/N2792+L2792,IF(U:U="国债3",0.05/N2792+L2792,IF(U:U="国开0",0,IF(U:U="农发0",0,IF(U:U="国债0",0,IF(U:U="口行0",0,0.1/N2792+J2792)))))))))))))))))))))))))</f>
        <v>2.7470875024731254</v>
      </c>
      <c r="Q2792" s="87">
        <v>2.81</v>
      </c>
      <c r="R2792" s="88">
        <f t="shared" si="115"/>
        <v>-3.2912497526874418</v>
      </c>
      <c r="S2792" s="88">
        <f t="shared" si="116"/>
        <v>-6.2912497526874667</v>
      </c>
      <c r="T2792" s="15"/>
      <c r="U2792" s="1" t="str">
        <f>IF(I:I="国家开发银行","国开",IF(I:I="中国进出口银行","口行",IF(I:I="中国农业发展银行","农发","国债")))&amp;IF(G:G&lt;1,"0",G2792)</f>
        <v>国债7</v>
      </c>
      <c r="V2792" s="5"/>
    </row>
    <row r="2793" spans="1:22" ht="15.95" hidden="1" customHeight="1" x14ac:dyDescent="0.25">
      <c r="A2793" s="7" t="str">
        <f>LEFT(B2793,IFERROR(FIND("X",B2793,7),FIND("Z",B2793,7))-1)&amp;".IB"</f>
        <v>190016.IB</v>
      </c>
      <c r="B2793" s="3" t="s">
        <v>287</v>
      </c>
      <c r="C2793" s="3" t="s">
        <v>288</v>
      </c>
      <c r="D2793" s="5">
        <v>43894</v>
      </c>
      <c r="E2793" s="5">
        <v>43895</v>
      </c>
      <c r="F2793" s="4">
        <v>430</v>
      </c>
      <c r="G2793" s="4">
        <v>7</v>
      </c>
      <c r="H2793" s="3" t="s">
        <v>12</v>
      </c>
      <c r="I2793" s="3" t="s">
        <v>31</v>
      </c>
      <c r="J2793" s="4">
        <v>2.6627000000000001</v>
      </c>
      <c r="K2793" s="30">
        <v>3.72</v>
      </c>
      <c r="L2793" s="4">
        <v>2.6949999999999998</v>
      </c>
      <c r="M2793" s="4">
        <v>2.31</v>
      </c>
      <c r="N2793" s="84">
        <f>[1]!b_anal_modidura_cnbd(A2793,D2793,1)</f>
        <v>5.9976000000000003</v>
      </c>
      <c r="O2793" s="85">
        <f>[1]!b_anal_yield_cnbd(A2793,D2793-1,1)</f>
        <v>2.7650000000000001</v>
      </c>
      <c r="P2793" s="86">
        <f>IF(U:U="国开1",0.09/N2793+J2793,IF(U:U="国开3",0.14/N2793+J2793,IF(U:U="国开5",0.24/N2793+J2793,IF(U:U="国开7",0.24/N2793+J2793,IF(U:U="国开10",0.29/N2793+J2793,IF(U:U="口行1",0.08/N2793+J2793,IF(U:U="口行2",0.08/N2793+J2793,IF(U:U="口行3",0.08/N2793+J2793,IF(U:U="口行5",0.13/N2793+J2793,IF(U:U="口行7",0.13/N2793+J2793,IF(U:U="口行10",0.18/N2793+J2793,IF(U:U="农发1",0.09/N2793+J2793,IF(U:U="农发2",0.09/N2793+J2793,IF(U:U="农发3",0.09/N2793+J2793,IF(U:U="农发5",0.14/N2793+J2793,IF(U:U="农发7",0.19/N2793+J2793,IF(U:U="农发10",0.19/N2793+J2793,IF(U:U="农发20",0.24/N2793+J2793,IF(U:U="国债1",0.05/N2793+L2793,IF(U:U="国债2",0.05/N2793+L2793,IF(U:U="国债3",0.05/N2793+L2793,IF(U:U="国开0",0,IF(U:U="农发0",0,IF(U:U="国债0",0,IF(U:U="口行0",0,0.1/N2793+J2793)))))))))))))))))))))))))</f>
        <v>2.679373336001067</v>
      </c>
      <c r="Q2793" s="87">
        <v>2.7149999999999999</v>
      </c>
      <c r="R2793" s="88">
        <f t="shared" si="115"/>
        <v>-8.562666399893315</v>
      </c>
      <c r="S2793" s="88">
        <f t="shared" si="116"/>
        <v>-3.5626663998932884</v>
      </c>
      <c r="T2793" s="15"/>
      <c r="U2793" s="1" t="str">
        <f>IF(I:I="国家开发银行","国开",IF(I:I="中国进出口银行","口行",IF(I:I="中国农业发展银行","农发","国债")))&amp;IF(G:G&lt;1,"0",G2793)</f>
        <v>国债7</v>
      </c>
      <c r="V2793" s="5"/>
    </row>
    <row r="2794" spans="1:22" ht="15.95" hidden="1" customHeight="1" x14ac:dyDescent="0.25">
      <c r="A2794" s="7" t="str">
        <f>LEFT(B2794,IFERROR(FIND("X",B2794,7),FIND("Z",B2794,7))-1)&amp;".IB"</f>
        <v>190016.IB</v>
      </c>
      <c r="B2794" s="3" t="s">
        <v>465</v>
      </c>
      <c r="C2794" s="3" t="s">
        <v>466</v>
      </c>
      <c r="D2794" s="5">
        <v>43922</v>
      </c>
      <c r="E2794" s="5">
        <v>43923</v>
      </c>
      <c r="F2794" s="4">
        <v>480.9</v>
      </c>
      <c r="G2794" s="4">
        <v>7</v>
      </c>
      <c r="H2794" s="3" t="s">
        <v>12</v>
      </c>
      <c r="I2794" s="3" t="s">
        <v>31</v>
      </c>
      <c r="J2794" s="4">
        <v>2.4771999999999998</v>
      </c>
      <c r="K2794" s="30">
        <v>2.86</v>
      </c>
      <c r="L2794" s="4">
        <v>2.5038999999999998</v>
      </c>
      <c r="M2794" s="4">
        <v>2.95</v>
      </c>
      <c r="N2794" s="84">
        <f>[1]!b_anal_modidura_cnbd(A2794,D2794,1)</f>
        <v>5.9368999999999996</v>
      </c>
      <c r="O2794" s="85">
        <f>[1]!b_anal_yield_cnbd(A2794,D2794-1,1)</f>
        <v>2.5552000000000001</v>
      </c>
      <c r="P2794" s="86">
        <f>IF(U:U="国开1",0.09/N2794+J2794,IF(U:U="国开3",0.14/N2794+J2794,IF(U:U="国开5",0.24/N2794+J2794,IF(U:U="国开7",0.24/N2794+J2794,IF(U:U="国开10",0.29/N2794+J2794,IF(U:U="口行1",0.08/N2794+J2794,IF(U:U="口行2",0.08/N2794+J2794,IF(U:U="口行3",0.08/N2794+J2794,IF(U:U="口行5",0.13/N2794+J2794,IF(U:U="口行7",0.13/N2794+J2794,IF(U:U="口行10",0.18/N2794+J2794,IF(U:U="农发1",0.09/N2794+J2794,IF(U:U="农发2",0.09/N2794+J2794,IF(U:U="农发3",0.09/N2794+J2794,IF(U:U="农发5",0.14/N2794+J2794,IF(U:U="农发7",0.19/N2794+J2794,IF(U:U="农发10",0.19/N2794+J2794,IF(U:U="农发20",0.24/N2794+J2794,IF(U:U="国债1",0.05/N2794+L2794,IF(U:U="国债2",0.05/N2794+L2794,IF(U:U="国债3",0.05/N2794+L2794,IF(U:U="国开0",0,IF(U:U="农发0",0,IF(U:U="国债0",0,IF(U:U="口行0",0,0.1/N2794+J2794)))))))))))))))))))))))))</f>
        <v>2.4940438073742186</v>
      </c>
      <c r="Q2794" s="87">
        <v>2.5099999999999998</v>
      </c>
      <c r="R2794" s="88">
        <f t="shared" si="115"/>
        <v>-6.1156192625781536</v>
      </c>
      <c r="S2794" s="88">
        <f t="shared" si="116"/>
        <v>-1.5956192625781185</v>
      </c>
      <c r="T2794" s="15"/>
      <c r="U2794" s="1" t="str">
        <f>IF(I:I="国家开发银行","国开",IF(I:I="中国进出口银行","口行",IF(I:I="中国农业发展银行","农发","国债")))&amp;IF(G:G&lt;1,"0",G2794)</f>
        <v>国债7</v>
      </c>
      <c r="V2794" s="5"/>
    </row>
    <row r="2795" spans="1:22" ht="15.95" hidden="1" customHeight="1" x14ac:dyDescent="0.25">
      <c r="A2795" s="7" t="str">
        <f>LEFT(B2795,IFERROR(FIND("X",B2795,7),FIND("Z",B2795,7))-1)&amp;".IB"</f>
        <v>190016.IB</v>
      </c>
      <c r="B2795" s="43" t="s">
        <v>660</v>
      </c>
      <c r="C2795" s="43" t="s">
        <v>661</v>
      </c>
      <c r="D2795" s="44">
        <v>43957</v>
      </c>
      <c r="E2795" s="44">
        <v>43958</v>
      </c>
      <c r="F2795" s="46">
        <v>670</v>
      </c>
      <c r="G2795" s="47">
        <v>7</v>
      </c>
      <c r="H2795" s="48" t="s">
        <v>12</v>
      </c>
      <c r="I2795" s="48" t="s">
        <v>31</v>
      </c>
      <c r="J2795" s="47">
        <v>2.3096000000000001</v>
      </c>
      <c r="K2795" s="30">
        <v>2.48</v>
      </c>
      <c r="L2795" s="47">
        <v>2.3399000000000001</v>
      </c>
      <c r="M2795" s="47">
        <v>2.38</v>
      </c>
      <c r="N2795" s="84">
        <f>[1]!b_anal_modidura_cnbd(A2795,D2795,1)</f>
        <v>5.8562000000000003</v>
      </c>
      <c r="O2795" s="85">
        <f>[1]!b_anal_yield_cnbd(A2795,D2795-6,1)</f>
        <v>2.29</v>
      </c>
      <c r="P2795" s="86">
        <f>IF(U:U="国开1",0.09/N2795+J2795,IF(U:U="国开3",0.14/N2795+J2795,IF(U:U="国开5",0.24/N2795+J2795,IF(U:U="国开7",0.24/N2795+J2795,IF(U:U="国开10",0.29/N2795+J2795,IF(U:U="口行1",0.08/N2795+J2795,IF(U:U="口行2",0.08/N2795+J2795,IF(U:U="口行3",0.08/N2795+J2795,IF(U:U="口行5",0.13/N2795+J2795,IF(U:U="口行7",0.13/N2795+J2795,IF(U:U="口行10",0.18/N2795+J2795,IF(U:U="农发1",0.09/N2795+J2795,IF(U:U="农发2",0.09/N2795+J2795,IF(U:U="农发3",0.09/N2795+J2795,IF(U:U="农发5",0.14/N2795+J2795,IF(U:U="农发7",0.19/N2795+J2795,IF(U:U="农发10",0.19/N2795+J2795,IF(U:U="农发20",0.24/N2795+J2795,IF(U:U="国债1",0.05/N2795+L2795,IF(U:U="国债2",0.05/N2795+L2795,IF(U:U="国债3",0.05/N2795+L2795,IF(U:U="国开0",0,IF(U:U="农发0",0,IF(U:U="国债0",0,IF(U:U="口行0",0,0.1/N2795+J2795)))))))))))))))))))))))))</f>
        <v>2.3266759195382671</v>
      </c>
      <c r="Q2795" s="87">
        <v>2.335</v>
      </c>
      <c r="R2795" s="88">
        <f t="shared" si="115"/>
        <v>3.6675919538267099</v>
      </c>
      <c r="S2795" s="88">
        <f t="shared" si="116"/>
        <v>-0.83240804617328301</v>
      </c>
      <c r="U2795" s="1" t="str">
        <f>IF(I:I="国家开发银行","国开",IF(I:I="中国进出口银行","口行",IF(I:I="中国农业发展银行","农发","国债")))&amp;IF(G:G&lt;1,"0",G2795)</f>
        <v>国债7</v>
      </c>
    </row>
    <row r="2796" spans="1:22" ht="15.95" hidden="1" customHeight="1" x14ac:dyDescent="0.25">
      <c r="A2796" s="7" t="str">
        <f>B2796</f>
        <v>200008.IB</v>
      </c>
      <c r="B2796" s="43" t="s">
        <v>850</v>
      </c>
      <c r="C2796" s="43" t="s">
        <v>851</v>
      </c>
      <c r="D2796" s="44">
        <v>43985</v>
      </c>
      <c r="E2796" s="44">
        <v>43986</v>
      </c>
      <c r="F2796" s="46">
        <v>500</v>
      </c>
      <c r="G2796" s="47">
        <v>7</v>
      </c>
      <c r="H2796" s="48" t="s">
        <v>12</v>
      </c>
      <c r="I2796" s="48" t="s">
        <v>31</v>
      </c>
      <c r="J2796" s="49">
        <f>[1]!b_info_couponrate(B2796)</f>
        <v>2.85</v>
      </c>
      <c r="K2796" s="30">
        <v>2.3199999999999998</v>
      </c>
      <c r="L2796" s="47">
        <v>2.9</v>
      </c>
      <c r="M2796" s="47">
        <v>1.99</v>
      </c>
      <c r="N2796" s="84">
        <f>[1]!b_anal_modidura_cnbd(A2796,E2796,1)</f>
        <v>6.2628000000000004</v>
      </c>
      <c r="O2796" s="85">
        <v>2.72</v>
      </c>
      <c r="P2796" s="86">
        <f>IF(U:U="国开1",0.09/N2796+J2796,IF(U:U="国开3",0.14/N2796+J2796,IF(U:U="国开5",0.24/N2796+J2796,IF(U:U="国开7",0.24/N2796+J2796,IF(U:U="国开10",0.29/N2796+J2796,IF(U:U="口行1",0.08/N2796+J2796,IF(U:U="口行2",0.08/N2796+J2796,IF(U:U="口行3",0.08/N2796+J2796,IF(U:U="口行5",0.13/N2796+J2796,IF(U:U="口行7",0.13/N2796+J2796,IF(U:U="口行10",0.18/N2796+J2796,IF(U:U="农发1",0.09/N2796+J2796,IF(U:U="农发2",0.09/N2796+J2796,IF(U:U="农发3",0.09/N2796+J2796,IF(U:U="农发5",0.14/N2796+J2796,IF(U:U="农发7",0.19/N2796+J2796,IF(U:U="农发10",0.19/N2796+J2796,IF(U:U="农发20",0.24/N2796+J2796,IF(U:U="国债1",0.05/N2796+L2796,IF(U:U="国债2",0.05/N2796+L2796,IF(U:U="国债3",0.05/N2796+L2796,IF(U:U="国开0",0,IF(U:U="农发0",0,IF(U:U="国债0",0,IF(U:U="口行0",0,0.1/N2796+J2796)))))))))))))))))))))))))</f>
        <v>2.865967298971706</v>
      </c>
      <c r="Q2796" s="87">
        <v>2.85</v>
      </c>
      <c r="R2796" s="88">
        <f t="shared" si="115"/>
        <v>14.596729897170579</v>
      </c>
      <c r="S2796" s="88">
        <f t="shared" si="116"/>
        <v>1.5967298971705901</v>
      </c>
      <c r="U2796" s="1" t="str">
        <f>IF(I:I="国家开发银行","国开",IF(I:I="中国进出口银行","口行",IF(I:I="中国农业发展银行","农发","国债")))&amp;IF(G:G&lt;1,"0",G2796)</f>
        <v>国债7</v>
      </c>
    </row>
    <row r="2797" spans="1:22" ht="15.95" hidden="1" customHeight="1" x14ac:dyDescent="0.25">
      <c r="A2797" s="7" t="s">
        <v>1125</v>
      </c>
      <c r="B2797" s="43" t="s">
        <v>1125</v>
      </c>
      <c r="C2797" s="43" t="s">
        <v>1126</v>
      </c>
      <c r="D2797" s="44">
        <v>44000</v>
      </c>
      <c r="E2797" s="44">
        <v>44001</v>
      </c>
      <c r="F2797" s="46">
        <v>500</v>
      </c>
      <c r="G2797" s="47">
        <v>7</v>
      </c>
      <c r="H2797" s="48" t="s">
        <v>12</v>
      </c>
      <c r="I2797" s="48" t="s">
        <v>31</v>
      </c>
      <c r="J2797" s="47">
        <v>2.71</v>
      </c>
      <c r="K2797" s="30">
        <v>2.76</v>
      </c>
      <c r="L2797" s="47"/>
      <c r="M2797" s="47">
        <v>0</v>
      </c>
      <c r="N2797" s="84">
        <f>[1]!b_anal_modidura_cnbd(A2797,E2797,1)</f>
        <v>6.2851999999999997</v>
      </c>
      <c r="O2797" s="85">
        <v>2.93</v>
      </c>
      <c r="P2797" s="86">
        <f>IF(U:U="国开1",0.09/N2797+J2797,IF(U:U="国开3",0.14/N2797+J2797,IF(U:U="国开5",0.24/N2797+J2797,IF(U:U="国开7",0.24/N2797+J2797,IF(U:U="国开10",0.29/N2797+J2797,IF(U:U="口行1",0.08/N2797+J2797,IF(U:U="口行2",0.08/N2797+J2797,IF(U:U="口行3",0.08/N2797+J2797,IF(U:U="口行5",0.13/N2797+J2797,IF(U:U="口行7",0.13/N2797+J2797,IF(U:U="口行10",0.18/N2797+J2797,IF(U:U="农发1",0.09/N2797+J2797,IF(U:U="农发2",0.09/N2797+J2797,IF(U:U="农发3",0.09/N2797+J2797,IF(U:U="农发5",0.14/N2797+J2797,IF(U:U="农发7",0.19/N2797+J2797,IF(U:U="农发10",0.19/N2797+J2797,IF(U:U="农发20",0.24/N2797+J2797,IF(U:U="国债1",0.05/N2797+L2797,IF(U:U="国债2",0.05/N2797+L2797,IF(U:U="国债3",0.05/N2797+L2797,IF(U:U="国开0",0,IF(U:U="农发0",0,IF(U:U="国债0",0,IF(U:U="口行0",0,0.1/N2797+J2797)))))))))))))))))))))))))</f>
        <v>2.7259103926684909</v>
      </c>
      <c r="Q2797" s="87">
        <v>2.915</v>
      </c>
      <c r="R2797" s="88">
        <f t="shared" si="115"/>
        <v>-20.408960733150927</v>
      </c>
      <c r="S2797" s="88">
        <f t="shared" si="116"/>
        <v>-18.908960733150913</v>
      </c>
      <c r="U2797" s="1" t="str">
        <f>IF(I:I="国家开发银行","国开",IF(I:I="中国进出口银行","口行",IF(I:I="中国农业发展银行","农发","国债")))&amp;IF(G:G&lt;1,"0",G2797)</f>
        <v>国债7</v>
      </c>
    </row>
    <row r="2798" spans="1:22" ht="15.95" hidden="1" customHeight="1" x14ac:dyDescent="0.25">
      <c r="A2798" s="7" t="str">
        <f>LEFT(B2798,IFERROR(FIND("X",B2798,7),FIND("Z",B2798,7))-1)&amp;".IB"</f>
        <v>190015.IB</v>
      </c>
      <c r="B2798" s="43" t="s">
        <v>95</v>
      </c>
      <c r="C2798" s="43" t="s">
        <v>96</v>
      </c>
      <c r="D2798" s="44">
        <v>43845</v>
      </c>
      <c r="E2798" s="44">
        <v>43846</v>
      </c>
      <c r="F2798" s="46">
        <v>220</v>
      </c>
      <c r="G2798" s="47">
        <v>10</v>
      </c>
      <c r="H2798" s="48" t="s">
        <v>12</v>
      </c>
      <c r="I2798" s="48" t="s">
        <v>31</v>
      </c>
      <c r="J2798" s="47">
        <v>3.0383</v>
      </c>
      <c r="K2798" s="30">
        <v>4.0999999999999996</v>
      </c>
      <c r="L2798" s="47">
        <v>3.0707</v>
      </c>
      <c r="M2798" s="47">
        <v>1.81</v>
      </c>
      <c r="N2798" s="84">
        <f>[1]!b_anal_modidura_cnbd(A2798,D2798,1)</f>
        <v>8.3854000000000006</v>
      </c>
      <c r="O2798" s="85">
        <f>[1]!b_anal_yield_cnbd(A2798,D2798-1,1)</f>
        <v>3.0975000000000001</v>
      </c>
      <c r="P2798" s="86">
        <f>IF(U:U="国开1",0.09/N2798+J2798,IF(U:U="国开3",0.14/N2798+J2798,IF(U:U="国开5",0.24/N2798+J2798,IF(U:U="国开7",0.24/N2798+J2798,IF(U:U="国开10",0.29/N2798+J2798,IF(U:U="口行1",0.08/N2798+J2798,IF(U:U="口行2",0.08/N2798+J2798,IF(U:U="口行3",0.08/N2798+J2798,IF(U:U="口行5",0.13/N2798+J2798,IF(U:U="口行7",0.13/N2798+J2798,IF(U:U="口行10",0.18/N2798+J2798,IF(U:U="农发1",0.09/N2798+J2798,IF(U:U="农发2",0.09/N2798+J2798,IF(U:U="农发3",0.09/N2798+J2798,IF(U:U="农发5",0.14/N2798+J2798,IF(U:U="农发7",0.19/N2798+J2798,IF(U:U="农发10",0.19/N2798+J2798,IF(U:U="农发20",0.24/N2798+J2798,IF(U:U="国债1",0.05/N2798+L2798,IF(U:U="国债2",0.05/N2798+L2798,IF(U:U="国债3",0.05/N2798+L2798,IF(U:U="国开0",0,IF(U:U="农发0",0,IF(U:U="国债0",0,IF(U:U="口行0",0,0.1/N2798+J2798)))))))))))))))))))))))))</f>
        <v>3.0502254895413459</v>
      </c>
      <c r="Q2798" s="87">
        <v>3.0825</v>
      </c>
      <c r="R2798" s="88">
        <f t="shared" si="115"/>
        <v>-4.7274510458654273</v>
      </c>
      <c r="S2798" s="88">
        <f t="shared" si="116"/>
        <v>-3.2274510458654149</v>
      </c>
      <c r="U2798" s="1" t="str">
        <f>IF(I:I="国家开发银行","国开",IF(I:I="中国进出口银行","口行",IF(I:I="中国农业发展银行","农发","国债")))&amp;IF(G:G&lt;1,"0",G2798)</f>
        <v>国债10</v>
      </c>
    </row>
    <row r="2799" spans="1:22" ht="15.95" hidden="1" customHeight="1" x14ac:dyDescent="0.25">
      <c r="A2799" s="7" t="str">
        <f>LEFT(B2799,IFERROR(FIND("X",B2799,7),FIND("Z",B2799,7))-1)&amp;".IB"</f>
        <v>190015.IB</v>
      </c>
      <c r="B2799" s="43" t="s">
        <v>206</v>
      </c>
      <c r="C2799" s="43" t="s">
        <v>207</v>
      </c>
      <c r="D2799" s="44">
        <v>43880</v>
      </c>
      <c r="E2799" s="44">
        <v>43881</v>
      </c>
      <c r="F2799" s="46">
        <v>320</v>
      </c>
      <c r="G2799" s="47">
        <v>10</v>
      </c>
      <c r="H2799" s="48" t="s">
        <v>12</v>
      </c>
      <c r="I2799" s="48" t="s">
        <v>31</v>
      </c>
      <c r="J2799" s="47">
        <v>2.8290000000000002</v>
      </c>
      <c r="K2799" s="30">
        <v>2.68</v>
      </c>
      <c r="L2799" s="47">
        <v>2.851</v>
      </c>
      <c r="M2799" s="47">
        <v>1.44</v>
      </c>
      <c r="N2799" s="84">
        <f>[1]!b_anal_modidura_cnbd(A2799,D2799,1)</f>
        <v>8.3140999999999998</v>
      </c>
      <c r="O2799" s="85">
        <f>[1]!b_anal_yield_cnbd(A2799,D2799-1,1)</f>
        <v>2.8624999999999998</v>
      </c>
      <c r="P2799" s="86">
        <f>IF(U:U="国开1",0.09/N2799+J2799,IF(U:U="国开3",0.14/N2799+J2799,IF(U:U="国开5",0.24/N2799+J2799,IF(U:U="国开7",0.24/N2799+J2799,IF(U:U="国开10",0.29/N2799+J2799,IF(U:U="口行1",0.08/N2799+J2799,IF(U:U="口行2",0.08/N2799+J2799,IF(U:U="口行3",0.08/N2799+J2799,IF(U:U="口行5",0.13/N2799+J2799,IF(U:U="口行7",0.13/N2799+J2799,IF(U:U="口行10",0.18/N2799+J2799,IF(U:U="农发1",0.09/N2799+J2799,IF(U:U="农发2",0.09/N2799+J2799,IF(U:U="农发3",0.09/N2799+J2799,IF(U:U="农发5",0.14/N2799+J2799,IF(U:U="农发7",0.19/N2799+J2799,IF(U:U="农发10",0.19/N2799+J2799,IF(U:U="农发20",0.24/N2799+J2799,IF(U:U="国债1",0.05/N2799+L2799,IF(U:U="国债2",0.05/N2799+L2799,IF(U:U="国债3",0.05/N2799+L2799,IF(U:U="国开0",0,IF(U:U="农发0",0,IF(U:U="国债0",0,IF(U:U="口行0",0,0.1/N2799+J2799)))))))))))))))))))))))))</f>
        <v>2.8410277600702423</v>
      </c>
      <c r="Q2799" s="87">
        <v>2.8624999999999998</v>
      </c>
      <c r="R2799" s="88">
        <f t="shared" si="115"/>
        <v>-2.1472239929757553</v>
      </c>
      <c r="S2799" s="88">
        <f t="shared" si="116"/>
        <v>-2.1472239929757553</v>
      </c>
      <c r="U2799" s="1" t="str">
        <f>IF(I:I="国家开发银行","国开",IF(I:I="中国进出口银行","口行",IF(I:I="中国农业发展银行","农发","国债")))&amp;IF(G:G&lt;1,"0",G2799)</f>
        <v>国债10</v>
      </c>
    </row>
    <row r="2800" spans="1:22" ht="15.95" hidden="1" customHeight="1" x14ac:dyDescent="0.25">
      <c r="A2800" s="7" t="str">
        <f>LEFT(B2800,IFERROR(FIND("X",B2800,7),FIND("Z",B2800,7))-1)&amp;".IB"</f>
        <v>190015.IB</v>
      </c>
      <c r="B2800" s="43" t="s">
        <v>378</v>
      </c>
      <c r="C2800" s="43" t="s">
        <v>379</v>
      </c>
      <c r="D2800" s="44">
        <v>43908</v>
      </c>
      <c r="E2800" s="44">
        <v>43909</v>
      </c>
      <c r="F2800" s="46">
        <v>430</v>
      </c>
      <c r="G2800" s="47">
        <v>10</v>
      </c>
      <c r="H2800" s="48" t="s">
        <v>12</v>
      </c>
      <c r="I2800" s="48" t="s">
        <v>31</v>
      </c>
      <c r="J2800" s="47">
        <v>2.6766999999999999</v>
      </c>
      <c r="K2800" s="30">
        <v>3.13</v>
      </c>
      <c r="L2800" s="47">
        <v>2.7126999999999999</v>
      </c>
      <c r="M2800" s="47">
        <v>20.059999999999999</v>
      </c>
      <c r="N2800" s="84">
        <f>[1]!b_anal_modidura_cnbd(A2800,D2800,1)</f>
        <v>8.2561999999999998</v>
      </c>
      <c r="O2800" s="85">
        <f>[1]!b_anal_yield_cnbd(A2800,D2800-1,1)</f>
        <v>2.71</v>
      </c>
      <c r="P2800" s="86">
        <f>IF(U:U="国开1",0.09/N2800+J2800,IF(U:U="国开3",0.14/N2800+J2800,IF(U:U="国开5",0.24/N2800+J2800,IF(U:U="国开7",0.24/N2800+J2800,IF(U:U="国开10",0.29/N2800+J2800,IF(U:U="口行1",0.08/N2800+J2800,IF(U:U="口行2",0.08/N2800+J2800,IF(U:U="口行3",0.08/N2800+J2800,IF(U:U="口行5",0.13/N2800+J2800,IF(U:U="口行7",0.13/N2800+J2800,IF(U:U="口行10",0.18/N2800+J2800,IF(U:U="农发1",0.09/N2800+J2800,IF(U:U="农发2",0.09/N2800+J2800,IF(U:U="农发3",0.09/N2800+J2800,IF(U:U="农发5",0.14/N2800+J2800,IF(U:U="农发7",0.19/N2800+J2800,IF(U:U="农发10",0.19/N2800+J2800,IF(U:U="农发20",0.24/N2800+J2800,IF(U:U="国债1",0.05/N2800+L2800,IF(U:U="国债2",0.05/N2800+L2800,IF(U:U="国债3",0.05/N2800+L2800,IF(U:U="国开0",0,IF(U:U="农发0",0,IF(U:U="国债0",0,IF(U:U="口行0",0,0.1/N2800+J2800)))))))))))))))))))))))))</f>
        <v>2.688812109687265</v>
      </c>
      <c r="Q2800" s="87">
        <v>2.7174999999999998</v>
      </c>
      <c r="R2800" s="88">
        <f t="shared" si="115"/>
        <v>-2.1187890312734936</v>
      </c>
      <c r="S2800" s="88">
        <f t="shared" si="116"/>
        <v>-2.8687890312734776</v>
      </c>
      <c r="U2800" s="1" t="str">
        <f>IF(I:I="国家开发银行","国开",IF(I:I="中国进出口银行","口行",IF(I:I="中国农业发展银行","农发","国债")))&amp;IF(G:G&lt;1,"0",G2800)</f>
        <v>国债10</v>
      </c>
    </row>
    <row r="2801" spans="1:21" ht="15.95" hidden="1" customHeight="1" x14ac:dyDescent="0.25">
      <c r="A2801" s="7" t="str">
        <f>LEFT(B2801,IFERROR(FIND("X",B2801,7),FIND("Z",B2801,7))-1)&amp;".IB"</f>
        <v>190015.IB</v>
      </c>
      <c r="B2801" s="43" t="s">
        <v>551</v>
      </c>
      <c r="C2801" s="43" t="s">
        <v>552</v>
      </c>
      <c r="D2801" s="44">
        <v>43936</v>
      </c>
      <c r="E2801" s="44">
        <v>43937</v>
      </c>
      <c r="F2801" s="46">
        <v>560</v>
      </c>
      <c r="G2801" s="47">
        <v>10</v>
      </c>
      <c r="H2801" s="48" t="s">
        <v>12</v>
      </c>
      <c r="I2801" s="48" t="s">
        <v>31</v>
      </c>
      <c r="J2801" s="47">
        <v>2.5003000000000002</v>
      </c>
      <c r="K2801" s="30">
        <v>2.94</v>
      </c>
      <c r="L2801" s="47">
        <v>2.5204</v>
      </c>
      <c r="M2801" s="47">
        <v>1.25</v>
      </c>
      <c r="N2801" s="84">
        <f>[1]!b_anal_modidura_cnbd(A2801,D2801,1)</f>
        <v>8.1994000000000007</v>
      </c>
      <c r="O2801" s="85">
        <f>[1]!b_anal_yield_cnbd(A2801,D2801-1,1)</f>
        <v>2.5474999999999999</v>
      </c>
      <c r="P2801" s="86">
        <f>IF(U:U="国开1",0.09/N2801+J2801,IF(U:U="国开3",0.14/N2801+J2801,IF(U:U="国开5",0.24/N2801+J2801,IF(U:U="国开7",0.24/N2801+J2801,IF(U:U="国开10",0.29/N2801+J2801,IF(U:U="口行1",0.08/N2801+J2801,IF(U:U="口行2",0.08/N2801+J2801,IF(U:U="口行3",0.08/N2801+J2801,IF(U:U="口行5",0.13/N2801+J2801,IF(U:U="口行7",0.13/N2801+J2801,IF(U:U="口行10",0.18/N2801+J2801,IF(U:U="农发1",0.09/N2801+J2801,IF(U:U="农发2",0.09/N2801+J2801,IF(U:U="农发3",0.09/N2801+J2801,IF(U:U="农发5",0.14/N2801+J2801,IF(U:U="农发7",0.19/N2801+J2801,IF(U:U="农发10",0.19/N2801+J2801,IF(U:U="农发20",0.24/N2801+J2801,IF(U:U="国债1",0.05/N2801+L2801,IF(U:U="国债2",0.05/N2801+L2801,IF(U:U="国债3",0.05/N2801+L2801,IF(U:U="国开0",0,IF(U:U="农发0",0,IF(U:U="国债0",0,IF(U:U="口行0",0,0.1/N2801+J2801)))))))))))))))))))))))))</f>
        <v>2.512496014342513</v>
      </c>
      <c r="Q2801" s="87">
        <v>2.5325000000000002</v>
      </c>
      <c r="R2801" s="88">
        <f t="shared" si="115"/>
        <v>-3.5003985657486858</v>
      </c>
      <c r="S2801" s="88">
        <f t="shared" si="116"/>
        <v>-2.0003985657487178</v>
      </c>
      <c r="U2801" s="1" t="str">
        <f>IF(I:I="国家开发银行","国开",IF(I:I="中国进出口银行","口行",IF(I:I="中国农业发展银行","农发","国债")))&amp;IF(G:G&lt;1,"0",G2801)</f>
        <v>国债10</v>
      </c>
    </row>
    <row r="2802" spans="1:21" ht="15.95" hidden="1" customHeight="1" x14ac:dyDescent="0.25">
      <c r="A2802" s="7" t="str">
        <f>B2802</f>
        <v>200006.IB</v>
      </c>
      <c r="B2802" s="43" t="s">
        <v>753</v>
      </c>
      <c r="C2802" s="43" t="s">
        <v>754</v>
      </c>
      <c r="D2802" s="44">
        <v>43971</v>
      </c>
      <c r="E2802" s="44">
        <v>43972</v>
      </c>
      <c r="F2802" s="46">
        <v>690.9</v>
      </c>
      <c r="G2802" s="47">
        <v>10</v>
      </c>
      <c r="H2802" s="48" t="s">
        <v>12</v>
      </c>
      <c r="I2802" s="48" t="s">
        <v>31</v>
      </c>
      <c r="J2802" s="49">
        <f>[1]!b_info_couponrate(B2802)</f>
        <v>2.68</v>
      </c>
      <c r="K2802" s="30">
        <v>2.36</v>
      </c>
      <c r="L2802" s="47">
        <v>2.71</v>
      </c>
      <c r="M2802" s="47">
        <v>1.17</v>
      </c>
      <c r="N2802" s="84">
        <f>[1]!b_anal_modidura_cnbd(A2802,E2802,1)</f>
        <v>8.7207000000000008</v>
      </c>
      <c r="O2802" s="85">
        <v>2.7075</v>
      </c>
      <c r="P2802" s="86">
        <f>IF(U:U="国开1",0.09/N2802+J2802,IF(U:U="国开3",0.14/N2802+J2802,IF(U:U="国开5",0.24/N2802+J2802,IF(U:U="国开7",0.24/N2802+J2802,IF(U:U="国开10",0.29/N2802+J2802,IF(U:U="口行1",0.08/N2802+J2802,IF(U:U="口行2",0.08/N2802+J2802,IF(U:U="口行3",0.08/N2802+J2802,IF(U:U="口行5",0.13/N2802+J2802,IF(U:U="口行7",0.13/N2802+J2802,IF(U:U="口行10",0.18/N2802+J2802,IF(U:U="农发1",0.09/N2802+J2802,IF(U:U="农发2",0.09/N2802+J2802,IF(U:U="农发3",0.09/N2802+J2802,IF(U:U="农发5",0.14/N2802+J2802,IF(U:U="农发7",0.19/N2802+J2802,IF(U:U="农发10",0.19/N2802+J2802,IF(U:U="农发20",0.24/N2802+J2802,IF(U:U="国债1",0.05/N2802+L2802,IF(U:U="国债2",0.05/N2802+L2802,IF(U:U="国债3",0.05/N2802+L2802,IF(U:U="国开0",0,IF(U:U="农发0",0,IF(U:U="国债0",0,IF(U:U="口行0",0,0.1/N2802+J2802)))))))))))))))))))))))))</f>
        <v>2.6914669693946589</v>
      </c>
      <c r="Q2802" s="87">
        <v>2.6974999999999998</v>
      </c>
      <c r="R2802" s="88">
        <f t="shared" si="115"/>
        <v>-1.6033030605341114</v>
      </c>
      <c r="S2802" s="88">
        <f t="shared" si="116"/>
        <v>-0.60330306053408833</v>
      </c>
      <c r="U2802" s="1" t="str">
        <f>IF(I:I="国家开发银行","国开",IF(I:I="中国进出口银行","口行",IF(I:I="中国农业发展银行","农发","国债")))&amp;IF(G:G&lt;1,"0",G2802)</f>
        <v>国债10</v>
      </c>
    </row>
    <row r="2803" spans="1:21" ht="15.95" hidden="1" customHeight="1" x14ac:dyDescent="0.25">
      <c r="A2803" s="7" t="str">
        <f>LEFT(B2803,IFERROR(FIND("X",B2803,7),FIND("Z",B2803,7))-1)&amp;".IB"</f>
        <v>200006.IB</v>
      </c>
      <c r="B2803" s="43" t="s">
        <v>803</v>
      </c>
      <c r="C2803" s="43" t="s">
        <v>804</v>
      </c>
      <c r="D2803" s="44">
        <v>43978</v>
      </c>
      <c r="E2803" s="44">
        <v>43979</v>
      </c>
      <c r="F2803" s="46">
        <v>500</v>
      </c>
      <c r="G2803" s="47">
        <v>10</v>
      </c>
      <c r="H2803" s="48" t="s">
        <v>12</v>
      </c>
      <c r="I2803" s="48" t="s">
        <v>31</v>
      </c>
      <c r="J2803" s="47">
        <v>2.7378</v>
      </c>
      <c r="K2803" s="30">
        <v>2.58</v>
      </c>
      <c r="L2803" s="47">
        <v>2.7711999999999999</v>
      </c>
      <c r="M2803" s="47">
        <v>1.73</v>
      </c>
      <c r="N2803" s="84">
        <f>[1]!b_anal_modidura_cnbd(A2803,D2803,1)</f>
        <v>8.6975999999999996</v>
      </c>
      <c r="O2803" s="85">
        <f>[1]!b_anal_yield_cnbd(A2803,D2803-1,1)</f>
        <v>2.74</v>
      </c>
      <c r="P2803" s="86">
        <f>IF(U:U="国开1",0.09/N2803+J2803,IF(U:U="国开3",0.14/N2803+J2803,IF(U:U="国开5",0.24/N2803+J2803,IF(U:U="国开7",0.24/N2803+J2803,IF(U:U="国开10",0.29/N2803+J2803,IF(U:U="口行1",0.08/N2803+J2803,IF(U:U="口行2",0.08/N2803+J2803,IF(U:U="口行3",0.08/N2803+J2803,IF(U:U="口行5",0.13/N2803+J2803,IF(U:U="口行7",0.13/N2803+J2803,IF(U:U="口行10",0.18/N2803+J2803,IF(U:U="农发1",0.09/N2803+J2803,IF(U:U="农发2",0.09/N2803+J2803,IF(U:U="农发3",0.09/N2803+J2803,IF(U:U="农发5",0.14/N2803+J2803,IF(U:U="农发7",0.19/N2803+J2803,IF(U:U="农发10",0.19/N2803+J2803,IF(U:U="农发20",0.24/N2803+J2803,IF(U:U="国债1",0.05/N2803+L2803,IF(U:U="国债2",0.05/N2803+L2803,IF(U:U="国债3",0.05/N2803+L2803,IF(U:U="国开0",0,IF(U:U="农发0",0,IF(U:U="国债0",0,IF(U:U="口行0",0,0.1/N2803+J2803)))))))))))))))))))))))))</f>
        <v>2.7492974245768949</v>
      </c>
      <c r="Q2803" s="87">
        <v>2.77</v>
      </c>
      <c r="R2803" s="88">
        <f t="shared" si="115"/>
        <v>0.92974245768946417</v>
      </c>
      <c r="S2803" s="88">
        <f t="shared" si="116"/>
        <v>-2.0702575423105163</v>
      </c>
      <c r="U2803" s="1" t="str">
        <f>IF(I:I="国家开发银行","国开",IF(I:I="中国进出口银行","口行",IF(I:I="中国农业发展银行","农发","国债")))&amp;IF(G:G&lt;1,"0",G2803)</f>
        <v>国债10</v>
      </c>
    </row>
    <row r="2804" spans="1:21" ht="15.95" hidden="1" customHeight="1" x14ac:dyDescent="0.25">
      <c r="A2804" s="79" t="s">
        <v>1150</v>
      </c>
      <c r="B2804" s="43" t="s">
        <v>1115</v>
      </c>
      <c r="C2804" s="43" t="s">
        <v>1116</v>
      </c>
      <c r="D2804" s="44">
        <v>43999</v>
      </c>
      <c r="E2804" s="44">
        <v>44000</v>
      </c>
      <c r="F2804" s="46">
        <v>540</v>
      </c>
      <c r="G2804" s="47">
        <v>10</v>
      </c>
      <c r="H2804" s="48" t="s">
        <v>12</v>
      </c>
      <c r="I2804" s="48" t="s">
        <v>31</v>
      </c>
      <c r="J2804" s="47">
        <v>2.8481999999999998</v>
      </c>
      <c r="K2804" s="30">
        <v>2.54</v>
      </c>
      <c r="L2804" s="47">
        <v>2.8820000000000001</v>
      </c>
      <c r="M2804" s="47">
        <v>3.61</v>
      </c>
      <c r="N2804" s="84">
        <f>[1]!b_anal_modidura_cnbd(A2804,E2804,1)</f>
        <v>8.6280999999999999</v>
      </c>
      <c r="O2804" s="85">
        <f>[1]!b_anal_yield_cnbd(A2804,D2804-1,1)</f>
        <v>2.84</v>
      </c>
      <c r="P2804" s="86">
        <f>IF(U:U="国开1",0.09/N2804+J2804,IF(U:U="国开3",0.14/N2804+J2804,IF(U:U="国开5",0.24/N2804+J2804,IF(U:U="国开7",0.24/N2804+J2804,IF(U:U="国开10",0.29/N2804+J2804,IF(U:U="口行1",0.08/N2804+J2804,IF(U:U="口行2",0.08/N2804+J2804,IF(U:U="口行3",0.08/N2804+J2804,IF(U:U="口行5",0.13/N2804+J2804,IF(U:U="口行7",0.13/N2804+J2804,IF(U:U="口行10",0.18/N2804+J2804,IF(U:U="农发1",0.09/N2804+J2804,IF(U:U="农发2",0.09/N2804+J2804,IF(U:U="农发3",0.09/N2804+J2804,IF(U:U="农发5",0.14/N2804+J2804,IF(U:U="农发7",0.19/N2804+J2804,IF(U:U="农发10",0.19/N2804+J2804,IF(U:U="农发20",0.24/N2804+J2804,IF(U:U="国债1",0.05/N2804+L2804,IF(U:U="国债2",0.05/N2804+L2804,IF(U:U="国债3",0.05/N2804+L2804,IF(U:U="国开0",0,IF(U:U="农发0",0,IF(U:U="国债0",0,IF(U:U="口行0",0,0.1/N2804+J2804)))))))))))))))))))))))))</f>
        <v>2.8597900372040193</v>
      </c>
      <c r="Q2804" s="87">
        <v>2.855</v>
      </c>
      <c r="R2804" s="88">
        <f t="shared" si="115"/>
        <v>1.9790037204019395</v>
      </c>
      <c r="S2804" s="88">
        <f t="shared" si="116"/>
        <v>0.47900372040192707</v>
      </c>
      <c r="U2804" s="1" t="str">
        <f>IF(I:I="国家开发银行","国开",IF(I:I="中国进出口银行","口行",IF(I:I="中国农业发展银行","农发","国债")))&amp;IF(G:G&lt;1,"0",G2804)</f>
        <v>国债10</v>
      </c>
    </row>
    <row r="2805" spans="1:21" ht="15.95" hidden="1" customHeight="1" x14ac:dyDescent="0.25">
      <c r="A2805" s="7" t="s">
        <v>1184</v>
      </c>
      <c r="B2805" s="35" t="s">
        <v>1184</v>
      </c>
      <c r="C2805" s="35" t="s">
        <v>1185</v>
      </c>
      <c r="D2805" s="39">
        <v>44005</v>
      </c>
      <c r="E2805" s="39">
        <v>44006</v>
      </c>
      <c r="F2805" s="40">
        <v>700</v>
      </c>
      <c r="G2805" s="30">
        <v>10</v>
      </c>
      <c r="H2805" s="29" t="s">
        <v>12</v>
      </c>
      <c r="I2805" s="29" t="s">
        <v>31</v>
      </c>
      <c r="J2805" s="30">
        <v>2.77</v>
      </c>
      <c r="K2805" s="30">
        <v>2.34</v>
      </c>
      <c r="L2805" s="30">
        <v>2.92</v>
      </c>
      <c r="M2805" s="30">
        <v>2.16</v>
      </c>
      <c r="N2805" s="84">
        <f>[1]!b_anal_modidura_cnbd(A2805,E2805,1)</f>
        <v>8.6727000000000007</v>
      </c>
      <c r="O2805" s="85">
        <v>2.915</v>
      </c>
      <c r="P2805" s="86">
        <v>2.9316</v>
      </c>
      <c r="Q2805" s="87">
        <v>2.94</v>
      </c>
      <c r="R2805" s="88">
        <f t="shared" si="115"/>
        <v>1.6599999999999948</v>
      </c>
      <c r="S2805" s="88">
        <f t="shared" si="116"/>
        <v>-0.83999999999999631</v>
      </c>
      <c r="U2805" s="1" t="str">
        <f>IF(I:I="国家开发银行","国开",IF(I:I="中国进出口银行","口行",IF(I:I="中国农业发展银行","农发","国债")))&amp;IF(G:G&lt;1,"0",G2805)</f>
        <v>国债10</v>
      </c>
    </row>
    <row r="2806" spans="1:21" ht="15.95" hidden="1" customHeight="1" x14ac:dyDescent="0.25">
      <c r="A2806" s="7" t="str">
        <f>B2806</f>
        <v>200004.IB</v>
      </c>
      <c r="B2806" s="43" t="s">
        <v>355</v>
      </c>
      <c r="C2806" s="43" t="s">
        <v>356</v>
      </c>
      <c r="D2806" s="44">
        <v>43903</v>
      </c>
      <c r="E2806" s="44">
        <v>43906</v>
      </c>
      <c r="F2806" s="46">
        <v>370</v>
      </c>
      <c r="G2806" s="47">
        <v>30</v>
      </c>
      <c r="H2806" s="48" t="s">
        <v>12</v>
      </c>
      <c r="I2806" s="48" t="s">
        <v>31</v>
      </c>
      <c r="J2806" s="49">
        <f>[1]!b_info_couponrate(B2806)</f>
        <v>3.39</v>
      </c>
      <c r="K2806" s="30">
        <v>1.46</v>
      </c>
      <c r="L2806" s="47"/>
      <c r="M2806" s="47">
        <v>1.07</v>
      </c>
      <c r="N2806" s="84">
        <f>[1]!b_anal_modidura_cnbd(A2806,E2806,1)</f>
        <v>18.8658</v>
      </c>
      <c r="O2806" s="85">
        <v>3.2187999999999999</v>
      </c>
      <c r="P2806" s="86">
        <f>IF(U:U="国开1",0.09/N2806+J2806,IF(U:U="国开3",0.14/N2806+J2806,IF(U:U="国开5",0.24/N2806+J2806,IF(U:U="国开7",0.24/N2806+J2806,IF(U:U="国开10",0.29/N2806+J2806,IF(U:U="口行1",0.08/N2806+J2806,IF(U:U="口行2",0.08/N2806+J2806,IF(U:U="口行3",0.08/N2806+J2806,IF(U:U="口行5",0.13/N2806+J2806,IF(U:U="口行7",0.13/N2806+J2806,IF(U:U="口行10",0.18/N2806+J2806,IF(U:U="农发1",0.09/N2806+J2806,IF(U:U="农发2",0.09/N2806+J2806,IF(U:U="农发3",0.09/N2806+J2806,IF(U:U="农发5",0.14/N2806+J2806,IF(U:U="农发7",0.19/N2806+J2806,IF(U:U="农发10",0.19/N2806+J2806,IF(U:U="农发20",0.24/N2806+J2806,IF(U:U="国债1",0.05/N2806+L2806,IF(U:U="国债2",0.05/N2806+L2806,IF(U:U="国债3",0.05/N2806+L2806,IF(U:U="国开0",0,IF(U:U="农发0",0,IF(U:U="国债0",0,IF(U:U="口行0",0,0.1/N2806+J2806)))))))))))))))))))))))))</f>
        <v>3.3953005968472052</v>
      </c>
      <c r="Q2806" s="87">
        <v>3.2450000000000001</v>
      </c>
      <c r="R2806" s="88">
        <f t="shared" si="115"/>
        <v>17.650059684720532</v>
      </c>
      <c r="S2806" s="88">
        <f t="shared" si="116"/>
        <v>15.030059684720509</v>
      </c>
      <c r="U2806" s="1" t="str">
        <f>IF(I:I="国家开发银行","国开",IF(I:I="中国进出口银行","口行",IF(I:I="中国农业发展银行","农发","国债")))&amp;IF(G:G&lt;1,"0",G2806)</f>
        <v>国债30</v>
      </c>
    </row>
    <row r="2807" spans="1:21" ht="15.95" hidden="1" customHeight="1" x14ac:dyDescent="0.25">
      <c r="A2807" s="7" t="str">
        <f>LEFT(B2807,IFERROR(FIND("X",B2807,7),FIND("Z",B2807,7))-1)&amp;".IB"</f>
        <v>200004.IB</v>
      </c>
      <c r="B2807" s="43" t="s">
        <v>531</v>
      </c>
      <c r="C2807" s="43" t="s">
        <v>532</v>
      </c>
      <c r="D2807" s="44">
        <v>43931</v>
      </c>
      <c r="E2807" s="44">
        <v>43934</v>
      </c>
      <c r="F2807" s="46">
        <v>457.2</v>
      </c>
      <c r="G2807" s="47">
        <v>30</v>
      </c>
      <c r="H2807" s="48" t="s">
        <v>12</v>
      </c>
      <c r="I2807" s="48" t="s">
        <v>31</v>
      </c>
      <c r="J2807" s="47">
        <v>3.2879999999999998</v>
      </c>
      <c r="K2807" s="30">
        <v>3.11</v>
      </c>
      <c r="L2807" s="47"/>
      <c r="M2807" s="47">
        <v>1.1100000000000001</v>
      </c>
      <c r="N2807" s="84">
        <f>[1]!b_anal_modidura_cnbd(A2807,D2807,1)</f>
        <v>18.814699999999998</v>
      </c>
      <c r="O2807" s="85">
        <f>[1]!b_anal_yield_cnbd(A2807,D2807-1,1)</f>
        <v>3.22</v>
      </c>
      <c r="P2807" s="86">
        <f>IF(U:U="国开1",0.09/N2807+J2807,IF(U:U="国开3",0.14/N2807+J2807,IF(U:U="国开5",0.24/N2807+J2807,IF(U:U="国开7",0.24/N2807+J2807,IF(U:U="国开10",0.29/N2807+J2807,IF(U:U="口行1",0.08/N2807+J2807,IF(U:U="口行2",0.08/N2807+J2807,IF(U:U="口行3",0.08/N2807+J2807,IF(U:U="口行5",0.13/N2807+J2807,IF(U:U="口行7",0.13/N2807+J2807,IF(U:U="口行10",0.18/N2807+J2807,IF(U:U="农发1",0.09/N2807+J2807,IF(U:U="农发2",0.09/N2807+J2807,IF(U:U="农发3",0.09/N2807+J2807,IF(U:U="农发5",0.14/N2807+J2807,IF(U:U="农发7",0.19/N2807+J2807,IF(U:U="农发10",0.19/N2807+J2807,IF(U:U="农发20",0.24/N2807+J2807,IF(U:U="国债1",0.05/N2807+L2807,IF(U:U="国债2",0.05/N2807+L2807,IF(U:U="国债3",0.05/N2807+L2807,IF(U:U="国开0",0,IF(U:U="农发0",0,IF(U:U="国债0",0,IF(U:U="口行0",0,0.1/N2807+J2807)))))))))))))))))))))))))</f>
        <v>3.2933149930639338</v>
      </c>
      <c r="Q2807" s="87">
        <v>3.26</v>
      </c>
      <c r="R2807" s="88">
        <f t="shared" si="115"/>
        <v>7.3314993063933631</v>
      </c>
      <c r="S2807" s="88">
        <f t="shared" si="116"/>
        <v>3.331499306393404</v>
      </c>
      <c r="U2807" s="1" t="str">
        <f>IF(I:I="国家开发银行","国开",IF(I:I="中国进出口银行","口行",IF(I:I="中国农业发展银行","农发","国债")))&amp;IF(G:G&lt;1,"0",G2807)</f>
        <v>国债30</v>
      </c>
    </row>
    <row r="2808" spans="1:21" ht="15.95" hidden="1" customHeight="1" x14ac:dyDescent="0.25">
      <c r="A2808" s="7" t="str">
        <f>LEFT(B2808,IFERROR(FIND("X",B2808,7),FIND("Z",B2808,7))-1)&amp;".IB"</f>
        <v>200004.IB</v>
      </c>
      <c r="B2808" s="43" t="s">
        <v>727</v>
      </c>
      <c r="C2808" s="43" t="s">
        <v>728</v>
      </c>
      <c r="D2808" s="44">
        <v>43966</v>
      </c>
      <c r="E2808" s="44">
        <v>43969</v>
      </c>
      <c r="F2808" s="46">
        <v>563</v>
      </c>
      <c r="G2808" s="47">
        <v>30</v>
      </c>
      <c r="H2808" s="48" t="s">
        <v>12</v>
      </c>
      <c r="I2808" s="48" t="s">
        <v>31</v>
      </c>
      <c r="J2808" s="47">
        <v>3.5110999999999999</v>
      </c>
      <c r="K2808" s="30">
        <v>2.84</v>
      </c>
      <c r="L2808" s="47"/>
      <c r="M2808" s="47">
        <v>4.46</v>
      </c>
      <c r="N2808" s="84">
        <f>[1]!b_anal_modidura_cnbd(A2808,D2808,1)</f>
        <v>18.452400000000001</v>
      </c>
      <c r="O2808" s="85">
        <f>[1]!b_anal_yield_cnbd(A2808,D2808-1,1)</f>
        <v>3.4874999999999998</v>
      </c>
      <c r="P2808" s="86">
        <f>IF(U:U="国开1",0.09/N2808+J2808,IF(U:U="国开3",0.14/N2808+J2808,IF(U:U="国开5",0.24/N2808+J2808,IF(U:U="国开7",0.24/N2808+J2808,IF(U:U="国开10",0.29/N2808+J2808,IF(U:U="口行1",0.08/N2808+J2808,IF(U:U="口行2",0.08/N2808+J2808,IF(U:U="口行3",0.08/N2808+J2808,IF(U:U="口行5",0.13/N2808+J2808,IF(U:U="口行7",0.13/N2808+J2808,IF(U:U="口行10",0.18/N2808+J2808,IF(U:U="农发1",0.09/N2808+J2808,IF(U:U="农发2",0.09/N2808+J2808,IF(U:U="农发3",0.09/N2808+J2808,IF(U:U="农发5",0.14/N2808+J2808,IF(U:U="农发7",0.19/N2808+J2808,IF(U:U="农发10",0.19/N2808+J2808,IF(U:U="农发20",0.24/N2808+J2808,IF(U:U="国债1",0.05/N2808+L2808,IF(U:U="国债2",0.05/N2808+L2808,IF(U:U="国债3",0.05/N2808+L2808,IF(U:U="国开0",0,IF(U:U="农发0",0,IF(U:U="国债0",0,IF(U:U="口行0",0,0.1/N2808+J2808)))))))))))))))))))))))))</f>
        <v>3.5165193492445428</v>
      </c>
      <c r="Q2808" s="87">
        <v>3.5</v>
      </c>
      <c r="R2808" s="88">
        <f t="shared" si="115"/>
        <v>2.9019349244542969</v>
      </c>
      <c r="S2808" s="88">
        <f t="shared" si="116"/>
        <v>1.6519349244542791</v>
      </c>
      <c r="U2808" s="1" t="str">
        <f>IF(I:I="国家开发银行","国开",IF(I:I="中国进出口银行","口行",IF(I:I="中国农业发展银行","农发","国债")))&amp;IF(G:G&lt;1,"0",G2808)</f>
        <v>国债30</v>
      </c>
    </row>
    <row r="2809" spans="1:21" ht="15.95" hidden="1" customHeight="1" x14ac:dyDescent="0.25">
      <c r="A2809" s="7" t="s">
        <v>355</v>
      </c>
      <c r="B2809" s="43" t="s">
        <v>1143</v>
      </c>
      <c r="C2809" s="43" t="s">
        <v>1144</v>
      </c>
      <c r="D2809" s="44">
        <v>44001</v>
      </c>
      <c r="E2809" s="44">
        <v>44004</v>
      </c>
      <c r="F2809" s="46">
        <v>501</v>
      </c>
      <c r="G2809" s="47">
        <v>30</v>
      </c>
      <c r="H2809" s="48" t="s">
        <v>12</v>
      </c>
      <c r="I2809" s="48" t="s">
        <v>31</v>
      </c>
      <c r="J2809" s="47">
        <v>3.6173000000000002</v>
      </c>
      <c r="K2809" s="30">
        <v>2.29</v>
      </c>
      <c r="L2809" s="47"/>
      <c r="M2809" s="47">
        <v>1.75</v>
      </c>
      <c r="N2809" s="84">
        <v>18.259799999999998</v>
      </c>
      <c r="O2809" s="85">
        <f>[1]!b_anal_yield_cnbd(A2809,D2809-1,1)</f>
        <v>3.58</v>
      </c>
      <c r="P2809" s="86">
        <f>IF(U:U="国开1",0.09/N2809+J2809,IF(U:U="国开3",0.14/N2809+J2809,IF(U:U="国开5",0.24/N2809+J2809,IF(U:U="国开7",0.24/N2809+J2809,IF(U:U="国开10",0.29/N2809+J2809,IF(U:U="口行1",0.08/N2809+J2809,IF(U:U="口行2",0.08/N2809+J2809,IF(U:U="口行3",0.08/N2809+J2809,IF(U:U="口行5",0.13/N2809+J2809,IF(U:U="口行7",0.13/N2809+J2809,IF(U:U="口行10",0.18/N2809+J2809,IF(U:U="农发1",0.09/N2809+J2809,IF(U:U="农发2",0.09/N2809+J2809,IF(U:U="农发3",0.09/N2809+J2809,IF(U:U="农发5",0.14/N2809+J2809,IF(U:U="农发7",0.19/N2809+J2809,IF(U:U="农发10",0.19/N2809+J2809,IF(U:U="农发20",0.24/N2809+J2809,IF(U:U="国债1",0.05/N2809+L2809,IF(U:U="国债2",0.05/N2809+L2809,IF(U:U="国债3",0.05/N2809+L2809,IF(U:U="国开0",0,IF(U:U="农发0",0,IF(U:U="国债0",0,IF(U:U="口行0",0,0.1/N2809+J2809)))))))))))))))))))))))))</f>
        <v>3.6227765112432779</v>
      </c>
      <c r="Q2809" s="87">
        <v>3.6124999999999998</v>
      </c>
      <c r="R2809" s="88">
        <f t="shared" si="115"/>
        <v>4.2776511243277859</v>
      </c>
      <c r="S2809" s="88">
        <f t="shared" si="116"/>
        <v>1.0276511243278108</v>
      </c>
      <c r="U2809" s="1" t="str">
        <f>IF(I:I="国家开发银行","国开",IF(I:I="中国进出口银行","口行",IF(I:I="中国农业发展银行","农发","国债")))&amp;IF(G:G&lt;1,"0",G2809)</f>
        <v>国债30</v>
      </c>
    </row>
    <row r="2810" spans="1:21" ht="15.95" hidden="1" customHeight="1" x14ac:dyDescent="0.25">
      <c r="A2810" s="7" t="str">
        <f>B2810</f>
        <v>200007.IB</v>
      </c>
      <c r="B2810" s="43" t="s">
        <v>781</v>
      </c>
      <c r="C2810" s="43" t="s">
        <v>782</v>
      </c>
      <c r="D2810" s="44">
        <v>43973</v>
      </c>
      <c r="E2810" s="44">
        <v>43976</v>
      </c>
      <c r="F2810" s="46">
        <v>587.70000000000005</v>
      </c>
      <c r="G2810" s="47">
        <v>50</v>
      </c>
      <c r="H2810" s="48" t="s">
        <v>12</v>
      </c>
      <c r="I2810" s="48" t="s">
        <v>31</v>
      </c>
      <c r="J2810" s="49">
        <f>[1]!b_info_couponrate(B2810)</f>
        <v>3.73</v>
      </c>
      <c r="K2810" s="30">
        <v>1.8</v>
      </c>
      <c r="L2810" s="47"/>
      <c r="M2810" s="47">
        <v>3.26</v>
      </c>
      <c r="N2810" s="84">
        <f>[1]!b_anal_modidura_cnbd(A2810,E2810,1)</f>
        <v>22.614799999999999</v>
      </c>
      <c r="O2810" s="85">
        <v>3.58</v>
      </c>
      <c r="P2810" s="86">
        <f>IF(U:U="国开1",0.09/N2810+J2810,IF(U:U="国开3",0.14/N2810+J2810,IF(U:U="国开5",0.24/N2810+J2810,IF(U:U="国开7",0.24/N2810+J2810,IF(U:U="国开10",0.29/N2810+J2810,IF(U:U="口行1",0.08/N2810+J2810,IF(U:U="口行2",0.08/N2810+J2810,IF(U:U="口行3",0.08/N2810+J2810,IF(U:U="口行5",0.13/N2810+J2810,IF(U:U="口行7",0.13/N2810+J2810,IF(U:U="口行10",0.18/N2810+J2810,IF(U:U="农发1",0.09/N2810+J2810,IF(U:U="农发2",0.09/N2810+J2810,IF(U:U="农发3",0.09/N2810+J2810,IF(U:U="农发5",0.14/N2810+J2810,IF(U:U="农发7",0.19/N2810+J2810,IF(U:U="农发10",0.19/N2810+J2810,IF(U:U="农发20",0.24/N2810+J2810,IF(U:U="国债1",0.05/N2810+L2810,IF(U:U="国债2",0.05/N2810+L2810,IF(U:U="国债3",0.05/N2810+L2810,IF(U:U="国开0",0,IF(U:U="农发0",0,IF(U:U="国债0",0,IF(U:U="口行0",0,0.1/N2810+J2810)))))))))))))))))))))))))</f>
        <v>3.7344218830146629</v>
      </c>
      <c r="Q2810" s="87">
        <v>3.6</v>
      </c>
      <c r="R2810" s="88">
        <f t="shared" si="115"/>
        <v>15.442188301466286</v>
      </c>
      <c r="S2810" s="88">
        <f t="shared" si="116"/>
        <v>13.442188301466285</v>
      </c>
      <c r="U2810" s="1" t="str">
        <f>IF(I:I="国家开发银行","国开",IF(I:I="中国进出口银行","口行",IF(I:I="中国农业发展银行","农发","国债")))&amp;IF(G:G&lt;1,"0",G2810)</f>
        <v>国债50</v>
      </c>
    </row>
    <row r="2811" spans="1:21" ht="15.95" hidden="1" customHeight="1" x14ac:dyDescent="0.25">
      <c r="A2811" s="7" t="str">
        <f>LEFT(B2811,IFERROR(FIND("X",B2811,7),FIND("Z",B2811,7))-1)&amp;".IB"</f>
        <v>200402.IB</v>
      </c>
      <c r="B2811" s="35" t="s">
        <v>1193</v>
      </c>
      <c r="C2811" s="35" t="s">
        <v>1194</v>
      </c>
      <c r="D2811" s="39">
        <v>44011</v>
      </c>
      <c r="E2811" s="39">
        <v>44013</v>
      </c>
      <c r="F2811" s="40">
        <v>61.7</v>
      </c>
      <c r="G2811" s="30">
        <v>3</v>
      </c>
      <c r="H2811" s="29" t="s">
        <v>12</v>
      </c>
      <c r="I2811" s="29" t="s">
        <v>41</v>
      </c>
      <c r="J2811" s="30">
        <v>2.7557</v>
      </c>
      <c r="K2811" s="30">
        <v>6.74</v>
      </c>
      <c r="L2811" s="30"/>
      <c r="M2811" s="30">
        <v>13.65</v>
      </c>
      <c r="N2811" s="84">
        <f>[1]!b_anal_modidura_cnbd(A2811,E2811,1)</f>
        <v>2.6137000000000001</v>
      </c>
      <c r="O2811" s="85">
        <f>[1]!b_anal_yield_cnbd(A2811,D2811-1,1)</f>
        <v>2.8178000000000001</v>
      </c>
      <c r="P2811" s="86">
        <f>IF(U:U="国开1",0.09/N2811+J2811,IF(U:U="国开3",0.14/N2811+J2811,IF(U:U="国开5",0.24/N2811+J2811,IF(U:U="国开7",0.24/N2811+J2811,IF(U:U="国开10",0.29/N2811+J2811,IF(U:U="口行1",0.08/N2811+J2811,IF(U:U="口行2",0.08/N2811+J2811,IF(U:U="口行3",0.08/N2811+J2811,IF(U:U="口行5",0.13/N2811+J2811,IF(U:U="口行7",0.13/N2811+J2811,IF(U:U="口行10",0.18/N2811+J2811,IF(U:U="农发1",0.09/N2811+J2811,IF(U:U="农发2",0.09/N2811+J2811,IF(U:U="农发3",0.09/N2811+J2811,IF(U:U="农发5",0.14/N2811+J2811,IF(U:U="农发7",0.19/N2811+J2811,IF(U:U="农发10",0.19/N2811+J2811,IF(U:U="农发20",0.24/N2811+J2811,IF(U:U="国债1",0.05/N2811+J2811,IF(U:U="国债2",0.05/N2811+J2811,IF(U:U="国债3",0.05/N2811+J2811,IF(U:U="国开0",0,IF(U:U="农发0",0,IF(U:U="国债0",0,IF(U:U="口行0",0,0.1/N2811+J2811)))))))))))))))))))))))))</f>
        <v>2.7901339442170103</v>
      </c>
      <c r="Q2811" s="87">
        <v>2.79</v>
      </c>
      <c r="R2811" s="88">
        <f t="shared" ref="R2811:R2860" si="120">(P2811-O2811)*100</f>
        <v>-2.7666055782989751</v>
      </c>
      <c r="S2811" s="88">
        <f t="shared" ref="S2811:S2860" si="121">(P2811-Q2811)*100</f>
        <v>1.3394421701029557E-2</v>
      </c>
      <c r="U2811" s="1" t="str">
        <f>IF(I:I="国家开发银行","国开",IF(I:I="中国进出口银行","口行",IF(I:I="中国农业发展银行","农发","国债")))&amp;IF(G:G&lt;1,"0",G2811)</f>
        <v>农发3</v>
      </c>
    </row>
    <row r="2812" spans="1:21" ht="15.95" hidden="1" customHeight="1" x14ac:dyDescent="0.25">
      <c r="A2812" s="7" t="str">
        <f t="shared" ref="A2812:A2860" si="122">LEFT(B2812,IFERROR(FIND("X",B2812,7),FIND("Z",B2812,7))-1)&amp;".IB"</f>
        <v>200405.IB</v>
      </c>
      <c r="B2812" s="35" t="s">
        <v>1195</v>
      </c>
      <c r="C2812" s="35" t="s">
        <v>1196</v>
      </c>
      <c r="D2812" s="39">
        <v>44011</v>
      </c>
      <c r="E2812" s="39">
        <v>44013</v>
      </c>
      <c r="F2812" s="40">
        <v>65.099999999999994</v>
      </c>
      <c r="G2812" s="30">
        <v>5</v>
      </c>
      <c r="H2812" s="29" t="s">
        <v>12</v>
      </c>
      <c r="I2812" s="29" t="s">
        <v>41</v>
      </c>
      <c r="J2812" s="30">
        <v>3.0716000000000001</v>
      </c>
      <c r="K2812" s="30">
        <v>8.81</v>
      </c>
      <c r="L2812" s="30"/>
      <c r="M2812" s="30">
        <v>3.41</v>
      </c>
      <c r="N2812" s="84">
        <f>[1]!b_anal_modidura_cnbd(A2812,E2812,1)</f>
        <v>4.4507000000000003</v>
      </c>
      <c r="O2812" s="85">
        <f>[1]!b_anal_yield_cnbd(A2812,D2812-1,1)</f>
        <v>3.1145999999999998</v>
      </c>
      <c r="P2812" s="86">
        <f>IF(U:U="国开1",0.09/N2812+J2812,IF(U:U="国开3",0.14/N2812+J2812,IF(U:U="国开5",0.24/N2812+J2812,IF(U:U="国开7",0.24/N2812+J2812,IF(U:U="国开10",0.29/N2812+J2812,IF(U:U="口行1",0.08/N2812+J2812,IF(U:U="口行2",0.08/N2812+J2812,IF(U:U="口行3",0.08/N2812+J2812,IF(U:U="口行5",0.13/N2812+J2812,IF(U:U="口行7",0.13/N2812+J2812,IF(U:U="口行10",0.18/N2812+J2812,IF(U:U="农发1",0.09/N2812+J2812,IF(U:U="农发2",0.09/N2812+J2812,IF(U:U="农发3",0.09/N2812+J2812,IF(U:U="农发5",0.14/N2812+J2812,IF(U:U="农发7",0.19/N2812+J2812,IF(U:U="农发10",0.19/N2812+J2812,IF(U:U="农发20",0.24/N2812+J2812,IF(U:U="国债1",0.05/N2812+J2812,IF(U:U="国债2",0.05/N2812+J2812,IF(U:U="国债3",0.05/N2812+J2812,IF(U:U="国开0",0,IF(U:U="农发0",0,IF(U:U="国债0",0,IF(U:U="口行0",0,0.1/N2812+J2812)))))))))))))))))))))))))</f>
        <v>3.1030557260655627</v>
      </c>
      <c r="Q2812" s="87">
        <v>3.1</v>
      </c>
      <c r="R2812" s="88">
        <f t="shared" si="120"/>
        <v>-1.1544273934437133</v>
      </c>
      <c r="S2812" s="88">
        <f t="shared" si="121"/>
        <v>0.30557260655625917</v>
      </c>
      <c r="U2812" s="1" t="str">
        <f>IF(I:I="国家开发银行","国开",IF(I:I="中国进出口银行","口行",IF(I:I="中国农业发展银行","农发","国债")))&amp;IF(G:G&lt;1,"0",G2812)</f>
        <v>农发5</v>
      </c>
    </row>
    <row r="2813" spans="1:21" ht="15.95" hidden="1" customHeight="1" x14ac:dyDescent="0.25">
      <c r="A2813" s="7" t="str">
        <f t="shared" si="122"/>
        <v>2000003.IB</v>
      </c>
      <c r="B2813" s="35" t="s">
        <v>1197</v>
      </c>
      <c r="C2813" s="35" t="s">
        <v>1198</v>
      </c>
      <c r="D2813" s="39">
        <v>44012</v>
      </c>
      <c r="E2813" s="39">
        <v>44013</v>
      </c>
      <c r="F2813" s="40">
        <v>700</v>
      </c>
      <c r="G2813" s="30">
        <v>10</v>
      </c>
      <c r="H2813" s="29" t="s">
        <v>12</v>
      </c>
      <c r="I2813" s="29" t="s">
        <v>31</v>
      </c>
      <c r="J2813" s="30">
        <v>2.7890999999999999</v>
      </c>
      <c r="K2813" s="30">
        <v>2.63</v>
      </c>
      <c r="L2813" s="30">
        <v>2.9085000000000001</v>
      </c>
      <c r="M2813" s="30">
        <v>4.1100000000000003</v>
      </c>
      <c r="N2813" s="84">
        <f>[1]!b_anal_modidura_cnbd(A2813,E2813,1)</f>
        <v>8.6496999999999993</v>
      </c>
      <c r="O2813" s="85">
        <f>[1]!b_anal_yield_cnbd(A2813,D2813-1,1)</f>
        <v>2.8502999999999998</v>
      </c>
      <c r="P2813" s="86">
        <v>2.92</v>
      </c>
      <c r="Q2813" s="87">
        <v>2.9249999999999998</v>
      </c>
      <c r="R2813" s="88">
        <f t="shared" si="120"/>
        <v>6.9700000000000095</v>
      </c>
      <c r="S2813" s="88">
        <f t="shared" si="121"/>
        <v>-0.49999999999998934</v>
      </c>
      <c r="U2813" s="1" t="str">
        <f>IF(I:I="国家开发银行","国开",IF(I:I="中国进出口银行","口行",IF(I:I="中国农业发展银行","农发","国债")))&amp;IF(G:G&lt;1,"0",G2813)</f>
        <v>国债10</v>
      </c>
    </row>
    <row r="2814" spans="1:21" ht="15.95" hidden="1" customHeight="1" x14ac:dyDescent="0.25">
      <c r="A2814" s="7" t="str">
        <f t="shared" si="122"/>
        <v>2000001.IB</v>
      </c>
      <c r="B2814" s="35" t="s">
        <v>1199</v>
      </c>
      <c r="C2814" s="35" t="s">
        <v>1200</v>
      </c>
      <c r="D2814" s="39">
        <v>44012</v>
      </c>
      <c r="E2814" s="39">
        <v>44013</v>
      </c>
      <c r="F2814" s="40">
        <v>500</v>
      </c>
      <c r="G2814" s="30">
        <v>5</v>
      </c>
      <c r="H2814" s="29" t="s">
        <v>12</v>
      </c>
      <c r="I2814" s="29" t="s">
        <v>31</v>
      </c>
      <c r="J2814" s="30">
        <v>2.4453999999999998</v>
      </c>
      <c r="K2814" s="30">
        <v>2.96</v>
      </c>
      <c r="L2814" s="30">
        <v>2.5964</v>
      </c>
      <c r="M2814" s="30">
        <v>3.29</v>
      </c>
      <c r="N2814" s="84">
        <f>[1]!b_anal_modidura_cnbd(A2814,E2814,1)</f>
        <v>4.6163999999999996</v>
      </c>
      <c r="O2814" s="85">
        <f>[1]!b_anal_yield_cnbd(A2814,D2814-1,1)</f>
        <v>2.5099999999999998</v>
      </c>
      <c r="P2814" s="86">
        <v>2.6179999999999999</v>
      </c>
      <c r="Q2814" s="87">
        <v>2.63</v>
      </c>
      <c r="R2814" s="88">
        <f t="shared" si="120"/>
        <v>10.80000000000001</v>
      </c>
      <c r="S2814" s="88">
        <f t="shared" si="121"/>
        <v>-1.2000000000000011</v>
      </c>
      <c r="U2814" s="1" t="str">
        <f>IF(I:I="国家开发银行","国开",IF(I:I="中国进出口银行","口行",IF(I:I="中国农业发展银行","农发","国债")))&amp;IF(G:G&lt;1,"0",G2814)</f>
        <v>国债5</v>
      </c>
    </row>
    <row r="2815" spans="1:21" ht="15.95" hidden="1" customHeight="1" x14ac:dyDescent="0.25">
      <c r="A2815" s="7" t="str">
        <f t="shared" si="122"/>
        <v>092018002.IB</v>
      </c>
      <c r="B2815" s="35" t="s">
        <v>1201</v>
      </c>
      <c r="C2815" s="35" t="s">
        <v>1202</v>
      </c>
      <c r="D2815" s="39">
        <v>44012</v>
      </c>
      <c r="E2815" s="39">
        <v>44014</v>
      </c>
      <c r="F2815" s="40">
        <v>30</v>
      </c>
      <c r="G2815" s="30">
        <v>7</v>
      </c>
      <c r="H2815" s="29" t="s">
        <v>12</v>
      </c>
      <c r="I2815" s="29" t="s">
        <v>41</v>
      </c>
      <c r="J2815" s="30">
        <v>3.3262</v>
      </c>
      <c r="K2815" s="30">
        <v>10.38</v>
      </c>
      <c r="L2815" s="30"/>
      <c r="M2815" s="30">
        <v>1.41</v>
      </c>
      <c r="N2815" s="84">
        <f>[1]!b_anal_modidura_cnbd(A2815,E2815,1)</f>
        <v>6.0961999999999996</v>
      </c>
      <c r="O2815" s="85">
        <f>[1]!b_anal_yield_cnbd(A2815,D2815-1,1)</f>
        <v>3.3997999999999999</v>
      </c>
      <c r="P2815" s="86">
        <f>IF(U:U="国开1",0.09/N2815+J2815,IF(U:U="国开3",0.14/N2815+J2815,IF(U:U="国开5",0.24/N2815+J2815,IF(U:U="国开7",0.24/N2815+J2815,IF(U:U="国开10",0.29/N2815+J2815,IF(U:U="口行1",0.08/N2815+J2815,IF(U:U="口行2",0.08/N2815+J2815,IF(U:U="口行3",0.08/N2815+J2815,IF(U:U="口行5",0.13/N2815+J2815,IF(U:U="口行7",0.13/N2815+J2815,IF(U:U="口行10",0.18/N2815+J2815,IF(U:U="农发1",0.09/N2815+J2815,IF(U:U="农发2",0.09/N2815+J2815,IF(U:U="农发3",0.09/N2815+J2815,IF(U:U="农发5",0.14/N2815+J2815,IF(U:U="农发7",0.19/N2815+J2815,IF(U:U="农发10",0.19/N2815+J2815,IF(U:U="农发20",0.24/N2815+J2815,IF(U:U="国债1",0.05/N2815+J2815,IF(U:U="国债2",0.05/N2815+J2815,IF(U:U="国债3",0.05/N2815+J2815,IF(U:U="国开0",0,IF(U:U="农发0",0,IF(U:U="国债0",0,IF(U:U="口行0",0,0.1/N2815+J2815)))))))))))))))))))))))))</f>
        <v>3.3573669564646829</v>
      </c>
      <c r="Q2815" s="87">
        <v>3.39</v>
      </c>
      <c r="R2815" s="88">
        <f t="shared" si="120"/>
        <v>-4.2433043535317072</v>
      </c>
      <c r="S2815" s="88">
        <f t="shared" si="121"/>
        <v>-3.2633043535317263</v>
      </c>
      <c r="U2815" s="1" t="str">
        <f>IF(I:I="国家开发银行","国开",IF(I:I="中国进出口银行","口行",IF(I:I="中国农业发展银行","农发","国债")))&amp;IF(G:G&lt;1,"0",G2815)</f>
        <v>农发7</v>
      </c>
    </row>
    <row r="2816" spans="1:21" ht="15.95" hidden="1" customHeight="1" x14ac:dyDescent="0.25">
      <c r="A2816" s="7" t="str">
        <f t="shared" si="122"/>
        <v>200211.IB</v>
      </c>
      <c r="B2816" s="35" t="s">
        <v>1203</v>
      </c>
      <c r="C2816" s="35" t="s">
        <v>1204</v>
      </c>
      <c r="D2816" s="39">
        <v>44012</v>
      </c>
      <c r="E2816" s="39">
        <v>44014</v>
      </c>
      <c r="F2816" s="40">
        <v>70</v>
      </c>
      <c r="G2816" s="30">
        <v>1</v>
      </c>
      <c r="H2816" s="29" t="s">
        <v>266</v>
      </c>
      <c r="I2816" s="29" t="s">
        <v>15</v>
      </c>
      <c r="J2816" s="30">
        <v>2.0802999999999998</v>
      </c>
      <c r="K2816" s="30">
        <v>6.57</v>
      </c>
      <c r="L2816" s="30"/>
      <c r="M2816" s="30">
        <v>1.0900000000000001</v>
      </c>
      <c r="N2816" s="84">
        <f>[1]!b_anal_modidura_cnbd(A2816,E2816,1)</f>
        <v>0.8629</v>
      </c>
      <c r="O2816" s="85">
        <f>[1]!b_anal_yield_cnbd(A2816,D2816-1,1)</f>
        <v>2.21</v>
      </c>
      <c r="P2816" s="86">
        <f>IF(U:U="国开1",0.09/N2816+J2816,IF(U:U="国开3",0.14/N2816+J2816,IF(U:U="国开5",0.24/N2816+J2816,IF(U:U="国开7",0.24/N2816+J2816,IF(U:U="国开10",0.29/N2816+J2816,IF(U:U="口行1",0.08/N2816+J2816,IF(U:U="口行2",0.08/N2816+J2816,IF(U:U="口行3",0.08/N2816+J2816,IF(U:U="口行5",0.13/N2816+J2816,IF(U:U="口行7",0.13/N2816+J2816,IF(U:U="口行10",0.18/N2816+J2816,IF(U:U="农发1",0.09/N2816+J2816,IF(U:U="农发2",0.09/N2816+J2816,IF(U:U="农发3",0.09/N2816+J2816,IF(U:U="农发5",0.14/N2816+J2816,IF(U:U="农发7",0.19/N2816+J2816,IF(U:U="农发10",0.19/N2816+J2816,IF(U:U="农发20",0.24/N2816+J2816,IF(U:U="国债1",0.05/N2816+J2816,IF(U:U="国债2",0.05/N2816+J2816,IF(U:U="国债3",0.05/N2816+J2816,IF(U:U="国开0",0,IF(U:U="农发0",0,IF(U:U="国债0",0,IF(U:U="口行0",0,0.1/N2816+J2816)))))))))))))))))))))))))</f>
        <v>2.1845994553250665</v>
      </c>
      <c r="Q2816" s="87">
        <v>2.2000000000000002</v>
      </c>
      <c r="R2816" s="88">
        <f t="shared" si="120"/>
        <v>-2.5400544674933467</v>
      </c>
      <c r="S2816" s="88">
        <f t="shared" si="121"/>
        <v>-1.5400544674933681</v>
      </c>
      <c r="U2816" s="1" t="str">
        <f>IF(I:I="国家开发银行","国开",IF(I:I="中国进出口银行","口行",IF(I:I="中国农业发展银行","农发","国债")))&amp;IF(G:G&lt;1,"0",G2816)</f>
        <v>国开1</v>
      </c>
    </row>
    <row r="2817" spans="1:21" ht="15.95" hidden="1" customHeight="1" x14ac:dyDescent="0.25">
      <c r="A2817" s="7" t="str">
        <f t="shared" si="122"/>
        <v>200202.IB</v>
      </c>
      <c r="B2817" s="35" t="s">
        <v>1205</v>
      </c>
      <c r="C2817" s="35" t="s">
        <v>1206</v>
      </c>
      <c r="D2817" s="39">
        <v>44012</v>
      </c>
      <c r="E2817" s="39">
        <v>44014</v>
      </c>
      <c r="F2817" s="40">
        <v>40</v>
      </c>
      <c r="G2817" s="30">
        <v>3</v>
      </c>
      <c r="H2817" s="29" t="s">
        <v>12</v>
      </c>
      <c r="I2817" s="29" t="s">
        <v>15</v>
      </c>
      <c r="J2817" s="30">
        <v>2.6233</v>
      </c>
      <c r="K2817" s="30">
        <v>13.82</v>
      </c>
      <c r="L2817" s="30"/>
      <c r="M2817" s="30">
        <v>2.21</v>
      </c>
      <c r="N2817" s="84">
        <f>[1]!b_anal_modidura_cnbd(A2817,E2817,1)</f>
        <v>2.6444999999999999</v>
      </c>
      <c r="O2817" s="85">
        <f>[1]!b_anal_yield_cnbd(A2817,D2817-1,1)</f>
        <v>2.7</v>
      </c>
      <c r="P2817" s="86">
        <f>IF(U:U="国开1",0.09/N2817+J2817,IF(U:U="国开3",0.14/N2817+J2817,IF(U:U="国开5",0.24/N2817+J2817,IF(U:U="国开7",0.24/N2817+J2817,IF(U:U="国开10",0.29/N2817+J2817,IF(U:U="口行1",0.08/N2817+J2817,IF(U:U="口行2",0.08/N2817+J2817,IF(U:U="口行3",0.08/N2817+J2817,IF(U:U="口行5",0.13/N2817+J2817,IF(U:U="口行7",0.13/N2817+J2817,IF(U:U="口行10",0.18/N2817+J2817,IF(U:U="农发1",0.09/N2817+J2817,IF(U:U="农发2",0.09/N2817+J2817,IF(U:U="农发3",0.09/N2817+J2817,IF(U:U="农发5",0.14/N2817+J2817,IF(U:U="农发7",0.19/N2817+J2817,IF(U:U="农发10",0.19/N2817+J2817,IF(U:U="农发20",0.24/N2817+J2817,IF(U:U="国债1",0.05/N2817+J2817,IF(U:U="国债2",0.05/N2817+J2817,IF(U:U="国债3",0.05/N2817+J2817,IF(U:U="国开0",0,IF(U:U="农发0",0,IF(U:U="国债0",0,IF(U:U="口行0",0,0.1/N2817+J2817)))))))))))))))))))))))))</f>
        <v>2.6762400642843636</v>
      </c>
      <c r="Q2817" s="87">
        <v>2.69</v>
      </c>
      <c r="R2817" s="88">
        <f t="shared" si="120"/>
        <v>-2.3759935715636615</v>
      </c>
      <c r="S2817" s="88">
        <f t="shared" si="121"/>
        <v>-1.3759935715636384</v>
      </c>
      <c r="U2817" s="1" t="str">
        <f>IF(I:I="国家开发银行","国开",IF(I:I="中国进出口银行","口行",IF(I:I="中国农业发展银行","农发","国债")))&amp;IF(G:G&lt;1,"0",G2817)</f>
        <v>国开3</v>
      </c>
    </row>
    <row r="2818" spans="1:21" ht="15.95" hidden="1" customHeight="1" x14ac:dyDescent="0.25">
      <c r="A2818" s="7" t="str">
        <f t="shared" si="122"/>
        <v>092018001.IB</v>
      </c>
      <c r="B2818" s="35" t="s">
        <v>1207</v>
      </c>
      <c r="C2818" s="35" t="s">
        <v>1208</v>
      </c>
      <c r="D2818" s="39">
        <v>44012</v>
      </c>
      <c r="E2818" s="39">
        <v>44014</v>
      </c>
      <c r="F2818" s="40">
        <v>40</v>
      </c>
      <c r="G2818" s="30">
        <v>2</v>
      </c>
      <c r="H2818" s="29" t="s">
        <v>12</v>
      </c>
      <c r="I2818" s="29" t="s">
        <v>41</v>
      </c>
      <c r="J2818" s="30">
        <v>2.5116999999999998</v>
      </c>
      <c r="K2818" s="30">
        <v>7.19</v>
      </c>
      <c r="L2818" s="30"/>
      <c r="M2818" s="30">
        <v>2.58</v>
      </c>
      <c r="N2818" s="84">
        <f>[1]!b_anal_modidura_cnbd(A2818,E2818,1)</f>
        <v>1.63</v>
      </c>
      <c r="O2818" s="85">
        <f>[1]!b_anal_yield_cnbd(A2818,D2818-1,1)</f>
        <v>2.5895000000000001</v>
      </c>
      <c r="P2818" s="86">
        <f>IF(U:U="国开1",0.09/N2818+J2818,IF(U:U="国开3",0.14/N2818+J2818,IF(U:U="国开5",0.24/N2818+J2818,IF(U:U="国开7",0.24/N2818+J2818,IF(U:U="国开10",0.29/N2818+J2818,IF(U:U="口行1",0.08/N2818+J2818,IF(U:U="口行2",0.08/N2818+J2818,IF(U:U="口行3",0.08/N2818+J2818,IF(U:U="口行5",0.13/N2818+J2818,IF(U:U="口行7",0.13/N2818+J2818,IF(U:U="口行10",0.18/N2818+J2818,IF(U:U="农发1",0.09/N2818+J2818,IF(U:U="农发2",0.09/N2818+J2818,IF(U:U="农发3",0.09/N2818+J2818,IF(U:U="农发5",0.14/N2818+J2818,IF(U:U="农发7",0.19/N2818+J2818,IF(U:U="农发10",0.19/N2818+J2818,IF(U:U="农发20",0.24/N2818+J2818,IF(U:U="国债1",0.05/N2818+J2818,IF(U:U="国债2",0.05/N2818+J2818,IF(U:U="国债3",0.05/N2818+J2818,IF(U:U="国开0",0,IF(U:U="农发0",0,IF(U:U="国债0",0,IF(U:U="口行0",0,0.1/N2818+J2818)))))))))))))))))))))))))</f>
        <v>2.5669147239263803</v>
      </c>
      <c r="Q2818" s="87">
        <v>2.59</v>
      </c>
      <c r="R2818" s="88">
        <f t="shared" si="120"/>
        <v>-2.258527607361982</v>
      </c>
      <c r="S2818" s="88">
        <f t="shared" si="121"/>
        <v>-2.3085276073619543</v>
      </c>
      <c r="U2818" s="1" t="str">
        <f>IF(I:I="国家开发银行","国开",IF(I:I="中国进出口银行","口行",IF(I:I="中国农业发展银行","农发","国债")))&amp;IF(G:G&lt;1,"0",G2818)</f>
        <v>农发2</v>
      </c>
    </row>
    <row r="2819" spans="1:21" ht="15.95" hidden="1" customHeight="1" x14ac:dyDescent="0.25">
      <c r="A2819" s="7" t="str">
        <f t="shared" si="122"/>
        <v>200204.IB</v>
      </c>
      <c r="B2819" s="35" t="s">
        <v>1209</v>
      </c>
      <c r="C2819" s="35" t="s">
        <v>1210</v>
      </c>
      <c r="D2819" s="39">
        <v>44012</v>
      </c>
      <c r="E2819" s="39">
        <v>44014</v>
      </c>
      <c r="F2819" s="40">
        <v>30</v>
      </c>
      <c r="G2819" s="30">
        <v>7</v>
      </c>
      <c r="H2819" s="29" t="s">
        <v>12</v>
      </c>
      <c r="I2819" s="29" t="s">
        <v>15</v>
      </c>
      <c r="J2819" s="30">
        <v>3.2370000000000001</v>
      </c>
      <c r="K2819" s="30">
        <v>14.33</v>
      </c>
      <c r="L2819" s="30"/>
      <c r="M2819" s="30">
        <v>2.21</v>
      </c>
      <c r="N2819" s="84">
        <f>[1]!b_anal_modidura_cnbd(A2819,E2819,1)</f>
        <v>5.6955</v>
      </c>
      <c r="O2819" s="85">
        <f>[1]!b_anal_yield_cnbd(A2819,D2819-1,1)</f>
        <v>3.31</v>
      </c>
      <c r="P2819" s="86">
        <f>IF(U:U="国开1",0.09/N2819+J2819,IF(U:U="国开3",0.14/N2819+J2819,IF(U:U="国开5",0.24/N2819+J2819,IF(U:U="国开7",0.24/N2819+J2819,IF(U:U="国开10",0.29/N2819+J2819,IF(U:U="口行1",0.08/N2819+J2819,IF(U:U="口行2",0.08/N2819+J2819,IF(U:U="口行3",0.08/N2819+J2819,IF(U:U="口行5",0.13/N2819+J2819,IF(U:U="口行7",0.13/N2819+J2819,IF(U:U="口行10",0.18/N2819+J2819,IF(U:U="农发1",0.09/N2819+J2819,IF(U:U="农发2",0.09/N2819+J2819,IF(U:U="农发3",0.09/N2819+J2819,IF(U:U="农发5",0.14/N2819+J2819,IF(U:U="农发7",0.19/N2819+J2819,IF(U:U="农发10",0.19/N2819+J2819,IF(U:U="农发20",0.24/N2819+J2819,IF(U:U="国债1",0.05/N2819+J2819,IF(U:U="国债2",0.05/N2819+J2819,IF(U:U="国债3",0.05/N2819+J2819,IF(U:U="国开0",0,IF(U:U="农发0",0,IF(U:U="国债0",0,IF(U:U="口行0",0,0.1/N2819+J2819)))))))))))))))))))))))))</f>
        <v>3.2791385304187517</v>
      </c>
      <c r="Q2819" s="87">
        <v>3.29</v>
      </c>
      <c r="R2819" s="88">
        <f t="shared" si="120"/>
        <v>-3.0861469581248357</v>
      </c>
      <c r="S2819" s="88">
        <f t="shared" si="121"/>
        <v>-1.086146958124834</v>
      </c>
      <c r="U2819" s="1" t="str">
        <f>IF(I:I="国家开发银行","国开",IF(I:I="中国进出口银行","口行",IF(I:I="中国农业发展银行","农发","国债")))&amp;IF(G:G&lt;1,"0",G2819)</f>
        <v>国开7</v>
      </c>
    </row>
    <row r="2820" spans="1:21" ht="15.95" hidden="1" customHeight="1" x14ac:dyDescent="0.25">
      <c r="A2820" s="7" t="str">
        <f>B2820</f>
        <v>200009.IB</v>
      </c>
      <c r="B2820" s="35" t="s">
        <v>1211</v>
      </c>
      <c r="C2820" s="35" t="s">
        <v>1212</v>
      </c>
      <c r="D2820" s="39">
        <v>44013</v>
      </c>
      <c r="E2820" s="39">
        <v>44014</v>
      </c>
      <c r="F2820" s="40">
        <v>480</v>
      </c>
      <c r="G2820" s="30">
        <v>3</v>
      </c>
      <c r="H2820" s="29" t="s">
        <v>12</v>
      </c>
      <c r="I2820" s="29" t="s">
        <v>31</v>
      </c>
      <c r="J2820" s="30">
        <v>2.36</v>
      </c>
      <c r="K2820" s="30">
        <v>2.66</v>
      </c>
      <c r="L2820" s="30">
        <v>2.4</v>
      </c>
      <c r="M2820" s="30">
        <v>2.16</v>
      </c>
      <c r="N2820" s="84">
        <f>[1]!b_anal_modidura_cnbd(A2820,E2820,1)</f>
        <v>2.8628999999999998</v>
      </c>
      <c r="O2820" s="85">
        <v>2.35</v>
      </c>
      <c r="P2820" s="86">
        <f>IF(U:U="国开1",0.09/N2820+J2820,IF(U:U="国开3",0.14/N2820+J2820,IF(U:U="国开5",0.24/N2820+J2820,IF(U:U="国开7",0.24/N2820+J2820,IF(U:U="国开10",0.29/N2820+J2820,IF(U:U="口行1",0.08/N2820+J2820,IF(U:U="口行2",0.08/N2820+J2820,IF(U:U="口行3",0.08/N2820+J2820,IF(U:U="口行5",0.13/N2820+J2820,IF(U:U="口行7",0.13/N2820+J2820,IF(U:U="口行10",0.18/N2820+J2820,IF(U:U="农发1",0.09/N2820+J2820,IF(U:U="农发2",0.09/N2820+J2820,IF(U:U="农发3",0.09/N2820+J2820,IF(U:U="农发5",0.14/N2820+J2820,IF(U:U="农发7",0.19/N2820+J2820,IF(U:U="农发10",0.19/N2820+J2820,IF(U:U="农发20",0.24/N2820+J2820,IF(U:U="国债1",0.05/N2820+L2820,IF(U:U="国债2",0.05/N2820+L2820,IF(U:U="国债3",0.05/N2820+L2820,IF(U:U="国开0",0,IF(U:U="农发0",0,IF(U:U="国债0",0,IF(U:U="口行0",0,0.1/N2820+J2820)))))))))))))))))))))))))</f>
        <v>2.4174648084110517</v>
      </c>
      <c r="Q2820" s="87">
        <v>2.36</v>
      </c>
      <c r="R2820" s="88">
        <f t="shared" si="120"/>
        <v>6.7464808411051624</v>
      </c>
      <c r="S2820" s="88">
        <f t="shared" si="121"/>
        <v>5.7464808411051838</v>
      </c>
      <c r="U2820" s="1" t="str">
        <f>IF(I:I="国家开发银行","国开",IF(I:I="中国进出口银行","口行",IF(I:I="中国农业发展银行","农发","国债")))&amp;IF(G:G&lt;1,"0",G2820)</f>
        <v>国债3</v>
      </c>
    </row>
    <row r="2821" spans="1:21" ht="15.95" hidden="1" customHeight="1" x14ac:dyDescent="0.25">
      <c r="A2821" s="7" t="str">
        <f t="shared" si="122"/>
        <v>2000002.IB</v>
      </c>
      <c r="B2821" s="35" t="s">
        <v>1213</v>
      </c>
      <c r="C2821" s="35" t="s">
        <v>1214</v>
      </c>
      <c r="D2821" s="39">
        <v>44013</v>
      </c>
      <c r="E2821" s="39">
        <v>44014</v>
      </c>
      <c r="F2821" s="40">
        <v>500</v>
      </c>
      <c r="G2821" s="30">
        <v>7</v>
      </c>
      <c r="H2821" s="29" t="s">
        <v>12</v>
      </c>
      <c r="I2821" s="29" t="s">
        <v>31</v>
      </c>
      <c r="J2821" s="30">
        <v>2.7254</v>
      </c>
      <c r="K2821" s="30">
        <v>3.18</v>
      </c>
      <c r="L2821" s="30">
        <v>2.6004999999999998</v>
      </c>
      <c r="M2821" s="30">
        <v>1.06</v>
      </c>
      <c r="N2821" s="84">
        <f>[1]!b_anal_modidura_cnbd(A2821,E2821,1)</f>
        <v>6.2545999999999999</v>
      </c>
      <c r="O2821" s="85">
        <f>[1]!b_anal_yield_cnbd(A2821,D2821-1,1)</f>
        <v>2.8805999999999998</v>
      </c>
      <c r="P2821" s="86">
        <f>IF(U:U="国开1",0.09/N2821+J2821,IF(U:U="国开3",0.14/N2821+J2821,IF(U:U="国开5",0.24/N2821+J2821,IF(U:U="国开7",0.24/N2821+J2821,IF(U:U="国开10",0.29/N2821+J2821,IF(U:U="口行1",0.08/N2821+J2821,IF(U:U="口行2",0.08/N2821+J2821,IF(U:U="口行3",0.08/N2821+J2821,IF(U:U="口行5",0.13/N2821+J2821,IF(U:U="口行7",0.13/N2821+J2821,IF(U:U="口行10",0.18/N2821+J2821,IF(U:U="农发1",0.09/N2821+J2821,IF(U:U="农发2",0.09/N2821+J2821,IF(U:U="农发3",0.09/N2821+J2821,IF(U:U="农发5",0.14/N2821+J2821,IF(U:U="农发7",0.19/N2821+J2821,IF(U:U="农发10",0.19/N2821+J2821,IF(U:U="农发20",0.24/N2821+J2821,IF(U:U="国债1",0.05/N2821+L2821,IF(U:U="国债2",0.05/N2821+L2821,IF(U:U="国债3",0.05/N2821+L2821,IF(U:U="国开0",0,IF(U:U="农发0",0,IF(U:U="国债0",0,IF(U:U="口行0",0,0.1/N2821+J2821)))))))))))))))))))))))))</f>
        <v>2.7413882326607619</v>
      </c>
      <c r="Q2821" s="87">
        <v>2.8650000000000002</v>
      </c>
      <c r="R2821" s="88">
        <f t="shared" si="120"/>
        <v>-13.92117673392379</v>
      </c>
      <c r="S2821" s="88">
        <f t="shared" si="121"/>
        <v>-12.361176733923829</v>
      </c>
      <c r="U2821" s="1" t="str">
        <f>IF(I:I="国家开发银行","国开",IF(I:I="中国进出口银行","口行",IF(I:I="中国农业发展银行","农发","国债")))&amp;IF(G:G&lt;1,"0",G2821)</f>
        <v>国债7</v>
      </c>
    </row>
    <row r="2822" spans="1:21" ht="15.95" hidden="1" customHeight="1" x14ac:dyDescent="0.25">
      <c r="A2822" s="7" t="str">
        <f t="shared" si="122"/>
        <v>200404.IB</v>
      </c>
      <c r="B2822" s="35" t="s">
        <v>1215</v>
      </c>
      <c r="C2822" s="35" t="s">
        <v>1216</v>
      </c>
      <c r="D2822" s="39">
        <v>44013</v>
      </c>
      <c r="E2822" s="39">
        <v>44018</v>
      </c>
      <c r="F2822" s="40">
        <v>64</v>
      </c>
      <c r="G2822" s="30">
        <v>10</v>
      </c>
      <c r="H2822" s="29" t="s">
        <v>12</v>
      </c>
      <c r="I2822" s="29" t="s">
        <v>41</v>
      </c>
      <c r="J2822" s="30">
        <v>3.3763999999999998</v>
      </c>
      <c r="K2822" s="30">
        <v>6.62</v>
      </c>
      <c r="L2822" s="30"/>
      <c r="M2822" s="30">
        <v>1.9</v>
      </c>
      <c r="N2822" s="84">
        <v>8.2902000000000005</v>
      </c>
      <c r="O2822" s="85">
        <f>[1]!b_anal_yield_cnbd(A2822,D2822-1,1)</f>
        <v>3.39</v>
      </c>
      <c r="P2822" s="86">
        <f>IF(U:U="国开1",0.09/N2822+J2822,IF(U:U="国开3",0.14/N2822+J2822,IF(U:U="国开5",0.24/N2822+J2822,IF(U:U="国开7",0.24/N2822+J2822,IF(U:U="国开10",0.29/N2822+J2822,IF(U:U="口行1",0.08/N2822+J2822,IF(U:U="口行2",0.08/N2822+J2822,IF(U:U="口行3",0.08/N2822+J2822,IF(U:U="口行5",0.13/N2822+J2822,IF(U:U="口行7",0.13/N2822+J2822,IF(U:U="口行10",0.18/N2822+J2822,IF(U:U="农发1",0.09/N2822+J2822,IF(U:U="农发2",0.09/N2822+J2822,IF(U:U="农发3",0.09/N2822+J2822,IF(U:U="农发5",0.14/N2822+J2822,IF(U:U="农发7",0.19/N2822+J2822,IF(U:U="农发10",0.19/N2822+J2822,IF(U:U="农发20",0.24/N2822+J2822,IF(U:U="国债1",0.05/N2822+J2822,IF(U:U="国债2",0.05/N2822+J2822,IF(U:U="国债3",0.05/N2822+J2822,IF(U:U="国开0",0,IF(U:U="农发0",0,IF(U:U="国债0",0,IF(U:U="口行0",0,0.1/N2822+J2822)))))))))))))))))))))))))</f>
        <v>3.3993186268123807</v>
      </c>
      <c r="Q2822" s="87">
        <v>3.41</v>
      </c>
      <c r="R2822" s="88">
        <f t="shared" si="120"/>
        <v>0.93186268123806038</v>
      </c>
      <c r="S2822" s="88">
        <f t="shared" si="121"/>
        <v>-1.0681373187619414</v>
      </c>
      <c r="U2822" s="1" t="str">
        <f>IF(I:I="国家开发银行","国开",IF(I:I="中国进出口银行","口行",IF(I:I="中国农业发展银行","农发","国债")))&amp;IF(G:G&lt;1,"0",G2822)</f>
        <v>农发10</v>
      </c>
    </row>
    <row r="2823" spans="1:21" ht="15.95" hidden="1" customHeight="1" x14ac:dyDescent="0.25">
      <c r="A2823" s="7" t="str">
        <f t="shared" si="122"/>
        <v>180408.IB</v>
      </c>
      <c r="B2823" s="35" t="s">
        <v>1217</v>
      </c>
      <c r="C2823" s="35" t="s">
        <v>1218</v>
      </c>
      <c r="D2823" s="39">
        <v>44013</v>
      </c>
      <c r="E2823" s="39">
        <v>44018</v>
      </c>
      <c r="F2823" s="40">
        <v>20</v>
      </c>
      <c r="G2823" s="30">
        <v>5</v>
      </c>
      <c r="H2823" s="29" t="s">
        <v>12</v>
      </c>
      <c r="I2823" s="29" t="s">
        <v>41</v>
      </c>
      <c r="J2823" s="30">
        <v>2.7292999999999998</v>
      </c>
      <c r="K2823" s="30">
        <v>11.09</v>
      </c>
      <c r="L2823" s="30"/>
      <c r="M2823" s="30">
        <v>2.17</v>
      </c>
      <c r="N2823" s="84">
        <v>2.78</v>
      </c>
      <c r="O2823" s="85">
        <f>[1]!b_anal_yield_cnbd(A2823,D2823-1,1)</f>
        <v>2.82</v>
      </c>
      <c r="P2823" s="86">
        <f>IF(U:U="国开1",0.09/N2823+J2823,IF(U:U="国开3",0.14/N2823+J2823,IF(U:U="国开5",0.24/N2823+J2823,IF(U:U="国开7",0.24/N2823+J2823,IF(U:U="国开10",0.29/N2823+J2823,IF(U:U="口行1",0.08/N2823+J2823,IF(U:U="口行2",0.08/N2823+J2823,IF(U:U="口行3",0.08/N2823+J2823,IF(U:U="口行5",0.13/N2823+J2823,IF(U:U="口行7",0.13/N2823+J2823,IF(U:U="口行10",0.18/N2823+J2823,IF(U:U="农发1",0.09/N2823+J2823,IF(U:U="农发2",0.09/N2823+J2823,IF(U:U="农发3",0.09/N2823+J2823,IF(U:U="农发5",0.14/N2823+J2823,IF(U:U="农发7",0.19/N2823+J2823,IF(U:U="农发10",0.19/N2823+J2823,IF(U:U="农发20",0.24/N2823+J2823,IF(U:U="国债1",0.05/N2823+J2823,IF(U:U="国债2",0.05/N2823+J2823,IF(U:U="国债3",0.05/N2823+J2823,IF(U:U="国开0",0,IF(U:U="农发0",0,IF(U:U="国债0",0,IF(U:U="口行0",0,0.1/N2823+J2823)))))))))))))))))))))))))</f>
        <v>2.7796597122302158</v>
      </c>
      <c r="Q2823" s="87">
        <v>2.8</v>
      </c>
      <c r="R2823" s="88">
        <f t="shared" si="120"/>
        <v>-4.0340287769784045</v>
      </c>
      <c r="S2823" s="88">
        <f t="shared" si="121"/>
        <v>-2.0340287769784027</v>
      </c>
      <c r="U2823" s="1" t="str">
        <f>IF(I:I="国家开发银行","国开",IF(I:I="中国进出口银行","口行",IF(I:I="中国农业发展银行","农发","国债")))&amp;IF(G:G&lt;1,"0",G2823)</f>
        <v>农发5</v>
      </c>
    </row>
    <row r="2824" spans="1:21" ht="15.95" hidden="1" customHeight="1" x14ac:dyDescent="0.25">
      <c r="A2824" s="7" t="str">
        <f t="shared" si="122"/>
        <v>180411.IB</v>
      </c>
      <c r="B2824" s="35" t="s">
        <v>1219</v>
      </c>
      <c r="C2824" s="35" t="s">
        <v>1220</v>
      </c>
      <c r="D2824" s="39">
        <v>44013</v>
      </c>
      <c r="E2824" s="39">
        <v>44018</v>
      </c>
      <c r="F2824" s="40">
        <v>60</v>
      </c>
      <c r="G2824" s="30">
        <v>7</v>
      </c>
      <c r="H2824" s="29" t="s">
        <v>12</v>
      </c>
      <c r="I2824" s="29" t="s">
        <v>41</v>
      </c>
      <c r="J2824" s="30">
        <v>3.1646999999999998</v>
      </c>
      <c r="K2824" s="30">
        <v>7.19</v>
      </c>
      <c r="L2824" s="30"/>
      <c r="M2824" s="30">
        <v>3.8</v>
      </c>
      <c r="N2824" s="84">
        <v>4.82</v>
      </c>
      <c r="O2824" s="85">
        <f>[1]!b_anal_yield_cnbd(A2824,D2824-1,1)</f>
        <v>3.2401</v>
      </c>
      <c r="P2824" s="86">
        <f>IF(U:U="国开1",0.09/N2824+J2824,IF(U:U="国开3",0.14/N2824+J2824,IF(U:U="国开5",0.24/N2824+J2824,IF(U:U="国开7",0.24/N2824+J2824,IF(U:U="国开10",0.29/N2824+J2824,IF(U:U="口行1",0.08/N2824+J2824,IF(U:U="口行2",0.08/N2824+J2824,IF(U:U="口行3",0.08/N2824+J2824,IF(U:U="口行5",0.13/N2824+J2824,IF(U:U="口行7",0.13/N2824+J2824,IF(U:U="口行10",0.18/N2824+J2824,IF(U:U="农发1",0.09/N2824+J2824,IF(U:U="农发2",0.09/N2824+J2824,IF(U:U="农发3",0.09/N2824+J2824,IF(U:U="农发5",0.14/N2824+J2824,IF(U:U="农发7",0.19/N2824+J2824,IF(U:U="农发10",0.19/N2824+J2824,IF(U:U="农发20",0.24/N2824+J2824,IF(U:U="国债1",0.05/N2824+J2824,IF(U:U="国债2",0.05/N2824+J2824,IF(U:U="国债3",0.05/N2824+J2824,IF(U:U="国开0",0,IF(U:U="农发0",0,IF(U:U="国债0",0,IF(U:U="口行0",0,0.1/N2824+J2824)))))))))))))))))))))))))</f>
        <v>3.2041190871369292</v>
      </c>
      <c r="Q2824" s="87">
        <v>3.2</v>
      </c>
      <c r="R2824" s="88">
        <f t="shared" si="120"/>
        <v>-3.5980912863070813</v>
      </c>
      <c r="S2824" s="88">
        <f t="shared" si="121"/>
        <v>0.41190871369289894</v>
      </c>
      <c r="U2824" s="1" t="str">
        <f>IF(I:I="国家开发银行","国开",IF(I:I="中国进出口银行","口行",IF(I:I="中国农业发展银行","农发","国债")))&amp;IF(G:G&lt;1,"0",G2824)</f>
        <v>农发7</v>
      </c>
    </row>
    <row r="2825" spans="1:21" ht="15.95" hidden="1" customHeight="1" x14ac:dyDescent="0.25">
      <c r="A2825" s="7" t="str">
        <f>B2825</f>
        <v>200406.IB</v>
      </c>
      <c r="B2825" s="35" t="s">
        <v>1221</v>
      </c>
      <c r="C2825" s="35" t="s">
        <v>1222</v>
      </c>
      <c r="D2825" s="39">
        <v>44013</v>
      </c>
      <c r="E2825" s="39">
        <v>44018</v>
      </c>
      <c r="F2825" s="40">
        <v>60</v>
      </c>
      <c r="G2825" s="30">
        <v>1</v>
      </c>
      <c r="H2825" s="29" t="s">
        <v>266</v>
      </c>
      <c r="I2825" s="29" t="s">
        <v>41</v>
      </c>
      <c r="J2825" s="30">
        <v>2.11</v>
      </c>
      <c r="K2825" s="30">
        <v>4.55</v>
      </c>
      <c r="L2825" s="30"/>
      <c r="M2825" s="30">
        <v>2.31</v>
      </c>
      <c r="N2825" s="84">
        <v>1</v>
      </c>
      <c r="O2825" s="85">
        <v>2.2599999999999998</v>
      </c>
      <c r="P2825" s="86">
        <f>IF(U:U="国开1",0.09/N2825+J2825,IF(U:U="国开3",0.14/N2825+J2825,IF(U:U="国开5",0.24/N2825+J2825,IF(U:U="国开7",0.24/N2825+J2825,IF(U:U="国开10",0.29/N2825+J2825,IF(U:U="口行1",0.08/N2825+J2825,IF(U:U="口行2",0.08/N2825+J2825,IF(U:U="口行3",0.08/N2825+J2825,IF(U:U="口行5",0.13/N2825+J2825,IF(U:U="口行7",0.13/N2825+J2825,IF(U:U="口行10",0.18/N2825+J2825,IF(U:U="农发1",0.09/N2825+J2825,IF(U:U="农发2",0.09/N2825+J2825,IF(U:U="农发3",0.09/N2825+J2825,IF(U:U="农发5",0.14/N2825+J2825,IF(U:U="农发7",0.19/N2825+J2825,IF(U:U="农发10",0.19/N2825+J2825,IF(U:U="农发20",0.24/N2825+J2825,IF(U:U="国债1",0.05/N2825+J2825,IF(U:U="国债2",0.05/N2825+J2825,IF(U:U="国债3",0.05/N2825+J2825,IF(U:U="国开0",0,IF(U:U="农发0",0,IF(U:U="国债0",0,IF(U:U="口行0",0,0.1/N2825+J2825)))))))))))))))))))))))))</f>
        <v>2.1999999999999997</v>
      </c>
      <c r="Q2825" s="87">
        <v>2.2599999999999998</v>
      </c>
      <c r="R2825" s="88">
        <f t="shared" si="120"/>
        <v>-6.0000000000000053</v>
      </c>
      <c r="S2825" s="88">
        <f t="shared" si="121"/>
        <v>-6.0000000000000053</v>
      </c>
      <c r="U2825" s="1" t="str">
        <f>IF(I:I="国家开发银行","国开",IF(I:I="中国进出口银行","口行",IF(I:I="中国农业发展银行","农发","国债")))&amp;IF(G:G&lt;1,"0",G2825)</f>
        <v>农发1</v>
      </c>
    </row>
    <row r="2826" spans="1:21" ht="15.95" hidden="1" customHeight="1" x14ac:dyDescent="0.25">
      <c r="A2826" s="7" t="str">
        <f t="shared" si="122"/>
        <v>200310.IB</v>
      </c>
      <c r="B2826" s="35" t="s">
        <v>1223</v>
      </c>
      <c r="C2826" s="35" t="s">
        <v>1224</v>
      </c>
      <c r="D2826" s="39">
        <v>44014</v>
      </c>
      <c r="E2826" s="39">
        <v>44015</v>
      </c>
      <c r="F2826" s="40">
        <v>50</v>
      </c>
      <c r="G2826" s="30">
        <v>10</v>
      </c>
      <c r="H2826" s="29" t="s">
        <v>12</v>
      </c>
      <c r="I2826" s="29" t="s">
        <v>22</v>
      </c>
      <c r="J2826" s="30">
        <v>3.3993000000000002</v>
      </c>
      <c r="K2826" s="30">
        <v>5.38</v>
      </c>
      <c r="L2826" s="30"/>
      <c r="M2826" s="30">
        <v>2.39</v>
      </c>
      <c r="N2826" s="84">
        <f>[1]!b_anal_modidura_cnbd(A2826,E2826,1)</f>
        <v>8.1303999999999998</v>
      </c>
      <c r="O2826" s="85">
        <f>[1]!b_anal_yield_cnbd(A2826,D2826-1,1)</f>
        <v>3.4125000000000001</v>
      </c>
      <c r="P2826" s="86">
        <f>IF(U:U="国开1",0.09/N2826+J2826,IF(U:U="国开3",0.14/N2826+J2826,IF(U:U="国开5",0.24/N2826+J2826,IF(U:U="国开7",0.24/N2826+J2826,IF(U:U="国开10",0.29/N2826+J2826,IF(U:U="口行1",0.08/N2826+J2826,IF(U:U="口行2",0.08/N2826+J2826,IF(U:U="口行3",0.08/N2826+J2826,IF(U:U="口行5",0.13/N2826+J2826,IF(U:U="口行7",0.13/N2826+J2826,IF(U:U="口行10",0.18/N2826+J2826,IF(U:U="农发1",0.09/N2826+J2826,IF(U:U="农发2",0.09/N2826+J2826,IF(U:U="农发3",0.09/N2826+J2826,IF(U:U="农发5",0.14/N2826+J2826,IF(U:U="农发7",0.19/N2826+J2826,IF(U:U="农发10",0.19/N2826+J2826,IF(U:U="农发20",0.24/N2826+J2826,IF(U:U="国债1",0.05/N2826+J2826,IF(U:U="国债2",0.05/N2826+J2826,IF(U:U="国债3",0.05/N2826+J2826,IF(U:U="国开0",0,IF(U:U="农发0",0,IF(U:U="国债0",0,IF(U:U="口行0",0,0.1/N2826+J2826)))))))))))))))))))))))))</f>
        <v>3.4214391321460202</v>
      </c>
      <c r="Q2826" s="87">
        <v>3.42</v>
      </c>
      <c r="R2826" s="88">
        <f t="shared" si="120"/>
        <v>0.89391321460201567</v>
      </c>
      <c r="S2826" s="88">
        <f t="shared" si="121"/>
        <v>0.14391321460203166</v>
      </c>
      <c r="U2826" s="1" t="str">
        <f>IF(I:I="国家开发银行","国开",IF(I:I="中国进出口银行","口行",IF(I:I="中国农业发展银行","农发","国债")))&amp;IF(G:G&lt;1,"0",G2826)</f>
        <v>口行10</v>
      </c>
    </row>
    <row r="2827" spans="1:21" ht="15.95" hidden="1" customHeight="1" x14ac:dyDescent="0.25">
      <c r="A2827" s="7" t="str">
        <f t="shared" si="122"/>
        <v>200206.IB</v>
      </c>
      <c r="B2827" s="35" t="s">
        <v>1225</v>
      </c>
      <c r="C2827" s="35" t="s">
        <v>1226</v>
      </c>
      <c r="D2827" s="39">
        <v>44014</v>
      </c>
      <c r="E2827" s="39">
        <v>44018</v>
      </c>
      <c r="F2827" s="40">
        <v>60</v>
      </c>
      <c r="G2827" s="30">
        <v>1</v>
      </c>
      <c r="H2827" s="29" t="s">
        <v>266</v>
      </c>
      <c r="I2827" s="29" t="s">
        <v>15</v>
      </c>
      <c r="J2827" s="30">
        <v>2.1114999999999999</v>
      </c>
      <c r="K2827" s="30">
        <v>6.05</v>
      </c>
      <c r="L2827" s="30"/>
      <c r="M2827" s="30">
        <v>1.63</v>
      </c>
      <c r="N2827" s="84">
        <v>0.78069999999999995</v>
      </c>
      <c r="O2827" s="85">
        <f>[1]!b_anal_yield_cnbd(A2827,D2827-1,1)</f>
        <v>2.2212999999999998</v>
      </c>
      <c r="P2827" s="86">
        <f>IF(U:U="国开1",0.09/N2827+J2827,IF(U:U="国开3",0.14/N2827+J2827,IF(U:U="国开5",0.24/N2827+J2827,IF(U:U="国开7",0.24/N2827+J2827,IF(U:U="国开10",0.29/N2827+J2827,IF(U:U="口行1",0.08/N2827+J2827,IF(U:U="口行2",0.08/N2827+J2827,IF(U:U="口行3",0.08/N2827+J2827,IF(U:U="口行5",0.13/N2827+J2827,IF(U:U="口行7",0.13/N2827+J2827,IF(U:U="口行10",0.18/N2827+J2827,IF(U:U="农发1",0.09/N2827+J2827,IF(U:U="农发2",0.09/N2827+J2827,IF(U:U="农发3",0.09/N2827+J2827,IF(U:U="农发5",0.14/N2827+J2827,IF(U:U="农发7",0.19/N2827+J2827,IF(U:U="农发10",0.19/N2827+J2827,IF(U:U="农发20",0.24/N2827+J2827,IF(U:U="国债1",0.05/N2827+J2827,IF(U:U="国债2",0.05/N2827+J2827,IF(U:U="国债3",0.05/N2827+J2827,IF(U:U="国开0",0,IF(U:U="农发0",0,IF(U:U="国债0",0,IF(U:U="口行0",0,0.1/N2827+J2827)))))))))))))))))))))))))</f>
        <v>2.2267811579351862</v>
      </c>
      <c r="Q2827" s="87">
        <v>2.2200000000000002</v>
      </c>
      <c r="R2827" s="88">
        <f t="shared" si="120"/>
        <v>0.54811579351863315</v>
      </c>
      <c r="S2827" s="88">
        <f t="shared" si="121"/>
        <v>0.67811579351859663</v>
      </c>
      <c r="U2827" s="1" t="str">
        <f>IF(I:I="国家开发银行","国开",IF(I:I="中国进出口银行","口行",IF(I:I="中国农业发展银行","农发","国债")))&amp;IF(G:G&lt;1,"0",G2827)</f>
        <v>国开1</v>
      </c>
    </row>
    <row r="2828" spans="1:21" ht="15.95" hidden="1" customHeight="1" x14ac:dyDescent="0.25">
      <c r="A2828" s="7" t="str">
        <f t="shared" si="122"/>
        <v>2000003.IB</v>
      </c>
      <c r="B2828" s="35" t="s">
        <v>1227</v>
      </c>
      <c r="C2828" s="35" t="s">
        <v>1228</v>
      </c>
      <c r="D2828" s="39">
        <v>44014</v>
      </c>
      <c r="E2828" s="39">
        <v>44015</v>
      </c>
      <c r="F2828" s="40">
        <v>700</v>
      </c>
      <c r="G2828" s="30">
        <v>10</v>
      </c>
      <c r="H2828" s="29" t="s">
        <v>12</v>
      </c>
      <c r="I2828" s="29" t="s">
        <v>31</v>
      </c>
      <c r="J2828" s="30">
        <v>2.7826</v>
      </c>
      <c r="K2828" s="30">
        <v>2.71</v>
      </c>
      <c r="L2828" s="30">
        <v>2.8765000000000001</v>
      </c>
      <c r="M2828" s="30">
        <v>2.3199999999999998</v>
      </c>
      <c r="N2828" s="84">
        <f>[1]!b_anal_modidura_cnbd(A2828,E2828,1)</f>
        <v>8.6411999999999995</v>
      </c>
      <c r="O2828" s="85">
        <f>[1]!b_anal_yield_cnbd(A2828,D2828-1,1)</f>
        <v>2.9</v>
      </c>
      <c r="P2828" s="86">
        <v>2.8881000000000001</v>
      </c>
      <c r="Q2828" s="87">
        <v>2.9</v>
      </c>
      <c r="R2828" s="88">
        <f t="shared" si="120"/>
        <v>-1.18999999999998</v>
      </c>
      <c r="S2828" s="88">
        <f t="shared" si="121"/>
        <v>-1.18999999999998</v>
      </c>
      <c r="U2828" s="1" t="str">
        <f>IF(I:I="国家开发银行","国开",IF(I:I="中国进出口银行","口行",IF(I:I="中国农业发展银行","农发","国债")))&amp;IF(G:G&lt;1,"0",G2828)</f>
        <v>国债10</v>
      </c>
    </row>
    <row r="2829" spans="1:21" ht="15.95" hidden="1" customHeight="1" x14ac:dyDescent="0.25">
      <c r="A2829" s="7" t="str">
        <f t="shared" si="122"/>
        <v>200303.IB</v>
      </c>
      <c r="B2829" s="35" t="s">
        <v>1229</v>
      </c>
      <c r="C2829" s="35" t="s">
        <v>1230</v>
      </c>
      <c r="D2829" s="39">
        <v>44014</v>
      </c>
      <c r="E2829" s="39">
        <v>44015</v>
      </c>
      <c r="F2829" s="40">
        <v>50</v>
      </c>
      <c r="G2829" s="30">
        <v>3</v>
      </c>
      <c r="H2829" s="29" t="s">
        <v>12</v>
      </c>
      <c r="I2829" s="29" t="s">
        <v>22</v>
      </c>
      <c r="J2829" s="30">
        <v>2.746</v>
      </c>
      <c r="K2829" s="30">
        <v>5.96</v>
      </c>
      <c r="L2829" s="30"/>
      <c r="M2829" s="30">
        <v>1.8</v>
      </c>
      <c r="N2829" s="84">
        <f>[1]!b_anal_modidura_cnbd(A2829,E2829,1)</f>
        <v>2.6248</v>
      </c>
      <c r="O2829" s="85">
        <f>[1]!b_anal_yield_cnbd(A2829,D2829-1,1)</f>
        <v>2.77</v>
      </c>
      <c r="P2829" s="86">
        <f>IF(U:U="国开1",0.09/N2829+J2829,IF(U:U="国开3",0.14/N2829+J2829,IF(U:U="国开5",0.24/N2829+J2829,IF(U:U="国开7",0.24/N2829+J2829,IF(U:U="国开10",0.29/N2829+J2829,IF(U:U="口行1",0.08/N2829+J2829,IF(U:U="口行2",0.08/N2829+J2829,IF(U:U="口行3",0.08/N2829+J2829,IF(U:U="口行5",0.13/N2829+J2829,IF(U:U="口行7",0.13/N2829+J2829,IF(U:U="口行10",0.18/N2829+J2829,IF(U:U="农发1",0.09/N2829+J2829,IF(U:U="农发2",0.09/N2829+J2829,IF(U:U="农发3",0.09/N2829+J2829,IF(U:U="农发5",0.14/N2829+J2829,IF(U:U="农发7",0.19/N2829+J2829,IF(U:U="农发10",0.19/N2829+J2829,IF(U:U="农发20",0.24/N2829+J2829,IF(U:U="国债1",0.05/N2829+J2829,IF(U:U="国债2",0.05/N2829+J2829,IF(U:U="国债3",0.05/N2829+J2829,IF(U:U="国开0",0,IF(U:U="农发0",0,IF(U:U="国债0",0,IF(U:U="口行0",0,0.1/N2829+J2829)))))))))))))))))))))))))</f>
        <v>2.7764785126485827</v>
      </c>
      <c r="Q2829" s="87">
        <v>2.77</v>
      </c>
      <c r="R2829" s="88">
        <f t="shared" si="120"/>
        <v>0.64785126485826794</v>
      </c>
      <c r="S2829" s="88">
        <f t="shared" si="121"/>
        <v>0.64785126485826794</v>
      </c>
      <c r="U2829" s="1" t="str">
        <f>IF(I:I="国家开发银行","国开",IF(I:I="中国进出口银行","口行",IF(I:I="中国农业发展银行","农发","国债")))&amp;IF(G:G&lt;1,"0",G2829)</f>
        <v>口行3</v>
      </c>
    </row>
    <row r="2830" spans="1:21" ht="15.95" hidden="1" customHeight="1" x14ac:dyDescent="0.25">
      <c r="A2830" s="7" t="str">
        <f t="shared" si="122"/>
        <v>200210.IB</v>
      </c>
      <c r="B2830" s="35" t="s">
        <v>1231</v>
      </c>
      <c r="C2830" s="35" t="s">
        <v>1232</v>
      </c>
      <c r="D2830" s="39">
        <v>44014</v>
      </c>
      <c r="E2830" s="39">
        <v>44018</v>
      </c>
      <c r="F2830" s="40">
        <v>170</v>
      </c>
      <c r="G2830" s="30">
        <v>10</v>
      </c>
      <c r="H2830" s="29" t="s">
        <v>12</v>
      </c>
      <c r="I2830" s="29" t="s">
        <v>15</v>
      </c>
      <c r="J2830" s="30">
        <v>3.0794000000000001</v>
      </c>
      <c r="K2830" s="30">
        <v>5.25</v>
      </c>
      <c r="L2830" s="30"/>
      <c r="M2830" s="30">
        <v>1.1200000000000001</v>
      </c>
      <c r="N2830" s="84">
        <v>8.4529999999999994</v>
      </c>
      <c r="O2830" s="85">
        <f>[1]!b_anal_yield_cnbd(A2830,D2830-1,1)</f>
        <v>3.1150000000000002</v>
      </c>
      <c r="P2830" s="86">
        <f>IF(U:U="国开1",0.09/N2830+J2830,IF(U:U="国开3",0.14/N2830+J2830,IF(U:U="国开5",0.24/N2830+J2830,IF(U:U="国开7",0.24/N2830+J2830,IF(U:U="国开10",0.29/N2830+J2830,IF(U:U="口行1",0.08/N2830+J2830,IF(U:U="口行2",0.08/N2830+J2830,IF(U:U="口行3",0.08/N2830+J2830,IF(U:U="口行5",0.13/N2830+J2830,IF(U:U="口行7",0.13/N2830+J2830,IF(U:U="口行10",0.18/N2830+J2830,IF(U:U="农发1",0.09/N2830+J2830,IF(U:U="农发2",0.09/N2830+J2830,IF(U:U="农发3",0.09/N2830+J2830,IF(U:U="农发5",0.14/N2830+J2830,IF(U:U="农发7",0.19/N2830+J2830,IF(U:U="农发10",0.19/N2830+J2830,IF(U:U="农发20",0.24/N2830+J2830,IF(U:U="国债1",0.05/N2830+J2830,IF(U:U="国债2",0.05/N2830+J2830,IF(U:U="国债3",0.05/N2830+J2830,IF(U:U="国开0",0,IF(U:U="农发0",0,IF(U:U="国债0",0,IF(U:U="口行0",0,0.1/N2830+J2830)))))))))))))))))))))))))</f>
        <v>3.1137073465041998</v>
      </c>
      <c r="Q2830" s="87">
        <v>3.1150000000000002</v>
      </c>
      <c r="R2830" s="88">
        <f t="shared" si="120"/>
        <v>-0.12926534958004332</v>
      </c>
      <c r="S2830" s="88">
        <f t="shared" si="121"/>
        <v>-0.12926534958004332</v>
      </c>
      <c r="U2830" s="1" t="str">
        <f>IF(I:I="国家开发银行","国开",IF(I:I="中国进出口银行","口行",IF(I:I="中国农业发展银行","农发","国债")))&amp;IF(G:G&lt;1,"0",G2830)</f>
        <v>国开10</v>
      </c>
    </row>
    <row r="2831" spans="1:21" ht="15.95" hidden="1" customHeight="1" x14ac:dyDescent="0.25">
      <c r="A2831" s="7" t="str">
        <f t="shared" si="122"/>
        <v>200208.IB</v>
      </c>
      <c r="B2831" s="35" t="s">
        <v>1233</v>
      </c>
      <c r="C2831" s="35" t="s">
        <v>1234</v>
      </c>
      <c r="D2831" s="39">
        <v>44014</v>
      </c>
      <c r="E2831" s="39">
        <v>44018</v>
      </c>
      <c r="F2831" s="40">
        <v>100</v>
      </c>
      <c r="G2831" s="30">
        <v>5</v>
      </c>
      <c r="H2831" s="29" t="s">
        <v>12</v>
      </c>
      <c r="I2831" s="29" t="s">
        <v>15</v>
      </c>
      <c r="J2831" s="30">
        <v>2.8877000000000002</v>
      </c>
      <c r="K2831" s="30">
        <v>7.32</v>
      </c>
      <c r="L2831" s="30"/>
      <c r="M2831" s="30">
        <v>2.73</v>
      </c>
      <c r="N2831" s="84">
        <v>4.5659999999999998</v>
      </c>
      <c r="O2831" s="85">
        <f>[1]!b_anal_yield_cnbd(A2831,D2831-1,1)</f>
        <v>2.97</v>
      </c>
      <c r="P2831" s="86">
        <f>IF(U:U="国开1",0.09/N2831+J2831,IF(U:U="国开3",0.14/N2831+J2831,IF(U:U="国开5",0.24/N2831+J2831,IF(U:U="国开7",0.24/N2831+J2831,IF(U:U="国开10",0.29/N2831+J2831,IF(U:U="口行1",0.08/N2831+J2831,IF(U:U="口行2",0.08/N2831+J2831,IF(U:U="口行3",0.08/N2831+J2831,IF(U:U="口行5",0.13/N2831+J2831,IF(U:U="口行7",0.13/N2831+J2831,IF(U:U="口行10",0.18/N2831+J2831,IF(U:U="农发1",0.09/N2831+J2831,IF(U:U="农发2",0.09/N2831+J2831,IF(U:U="农发3",0.09/N2831+J2831,IF(U:U="农发5",0.14/N2831+J2831,IF(U:U="农发7",0.19/N2831+J2831,IF(U:U="农发10",0.19/N2831+J2831,IF(U:U="农发20",0.24/N2831+J2831,IF(U:U="国债1",0.05/N2831+J2831,IF(U:U="国债2",0.05/N2831+J2831,IF(U:U="国债3",0.05/N2831+J2831,IF(U:U="国开0",0,IF(U:U="农发0",0,IF(U:U="国债0",0,IF(U:U="口行0",0,0.1/N2831+J2831)))))))))))))))))))))))))</f>
        <v>2.9402624178712222</v>
      </c>
      <c r="Q2831" s="87">
        <v>2.9449999999999998</v>
      </c>
      <c r="R2831" s="88">
        <f t="shared" si="120"/>
        <v>-2.9737582128777973</v>
      </c>
      <c r="S2831" s="88">
        <f t="shared" si="121"/>
        <v>-0.47375821287776176</v>
      </c>
      <c r="U2831" s="1" t="str">
        <f>IF(I:I="国家开发银行","国开",IF(I:I="中国进出口银行","口行",IF(I:I="中国农业发展银行","农发","国债")))&amp;IF(G:G&lt;1,"0",G2831)</f>
        <v>国开5</v>
      </c>
    </row>
    <row r="2832" spans="1:21" ht="15.95" hidden="1" customHeight="1" x14ac:dyDescent="0.25">
      <c r="A2832" s="7" t="str">
        <f t="shared" si="122"/>
        <v>200305.IB</v>
      </c>
      <c r="B2832" s="35" t="s">
        <v>1235</v>
      </c>
      <c r="C2832" s="35" t="s">
        <v>1236</v>
      </c>
      <c r="D2832" s="39">
        <v>44014</v>
      </c>
      <c r="E2832" s="39">
        <v>44015</v>
      </c>
      <c r="F2832" s="40">
        <v>50</v>
      </c>
      <c r="G2832" s="30">
        <v>5</v>
      </c>
      <c r="H2832" s="29" t="s">
        <v>12</v>
      </c>
      <c r="I2832" s="29" t="s">
        <v>22</v>
      </c>
      <c r="J2832" s="30">
        <v>3.0577999999999999</v>
      </c>
      <c r="K2832" s="30">
        <v>7.57</v>
      </c>
      <c r="L2832" s="30"/>
      <c r="M2832" s="30">
        <v>136</v>
      </c>
      <c r="N2832" s="84">
        <f>[1]!b_anal_modidura_cnbd(A2832,E2832,1)</f>
        <v>4.2537000000000003</v>
      </c>
      <c r="O2832" s="85">
        <f>[1]!b_anal_yield_cnbd(A2832,D2832-1,1)</f>
        <v>3.08</v>
      </c>
      <c r="P2832" s="86">
        <f>IF(U:U="国开1",0.09/N2832+J2832,IF(U:U="国开3",0.14/N2832+J2832,IF(U:U="国开5",0.24/N2832+J2832,IF(U:U="国开7",0.24/N2832+J2832,IF(U:U="国开10",0.29/N2832+J2832,IF(U:U="口行1",0.08/N2832+J2832,IF(U:U="口行2",0.08/N2832+J2832,IF(U:U="口行3",0.08/N2832+J2832,IF(U:U="口行5",0.13/N2832+J2832,IF(U:U="口行7",0.13/N2832+J2832,IF(U:U="口行10",0.18/N2832+J2832,IF(U:U="农发1",0.09/N2832+J2832,IF(U:U="农发2",0.09/N2832+J2832,IF(U:U="农发3",0.09/N2832+J2832,IF(U:U="农发5",0.14/N2832+J2832,IF(U:U="农发7",0.19/N2832+J2832,IF(U:U="农发10",0.19/N2832+J2832,IF(U:U="农发20",0.24/N2832+J2832,IF(U:U="国债1",0.05/N2832+J2832,IF(U:U="国债2",0.05/N2832+J2832,IF(U:U="国债3",0.05/N2832+J2832,IF(U:U="国开0",0,IF(U:U="农发0",0,IF(U:U="国债0",0,IF(U:U="口行0",0,0.1/N2832+J2832)))))))))))))))))))))))))</f>
        <v>3.0883616286997202</v>
      </c>
      <c r="Q2832" s="87">
        <v>3.08</v>
      </c>
      <c r="R2832" s="88">
        <f t="shared" si="120"/>
        <v>0.8361628699720125</v>
      </c>
      <c r="S2832" s="88">
        <f t="shared" si="121"/>
        <v>0.8361628699720125</v>
      </c>
      <c r="U2832" s="1" t="str">
        <f>IF(I:I="国家开发银行","国开",IF(I:I="中国进出口银行","口行",IF(I:I="中国农业发展银行","农发","国债")))&amp;IF(G:G&lt;1,"0",G2832)</f>
        <v>口行5</v>
      </c>
    </row>
    <row r="2833" spans="1:21" ht="15.95" hidden="1" customHeight="1" x14ac:dyDescent="0.25">
      <c r="A2833" s="7" t="str">
        <f t="shared" si="122"/>
        <v>200308.IB</v>
      </c>
      <c r="B2833" s="35" t="s">
        <v>1237</v>
      </c>
      <c r="C2833" s="35" t="s">
        <v>1238</v>
      </c>
      <c r="D2833" s="39">
        <v>44015</v>
      </c>
      <c r="E2833" s="39">
        <v>44018</v>
      </c>
      <c r="F2833" s="40">
        <v>70</v>
      </c>
      <c r="G2833" s="30">
        <v>1</v>
      </c>
      <c r="H2833" s="29" t="s">
        <v>266</v>
      </c>
      <c r="I2833" s="29" t="s">
        <v>22</v>
      </c>
      <c r="J2833" s="30">
        <v>2.1497999999999999</v>
      </c>
      <c r="K2833" s="30">
        <v>3.16</v>
      </c>
      <c r="L2833" s="30"/>
      <c r="M2833" s="30">
        <v>2</v>
      </c>
      <c r="N2833" s="84">
        <v>0.91569999999999996</v>
      </c>
      <c r="O2833" s="85">
        <f>[1]!b_anal_yield_cnbd(A2833,D2833-1,1)</f>
        <v>2.1703999999999999</v>
      </c>
      <c r="P2833" s="86">
        <f>IF(U:U="国开1",0.09/N2833+J2833,IF(U:U="国开3",0.14/N2833+J2833,IF(U:U="国开5",0.24/N2833+J2833,IF(U:U="国开7",0.24/N2833+J2833,IF(U:U="国开10",0.29/N2833+J2833,IF(U:U="口行1",0.08/N2833+J2833,IF(U:U="口行2",0.08/N2833+J2833,IF(U:U="口行3",0.08/N2833+J2833,IF(U:U="口行5",0.13/N2833+J2833,IF(U:U="口行7",0.13/N2833+J2833,IF(U:U="口行10",0.18/N2833+J2833,IF(U:U="农发1",0.09/N2833+J2833,IF(U:U="农发2",0.09/N2833+J2833,IF(U:U="农发3",0.09/N2833+J2833,IF(U:U="农发5",0.14/N2833+J2833,IF(U:U="农发7",0.19/N2833+J2833,IF(U:U="农发10",0.19/N2833+J2833,IF(U:U="农发20",0.24/N2833+J2833,IF(U:U="国债1",0.05/N2833+J2833,IF(U:U="国债2",0.05/N2833+J2833,IF(U:U="国债3",0.05/N2833+J2833,IF(U:U="国开0",0,IF(U:U="农发0",0,IF(U:U="国债0",0,IF(U:U="口行0",0,0.1/N2833+J2833)))))))))))))))))))))))))</f>
        <v>2.2371648574860763</v>
      </c>
      <c r="Q2833" s="87">
        <v>2.1703999999999999</v>
      </c>
      <c r="R2833" s="88">
        <f t="shared" si="120"/>
        <v>6.6764857486076412</v>
      </c>
      <c r="S2833" s="88">
        <f t="shared" si="121"/>
        <v>6.6764857486076412</v>
      </c>
      <c r="U2833" s="1" t="str">
        <f>IF(I:I="国家开发银行","国开",IF(I:I="中国进出口银行","口行",IF(I:I="中国农业发展银行","农发","国债")))&amp;IF(G:G&lt;1,"0",G2833)</f>
        <v>口行1</v>
      </c>
    </row>
    <row r="2834" spans="1:21" ht="15.95" hidden="1" customHeight="1" x14ac:dyDescent="0.25">
      <c r="A2834" s="7" t="str">
        <f t="shared" si="122"/>
        <v>200302.IB</v>
      </c>
      <c r="B2834" s="35" t="s">
        <v>1239</v>
      </c>
      <c r="C2834" s="35" t="s">
        <v>1240</v>
      </c>
      <c r="D2834" s="39">
        <v>44015</v>
      </c>
      <c r="E2834" s="39">
        <v>44018</v>
      </c>
      <c r="F2834" s="40">
        <v>40</v>
      </c>
      <c r="G2834" s="30">
        <v>2</v>
      </c>
      <c r="H2834" s="29" t="s">
        <v>12</v>
      </c>
      <c r="I2834" s="29" t="s">
        <v>22</v>
      </c>
      <c r="J2834" s="30">
        <v>2.4691999999999998</v>
      </c>
      <c r="K2834" s="30">
        <v>4.49</v>
      </c>
      <c r="L2834" s="30"/>
      <c r="M2834" s="30">
        <v>1.27</v>
      </c>
      <c r="N2834" s="84">
        <v>1.7021999999999999</v>
      </c>
      <c r="O2834" s="85">
        <f>[1]!b_anal_yield_cnbd(A2834,D2834-1,1)</f>
        <v>2.4701</v>
      </c>
      <c r="P2834" s="86">
        <f>IF(U:U="国开1",0.09/N2834+J2834,IF(U:U="国开3",0.14/N2834+J2834,IF(U:U="国开5",0.24/N2834+J2834,IF(U:U="国开7",0.24/N2834+J2834,IF(U:U="国开10",0.29/N2834+J2834,IF(U:U="口行1",0.08/N2834+J2834,IF(U:U="口行2",0.08/N2834+J2834,IF(U:U="口行3",0.08/N2834+J2834,IF(U:U="口行5",0.13/N2834+J2834,IF(U:U="口行7",0.13/N2834+J2834,IF(U:U="口行10",0.18/N2834+J2834,IF(U:U="农发1",0.09/N2834+J2834,IF(U:U="农发2",0.09/N2834+J2834,IF(U:U="农发3",0.09/N2834+J2834,IF(U:U="农发5",0.14/N2834+J2834,IF(U:U="农发7",0.19/N2834+J2834,IF(U:U="农发10",0.19/N2834+J2834,IF(U:U="农发20",0.24/N2834+J2834,IF(U:U="国债1",0.05/N2834+J2834,IF(U:U="国债2",0.05/N2834+J2834,IF(U:U="国债3",0.05/N2834+J2834,IF(U:U="国开0",0,IF(U:U="农发0",0,IF(U:U="国债0",0,IF(U:U="口行0",0,0.1/N2834+J2834)))))))))))))))))))))))))</f>
        <v>2.5161980025848898</v>
      </c>
      <c r="Q2834" s="87">
        <v>2.48</v>
      </c>
      <c r="R2834" s="88">
        <f t="shared" si="120"/>
        <v>4.609800258488983</v>
      </c>
      <c r="S2834" s="88">
        <f t="shared" si="121"/>
        <v>3.619800258488981</v>
      </c>
      <c r="U2834" s="1" t="str">
        <f>IF(I:I="国家开发银行","国开",IF(I:I="中国进出口银行","口行",IF(I:I="中国农业发展银行","农发","国债")))&amp;IF(G:G&lt;1,"0",G2834)</f>
        <v>口行2</v>
      </c>
    </row>
    <row r="2835" spans="1:21" ht="15.95" hidden="1" customHeight="1" x14ac:dyDescent="0.25">
      <c r="A2835" s="7" t="str">
        <f t="shared" si="122"/>
        <v>200402.IB</v>
      </c>
      <c r="B2835" s="35" t="s">
        <v>1244</v>
      </c>
      <c r="C2835" s="35" t="s">
        <v>1245</v>
      </c>
      <c r="D2835" s="39">
        <v>44018</v>
      </c>
      <c r="E2835" s="39">
        <v>44020</v>
      </c>
      <c r="F2835" s="40">
        <v>70</v>
      </c>
      <c r="G2835" s="30">
        <v>3</v>
      </c>
      <c r="H2835" s="29" t="s">
        <v>12</v>
      </c>
      <c r="I2835" s="29" t="s">
        <v>41</v>
      </c>
      <c r="J2835" s="30">
        <v>2.9474999999999998</v>
      </c>
      <c r="K2835" s="30">
        <v>6.39</v>
      </c>
      <c r="L2835" s="30"/>
      <c r="M2835" s="30">
        <v>4.1900000000000004</v>
      </c>
      <c r="N2835" s="84">
        <f>[1]!b_anal_modidura_cnbd(A2835,E2835,1)</f>
        <v>2.5880999999999998</v>
      </c>
      <c r="O2835" s="85">
        <f>[1]!b_anal_yield_cnbd(A2835,D2835-3,1)</f>
        <v>2.77</v>
      </c>
      <c r="P2835" s="86">
        <f>IF(U:U="国开1",0.09/N2835+J2835,IF(U:U="国开3",0.14/N2835+J2835,IF(U:U="国开5",0.24/N2835+J2835,IF(U:U="国开7",0.24/N2835+J2835,IF(U:U="国开10",0.29/N2835+J2835,IF(U:U="口行1",0.08/N2835+J2835,IF(U:U="口行2",0.08/N2835+J2835,IF(U:U="口行3",0.08/N2835+J2835,IF(U:U="口行5",0.13/N2835+J2835,IF(U:U="口行7",0.13/N2835+J2835,IF(U:U="口行10",0.18/N2835+J2835,IF(U:U="农发1",0.09/N2835+J2835,IF(U:U="农发2",0.09/N2835+J2835,IF(U:U="农发3",0.09/N2835+J2835,IF(U:U="农发5",0.14/N2835+J2835,IF(U:U="农发7",0.19/N2835+J2835,IF(U:U="农发10",0.19/N2835+J2835,IF(U:U="农发20",0.24/N2835+J2835,IF(U:U="国债1",0.05/N2835+J2835,IF(U:U="国债2",0.05/N2835+J2835,IF(U:U="国债3",0.05/N2835+J2835,IF(U:U="国开0",0,IF(U:U="农发0",0,IF(U:U="国债0",0,IF(U:U="口行0",0,0.1/N2835+J2835)))))))))))))))))))))))))</f>
        <v>2.9822745450330355</v>
      </c>
      <c r="Q2835" s="87">
        <v>2.95</v>
      </c>
      <c r="R2835" s="88">
        <f t="shared" si="120"/>
        <v>21.227454503303544</v>
      </c>
      <c r="S2835" s="88">
        <f t="shared" si="121"/>
        <v>3.2274545033035285</v>
      </c>
      <c r="U2835" s="1" t="str">
        <f>IF(I:I="国家开发银行","国开",IF(I:I="中国进出口银行","口行",IF(I:I="中国农业发展银行","农发","国债")))&amp;IF(G:G&lt;1,"0",G2835)</f>
        <v>农发3</v>
      </c>
    </row>
    <row r="2836" spans="1:21" ht="15.95" hidden="1" customHeight="1" x14ac:dyDescent="0.25">
      <c r="A2836" s="7" t="str">
        <f t="shared" si="122"/>
        <v>200405.IB</v>
      </c>
      <c r="B2836" s="35" t="s">
        <v>1246</v>
      </c>
      <c r="C2836" s="35" t="s">
        <v>1247</v>
      </c>
      <c r="D2836" s="39">
        <v>44018</v>
      </c>
      <c r="E2836" s="39">
        <v>44020</v>
      </c>
      <c r="F2836" s="40">
        <v>70</v>
      </c>
      <c r="G2836" s="30">
        <v>5</v>
      </c>
      <c r="H2836" s="29" t="s">
        <v>12</v>
      </c>
      <c r="I2836" s="29" t="s">
        <v>41</v>
      </c>
      <c r="J2836" s="30">
        <v>3.2473999999999998</v>
      </c>
      <c r="K2836" s="30">
        <v>8.91</v>
      </c>
      <c r="L2836" s="30"/>
      <c r="M2836" s="30">
        <v>4.74</v>
      </c>
      <c r="N2836" s="84">
        <f>[1]!b_anal_modidura_cnbd(A2836,E2836,1)</f>
        <v>4.4192</v>
      </c>
      <c r="O2836" s="85">
        <f>[1]!b_anal_yield_cnbd(A2836,D2836-3,1)</f>
        <v>3.1006</v>
      </c>
      <c r="P2836" s="86">
        <f>IF(U:U="国开1",0.09/N2836+J2836,IF(U:U="国开3",0.14/N2836+J2836,IF(U:U="国开5",0.24/N2836+J2836,IF(U:U="国开7",0.24/N2836+J2836,IF(U:U="国开10",0.29/N2836+J2836,IF(U:U="口行1",0.08/N2836+J2836,IF(U:U="口行2",0.08/N2836+J2836,IF(U:U="口行3",0.08/N2836+J2836,IF(U:U="口行5",0.13/N2836+J2836,IF(U:U="口行7",0.13/N2836+J2836,IF(U:U="口行10",0.18/N2836+J2836,IF(U:U="农发1",0.09/N2836+J2836,IF(U:U="农发2",0.09/N2836+J2836,IF(U:U="农发3",0.09/N2836+J2836,IF(U:U="农发5",0.14/N2836+J2836,IF(U:U="农发7",0.19/N2836+J2836,IF(U:U="农发10",0.19/N2836+J2836,IF(U:U="农发20",0.24/N2836+J2836,IF(U:U="国债1",0.05/N2836+J2836,IF(U:U="国债2",0.05/N2836+J2836,IF(U:U="国债3",0.05/N2836+J2836,IF(U:U="国开0",0,IF(U:U="农发0",0,IF(U:U="国债0",0,IF(U:U="口行0",0,0.1/N2836+J2836)))))))))))))))))))))))))</f>
        <v>3.2790799420709629</v>
      </c>
      <c r="Q2836" s="87">
        <v>3.25</v>
      </c>
      <c r="R2836" s="88">
        <f t="shared" si="120"/>
        <v>17.847994207096285</v>
      </c>
      <c r="S2836" s="88">
        <f t="shared" si="121"/>
        <v>2.9079942070962872</v>
      </c>
      <c r="U2836" s="1" t="str">
        <f>IF(I:I="国家开发银行","国开",IF(I:I="中国进出口银行","口行",IF(I:I="中国农业发展银行","农发","国债")))&amp;IF(G:G&lt;1,"0",G2836)</f>
        <v>农发5</v>
      </c>
    </row>
    <row r="2837" spans="1:21" ht="15.95" hidden="1" customHeight="1" x14ac:dyDescent="0.25">
      <c r="A2837" s="7" t="str">
        <f t="shared" si="122"/>
        <v>092018001.IB</v>
      </c>
      <c r="B2837" s="35" t="s">
        <v>1248</v>
      </c>
      <c r="C2837" s="35" t="s">
        <v>1249</v>
      </c>
      <c r="D2837" s="39">
        <v>44019</v>
      </c>
      <c r="E2837" s="39">
        <v>44021</v>
      </c>
      <c r="F2837" s="40">
        <v>30</v>
      </c>
      <c r="G2837" s="30">
        <v>2</v>
      </c>
      <c r="H2837" s="29" t="s">
        <v>12</v>
      </c>
      <c r="I2837" s="29" t="s">
        <v>41</v>
      </c>
      <c r="J2837" s="30">
        <v>2.6701999999999999</v>
      </c>
      <c r="K2837" s="30">
        <v>6.81</v>
      </c>
      <c r="L2837" s="30"/>
      <c r="M2837" s="30">
        <v>1.06</v>
      </c>
      <c r="N2837" s="84">
        <f>[1]!b_anal_modidura_cnbd(A2837,E2837,1)</f>
        <v>1.6054999999999999</v>
      </c>
      <c r="O2837" s="85">
        <f>[1]!b_anal_yield_cnbd(A2837,D2837-1,1)</f>
        <v>2.6394000000000002</v>
      </c>
      <c r="P2837" s="86">
        <f>IF(U:U="国开1",0.09/N2837+J2837,IF(U:U="国开3",0.14/N2837+J2837,IF(U:U="国开5",0.24/N2837+J2837,IF(U:U="国开7",0.24/N2837+J2837,IF(U:U="国开10",0.29/N2837+J2837,IF(U:U="口行1",0.08/N2837+J2837,IF(U:U="口行2",0.08/N2837+J2837,IF(U:U="口行3",0.08/N2837+J2837,IF(U:U="口行5",0.13/N2837+J2837,IF(U:U="口行7",0.13/N2837+J2837,IF(U:U="口行10",0.18/N2837+J2837,IF(U:U="农发1",0.09/N2837+J2837,IF(U:U="农发2",0.09/N2837+J2837,IF(U:U="农发3",0.09/N2837+J2837,IF(U:U="农发5",0.14/N2837+J2837,IF(U:U="农发7",0.19/N2837+J2837,IF(U:U="农发10",0.19/N2837+J2837,IF(U:U="农发20",0.24/N2837+J2837,IF(U:U="国债1",0.05/N2837+J2837,IF(U:U="国债2",0.05/N2837+J2837,IF(U:U="国债3",0.05/N2837+J2837,IF(U:U="国开0",0,IF(U:U="农发0",0,IF(U:U="国债0",0,IF(U:U="口行0",0,0.1/N2837+J2837)))))))))))))))))))))))))</f>
        <v>2.7262573030208657</v>
      </c>
      <c r="Q2837" s="87">
        <v>2.7</v>
      </c>
      <c r="R2837" s="88">
        <f t="shared" si="120"/>
        <v>8.6857303020865473</v>
      </c>
      <c r="S2837" s="88">
        <f t="shared" si="121"/>
        <v>2.6257303020865486</v>
      </c>
      <c r="U2837" s="1" t="str">
        <f>IF(I:I="国家开发银行","国开",IF(I:I="中国进出口银行","口行",IF(I:I="中国农业发展银行","农发","国债")))&amp;IF(G:G&lt;1,"0",G2837)</f>
        <v>农发2</v>
      </c>
    </row>
    <row r="2838" spans="1:21" ht="15.95" hidden="1" customHeight="1" x14ac:dyDescent="0.25">
      <c r="A2838" s="7" t="str">
        <f t="shared" si="122"/>
        <v>092018002.IB</v>
      </c>
      <c r="B2838" s="35" t="s">
        <v>1250</v>
      </c>
      <c r="C2838" s="35" t="s">
        <v>1251</v>
      </c>
      <c r="D2838" s="39">
        <v>44019</v>
      </c>
      <c r="E2838" s="39">
        <v>44021</v>
      </c>
      <c r="F2838" s="40">
        <v>21.3</v>
      </c>
      <c r="G2838" s="30">
        <v>7</v>
      </c>
      <c r="H2838" s="29" t="s">
        <v>12</v>
      </c>
      <c r="I2838" s="29" t="s">
        <v>41</v>
      </c>
      <c r="J2838" s="30">
        <v>3.4178000000000002</v>
      </c>
      <c r="K2838" s="30">
        <v>9.2899999999999991</v>
      </c>
      <c r="L2838" s="30"/>
      <c r="M2838" s="30">
        <v>2.4300000000000002</v>
      </c>
      <c r="N2838" s="84">
        <f>[1]!b_anal_modidura_cnbd(A2838,E2838,1)</f>
        <v>6.0532000000000004</v>
      </c>
      <c r="O2838" s="85">
        <f>[1]!b_anal_yield_cnbd(A2838,D2838-1,1)</f>
        <v>3.4098000000000002</v>
      </c>
      <c r="P2838" s="86">
        <f>IF(U:U="国开1",0.09/N2838+J2838,IF(U:U="国开3",0.14/N2838+J2838,IF(U:U="国开5",0.24/N2838+J2838,IF(U:U="国开7",0.24/N2838+J2838,IF(U:U="国开10",0.29/N2838+J2838,IF(U:U="口行1",0.08/N2838+J2838,IF(U:U="口行2",0.08/N2838+J2838,IF(U:U="口行3",0.08/N2838+J2838,IF(U:U="口行5",0.13/N2838+J2838,IF(U:U="口行7",0.13/N2838+J2838,IF(U:U="口行10",0.18/N2838+J2838,IF(U:U="农发1",0.09/N2838+J2838,IF(U:U="农发2",0.09/N2838+J2838,IF(U:U="农发3",0.09/N2838+J2838,IF(U:U="农发5",0.14/N2838+J2838,IF(U:U="农发7",0.19/N2838+J2838,IF(U:U="农发10",0.19/N2838+J2838,IF(U:U="农发20",0.24/N2838+J2838,IF(U:U="国债1",0.05/N2838+J2838,IF(U:U="国债2",0.05/N2838+J2838,IF(U:U="国债3",0.05/N2838+J2838,IF(U:U="国开0",0,IF(U:U="农发0",0,IF(U:U="国债0",0,IF(U:U="口行0",0,0.1/N2838+J2838)))))))))))))))))))))))))</f>
        <v>3.4491883565717307</v>
      </c>
      <c r="Q2838" s="87">
        <v>3.41</v>
      </c>
      <c r="R2838" s="88">
        <f t="shared" si="120"/>
        <v>3.9388356571730565</v>
      </c>
      <c r="S2838" s="88">
        <f t="shared" si="121"/>
        <v>3.9188356571730587</v>
      </c>
      <c r="U2838" s="1" t="str">
        <f>IF(I:I="国家开发银行","国开",IF(I:I="中国进出口银行","口行",IF(I:I="中国农业发展银行","农发","国债")))&amp;IF(G:G&lt;1,"0",G2838)</f>
        <v>农发7</v>
      </c>
    </row>
    <row r="2839" spans="1:21" ht="15.95" hidden="1" customHeight="1" x14ac:dyDescent="0.25">
      <c r="A2839" s="7" t="str">
        <f t="shared" si="122"/>
        <v>200208.IB</v>
      </c>
      <c r="B2839" s="35" t="s">
        <v>1252</v>
      </c>
      <c r="C2839" s="35" t="s">
        <v>1253</v>
      </c>
      <c r="D2839" s="39">
        <v>44019</v>
      </c>
      <c r="E2839" s="39">
        <v>44022</v>
      </c>
      <c r="F2839" s="40">
        <v>70</v>
      </c>
      <c r="G2839" s="30">
        <v>5</v>
      </c>
      <c r="H2839" s="29" t="s">
        <v>12</v>
      </c>
      <c r="I2839" s="29" t="s">
        <v>15</v>
      </c>
      <c r="J2839" s="30">
        <v>3.1511999999999998</v>
      </c>
      <c r="K2839" s="30">
        <v>10.02</v>
      </c>
      <c r="L2839" s="30"/>
      <c r="M2839" s="30">
        <v>1.0900000000000001</v>
      </c>
      <c r="N2839" s="84">
        <f>[1]!b_anal_modidura_cnbd(A2839,E2839,1)</f>
        <v>4.5224000000000002</v>
      </c>
      <c r="O2839" s="85">
        <f>[1]!b_anal_yield_cnbd(A2839,D2839-1,1)</f>
        <v>3.16</v>
      </c>
      <c r="P2839" s="86">
        <f>IF(U:U="国开1",0.09/N2839+J2839,IF(U:U="国开3",0.14/N2839+J2839,IF(U:U="国开5",0.24/N2839+J2839,IF(U:U="国开7",0.24/N2839+J2839,IF(U:U="国开10",0.29/N2839+J2839,IF(U:U="口行1",0.08/N2839+J2839,IF(U:U="口行2",0.08/N2839+J2839,IF(U:U="口行3",0.08/N2839+J2839,IF(U:U="口行5",0.13/N2839+J2839,IF(U:U="口行7",0.13/N2839+J2839,IF(U:U="口行10",0.18/N2839+J2839,IF(U:U="农发1",0.09/N2839+J2839,IF(U:U="农发2",0.09/N2839+J2839,IF(U:U="农发3",0.09/N2839+J2839,IF(U:U="农发5",0.14/N2839+J2839,IF(U:U="农发7",0.19/N2839+J2839,IF(U:U="农发10",0.19/N2839+J2839,IF(U:U="农发20",0.24/N2839+J2839,IF(U:U="国债1",0.05/N2839+J2839,IF(U:U="国债2",0.05/N2839+J2839,IF(U:U="国债3",0.05/N2839+J2839,IF(U:U="国开0",0,IF(U:U="农发0",0,IF(U:U="国债0",0,IF(U:U="口行0",0,0.1/N2839+J2839)))))))))))))))))))))))))</f>
        <v>3.2042691668140808</v>
      </c>
      <c r="Q2839" s="87">
        <v>3.2</v>
      </c>
      <c r="R2839" s="88">
        <f t="shared" si="120"/>
        <v>4.4269166814080663</v>
      </c>
      <c r="S2839" s="88">
        <f t="shared" si="121"/>
        <v>0.42691668140806271</v>
      </c>
      <c r="U2839" s="1" t="str">
        <f>IF(I:I="国家开发银行","国开",IF(I:I="中国进出口银行","口行",IF(I:I="中国农业发展银行","农发","国债")))&amp;IF(G:G&lt;1,"0",G2839)</f>
        <v>国开5</v>
      </c>
    </row>
    <row r="2840" spans="1:21" ht="15.95" hidden="1" customHeight="1" x14ac:dyDescent="0.25">
      <c r="A2840" s="7" t="str">
        <f t="shared" si="122"/>
        <v>200202.IB</v>
      </c>
      <c r="B2840" s="35" t="s">
        <v>1254</v>
      </c>
      <c r="C2840" s="35" t="s">
        <v>1255</v>
      </c>
      <c r="D2840" s="39">
        <v>44019</v>
      </c>
      <c r="E2840" s="39">
        <v>44022</v>
      </c>
      <c r="F2840" s="40">
        <v>76.099999999999994</v>
      </c>
      <c r="G2840" s="30">
        <v>3</v>
      </c>
      <c r="H2840" s="29" t="s">
        <v>12</v>
      </c>
      <c r="I2840" s="29" t="s">
        <v>15</v>
      </c>
      <c r="J2840" s="30">
        <v>2.8626999999999998</v>
      </c>
      <c r="K2840" s="30">
        <v>8.75</v>
      </c>
      <c r="L2840" s="30"/>
      <c r="M2840" s="30">
        <v>2</v>
      </c>
      <c r="N2840" s="84">
        <f>[1]!b_anal_modidura_cnbd(A2840,E2840,1)</f>
        <v>2.6116999999999999</v>
      </c>
      <c r="O2840" s="85">
        <f>[1]!b_anal_yield_cnbd(A2840,D2840-1,1)</f>
        <v>2.87</v>
      </c>
      <c r="P2840" s="86">
        <f>IF(U:U="国开1",0.09/N2840+J2840,IF(U:U="国开3",0.14/N2840+J2840,IF(U:U="国开5",0.24/N2840+J2840,IF(U:U="国开7",0.24/N2840+J2840,IF(U:U="国开10",0.29/N2840+J2840,IF(U:U="口行1",0.08/N2840+J2840,IF(U:U="口行2",0.08/N2840+J2840,IF(U:U="口行3",0.08/N2840+J2840,IF(U:U="口行5",0.13/N2840+J2840,IF(U:U="口行7",0.13/N2840+J2840,IF(U:U="口行10",0.18/N2840+J2840,IF(U:U="农发1",0.09/N2840+J2840,IF(U:U="农发2",0.09/N2840+J2840,IF(U:U="农发3",0.09/N2840+J2840,IF(U:U="农发5",0.14/N2840+J2840,IF(U:U="农发7",0.19/N2840+J2840,IF(U:U="农发10",0.19/N2840+J2840,IF(U:U="农发20",0.24/N2840+J2840,IF(U:U="国债1",0.05/N2840+J2840,IF(U:U="国债2",0.05/N2840+J2840,IF(U:U="国债3",0.05/N2840+J2840,IF(U:U="国开0",0,IF(U:U="农发0",0,IF(U:U="国债0",0,IF(U:U="口行0",0,0.1/N2840+J2840)))))))))))))))))))))))))</f>
        <v>2.9163049316537117</v>
      </c>
      <c r="Q2840" s="87">
        <v>2.91</v>
      </c>
      <c r="R2840" s="88">
        <f t="shared" si="120"/>
        <v>4.6304931653711634</v>
      </c>
      <c r="S2840" s="88">
        <f t="shared" si="121"/>
        <v>0.63049316537115985</v>
      </c>
      <c r="U2840" s="1" t="str">
        <f>IF(I:I="国家开发银行","国开",IF(I:I="中国进出口银行","口行",IF(I:I="中国农业发展银行","农发","国债")))&amp;IF(G:G&lt;1,"0",G2840)</f>
        <v>国开3</v>
      </c>
    </row>
    <row r="2841" spans="1:21" ht="15.95" hidden="1" customHeight="1" x14ac:dyDescent="0.25">
      <c r="A2841" s="7" t="str">
        <f>B2841</f>
        <v>200209.IB</v>
      </c>
      <c r="B2841" s="35" t="s">
        <v>1256</v>
      </c>
      <c r="C2841" s="35" t="s">
        <v>1257</v>
      </c>
      <c r="D2841" s="39">
        <v>44019</v>
      </c>
      <c r="E2841" s="39">
        <v>44022</v>
      </c>
      <c r="F2841" s="40">
        <v>42</v>
      </c>
      <c r="G2841" s="30">
        <v>7</v>
      </c>
      <c r="H2841" s="29" t="s">
        <v>12</v>
      </c>
      <c r="I2841" s="29" t="s">
        <v>15</v>
      </c>
      <c r="J2841" s="30">
        <v>3.39</v>
      </c>
      <c r="K2841" s="30">
        <v>10.92</v>
      </c>
      <c r="L2841" s="30"/>
      <c r="M2841" s="30">
        <v>1.49</v>
      </c>
      <c r="N2841" s="84">
        <v>5.6748000000000003</v>
      </c>
      <c r="O2841" s="85">
        <v>3.38</v>
      </c>
      <c r="P2841" s="86">
        <v>3.4323000000000001</v>
      </c>
      <c r="Q2841" s="87">
        <v>3.41</v>
      </c>
      <c r="R2841" s="88">
        <f t="shared" si="120"/>
        <v>5.2300000000000235</v>
      </c>
      <c r="S2841" s="88">
        <f t="shared" si="121"/>
        <v>2.2299999999999986</v>
      </c>
      <c r="U2841" s="1" t="str">
        <f>IF(I:I="国家开发银行","国开",IF(I:I="中国进出口银行","口行",IF(I:I="中国农业发展银行","农发","国债")))&amp;IF(G:G&lt;1,"0",G2841)</f>
        <v>国开7</v>
      </c>
    </row>
    <row r="2842" spans="1:21" ht="15.95" hidden="1" customHeight="1" x14ac:dyDescent="0.25">
      <c r="A2842" s="7" t="str">
        <f t="shared" si="122"/>
        <v>2000003.IB</v>
      </c>
      <c r="B2842" s="35" t="s">
        <v>1258</v>
      </c>
      <c r="C2842" s="35" t="s">
        <v>1259</v>
      </c>
      <c r="D2842" s="39">
        <v>44019</v>
      </c>
      <c r="E2842" s="39">
        <v>44020</v>
      </c>
      <c r="F2842" s="40">
        <v>700</v>
      </c>
      <c r="G2842" s="30">
        <v>10</v>
      </c>
      <c r="H2842" s="29" t="s">
        <v>12</v>
      </c>
      <c r="I2842" s="29" t="s">
        <v>31</v>
      </c>
      <c r="J2842" s="30">
        <v>2.9336000000000002</v>
      </c>
      <c r="K2842" s="30">
        <v>2.48</v>
      </c>
      <c r="L2842" s="30">
        <v>3.0209999999999999</v>
      </c>
      <c r="M2842" s="30">
        <v>5.76</v>
      </c>
      <c r="N2842" s="84">
        <f>[1]!b_anal_modidura_cnbd(A2842,E2842,1)</f>
        <v>8.6096000000000004</v>
      </c>
      <c r="O2842" s="85">
        <f>[1]!b_anal_yield_cnbd(A2842,D2842-1,1)</f>
        <v>3.0249999999999999</v>
      </c>
      <c r="P2842" s="86">
        <v>3.0326</v>
      </c>
      <c r="Q2842" s="87">
        <v>3.06</v>
      </c>
      <c r="R2842" s="88">
        <f t="shared" si="120"/>
        <v>0.76000000000000512</v>
      </c>
      <c r="S2842" s="88">
        <f t="shared" si="121"/>
        <v>-2.7400000000000091</v>
      </c>
      <c r="U2842" s="1" t="str">
        <f>IF(I:I="国家开发银行","国开",IF(I:I="中国进出口银行","口行",IF(I:I="中国农业发展银行","农发","国债")))&amp;IF(G:G&lt;1,"0",G2842)</f>
        <v>国债10</v>
      </c>
    </row>
    <row r="2843" spans="1:21" ht="15.95" hidden="1" customHeight="1" x14ac:dyDescent="0.25">
      <c r="A2843" s="7" t="str">
        <f t="shared" si="122"/>
        <v>180411.IB</v>
      </c>
      <c r="B2843" s="35" t="s">
        <v>1260</v>
      </c>
      <c r="C2843" s="35" t="s">
        <v>1261</v>
      </c>
      <c r="D2843" s="39">
        <v>44020</v>
      </c>
      <c r="E2843" s="39">
        <v>44022</v>
      </c>
      <c r="F2843" s="40">
        <v>52.7</v>
      </c>
      <c r="G2843" s="30">
        <v>7</v>
      </c>
      <c r="H2843" s="29" t="s">
        <v>12</v>
      </c>
      <c r="I2843" s="29" t="s">
        <v>41</v>
      </c>
      <c r="J2843" s="30">
        <v>3.399</v>
      </c>
      <c r="K2843" s="30">
        <v>5.49</v>
      </c>
      <c r="L2843" s="30"/>
      <c r="M2843" s="30">
        <v>1.25</v>
      </c>
      <c r="N2843" s="84">
        <f>[1]!b_anal_modidura_cnbd(A2843,E2843,1)</f>
        <v>4.6361999999999997</v>
      </c>
      <c r="O2843" s="85">
        <f>[1]!b_anal_yield_cnbd(A2843,D2843-1,1)</f>
        <v>3.38</v>
      </c>
      <c r="P2843" s="86">
        <f>IF(U:U="国开1",0.09/N2843+J2843,IF(U:U="国开3",0.14/N2843+J2843,IF(U:U="国开5",0.24/N2843+J2843,IF(U:U="国开7",0.24/N2843+J2843,IF(U:U="国开10",0.29/N2843+J2843,IF(U:U="口行1",0.08/N2843+J2843,IF(U:U="口行2",0.08/N2843+J2843,IF(U:U="口行3",0.08/N2843+J2843,IF(U:U="口行5",0.13/N2843+J2843,IF(U:U="口行7",0.13/N2843+J2843,IF(U:U="口行10",0.18/N2843+J2843,IF(U:U="农发1",0.09/N2843+J2843,IF(U:U="农发2",0.09/N2843+J2843,IF(U:U="农发3",0.09/N2843+J2843,IF(U:U="农发5",0.14/N2843+J2843,IF(U:U="农发7",0.19/N2843+J2843,IF(U:U="农发10",0.19/N2843+J2843,IF(U:U="农发20",0.24/N2843+J2843,IF(U:U="国债1",0.05/N2843+J2843,IF(U:U="国债2",0.05/N2843+J2843,IF(U:U="国债3",0.05/N2843+J2843,IF(U:U="国开0",0,IF(U:U="农发0",0,IF(U:U="国债0",0,IF(U:U="口行0",0,0.1/N2843+J2843)))))))))))))))))))))))))</f>
        <v>3.439981838574695</v>
      </c>
      <c r="Q2843" s="87">
        <v>3.45</v>
      </c>
      <c r="R2843" s="88">
        <f t="shared" si="120"/>
        <v>5.9981838574695079</v>
      </c>
      <c r="S2843" s="88">
        <f t="shared" si="121"/>
        <v>-1.0018161425305205</v>
      </c>
      <c r="U2843" s="1" t="str">
        <f>IF(I:I="国家开发银行","国开",IF(I:I="中国进出口银行","口行",IF(I:I="中国农业发展银行","农发","国债")))&amp;IF(G:G&lt;1,"0",G2843)</f>
        <v>农发7</v>
      </c>
    </row>
    <row r="2844" spans="1:21" ht="15.95" hidden="1" customHeight="1" x14ac:dyDescent="0.25">
      <c r="A2844" s="7" t="str">
        <f t="shared" si="122"/>
        <v>2000001.IB</v>
      </c>
      <c r="B2844" s="35" t="s">
        <v>1262</v>
      </c>
      <c r="C2844" s="35" t="s">
        <v>1263</v>
      </c>
      <c r="D2844" s="39">
        <v>44020</v>
      </c>
      <c r="E2844" s="39">
        <v>44021</v>
      </c>
      <c r="F2844" s="40">
        <v>500</v>
      </c>
      <c r="G2844" s="30">
        <v>5</v>
      </c>
      <c r="H2844" s="29" t="s">
        <v>12</v>
      </c>
      <c r="I2844" s="29" t="s">
        <v>31</v>
      </c>
      <c r="J2844" s="30">
        <v>2.6783000000000001</v>
      </c>
      <c r="K2844" s="30">
        <v>2.77</v>
      </c>
      <c r="L2844" s="30">
        <v>2.7252999999999998</v>
      </c>
      <c r="M2844" s="30">
        <v>1.1499999999999999</v>
      </c>
      <c r="N2844" s="84">
        <f>[1]!b_anal_modidura_cnbd(A2844,E2844,1)</f>
        <v>4.5789999999999997</v>
      </c>
      <c r="O2844" s="85">
        <f>[1]!b_anal_yield_cnbd(A2844,D2844-1,1)</f>
        <v>2.81</v>
      </c>
      <c r="P2844" s="86">
        <v>2.7471000000000001</v>
      </c>
      <c r="Q2844" s="87">
        <v>2.81</v>
      </c>
      <c r="R2844" s="88">
        <f t="shared" si="120"/>
        <v>-6.2899999999999956</v>
      </c>
      <c r="S2844" s="88">
        <f t="shared" si="121"/>
        <v>-6.2899999999999956</v>
      </c>
      <c r="U2844" s="1" t="str">
        <f>IF(I:I="国家开发银行","国开",IF(I:I="中国进出口银行","口行",IF(I:I="中国农业发展银行","农发","国债")))&amp;IF(G:G&lt;1,"0",G2844)</f>
        <v>国债5</v>
      </c>
    </row>
    <row r="2845" spans="1:21" ht="15.95" hidden="1" customHeight="1" x14ac:dyDescent="0.25">
      <c r="A2845" s="7" t="str">
        <f t="shared" si="122"/>
        <v>170415.IB</v>
      </c>
      <c r="B2845" s="35" t="s">
        <v>1264</v>
      </c>
      <c r="C2845" s="35" t="s">
        <v>1265</v>
      </c>
      <c r="D2845" s="39">
        <v>44020</v>
      </c>
      <c r="E2845" s="39">
        <v>44022</v>
      </c>
      <c r="F2845" s="40">
        <v>21</v>
      </c>
      <c r="G2845" s="30">
        <v>10</v>
      </c>
      <c r="H2845" s="29" t="s">
        <v>12</v>
      </c>
      <c r="I2845" s="29" t="s">
        <v>41</v>
      </c>
      <c r="J2845" s="30">
        <v>3.4403999999999999</v>
      </c>
      <c r="K2845" s="30">
        <v>9.15</v>
      </c>
      <c r="L2845" s="30"/>
      <c r="M2845" s="30">
        <v>2.27</v>
      </c>
      <c r="N2845" s="84">
        <f>[1]!b_anal_modidura_cnbd(A2845,E2845,1)</f>
        <v>5.9024999999999999</v>
      </c>
      <c r="O2845" s="85">
        <f>[1]!b_anal_yield_cnbd(A2845,D2845-1,1)</f>
        <v>3.4392</v>
      </c>
      <c r="P2845" s="86">
        <f>IF(U:U="国开1",0.09/N2845+J2845,IF(U:U="国开3",0.14/N2845+J2845,IF(U:U="国开5",0.24/N2845+J2845,IF(U:U="国开7",0.24/N2845+J2845,IF(U:U="国开10",0.29/N2845+J2845,IF(U:U="口行1",0.08/N2845+J2845,IF(U:U="口行2",0.08/N2845+J2845,IF(U:U="口行3",0.08/N2845+J2845,IF(U:U="口行5",0.13/N2845+J2845,IF(U:U="口行7",0.13/N2845+J2845,IF(U:U="口行10",0.18/N2845+J2845,IF(U:U="农发1",0.09/N2845+J2845,IF(U:U="农发2",0.09/N2845+J2845,IF(U:U="农发3",0.09/N2845+J2845,IF(U:U="农发5",0.14/N2845+J2845,IF(U:U="农发7",0.19/N2845+J2845,IF(U:U="农发10",0.19/N2845+J2845,IF(U:U="农发20",0.24/N2845+J2845,IF(U:U="国债1",0.05/N2845+J2845,IF(U:U="国债2",0.05/N2845+J2845,IF(U:U="国债3",0.05/N2845+J2845,IF(U:U="国开0",0,IF(U:U="农发0",0,IF(U:U="国债0",0,IF(U:U="口行0",0,0.1/N2845+J2845)))))))))))))))))))))))))</f>
        <v>3.4725897501058873</v>
      </c>
      <c r="Q2845" s="87">
        <v>3.49</v>
      </c>
      <c r="R2845" s="88">
        <f t="shared" si="120"/>
        <v>3.3389750105887295</v>
      </c>
      <c r="S2845" s="88">
        <f t="shared" si="121"/>
        <v>-1.7410249894112884</v>
      </c>
      <c r="U2845" s="1" t="str">
        <f>IF(I:I="国家开发银行","国开",IF(I:I="中国进出口银行","口行",IF(I:I="中国农业发展银行","农发","国债")))&amp;IF(G:G&lt;1,"0",G2845)</f>
        <v>农发10</v>
      </c>
    </row>
    <row r="2846" spans="1:21" ht="15.95" hidden="1" customHeight="1" x14ac:dyDescent="0.25">
      <c r="A2846" s="7" t="str">
        <f t="shared" si="122"/>
        <v>200406.IB</v>
      </c>
      <c r="B2846" s="35" t="s">
        <v>1266</v>
      </c>
      <c r="C2846" s="35" t="s">
        <v>1267</v>
      </c>
      <c r="D2846" s="39">
        <v>44020</v>
      </c>
      <c r="E2846" s="39">
        <v>44022</v>
      </c>
      <c r="F2846" s="40">
        <v>60</v>
      </c>
      <c r="G2846" s="30">
        <v>1</v>
      </c>
      <c r="H2846" s="29" t="s">
        <v>266</v>
      </c>
      <c r="I2846" s="29" t="s">
        <v>41</v>
      </c>
      <c r="J2846" s="30">
        <v>2.3818000000000001</v>
      </c>
      <c r="K2846" s="30">
        <v>3.74</v>
      </c>
      <c r="L2846" s="30"/>
      <c r="M2846" s="30">
        <v>1.67</v>
      </c>
      <c r="N2846" s="84">
        <f>[1]!b_anal_modidura_cnbd(A2846,E2846,1)</f>
        <v>0.96519999999999995</v>
      </c>
      <c r="O2846" s="85">
        <f>[1]!b_anal_yield_cnbd(A2846,D2846-1,1)</f>
        <v>2.3584999999999998</v>
      </c>
      <c r="P2846" s="86">
        <f>IF(U:U="国开1",0.09/N2846+J2846,IF(U:U="国开3",0.14/N2846+J2846,IF(U:U="国开5",0.24/N2846+J2846,IF(U:U="国开7",0.24/N2846+J2846,IF(U:U="国开10",0.29/N2846+J2846,IF(U:U="口行1",0.08/N2846+J2846,IF(U:U="口行2",0.08/N2846+J2846,IF(U:U="口行3",0.08/N2846+J2846,IF(U:U="口行5",0.13/N2846+J2846,IF(U:U="口行7",0.13/N2846+J2846,IF(U:U="口行10",0.18/N2846+J2846,IF(U:U="农发1",0.09/N2846+J2846,IF(U:U="农发2",0.09/N2846+J2846,IF(U:U="农发3",0.09/N2846+J2846,IF(U:U="农发5",0.14/N2846+J2846,IF(U:U="农发7",0.19/N2846+J2846,IF(U:U="农发10",0.19/N2846+J2846,IF(U:U="农发20",0.24/N2846+J2846,IF(U:U="国债1",0.05/N2846+J2846,IF(U:U="国债2",0.05/N2846+J2846,IF(U:U="国债3",0.05/N2846+J2846,IF(U:U="国开0",0,IF(U:U="农发0",0,IF(U:U="国债0",0,IF(U:U="口行0",0,0.1/N2846+J2846)))))))))))))))))))))))))</f>
        <v>2.4750449233319523</v>
      </c>
      <c r="Q2846" s="87">
        <v>2.4</v>
      </c>
      <c r="R2846" s="88">
        <f t="shared" si="120"/>
        <v>11.654492333195243</v>
      </c>
      <c r="S2846" s="88">
        <f t="shared" si="121"/>
        <v>7.504492333195234</v>
      </c>
      <c r="U2846" s="1" t="str">
        <f>IF(I:I="国家开发银行","国开",IF(I:I="中国进出口银行","口行",IF(I:I="中国农业发展银行","农发","国债")))&amp;IF(G:G&lt;1,"0",G2846)</f>
        <v>农发1</v>
      </c>
    </row>
    <row r="2847" spans="1:21" ht="15.95" hidden="1" customHeight="1" x14ac:dyDescent="0.25">
      <c r="A2847" s="7" t="str">
        <f t="shared" si="122"/>
        <v>200002.IB</v>
      </c>
      <c r="B2847" s="35" t="s">
        <v>1268</v>
      </c>
      <c r="C2847" s="35" t="s">
        <v>1269</v>
      </c>
      <c r="D2847" s="39">
        <v>44020</v>
      </c>
      <c r="E2847" s="39">
        <v>44021</v>
      </c>
      <c r="F2847" s="40">
        <v>200</v>
      </c>
      <c r="G2847" s="30">
        <v>2</v>
      </c>
      <c r="H2847" s="29" t="s">
        <v>12</v>
      </c>
      <c r="I2847" s="29" t="s">
        <v>31</v>
      </c>
      <c r="J2847" s="30">
        <v>2.2976999999999999</v>
      </c>
      <c r="K2847" s="30">
        <v>3.19</v>
      </c>
      <c r="L2847" s="30">
        <v>2.3660000000000001</v>
      </c>
      <c r="M2847" s="30">
        <v>5.52</v>
      </c>
      <c r="N2847" s="84">
        <f>[1]!b_anal_modidura_cnbd(A2847,E2847,1)</f>
        <v>1.5398000000000001</v>
      </c>
      <c r="O2847" s="85">
        <f>[1]!b_anal_yield_cnbd(A2847,D2847-1,1)</f>
        <v>2.34</v>
      </c>
      <c r="P2847" s="86">
        <f>IF(U:U="国开1",0.09/N2847+J2847,IF(U:U="国开3",0.14/N2847+J2847,IF(U:U="国开5",0.24/N2847+J2847,IF(U:U="国开7",0.24/N2847+J2847,IF(U:U="国开10",0.29/N2847+J2847,IF(U:U="口行1",0.08/N2847+J2847,IF(U:U="口行2",0.08/N2847+J2847,IF(U:U="口行3",0.08/N2847+J2847,IF(U:U="口行5",0.13/N2847+J2847,IF(U:U="口行7",0.13/N2847+J2847,IF(U:U="口行10",0.18/N2847+J2847,IF(U:U="农发1",0.09/N2847+J2847,IF(U:U="农发2",0.09/N2847+J2847,IF(U:U="农发3",0.09/N2847+J2847,IF(U:U="农发5",0.14/N2847+J2847,IF(U:U="农发7",0.19/N2847+J2847,IF(U:U="农发10",0.19/N2847+J2847,IF(U:U="农发20",0.24/N2847+J2847,IF(U:U="国债1",0.05/N2847+J2847,IF(U:U="国债2",0.05/N2847+J2847,IF(U:U="国债3",0.05/N2847+J2847,IF(U:U="国开0",0,IF(U:U="农发0",0,IF(U:U="国债0",0,IF(U:U="口行0",0,0.1/N2847+J2847)))))))))))))))))))))))))</f>
        <v>2.3301717495778673</v>
      </c>
      <c r="Q2847" s="87">
        <v>2.34</v>
      </c>
      <c r="R2847" s="88">
        <f t="shared" si="120"/>
        <v>-0.9828250422132534</v>
      </c>
      <c r="S2847" s="88">
        <f t="shared" si="121"/>
        <v>-0.9828250422132534</v>
      </c>
      <c r="U2847" s="1" t="str">
        <f>IF(I:I="国家开发银行","国开",IF(I:I="中国进出口银行","口行",IF(I:I="中国农业发展银行","农发","国债")))&amp;IF(G:G&lt;1,"0",G2847)</f>
        <v>国债2</v>
      </c>
    </row>
    <row r="2848" spans="1:21" ht="15.95" hidden="1" customHeight="1" x14ac:dyDescent="0.25">
      <c r="A2848" s="7" t="str">
        <f t="shared" si="122"/>
        <v>200404.IB</v>
      </c>
      <c r="B2848" s="35" t="s">
        <v>1270</v>
      </c>
      <c r="C2848" s="35" t="s">
        <v>1271</v>
      </c>
      <c r="D2848" s="39">
        <v>44020</v>
      </c>
      <c r="E2848" s="39">
        <v>44022</v>
      </c>
      <c r="F2848" s="40">
        <v>60</v>
      </c>
      <c r="G2848" s="30">
        <v>10</v>
      </c>
      <c r="H2848" s="29" t="s">
        <v>12</v>
      </c>
      <c r="I2848" s="29" t="s">
        <v>41</v>
      </c>
      <c r="J2848" s="30">
        <v>3.6175999999999999</v>
      </c>
      <c r="K2848" s="30">
        <v>5.84</v>
      </c>
      <c r="L2848" s="30"/>
      <c r="M2848" s="30">
        <v>1.17</v>
      </c>
      <c r="N2848" s="84">
        <f>[1]!b_anal_modidura_cnbd(A2848,E2848,1)</f>
        <v>8.2174999999999994</v>
      </c>
      <c r="O2848" s="85">
        <f>[1]!b_anal_yield_cnbd(A2848,D2848-1,1)</f>
        <v>3.58</v>
      </c>
      <c r="P2848" s="86">
        <f>IF(U:U="国开1",0.09/N2848+J2848,IF(U:U="国开3",0.14/N2848+J2848,IF(U:U="国开5",0.24/N2848+J2848,IF(U:U="国开7",0.24/N2848+J2848,IF(U:U="国开10",0.29/N2848+J2848,IF(U:U="口行1",0.08/N2848+J2848,IF(U:U="口行2",0.08/N2848+J2848,IF(U:U="口行3",0.08/N2848+J2848,IF(U:U="口行5",0.13/N2848+J2848,IF(U:U="口行7",0.13/N2848+J2848,IF(U:U="口行10",0.18/N2848+J2848,IF(U:U="农发1",0.09/N2848+J2848,IF(U:U="农发2",0.09/N2848+J2848,IF(U:U="农发3",0.09/N2848+J2848,IF(U:U="农发5",0.14/N2848+J2848,IF(U:U="农发7",0.19/N2848+J2848,IF(U:U="农发10",0.19/N2848+J2848,IF(U:U="农发20",0.24/N2848+J2848,IF(U:U="国债1",0.05/N2848+J2848,IF(U:U="国债2",0.05/N2848+J2848,IF(U:U="国债3",0.05/N2848+J2848,IF(U:U="国开0",0,IF(U:U="农发0",0,IF(U:U="国债0",0,IF(U:U="口行0",0,0.1/N2848+J2848)))))))))))))))))))))))))</f>
        <v>3.6407213872832371</v>
      </c>
      <c r="Q2848" s="87">
        <v>3.6349999999999998</v>
      </c>
      <c r="R2848" s="88">
        <f t="shared" si="120"/>
        <v>6.072138728323706</v>
      </c>
      <c r="S2848" s="88">
        <f t="shared" si="121"/>
        <v>0.57213872832373447</v>
      </c>
      <c r="U2848" s="1" t="str">
        <f>IF(I:I="国家开发银行","国开",IF(I:I="中国进出口银行","口行",IF(I:I="中国农业发展银行","农发","国债")))&amp;IF(G:G&lt;1,"0",G2848)</f>
        <v>农发10</v>
      </c>
    </row>
    <row r="2849" spans="1:21" ht="15.95" hidden="1" customHeight="1" x14ac:dyDescent="0.25">
      <c r="A2849" s="7" t="str">
        <f t="shared" si="122"/>
        <v>180408.IB</v>
      </c>
      <c r="B2849" s="35" t="s">
        <v>1272</v>
      </c>
      <c r="C2849" s="35" t="s">
        <v>1273</v>
      </c>
      <c r="D2849" s="39">
        <v>44020</v>
      </c>
      <c r="E2849" s="39">
        <v>44022</v>
      </c>
      <c r="F2849" s="40">
        <v>20.3</v>
      </c>
      <c r="G2849" s="30">
        <v>5</v>
      </c>
      <c r="H2849" s="29" t="s">
        <v>12</v>
      </c>
      <c r="I2849" s="29" t="s">
        <v>41</v>
      </c>
      <c r="J2849" s="30">
        <v>3.0009999999999999</v>
      </c>
      <c r="K2849" s="30">
        <v>9.8800000000000008</v>
      </c>
      <c r="L2849" s="30"/>
      <c r="M2849" s="30">
        <v>1.35</v>
      </c>
      <c r="N2849" s="84">
        <f>[1]!b_anal_modidura_cnbd(A2849,E2849,1)</f>
        <v>2.6663000000000001</v>
      </c>
      <c r="O2849" s="85">
        <f>[1]!b_anal_yield_cnbd(A2849,D2849-1,1)</f>
        <v>2.9462999999999999</v>
      </c>
      <c r="P2849" s="86">
        <f>IF(U:U="国开1",0.09/N2849+J2849,IF(U:U="国开3",0.14/N2849+J2849,IF(U:U="国开5",0.24/N2849+J2849,IF(U:U="国开7",0.24/N2849+J2849,IF(U:U="国开10",0.29/N2849+J2849,IF(U:U="口行1",0.08/N2849+J2849,IF(U:U="口行2",0.08/N2849+J2849,IF(U:U="口行3",0.08/N2849+J2849,IF(U:U="口行5",0.13/N2849+J2849,IF(U:U="口行7",0.13/N2849+J2849,IF(U:U="口行10",0.18/N2849+J2849,IF(U:U="农发1",0.09/N2849+J2849,IF(U:U="农发2",0.09/N2849+J2849,IF(U:U="农发3",0.09/N2849+J2849,IF(U:U="农发5",0.14/N2849+J2849,IF(U:U="农发7",0.19/N2849+J2849,IF(U:U="农发10",0.19/N2849+J2849,IF(U:U="农发20",0.24/N2849+J2849,IF(U:U="国债1",0.05/N2849+J2849,IF(U:U="国债2",0.05/N2849+J2849,IF(U:U="国债3",0.05/N2849+J2849,IF(U:U="国开0",0,IF(U:U="农发0",0,IF(U:U="国债0",0,IF(U:U="口行0",0,0.1/N2849+J2849)))))))))))))))))))))))))</f>
        <v>3.0535072197427144</v>
      </c>
      <c r="Q2849" s="87">
        <v>3.07</v>
      </c>
      <c r="R2849" s="88">
        <f t="shared" si="120"/>
        <v>10.720721974271452</v>
      </c>
      <c r="S2849" s="88">
        <f t="shared" si="121"/>
        <v>-1.64927802572854</v>
      </c>
      <c r="U2849" s="1" t="str">
        <f>IF(I:I="国家开发银行","国开",IF(I:I="中国进出口银行","口行",IF(I:I="中国农业发展银行","农发","国债")))&amp;IF(G:G&lt;1,"0",G2849)</f>
        <v>农发5</v>
      </c>
    </row>
    <row r="2850" spans="1:21" ht="15.95" hidden="1" customHeight="1" x14ac:dyDescent="0.25">
      <c r="A2850" s="7" t="str">
        <f t="shared" si="122"/>
        <v>200303.IB</v>
      </c>
      <c r="B2850" s="35" t="s">
        <v>1274</v>
      </c>
      <c r="C2850" s="35" t="s">
        <v>1275</v>
      </c>
      <c r="D2850" s="39">
        <v>44021</v>
      </c>
      <c r="E2850" s="39">
        <v>44022</v>
      </c>
      <c r="F2850" s="40">
        <v>50</v>
      </c>
      <c r="G2850" s="30">
        <v>3</v>
      </c>
      <c r="H2850" s="29" t="s">
        <v>12</v>
      </c>
      <c r="I2850" s="29" t="s">
        <v>22</v>
      </c>
      <c r="J2850" s="30">
        <v>3.1404000000000001</v>
      </c>
      <c r="K2850" s="30">
        <v>5.42</v>
      </c>
      <c r="L2850" s="30"/>
      <c r="M2850" s="30">
        <v>1</v>
      </c>
      <c r="N2850" s="84">
        <f>[1]!b_anal_modidura_cnbd(A2850,E2850,1)</f>
        <v>2.5954999999999999</v>
      </c>
      <c r="O2850" s="85">
        <f>[1]!b_anal_yield_cnbd(A2850,D2850-1,1)</f>
        <v>3.03</v>
      </c>
      <c r="P2850" s="86">
        <f>IF(U:U="国开1",0.09/N2850+J2850,IF(U:U="国开3",0.14/N2850+J2850,IF(U:U="国开5",0.24/N2850+J2850,IF(U:U="国开7",0.24/N2850+J2850,IF(U:U="国开10",0.29/N2850+J2850,IF(U:U="口行1",0.08/N2850+J2850,IF(U:U="口行2",0.08/N2850+J2850,IF(U:U="口行3",0.08/N2850+J2850,IF(U:U="口行5",0.13/N2850+J2850,IF(U:U="口行7",0.13/N2850+J2850,IF(U:U="口行10",0.18/N2850+J2850,IF(U:U="农发1",0.09/N2850+J2850,IF(U:U="农发2",0.09/N2850+J2850,IF(U:U="农发3",0.09/N2850+J2850,IF(U:U="农发5",0.14/N2850+J2850,IF(U:U="农发7",0.19/N2850+J2850,IF(U:U="农发10",0.19/N2850+J2850,IF(U:U="农发20",0.24/N2850+J2850,IF(U:U="国债1",0.05/N2850+J2850,IF(U:U="国债2",0.05/N2850+J2850,IF(U:U="国债3",0.05/N2850+J2850,IF(U:U="国开0",0,IF(U:U="农发0",0,IF(U:U="国债0",0,IF(U:U="口行0",0,0.1/N2850+J2850)))))))))))))))))))))))))</f>
        <v>3.1712225775380465</v>
      </c>
      <c r="Q2850" s="87">
        <v>3.15</v>
      </c>
      <c r="R2850" s="88">
        <f t="shared" si="120"/>
        <v>14.122257753804668</v>
      </c>
      <c r="S2850" s="88">
        <f t="shared" si="121"/>
        <v>2.1222577538046572</v>
      </c>
      <c r="U2850" s="1" t="str">
        <f>IF(I:I="国家开发银行","国开",IF(I:I="中国进出口银行","口行",IF(I:I="中国农业发展银行","农发","国债")))&amp;IF(G:G&lt;1,"0",G2850)</f>
        <v>口行3</v>
      </c>
    </row>
    <row r="2851" spans="1:21" ht="15.95" hidden="1" customHeight="1" x14ac:dyDescent="0.25">
      <c r="A2851" s="7" t="str">
        <f t="shared" si="122"/>
        <v>200310.IB</v>
      </c>
      <c r="B2851" s="35" t="s">
        <v>1276</v>
      </c>
      <c r="C2851" s="35" t="s">
        <v>1277</v>
      </c>
      <c r="D2851" s="39">
        <v>44021</v>
      </c>
      <c r="E2851" s="39">
        <v>44022</v>
      </c>
      <c r="F2851" s="40">
        <v>50</v>
      </c>
      <c r="G2851" s="30">
        <v>10</v>
      </c>
      <c r="H2851" s="29" t="s">
        <v>12</v>
      </c>
      <c r="I2851" s="29" t="s">
        <v>22</v>
      </c>
      <c r="J2851" s="30">
        <v>3.7189999999999999</v>
      </c>
      <c r="K2851" s="30">
        <v>5.73</v>
      </c>
      <c r="L2851" s="30"/>
      <c r="M2851" s="30">
        <v>1.26</v>
      </c>
      <c r="N2851" s="84">
        <f>[1]!b_anal_modidura_cnbd(A2851,E2851,1)</f>
        <v>8.0722000000000005</v>
      </c>
      <c r="O2851" s="85">
        <f>[1]!b_anal_yield_cnbd(A2851,D2851-1,1)</f>
        <v>3.63</v>
      </c>
      <c r="P2851" s="86">
        <f>IF(U:U="国开1",0.09/N2851+J2851,IF(U:U="国开3",0.14/N2851+J2851,IF(U:U="国开5",0.24/N2851+J2851,IF(U:U="国开7",0.24/N2851+J2851,IF(U:U="国开10",0.29/N2851+J2851,IF(U:U="口行1",0.08/N2851+J2851,IF(U:U="口行2",0.08/N2851+J2851,IF(U:U="口行3",0.08/N2851+J2851,IF(U:U="口行5",0.13/N2851+J2851,IF(U:U="口行7",0.13/N2851+J2851,IF(U:U="口行10",0.18/N2851+J2851,IF(U:U="农发1",0.09/N2851+J2851,IF(U:U="农发2",0.09/N2851+J2851,IF(U:U="农发3",0.09/N2851+J2851,IF(U:U="农发5",0.14/N2851+J2851,IF(U:U="农发7",0.19/N2851+J2851,IF(U:U="农发10",0.19/N2851+J2851,IF(U:U="农发20",0.24/N2851+J2851,IF(U:U="国债1",0.05/N2851+J2851,IF(U:U="国债2",0.05/N2851+J2851,IF(U:U="国债3",0.05/N2851+J2851,IF(U:U="国开0",0,IF(U:U="农发0",0,IF(U:U="国债0",0,IF(U:U="口行0",0,0.1/N2851+J2851)))))))))))))))))))))))))</f>
        <v>3.7412987537474294</v>
      </c>
      <c r="Q2851" s="87">
        <v>3.65</v>
      </c>
      <c r="R2851" s="88">
        <f t="shared" si="120"/>
        <v>11.129875374742948</v>
      </c>
      <c r="S2851" s="88">
        <f t="shared" si="121"/>
        <v>9.1298753747429462</v>
      </c>
      <c r="U2851" s="1" t="str">
        <f>IF(I:I="国家开发银行","国开",IF(I:I="中国进出口银行","口行",IF(I:I="中国农业发展银行","农发","国债")))&amp;IF(G:G&lt;1,"0",G2851)</f>
        <v>口行10</v>
      </c>
    </row>
    <row r="2852" spans="1:21" ht="15.95" hidden="1" customHeight="1" x14ac:dyDescent="0.25">
      <c r="A2852" s="7" t="str">
        <f t="shared" si="122"/>
        <v>200210.IB</v>
      </c>
      <c r="B2852" s="35" t="s">
        <v>1278</v>
      </c>
      <c r="C2852" s="35" t="s">
        <v>1279</v>
      </c>
      <c r="D2852" s="39">
        <v>44021</v>
      </c>
      <c r="E2852" s="39">
        <v>44026</v>
      </c>
      <c r="F2852" s="40">
        <v>172</v>
      </c>
      <c r="G2852" s="30">
        <v>10</v>
      </c>
      <c r="H2852" s="29" t="s">
        <v>12</v>
      </c>
      <c r="I2852" s="29" t="s">
        <v>15</v>
      </c>
      <c r="J2852" s="30">
        <v>3.3952</v>
      </c>
      <c r="K2852" s="30">
        <v>3.79</v>
      </c>
      <c r="L2852" s="30"/>
      <c r="M2852" s="30">
        <v>1.4</v>
      </c>
      <c r="N2852" s="84">
        <v>8.3994</v>
      </c>
      <c r="O2852" s="85">
        <f>[1]!b_anal_yield_cnbd(A2852,D2852-1,1)</f>
        <v>3.36</v>
      </c>
      <c r="P2852" s="86">
        <f>IF(U:U="国开1",0.09/N2852+J2852,IF(U:U="国开3",0.14/N2852+J2852,IF(U:U="国开5",0.24/N2852+J2852,IF(U:U="国开7",0.24/N2852+J2852,IF(U:U="国开10",0.29/N2852+J2852,IF(U:U="口行1",0.08/N2852+J2852,IF(U:U="口行2",0.08/N2852+J2852,IF(U:U="口行3",0.08/N2852+J2852,IF(U:U="口行5",0.13/N2852+J2852,IF(U:U="口行7",0.13/N2852+J2852,IF(U:U="口行10",0.18/N2852+J2852,IF(U:U="农发1",0.09/N2852+J2852,IF(U:U="农发2",0.09/N2852+J2852,IF(U:U="农发3",0.09/N2852+J2852,IF(U:U="农发5",0.14/N2852+J2852,IF(U:U="农发7",0.19/N2852+J2852,IF(U:U="农发10",0.19/N2852+J2852,IF(U:U="农发20",0.24/N2852+J2852,IF(U:U="国债1",0.05/N2852+J2852,IF(U:U="国债2",0.05/N2852+J2852,IF(U:U="国债3",0.05/N2852+J2852,IF(U:U="国开0",0,IF(U:U="农发0",0,IF(U:U="国债0",0,IF(U:U="口行0",0,0.1/N2852+J2852)))))))))))))))))))))))))</f>
        <v>3.4297262756863587</v>
      </c>
      <c r="Q2852" s="87">
        <v>3.4049999999999998</v>
      </c>
      <c r="R2852" s="88">
        <f t="shared" si="120"/>
        <v>6.9726275686358807</v>
      </c>
      <c r="S2852" s="88">
        <f t="shared" si="121"/>
        <v>2.4726275686358878</v>
      </c>
      <c r="U2852" s="1" t="str">
        <f>IF(I:I="国家开发银行","国开",IF(I:I="中国进出口银行","口行",IF(I:I="中国农业发展银行","农发","国债")))&amp;IF(G:G&lt;1,"0",G2852)</f>
        <v>国开10</v>
      </c>
    </row>
    <row r="2853" spans="1:21" ht="15.95" hidden="1" customHeight="1" x14ac:dyDescent="0.25">
      <c r="A2853" s="7" t="str">
        <f t="shared" si="122"/>
        <v>200305.IB</v>
      </c>
      <c r="B2853" s="35" t="s">
        <v>1280</v>
      </c>
      <c r="C2853" s="35" t="s">
        <v>1281</v>
      </c>
      <c r="D2853" s="39">
        <v>44021</v>
      </c>
      <c r="E2853" s="39">
        <v>44022</v>
      </c>
      <c r="F2853" s="40">
        <v>50</v>
      </c>
      <c r="G2853" s="30">
        <v>5</v>
      </c>
      <c r="H2853" s="29" t="s">
        <v>12</v>
      </c>
      <c r="I2853" s="29" t="s">
        <v>22</v>
      </c>
      <c r="J2853" s="30">
        <v>3.4418000000000002</v>
      </c>
      <c r="K2853" s="30">
        <v>6.66</v>
      </c>
      <c r="L2853" s="30"/>
      <c r="M2853" s="30">
        <v>10.92</v>
      </c>
      <c r="N2853" s="84">
        <f>[1]!b_anal_modidura_cnbd(A2853,E2853,1)</f>
        <v>4.2168000000000001</v>
      </c>
      <c r="O2853" s="85">
        <f>[1]!b_anal_yield_cnbd(A2853,D2853-1,1)</f>
        <v>3.3597999999999999</v>
      </c>
      <c r="P2853" s="86">
        <f>IF(U:U="国开1",0.09/N2853+J2853,IF(U:U="国开3",0.14/N2853+J2853,IF(U:U="国开5",0.24/N2853+J2853,IF(U:U="国开7",0.24/N2853+J2853,IF(U:U="国开10",0.29/N2853+J2853,IF(U:U="口行1",0.08/N2853+J2853,IF(U:U="口行2",0.08/N2853+J2853,IF(U:U="口行3",0.08/N2853+J2853,IF(U:U="口行5",0.13/N2853+J2853,IF(U:U="口行7",0.13/N2853+J2853,IF(U:U="口行10",0.18/N2853+J2853,IF(U:U="农发1",0.09/N2853+J2853,IF(U:U="农发2",0.09/N2853+J2853,IF(U:U="农发3",0.09/N2853+J2853,IF(U:U="农发5",0.14/N2853+J2853,IF(U:U="农发7",0.19/N2853+J2853,IF(U:U="农发10",0.19/N2853+J2853,IF(U:U="农发20",0.24/N2853+J2853,IF(U:U="国债1",0.05/N2853+J2853,IF(U:U="国债2",0.05/N2853+J2853,IF(U:U="国债3",0.05/N2853+J2853,IF(U:U="国开0",0,IF(U:U="农发0",0,IF(U:U="国债0",0,IF(U:U="口行0",0,0.1/N2853+J2853)))))))))))))))))))))))))</f>
        <v>3.4726290646936069</v>
      </c>
      <c r="Q2853" s="87">
        <v>3.45</v>
      </c>
      <c r="R2853" s="88">
        <f t="shared" si="120"/>
        <v>11.282906469360698</v>
      </c>
      <c r="S2853" s="88">
        <f t="shared" si="121"/>
        <v>2.2629064693606704</v>
      </c>
      <c r="U2853" s="1" t="str">
        <f>IF(I:I="国家开发银行","国开",IF(I:I="中国进出口银行","口行",IF(I:I="中国农业发展银行","农发","国债")))&amp;IF(G:G&lt;1,"0",G2853)</f>
        <v>口行5</v>
      </c>
    </row>
    <row r="2854" spans="1:21" ht="15.95" hidden="1" customHeight="1" x14ac:dyDescent="0.25">
      <c r="A2854" s="7" t="str">
        <f t="shared" si="122"/>
        <v>2000003.IB</v>
      </c>
      <c r="B2854" s="35" t="s">
        <v>1282</v>
      </c>
      <c r="C2854" s="35" t="s">
        <v>1283</v>
      </c>
      <c r="D2854" s="39">
        <v>44021</v>
      </c>
      <c r="E2854" s="39">
        <v>44022</v>
      </c>
      <c r="F2854" s="40">
        <v>700</v>
      </c>
      <c r="G2854" s="30">
        <v>10</v>
      </c>
      <c r="H2854" s="29" t="s">
        <v>12</v>
      </c>
      <c r="I2854" s="29" t="s">
        <v>31</v>
      </c>
      <c r="J2854" s="30">
        <v>2.9780000000000002</v>
      </c>
      <c r="K2854" s="30">
        <v>2.2400000000000002</v>
      </c>
      <c r="L2854" s="30">
        <v>3.0655999999999999</v>
      </c>
      <c r="M2854" s="30">
        <v>4.5599999999999996</v>
      </c>
      <c r="N2854" s="84">
        <f>[1]!b_anal_modidura_cnbd(A2854,E2854,1)</f>
        <v>8.6064000000000007</v>
      </c>
      <c r="O2854" s="85">
        <f>[1]!b_anal_yield_cnbd(A2854,D2854-1,1)</f>
        <v>3.1</v>
      </c>
      <c r="P2854" s="86">
        <v>3.0771999999999999</v>
      </c>
      <c r="Q2854" s="87">
        <v>3.14</v>
      </c>
      <c r="R2854" s="88">
        <f t="shared" si="120"/>
        <v>-2.2800000000000153</v>
      </c>
      <c r="S2854" s="88">
        <f t="shared" si="121"/>
        <v>-6.2800000000000189</v>
      </c>
      <c r="U2854" s="1" t="str">
        <f>IF(I:I="国家开发银行","国开",IF(I:I="中国进出口银行","口行",IF(I:I="中国农业发展银行","农发","国债")))&amp;IF(G:G&lt;1,"0",G2854)</f>
        <v>国债10</v>
      </c>
    </row>
    <row r="2855" spans="1:21" ht="15.95" hidden="1" customHeight="1" x14ac:dyDescent="0.25">
      <c r="A2855" s="7" t="str">
        <f>B2855</f>
        <v>200212.IB</v>
      </c>
      <c r="B2855" s="35" t="s">
        <v>1284</v>
      </c>
      <c r="C2855" s="35" t="s">
        <v>1285</v>
      </c>
      <c r="D2855" s="39">
        <v>44021</v>
      </c>
      <c r="E2855" s="39">
        <v>44026</v>
      </c>
      <c r="F2855" s="40">
        <v>69</v>
      </c>
      <c r="G2855" s="30">
        <v>5</v>
      </c>
      <c r="H2855" s="29" t="s">
        <v>12</v>
      </c>
      <c r="I2855" s="29" t="s">
        <v>15</v>
      </c>
      <c r="J2855" s="30">
        <v>3.34</v>
      </c>
      <c r="K2855" s="30">
        <v>9.5</v>
      </c>
      <c r="L2855" s="30"/>
      <c r="M2855" s="30">
        <v>3.45</v>
      </c>
      <c r="N2855" s="84">
        <v>4.5316000000000001</v>
      </c>
      <c r="O2855" s="85">
        <v>3.2797999999999998</v>
      </c>
      <c r="P2855" s="86">
        <v>3.3929999999999998</v>
      </c>
      <c r="Q2855" s="87">
        <v>3.32</v>
      </c>
      <c r="R2855" s="88">
        <f t="shared" si="120"/>
        <v>11.319999999999997</v>
      </c>
      <c r="S2855" s="88">
        <f t="shared" si="121"/>
        <v>7.2999999999999954</v>
      </c>
      <c r="U2855" s="1" t="str">
        <f>IF(I:I="国家开发银行","国开",IF(I:I="中国进出口银行","口行",IF(I:I="中国农业发展银行","农发","国债")))&amp;IF(G:G&lt;1,"0",G2855)</f>
        <v>国开5</v>
      </c>
    </row>
    <row r="2856" spans="1:21" ht="15.95" hidden="1" customHeight="1" x14ac:dyDescent="0.25">
      <c r="A2856" s="7" t="str">
        <f t="shared" si="122"/>
        <v>200211.IB</v>
      </c>
      <c r="B2856" s="35" t="s">
        <v>1286</v>
      </c>
      <c r="C2856" s="35" t="s">
        <v>1287</v>
      </c>
      <c r="D2856" s="39">
        <v>44021</v>
      </c>
      <c r="E2856" s="39">
        <v>44026</v>
      </c>
      <c r="F2856" s="40">
        <v>74.5</v>
      </c>
      <c r="G2856" s="30">
        <v>1</v>
      </c>
      <c r="H2856" s="29" t="s">
        <v>266</v>
      </c>
      <c r="I2856" s="29" t="s">
        <v>15</v>
      </c>
      <c r="J2856" s="30">
        <v>2.4034</v>
      </c>
      <c r="K2856" s="30">
        <v>4.92</v>
      </c>
      <c r="L2856" s="30"/>
      <c r="M2856" s="30">
        <v>1.94</v>
      </c>
      <c r="N2856" s="84">
        <v>0.84550000000000003</v>
      </c>
      <c r="O2856" s="85">
        <f>[1]!b_anal_yield_cnbd(A2856,D2856-1,1)</f>
        <v>2.4</v>
      </c>
      <c r="P2856" s="86">
        <f>IF(U:U="国开1",0.09/N2856+J2856,IF(U:U="国开3",0.14/N2856+J2856,IF(U:U="国开5",0.24/N2856+J2856,IF(U:U="国开7",0.24/N2856+J2856,IF(U:U="国开10",0.29/N2856+J2856,IF(U:U="口行1",0.08/N2856+J2856,IF(U:U="口行2",0.08/N2856+J2856,IF(U:U="口行3",0.08/N2856+J2856,IF(U:U="口行5",0.13/N2856+J2856,IF(U:U="口行7",0.13/N2856+J2856,IF(U:U="口行10",0.18/N2856+J2856,IF(U:U="农发1",0.09/N2856+J2856,IF(U:U="农发2",0.09/N2856+J2856,IF(U:U="农发3",0.09/N2856+J2856,IF(U:U="农发5",0.14/N2856+J2856,IF(U:U="农发7",0.19/N2856+J2856,IF(U:U="农发10",0.19/N2856+J2856,IF(U:U="农发20",0.24/N2856+J2856,IF(U:U="国债1",0.05/N2856+J2856,IF(U:U="国债2",0.05/N2856+J2856,IF(U:U="国债3",0.05/N2856+J2856,IF(U:U="国开0",0,IF(U:U="农发0",0,IF(U:U="国债0",0,IF(U:U="口行0",0,0.1/N2856+J2856)))))))))))))))))))))))))</f>
        <v>2.5098458900059137</v>
      </c>
      <c r="Q2856" s="87">
        <v>2.4500000000000002</v>
      </c>
      <c r="R2856" s="88">
        <f t="shared" si="120"/>
        <v>10.984589000591383</v>
      </c>
      <c r="S2856" s="88">
        <f t="shared" si="121"/>
        <v>5.984589000591356</v>
      </c>
      <c r="U2856" s="1" t="str">
        <f>IF(I:I="国家开发银行","国开",IF(I:I="中国进出口银行","口行",IF(I:I="中国农业发展银行","农发","国债")))&amp;IF(G:G&lt;1,"0",G2856)</f>
        <v>国开1</v>
      </c>
    </row>
    <row r="2857" spans="1:21" ht="15.95" hidden="1" customHeight="1" x14ac:dyDescent="0.25">
      <c r="A2857" s="7" t="str">
        <f>B2857</f>
        <v>209931.IB</v>
      </c>
      <c r="B2857" s="35" t="s">
        <v>1288</v>
      </c>
      <c r="C2857" s="35" t="s">
        <v>1289</v>
      </c>
      <c r="D2857" s="39">
        <v>44022</v>
      </c>
      <c r="E2857" s="39">
        <v>44025</v>
      </c>
      <c r="F2857" s="40">
        <v>100</v>
      </c>
      <c r="G2857" s="30">
        <v>0.24929999999999999</v>
      </c>
      <c r="H2857" s="29" t="s">
        <v>30</v>
      </c>
      <c r="I2857" s="29" t="s">
        <v>31</v>
      </c>
      <c r="J2857" s="30">
        <v>1.9127000000000001</v>
      </c>
      <c r="K2857" s="30">
        <v>3.32</v>
      </c>
      <c r="L2857" s="30">
        <v>1.9913000000000001</v>
      </c>
      <c r="M2857" s="30">
        <v>6.73</v>
      </c>
      <c r="N2857" s="84">
        <v>0.24929999999999999</v>
      </c>
      <c r="O2857" s="85">
        <v>1.9821</v>
      </c>
      <c r="P2857" s="86">
        <v>1.9913000000000001</v>
      </c>
      <c r="Q2857" s="87">
        <v>2.0499999999999998</v>
      </c>
      <c r="R2857" s="88">
        <f t="shared" si="120"/>
        <v>0.9200000000000097</v>
      </c>
      <c r="S2857" s="88">
        <f t="shared" si="121"/>
        <v>-5.8699999999999752</v>
      </c>
      <c r="U2857" s="1" t="str">
        <f>IF(I:I="国家开发银行","国开",IF(I:I="中国进出口银行","口行",IF(I:I="中国农业发展银行","农发","国债")))&amp;IF(G:G&lt;1,"0",G2857)</f>
        <v>国债0</v>
      </c>
    </row>
    <row r="2858" spans="1:21" ht="15.95" hidden="1" customHeight="1" x14ac:dyDescent="0.25">
      <c r="A2858" s="7" t="str">
        <f t="shared" si="122"/>
        <v>200308.IB</v>
      </c>
      <c r="B2858" s="35" t="s">
        <v>1290</v>
      </c>
      <c r="C2858" s="35" t="s">
        <v>1291</v>
      </c>
      <c r="D2858" s="39">
        <v>44022</v>
      </c>
      <c r="E2858" s="39">
        <v>44025</v>
      </c>
      <c r="F2858" s="40">
        <v>70</v>
      </c>
      <c r="G2858" s="30">
        <v>1</v>
      </c>
      <c r="H2858" s="29" t="s">
        <v>266</v>
      </c>
      <c r="I2858" s="29" t="s">
        <v>22</v>
      </c>
      <c r="J2858" s="30">
        <v>2.4897999999999998</v>
      </c>
      <c r="K2858" s="30">
        <v>3.8</v>
      </c>
      <c r="L2858" s="30"/>
      <c r="M2858" s="30">
        <v>3.75</v>
      </c>
      <c r="N2858" s="84">
        <v>0.89459999999999995</v>
      </c>
      <c r="O2858" s="85">
        <f>[1]!b_anal_yield_cnbd(A2858,D2858-1,1)</f>
        <v>2.5</v>
      </c>
      <c r="P2858" s="86">
        <f>IF(U:U="国开1",0.09/N2858+J2858,IF(U:U="国开3",0.14/N2858+J2858,IF(U:U="国开5",0.24/N2858+J2858,IF(U:U="国开7",0.24/N2858+J2858,IF(U:U="国开10",0.29/N2858+J2858,IF(U:U="口行1",0.08/N2858+J2858,IF(U:U="口行2",0.08/N2858+J2858,IF(U:U="口行3",0.08/N2858+J2858,IF(U:U="口行5",0.13/N2858+J2858,IF(U:U="口行7",0.13/N2858+J2858,IF(U:U="口行10",0.18/N2858+J2858,IF(U:U="农发1",0.09/N2858+J2858,IF(U:U="农发2",0.09/N2858+J2858,IF(U:U="农发3",0.09/N2858+J2858,IF(U:U="农发5",0.14/N2858+J2858,IF(U:U="农发7",0.19/N2858+J2858,IF(U:U="农发10",0.19/N2858+J2858,IF(U:U="农发20",0.24/N2858+J2858,IF(U:U="国债1",0.05/N2858+J2858,IF(U:U="国债2",0.05/N2858+J2858,IF(U:U="国债3",0.05/N2858+J2858,IF(U:U="国开0",0,IF(U:U="农发0",0,IF(U:U="国债0",0,IF(U:U="口行0",0,0.1/N2858+J2858)))))))))))))))))))))))))</f>
        <v>2.5792254415381173</v>
      </c>
      <c r="Q2858" s="87">
        <v>2.5299999999999998</v>
      </c>
      <c r="R2858" s="88">
        <f t="shared" si="120"/>
        <v>7.9225441538117281</v>
      </c>
      <c r="S2858" s="88">
        <f t="shared" si="121"/>
        <v>4.9225441538117476</v>
      </c>
      <c r="U2858" s="1" t="str">
        <f>IF(I:I="国家开发银行","国开",IF(I:I="中国进出口银行","口行",IF(I:I="中国农业发展银行","农发","国债")))&amp;IF(G:G&lt;1,"0",G2858)</f>
        <v>口行1</v>
      </c>
    </row>
    <row r="2859" spans="1:21" ht="15.95" hidden="1" customHeight="1" x14ac:dyDescent="0.25">
      <c r="A2859" s="7" t="str">
        <f t="shared" si="122"/>
        <v>200302.IB</v>
      </c>
      <c r="B2859" s="35" t="s">
        <v>1292</v>
      </c>
      <c r="C2859" s="35" t="s">
        <v>1293</v>
      </c>
      <c r="D2859" s="39">
        <v>44022</v>
      </c>
      <c r="E2859" s="39">
        <v>44025</v>
      </c>
      <c r="F2859" s="40">
        <v>40</v>
      </c>
      <c r="G2859" s="30">
        <v>2</v>
      </c>
      <c r="H2859" s="29" t="s">
        <v>12</v>
      </c>
      <c r="I2859" s="29" t="s">
        <v>22</v>
      </c>
      <c r="J2859" s="30">
        <v>2.8706</v>
      </c>
      <c r="K2859" s="30">
        <v>5.03</v>
      </c>
      <c r="L2859" s="30"/>
      <c r="M2859" s="30">
        <v>1.33</v>
      </c>
      <c r="N2859" s="84">
        <v>1.6768000000000001</v>
      </c>
      <c r="O2859" s="85">
        <f>[1]!b_anal_yield_cnbd(A2859,D2859-1,1)</f>
        <v>2.87</v>
      </c>
      <c r="P2859" s="86">
        <f>IF(U:U="国开1",0.09/N2859+J2859,IF(U:U="国开3",0.14/N2859+J2859,IF(U:U="国开5",0.24/N2859+J2859,IF(U:U="国开7",0.24/N2859+J2859,IF(U:U="国开10",0.29/N2859+J2859,IF(U:U="口行1",0.08/N2859+J2859,IF(U:U="口行2",0.08/N2859+J2859,IF(U:U="口行3",0.08/N2859+J2859,IF(U:U="口行5",0.13/N2859+J2859,IF(U:U="口行7",0.13/N2859+J2859,IF(U:U="口行10",0.18/N2859+J2859,IF(U:U="农发1",0.09/N2859+J2859,IF(U:U="农发2",0.09/N2859+J2859,IF(U:U="农发3",0.09/N2859+J2859,IF(U:U="农发5",0.14/N2859+J2859,IF(U:U="农发7",0.19/N2859+J2859,IF(U:U="农发10",0.19/N2859+J2859,IF(U:U="农发20",0.24/N2859+J2859,IF(U:U="国债1",0.05/N2859+J2859,IF(U:U="国债2",0.05/N2859+J2859,IF(U:U="国债3",0.05/N2859+J2859,IF(U:U="国开0",0,IF(U:U="农发0",0,IF(U:U="国债0",0,IF(U:U="口行0",0,0.1/N2859+J2859)))))))))))))))))))))))))</f>
        <v>2.9183099236641223</v>
      </c>
      <c r="Q2859" s="87">
        <v>2.9182999999999999</v>
      </c>
      <c r="R2859" s="88">
        <f t="shared" si="120"/>
        <v>4.8309923664122234</v>
      </c>
      <c r="S2859" s="88">
        <f t="shared" si="121"/>
        <v>9.9236641224464961E-4</v>
      </c>
      <c r="U2859" s="1" t="str">
        <f>IF(I:I="国家开发银行","国开",IF(I:I="中国进出口银行","口行",IF(I:I="中国农业发展银行","农发","国债")))&amp;IF(G:G&lt;1,"0",G2859)</f>
        <v>口行2</v>
      </c>
    </row>
    <row r="2860" spans="1:21" ht="15.95" hidden="1" customHeight="1" x14ac:dyDescent="0.25">
      <c r="A2860" s="7" t="str">
        <f t="shared" si="122"/>
        <v>200004.IB</v>
      </c>
      <c r="B2860" s="35" t="s">
        <v>1294</v>
      </c>
      <c r="C2860" s="35" t="s">
        <v>1295</v>
      </c>
      <c r="D2860" s="39">
        <v>44022</v>
      </c>
      <c r="E2860" s="39">
        <v>44025</v>
      </c>
      <c r="F2860" s="40">
        <v>200</v>
      </c>
      <c r="G2860" s="30">
        <v>30</v>
      </c>
      <c r="H2860" s="29" t="s">
        <v>12</v>
      </c>
      <c r="I2860" s="29" t="s">
        <v>31</v>
      </c>
      <c r="J2860" s="30">
        <v>3.75</v>
      </c>
      <c r="K2860" s="30">
        <v>3.68</v>
      </c>
      <c r="L2860" s="30"/>
      <c r="M2860" s="30">
        <v>2.97</v>
      </c>
      <c r="N2860" s="84">
        <v>17.981999999999999</v>
      </c>
      <c r="O2860" s="85">
        <f>[1]!b_anal_yield_cnbd(A2860,D2860-1,1)</f>
        <v>3.7650000000000001</v>
      </c>
      <c r="P2860" s="86">
        <f>IF(U:U="国开1",0.09/N2860+J2860,IF(U:U="国开3",0.14/N2860+J2860,IF(U:U="国开5",0.24/N2860+J2860,IF(U:U="国开7",0.24/N2860+J2860,IF(U:U="国开10",0.29/N2860+J2860,IF(U:U="口行1",0.08/N2860+J2860,IF(U:U="口行2",0.08/N2860+J2860,IF(U:U="口行3",0.08/N2860+J2860,IF(U:U="口行5",0.13/N2860+J2860,IF(U:U="口行7",0.13/N2860+J2860,IF(U:U="口行10",0.18/N2860+J2860,IF(U:U="农发1",0.09/N2860+J2860,IF(U:U="农发2",0.09/N2860+J2860,IF(U:U="农发3",0.09/N2860+J2860,IF(U:U="农发5",0.14/N2860+J2860,IF(U:U="农发7",0.19/N2860+J2860,IF(U:U="农发10",0.19/N2860+J2860,IF(U:U="农发20",0.24/N2860+J2860,IF(U:U="国债1",0.05/N2860+J2860,IF(U:U="国债2",0.05/N2860+J2860,IF(U:U="国债3",0.05/N2860+J2860,IF(U:U="国开0",0,IF(U:U="农发0",0,IF(U:U="国债0",0,IF(U:U="口行0",0,0.1/N2860+J2860)))))))))))))))))))))))))</f>
        <v>3.7555611166722276</v>
      </c>
      <c r="Q2860" s="87">
        <v>3.7450000000000001</v>
      </c>
      <c r="R2860" s="88">
        <f t="shared" si="120"/>
        <v>-0.94388833277725404</v>
      </c>
      <c r="S2860" s="88">
        <f t="shared" si="121"/>
        <v>1.0561116672227477</v>
      </c>
      <c r="U2860" s="1" t="str">
        <f>IF(I:I="国家开发银行","国开",IF(I:I="中国进出口银行","口行",IF(I:I="中国农业发展银行","农发","国债")))&amp;IF(G:G&lt;1,"0",G2860)</f>
        <v>国债30</v>
      </c>
    </row>
    <row r="2861" spans="1:21" ht="15.95" hidden="1" customHeight="1" x14ac:dyDescent="0.25">
      <c r="A2861" s="7" t="s">
        <v>442</v>
      </c>
      <c r="B2861" s="35" t="s">
        <v>1297</v>
      </c>
      <c r="C2861" s="35" t="s">
        <v>1298</v>
      </c>
      <c r="D2861" s="39">
        <v>44025</v>
      </c>
      <c r="E2861" s="39">
        <v>44027</v>
      </c>
      <c r="F2861" s="40">
        <v>66</v>
      </c>
      <c r="G2861" s="30">
        <v>3</v>
      </c>
      <c r="H2861" s="29" t="s">
        <v>12</v>
      </c>
      <c r="I2861" s="29" t="s">
        <v>41</v>
      </c>
      <c r="J2861" s="30">
        <v>3.2544</v>
      </c>
      <c r="K2861" s="30">
        <v>9.25</v>
      </c>
      <c r="L2861" s="30"/>
      <c r="M2861" s="30">
        <v>1.1200000000000001</v>
      </c>
      <c r="N2861" s="84">
        <v>2.5787</v>
      </c>
      <c r="O2861" s="85">
        <v>3.19</v>
      </c>
      <c r="P2861" s="86">
        <v>3.2892999999999999</v>
      </c>
      <c r="Q2861" s="87">
        <v>3.25</v>
      </c>
      <c r="R2861" s="88">
        <f>(P2861-O2861)*100</f>
        <v>9.9299999999999944</v>
      </c>
      <c r="S2861" s="88">
        <f>(P2861-Q2861)*100</f>
        <v>3.9299999999999891</v>
      </c>
      <c r="U2861" s="1" t="str">
        <f>IF(I:I="国家开发银行","国开",IF(I:I="中国进出口银行","口行",IF(I:I="中国农业发展银行","农发","国债")))&amp;IF(G:G&lt;1,"0",G2861)</f>
        <v>农发3</v>
      </c>
    </row>
    <row r="2862" spans="1:21" ht="15.95" hidden="1" customHeight="1" x14ac:dyDescent="0.25">
      <c r="A2862" s="7" t="s">
        <v>579</v>
      </c>
      <c r="B2862" s="35" t="s">
        <v>1299</v>
      </c>
      <c r="C2862" s="35" t="s">
        <v>1300</v>
      </c>
      <c r="D2862" s="39">
        <v>44025</v>
      </c>
      <c r="E2862" s="39">
        <v>44027</v>
      </c>
      <c r="F2862" s="40">
        <v>66</v>
      </c>
      <c r="G2862" s="30">
        <v>5</v>
      </c>
      <c r="H2862" s="29" t="s">
        <v>12</v>
      </c>
      <c r="I2862" s="29" t="s">
        <v>41</v>
      </c>
      <c r="J2862" s="30">
        <v>3.5301999999999998</v>
      </c>
      <c r="K2862" s="30">
        <v>9.9</v>
      </c>
      <c r="L2862" s="30"/>
      <c r="M2862" s="30">
        <v>1.54</v>
      </c>
      <c r="N2862" s="84">
        <v>4.4082999999999997</v>
      </c>
      <c r="O2862" s="85">
        <v>3.4649999999999999</v>
      </c>
      <c r="P2862" s="86">
        <v>3.5619999999999998</v>
      </c>
      <c r="Q2862" s="87">
        <v>3.54</v>
      </c>
      <c r="R2862" s="88">
        <f>(P2862-O2862)*100</f>
        <v>9.6999999999999975</v>
      </c>
      <c r="S2862" s="88">
        <f>(P2862-Q2862)*100</f>
        <v>2.1999999999999797</v>
      </c>
      <c r="U2862" s="1" t="str">
        <f>IF(I:I="国家开发银行","国开",IF(I:I="中国进出口银行","口行",IF(I:I="中国农业发展银行","农发","国债")))&amp;IF(G:G&lt;1,"0",G2862)</f>
        <v>农发5</v>
      </c>
    </row>
    <row r="2863" spans="1:21" ht="15.95" hidden="1" customHeight="1" x14ac:dyDescent="0.25">
      <c r="A2863" s="7" t="s">
        <v>1127</v>
      </c>
      <c r="B2863" s="35" t="s">
        <v>1301</v>
      </c>
      <c r="C2863" s="35" t="s">
        <v>1302</v>
      </c>
      <c r="D2863" s="39">
        <v>44026</v>
      </c>
      <c r="E2863" s="39">
        <v>44027</v>
      </c>
      <c r="F2863" s="40">
        <v>500</v>
      </c>
      <c r="G2863" s="30">
        <v>5</v>
      </c>
      <c r="H2863" s="29" t="s">
        <v>12</v>
      </c>
      <c r="I2863" s="29" t="s">
        <v>31</v>
      </c>
      <c r="J2863" s="30">
        <v>2.6928999999999998</v>
      </c>
      <c r="K2863" s="30">
        <v>2.59</v>
      </c>
      <c r="L2863" s="30">
        <v>2.7372000000000001</v>
      </c>
      <c r="M2863" s="30">
        <v>1.22</v>
      </c>
      <c r="N2863" s="84">
        <v>4.5688000000000004</v>
      </c>
      <c r="O2863" s="85">
        <v>2.9</v>
      </c>
      <c r="P2863" s="86">
        <v>2.7591000000000001</v>
      </c>
      <c r="Q2863" s="87">
        <v>2.85</v>
      </c>
      <c r="R2863" s="88">
        <f t="shared" ref="R2863:R2868" si="123">(P2863-O2863)*100</f>
        <v>-14.08999999999998</v>
      </c>
      <c r="S2863" s="88">
        <f t="shared" ref="S2863:S2868" si="124">(P2863-Q2863)*100</f>
        <v>-9.0899999999999981</v>
      </c>
      <c r="U2863" s="1" t="str">
        <f>IF(I:I="国家开发银行","国开",IF(I:I="中国进出口银行","口行",IF(I:I="中国农业发展银行","农发","国债")))&amp;IF(G:G&lt;1,"0",G2863)</f>
        <v>国债5</v>
      </c>
    </row>
    <row r="2864" spans="1:21" ht="15.95" hidden="1" customHeight="1" x14ac:dyDescent="0.25">
      <c r="A2864" s="7" t="s">
        <v>325</v>
      </c>
      <c r="B2864" s="35" t="s">
        <v>1303</v>
      </c>
      <c r="C2864" s="35" t="s">
        <v>1304</v>
      </c>
      <c r="D2864" s="39">
        <v>44026</v>
      </c>
      <c r="E2864" s="39">
        <v>44028</v>
      </c>
      <c r="F2864" s="40">
        <v>30</v>
      </c>
      <c r="G2864" s="30">
        <v>2</v>
      </c>
      <c r="H2864" s="29" t="s">
        <v>12</v>
      </c>
      <c r="I2864" s="29" t="s">
        <v>41</v>
      </c>
      <c r="J2864" s="30">
        <v>2.8835000000000002</v>
      </c>
      <c r="K2864" s="30">
        <v>6.61</v>
      </c>
      <c r="L2864" s="30"/>
      <c r="M2864" s="30">
        <v>4.05</v>
      </c>
      <c r="N2864" s="84">
        <v>1.5936999999999999</v>
      </c>
      <c r="O2864" s="85">
        <v>2.9609000000000001</v>
      </c>
      <c r="P2864" s="86">
        <v>2.94</v>
      </c>
      <c r="Q2864" s="87">
        <v>2.95</v>
      </c>
      <c r="R2864" s="88">
        <f t="shared" si="123"/>
        <v>-2.0900000000000141</v>
      </c>
      <c r="S2864" s="88">
        <f t="shared" si="124"/>
        <v>-1.0000000000000231</v>
      </c>
      <c r="U2864" s="1" t="str">
        <f>IF(I:I="国家开发银行","国开",IF(I:I="中国进出口银行","口行",IF(I:I="中国农业发展银行","农发","国债")))&amp;IF(G:G&lt;1,"0",G2864)</f>
        <v>农发2</v>
      </c>
    </row>
    <row r="2865" spans="1:21" ht="15.95" hidden="1" customHeight="1" x14ac:dyDescent="0.25">
      <c r="A2865" s="7" t="s">
        <v>1145</v>
      </c>
      <c r="B2865" s="35" t="s">
        <v>1305</v>
      </c>
      <c r="C2865" s="35" t="s">
        <v>1306</v>
      </c>
      <c r="D2865" s="39">
        <v>44026</v>
      </c>
      <c r="E2865" s="39">
        <v>44028</v>
      </c>
      <c r="F2865" s="40">
        <v>30</v>
      </c>
      <c r="G2865" s="30">
        <v>7</v>
      </c>
      <c r="H2865" s="29" t="s">
        <v>12</v>
      </c>
      <c r="I2865" s="29" t="s">
        <v>41</v>
      </c>
      <c r="J2865" s="30">
        <v>3.6446000000000001</v>
      </c>
      <c r="K2865" s="30">
        <v>6.19</v>
      </c>
      <c r="L2865" s="30"/>
      <c r="M2865" s="30">
        <v>1.72</v>
      </c>
      <c r="N2865" s="84">
        <v>6.0380000000000003</v>
      </c>
      <c r="O2865" s="85">
        <v>3.6665999999999999</v>
      </c>
      <c r="P2865" s="86">
        <v>3.6760999999999999</v>
      </c>
      <c r="Q2865" s="87">
        <v>3.63</v>
      </c>
      <c r="R2865" s="88">
        <f t="shared" si="123"/>
        <v>0.95000000000000639</v>
      </c>
      <c r="S2865" s="88">
        <f t="shared" si="124"/>
        <v>4.610000000000003</v>
      </c>
      <c r="U2865" s="1" t="str">
        <f>IF(I:I="国家开发银行","国开",IF(I:I="中国进出口银行","口行",IF(I:I="中国农业发展银行","农发","国债")))&amp;IF(G:G&lt;1,"0",G2865)</f>
        <v>农发7</v>
      </c>
    </row>
    <row r="2866" spans="1:21" ht="15.95" hidden="1" customHeight="1" x14ac:dyDescent="0.25">
      <c r="A2866" s="7" t="s">
        <v>493</v>
      </c>
      <c r="B2866" s="35" t="s">
        <v>1307</v>
      </c>
      <c r="C2866" s="35" t="s">
        <v>1308</v>
      </c>
      <c r="D2866" s="39">
        <v>44026</v>
      </c>
      <c r="E2866" s="39">
        <v>44028</v>
      </c>
      <c r="F2866" s="40">
        <v>60</v>
      </c>
      <c r="G2866" s="30">
        <v>3</v>
      </c>
      <c r="H2866" s="29" t="s">
        <v>12</v>
      </c>
      <c r="I2866" s="29" t="s">
        <v>15</v>
      </c>
      <c r="J2866" s="30">
        <v>3.1331000000000002</v>
      </c>
      <c r="K2866" s="30">
        <v>7.79</v>
      </c>
      <c r="L2866" s="30"/>
      <c r="M2866" s="30">
        <v>2.13</v>
      </c>
      <c r="N2866" s="84">
        <v>2.6004</v>
      </c>
      <c r="O2866" s="85">
        <v>3.22</v>
      </c>
      <c r="P2866" s="86">
        <v>3.1869000000000001</v>
      </c>
      <c r="Q2866" s="87">
        <v>3.18</v>
      </c>
      <c r="R2866" s="88">
        <f t="shared" si="123"/>
        <v>-3.3100000000000129</v>
      </c>
      <c r="S2866" s="88">
        <f t="shared" si="124"/>
        <v>0.68999999999999062</v>
      </c>
      <c r="U2866" s="1" t="str">
        <f>IF(I:I="国家开发银行","国开",IF(I:I="中国进出口银行","口行",IF(I:I="中国农业发展银行","农发","国债")))&amp;IF(G:G&lt;1,"0",G2866)</f>
        <v>国开3</v>
      </c>
    </row>
    <row r="2867" spans="1:21" ht="15.95" hidden="1" customHeight="1" x14ac:dyDescent="0.25">
      <c r="A2867" s="7" t="s">
        <v>1135</v>
      </c>
      <c r="B2867" s="35" t="s">
        <v>1309</v>
      </c>
      <c r="C2867" s="35" t="s">
        <v>1310</v>
      </c>
      <c r="D2867" s="39">
        <v>44026</v>
      </c>
      <c r="E2867" s="39">
        <v>44028</v>
      </c>
      <c r="F2867" s="40">
        <v>60</v>
      </c>
      <c r="G2867" s="30">
        <v>5</v>
      </c>
      <c r="H2867" s="29" t="s">
        <v>12</v>
      </c>
      <c r="I2867" s="29" t="s">
        <v>15</v>
      </c>
      <c r="J2867" s="30">
        <v>3.3786999999999998</v>
      </c>
      <c r="K2867" s="30">
        <v>9.74</v>
      </c>
      <c r="L2867" s="30"/>
      <c r="M2867" s="30">
        <v>1.1599999999999999</v>
      </c>
      <c r="N2867" s="84">
        <v>4.5091999999999999</v>
      </c>
      <c r="O2867" s="85">
        <v>3.4597000000000002</v>
      </c>
      <c r="P2867" s="86">
        <v>3.4319000000000002</v>
      </c>
      <c r="Q2867" s="87">
        <v>3.4350000000000001</v>
      </c>
      <c r="R2867" s="88">
        <f t="shared" si="123"/>
        <v>-2.7800000000000047</v>
      </c>
      <c r="S2867" s="88">
        <f t="shared" si="124"/>
        <v>-0.30999999999998806</v>
      </c>
      <c r="U2867" s="1" t="str">
        <f>IF(I:I="国家开发银行","国开",IF(I:I="中国进出口银行","口行",IF(I:I="中国农业发展银行","农发","国债")))&amp;IF(G:G&lt;1,"0",G2867)</f>
        <v>国开5</v>
      </c>
    </row>
    <row r="2868" spans="1:21" ht="15.95" hidden="1" customHeight="1" x14ac:dyDescent="0.25">
      <c r="A2868" s="7" t="s">
        <v>1256</v>
      </c>
      <c r="B2868" s="35" t="s">
        <v>1311</v>
      </c>
      <c r="C2868" s="35" t="s">
        <v>1312</v>
      </c>
      <c r="D2868" s="39">
        <v>44026</v>
      </c>
      <c r="E2868" s="39">
        <v>44028</v>
      </c>
      <c r="F2868" s="40">
        <v>30</v>
      </c>
      <c r="G2868" s="30">
        <v>7</v>
      </c>
      <c r="H2868" s="29" t="s">
        <v>12</v>
      </c>
      <c r="I2868" s="29" t="s">
        <v>15</v>
      </c>
      <c r="J2868" s="30">
        <v>3.6461999999999999</v>
      </c>
      <c r="K2868" s="30">
        <v>9.9700000000000006</v>
      </c>
      <c r="L2868" s="30"/>
      <c r="M2868" s="30">
        <v>51</v>
      </c>
      <c r="N2868" s="84">
        <v>6.1051000000000002</v>
      </c>
      <c r="O2868" s="85">
        <v>3.7147999999999999</v>
      </c>
      <c r="P2868" s="86">
        <v>3.6855000000000002</v>
      </c>
      <c r="Q2868" s="87">
        <v>3.65</v>
      </c>
      <c r="R2868" s="88">
        <f t="shared" si="123"/>
        <v>-2.929999999999966</v>
      </c>
      <c r="S2868" s="88">
        <f t="shared" si="124"/>
        <v>3.5500000000000309</v>
      </c>
      <c r="U2868" s="1" t="str">
        <f>IF(I:I="国家开发银行","国开",IF(I:I="中国进出口银行","口行",IF(I:I="中国农业发展银行","农发","国债")))&amp;IF(G:G&lt;1,"0",G2868)</f>
        <v>国开7</v>
      </c>
    </row>
    <row r="2869" spans="1:21" ht="15.95" hidden="1" customHeight="1" x14ac:dyDescent="0.25">
      <c r="A2869" s="7" t="s">
        <v>1328</v>
      </c>
      <c r="B2869" s="35" t="s">
        <v>1314</v>
      </c>
      <c r="C2869" s="35" t="s">
        <v>1315</v>
      </c>
      <c r="D2869" s="39">
        <v>44027</v>
      </c>
      <c r="E2869" s="39">
        <v>44029</v>
      </c>
      <c r="F2869" s="40">
        <v>20</v>
      </c>
      <c r="G2869" s="30">
        <v>7</v>
      </c>
      <c r="H2869" s="29" t="s">
        <v>12</v>
      </c>
      <c r="I2869" s="29" t="s">
        <v>15</v>
      </c>
      <c r="J2869" s="30">
        <v>3.6217999999999999</v>
      </c>
      <c r="K2869" s="30">
        <v>6.71</v>
      </c>
      <c r="L2869" s="30">
        <v>0</v>
      </c>
      <c r="M2869" s="30">
        <v>2.33</v>
      </c>
      <c r="N2869" s="84">
        <v>6.9</v>
      </c>
      <c r="O2869" s="85">
        <v>3.4992999999999999</v>
      </c>
      <c r="P2869" s="86">
        <f>IF(U:U="国开1",0.09/N2869+J2869,IF(U:U="国开3",0.14/N2869+J2869,IF(U:U="国开5",0.24/N2869+J2869,IF(U:U="国开7",0.24/N2869+J2869,IF(U:U="国开10",0.29/N2869+J2869,IF(U:U="口行1",0.08/N2869+J2869,IF(U:U="口行2",0.08/N2869+J2869,IF(U:U="口行3",0.08/N2869+J2869,IF(U:U="口行5",0.13/N2869+J2869,IF(U:U="口行7",0.13/N2869+J2869,IF(U:U="口行10",0.18/N2869+J2869,IF(U:U="农发1",0.09/N2869+J2869,IF(U:U="农发2",0.09/N2869+J2869,IF(U:U="农发3",0.09/N2869+J2869,IF(U:U="农发5",0.14/N2869+J2869,IF(U:U="农发7",0.19/N2869+J2869,IF(U:U="农发10",0.19/N2869+J2869,IF(U:U="农发20",0.24/N2869+J2869,IF(U:U="国债1",0.05/N2869+J2869,IF(U:U="国债2",0.05/N2869+J2869,IF(U:U="国债3",0.05/N2869+J2869,IF(U:U="国开0",0,IF(U:U="农发0",0,IF(U:U="国债0",0,IF(U:U="口行0",0,0.1/N2869+J2869)))))))))))))))))))))))))</f>
        <v>3.6565826086956519</v>
      </c>
      <c r="Q2869" s="87">
        <v>3.62</v>
      </c>
      <c r="R2869" s="88">
        <f t="shared" ref="R2869:R2875" si="125">(P2869-O2869)*100</f>
        <v>15.728260869565203</v>
      </c>
      <c r="S2869" s="88">
        <f t="shared" ref="S2869:S2875" si="126">(P2869-Q2869)*100</f>
        <v>3.6582608695651775</v>
      </c>
      <c r="U2869" s="1" t="str">
        <f>IF(I:I="国家开发银行","国开",IF(I:I="中国进出口银行","口行",IF(I:I="中国农业发展银行","农发","国债")))&amp;IF(G:G&lt;1,"0",G2869)</f>
        <v>国开7</v>
      </c>
    </row>
    <row r="2870" spans="1:21" ht="15.95" hidden="1" customHeight="1" x14ac:dyDescent="0.25">
      <c r="A2870" s="7" t="s">
        <v>1316</v>
      </c>
      <c r="B2870" s="35" t="s">
        <v>1316</v>
      </c>
      <c r="C2870" s="35" t="s">
        <v>1317</v>
      </c>
      <c r="D2870" s="39">
        <v>44027</v>
      </c>
      <c r="E2870" s="39">
        <v>44029</v>
      </c>
      <c r="F2870" s="40">
        <v>20</v>
      </c>
      <c r="G2870" s="30">
        <v>20</v>
      </c>
      <c r="H2870" s="29" t="s">
        <v>12</v>
      </c>
      <c r="I2870" s="29" t="s">
        <v>15</v>
      </c>
      <c r="J2870" s="114">
        <f>[1]!b_info_couponrate(A2870)</f>
        <v>4</v>
      </c>
      <c r="K2870" s="30">
        <v>6.11</v>
      </c>
      <c r="L2870" s="30">
        <v>0</v>
      </c>
      <c r="M2870" s="30">
        <v>5.6</v>
      </c>
      <c r="N2870" s="84">
        <v>20</v>
      </c>
      <c r="O2870" s="85">
        <v>3.8978999999999999</v>
      </c>
      <c r="P2870" s="86">
        <v>4.0119999999999996</v>
      </c>
      <c r="Q2870" s="87">
        <v>4</v>
      </c>
      <c r="R2870" s="88">
        <f t="shared" si="125"/>
        <v>11.409999999999965</v>
      </c>
      <c r="S2870" s="88">
        <f t="shared" si="126"/>
        <v>1.1999999999999567</v>
      </c>
      <c r="U2870" s="1" t="str">
        <f>IF(I:I="国家开发银行","国开",IF(I:I="中国进出口银行","口行",IF(I:I="中国农业发展银行","农发","国债")))&amp;IF(G:G&lt;1,"0",G2870)</f>
        <v>国开20</v>
      </c>
    </row>
    <row r="2871" spans="1:21" ht="15.95" hidden="1" customHeight="1" x14ac:dyDescent="0.25">
      <c r="A2871" s="7" t="s">
        <v>1318</v>
      </c>
      <c r="B2871" s="35" t="s">
        <v>1318</v>
      </c>
      <c r="C2871" s="35" t="s">
        <v>1319</v>
      </c>
      <c r="D2871" s="39">
        <v>44027</v>
      </c>
      <c r="E2871" s="39">
        <v>44028</v>
      </c>
      <c r="F2871" s="40">
        <v>300</v>
      </c>
      <c r="G2871" s="30">
        <v>1</v>
      </c>
      <c r="H2871" s="29" t="s">
        <v>266</v>
      </c>
      <c r="I2871" s="29" t="s">
        <v>31</v>
      </c>
      <c r="J2871" s="114">
        <f>[1]!b_info_couponrate(A2871)</f>
        <v>2.15</v>
      </c>
      <c r="K2871" s="30">
        <v>2.1</v>
      </c>
      <c r="L2871" s="30">
        <v>2.2200000000000002</v>
      </c>
      <c r="M2871" s="30">
        <v>1.06</v>
      </c>
      <c r="N2871" s="84">
        <v>1</v>
      </c>
      <c r="O2871" s="85">
        <v>2.198</v>
      </c>
      <c r="P2871" s="86">
        <v>2.27</v>
      </c>
      <c r="Q2871" s="87">
        <v>2.25</v>
      </c>
      <c r="R2871" s="88">
        <f t="shared" si="125"/>
        <v>7.2000000000000064</v>
      </c>
      <c r="S2871" s="88">
        <f t="shared" si="126"/>
        <v>2.0000000000000018</v>
      </c>
      <c r="U2871" s="1" t="str">
        <f>IF(I:I="国家开发银行","国开",IF(I:I="中国进出口银行","口行",IF(I:I="中国农业发展银行","农发","国债")))&amp;IF(G:G&lt;1,"0",G2871)</f>
        <v>国债1</v>
      </c>
    </row>
    <row r="2872" spans="1:21" ht="15.95" hidden="1" customHeight="1" x14ac:dyDescent="0.25">
      <c r="A2872" s="7" t="s">
        <v>1320</v>
      </c>
      <c r="B2872" s="35" t="s">
        <v>1320</v>
      </c>
      <c r="C2872" s="35" t="s">
        <v>1321</v>
      </c>
      <c r="D2872" s="39">
        <v>44027</v>
      </c>
      <c r="E2872" s="39">
        <v>44028</v>
      </c>
      <c r="F2872" s="40">
        <v>700</v>
      </c>
      <c r="G2872" s="30">
        <v>10</v>
      </c>
      <c r="H2872" s="29" t="s">
        <v>12</v>
      </c>
      <c r="I2872" s="29" t="s">
        <v>31</v>
      </c>
      <c r="J2872" s="114">
        <f>[1]!b_info_couponrate(A2872)</f>
        <v>2.86</v>
      </c>
      <c r="K2872" s="30">
        <v>2.4300000000000002</v>
      </c>
      <c r="L2872" s="30">
        <v>2.95</v>
      </c>
      <c r="M2872" s="30">
        <v>2.41</v>
      </c>
      <c r="N2872" s="84">
        <v>8.5960999999999999</v>
      </c>
      <c r="O2872" s="85">
        <v>3.0750000000000002</v>
      </c>
      <c r="P2872" s="86">
        <v>2.9615999999999998</v>
      </c>
      <c r="Q2872" s="87">
        <v>3.05</v>
      </c>
      <c r="R2872" s="88">
        <f t="shared" si="125"/>
        <v>-11.340000000000039</v>
      </c>
      <c r="S2872" s="88">
        <f t="shared" si="126"/>
        <v>-8.8400000000000034</v>
      </c>
      <c r="U2872" s="1" t="str">
        <f>IF(I:I="国家开发银行","国开",IF(I:I="中国进出口银行","口行",IF(I:I="中国农业发展银行","农发","国债")))&amp;IF(G:G&lt;1,"0",G2872)</f>
        <v>国债10</v>
      </c>
    </row>
    <row r="2873" spans="1:21" ht="15.95" hidden="1" customHeight="1" x14ac:dyDescent="0.25">
      <c r="A2873" s="7" t="s">
        <v>1221</v>
      </c>
      <c r="B2873" s="35" t="s">
        <v>1322</v>
      </c>
      <c r="C2873" s="35" t="s">
        <v>1323</v>
      </c>
      <c r="D2873" s="39">
        <v>44027</v>
      </c>
      <c r="E2873" s="39">
        <v>44029</v>
      </c>
      <c r="F2873" s="40">
        <v>60</v>
      </c>
      <c r="G2873" s="30">
        <v>1</v>
      </c>
      <c r="H2873" s="29" t="s">
        <v>266</v>
      </c>
      <c r="I2873" s="29" t="s">
        <v>41</v>
      </c>
      <c r="J2873" s="30">
        <v>2.4712000000000001</v>
      </c>
      <c r="K2873" s="30">
        <v>4.25</v>
      </c>
      <c r="L2873" s="30">
        <v>0</v>
      </c>
      <c r="M2873" s="30">
        <v>1.34</v>
      </c>
      <c r="N2873" s="84">
        <v>0.95409999999999995</v>
      </c>
      <c r="O2873" s="85">
        <v>2.5689000000000002</v>
      </c>
      <c r="P2873" s="86">
        <v>2.5655000000000001</v>
      </c>
      <c r="Q2873" s="87">
        <v>2.57</v>
      </c>
      <c r="R2873" s="88">
        <f t="shared" si="125"/>
        <v>-0.34000000000000696</v>
      </c>
      <c r="S2873" s="88">
        <f t="shared" si="126"/>
        <v>-0.44999999999997264</v>
      </c>
      <c r="U2873" s="1" t="str">
        <f>IF(I:I="国家开发银行","国开",IF(I:I="中国进出口银行","口行",IF(I:I="中国农业发展银行","农发","国债")))&amp;IF(G:G&lt;1,"0",G2873)</f>
        <v>农发1</v>
      </c>
    </row>
    <row r="2874" spans="1:21" ht="15.95" hidden="1" customHeight="1" x14ac:dyDescent="0.25">
      <c r="A2874" s="7" t="s">
        <v>555</v>
      </c>
      <c r="B2874" s="35" t="s">
        <v>1324</v>
      </c>
      <c r="C2874" s="35" t="s">
        <v>1325</v>
      </c>
      <c r="D2874" s="39">
        <v>44027</v>
      </c>
      <c r="E2874" s="39">
        <v>44029</v>
      </c>
      <c r="F2874" s="40">
        <v>60</v>
      </c>
      <c r="G2874" s="30">
        <v>10</v>
      </c>
      <c r="H2874" s="29" t="s">
        <v>12</v>
      </c>
      <c r="I2874" s="29" t="s">
        <v>41</v>
      </c>
      <c r="J2874" s="30">
        <v>3.726</v>
      </c>
      <c r="K2874" s="30">
        <v>5.4</v>
      </c>
      <c r="L2874" s="30">
        <v>0</v>
      </c>
      <c r="M2874" s="30">
        <v>1.21</v>
      </c>
      <c r="N2874" s="84">
        <v>8.1998999999999995</v>
      </c>
      <c r="O2874" s="85">
        <v>3.77</v>
      </c>
      <c r="P2874" s="86">
        <v>3.7492000000000001</v>
      </c>
      <c r="Q2874" s="87">
        <v>3.75</v>
      </c>
      <c r="R2874" s="88">
        <f t="shared" si="125"/>
        <v>-2.079999999999993</v>
      </c>
      <c r="S2874" s="88">
        <f t="shared" si="126"/>
        <v>-7.9999999999991189E-2</v>
      </c>
      <c r="U2874" s="1" t="str">
        <f>IF(I:I="国家开发银行","国开",IF(I:I="中国进出口银行","口行",IF(I:I="中国农业发展银行","农发","国债")))&amp;IF(G:G&lt;1,"0",G2874)</f>
        <v>农发10</v>
      </c>
    </row>
    <row r="2875" spans="1:21" ht="15.95" hidden="1" customHeight="1" x14ac:dyDescent="0.25">
      <c r="A2875" s="7" t="s">
        <v>1329</v>
      </c>
      <c r="B2875" s="35" t="s">
        <v>1326</v>
      </c>
      <c r="C2875" s="35" t="s">
        <v>1327</v>
      </c>
      <c r="D2875" s="39">
        <v>44027</v>
      </c>
      <c r="E2875" s="39">
        <v>44029</v>
      </c>
      <c r="F2875" s="40">
        <v>20</v>
      </c>
      <c r="G2875" s="30">
        <v>10</v>
      </c>
      <c r="H2875" s="29" t="s">
        <v>12</v>
      </c>
      <c r="I2875" s="29" t="s">
        <v>41</v>
      </c>
      <c r="J2875" s="30">
        <v>3.6070000000000002</v>
      </c>
      <c r="K2875" s="30">
        <v>8.19</v>
      </c>
      <c r="L2875" s="30">
        <v>0</v>
      </c>
      <c r="M2875" s="30">
        <v>1.1499999999999999</v>
      </c>
      <c r="N2875" s="84">
        <f>[1]!b_anal_modidura_cnbd(A2875,D2875,1)</f>
        <v>5.8827999999999996</v>
      </c>
      <c r="O2875" s="85">
        <f>[1]!b_anal_yield_cnbd(A2875,D2875-1,1)</f>
        <v>3.6501999999999999</v>
      </c>
      <c r="P2875" s="86">
        <f>IF(U:U="国开1",0.09/N2875+J2875,IF(U:U="国开3",0.14/N2875+J2875,IF(U:U="国开5",0.24/N2875+J2875,IF(U:U="国开7",0.24/N2875+J2875,IF(U:U="国开10",0.29/N2875+J2875,IF(U:U="口行1",0.08/N2875+J2875,IF(U:U="口行2",0.08/N2875+J2875,IF(U:U="口行3",0.08/N2875+J2875,IF(U:U="口行5",0.13/N2875+J2875,IF(U:U="口行7",0.13/N2875+J2875,IF(U:U="口行10",0.18/N2875+J2875,IF(U:U="农发1",0.09/N2875+J2875,IF(U:U="农发2",0.09/N2875+J2875,IF(U:U="农发3",0.09/N2875+J2875,IF(U:U="农发5",0.14/N2875+J2875,IF(U:U="农发7",0.19/N2875+J2875,IF(U:U="农发10",0.19/N2875+J2875,IF(U:U="农发20",0.24/N2875+J2875,IF(U:U="国债1",0.05/N2875+J2875,IF(U:U="国债2",0.05/N2875+J2875,IF(U:U="国债3",0.05/N2875+J2875,IF(U:U="国开0",0,IF(U:U="农发0",0,IF(U:U="国债0",0,IF(U:U="口行0",0,0.1/N2875+J2875)))))))))))))))))))))))))</f>
        <v>3.639297545386551</v>
      </c>
      <c r="Q2875" s="87">
        <v>3.65</v>
      </c>
      <c r="R2875" s="88">
        <f t="shared" si="125"/>
        <v>-1.0902454613448853</v>
      </c>
      <c r="S2875" s="88">
        <f t="shared" si="126"/>
        <v>-1.0702454613448875</v>
      </c>
      <c r="U2875" s="1" t="str">
        <f>IF(I:I="国家开发银行","国开",IF(I:I="中国进出口银行","口行",IF(I:I="中国农业发展银行","农发","国债")))&amp;IF(G:G&lt;1,"0",G2875)</f>
        <v>农发10</v>
      </c>
    </row>
    <row r="2876" spans="1:21" ht="15.95" hidden="1" customHeight="1" x14ac:dyDescent="0.25">
      <c r="A2876" s="7" t="s">
        <v>477</v>
      </c>
      <c r="B2876" s="35" t="s">
        <v>1330</v>
      </c>
      <c r="C2876" s="35" t="s">
        <v>1331</v>
      </c>
      <c r="D2876" s="39">
        <v>44028</v>
      </c>
      <c r="E2876" s="39">
        <v>44029</v>
      </c>
      <c r="F2876" s="40">
        <v>50</v>
      </c>
      <c r="G2876" s="30">
        <v>3</v>
      </c>
      <c r="H2876" s="29" t="s">
        <v>12</v>
      </c>
      <c r="I2876" s="29" t="s">
        <v>22</v>
      </c>
      <c r="J2876" s="30">
        <v>3.1160000000000001</v>
      </c>
      <c r="K2876" s="30">
        <v>5.74</v>
      </c>
      <c r="L2876" s="30">
        <v>0</v>
      </c>
      <c r="M2876" s="30">
        <v>1.0900000000000001</v>
      </c>
      <c r="N2876" s="84">
        <v>2.5823999999999998</v>
      </c>
      <c r="O2876" s="85">
        <v>3.1789999999999998</v>
      </c>
      <c r="P2876" s="86">
        <v>3.1469999999999998</v>
      </c>
      <c r="Q2876" s="87">
        <v>3.15</v>
      </c>
      <c r="R2876" s="88">
        <f t="shared" ref="R2876:R2887" si="127">(P2876-O2876)*100</f>
        <v>-3.2000000000000028</v>
      </c>
      <c r="S2876" s="88">
        <f t="shared" ref="S2876:S2887" si="128">(P2876-Q2876)*100</f>
        <v>-0.30000000000001137</v>
      </c>
      <c r="U2876" s="1" t="str">
        <f>IF(I:I="国家开发银行","国开",IF(I:I="中国进出口银行","口行",IF(I:I="中国农业发展银行","农发","国债")))&amp;IF(G:G&lt;1,"0",G2876)</f>
        <v>口行3</v>
      </c>
    </row>
    <row r="2877" spans="1:21" ht="15.95" hidden="1" customHeight="1" x14ac:dyDescent="0.25">
      <c r="A2877" s="7" t="s">
        <v>1332</v>
      </c>
      <c r="B2877" s="35" t="s">
        <v>1332</v>
      </c>
      <c r="C2877" s="35" t="s">
        <v>1333</v>
      </c>
      <c r="D2877" s="39">
        <v>44028</v>
      </c>
      <c r="E2877" s="39">
        <v>44029</v>
      </c>
      <c r="F2877" s="40">
        <v>50</v>
      </c>
      <c r="G2877" s="30">
        <v>5</v>
      </c>
      <c r="H2877" s="29" t="s">
        <v>12</v>
      </c>
      <c r="I2877" s="29" t="s">
        <v>22</v>
      </c>
      <c r="J2877" s="30">
        <v>3.3898999999999999</v>
      </c>
      <c r="K2877" s="30">
        <v>5.68</v>
      </c>
      <c r="L2877" s="30">
        <v>0</v>
      </c>
      <c r="M2877" s="30">
        <v>3.24</v>
      </c>
      <c r="N2877" s="84">
        <v>4.2045000000000003</v>
      </c>
      <c r="O2877" s="85">
        <v>3.45</v>
      </c>
      <c r="P2877" s="86">
        <v>3.4207999999999998</v>
      </c>
      <c r="Q2877" s="87">
        <v>3.41</v>
      </c>
      <c r="R2877" s="88">
        <f t="shared" si="127"/>
        <v>-2.9200000000000337</v>
      </c>
      <c r="S2877" s="88">
        <f t="shared" si="128"/>
        <v>1.0799999999999699</v>
      </c>
      <c r="U2877" s="1" t="str">
        <f>IF(I:I="国家开发银行","国开",IF(I:I="中国进出口银行","口行",IF(I:I="中国农业发展银行","农发","国债")))&amp;IF(G:G&lt;1,"0",G2877)</f>
        <v>口行5</v>
      </c>
    </row>
    <row r="2878" spans="1:21" ht="15.95" hidden="1" customHeight="1" x14ac:dyDescent="0.25">
      <c r="A2878" s="7" t="s">
        <v>1334</v>
      </c>
      <c r="B2878" s="35" t="s">
        <v>1334</v>
      </c>
      <c r="C2878" s="35" t="s">
        <v>1335</v>
      </c>
      <c r="D2878" s="39">
        <v>44028</v>
      </c>
      <c r="E2878" s="39">
        <v>44029</v>
      </c>
      <c r="F2878" s="40">
        <v>50</v>
      </c>
      <c r="G2878" s="30">
        <v>10</v>
      </c>
      <c r="H2878" s="29" t="s">
        <v>12</v>
      </c>
      <c r="I2878" s="29" t="s">
        <v>22</v>
      </c>
      <c r="J2878" s="30">
        <v>3.7174999999999998</v>
      </c>
      <c r="K2878" s="30">
        <v>4.96</v>
      </c>
      <c r="L2878" s="30">
        <v>0</v>
      </c>
      <c r="M2878" s="30">
        <v>1.22</v>
      </c>
      <c r="N2878" s="84">
        <v>8.0561000000000007</v>
      </c>
      <c r="O2878" s="85">
        <v>3.7399</v>
      </c>
      <c r="P2878" s="86">
        <v>3.7397999999999998</v>
      </c>
      <c r="Q2878" s="87">
        <v>3.73</v>
      </c>
      <c r="R2878" s="88">
        <f t="shared" si="127"/>
        <v>-1.0000000000021103E-2</v>
      </c>
      <c r="S2878" s="88">
        <f t="shared" si="128"/>
        <v>0.97999999999998089</v>
      </c>
      <c r="U2878" s="1" t="str">
        <f>IF(I:I="国家开发银行","国开",IF(I:I="中国进出口银行","口行",IF(I:I="中国农业发展银行","农发","国债")))&amp;IF(G:G&lt;1,"0",G2878)</f>
        <v>口行10</v>
      </c>
    </row>
    <row r="2879" spans="1:21" ht="15.95" hidden="1" customHeight="1" x14ac:dyDescent="0.25">
      <c r="A2879" s="7" t="s">
        <v>1336</v>
      </c>
      <c r="B2879" s="35" t="s">
        <v>1336</v>
      </c>
      <c r="C2879" s="35" t="s">
        <v>1337</v>
      </c>
      <c r="D2879" s="39">
        <v>44028</v>
      </c>
      <c r="E2879" s="39">
        <v>44032</v>
      </c>
      <c r="F2879" s="40">
        <v>70</v>
      </c>
      <c r="G2879" s="30">
        <v>1</v>
      </c>
      <c r="H2879" s="29" t="s">
        <v>266</v>
      </c>
      <c r="I2879" s="29" t="s">
        <v>15</v>
      </c>
      <c r="J2879" s="30">
        <v>2.4634</v>
      </c>
      <c r="K2879" s="30">
        <v>4.24</v>
      </c>
      <c r="L2879" s="30">
        <v>0</v>
      </c>
      <c r="M2879" s="30">
        <v>2.0099999999999998</v>
      </c>
      <c r="N2879" s="84">
        <v>0.82620000000000005</v>
      </c>
      <c r="O2879" s="85">
        <v>2.5299999999999998</v>
      </c>
      <c r="P2879" s="86">
        <v>2.5722999999999998</v>
      </c>
      <c r="Q2879" s="87">
        <v>2.54</v>
      </c>
      <c r="R2879" s="88">
        <f t="shared" si="127"/>
        <v>4.2300000000000004</v>
      </c>
      <c r="S2879" s="88">
        <f t="shared" si="128"/>
        <v>3.2299999999999773</v>
      </c>
      <c r="U2879" s="1" t="str">
        <f>IF(I:I="国家开发银行","国开",IF(I:I="中国进出口银行","口行",IF(I:I="中国农业发展银行","农发","国债")))&amp;IF(G:G&lt;1,"0",G2879)</f>
        <v>国开1</v>
      </c>
    </row>
    <row r="2880" spans="1:21" ht="15.95" hidden="1" customHeight="1" x14ac:dyDescent="0.25">
      <c r="A2880" s="7" t="s">
        <v>1284</v>
      </c>
      <c r="B2880" s="35" t="s">
        <v>1338</v>
      </c>
      <c r="C2880" s="35" t="s">
        <v>1339</v>
      </c>
      <c r="D2880" s="39">
        <v>44028</v>
      </c>
      <c r="E2880" s="39">
        <v>44032</v>
      </c>
      <c r="F2880" s="40">
        <v>50</v>
      </c>
      <c r="G2880" s="30">
        <v>5</v>
      </c>
      <c r="H2880" s="29" t="s">
        <v>12</v>
      </c>
      <c r="I2880" s="29" t="s">
        <v>15</v>
      </c>
      <c r="J2880" s="30">
        <v>3.2812999999999999</v>
      </c>
      <c r="K2880" s="30">
        <v>7.83</v>
      </c>
      <c r="L2880" s="30">
        <v>0</v>
      </c>
      <c r="M2880" s="30">
        <v>3.34</v>
      </c>
      <c r="N2880" s="84">
        <v>4.5313999999999997</v>
      </c>
      <c r="O2880" s="85">
        <v>3.37</v>
      </c>
      <c r="P2880" s="86">
        <v>3.3342999999999998</v>
      </c>
      <c r="Q2880" s="87">
        <v>3.335</v>
      </c>
      <c r="R2880" s="88">
        <f t="shared" si="127"/>
        <v>-3.5700000000000287</v>
      </c>
      <c r="S2880" s="88">
        <f t="shared" si="128"/>
        <v>-7.0000000000014495E-2</v>
      </c>
      <c r="U2880" s="1" t="str">
        <f>IF(I:I="国家开发银行","国开",IF(I:I="中国进出口银行","口行",IF(I:I="中国农业发展银行","农发","国债")))&amp;IF(G:G&lt;1,"0",G2880)</f>
        <v>国开5</v>
      </c>
    </row>
    <row r="2881" spans="1:21" ht="15.95" hidden="1" customHeight="1" x14ac:dyDescent="0.25">
      <c r="A2881" s="7" t="s">
        <v>1106</v>
      </c>
      <c r="B2881" s="35" t="s">
        <v>1340</v>
      </c>
      <c r="C2881" s="35" t="s">
        <v>1341</v>
      </c>
      <c r="D2881" s="39">
        <v>44028</v>
      </c>
      <c r="E2881" s="39">
        <v>44032</v>
      </c>
      <c r="F2881" s="40">
        <v>170</v>
      </c>
      <c r="G2881" s="30">
        <v>10</v>
      </c>
      <c r="H2881" s="29" t="s">
        <v>12</v>
      </c>
      <c r="I2881" s="29" t="s">
        <v>15</v>
      </c>
      <c r="J2881" s="30">
        <v>3.4018000000000002</v>
      </c>
      <c r="K2881" s="30">
        <v>2.89</v>
      </c>
      <c r="L2881" s="30">
        <v>0</v>
      </c>
      <c r="M2881" s="30">
        <v>11.52</v>
      </c>
      <c r="N2881" s="84">
        <v>8.3694000000000006</v>
      </c>
      <c r="O2881" s="85">
        <v>3.4399000000000002</v>
      </c>
      <c r="P2881" s="86">
        <v>3.4365000000000001</v>
      </c>
      <c r="Q2881" s="87">
        <v>3.4125000000000001</v>
      </c>
      <c r="R2881" s="88">
        <f t="shared" si="127"/>
        <v>-0.34000000000000696</v>
      </c>
      <c r="S2881" s="88">
        <f t="shared" si="128"/>
        <v>2.4000000000000021</v>
      </c>
      <c r="U2881" s="1" t="str">
        <f>IF(I:I="国家开发银行","国开",IF(I:I="中国进出口银行","口行",IF(I:I="中国农业发展银行","农发","国债")))&amp;IF(G:G&lt;1,"0",G2881)</f>
        <v>国开10</v>
      </c>
    </row>
    <row r="2882" spans="1:21" ht="15.95" hidden="1" customHeight="1" x14ac:dyDescent="0.25">
      <c r="A2882" s="7" t="s">
        <v>879</v>
      </c>
      <c r="B2882" s="35" t="s">
        <v>1342</v>
      </c>
      <c r="C2882" s="35" t="s">
        <v>1343</v>
      </c>
      <c r="D2882" s="39">
        <v>44029</v>
      </c>
      <c r="E2882" s="39">
        <v>44032</v>
      </c>
      <c r="F2882" s="40">
        <v>70</v>
      </c>
      <c r="G2882" s="30">
        <v>1</v>
      </c>
      <c r="H2882" s="29" t="s">
        <v>266</v>
      </c>
      <c r="I2882" s="29" t="s">
        <v>22</v>
      </c>
      <c r="J2882" s="30">
        <v>2.5228999999999999</v>
      </c>
      <c r="K2882" s="30">
        <v>2.63</v>
      </c>
      <c r="L2882" s="30">
        <v>0</v>
      </c>
      <c r="M2882" s="30">
        <v>7.14</v>
      </c>
      <c r="N2882" s="84">
        <v>0.87580000000000002</v>
      </c>
      <c r="O2882" s="85">
        <v>2.56</v>
      </c>
      <c r="P2882" s="86">
        <v>2.6141999999999999</v>
      </c>
      <c r="Q2882" s="87">
        <v>2.6</v>
      </c>
      <c r="R2882" s="88">
        <f t="shared" si="127"/>
        <v>5.4199999999999804</v>
      </c>
      <c r="S2882" s="88">
        <f t="shared" si="128"/>
        <v>1.4199999999999768</v>
      </c>
      <c r="U2882" s="1" t="str">
        <f>IF(I:I="国家开发银行","国开",IF(I:I="中国进出口银行","口行",IF(I:I="中国农业发展银行","农发","国债")))&amp;IF(G:G&lt;1,"0",G2882)</f>
        <v>口行1</v>
      </c>
    </row>
    <row r="2883" spans="1:21" ht="15.95" hidden="1" customHeight="1" x14ac:dyDescent="0.25">
      <c r="A2883" s="7" t="s">
        <v>1344</v>
      </c>
      <c r="B2883" s="35" t="s">
        <v>1344</v>
      </c>
      <c r="C2883" s="35" t="s">
        <v>1345</v>
      </c>
      <c r="D2883" s="39">
        <v>44029</v>
      </c>
      <c r="E2883" s="39">
        <v>44032</v>
      </c>
      <c r="F2883" s="40">
        <v>40</v>
      </c>
      <c r="G2883" s="30">
        <v>2</v>
      </c>
      <c r="H2883" s="29" t="s">
        <v>12</v>
      </c>
      <c r="I2883" s="29" t="s">
        <v>22</v>
      </c>
      <c r="J2883" s="30">
        <v>2.8546</v>
      </c>
      <c r="K2883" s="30">
        <v>3.73</v>
      </c>
      <c r="L2883" s="30">
        <v>0</v>
      </c>
      <c r="M2883" s="30">
        <v>1.85</v>
      </c>
      <c r="N2883" s="84">
        <v>1.6579999999999999</v>
      </c>
      <c r="O2883" s="85">
        <v>2.8786999999999998</v>
      </c>
      <c r="P2883" s="86">
        <v>2.9028999999999998</v>
      </c>
      <c r="Q2883" s="87">
        <v>2.88</v>
      </c>
      <c r="R2883" s="88">
        <f t="shared" si="127"/>
        <v>2.42</v>
      </c>
      <c r="S2883" s="88">
        <f t="shared" si="128"/>
        <v>2.289999999999992</v>
      </c>
      <c r="U2883" s="1" t="str">
        <f>IF(I:I="国家开发银行","国开",IF(I:I="中国进出口银行","口行",IF(I:I="中国农业发展银行","农发","国债")))&amp;IF(G:G&lt;1,"0",G2883)</f>
        <v>口行2</v>
      </c>
    </row>
    <row r="2884" spans="1:21" ht="15.95" hidden="1" customHeight="1" x14ac:dyDescent="0.25">
      <c r="A2884" s="7" t="s">
        <v>1346</v>
      </c>
      <c r="B2884" s="35" t="s">
        <v>1346</v>
      </c>
      <c r="C2884" s="35" t="s">
        <v>1347</v>
      </c>
      <c r="D2884" s="39">
        <v>44029</v>
      </c>
      <c r="E2884" s="39">
        <v>44032</v>
      </c>
      <c r="F2884" s="40">
        <v>100</v>
      </c>
      <c r="G2884" s="30">
        <v>0.24929999999999999</v>
      </c>
      <c r="H2884" s="29" t="s">
        <v>30</v>
      </c>
      <c r="I2884" s="29" t="s">
        <v>31</v>
      </c>
      <c r="J2884" s="30">
        <v>1.9568000000000001</v>
      </c>
      <c r="K2884" s="30">
        <v>3.61</v>
      </c>
      <c r="L2884" s="30">
        <v>1.9913000000000001</v>
      </c>
      <c r="M2884" s="30">
        <v>9.84</v>
      </c>
      <c r="N2884" s="84">
        <v>0.24929999999999999</v>
      </c>
      <c r="O2884" s="85">
        <v>2.0242</v>
      </c>
      <c r="P2884" s="86">
        <v>1.9913000000000001</v>
      </c>
      <c r="Q2884" s="87">
        <v>1.93</v>
      </c>
      <c r="R2884" s="88">
        <f t="shared" si="127"/>
        <v>-3.2899999999999929</v>
      </c>
      <c r="S2884" s="88">
        <f t="shared" si="128"/>
        <v>6.1300000000000132</v>
      </c>
      <c r="U2884" s="1" t="str">
        <f>IF(I:I="国家开发银行","国开",IF(I:I="中国进出口银行","口行",IF(I:I="中国农业发展银行","农发","国债")))&amp;IF(G:G&lt;1,"0",G2884)</f>
        <v>国债0</v>
      </c>
    </row>
    <row r="2885" spans="1:21" ht="15.95" hidden="1" customHeight="1" x14ac:dyDescent="0.25">
      <c r="A2885" s="7" t="s">
        <v>1348</v>
      </c>
      <c r="B2885" s="35" t="s">
        <v>1348</v>
      </c>
      <c r="C2885" s="35" t="s">
        <v>1349</v>
      </c>
      <c r="D2885" s="39">
        <v>44029</v>
      </c>
      <c r="E2885" s="39">
        <v>44032</v>
      </c>
      <c r="F2885" s="40">
        <v>100</v>
      </c>
      <c r="G2885" s="30">
        <v>0.49859999999999999</v>
      </c>
      <c r="H2885" s="29" t="s">
        <v>38</v>
      </c>
      <c r="I2885" s="29" t="s">
        <v>31</v>
      </c>
      <c r="J2885" s="30">
        <v>2.0888</v>
      </c>
      <c r="K2885" s="30">
        <v>2.2400000000000002</v>
      </c>
      <c r="L2885" s="30">
        <v>2.2101000000000002</v>
      </c>
      <c r="M2885" s="30">
        <v>1.02</v>
      </c>
      <c r="N2885" s="84">
        <v>0.49859999999999999</v>
      </c>
      <c r="O2885" s="85">
        <v>2.0619000000000001</v>
      </c>
      <c r="P2885" s="86">
        <v>2.2101000000000002</v>
      </c>
      <c r="Q2885" s="87">
        <v>2.0499999999999998</v>
      </c>
      <c r="R2885" s="88">
        <f t="shared" si="127"/>
        <v>14.820000000000011</v>
      </c>
      <c r="S2885" s="88">
        <f t="shared" si="128"/>
        <v>16.010000000000034</v>
      </c>
      <c r="U2885" s="1" t="str">
        <f>IF(I:I="国家开发银行","国开",IF(I:I="中国进出口银行","口行",IF(I:I="中国农业发展银行","农发","国债")))&amp;IF(G:G&lt;1,"0",G2885)</f>
        <v>国债0</v>
      </c>
    </row>
    <row r="2886" spans="1:21" ht="15.95" hidden="1" customHeight="1" x14ac:dyDescent="0.25">
      <c r="A2886" s="7" t="str">
        <f>LEFT(B2886,IFERROR(FIND("X",B2886,7),FIND("Z",B2886,7))-1)&amp;".IB"</f>
        <v>200402.IB</v>
      </c>
      <c r="B2886" s="35" t="s">
        <v>1350</v>
      </c>
      <c r="C2886" s="35" t="s">
        <v>1351</v>
      </c>
      <c r="D2886" s="39">
        <v>44032</v>
      </c>
      <c r="E2886" s="39">
        <v>44034</v>
      </c>
      <c r="F2886" s="40">
        <v>70</v>
      </c>
      <c r="G2886" s="30">
        <v>3</v>
      </c>
      <c r="H2886" s="29" t="s">
        <v>12</v>
      </c>
      <c r="I2886" s="29" t="s">
        <v>41</v>
      </c>
      <c r="J2886" s="30">
        <v>3.0926</v>
      </c>
      <c r="K2886" s="30">
        <v>5.16</v>
      </c>
      <c r="L2886" s="30">
        <v>0</v>
      </c>
      <c r="M2886" s="30">
        <v>4.07</v>
      </c>
      <c r="N2886" s="84">
        <v>2.5615999999999999</v>
      </c>
      <c r="O2886" s="85">
        <v>3.13</v>
      </c>
      <c r="P2886" s="86">
        <v>3.1276999999999999</v>
      </c>
      <c r="Q2886" s="87">
        <v>3.13</v>
      </c>
      <c r="R2886" s="88">
        <f t="shared" si="127"/>
        <v>-0.22999999999999687</v>
      </c>
      <c r="S2886" s="88">
        <f t="shared" si="128"/>
        <v>-0.22999999999999687</v>
      </c>
      <c r="U2886" s="1" t="str">
        <f>IF(I:I="国家开发银行","国开",IF(I:I="中国进出口银行","口行",IF(I:I="中国农业发展银行","农发","国债")))&amp;IF(G:G&lt;1,"0",G2886)</f>
        <v>农发3</v>
      </c>
    </row>
    <row r="2887" spans="1:21" ht="15.95" hidden="1" customHeight="1" x14ac:dyDescent="0.25">
      <c r="A2887" s="7" t="str">
        <f t="shared" ref="A2887:A2906" si="129">LEFT(B2887,IFERROR(FIND("X",B2887,7),FIND("Z",B2887,7))-1)&amp;".IB"</f>
        <v>200405.IB</v>
      </c>
      <c r="B2887" s="35" t="s">
        <v>1352</v>
      </c>
      <c r="C2887" s="35" t="s">
        <v>1353</v>
      </c>
      <c r="D2887" s="39">
        <v>44032</v>
      </c>
      <c r="E2887" s="39">
        <v>44034</v>
      </c>
      <c r="F2887" s="40">
        <v>70</v>
      </c>
      <c r="G2887" s="30">
        <v>5</v>
      </c>
      <c r="H2887" s="29" t="s">
        <v>12</v>
      </c>
      <c r="I2887" s="29" t="s">
        <v>41</v>
      </c>
      <c r="J2887" s="30">
        <v>3.3740999999999999</v>
      </c>
      <c r="K2887" s="30">
        <v>5.25</v>
      </c>
      <c r="L2887" s="30">
        <v>0</v>
      </c>
      <c r="M2887" s="30">
        <v>1.1499999999999999</v>
      </c>
      <c r="N2887" s="84">
        <v>4.3926999999999996</v>
      </c>
      <c r="O2887" s="85">
        <v>3.4049999999999998</v>
      </c>
      <c r="P2887" s="86">
        <v>3.4060000000000001</v>
      </c>
      <c r="Q2887" s="87">
        <v>3.41</v>
      </c>
      <c r="R2887" s="88">
        <f t="shared" si="127"/>
        <v>0.1000000000000334</v>
      </c>
      <c r="S2887" s="88">
        <f t="shared" si="128"/>
        <v>-0.40000000000000036</v>
      </c>
      <c r="U2887" s="1" t="str">
        <f>IF(I:I="国家开发银行","国开",IF(I:I="中国进出口银行","口行",IF(I:I="中国农业发展银行","农发","国债")))&amp;IF(G:G&lt;1,"0",G2887)</f>
        <v>农发5</v>
      </c>
    </row>
    <row r="2888" spans="1:21" ht="15.95" hidden="1" customHeight="1" x14ac:dyDescent="0.25">
      <c r="A2888" s="7" t="str">
        <f t="shared" si="129"/>
        <v>2000004.IB</v>
      </c>
      <c r="B2888" s="35" t="s">
        <v>1355</v>
      </c>
      <c r="C2888" s="35" t="s">
        <v>1356</v>
      </c>
      <c r="D2888" s="39">
        <v>44033</v>
      </c>
      <c r="E2888" s="39">
        <v>44034</v>
      </c>
      <c r="F2888" s="40">
        <v>700</v>
      </c>
      <c r="G2888" s="30">
        <v>10</v>
      </c>
      <c r="H2888" s="29" t="s">
        <v>12</v>
      </c>
      <c r="I2888" s="29" t="s">
        <v>31</v>
      </c>
      <c r="J2888" s="30">
        <v>2.7829999999999999</v>
      </c>
      <c r="K2888" s="30">
        <v>2.4900000000000002</v>
      </c>
      <c r="L2888" s="30">
        <v>2.8411</v>
      </c>
      <c r="M2888" s="30">
        <v>2.4500000000000002</v>
      </c>
      <c r="N2888" s="84">
        <v>8.6158999999999999</v>
      </c>
      <c r="O2888" s="85">
        <v>3.02</v>
      </c>
      <c r="P2888" s="86">
        <v>2.8527</v>
      </c>
      <c r="Q2888" s="87">
        <v>3</v>
      </c>
      <c r="R2888" s="88">
        <f t="shared" ref="R2888:R2893" si="130">(P2888-O2888)*100</f>
        <v>-16.73</v>
      </c>
      <c r="S2888" s="88">
        <f t="shared" ref="S2888:S2893" si="131">(P2888-Q2888)*100</f>
        <v>-14.729999999999999</v>
      </c>
      <c r="U2888" s="1" t="str">
        <f>IF(I:I="国家开发银行","国开",IF(I:I="中国进出口银行","口行",IF(I:I="中国农业发展银行","农发","国债")))&amp;IF(G:G&lt;1,"0",G2888)</f>
        <v>国债10</v>
      </c>
    </row>
    <row r="2889" spans="1:21" ht="15.95" hidden="1" customHeight="1" x14ac:dyDescent="0.25">
      <c r="A2889" s="7" t="str">
        <f t="shared" si="129"/>
        <v>092018001.IB</v>
      </c>
      <c r="B2889" s="35" t="s">
        <v>1357</v>
      </c>
      <c r="C2889" s="35" t="s">
        <v>1358</v>
      </c>
      <c r="D2889" s="39">
        <v>44033</v>
      </c>
      <c r="E2889" s="39">
        <v>44035</v>
      </c>
      <c r="F2889" s="40">
        <v>30</v>
      </c>
      <c r="G2889" s="30">
        <v>2</v>
      </c>
      <c r="H2889" s="29" t="s">
        <v>12</v>
      </c>
      <c r="I2889" s="29" t="s">
        <v>41</v>
      </c>
      <c r="J2889" s="30">
        <v>2.7345000000000002</v>
      </c>
      <c r="K2889" s="30">
        <v>6.01</v>
      </c>
      <c r="L2889" s="30">
        <v>0</v>
      </c>
      <c r="M2889" s="30">
        <v>1.04</v>
      </c>
      <c r="N2889" s="84">
        <v>1.5763</v>
      </c>
      <c r="O2889" s="85">
        <v>2.879</v>
      </c>
      <c r="P2889" s="86">
        <v>2.7915999999999999</v>
      </c>
      <c r="Q2889" s="87">
        <v>2.81</v>
      </c>
      <c r="R2889" s="88">
        <f t="shared" si="130"/>
        <v>-8.7400000000000144</v>
      </c>
      <c r="S2889" s="88">
        <f t="shared" si="131"/>
        <v>-1.8400000000000194</v>
      </c>
      <c r="U2889" s="1" t="str">
        <f>IF(I:I="国家开发银行","国开",IF(I:I="中国进出口银行","口行",IF(I:I="中国农业发展银行","农发","国债")))&amp;IF(G:G&lt;1,"0",G2889)</f>
        <v>农发2</v>
      </c>
    </row>
    <row r="2890" spans="1:21" ht="15.95" hidden="1" customHeight="1" x14ac:dyDescent="0.25">
      <c r="A2890" s="7" t="str">
        <f t="shared" si="129"/>
        <v>092018002.IB</v>
      </c>
      <c r="B2890" s="35" t="s">
        <v>1359</v>
      </c>
      <c r="C2890" s="35" t="s">
        <v>1366</v>
      </c>
      <c r="D2890" s="39">
        <v>44033</v>
      </c>
      <c r="E2890" s="39">
        <v>44035</v>
      </c>
      <c r="F2890" s="40">
        <v>30</v>
      </c>
      <c r="G2890" s="30">
        <v>7</v>
      </c>
      <c r="H2890" s="29" t="s">
        <v>12</v>
      </c>
      <c r="I2890" s="29" t="s">
        <v>41</v>
      </c>
      <c r="J2890" s="30">
        <v>3.4699</v>
      </c>
      <c r="K2890" s="30">
        <v>6.67</v>
      </c>
      <c r="L2890" s="30">
        <v>0</v>
      </c>
      <c r="M2890" s="30">
        <v>3.85</v>
      </c>
      <c r="N2890" s="84">
        <v>6.0263</v>
      </c>
      <c r="O2890" s="85">
        <v>3.5808</v>
      </c>
      <c r="P2890" s="86">
        <v>3.5013999999999998</v>
      </c>
      <c r="Q2890" s="87">
        <v>3.48</v>
      </c>
      <c r="R2890" s="88">
        <f t="shared" si="130"/>
        <v>-7.9400000000000137</v>
      </c>
      <c r="S2890" s="88">
        <f t="shared" si="131"/>
        <v>2.1399999999999864</v>
      </c>
      <c r="U2890" s="1" t="str">
        <f>IF(I:I="国家开发银行","国开",IF(I:I="中国进出口银行","口行",IF(I:I="中国农业发展银行","农发","国债")))&amp;IF(G:G&lt;1,"0",G2890)</f>
        <v>农发7</v>
      </c>
    </row>
    <row r="2891" spans="1:21" ht="15.95" hidden="1" customHeight="1" x14ac:dyDescent="0.25">
      <c r="A2891" s="7" t="str">
        <f t="shared" si="129"/>
        <v>200202.IB</v>
      </c>
      <c r="B2891" s="35" t="s">
        <v>1360</v>
      </c>
      <c r="C2891" s="35" t="s">
        <v>1361</v>
      </c>
      <c r="D2891" s="39">
        <v>44033</v>
      </c>
      <c r="E2891" s="39">
        <v>44036</v>
      </c>
      <c r="F2891" s="40">
        <v>55</v>
      </c>
      <c r="G2891" s="30">
        <v>3</v>
      </c>
      <c r="H2891" s="29" t="s">
        <v>12</v>
      </c>
      <c r="I2891" s="29" t="s">
        <v>15</v>
      </c>
      <c r="J2891" s="30">
        <v>2.8611</v>
      </c>
      <c r="K2891" s="30">
        <v>7.1</v>
      </c>
      <c r="L2891" s="30">
        <v>0</v>
      </c>
      <c r="M2891" s="30">
        <v>5.42</v>
      </c>
      <c r="N2891" s="84">
        <v>2.5874000000000001</v>
      </c>
      <c r="O2891" s="85">
        <v>3.0038999999999998</v>
      </c>
      <c r="P2891" s="86">
        <v>2.9152</v>
      </c>
      <c r="Q2891" s="87">
        <v>2.92</v>
      </c>
      <c r="R2891" s="88">
        <f t="shared" si="130"/>
        <v>-8.8699999999999779</v>
      </c>
      <c r="S2891" s="88">
        <f t="shared" si="131"/>
        <v>-0.47999999999999154</v>
      </c>
      <c r="U2891" s="1" t="str">
        <f>IF(I:I="国家开发银行","国开",IF(I:I="中国进出口银行","口行",IF(I:I="中国农业发展银行","农发","国债")))&amp;IF(G:G&lt;1,"0",G2891)</f>
        <v>国开3</v>
      </c>
    </row>
    <row r="2892" spans="1:21" ht="15.95" hidden="1" customHeight="1" x14ac:dyDescent="0.25">
      <c r="A2892" s="7" t="str">
        <f t="shared" si="129"/>
        <v>200208.IB</v>
      </c>
      <c r="B2892" s="35" t="s">
        <v>1362</v>
      </c>
      <c r="C2892" s="35" t="s">
        <v>1363</v>
      </c>
      <c r="D2892" s="39">
        <v>44033</v>
      </c>
      <c r="E2892" s="39">
        <v>44036</v>
      </c>
      <c r="F2892" s="40">
        <v>41</v>
      </c>
      <c r="G2892" s="30">
        <v>5</v>
      </c>
      <c r="H2892" s="29" t="s">
        <v>12</v>
      </c>
      <c r="I2892" s="29" t="s">
        <v>15</v>
      </c>
      <c r="J2892" s="30">
        <v>3.097</v>
      </c>
      <c r="K2892" s="30">
        <v>11.62</v>
      </c>
      <c r="L2892" s="30">
        <v>0</v>
      </c>
      <c r="M2892" s="30">
        <v>1.2</v>
      </c>
      <c r="N2892" s="84">
        <v>4.5018000000000002</v>
      </c>
      <c r="O2892" s="85">
        <v>3.2401</v>
      </c>
      <c r="P2892" s="86">
        <v>3.1503000000000001</v>
      </c>
      <c r="Q2892" s="87">
        <v>3.17</v>
      </c>
      <c r="R2892" s="88">
        <f t="shared" si="130"/>
        <v>-8.979999999999988</v>
      </c>
      <c r="S2892" s="88">
        <f t="shared" si="131"/>
        <v>-1.9699999999999829</v>
      </c>
      <c r="U2892" s="1" t="str">
        <f>IF(I:I="国家开发银行","国开",IF(I:I="中国进出口银行","口行",IF(I:I="中国农业发展银行","农发","国债")))&amp;IF(G:G&lt;1,"0",G2892)</f>
        <v>国开5</v>
      </c>
    </row>
    <row r="2893" spans="1:21" ht="15.95" hidden="1" customHeight="1" x14ac:dyDescent="0.25">
      <c r="A2893" s="7" t="str">
        <f t="shared" si="129"/>
        <v>200209.IB</v>
      </c>
      <c r="B2893" s="35" t="s">
        <v>1364</v>
      </c>
      <c r="C2893" s="35" t="s">
        <v>1365</v>
      </c>
      <c r="D2893" s="39">
        <v>44033</v>
      </c>
      <c r="E2893" s="39">
        <v>44036</v>
      </c>
      <c r="F2893" s="40">
        <v>21</v>
      </c>
      <c r="G2893" s="30">
        <v>7</v>
      </c>
      <c r="H2893" s="29" t="s">
        <v>12</v>
      </c>
      <c r="I2893" s="29" t="s">
        <v>15</v>
      </c>
      <c r="J2893" s="30">
        <v>3.411</v>
      </c>
      <c r="K2893" s="30">
        <v>11.66</v>
      </c>
      <c r="L2893" s="30">
        <v>0</v>
      </c>
      <c r="M2893" s="30">
        <v>1.68</v>
      </c>
      <c r="N2893" s="84">
        <v>6.0984999999999996</v>
      </c>
      <c r="O2893" s="85">
        <v>3.57</v>
      </c>
      <c r="P2893" s="86">
        <v>3.4504000000000001</v>
      </c>
      <c r="Q2893" s="87">
        <v>3.4849999999999999</v>
      </c>
      <c r="R2893" s="88">
        <f t="shared" si="130"/>
        <v>-11.959999999999971</v>
      </c>
      <c r="S2893" s="88">
        <f t="shared" si="131"/>
        <v>-3.4599999999999742</v>
      </c>
      <c r="U2893" s="1" t="str">
        <f>IF(I:I="国家开发银行","国开",IF(I:I="中国进出口银行","口行",IF(I:I="中国农业发展银行","农发","国债")))&amp;IF(G:G&lt;1,"0",G2893)</f>
        <v>国开7</v>
      </c>
    </row>
    <row r="2894" spans="1:21" ht="15.95" hidden="1" customHeight="1" x14ac:dyDescent="0.25">
      <c r="A2894" s="7" t="str">
        <f t="shared" si="129"/>
        <v>200406.IB</v>
      </c>
      <c r="B2894" s="35" t="s">
        <v>1367</v>
      </c>
      <c r="C2894" s="35" t="s">
        <v>1368</v>
      </c>
      <c r="D2894" s="39">
        <v>44034</v>
      </c>
      <c r="E2894" s="39">
        <v>44036</v>
      </c>
      <c r="F2894" s="40">
        <v>70</v>
      </c>
      <c r="G2894" s="30">
        <v>1</v>
      </c>
      <c r="H2894" s="29" t="s">
        <v>266</v>
      </c>
      <c r="I2894" s="29" t="s">
        <v>41</v>
      </c>
      <c r="J2894" s="30">
        <v>2.4455</v>
      </c>
      <c r="K2894" s="30">
        <v>3.61</v>
      </c>
      <c r="L2894" s="30">
        <v>0</v>
      </c>
      <c r="M2894" s="30">
        <v>2.4700000000000002</v>
      </c>
      <c r="N2894" s="84">
        <f>[1]!b_anal_modidura_cnbd(A2894,D2894,1)</f>
        <v>0.93340000000000001</v>
      </c>
      <c r="O2894" s="85">
        <f>[1]!b_anal_yield_cnbd(A2894,D2894-1,1)</f>
        <v>2.5499999999999998</v>
      </c>
      <c r="P2894" s="86">
        <v>2.5417000000000001</v>
      </c>
      <c r="Q2894" s="87">
        <v>2.56</v>
      </c>
      <c r="R2894" s="88">
        <f>(P2894-O2894)*100</f>
        <v>-0.8299999999999752</v>
      </c>
      <c r="S2894" s="88">
        <f>(P2894-Q2894)*100</f>
        <v>-1.8299999999999983</v>
      </c>
      <c r="U2894" s="1" t="str">
        <f>IF(I:I="国家开发银行","国开",IF(I:I="中国进出口银行","口行",IF(I:I="中国农业发展银行","农发","国债")))&amp;IF(G:G&lt;1,"0",G2894)</f>
        <v>农发1</v>
      </c>
    </row>
    <row r="2895" spans="1:21" ht="15.95" hidden="1" customHeight="1" x14ac:dyDescent="0.25">
      <c r="A2895" s="7" t="str">
        <f t="shared" si="129"/>
        <v>160405.IB</v>
      </c>
      <c r="B2895" s="35" t="s">
        <v>1369</v>
      </c>
      <c r="C2895" s="35" t="s">
        <v>1370</v>
      </c>
      <c r="D2895" s="39">
        <v>44034</v>
      </c>
      <c r="E2895" s="39">
        <v>44036</v>
      </c>
      <c r="F2895" s="40">
        <v>70</v>
      </c>
      <c r="G2895" s="30">
        <v>10</v>
      </c>
      <c r="H2895" s="29" t="s">
        <v>12</v>
      </c>
      <c r="I2895" s="29" t="s">
        <v>41</v>
      </c>
      <c r="J2895" s="30">
        <v>3.3008000000000002</v>
      </c>
      <c r="K2895" s="30">
        <v>6.08</v>
      </c>
      <c r="L2895" s="30">
        <v>0</v>
      </c>
      <c r="M2895" s="30">
        <v>4.8499999999999996</v>
      </c>
      <c r="N2895" s="84">
        <f>[1]!b_anal_modidura_cnbd(A2895,D2895,1)</f>
        <v>4.8349000000000002</v>
      </c>
      <c r="O2895" s="85">
        <f>[1]!b_anal_yield_cnbd(A2895,D2895-1,1)</f>
        <v>3.37</v>
      </c>
      <c r="P2895" s="86">
        <f>IF(U:U="国开1",0.09/N2895+J2895,IF(U:U="国开3",0.14/N2895+J2895,IF(U:U="国开5",0.24/N2895+J2895,IF(U:U="国开7",0.24/N2895+J2895,IF(U:U="国开10",0.29/N2895+J2895,IF(U:U="口行1",0.08/N2895+J2895,IF(U:U="口行2",0.08/N2895+J2895,IF(U:U="口行3",0.08/N2895+J2895,IF(U:U="口行5",0.13/N2895+J2895,IF(U:U="口行7",0.13/N2895+J2895,IF(U:U="口行10",0.18/N2895+J2895,IF(U:U="农发1",0.09/N2895+J2895,IF(U:U="农发2",0.09/N2895+J2895,IF(U:U="农发3",0.09/N2895+J2895,IF(U:U="农发5",0.14/N2895+J2895,IF(U:U="农发7",0.19/N2895+J2895,IF(U:U="农发10",0.19/N2895+J2895,IF(U:U="农发20",0.24/N2895+J2895,IF(U:U="国债1",0.05/N2895+J2895,IF(U:U="国债2",0.05/N2895+J2895,IF(U:U="国债3",0.05/N2895+J2895,IF(U:U="国开0",0,IF(U:U="农发0",0,IF(U:U="国债0",0,IF(U:U="口行0",0,0.1/N2895+J2895)))))))))))))))))))))))))</f>
        <v>3.3400976069825643</v>
      </c>
      <c r="Q2895" s="87">
        <v>3.36</v>
      </c>
      <c r="R2895" s="88">
        <f>(P2895-O2895)*100</f>
        <v>-2.9902393017435802</v>
      </c>
      <c r="S2895" s="88">
        <f>(P2895-Q2895)*100</f>
        <v>-1.9902393017435571</v>
      </c>
      <c r="U2895" s="1" t="str">
        <f>IF(I:I="国家开发银行","国开",IF(I:I="中国进出口银行","口行",IF(I:I="中国农业发展银行","农发","国债")))&amp;IF(G:G&lt;1,"0",G2895)</f>
        <v>农发10</v>
      </c>
    </row>
    <row r="2896" spans="1:21" ht="15.95" hidden="1" customHeight="1" x14ac:dyDescent="0.25">
      <c r="A2896" s="7" t="str">
        <f t="shared" si="129"/>
        <v>200404.IB</v>
      </c>
      <c r="B2896" s="35" t="s">
        <v>1371</v>
      </c>
      <c r="C2896" s="35" t="s">
        <v>1372</v>
      </c>
      <c r="D2896" s="39">
        <v>44034</v>
      </c>
      <c r="E2896" s="39">
        <v>44036</v>
      </c>
      <c r="F2896" s="40">
        <v>60</v>
      </c>
      <c r="G2896" s="30">
        <v>10</v>
      </c>
      <c r="H2896" s="29" t="s">
        <v>12</v>
      </c>
      <c r="I2896" s="29" t="s">
        <v>41</v>
      </c>
      <c r="J2896" s="30">
        <v>3.5819000000000001</v>
      </c>
      <c r="K2896" s="30">
        <v>4.29</v>
      </c>
      <c r="L2896" s="30">
        <v>0</v>
      </c>
      <c r="M2896" s="30">
        <v>2.0699999999999998</v>
      </c>
      <c r="N2896" s="84">
        <f>[1]!b_anal_modidura_cnbd(A2896,D2896,1)</f>
        <v>8.2039000000000009</v>
      </c>
      <c r="O2896" s="85">
        <f>[1]!b_anal_yield_cnbd(A2896,D2896-1,1)</f>
        <v>3.62</v>
      </c>
      <c r="P2896" s="86">
        <v>3.6051000000000002</v>
      </c>
      <c r="Q2896" s="87">
        <v>3.61</v>
      </c>
      <c r="R2896" s="88">
        <f>(P2896-O2896)*100</f>
        <v>-1.4899999999999913</v>
      </c>
      <c r="S2896" s="88">
        <f>(P2896-Q2896)*100</f>
        <v>-0.48999999999996824</v>
      </c>
      <c r="U2896" s="1" t="str">
        <f>IF(I:I="国家开发银行","国开",IF(I:I="中国进出口银行","口行",IF(I:I="中国农业发展银行","农发","国债")))&amp;IF(G:G&lt;1,"0",G2896)</f>
        <v>农发10</v>
      </c>
    </row>
    <row r="2897" spans="1:21" ht="15.95" hidden="1" customHeight="1" x14ac:dyDescent="0.25">
      <c r="A2897" s="7" t="str">
        <f t="shared" si="129"/>
        <v>170415.IB</v>
      </c>
      <c r="B2897" s="35" t="s">
        <v>1373</v>
      </c>
      <c r="C2897" s="35" t="s">
        <v>1374</v>
      </c>
      <c r="D2897" s="39">
        <v>44034</v>
      </c>
      <c r="E2897" s="39">
        <v>44036</v>
      </c>
      <c r="F2897" s="40">
        <v>20</v>
      </c>
      <c r="G2897" s="30">
        <v>10</v>
      </c>
      <c r="H2897" s="29" t="s">
        <v>12</v>
      </c>
      <c r="I2897" s="29" t="s">
        <v>41</v>
      </c>
      <c r="J2897" s="30">
        <v>3.3788</v>
      </c>
      <c r="K2897" s="30">
        <v>9.18</v>
      </c>
      <c r="L2897" s="30">
        <v>0</v>
      </c>
      <c r="M2897" s="30">
        <v>1.05</v>
      </c>
      <c r="N2897" s="84">
        <f>[1]!b_anal_modidura_cnbd(A2897,D2897,1)</f>
        <v>5.8817000000000004</v>
      </c>
      <c r="O2897" s="85">
        <f>[1]!b_anal_yield_cnbd(A2897,D2897-1,1)</f>
        <v>3.52</v>
      </c>
      <c r="P2897" s="86">
        <f>IF(U:U="国开1",0.09/N2897+J2897,IF(U:U="国开3",0.14/N2897+J2897,IF(U:U="国开5",0.24/N2897+J2897,IF(U:U="国开7",0.24/N2897+J2897,IF(U:U="国开10",0.29/N2897+J2897,IF(U:U="口行1",0.08/N2897+J2897,IF(U:U="口行2",0.08/N2897+J2897,IF(U:U="口行3",0.08/N2897+J2897,IF(U:U="口行5",0.13/N2897+J2897,IF(U:U="口行7",0.13/N2897+J2897,IF(U:U="口行10",0.18/N2897+J2897,IF(U:U="农发1",0.09/N2897+J2897,IF(U:U="农发2",0.09/N2897+J2897,IF(U:U="农发3",0.09/N2897+J2897,IF(U:U="农发5",0.14/N2897+J2897,IF(U:U="农发7",0.19/N2897+J2897,IF(U:U="农发10",0.19/N2897+J2897,IF(U:U="农发20",0.24/N2897+J2897,IF(U:U="国债1",0.05/N2897+J2897,IF(U:U="国债2",0.05/N2897+J2897,IF(U:U="国债3",0.05/N2897+J2897,IF(U:U="国开0",0,IF(U:U="农发0",0,IF(U:U="国债0",0,IF(U:U="口行0",0,0.1/N2897+J2897)))))))))))))))))))))))))</f>
        <v>3.4111035856980125</v>
      </c>
      <c r="Q2897" s="87">
        <v>3.47</v>
      </c>
      <c r="R2897" s="88">
        <f>(P2897-O2897)*100</f>
        <v>-10.889641430198749</v>
      </c>
      <c r="S2897" s="88">
        <f>(P2897-Q2897)*100</f>
        <v>-5.8896414301987665</v>
      </c>
      <c r="U2897" s="1" t="str">
        <f>IF(I:I="国家开发银行","国开",IF(I:I="中国进出口银行","口行",IF(I:I="中国农业发展银行","农发","国债")))&amp;IF(G:G&lt;1,"0",G2897)</f>
        <v>农发10</v>
      </c>
    </row>
    <row r="2898" spans="1:21" ht="15.95" hidden="1" customHeight="1" x14ac:dyDescent="0.25">
      <c r="A2898" s="7" t="str">
        <f t="shared" si="129"/>
        <v>130321.IB</v>
      </c>
      <c r="B2898" s="35" t="s">
        <v>1375</v>
      </c>
      <c r="C2898" s="35" t="s">
        <v>1376</v>
      </c>
      <c r="D2898" s="39">
        <v>44035</v>
      </c>
      <c r="E2898" s="39">
        <v>44036</v>
      </c>
      <c r="F2898" s="40">
        <v>50</v>
      </c>
      <c r="G2898" s="30">
        <v>10</v>
      </c>
      <c r="H2898" s="29" t="s">
        <v>12</v>
      </c>
      <c r="I2898" s="29" t="s">
        <v>22</v>
      </c>
      <c r="J2898" s="30">
        <v>2.9956999999999998</v>
      </c>
      <c r="K2898" s="30">
        <v>4.88</v>
      </c>
      <c r="L2898" s="30">
        <v>0</v>
      </c>
      <c r="M2898" s="30">
        <v>1.54</v>
      </c>
      <c r="N2898" s="84">
        <f>[1]!b_anal_modidura_cnbd(A2898,D2898,1)</f>
        <v>2.7549999999999999</v>
      </c>
      <c r="O2898" s="85">
        <f>[1]!b_anal_yield_cnbd(A2898,D2898-1,1)</f>
        <v>3.0709</v>
      </c>
      <c r="P2898" s="86">
        <f>IF(U:U="国开1",0.09/N2898+J2898,IF(U:U="国开3",0.14/N2898+J2898,IF(U:U="国开5",0.24/N2898+J2898,IF(U:U="国开7",0.24/N2898+J2898,IF(U:U="国开10",0.29/N2898+J2898,IF(U:U="口行1",0.08/N2898+J2898,IF(U:U="口行2",0.08/N2898+J2898,IF(U:U="口行3",0.08/N2898+J2898,IF(U:U="口行5",0.13/N2898+J2898,IF(U:U="口行7",0.13/N2898+J2898,IF(U:U="口行10",0.18/N2898+J2898,IF(U:U="农发1",0.09/N2898+J2898,IF(U:U="农发2",0.09/N2898+J2898,IF(U:U="农发3",0.09/N2898+J2898,IF(U:U="农发5",0.14/N2898+J2898,IF(U:U="农发7",0.19/N2898+J2898,IF(U:U="农发10",0.19/N2898+J2898,IF(U:U="农发20",0.24/N2898+J2898,IF(U:U="国债1",0.05/N2898+J2898,IF(U:U="国债2",0.05/N2898+J2898,IF(U:U="国债3",0.05/N2898+J2898,IF(U:U="国开0",0,IF(U:U="农发0",0,IF(U:U="国债0",0,IF(U:U="口行0",0,0.1/N2898+J2898)))))))))))))))))))))))))</f>
        <v>3.0610357531760433</v>
      </c>
      <c r="Q2898" s="87">
        <v>3.04</v>
      </c>
      <c r="R2898" s="88">
        <f t="shared" ref="R2898:R2904" si="132">(P2898-O2898)*100</f>
        <v>-0.98642468239567016</v>
      </c>
      <c r="S2898" s="88">
        <f t="shared" ref="S2898:S2904" si="133">(P2898-Q2898)*100</f>
        <v>2.1035753176043226</v>
      </c>
      <c r="U2898" s="1" t="str">
        <f>IF(I:I="国家开发银行","国开",IF(I:I="中国进出口银行","口行",IF(I:I="中国农业发展银行","农发","国债")))&amp;IF(G:G&lt;1,"0",G2898)</f>
        <v>口行10</v>
      </c>
    </row>
    <row r="2899" spans="1:21" ht="15.95" hidden="1" customHeight="1" x14ac:dyDescent="0.25">
      <c r="A2899" s="7" t="str">
        <f t="shared" si="129"/>
        <v>150314.IB</v>
      </c>
      <c r="B2899" s="35" t="s">
        <v>1377</v>
      </c>
      <c r="C2899" s="35" t="s">
        <v>1378</v>
      </c>
      <c r="D2899" s="39">
        <v>44035</v>
      </c>
      <c r="E2899" s="39">
        <v>44039</v>
      </c>
      <c r="F2899" s="40">
        <v>50</v>
      </c>
      <c r="G2899" s="30">
        <v>10</v>
      </c>
      <c r="H2899" s="29" t="s">
        <v>12</v>
      </c>
      <c r="I2899" s="29" t="s">
        <v>22</v>
      </c>
      <c r="J2899" s="30">
        <v>3.2591999999999999</v>
      </c>
      <c r="K2899" s="30">
        <v>7.05</v>
      </c>
      <c r="L2899" s="30">
        <v>0</v>
      </c>
      <c r="M2899" s="30">
        <v>24.33</v>
      </c>
      <c r="N2899" s="84">
        <f>[1]!b_anal_modidura_cnbd(A2899,D2899,1)</f>
        <v>4.4740000000000002</v>
      </c>
      <c r="O2899" s="85">
        <f>[1]!b_anal_yield_cnbd(A2899,D2899-1,1)</f>
        <v>3.38</v>
      </c>
      <c r="P2899" s="86">
        <f>IF(U:U="国开1",0.09/N2899+J2899,IF(U:U="国开3",0.14/N2899+J2899,IF(U:U="国开5",0.24/N2899+J2899,IF(U:U="国开7",0.24/N2899+J2899,IF(U:U="国开10",0.29/N2899+J2899,IF(U:U="口行1",0.08/N2899+J2899,IF(U:U="口行2",0.08/N2899+J2899,IF(U:U="口行3",0.08/N2899+J2899,IF(U:U="口行5",0.13/N2899+J2899,IF(U:U="口行7",0.13/N2899+J2899,IF(U:U="口行10",0.18/N2899+J2899,IF(U:U="农发1",0.09/N2899+J2899,IF(U:U="农发2",0.09/N2899+J2899,IF(U:U="农发3",0.09/N2899+J2899,IF(U:U="农发5",0.14/N2899+J2899,IF(U:U="农发7",0.19/N2899+J2899,IF(U:U="农发10",0.19/N2899+J2899,IF(U:U="农发20",0.24/N2899+J2899,IF(U:U="国债1",0.05/N2899+J2899,IF(U:U="国债2",0.05/N2899+J2899,IF(U:U="国债3",0.05/N2899+J2899,IF(U:U="国开0",0,IF(U:U="农发0",0,IF(U:U="国债0",0,IF(U:U="口行0",0,0.1/N2899+J2899)))))))))))))))))))))))))</f>
        <v>3.2994324541797049</v>
      </c>
      <c r="Q2899" s="87">
        <v>3.25</v>
      </c>
      <c r="R2899" s="88">
        <f t="shared" si="132"/>
        <v>-8.0567545820295017</v>
      </c>
      <c r="S2899" s="88">
        <f t="shared" si="133"/>
        <v>4.9432454179704877</v>
      </c>
      <c r="U2899" s="1" t="str">
        <f>IF(I:I="国家开发银行","国开",IF(I:I="中国进出口银行","口行",IF(I:I="中国农业发展银行","农发","国债")))&amp;IF(G:G&lt;1,"0",G2899)</f>
        <v>口行10</v>
      </c>
    </row>
    <row r="2900" spans="1:21" ht="15.95" hidden="1" customHeight="1" x14ac:dyDescent="0.25">
      <c r="A2900" s="7" t="str">
        <f t="shared" si="129"/>
        <v>200310.IB</v>
      </c>
      <c r="B2900" s="35" t="s">
        <v>1379</v>
      </c>
      <c r="C2900" s="35" t="s">
        <v>1380</v>
      </c>
      <c r="D2900" s="39">
        <v>44035</v>
      </c>
      <c r="E2900" s="39">
        <v>44036</v>
      </c>
      <c r="F2900" s="40">
        <v>50</v>
      </c>
      <c r="G2900" s="30">
        <v>10</v>
      </c>
      <c r="H2900" s="29" t="s">
        <v>12</v>
      </c>
      <c r="I2900" s="29" t="s">
        <v>22</v>
      </c>
      <c r="J2900" s="30">
        <v>3.6038999999999999</v>
      </c>
      <c r="K2900" s="30">
        <v>4.6100000000000003</v>
      </c>
      <c r="L2900" s="30">
        <v>0</v>
      </c>
      <c r="M2900" s="30">
        <v>7.9</v>
      </c>
      <c r="N2900" s="84">
        <f>[1]!b_anal_modidura_cnbd(A2900,D2900,1)</f>
        <v>8.0518999999999998</v>
      </c>
      <c r="O2900" s="85">
        <f>[1]!b_anal_yield_cnbd(A2900,D2900-1,1)</f>
        <v>3.5998999999999999</v>
      </c>
      <c r="P2900" s="86">
        <f>IF(U:U="国开1",0.09/N2900+J2900,IF(U:U="国开3",0.14/N2900+J2900,IF(U:U="国开5",0.24/N2900+J2900,IF(U:U="国开7",0.24/N2900+J2900,IF(U:U="国开10",0.29/N2900+J2900,IF(U:U="口行1",0.08/N2900+J2900,IF(U:U="口行2",0.08/N2900+J2900,IF(U:U="口行3",0.08/N2900+J2900,IF(U:U="口行5",0.13/N2900+J2900,IF(U:U="口行7",0.13/N2900+J2900,IF(U:U="口行10",0.18/N2900+J2900,IF(U:U="农发1",0.09/N2900+J2900,IF(U:U="农发2",0.09/N2900+J2900,IF(U:U="农发3",0.09/N2900+J2900,IF(U:U="农发5",0.14/N2900+J2900,IF(U:U="农发7",0.19/N2900+J2900,IF(U:U="农发10",0.19/N2900+J2900,IF(U:U="农发20",0.24/N2900+J2900,IF(U:U="国债1",0.05/N2900+J2900,IF(U:U="国债2",0.05/N2900+J2900,IF(U:U="国债3",0.05/N2900+J2900,IF(U:U="国开0",0,IF(U:U="农发0",0,IF(U:U="国债0",0,IF(U:U="口行0",0,0.1/N2900+J2900)))))))))))))))))))))))))</f>
        <v>3.6262549721183817</v>
      </c>
      <c r="Q2900" s="87">
        <v>3.6</v>
      </c>
      <c r="R2900" s="88">
        <f t="shared" si="132"/>
        <v>2.6354972118381781</v>
      </c>
      <c r="S2900" s="88">
        <f t="shared" si="133"/>
        <v>2.625497211838157</v>
      </c>
      <c r="U2900" s="1" t="str">
        <f>IF(I:I="国家开发银行","国开",IF(I:I="中国进出口银行","口行",IF(I:I="中国农业发展银行","农发","国债")))&amp;IF(G:G&lt;1,"0",G2900)</f>
        <v>口行10</v>
      </c>
    </row>
    <row r="2901" spans="1:21" ht="15.95" hidden="1" customHeight="1" x14ac:dyDescent="0.25">
      <c r="A2901" s="7" t="str">
        <f t="shared" si="129"/>
        <v>2000004.IB</v>
      </c>
      <c r="B2901" s="35" t="s">
        <v>1381</v>
      </c>
      <c r="C2901" s="35" t="s">
        <v>1382</v>
      </c>
      <c r="D2901" s="39">
        <v>44035</v>
      </c>
      <c r="E2901" s="39">
        <v>44036</v>
      </c>
      <c r="F2901" s="40">
        <v>700</v>
      </c>
      <c r="G2901" s="30">
        <v>10</v>
      </c>
      <c r="H2901" s="29" t="s">
        <v>12</v>
      </c>
      <c r="I2901" s="29" t="s">
        <v>31</v>
      </c>
      <c r="J2901" s="30">
        <v>2.7732999999999999</v>
      </c>
      <c r="K2901" s="30">
        <v>2.2200000000000002</v>
      </c>
      <c r="L2901" s="30">
        <v>2.8347000000000002</v>
      </c>
      <c r="M2901" s="30">
        <v>1.0900000000000001</v>
      </c>
      <c r="N2901" s="84">
        <f>[1]!b_anal_modidura_cnbd(A2901,D2901,1)</f>
        <v>8.609</v>
      </c>
      <c r="O2901" s="85">
        <f>[1]!b_anal_yield_cnbd(A2901,D2901-1,1)</f>
        <v>2.98</v>
      </c>
      <c r="P2901" s="86">
        <f>IF(U:U="国开1",0.09/N2901+J2901,IF(U:U="国开3",0.14/N2901+J2901,IF(U:U="国开5",0.24/N2901+J2901,IF(U:U="国开7",0.24/N2901+J2901,IF(U:U="国开10",0.29/N2901+J2901,IF(U:U="口行1",0.08/N2901+J2901,IF(U:U="口行2",0.08/N2901+J2901,IF(U:U="口行3",0.08/N2901+J2901,IF(U:U="口行5",0.13/N2901+J2901,IF(U:U="口行7",0.13/N2901+J2901,IF(U:U="口行10",0.18/N2901+J2901,IF(U:U="农发1",0.09/N2901+J2901,IF(U:U="农发2",0.09/N2901+J2901,IF(U:U="农发3",0.09/N2901+J2901,IF(U:U="农发5",0.14/N2901+J2901,IF(U:U="农发7",0.19/N2901+J2901,IF(U:U="农发10",0.19/N2901+J2901,IF(U:U="农发20",0.24/N2901+J2901,IF(U:U="国债1",0.05/N2901+J2901,IF(U:U="国债2",0.05/N2901+J2901,IF(U:U="国债3",0.05/N2901+J2901,IF(U:U="国开0",0,IF(U:U="农发0",0,IF(U:U="国债0",0,IF(U:U="口行0",0,0.1/N2901+J2901)))))))))))))))))))))))))</f>
        <v>2.7849157509582994</v>
      </c>
      <c r="Q2901" s="87">
        <v>3</v>
      </c>
      <c r="R2901" s="88">
        <f t="shared" si="132"/>
        <v>-19.508424904170063</v>
      </c>
      <c r="S2901" s="88">
        <f t="shared" si="133"/>
        <v>-21.508424904170063</v>
      </c>
      <c r="U2901" s="1" t="str">
        <f>IF(I:I="国家开发银行","国开",IF(I:I="中国进出口银行","口行",IF(I:I="中国农业发展银行","农发","国债")))&amp;IF(G:G&lt;1,"0",G2901)</f>
        <v>国债10</v>
      </c>
    </row>
    <row r="2902" spans="1:21" ht="15.95" hidden="1" customHeight="1" x14ac:dyDescent="0.25">
      <c r="A2902" s="7" t="str">
        <f t="shared" si="129"/>
        <v>200211.IB</v>
      </c>
      <c r="B2902" s="35" t="s">
        <v>1383</v>
      </c>
      <c r="C2902" s="35" t="s">
        <v>1384</v>
      </c>
      <c r="D2902" s="39">
        <v>44035</v>
      </c>
      <c r="E2902" s="39">
        <v>44040</v>
      </c>
      <c r="F2902" s="40">
        <v>71.2</v>
      </c>
      <c r="G2902" s="30">
        <v>1</v>
      </c>
      <c r="H2902" s="29" t="s">
        <v>266</v>
      </c>
      <c r="I2902" s="29" t="s">
        <v>15</v>
      </c>
      <c r="J2902" s="30">
        <v>2.4285000000000001</v>
      </c>
      <c r="K2902" s="30">
        <v>4.8</v>
      </c>
      <c r="L2902" s="30">
        <v>0</v>
      </c>
      <c r="M2902" s="30">
        <v>1.0900000000000001</v>
      </c>
      <c r="N2902" s="84">
        <f>[1]!b_anal_modidura_cnbd(A2902,D2902,1)</f>
        <v>0.80500000000000005</v>
      </c>
      <c r="O2902" s="85">
        <f>[1]!b_anal_yield_cnbd(A2902,D2902-1,1)</f>
        <v>2.5175000000000001</v>
      </c>
      <c r="P2902" s="86">
        <f>IF(U:U="国开1",0.09/N2902+J2902,IF(U:U="国开3",0.14/N2902+J2902,IF(U:U="国开5",0.24/N2902+J2902,IF(U:U="国开7",0.24/N2902+J2902,IF(U:U="国开10",0.29/N2902+J2902,IF(U:U="口行1",0.08/N2902+J2902,IF(U:U="口行2",0.08/N2902+J2902,IF(U:U="口行3",0.08/N2902+J2902,IF(U:U="口行5",0.13/N2902+J2902,IF(U:U="口行7",0.13/N2902+J2902,IF(U:U="口行10",0.18/N2902+J2902,IF(U:U="农发1",0.09/N2902+J2902,IF(U:U="农发2",0.09/N2902+J2902,IF(U:U="农发3",0.09/N2902+J2902,IF(U:U="农发5",0.14/N2902+J2902,IF(U:U="农发7",0.19/N2902+J2902,IF(U:U="农发10",0.19/N2902+J2902,IF(U:U="农发20",0.24/N2902+J2902,IF(U:U="国债1",0.05/N2902+J2902,IF(U:U="国债2",0.05/N2902+J2902,IF(U:U="国债3",0.05/N2902+J2902,IF(U:U="国开0",0,IF(U:U="农发0",0,IF(U:U="国债0",0,IF(U:U="口行0",0,0.1/N2902+J2902)))))))))))))))))))))))))</f>
        <v>2.5403012422360249</v>
      </c>
      <c r="Q2902" s="87">
        <v>2.5499999999999998</v>
      </c>
      <c r="R2902" s="88">
        <f t="shared" si="132"/>
        <v>2.2801242236024866</v>
      </c>
      <c r="S2902" s="88">
        <f t="shared" si="133"/>
        <v>-0.96987577639748856</v>
      </c>
      <c r="U2902" s="1" t="str">
        <f>IF(I:I="国家开发银行","国开",IF(I:I="中国进出口银行","口行",IF(I:I="中国农业发展银行","农发","国债")))&amp;IF(G:G&lt;1,"0",G2902)</f>
        <v>国开1</v>
      </c>
    </row>
    <row r="2903" spans="1:21" ht="15.95" hidden="1" customHeight="1" x14ac:dyDescent="0.25">
      <c r="A2903" s="7" t="str">
        <f t="shared" si="129"/>
        <v>200212.IB</v>
      </c>
      <c r="B2903" s="35" t="s">
        <v>1385</v>
      </c>
      <c r="C2903" s="35" t="s">
        <v>1386</v>
      </c>
      <c r="D2903" s="39">
        <v>44035</v>
      </c>
      <c r="E2903" s="39">
        <v>44040</v>
      </c>
      <c r="F2903" s="40">
        <v>61</v>
      </c>
      <c r="G2903" s="30">
        <v>5</v>
      </c>
      <c r="H2903" s="29" t="s">
        <v>12</v>
      </c>
      <c r="I2903" s="29" t="s">
        <v>15</v>
      </c>
      <c r="J2903" s="30">
        <v>3.1206999999999998</v>
      </c>
      <c r="K2903" s="30">
        <v>7.17</v>
      </c>
      <c r="L2903" s="30">
        <v>0</v>
      </c>
      <c r="M2903" s="30">
        <v>8.74</v>
      </c>
      <c r="N2903" s="84">
        <f>[1]!b_anal_modidura_cnbd(A2903,D2903,1)</f>
        <v>4.5208000000000004</v>
      </c>
      <c r="O2903" s="85">
        <f>[1]!b_anal_yield_cnbd(A2903,D2903-1,1)</f>
        <v>3.1400999999999999</v>
      </c>
      <c r="P2903" s="86">
        <f>IF(U:U="国开1",0.09/N2903+J2903,IF(U:U="国开3",0.14/N2903+J2903,IF(U:U="国开5",0.24/N2903+J2903,IF(U:U="国开7",0.24/N2903+J2903,IF(U:U="国开10",0.29/N2903+J2903,IF(U:U="口行1",0.08/N2903+J2903,IF(U:U="口行2",0.08/N2903+J2903,IF(U:U="口行3",0.08/N2903+J2903,IF(U:U="口行5",0.13/N2903+J2903,IF(U:U="口行7",0.13/N2903+J2903,IF(U:U="口行10",0.18/N2903+J2903,IF(U:U="农发1",0.09/N2903+J2903,IF(U:U="农发2",0.09/N2903+J2903,IF(U:U="农发3",0.09/N2903+J2903,IF(U:U="农发5",0.14/N2903+J2903,IF(U:U="农发7",0.19/N2903+J2903,IF(U:U="农发10",0.19/N2903+J2903,IF(U:U="农发20",0.24/N2903+J2903,IF(U:U="国债1",0.05/N2903+J2903,IF(U:U="国债2",0.05/N2903+J2903,IF(U:U="国债3",0.05/N2903+J2903,IF(U:U="国开0",0,IF(U:U="农发0",0,IF(U:U="国债0",0,IF(U:U="口行0",0,0.1/N2903+J2903)))))))))))))))))))))))))</f>
        <v>3.1737879490355687</v>
      </c>
      <c r="Q2903" s="87">
        <v>3.15</v>
      </c>
      <c r="R2903" s="88">
        <f t="shared" si="132"/>
        <v>3.368794903556882</v>
      </c>
      <c r="S2903" s="88">
        <f t="shared" si="133"/>
        <v>2.3787949035568801</v>
      </c>
      <c r="U2903" s="1" t="str">
        <f>IF(I:I="国家开发银行","国开",IF(I:I="中国进出口银行","口行",IF(I:I="中国农业发展银行","农发","国债")))&amp;IF(G:G&lt;1,"0",G2903)</f>
        <v>国开5</v>
      </c>
    </row>
    <row r="2904" spans="1:21" ht="15.95" hidden="1" customHeight="1" x14ac:dyDescent="0.25">
      <c r="A2904" s="7" t="str">
        <f t="shared" si="129"/>
        <v>200210.IB</v>
      </c>
      <c r="B2904" s="35" t="s">
        <v>1387</v>
      </c>
      <c r="C2904" s="35" t="s">
        <v>1388</v>
      </c>
      <c r="D2904" s="39">
        <v>44035</v>
      </c>
      <c r="E2904" s="39">
        <v>44040</v>
      </c>
      <c r="F2904" s="40">
        <v>171</v>
      </c>
      <c r="G2904" s="30">
        <v>10</v>
      </c>
      <c r="H2904" s="29" t="s">
        <v>12</v>
      </c>
      <c r="I2904" s="29" t="s">
        <v>15</v>
      </c>
      <c r="J2904" s="30">
        <v>3.3517999999999999</v>
      </c>
      <c r="K2904" s="30">
        <v>3.23</v>
      </c>
      <c r="L2904" s="30">
        <v>0</v>
      </c>
      <c r="M2904" s="30">
        <v>1.29</v>
      </c>
      <c r="N2904" s="84">
        <f>[1]!b_anal_modidura_cnbd(A2904,D2904,1)</f>
        <v>8.3564000000000007</v>
      </c>
      <c r="O2904" s="85">
        <f>[1]!b_anal_yield_cnbd(A2904,D2904-1,1)</f>
        <v>3.33</v>
      </c>
      <c r="P2904" s="86">
        <f>IF(U:U="国开1",0.09/N2904+J2904,IF(U:U="国开3",0.14/N2904+J2904,IF(U:U="国开5",0.24/N2904+J2904,IF(U:U="国开7",0.24/N2904+J2904,IF(U:U="国开10",0.29/N2904+J2904,IF(U:U="口行1",0.08/N2904+J2904,IF(U:U="口行2",0.08/N2904+J2904,IF(U:U="口行3",0.08/N2904+J2904,IF(U:U="口行5",0.13/N2904+J2904,IF(U:U="口行7",0.13/N2904+J2904,IF(U:U="口行10",0.18/N2904+J2904,IF(U:U="农发1",0.09/N2904+J2904,IF(U:U="农发2",0.09/N2904+J2904,IF(U:U="农发3",0.09/N2904+J2904,IF(U:U="农发5",0.14/N2904+J2904,IF(U:U="农发7",0.19/N2904+J2904,IF(U:U="农发10",0.19/N2904+J2904,IF(U:U="农发20",0.24/N2904+J2904,IF(U:U="国债1",0.05/N2904+J2904,IF(U:U="国债2",0.05/N2904+J2904,IF(U:U="国债3",0.05/N2904+J2904,IF(U:U="国开0",0,IF(U:U="农发0",0,IF(U:U="国债0",0,IF(U:U="口行0",0,0.1/N2904+J2904)))))))))))))))))))))))))</f>
        <v>3.3865039394954763</v>
      </c>
      <c r="Q2904" s="87">
        <v>3.38</v>
      </c>
      <c r="R2904" s="88">
        <f t="shared" si="132"/>
        <v>5.6503939495476274</v>
      </c>
      <c r="S2904" s="88">
        <f t="shared" si="133"/>
        <v>0.65039394954764518</v>
      </c>
      <c r="U2904" s="1" t="str">
        <f>IF(I:I="国家开发银行","国开",IF(I:I="中国进出口银行","口行",IF(I:I="中国农业发展银行","农发","国债")))&amp;IF(G:G&lt;1,"0",G2904)</f>
        <v>国开10</v>
      </c>
    </row>
    <row r="2905" spans="1:21" ht="15.95" hidden="1" customHeight="1" x14ac:dyDescent="0.25">
      <c r="A2905" s="7" t="str">
        <f>B2905</f>
        <v>200309.IB</v>
      </c>
      <c r="B2905" s="35" t="s">
        <v>1389</v>
      </c>
      <c r="C2905" s="35" t="s">
        <v>1390</v>
      </c>
      <c r="D2905" s="39">
        <v>44036</v>
      </c>
      <c r="E2905" s="39">
        <v>44039</v>
      </c>
      <c r="F2905" s="40">
        <v>70</v>
      </c>
      <c r="G2905" s="30">
        <v>1</v>
      </c>
      <c r="H2905" s="29" t="s">
        <v>266</v>
      </c>
      <c r="I2905" s="29" t="s">
        <v>22</v>
      </c>
      <c r="J2905" s="114">
        <f>[1]!b_info_couponrate(A2905)</f>
        <v>2.5299999999999998</v>
      </c>
      <c r="K2905" s="30">
        <v>3.42</v>
      </c>
      <c r="L2905" s="30">
        <v>0</v>
      </c>
      <c r="M2905" s="30">
        <v>3.35</v>
      </c>
      <c r="N2905" s="84">
        <v>0.85750000000000004</v>
      </c>
      <c r="O2905" s="85">
        <v>2.5499999999999998</v>
      </c>
      <c r="P2905" s="86">
        <v>2.6233</v>
      </c>
      <c r="Q2905" s="87">
        <v>2.5499999999999998</v>
      </c>
      <c r="R2905" s="88">
        <f t="shared" ref="R2905:R2910" si="134">(P2905-O2905)*100</f>
        <v>7.3300000000000143</v>
      </c>
      <c r="S2905" s="88">
        <f t="shared" ref="S2905:S2910" si="135">(P2905-Q2905)*100</f>
        <v>7.3300000000000143</v>
      </c>
      <c r="U2905" s="1" t="str">
        <f>IF(I:I="国家开发银行","国开",IF(I:I="中国进出口银行","口行",IF(I:I="中国农业发展银行","农发","国债")))&amp;IF(G:G&lt;1,"0",G2905)</f>
        <v>口行1</v>
      </c>
    </row>
    <row r="2906" spans="1:21" ht="15.95" hidden="1" customHeight="1" x14ac:dyDescent="0.25">
      <c r="A2906" s="7" t="str">
        <f t="shared" si="129"/>
        <v>200302.IB</v>
      </c>
      <c r="B2906" s="35" t="s">
        <v>1391</v>
      </c>
      <c r="C2906" s="35" t="s">
        <v>1392</v>
      </c>
      <c r="D2906" s="39">
        <v>44036</v>
      </c>
      <c r="E2906" s="39">
        <v>44039</v>
      </c>
      <c r="F2906" s="40">
        <v>40</v>
      </c>
      <c r="G2906" s="30">
        <v>2</v>
      </c>
      <c r="H2906" s="29" t="s">
        <v>12</v>
      </c>
      <c r="I2906" s="29" t="s">
        <v>22</v>
      </c>
      <c r="J2906" s="30">
        <v>2.8134999999999999</v>
      </c>
      <c r="K2906" s="30">
        <v>4.24</v>
      </c>
      <c r="L2906" s="30">
        <v>0</v>
      </c>
      <c r="M2906" s="30">
        <v>1.38</v>
      </c>
      <c r="N2906" s="84">
        <f>[1]!b_anal_modidura_cnbd(A2906,D2906,1)</f>
        <v>1.6376999999999999</v>
      </c>
      <c r="O2906" s="85">
        <f>[1]!b_anal_yield_cnbd(A2906,D2906-1,1)</f>
        <v>2.8138000000000001</v>
      </c>
      <c r="P2906" s="86">
        <f>IF(U:U="国开1",0.09/N2906+J2906,IF(U:U="国开3",0.14/N2906+J2906,IF(U:U="国开5",0.24/N2906+J2906,IF(U:U="国开7",0.24/N2906+J2906,IF(U:U="国开10",0.29/N2906+J2906,IF(U:U="口行1",0.08/N2906+J2906,IF(U:U="口行2",0.08/N2906+J2906,IF(U:U="口行3",0.08/N2906+J2906,IF(U:U="口行5",0.13/N2906+J2906,IF(U:U="口行7",0.13/N2906+J2906,IF(U:U="口行10",0.18/N2906+J2906,IF(U:U="农发1",0.09/N2906+J2906,IF(U:U="农发2",0.09/N2906+J2906,IF(U:U="农发3",0.09/N2906+J2906,IF(U:U="农发5",0.14/N2906+J2906,IF(U:U="农发7",0.19/N2906+J2906,IF(U:U="农发10",0.19/N2906+J2906,IF(U:U="农发20",0.24/N2906+J2906,IF(U:U="国债1",0.05/N2906+J2906,IF(U:U="国债2",0.05/N2906+J2906,IF(U:U="国债3",0.05/N2906+J2906,IF(U:U="国开0",0,IF(U:U="农发0",0,IF(U:U="国债0",0,IF(U:U="口行0",0,0.1/N2906+J2906)))))))))))))))))))))))))</f>
        <v>2.8623489955425292</v>
      </c>
      <c r="Q2906" s="87">
        <v>2.82</v>
      </c>
      <c r="R2906" s="88">
        <f t="shared" si="134"/>
        <v>4.8548995542529116</v>
      </c>
      <c r="S2906" s="88">
        <f t="shared" si="135"/>
        <v>4.2348995542529355</v>
      </c>
      <c r="U2906" s="1" t="str">
        <f>IF(I:I="国家开发银行","国开",IF(I:I="中国进出口银行","口行",IF(I:I="中国农业发展银行","农发","国债")))&amp;IF(G:G&lt;1,"0",G2906)</f>
        <v>口行2</v>
      </c>
    </row>
    <row r="2907" spans="1:21" ht="15.95" hidden="1" customHeight="1" x14ac:dyDescent="0.25">
      <c r="A2907" s="7" t="str">
        <f>B2907</f>
        <v>209934.IB</v>
      </c>
      <c r="B2907" s="35" t="s">
        <v>1393</v>
      </c>
      <c r="C2907" s="35" t="s">
        <v>1394</v>
      </c>
      <c r="D2907" s="39">
        <v>44036</v>
      </c>
      <c r="E2907" s="39">
        <v>44039</v>
      </c>
      <c r="F2907" s="40">
        <v>100</v>
      </c>
      <c r="G2907" s="30">
        <v>0.24929999999999999</v>
      </c>
      <c r="H2907" s="29" t="s">
        <v>30</v>
      </c>
      <c r="I2907" s="29" t="s">
        <v>31</v>
      </c>
      <c r="J2907" s="30">
        <v>1.9034</v>
      </c>
      <c r="K2907" s="30">
        <v>3.18</v>
      </c>
      <c r="L2907" s="30">
        <v>1.9346000000000001</v>
      </c>
      <c r="M2907" s="30">
        <v>1.49</v>
      </c>
      <c r="N2907" s="84">
        <v>0.24929999999999999</v>
      </c>
      <c r="O2907" s="85">
        <v>1.9641999999999999</v>
      </c>
      <c r="P2907" s="86">
        <v>1.9346000000000001</v>
      </c>
      <c r="Q2907" s="87">
        <v>1.96</v>
      </c>
      <c r="R2907" s="88">
        <f t="shared" si="134"/>
        <v>-2.9599999999999849</v>
      </c>
      <c r="S2907" s="88">
        <f t="shared" si="135"/>
        <v>-2.5399999999999867</v>
      </c>
      <c r="U2907" s="1" t="str">
        <f>IF(I:I="国家开发银行","国开",IF(I:I="中国进出口银行","口行",IF(I:I="中国农业发展银行","农发","国债")))&amp;IF(G:G&lt;1,"0",G2907)</f>
        <v>国债0</v>
      </c>
    </row>
    <row r="2908" spans="1:21" ht="15.95" hidden="1" customHeight="1" x14ac:dyDescent="0.25">
      <c r="A2908" s="7" t="s">
        <v>442</v>
      </c>
      <c r="B2908" s="35" t="s">
        <v>1395</v>
      </c>
      <c r="C2908" s="35" t="s">
        <v>1396</v>
      </c>
      <c r="D2908" s="39">
        <v>44039</v>
      </c>
      <c r="E2908" s="39">
        <v>44041</v>
      </c>
      <c r="F2908" s="40">
        <v>60</v>
      </c>
      <c r="G2908" s="30">
        <v>3</v>
      </c>
      <c r="H2908" s="29" t="s">
        <v>12</v>
      </c>
      <c r="I2908" s="29" t="s">
        <v>41</v>
      </c>
      <c r="J2908" s="30">
        <v>2.9794</v>
      </c>
      <c r="K2908" s="30">
        <v>4.68</v>
      </c>
      <c r="L2908" s="30">
        <v>0</v>
      </c>
      <c r="M2908" s="30">
        <v>1.36</v>
      </c>
      <c r="N2908" s="84">
        <f>[1]!b_anal_modidura_cnbd(A2908,D2908,1)</f>
        <v>2.5379</v>
      </c>
      <c r="O2908" s="85">
        <v>2.99</v>
      </c>
      <c r="P2908" s="86">
        <v>3.0146999999999999</v>
      </c>
      <c r="Q2908" s="87">
        <v>3.02</v>
      </c>
      <c r="R2908" s="88">
        <f t="shared" si="134"/>
        <v>2.4699999999999722</v>
      </c>
      <c r="S2908" s="88">
        <f t="shared" si="135"/>
        <v>-0.53000000000000824</v>
      </c>
      <c r="U2908" s="1" t="str">
        <f>IF(I:I="国家开发银行","国开",IF(I:I="中国进出口银行","口行",IF(I:I="中国农业发展银行","农发","国债")))&amp;IF(G:G&lt;1,"0",G2908)</f>
        <v>农发3</v>
      </c>
    </row>
    <row r="2909" spans="1:21" ht="15.95" hidden="1" customHeight="1" x14ac:dyDescent="0.25">
      <c r="A2909" s="7" t="s">
        <v>579</v>
      </c>
      <c r="B2909" s="35" t="s">
        <v>1397</v>
      </c>
      <c r="C2909" s="35" t="s">
        <v>1398</v>
      </c>
      <c r="D2909" s="39">
        <v>44039</v>
      </c>
      <c r="E2909" s="39">
        <v>44041</v>
      </c>
      <c r="F2909" s="40">
        <v>60</v>
      </c>
      <c r="G2909" s="30">
        <v>5</v>
      </c>
      <c r="H2909" s="29" t="s">
        <v>12</v>
      </c>
      <c r="I2909" s="29" t="s">
        <v>41</v>
      </c>
      <c r="J2909" s="30">
        <v>3.2086999999999999</v>
      </c>
      <c r="K2909" s="30">
        <v>5.79</v>
      </c>
      <c r="L2909" s="30">
        <v>0</v>
      </c>
      <c r="M2909" s="30">
        <v>2.2599999999999998</v>
      </c>
      <c r="N2909" s="84">
        <f>[1]!b_anal_modidura_cnbd(A2909,D2909,1)</f>
        <v>4.3741000000000003</v>
      </c>
      <c r="O2909" s="85">
        <v>3.22</v>
      </c>
      <c r="P2909" s="86">
        <v>3.2406000000000001</v>
      </c>
      <c r="Q2909" s="87">
        <v>3.2349999999999999</v>
      </c>
      <c r="R2909" s="88">
        <f t="shared" si="134"/>
        <v>2.0599999999999952</v>
      </c>
      <c r="S2909" s="88">
        <f t="shared" si="135"/>
        <v>0.56000000000002714</v>
      </c>
      <c r="U2909" s="1" t="str">
        <f>IF(I:I="国家开发银行","国开",IF(I:I="中国进出口银行","口行",IF(I:I="中国农业发展银行","农发","国债")))&amp;IF(G:G&lt;1,"0",G2909)</f>
        <v>农发5</v>
      </c>
    </row>
    <row r="2910" spans="1:21" ht="15.95" hidden="1" customHeight="1" x14ac:dyDescent="0.25">
      <c r="A2910" s="7" t="s">
        <v>1329</v>
      </c>
      <c r="B2910" s="35" t="s">
        <v>1399</v>
      </c>
      <c r="C2910" s="35" t="s">
        <v>1400</v>
      </c>
      <c r="D2910" s="39">
        <v>44039</v>
      </c>
      <c r="E2910" s="39">
        <v>44041</v>
      </c>
      <c r="F2910" s="40">
        <v>30</v>
      </c>
      <c r="G2910" s="30">
        <v>10</v>
      </c>
      <c r="H2910" s="29" t="s">
        <v>12</v>
      </c>
      <c r="I2910" s="29" t="s">
        <v>41</v>
      </c>
      <c r="J2910" s="30">
        <v>3.3279000000000001</v>
      </c>
      <c r="K2910" s="30">
        <v>7.47</v>
      </c>
      <c r="L2910" s="30">
        <v>0</v>
      </c>
      <c r="M2910" s="30">
        <v>2.25</v>
      </c>
      <c r="N2910" s="84">
        <f>[1]!b_anal_modidura_cnbd(A2910,D2910,1)</f>
        <v>5.8752000000000004</v>
      </c>
      <c r="O2910" s="85">
        <v>3.4003000000000001</v>
      </c>
      <c r="P2910" s="86">
        <f>IF(U:U="国开1",0.09/N2910+J2910,IF(U:U="国开3",0.14/N2910+J2910,IF(U:U="国开5",0.24/N2910+J2910,IF(U:U="国开7",0.24/N2910+J2910,IF(U:U="国开10",0.29/N2910+J2910,IF(U:U="口行1",0.08/N2910+J2910,IF(U:U="口行2",0.08/N2910+J2910,IF(U:U="口行3",0.08/N2910+J2910,IF(U:U="口行5",0.13/N2910+J2910,IF(U:U="口行7",0.13/N2910+J2910,IF(U:U="口行10",0.18/N2910+J2910,IF(U:U="农发1",0.09/N2910+J2910,IF(U:U="农发2",0.09/N2910+J2910,IF(U:U="农发3",0.09/N2910+J2910,IF(U:U="农发5",0.14/N2910+J2910,IF(U:U="农发7",0.19/N2910+J2910,IF(U:U="农发10",0.19/N2910+J2910,IF(U:U="农发20",0.24/N2910+J2910,IF(U:U="国债1",0.05/N2910+J2910,IF(U:U="国债2",0.05/N2910+J2910,IF(U:U="国债3",0.05/N2910+J2910,IF(U:U="国开0",0,IF(U:U="农发0",0,IF(U:U="国债0",0,IF(U:U="口行0",0,0.1/N2910+J2910)))))))))))))))))))))))))</f>
        <v>3.3602393246187363</v>
      </c>
      <c r="Q2910" s="87">
        <v>3.4</v>
      </c>
      <c r="R2910" s="88">
        <f t="shared" si="134"/>
        <v>-4.0060675381263788</v>
      </c>
      <c r="S2910" s="88">
        <f t="shared" si="135"/>
        <v>-3.9760675381263599</v>
      </c>
      <c r="U2910" s="1" t="str">
        <f>IF(I:I="国家开发银行","国开",IF(I:I="中国进出口银行","口行",IF(I:I="中国农业发展银行","农发","国债")))&amp;IF(G:G&lt;1,"0",G2910)</f>
        <v>农发10</v>
      </c>
    </row>
    <row r="2911" spans="1:21" ht="15.95" hidden="1" customHeight="1" x14ac:dyDescent="0.25">
      <c r="A2911" s="7" t="s">
        <v>1320</v>
      </c>
      <c r="B2911" s="35" t="s">
        <v>1401</v>
      </c>
      <c r="C2911" s="35" t="s">
        <v>1402</v>
      </c>
      <c r="D2911" s="39">
        <v>44040</v>
      </c>
      <c r="E2911" s="39">
        <v>44041</v>
      </c>
      <c r="F2911" s="40">
        <v>700</v>
      </c>
      <c r="G2911" s="30">
        <v>10</v>
      </c>
      <c r="H2911" s="29" t="s">
        <v>12</v>
      </c>
      <c r="I2911" s="29" t="s">
        <v>31</v>
      </c>
      <c r="J2911" s="30">
        <v>2.7972000000000001</v>
      </c>
      <c r="K2911" s="30">
        <v>2.17</v>
      </c>
      <c r="L2911" s="30">
        <v>2.8820999999999999</v>
      </c>
      <c r="M2911" s="30">
        <v>4.75</v>
      </c>
      <c r="N2911" s="84">
        <f>[1]!b_anal_modidura_cnbd(A2911,D2911,1)</f>
        <v>8.5922999999999998</v>
      </c>
      <c r="O2911" s="85">
        <f>[1]!b_anal_yield_cnbd(A2911,D2911-1,1)</f>
        <v>2.99</v>
      </c>
      <c r="P2911" s="86">
        <v>2.8936999999999999</v>
      </c>
      <c r="Q2911" s="87">
        <v>3.03</v>
      </c>
      <c r="R2911" s="88">
        <f t="shared" ref="R2911:R2916" si="136">(P2911-O2911)*100</f>
        <v>-9.6300000000000274</v>
      </c>
      <c r="S2911" s="88">
        <f t="shared" ref="S2911:S2916" si="137">(P2911-Q2911)*100</f>
        <v>-13.629999999999987</v>
      </c>
      <c r="U2911" s="1" t="str">
        <f>IF(I:I="国家开发银行","国开",IF(I:I="中国进出口银行","口行",IF(I:I="中国农业发展银行","农发","国债")))&amp;IF(G:G&lt;1,"0",G2911)</f>
        <v>国债10</v>
      </c>
    </row>
    <row r="2912" spans="1:21" ht="15.95" hidden="1" customHeight="1" x14ac:dyDescent="0.25">
      <c r="A2912" s="7" t="s">
        <v>1412</v>
      </c>
      <c r="B2912" s="35" t="s">
        <v>1403</v>
      </c>
      <c r="C2912" s="35" t="s">
        <v>1413</v>
      </c>
      <c r="D2912" s="39">
        <v>44040</v>
      </c>
      <c r="E2912" s="39">
        <v>44042</v>
      </c>
      <c r="F2912" s="40">
        <v>20</v>
      </c>
      <c r="G2912" s="30">
        <v>3</v>
      </c>
      <c r="H2912" s="29" t="s">
        <v>12</v>
      </c>
      <c r="I2912" s="29" t="s">
        <v>41</v>
      </c>
      <c r="J2912" s="30">
        <v>2.7968999999999999</v>
      </c>
      <c r="K2912" s="30">
        <v>11</v>
      </c>
      <c r="L2912" s="30">
        <v>0</v>
      </c>
      <c r="M2912" s="30">
        <v>1.02</v>
      </c>
      <c r="N2912" s="84">
        <f>[1]!b_anal_modidura_cnbd(A2912,D2912,1)</f>
        <v>1.9633</v>
      </c>
      <c r="O2912" s="85">
        <f>[1]!b_anal_yield_cnbd(A2912,D2912-1,1)</f>
        <v>2.9184999999999999</v>
      </c>
      <c r="P2912" s="86">
        <v>2.8426999999999998</v>
      </c>
      <c r="Q2912" s="87">
        <v>2.89</v>
      </c>
      <c r="R2912" s="88">
        <f t="shared" si="136"/>
        <v>-7.580000000000009</v>
      </c>
      <c r="S2912" s="88">
        <f t="shared" si="137"/>
        <v>-4.7300000000000342</v>
      </c>
      <c r="U2912" s="1" t="str">
        <f>IF(I:I="国家开发银行","国开",IF(I:I="中国进出口银行","口行",IF(I:I="中国农业发展银行","农发","国债")))&amp;IF(G:G&lt;1,"0",G2912)</f>
        <v>农发3</v>
      </c>
    </row>
    <row r="2913" spans="1:21" ht="15.95" hidden="1" customHeight="1" x14ac:dyDescent="0.25">
      <c r="A2913" s="7" t="s">
        <v>1145</v>
      </c>
      <c r="B2913" s="35" t="s">
        <v>1404</v>
      </c>
      <c r="C2913" s="35" t="s">
        <v>1405</v>
      </c>
      <c r="D2913" s="39">
        <v>44040</v>
      </c>
      <c r="E2913" s="39">
        <v>44042</v>
      </c>
      <c r="F2913" s="40">
        <v>30</v>
      </c>
      <c r="G2913" s="30">
        <v>7</v>
      </c>
      <c r="H2913" s="29" t="s">
        <v>12</v>
      </c>
      <c r="I2913" s="29" t="s">
        <v>41</v>
      </c>
      <c r="J2913" s="30">
        <v>3.3679000000000001</v>
      </c>
      <c r="K2913" s="30">
        <v>6.27</v>
      </c>
      <c r="L2913" s="30">
        <v>0</v>
      </c>
      <c r="M2913" s="30">
        <v>1.38</v>
      </c>
      <c r="N2913" s="84">
        <f>[1]!b_anal_modidura_cnbd(A2913,D2913,1)</f>
        <v>6.0183</v>
      </c>
      <c r="O2913" s="85">
        <f>[1]!b_anal_yield_cnbd(A2913,D2913-1,1)</f>
        <v>3.4</v>
      </c>
      <c r="P2913" s="86">
        <v>3.3995000000000002</v>
      </c>
      <c r="Q2913" s="87">
        <v>3.43</v>
      </c>
      <c r="R2913" s="88">
        <f t="shared" si="136"/>
        <v>-4.9999999999972289E-2</v>
      </c>
      <c r="S2913" s="88">
        <f t="shared" si="137"/>
        <v>-3.0499999999999972</v>
      </c>
      <c r="U2913" s="1" t="str">
        <f>IF(I:I="国家开发银行","国开",IF(I:I="中国进出口银行","口行",IF(I:I="中国农业发展银行","农发","国债")))&amp;IF(G:G&lt;1,"0",G2913)</f>
        <v>农发7</v>
      </c>
    </row>
    <row r="2914" spans="1:21" ht="15.95" hidden="1" customHeight="1" x14ac:dyDescent="0.25">
      <c r="A2914" s="7" t="s">
        <v>717</v>
      </c>
      <c r="B2914" s="35" t="s">
        <v>1406</v>
      </c>
      <c r="C2914" s="35" t="s">
        <v>1407</v>
      </c>
      <c r="D2914" s="39">
        <v>44040</v>
      </c>
      <c r="E2914" s="39">
        <v>44042</v>
      </c>
      <c r="F2914" s="40">
        <v>60</v>
      </c>
      <c r="G2914" s="30">
        <v>1</v>
      </c>
      <c r="H2914" s="29" t="s">
        <v>266</v>
      </c>
      <c r="I2914" s="29" t="s">
        <v>15</v>
      </c>
      <c r="J2914" s="30">
        <v>2.4834000000000001</v>
      </c>
      <c r="K2914" s="30">
        <v>6.35</v>
      </c>
      <c r="L2914" s="30">
        <v>0</v>
      </c>
      <c r="M2914" s="30">
        <v>2.0299999999999998</v>
      </c>
      <c r="N2914" s="84">
        <f>[1]!b_anal_modidura_cnbd(A2914,D2914,1)</f>
        <v>0.79159999999999997</v>
      </c>
      <c r="O2914" s="85">
        <f>[1]!b_anal_yield_cnbd(A2914,D2914-1,1)</f>
        <v>2.5400999999999998</v>
      </c>
      <c r="P2914" s="86">
        <v>2.5966999999999998</v>
      </c>
      <c r="Q2914" s="87">
        <v>2.6</v>
      </c>
      <c r="R2914" s="88">
        <f t="shared" si="136"/>
        <v>5.6599999999999984</v>
      </c>
      <c r="S2914" s="88">
        <f t="shared" si="137"/>
        <v>-0.33000000000003027</v>
      </c>
      <c r="U2914" s="1" t="str">
        <f>IF(I:I="国家开发银行","国开",IF(I:I="中国进出口银行","口行",IF(I:I="中国农业发展银行","农发","国债")))&amp;IF(G:G&lt;1,"0",G2914)</f>
        <v>国开1</v>
      </c>
    </row>
    <row r="2915" spans="1:21" ht="15.95" hidden="1" customHeight="1" x14ac:dyDescent="0.25">
      <c r="A2915" s="7" t="s">
        <v>1135</v>
      </c>
      <c r="B2915" s="35" t="s">
        <v>1408</v>
      </c>
      <c r="C2915" s="35" t="s">
        <v>1409</v>
      </c>
      <c r="D2915" s="39">
        <v>44040</v>
      </c>
      <c r="E2915" s="39">
        <v>44042</v>
      </c>
      <c r="F2915" s="40">
        <v>50</v>
      </c>
      <c r="G2915" s="30">
        <v>5</v>
      </c>
      <c r="H2915" s="29" t="s">
        <v>12</v>
      </c>
      <c r="I2915" s="29" t="s">
        <v>15</v>
      </c>
      <c r="J2915" s="30">
        <v>3.1261000000000001</v>
      </c>
      <c r="K2915" s="30">
        <v>8.4600000000000009</v>
      </c>
      <c r="L2915" s="30">
        <v>0</v>
      </c>
      <c r="M2915" s="30">
        <v>32.29</v>
      </c>
      <c r="N2915" s="84">
        <f>[1]!b_anal_modidura_cnbd(A2915,D2915,1)</f>
        <v>4.4831000000000003</v>
      </c>
      <c r="O2915" s="85">
        <f>[1]!b_anal_yield_cnbd(A2915,D2915-1,1)</f>
        <v>3.1291000000000002</v>
      </c>
      <c r="P2915" s="86">
        <v>3.1796000000000002</v>
      </c>
      <c r="Q2915" s="87">
        <v>3.18</v>
      </c>
      <c r="R2915" s="88">
        <f t="shared" si="136"/>
        <v>5.0499999999999989</v>
      </c>
      <c r="S2915" s="88">
        <f t="shared" si="137"/>
        <v>-3.9999999999995595E-2</v>
      </c>
      <c r="U2915" s="1" t="str">
        <f>IF(I:I="国家开发银行","国开",IF(I:I="中国进出口银行","口行",IF(I:I="中国农业发展银行","农发","国债")))&amp;IF(G:G&lt;1,"0",G2915)</f>
        <v>国开5</v>
      </c>
    </row>
    <row r="2916" spans="1:21" ht="15.95" hidden="1" customHeight="1" x14ac:dyDescent="0.25">
      <c r="A2916" s="7" t="s">
        <v>1256</v>
      </c>
      <c r="B2916" s="35" t="s">
        <v>1410</v>
      </c>
      <c r="C2916" s="35" t="s">
        <v>1411</v>
      </c>
      <c r="D2916" s="39">
        <v>44040</v>
      </c>
      <c r="E2916" s="39">
        <v>44042</v>
      </c>
      <c r="F2916" s="40">
        <v>20</v>
      </c>
      <c r="G2916" s="30">
        <v>7</v>
      </c>
      <c r="H2916" s="29" t="s">
        <v>12</v>
      </c>
      <c r="I2916" s="29" t="s">
        <v>15</v>
      </c>
      <c r="J2916" s="30">
        <v>3.3414000000000001</v>
      </c>
      <c r="K2916" s="30">
        <v>11.05</v>
      </c>
      <c r="L2916" s="30">
        <v>0</v>
      </c>
      <c r="M2916" s="30">
        <v>4.17</v>
      </c>
      <c r="N2916" s="84">
        <f>[1]!b_anal_modidura_cnbd(A2916,D2916,1)</f>
        <v>6.0895999999999999</v>
      </c>
      <c r="O2916" s="85">
        <f>[1]!b_anal_yield_cnbd(A2916,D2916-1,1)</f>
        <v>3.39</v>
      </c>
      <c r="P2916" s="86">
        <v>3.3807999999999998</v>
      </c>
      <c r="Q2916" s="87">
        <v>3.4</v>
      </c>
      <c r="R2916" s="88">
        <f t="shared" si="136"/>
        <v>-0.9200000000000319</v>
      </c>
      <c r="S2916" s="88">
        <f t="shared" si="137"/>
        <v>-1.9200000000000106</v>
      </c>
      <c r="U2916" s="1" t="str">
        <f>IF(I:I="国家开发银行","国开",IF(I:I="中国进出口银行","口行",IF(I:I="中国农业发展银行","农发","国债")))&amp;IF(G:G&lt;1,"0",G2916)</f>
        <v>国开7</v>
      </c>
    </row>
    <row r="2917" spans="1:21" ht="15.95" hidden="1" customHeight="1" x14ac:dyDescent="0.25">
      <c r="A2917" s="7" t="s">
        <v>1423</v>
      </c>
      <c r="B2917" s="35" t="s">
        <v>1414</v>
      </c>
      <c r="C2917" s="35" t="s">
        <v>1426</v>
      </c>
      <c r="D2917" s="39">
        <v>44041</v>
      </c>
      <c r="E2917" s="39">
        <v>44049</v>
      </c>
      <c r="F2917" s="40">
        <v>100</v>
      </c>
      <c r="G2917" s="30">
        <v>3</v>
      </c>
      <c r="H2917" s="29" t="s">
        <v>12</v>
      </c>
      <c r="I2917" s="29" t="s">
        <v>15</v>
      </c>
      <c r="J2917" s="30">
        <v>2.4984000000000002</v>
      </c>
      <c r="K2917" s="30">
        <v>15.52</v>
      </c>
      <c r="L2917" s="30">
        <v>0</v>
      </c>
      <c r="M2917" s="30">
        <v>1.28</v>
      </c>
      <c r="N2917" s="84">
        <f>[1]!b_anal_modidura_cnbd(A2917,D2917,1)</f>
        <v>2.1707000000000001</v>
      </c>
      <c r="O2917" s="85">
        <f>[1]!b_anal_yield_cnbd(A2917,D2917-1,1)</f>
        <v>2.9241000000000001</v>
      </c>
      <c r="P2917" s="86">
        <f>IF(U:U="国开1",0.09/N2917+J2917,IF(U:U="国开3",0.14/N2917+J2917,IF(U:U="国开5",0.24/N2917+J2917,IF(U:U="国开7",0.24/N2917+J2917,IF(U:U="国开10",0.29/N2917+J2917,IF(U:U="口行1",0.08/N2917+J2917,IF(U:U="口行2",0.08/N2917+J2917,IF(U:U="口行3",0.08/N2917+J2917,IF(U:U="口行5",0.13/N2917+J2917,IF(U:U="口行7",0.13/N2917+J2917,IF(U:U="口行10",0.18/N2917+J2917,IF(U:U="农发1",0.09/N2917+J2917,IF(U:U="农发2",0.09/N2917+J2917,IF(U:U="农发3",0.09/N2917+J2917,IF(U:U="农发5",0.14/N2917+J2917,IF(U:U="农发7",0.19/N2917+J2917,IF(U:U="农发10",0.19/N2917+J2917,IF(U:U="农发20",0.24/N2917+J2917,IF(U:U="国债1",0.05/N2917+J2917,IF(U:U="国债2",0.05/N2917+J2917,IF(U:U="国债3",0.05/N2917+J2917,IF(U:U="国开0",0,IF(U:U="农发0",0,IF(U:U="国债0",0,IF(U:U="口行0",0,0.1/N2917+J2917)))))))))))))))))))))))))</f>
        <v>2.5628953240890038</v>
      </c>
      <c r="Q2917" s="87">
        <v>2.94</v>
      </c>
      <c r="R2917" s="88">
        <f>(P2917-O2917)*100</f>
        <v>-36.12046759109964</v>
      </c>
      <c r="S2917" s="88">
        <f>(P2917-Q2917)*100</f>
        <v>-37.710467591099615</v>
      </c>
      <c r="U2917" s="1" t="str">
        <f>IF(I:I="国家开发银行","国开",IF(I:I="中国进出口银行","口行",IF(I:I="中国农业发展银行","农发","国债")))&amp;IF(G:G&lt;1,"0",G2917)</f>
        <v>国开3</v>
      </c>
    </row>
    <row r="2918" spans="1:21" ht="15.95" hidden="1" customHeight="1" x14ac:dyDescent="0.25">
      <c r="A2918" s="7" t="s">
        <v>1221</v>
      </c>
      <c r="B2918" s="35" t="s">
        <v>1415</v>
      </c>
      <c r="C2918" s="35" t="s">
        <v>1416</v>
      </c>
      <c r="D2918" s="39">
        <v>44041</v>
      </c>
      <c r="E2918" s="39">
        <v>44046</v>
      </c>
      <c r="F2918" s="40">
        <v>60</v>
      </c>
      <c r="G2918" s="30">
        <v>1</v>
      </c>
      <c r="H2918" s="29" t="s">
        <v>266</v>
      </c>
      <c r="I2918" s="29" t="s">
        <v>41</v>
      </c>
      <c r="J2918" s="30">
        <v>2.5291999999999999</v>
      </c>
      <c r="K2918" s="30">
        <v>3.65</v>
      </c>
      <c r="L2918" s="30">
        <v>0</v>
      </c>
      <c r="M2918" s="30">
        <v>1.78</v>
      </c>
      <c r="N2918" s="84">
        <f>[1]!b_anal_modidura_cnbd(A2918,D2918,1)</f>
        <v>0.91449999999999998</v>
      </c>
      <c r="O2918" s="85">
        <f>[1]!b_anal_yield_cnbd(A2918,D2918-1,1)</f>
        <v>2.6046999999999998</v>
      </c>
      <c r="P2918" s="86">
        <f>IF(U:U="国开1",0.09/N2918+J2918,IF(U:U="国开3",0.14/N2918+J2918,IF(U:U="国开5",0.24/N2918+J2918,IF(U:U="国开7",0.24/N2918+J2918,IF(U:U="国开10",0.29/N2918+J2918,IF(U:U="口行1",0.08/N2918+J2918,IF(U:U="口行2",0.08/N2918+J2918,IF(U:U="口行3",0.08/N2918+J2918,IF(U:U="口行5",0.13/N2918+J2918,IF(U:U="口行7",0.13/N2918+J2918,IF(U:U="口行10",0.18/N2918+J2918,IF(U:U="农发1",0.09/N2918+J2918,IF(U:U="农发2",0.09/N2918+J2918,IF(U:U="农发3",0.09/N2918+J2918,IF(U:U="农发5",0.14/N2918+J2918,IF(U:U="农发7",0.19/N2918+J2918,IF(U:U="农发10",0.19/N2918+J2918,IF(U:U="农发20",0.24/N2918+J2918,IF(U:U="国债1",0.05/N2918+J2918,IF(U:U="国债2",0.05/N2918+J2918,IF(U:U="国债3",0.05/N2918+J2918,IF(U:U="国开0",0,IF(U:U="农发0",0,IF(U:U="国债0",0,IF(U:U="口行0",0,0.1/N2918+J2918)))))))))))))))))))))))))</f>
        <v>2.6276144341170036</v>
      </c>
      <c r="Q2918" s="87">
        <v>2.6175000000000002</v>
      </c>
      <c r="R2918" s="88">
        <f>(P2918-O2918)*100</f>
        <v>2.2914434117003779</v>
      </c>
      <c r="S2918" s="88">
        <f>(P2918-Q2918)*100</f>
        <v>1.0114434117003412</v>
      </c>
      <c r="U2918" s="1" t="str">
        <f>IF(I:I="国家开发银行","国开",IF(I:I="中国进出口银行","口行",IF(I:I="中国农业发展银行","农发","国债")))&amp;IF(G:G&lt;1,"0",G2918)</f>
        <v>农发1</v>
      </c>
    </row>
    <row r="2919" spans="1:21" ht="15.95" hidden="1" customHeight="1" x14ac:dyDescent="0.25">
      <c r="A2919" s="7" t="s">
        <v>1424</v>
      </c>
      <c r="B2919" s="35" t="s">
        <v>1417</v>
      </c>
      <c r="C2919" s="35" t="s">
        <v>1418</v>
      </c>
      <c r="D2919" s="39">
        <v>44041</v>
      </c>
      <c r="E2919" s="39">
        <v>44046</v>
      </c>
      <c r="F2919" s="40">
        <v>60</v>
      </c>
      <c r="G2919" s="30">
        <v>3.44</v>
      </c>
      <c r="H2919" s="29" t="s">
        <v>12</v>
      </c>
      <c r="I2919" s="29" t="s">
        <v>41</v>
      </c>
      <c r="J2919" s="30">
        <v>3.1282000000000001</v>
      </c>
      <c r="K2919" s="30">
        <v>4.43</v>
      </c>
      <c r="L2919" s="30">
        <v>0</v>
      </c>
      <c r="M2919" s="30">
        <v>2.2000000000000002</v>
      </c>
      <c r="N2919" s="84">
        <f>[1]!b_anal_modidura_cnbd(A2919,D2919,1)</f>
        <v>3.1267</v>
      </c>
      <c r="O2919" s="85">
        <f>[1]!b_anal_yield_cnbd(A2919,D2919-1,1)</f>
        <v>3.1551999999999998</v>
      </c>
      <c r="P2919" s="86">
        <f>IF(U:U="国开1",0.09/N2919+J2919,IF(U:U="国开3",0.14/N2919+J2919,IF(U:U="国开5",0.24/N2919+J2919,IF(U:U="国开7",0.24/N2919+J2919,IF(U:U="国开10",0.29/N2919+J2919,IF(U:U="口行1",0.08/N2919+J2919,IF(U:U="口行2",0.08/N2919+J2919,IF(U:U="口行3",0.08/N2919+J2919,IF(U:U="口行5",0.13/N2919+J2919,IF(U:U="口行7",0.13/N2919+J2919,IF(U:U="口行10",0.18/N2919+J2919,IF(U:U="农发1",0.09/N2919+J2919,IF(U:U="农发2",0.09/N2919+J2919,IF(U:U="农发3",0.09/N2919+J2919,IF(U:U="农发5",0.14/N2919+J2919,IF(U:U="农发7",0.19/N2919+J2919,IF(U:U="农发10",0.19/N2919+J2919,IF(U:U="农发20",0.24/N2919+J2919,IF(U:U="国债1",0.05/N2919+J2919,IF(U:U="国债2",0.05/N2919+J2919,IF(U:U="国债3",0.05/N2919+J2919,IF(U:U="国开0",0,IF(U:U="农发0",0,IF(U:U="国债0",0,IF(U:U="口行0",0,0.1/N2919+J2919)))))))))))))))))))))))))</f>
        <v>3.1601826014648031</v>
      </c>
      <c r="Q2919" s="87">
        <v>3.18</v>
      </c>
      <c r="R2919" s="88">
        <f>(P2919-O2919)*100</f>
        <v>0.49826014648033379</v>
      </c>
      <c r="S2919" s="88">
        <f>(P2919-Q2919)*100</f>
        <v>-1.9817398535197039</v>
      </c>
      <c r="U2919" s="1" t="str">
        <f>IF(I:I="国家开发银行","国开",IF(I:I="中国进出口银行","口行",IF(I:I="中国农业发展银行","农发","国债")))&amp;IF(G:G&lt;1,"0",G2919)</f>
        <v>农发3.44</v>
      </c>
    </row>
    <row r="2920" spans="1:21" ht="15.95" hidden="1" customHeight="1" x14ac:dyDescent="0.25">
      <c r="A2920" s="7" t="s">
        <v>1425</v>
      </c>
      <c r="B2920" s="35" t="s">
        <v>1419</v>
      </c>
      <c r="C2920" s="35" t="s">
        <v>1420</v>
      </c>
      <c r="D2920" s="39">
        <v>44041</v>
      </c>
      <c r="E2920" s="39">
        <v>44046</v>
      </c>
      <c r="F2920" s="40">
        <v>100</v>
      </c>
      <c r="G2920" s="30">
        <v>5.44</v>
      </c>
      <c r="H2920" s="29" t="s">
        <v>12</v>
      </c>
      <c r="I2920" s="29" t="s">
        <v>41</v>
      </c>
      <c r="J2920" s="30">
        <v>3.2683</v>
      </c>
      <c r="K2920" s="30">
        <v>4.22</v>
      </c>
      <c r="L2920" s="30">
        <v>0</v>
      </c>
      <c r="M2920" s="30">
        <v>3.29</v>
      </c>
      <c r="N2920" s="84">
        <f>[1]!b_anal_modidura_cnbd(A2920,D2920,1)</f>
        <v>4.8167</v>
      </c>
      <c r="O2920" s="85">
        <f>[1]!b_anal_yield_cnbd(A2920,D2920-1,1)</f>
        <v>3.3</v>
      </c>
      <c r="P2920" s="86">
        <f>IF(U:U="国开1",0.09/N2920+J2920,IF(U:U="国开3",0.14/N2920+J2920,IF(U:U="国开5",0.24/N2920+J2920,IF(U:U="国开7",0.24/N2920+J2920,IF(U:U="国开10",0.29/N2920+J2920,IF(U:U="口行1",0.08/N2920+J2920,IF(U:U="口行2",0.08/N2920+J2920,IF(U:U="口行3",0.08/N2920+J2920,IF(U:U="口行5",0.13/N2920+J2920,IF(U:U="口行7",0.13/N2920+J2920,IF(U:U="口行10",0.18/N2920+J2920,IF(U:U="农发1",0.09/N2920+J2920,IF(U:U="农发2",0.09/N2920+J2920,IF(U:U="农发3",0.09/N2920+J2920,IF(U:U="农发5",0.14/N2920+J2920,IF(U:U="农发7",0.19/N2920+J2920,IF(U:U="农发10",0.19/N2920+J2920,IF(U:U="农发20",0.24/N2920+J2920,IF(U:U="国债1",0.05/N2920+J2920,IF(U:U="国债2",0.05/N2920+J2920,IF(U:U="国债3",0.05/N2920+J2920,IF(U:U="国开0",0,IF(U:U="农发0",0,IF(U:U="国债0",0,IF(U:U="口行0",0,0.1/N2920+J2920)))))))))))))))))))))))))</f>
        <v>3.2890611019992941</v>
      </c>
      <c r="Q2920" s="87">
        <v>3.33</v>
      </c>
      <c r="R2920" s="88">
        <f>(P2920-O2920)*100</f>
        <v>-1.0938898000705688</v>
      </c>
      <c r="S2920" s="88">
        <f>(P2920-Q2920)*100</f>
        <v>-4.0938898000705937</v>
      </c>
      <c r="U2920" s="1" t="str">
        <f>IF(I:I="国家开发银行","国开",IF(I:I="中国进出口银行","口行",IF(I:I="中国农业发展银行","农发","国债")))&amp;IF(G:G&lt;1,"0",G2920)</f>
        <v>农发5.44</v>
      </c>
    </row>
    <row r="2921" spans="1:21" ht="15.95" hidden="1" customHeight="1" x14ac:dyDescent="0.25">
      <c r="A2921" s="7" t="s">
        <v>555</v>
      </c>
      <c r="B2921" s="35" t="s">
        <v>1421</v>
      </c>
      <c r="C2921" s="35" t="s">
        <v>1422</v>
      </c>
      <c r="D2921" s="39">
        <v>44041</v>
      </c>
      <c r="E2921" s="39">
        <v>44046</v>
      </c>
      <c r="F2921" s="40">
        <v>60</v>
      </c>
      <c r="G2921" s="30">
        <v>10</v>
      </c>
      <c r="H2921" s="29" t="s">
        <v>12</v>
      </c>
      <c r="I2921" s="29" t="s">
        <v>41</v>
      </c>
      <c r="J2921" s="30">
        <v>3.6231</v>
      </c>
      <c r="K2921" s="30">
        <v>4.04</v>
      </c>
      <c r="L2921" s="30">
        <v>0</v>
      </c>
      <c r="M2921" s="30">
        <v>1.25</v>
      </c>
      <c r="N2921" s="84">
        <f>[1]!b_anal_modidura_cnbd(A2921,D2921,1)</f>
        <v>8.1769999999999996</v>
      </c>
      <c r="O2921" s="85">
        <f>[1]!b_anal_yield_cnbd(A2921,D2921-1,1)</f>
        <v>3.61</v>
      </c>
      <c r="P2921" s="86">
        <f>IF(U:U="国开1",0.09/N2921+J2921,IF(U:U="国开3",0.14/N2921+J2921,IF(U:U="国开5",0.24/N2921+J2921,IF(U:U="国开7",0.24/N2921+J2921,IF(U:U="国开10",0.29/N2921+J2921,IF(U:U="口行1",0.08/N2921+J2921,IF(U:U="口行2",0.08/N2921+J2921,IF(U:U="口行3",0.08/N2921+J2921,IF(U:U="口行5",0.13/N2921+J2921,IF(U:U="口行7",0.13/N2921+J2921,IF(U:U="口行10",0.18/N2921+J2921,IF(U:U="农发1",0.09/N2921+J2921,IF(U:U="农发2",0.09/N2921+J2921,IF(U:U="农发3",0.09/N2921+J2921,IF(U:U="农发5",0.14/N2921+J2921,IF(U:U="农发7",0.19/N2921+J2921,IF(U:U="农发10",0.19/N2921+J2921,IF(U:U="农发20",0.24/N2921+J2921,IF(U:U="国债1",0.05/N2921+J2921,IF(U:U="国债2",0.05/N2921+J2921,IF(U:U="国债3",0.05/N2921+J2921,IF(U:U="国开0",0,IF(U:U="农发0",0,IF(U:U="国债0",0,IF(U:U="口行0",0,0.1/N2921+J2921)))))))))))))))))))))))))</f>
        <v>3.6463359055888467</v>
      </c>
      <c r="Q2921" s="87">
        <v>3.64</v>
      </c>
      <c r="R2921" s="88">
        <f>(P2921-O2921)*100</f>
        <v>3.6335905588846806</v>
      </c>
      <c r="S2921" s="88">
        <f>(P2921-Q2921)*100</f>
        <v>0.63359055888465576</v>
      </c>
      <c r="U2921" s="1" t="str">
        <f>IF(I:I="国家开发银行","国开",IF(I:I="中国进出口银行","口行",IF(I:I="中国农业发展银行","农发","国债")))&amp;IF(G:G&lt;1,"0",G2921)</f>
        <v>农发10</v>
      </c>
    </row>
    <row r="2922" spans="1:21" ht="15.95" hidden="1" customHeight="1" x14ac:dyDescent="0.25">
      <c r="A2922" s="7" t="s">
        <v>1440</v>
      </c>
      <c r="B2922" s="35" t="s">
        <v>1427</v>
      </c>
      <c r="C2922" s="35" t="s">
        <v>1428</v>
      </c>
      <c r="D2922" s="39">
        <v>44042</v>
      </c>
      <c r="E2922" s="39">
        <v>44046</v>
      </c>
      <c r="F2922" s="40">
        <v>50</v>
      </c>
      <c r="G2922" s="30">
        <v>10</v>
      </c>
      <c r="H2922" s="29" t="s">
        <v>12</v>
      </c>
      <c r="I2922" s="29" t="s">
        <v>22</v>
      </c>
      <c r="J2922" s="30">
        <v>3.2728999999999999</v>
      </c>
      <c r="K2922" s="30">
        <v>5.88</v>
      </c>
      <c r="L2922" s="30">
        <v>0</v>
      </c>
      <c r="M2922" s="30">
        <v>1.03</v>
      </c>
      <c r="N2922" s="84">
        <f>[1]!b_anal_modidura_cnbd(A2922,D2922,1)</f>
        <v>4.4550000000000001</v>
      </c>
      <c r="O2922" s="85">
        <f>[1]!b_anal_yield_cnbd(A2922,D2922-1,1)</f>
        <v>3.3201000000000001</v>
      </c>
      <c r="P2922" s="86">
        <f>IF(U:U="国开1",0.09/N2922+J2922,IF(U:U="国开3",0.14/N2922+J2922,IF(U:U="国开5",0.24/N2922+J2922,IF(U:U="国开7",0.24/N2922+J2922,IF(U:U="国开10",0.29/N2922+J2922,IF(U:U="口行1",0.08/N2922+J2922,IF(U:U="口行2",0.08/N2922+J2922,IF(U:U="口行3",0.08/N2922+J2922,IF(U:U="口行5",0.13/N2922+J2922,IF(U:U="口行7",0.13/N2922+J2922,IF(U:U="口行10",0.18/N2922+J2922,IF(U:U="农发1",0.09/N2922+J2922,IF(U:U="农发2",0.09/N2922+J2922,IF(U:U="农发3",0.09/N2922+J2922,IF(U:U="农发5",0.14/N2922+J2922,IF(U:U="农发7",0.19/N2922+J2922,IF(U:U="农发10",0.19/N2922+J2922,IF(U:U="农发20",0.24/N2922+J2922,IF(U:U="国债1",0.05/N2922+J2922,IF(U:U="国债2",0.05/N2922+J2922,IF(U:U="国债3",0.05/N2922+J2922,IF(U:U="国开0",0,IF(U:U="农发0",0,IF(U:U="国债0",0,IF(U:U="口行0",0,0.1/N2922+J2922)))))))))))))))))))))))))</f>
        <v>3.3133040404040401</v>
      </c>
      <c r="Q2922" s="87">
        <v>3.4049999999999998</v>
      </c>
      <c r="R2922" s="88">
        <f t="shared" ref="R2922:R2928" si="138">(P2922-O2922)*100</f>
        <v>-0.67959595959599106</v>
      </c>
      <c r="S2922" s="88">
        <f t="shared" ref="S2922:S2928" si="139">(P2922-Q2922)*100</f>
        <v>-9.1695959595959664</v>
      </c>
      <c r="U2922" s="1" t="str">
        <f>IF(I:I="国家开发银行","国开",IF(I:I="中国进出口银行","口行",IF(I:I="中国农业发展银行","农发","国债")))&amp;IF(G:G&lt;1,"0",G2922)</f>
        <v>口行10</v>
      </c>
    </row>
    <row r="2923" spans="1:21" ht="15.95" hidden="1" customHeight="1" x14ac:dyDescent="0.25">
      <c r="A2923" s="7" t="s">
        <v>388</v>
      </c>
      <c r="B2923" s="35" t="s">
        <v>1429</v>
      </c>
      <c r="C2923" s="35" t="s">
        <v>1442</v>
      </c>
      <c r="D2923" s="39">
        <v>44042</v>
      </c>
      <c r="E2923" s="39">
        <v>44046</v>
      </c>
      <c r="F2923" s="40">
        <v>40</v>
      </c>
      <c r="G2923" s="30">
        <v>10</v>
      </c>
      <c r="H2923" s="29" t="s">
        <v>12</v>
      </c>
      <c r="I2923" s="29" t="s">
        <v>22</v>
      </c>
      <c r="J2923" s="30">
        <v>3.6566999999999998</v>
      </c>
      <c r="K2923" s="30">
        <v>4.4000000000000004</v>
      </c>
      <c r="L2923" s="30">
        <v>0</v>
      </c>
      <c r="M2923" s="30">
        <v>7.74</v>
      </c>
      <c r="N2923" s="84">
        <f>[1]!b_anal_modidura_cnbd(A2923,D2923,1)</f>
        <v>8.0242000000000004</v>
      </c>
      <c r="O2923" s="85">
        <f>[1]!b_anal_yield_cnbd(A2923,D2923-1,1)</f>
        <v>3.6499000000000001</v>
      </c>
      <c r="P2923" s="86">
        <f>IF(U:U="国开1",0.09/N2923+J2923,IF(U:U="国开3",0.14/N2923+J2923,IF(U:U="国开5",0.24/N2923+J2923,IF(U:U="国开7",0.24/N2923+J2923,IF(U:U="国开10",0.29/N2923+J2923,IF(U:U="口行1",0.08/N2923+J2923,IF(U:U="口行2",0.08/N2923+J2923,IF(U:U="口行3",0.08/N2923+J2923,IF(U:U="口行5",0.13/N2923+J2923,IF(U:U="口行7",0.13/N2923+J2923,IF(U:U="口行10",0.18/N2923+J2923,IF(U:U="农发1",0.09/N2923+J2923,IF(U:U="农发2",0.09/N2923+J2923,IF(U:U="农发3",0.09/N2923+J2923,IF(U:U="农发5",0.14/N2923+J2923,IF(U:U="农发7",0.19/N2923+J2923,IF(U:U="农发10",0.19/N2923+J2923,IF(U:U="农发20",0.24/N2923+J2923,IF(U:U="国债1",0.05/N2923+J2923,IF(U:U="国债2",0.05/N2923+J2923,IF(U:U="国债3",0.05/N2923+J2923,IF(U:U="国开0",0,IF(U:U="农发0",0,IF(U:U="国债0",0,IF(U:U="口行0",0,0.1/N2923+J2923)))))))))))))))))))))))))</f>
        <v>3.6791321427681263</v>
      </c>
      <c r="Q2923" s="87">
        <v>3.67</v>
      </c>
      <c r="R2923" s="88">
        <f t="shared" si="138"/>
        <v>2.9232142768126135</v>
      </c>
      <c r="S2923" s="88">
        <f t="shared" si="139"/>
        <v>0.91321427681263501</v>
      </c>
      <c r="U2923" s="1" t="str">
        <f>IF(I:I="国家开发银行","国开",IF(I:I="中国进出口银行","口行",IF(I:I="中国农业发展银行","农发","国债")))&amp;IF(G:G&lt;1,"0",G2923)</f>
        <v>口行10</v>
      </c>
    </row>
    <row r="2924" spans="1:21" ht="15.95" hidden="1" customHeight="1" x14ac:dyDescent="0.25">
      <c r="A2924" s="7" t="s">
        <v>1441</v>
      </c>
      <c r="B2924" s="35" t="s">
        <v>1430</v>
      </c>
      <c r="C2924" s="35" t="s">
        <v>1431</v>
      </c>
      <c r="D2924" s="39">
        <v>44042</v>
      </c>
      <c r="E2924" s="39">
        <v>44046</v>
      </c>
      <c r="F2924" s="40">
        <v>60</v>
      </c>
      <c r="G2924" s="30">
        <v>10</v>
      </c>
      <c r="H2924" s="29" t="s">
        <v>12</v>
      </c>
      <c r="I2924" s="29" t="s">
        <v>22</v>
      </c>
      <c r="J2924" s="30">
        <v>3.0554999999999999</v>
      </c>
      <c r="K2924" s="30">
        <v>3.22</v>
      </c>
      <c r="L2924" s="30">
        <v>0</v>
      </c>
      <c r="M2924" s="30">
        <v>2.5</v>
      </c>
      <c r="N2924" s="84">
        <f>[1]!b_anal_modidura_cnbd(A2924,D2924,1)</f>
        <v>2.7363</v>
      </c>
      <c r="O2924" s="85">
        <f>[1]!b_anal_yield_cnbd(A2924,D2924-1,1)</f>
        <v>3.1004</v>
      </c>
      <c r="P2924" s="86">
        <f>IF(U:U="国开1",0.09/N2924+J2924,IF(U:U="国开3",0.14/N2924+J2924,IF(U:U="国开5",0.24/N2924+J2924,IF(U:U="国开7",0.24/N2924+J2924,IF(U:U="国开10",0.29/N2924+J2924,IF(U:U="口行1",0.08/N2924+J2924,IF(U:U="口行2",0.08/N2924+J2924,IF(U:U="口行3",0.08/N2924+J2924,IF(U:U="口行5",0.13/N2924+J2924,IF(U:U="口行7",0.13/N2924+J2924,IF(U:U="口行10",0.18/N2924+J2924,IF(U:U="农发1",0.09/N2924+J2924,IF(U:U="农发2",0.09/N2924+J2924,IF(U:U="农发3",0.09/N2924+J2924,IF(U:U="农发5",0.14/N2924+J2924,IF(U:U="农发7",0.19/N2924+J2924,IF(U:U="农发10",0.19/N2924+J2924,IF(U:U="农发20",0.24/N2924+J2924,IF(U:U="国债1",0.05/N2924+J2924,IF(U:U="国债2",0.05/N2924+J2924,IF(U:U="国债3",0.05/N2924+J2924,IF(U:U="国开0",0,IF(U:U="农发0",0,IF(U:U="国债0",0,IF(U:U="口行0",0,0.1/N2924+J2924)))))))))))))))))))))))))</f>
        <v>3.1212822607170265</v>
      </c>
      <c r="Q2924" s="87">
        <v>3.23</v>
      </c>
      <c r="R2924" s="88">
        <f t="shared" si="138"/>
        <v>2.088226071702648</v>
      </c>
      <c r="S2924" s="88">
        <f t="shared" si="139"/>
        <v>-10.871773928297346</v>
      </c>
      <c r="U2924" s="1" t="str">
        <f>IF(I:I="国家开发银行","国开",IF(I:I="中国进出口银行","口行",IF(I:I="中国农业发展银行","农发","国债")))&amp;IF(G:G&lt;1,"0",G2924)</f>
        <v>口行10</v>
      </c>
    </row>
    <row r="2925" spans="1:21" ht="15.95" hidden="1" customHeight="1" x14ac:dyDescent="0.25">
      <c r="A2925" s="7" t="s">
        <v>1320</v>
      </c>
      <c r="B2925" s="35" t="s">
        <v>1432</v>
      </c>
      <c r="C2925" s="35" t="s">
        <v>1433</v>
      </c>
      <c r="D2925" s="39">
        <v>44042</v>
      </c>
      <c r="E2925" s="39">
        <v>44043</v>
      </c>
      <c r="F2925" s="40">
        <v>700</v>
      </c>
      <c r="G2925" s="30">
        <v>10</v>
      </c>
      <c r="H2925" s="29" t="s">
        <v>12</v>
      </c>
      <c r="I2925" s="29" t="s">
        <v>31</v>
      </c>
      <c r="J2925" s="30">
        <v>2.8500999999999999</v>
      </c>
      <c r="K2925" s="30">
        <v>2.15</v>
      </c>
      <c r="L2925" s="30">
        <v>2.9622000000000002</v>
      </c>
      <c r="M2925" s="30">
        <v>6.08</v>
      </c>
      <c r="N2925" s="84">
        <f>[1]!b_anal_modidura_cnbd(A2925,D2925,1)</f>
        <v>8.5838000000000001</v>
      </c>
      <c r="O2925" s="85">
        <f>[1]!b_anal_yield_cnbd(A2925,D2925-1,1)</f>
        <v>3.05</v>
      </c>
      <c r="P2925" s="86">
        <v>2.9738000000000002</v>
      </c>
      <c r="Q2925" s="87">
        <v>3.03</v>
      </c>
      <c r="R2925" s="88">
        <f t="shared" si="138"/>
        <v>-7.6199999999999601</v>
      </c>
      <c r="S2925" s="88">
        <f t="shared" si="139"/>
        <v>-5.6199999999999584</v>
      </c>
      <c r="U2925" s="1" t="str">
        <f>IF(I:I="国家开发银行","国开",IF(I:I="中国进出口银行","口行",IF(I:I="中国农业发展银行","农发","国债")))&amp;IF(G:G&lt;1,"0",G2925)</f>
        <v>国债10</v>
      </c>
    </row>
    <row r="2926" spans="1:21" ht="15.95" hidden="1" customHeight="1" x14ac:dyDescent="0.25">
      <c r="A2926" s="7" t="s">
        <v>1284</v>
      </c>
      <c r="B2926" s="35" t="s">
        <v>1434</v>
      </c>
      <c r="C2926" s="35" t="s">
        <v>1435</v>
      </c>
      <c r="D2926" s="39">
        <v>44042</v>
      </c>
      <c r="E2926" s="39">
        <v>44046</v>
      </c>
      <c r="F2926" s="40">
        <v>50</v>
      </c>
      <c r="G2926" s="30">
        <v>5</v>
      </c>
      <c r="H2926" s="29" t="s">
        <v>12</v>
      </c>
      <c r="I2926" s="29" t="s">
        <v>15</v>
      </c>
      <c r="J2926" s="30">
        <v>3.2113999999999998</v>
      </c>
      <c r="K2926" s="30">
        <v>6.84</v>
      </c>
      <c r="L2926" s="30">
        <v>0</v>
      </c>
      <c r="M2926" s="30">
        <v>1.63</v>
      </c>
      <c r="N2926" s="84">
        <f>[1]!b_anal_modidura_cnbd(A2926,D2926,1)</f>
        <v>4.4974999999999996</v>
      </c>
      <c r="O2926" s="85">
        <f>[1]!b_anal_yield_cnbd(A2926,D2926-1,1)</f>
        <v>3.2301000000000002</v>
      </c>
      <c r="P2926" s="86">
        <f>IF(U:U="国开1",0.09/N2926+J2926,IF(U:U="国开3",0.14/N2926+J2926,IF(U:U="国开5",0.24/N2926+J2926,IF(U:U="国开7",0.24/N2926+J2926,IF(U:U="国开10",0.29/N2926+J2926,IF(U:U="口行1",0.08/N2926+J2926,IF(U:U="口行2",0.08/N2926+J2926,IF(U:U="口行3",0.08/N2926+J2926,IF(U:U="口行5",0.13/N2926+J2926,IF(U:U="口行7",0.13/N2926+J2926,IF(U:U="口行10",0.18/N2926+J2926,IF(U:U="农发1",0.09/N2926+J2926,IF(U:U="农发2",0.09/N2926+J2926,IF(U:U="农发3",0.09/N2926+J2926,IF(U:U="农发5",0.14/N2926+J2926,IF(U:U="农发7",0.19/N2926+J2926,IF(U:U="农发10",0.19/N2926+J2926,IF(U:U="农发20",0.24/N2926+J2926,IF(U:U="国债1",0.05/N2926+J2926,IF(U:U="国债2",0.05/N2926+J2926,IF(U:U="国债3",0.05/N2926+J2926,IF(U:U="国开0",0,IF(U:U="农发0",0,IF(U:U="国债0",0,IF(U:U="口行0",0,0.1/N2926+J2926)))))))))))))))))))))))))</f>
        <v>3.264762979433018</v>
      </c>
      <c r="Q2926" s="87">
        <v>3.26</v>
      </c>
      <c r="R2926" s="88">
        <f t="shared" si="138"/>
        <v>3.4662979433017771</v>
      </c>
      <c r="S2926" s="88">
        <f t="shared" si="139"/>
        <v>0.47629794330181774</v>
      </c>
      <c r="U2926" s="1" t="str">
        <f>IF(I:I="国家开发银行","国开",IF(I:I="中国进出口银行","口行",IF(I:I="中国农业发展银行","农发","国债")))&amp;IF(G:G&lt;1,"0",G2926)</f>
        <v>国开5</v>
      </c>
    </row>
    <row r="2927" spans="1:21" ht="15.95" hidden="1" customHeight="1" x14ac:dyDescent="0.25">
      <c r="A2927" s="7" t="s">
        <v>1106</v>
      </c>
      <c r="B2927" s="35" t="s">
        <v>1436</v>
      </c>
      <c r="C2927" s="35" t="s">
        <v>1437</v>
      </c>
      <c r="D2927" s="39">
        <v>44042</v>
      </c>
      <c r="E2927" s="39">
        <v>44046</v>
      </c>
      <c r="F2927" s="40">
        <v>170</v>
      </c>
      <c r="G2927" s="30">
        <v>10</v>
      </c>
      <c r="H2927" s="29" t="s">
        <v>12</v>
      </c>
      <c r="I2927" s="29" t="s">
        <v>15</v>
      </c>
      <c r="J2927" s="30">
        <v>3.4171999999999998</v>
      </c>
      <c r="K2927" s="30">
        <v>3.3</v>
      </c>
      <c r="L2927" s="30">
        <v>0</v>
      </c>
      <c r="M2927" s="30">
        <v>2.25</v>
      </c>
      <c r="N2927" s="84">
        <f>[1]!b_anal_modidura_cnbd(A2927,D2927,1)</f>
        <v>8.3310999999999993</v>
      </c>
      <c r="O2927" s="85">
        <f>[1]!b_anal_yield_cnbd(A2927,D2927-1,1)</f>
        <v>3.42</v>
      </c>
      <c r="P2927" s="86">
        <f>IF(U:U="国开1",0.09/N2927+J2927,IF(U:U="国开3",0.14/N2927+J2927,IF(U:U="国开5",0.24/N2927+J2927,IF(U:U="国开7",0.24/N2927+J2927,IF(U:U="国开10",0.29/N2927+J2927,IF(U:U="口行1",0.08/N2927+J2927,IF(U:U="口行2",0.08/N2927+J2927,IF(U:U="口行3",0.08/N2927+J2927,IF(U:U="口行5",0.13/N2927+J2927,IF(U:U="口行7",0.13/N2927+J2927,IF(U:U="口行10",0.18/N2927+J2927,IF(U:U="农发1",0.09/N2927+J2927,IF(U:U="农发2",0.09/N2927+J2927,IF(U:U="农发3",0.09/N2927+J2927,IF(U:U="农发5",0.14/N2927+J2927,IF(U:U="农发7",0.19/N2927+J2927,IF(U:U="农发10",0.19/N2927+J2927,IF(U:U="农发20",0.24/N2927+J2927,IF(U:U="国债1",0.05/N2927+J2927,IF(U:U="国债2",0.05/N2927+J2927,IF(U:U="国债3",0.05/N2927+J2927,IF(U:U="国开0",0,IF(U:U="农发0",0,IF(U:U="国债0",0,IF(U:U="口行0",0,0.1/N2927+J2927)))))))))))))))))))))))))</f>
        <v>3.4520093289001452</v>
      </c>
      <c r="Q2927" s="87">
        <v>3.4449999999999998</v>
      </c>
      <c r="R2927" s="88">
        <f t="shared" si="138"/>
        <v>3.2009328900145295</v>
      </c>
      <c r="S2927" s="88">
        <f t="shared" si="139"/>
        <v>0.7009328900145384</v>
      </c>
      <c r="U2927" s="1" t="str">
        <f>IF(I:I="国家开发银行","国开",IF(I:I="中国进出口银行","口行",IF(I:I="中国农业发展银行","农发","国债")))&amp;IF(G:G&lt;1,"0",G2927)</f>
        <v>国开10</v>
      </c>
    </row>
    <row r="2928" spans="1:21" ht="15.95" hidden="1" customHeight="1" x14ac:dyDescent="0.25">
      <c r="A2928" s="7" t="s">
        <v>1438</v>
      </c>
      <c r="B2928" s="35" t="s">
        <v>1438</v>
      </c>
      <c r="C2928" s="35" t="s">
        <v>1439</v>
      </c>
      <c r="D2928" s="39">
        <v>44042</v>
      </c>
      <c r="E2928" s="39">
        <v>44046</v>
      </c>
      <c r="F2928" s="40">
        <v>30</v>
      </c>
      <c r="G2928" s="30">
        <v>20</v>
      </c>
      <c r="H2928" s="29" t="s">
        <v>12</v>
      </c>
      <c r="I2928" s="29" t="s">
        <v>15</v>
      </c>
      <c r="J2928" s="30">
        <v>3.9</v>
      </c>
      <c r="K2928" s="30">
        <v>9.4</v>
      </c>
      <c r="L2928" s="30">
        <v>0</v>
      </c>
      <c r="M2928" s="30">
        <v>1.52</v>
      </c>
      <c r="N2928" s="84">
        <v>13.5</v>
      </c>
      <c r="O2928" s="85">
        <v>3.9327999999999999</v>
      </c>
      <c r="P2928" s="86">
        <v>3.9</v>
      </c>
      <c r="Q2928" s="87">
        <v>3.83</v>
      </c>
      <c r="R2928" s="88">
        <f t="shared" si="138"/>
        <v>-3.279999999999994</v>
      </c>
      <c r="S2928" s="88">
        <f t="shared" si="139"/>
        <v>6.999999999999984</v>
      </c>
      <c r="U2928" s="1" t="str">
        <f>IF(I:I="国家开发银行","国开",IF(I:I="中国进出口银行","口行",IF(I:I="中国农业发展银行","农发","国债")))&amp;IF(G:G&lt;1,"0",G2928)</f>
        <v>国开20</v>
      </c>
    </row>
    <row r="2929" spans="1:21" ht="15.95" hidden="1" customHeight="1" x14ac:dyDescent="0.25">
      <c r="A2929" s="7" t="s">
        <v>6161</v>
      </c>
      <c r="B2929" s="35" t="s">
        <v>6161</v>
      </c>
      <c r="C2929" s="35" t="s">
        <v>6162</v>
      </c>
      <c r="D2929" s="39">
        <v>44043</v>
      </c>
      <c r="E2929" s="39">
        <v>44046</v>
      </c>
      <c r="F2929" s="40">
        <v>30</v>
      </c>
      <c r="G2929" s="30">
        <v>5</v>
      </c>
      <c r="H2929" s="29" t="s">
        <v>12</v>
      </c>
      <c r="I2929" s="29" t="s">
        <v>15</v>
      </c>
      <c r="J2929" s="30">
        <v>2.99</v>
      </c>
      <c r="K2929" s="30">
        <v>6.77</v>
      </c>
      <c r="L2929" s="30">
        <v>0</v>
      </c>
      <c r="M2929" s="30">
        <v>5.5</v>
      </c>
      <c r="N2929" s="84">
        <v>4.6435000000000004</v>
      </c>
      <c r="O2929" s="85">
        <v>3.2551000000000001</v>
      </c>
      <c r="P2929" s="86">
        <f>IF(U:U="国开1",0.09/N2929+J2929,IF(U:U="国开3",0.14/N2929+J2929,IF(U:U="国开5",0.24/N2929+J2929,IF(U:U="国开7",0.24/N2929+J2929,IF(U:U="国开10",0.29/N2929+J2929,IF(U:U="口行1",0.08/N2929+J2929,IF(U:U="口行2",0.08/N2929+J2929,IF(U:U="口行3",0.08/N2929+J2929,IF(U:U="口行5",0.13/N2929+J2929,IF(U:U="口行7",0.13/N2929+J2929,IF(U:U="口行10",0.18/N2929+J2929,IF(U:U="农发1",0.09/N2929+J2929,IF(U:U="农发2",0.09/N2929+J2929,IF(U:U="农发3",0.09/N2929+J2929,IF(U:U="农发5",0.14/N2929+J2929,IF(U:U="农发7",0.19/N2929+J2929,IF(U:U="农发10",0.19/N2929+J2929,IF(U:U="农发20",0.24/N2929+J2929,IF(U:U="国债1",0.05/N2929+J2929,IF(U:U="国债2",0.05/N2929+J2929,IF(U:U="国债3",0.05/N2929+J2929,IF(U:U="国开0",0,IF(U:U="农发0",0,IF(U:U="国债0",0,IF(U:U="口行0",0,0.1/N2929+J2929)))))))))))))))))))))))))</f>
        <v>3.0416851512867451</v>
      </c>
      <c r="Q2929" s="87">
        <v>3.27</v>
      </c>
      <c r="R2929" s="88">
        <f t="shared" ref="R2929:R2936" si="140">(P2929-O2929)*100</f>
        <v>-21.341484871325498</v>
      </c>
      <c r="S2929" s="88">
        <f t="shared" ref="S2929:S2936" si="141">(P2929-Q2929)*100</f>
        <v>-22.831484871325493</v>
      </c>
      <c r="U2929" s="1" t="str">
        <f>IF(I:I="国家开发银行","国开",IF(I:I="中国进出口银行","口行",IF(I:I="中国农业发展银行","农发","国债")))&amp;IF(G:G&lt;1,"0",G2929)</f>
        <v>国开5</v>
      </c>
    </row>
    <row r="2930" spans="1:21" ht="15.95" hidden="1" customHeight="1" x14ac:dyDescent="0.25">
      <c r="A2930" s="7" t="s">
        <v>6163</v>
      </c>
      <c r="B2930" s="35" t="s">
        <v>6163</v>
      </c>
      <c r="C2930" s="35" t="s">
        <v>6164</v>
      </c>
      <c r="D2930" s="39">
        <v>44043</v>
      </c>
      <c r="E2930" s="39">
        <v>44046</v>
      </c>
      <c r="F2930" s="40">
        <v>20</v>
      </c>
      <c r="G2930" s="30">
        <v>7</v>
      </c>
      <c r="H2930" s="29" t="s">
        <v>12</v>
      </c>
      <c r="I2930" s="29" t="s">
        <v>15</v>
      </c>
      <c r="J2930" s="30">
        <v>3.25</v>
      </c>
      <c r="K2930" s="30">
        <v>7.39</v>
      </c>
      <c r="L2930" s="30">
        <v>0</v>
      </c>
      <c r="M2930" s="30">
        <v>7.5</v>
      </c>
      <c r="N2930" s="84">
        <v>6.0491000000000001</v>
      </c>
      <c r="O2930" s="85">
        <v>3.44</v>
      </c>
      <c r="P2930" s="86">
        <f>IF(U:U="国开1",0.09/N2930+J2930,IF(U:U="国开3",0.14/N2930+J2930,IF(U:U="国开5",0.24/N2930+J2930,IF(U:U="国开7",0.24/N2930+J2930,IF(U:U="国开10",0.29/N2930+J2930,IF(U:U="口行1",0.08/N2930+J2930,IF(U:U="口行2",0.08/N2930+J2930,IF(U:U="口行3",0.08/N2930+J2930,IF(U:U="口行5",0.13/N2930+J2930,IF(U:U="口行7",0.13/N2930+J2930,IF(U:U="口行10",0.18/N2930+J2930,IF(U:U="农发1",0.09/N2930+J2930,IF(U:U="农发2",0.09/N2930+J2930,IF(U:U="农发3",0.09/N2930+J2930,IF(U:U="农发5",0.14/N2930+J2930,IF(U:U="农发7",0.19/N2930+J2930,IF(U:U="农发10",0.19/N2930+J2930,IF(U:U="农发20",0.24/N2930+J2930,IF(U:U="国债1",0.05/N2930+J2930,IF(U:U="国债2",0.05/N2930+J2930,IF(U:U="国债3",0.05/N2930+J2930,IF(U:U="国开0",0,IF(U:U="农发0",0,IF(U:U="国债0",0,IF(U:U="口行0",0,0.1/N2930+J2930)))))))))))))))))))))))))</f>
        <v>3.2896753236018581</v>
      </c>
      <c r="Q2930" s="87">
        <v>3.46</v>
      </c>
      <c r="R2930" s="88">
        <f t="shared" si="140"/>
        <v>-15.032467639814184</v>
      </c>
      <c r="S2930" s="88">
        <f t="shared" si="141"/>
        <v>-17.032467639814186</v>
      </c>
      <c r="U2930" s="1" t="str">
        <f>IF(I:I="国家开发银行","国开",IF(I:I="中国进出口银行","口行",IF(I:I="中国农业发展银行","农发","国债")))&amp;IF(G:G&lt;1,"0",G2930)</f>
        <v>国开7</v>
      </c>
    </row>
    <row r="2931" spans="1:21" ht="15.95" hidden="1" customHeight="1" x14ac:dyDescent="0.25">
      <c r="A2931" s="7" t="s">
        <v>1389</v>
      </c>
      <c r="B2931" s="35" t="s">
        <v>6165</v>
      </c>
      <c r="C2931" s="35" t="s">
        <v>6166</v>
      </c>
      <c r="D2931" s="39">
        <v>44043</v>
      </c>
      <c r="E2931" s="39">
        <v>44046</v>
      </c>
      <c r="F2931" s="40">
        <v>60</v>
      </c>
      <c r="G2931" s="30">
        <v>1</v>
      </c>
      <c r="H2931" s="29" t="s">
        <v>266</v>
      </c>
      <c r="I2931" s="29" t="s">
        <v>22</v>
      </c>
      <c r="J2931" s="30">
        <v>2.5794999999999999</v>
      </c>
      <c r="K2931" s="30">
        <v>3.75</v>
      </c>
      <c r="L2931" s="30">
        <v>0</v>
      </c>
      <c r="M2931" s="30">
        <v>1.06</v>
      </c>
      <c r="N2931" s="84">
        <v>0.9667</v>
      </c>
      <c r="O2931" s="85">
        <v>2.6175000000000002</v>
      </c>
      <c r="P2931" s="86">
        <v>2.6623000000000001</v>
      </c>
      <c r="Q2931" s="87">
        <v>2.65</v>
      </c>
      <c r="R2931" s="88">
        <f t="shared" si="140"/>
        <v>4.4799999999999951</v>
      </c>
      <c r="S2931" s="88">
        <f t="shared" si="141"/>
        <v>1.23000000000002</v>
      </c>
      <c r="U2931" s="1" t="str">
        <f>IF(I:I="国家开发银行","国开",IF(I:I="中国进出口银行","口行",IF(I:I="中国农业发展银行","农发","国债")))&amp;IF(G:G&lt;1,"0",G2931)</f>
        <v>口行1</v>
      </c>
    </row>
    <row r="2932" spans="1:21" ht="15.95" hidden="1" customHeight="1" x14ac:dyDescent="0.25">
      <c r="A2932" s="7" t="s">
        <v>483</v>
      </c>
      <c r="B2932" s="35" t="s">
        <v>6167</v>
      </c>
      <c r="C2932" s="35" t="s">
        <v>6168</v>
      </c>
      <c r="D2932" s="39">
        <v>44043</v>
      </c>
      <c r="E2932" s="39">
        <v>44046</v>
      </c>
      <c r="F2932" s="40">
        <v>50</v>
      </c>
      <c r="G2932" s="30">
        <v>2</v>
      </c>
      <c r="H2932" s="29" t="s">
        <v>12</v>
      </c>
      <c r="I2932" s="29" t="s">
        <v>22</v>
      </c>
      <c r="J2932" s="30">
        <v>2.8841000000000001</v>
      </c>
      <c r="K2932" s="30">
        <v>3.32</v>
      </c>
      <c r="L2932" s="30">
        <v>0</v>
      </c>
      <c r="M2932" s="30">
        <v>2.36</v>
      </c>
      <c r="N2932" s="84">
        <v>1.6209</v>
      </c>
      <c r="O2932" s="85">
        <v>2.87</v>
      </c>
      <c r="P2932" s="86">
        <v>2.9335</v>
      </c>
      <c r="Q2932" s="87">
        <v>2.91</v>
      </c>
      <c r="R2932" s="88">
        <f t="shared" si="140"/>
        <v>6.349999999999989</v>
      </c>
      <c r="S2932" s="88">
        <f t="shared" si="141"/>
        <v>2.3499999999999854</v>
      </c>
      <c r="U2932" s="1" t="str">
        <f>IF(I:I="国家开发银行","国开",IF(I:I="中国进出口银行","口行",IF(I:I="中国农业发展银行","农发","国债")))&amp;IF(G:G&lt;1,"0",G2932)</f>
        <v>口行2</v>
      </c>
    </row>
    <row r="2933" spans="1:21" ht="15.95" hidden="1" customHeight="1" x14ac:dyDescent="0.25">
      <c r="A2933" s="7" t="s">
        <v>6169</v>
      </c>
      <c r="B2933" s="35" t="s">
        <v>6169</v>
      </c>
      <c r="C2933" s="35" t="s">
        <v>6170</v>
      </c>
      <c r="D2933" s="39">
        <v>44043</v>
      </c>
      <c r="E2933" s="39">
        <v>44046</v>
      </c>
      <c r="F2933" s="40">
        <v>200</v>
      </c>
      <c r="G2933" s="30">
        <v>0.24929999999999999</v>
      </c>
      <c r="H2933" s="29" t="s">
        <v>30</v>
      </c>
      <c r="I2933" s="29" t="s">
        <v>31</v>
      </c>
      <c r="J2933" s="30">
        <v>1.9361999999999999</v>
      </c>
      <c r="K2933" s="30">
        <v>2</v>
      </c>
      <c r="L2933" s="30">
        <v>0</v>
      </c>
      <c r="M2933" s="30">
        <v>1.91</v>
      </c>
      <c r="N2933" s="84">
        <v>0.24929999999999999</v>
      </c>
      <c r="O2933" s="85">
        <v>1.9799</v>
      </c>
      <c r="P2933" s="86">
        <v>1.9994000000000001</v>
      </c>
      <c r="Q2933" s="87">
        <v>1.98</v>
      </c>
      <c r="R2933" s="88">
        <f t="shared" si="140"/>
        <v>1.9500000000000073</v>
      </c>
      <c r="S2933" s="88">
        <f t="shared" si="141"/>
        <v>1.9400000000000084</v>
      </c>
      <c r="U2933" s="1" t="str">
        <f>IF(I:I="国家开发银行","国开",IF(I:I="中国进出口银行","口行",IF(I:I="中国农业发展银行","农发","国债")))&amp;IF(G:G&lt;1,"0",G2933)</f>
        <v>国债0</v>
      </c>
    </row>
    <row r="2934" spans="1:21" ht="15.95" hidden="1" customHeight="1" x14ac:dyDescent="0.25">
      <c r="A2934" s="7" t="s">
        <v>6171</v>
      </c>
      <c r="B2934" s="35" t="s">
        <v>6171</v>
      </c>
      <c r="C2934" s="35" t="s">
        <v>6172</v>
      </c>
      <c r="D2934" s="39">
        <v>44046</v>
      </c>
      <c r="E2934" s="39">
        <v>44048</v>
      </c>
      <c r="F2934" s="40">
        <v>40</v>
      </c>
      <c r="G2934" s="30">
        <v>3</v>
      </c>
      <c r="H2934" s="29" t="s">
        <v>12</v>
      </c>
      <c r="I2934" s="29" t="s">
        <v>41</v>
      </c>
      <c r="J2934" s="114">
        <f>[1]!b_info_couponrate(A2934)</f>
        <v>3.06</v>
      </c>
      <c r="K2934" s="30">
        <v>5.54</v>
      </c>
      <c r="L2934" s="30">
        <v>0</v>
      </c>
      <c r="M2934" s="30">
        <v>4.0999999999999996</v>
      </c>
      <c r="N2934" s="84">
        <v>2.5253999999999999</v>
      </c>
      <c r="O2934" s="85">
        <v>3.09</v>
      </c>
      <c r="P2934" s="86">
        <v>3.0956000000000001</v>
      </c>
      <c r="Q2934" s="87">
        <v>3.09</v>
      </c>
      <c r="R2934" s="88">
        <f t="shared" si="140"/>
        <v>0.56000000000002714</v>
      </c>
      <c r="S2934" s="88">
        <f t="shared" si="141"/>
        <v>0.56000000000002714</v>
      </c>
      <c r="U2934" s="1" t="str">
        <f>IF(I:I="国家开发银行","国开",IF(I:I="中国进出口银行","口行",IF(I:I="中国农业发展银行","农发","国债")))&amp;IF(G:G&lt;1,"0",G2934)</f>
        <v>农发3</v>
      </c>
    </row>
    <row r="2935" spans="1:21" ht="15.95" hidden="1" customHeight="1" x14ac:dyDescent="0.25">
      <c r="A2935" s="7" t="s">
        <v>579</v>
      </c>
      <c r="B2935" s="35" t="s">
        <v>6173</v>
      </c>
      <c r="C2935" s="35" t="s">
        <v>6174</v>
      </c>
      <c r="D2935" s="39">
        <v>44046</v>
      </c>
      <c r="E2935" s="39">
        <v>44048</v>
      </c>
      <c r="F2935" s="40">
        <v>60</v>
      </c>
      <c r="G2935" s="30">
        <v>5</v>
      </c>
      <c r="H2935" s="29" t="s">
        <v>12</v>
      </c>
      <c r="I2935" s="29" t="s">
        <v>41</v>
      </c>
      <c r="J2935" s="30">
        <v>3.3218000000000001</v>
      </c>
      <c r="K2935" s="30">
        <v>4.07</v>
      </c>
      <c r="L2935" s="30">
        <v>0</v>
      </c>
      <c r="M2935" s="30">
        <v>1</v>
      </c>
      <c r="N2935" s="84">
        <f>[1]!b_anal_modidura_cnbd(A2935,D2935-3,1)</f>
        <v>4.3586999999999998</v>
      </c>
      <c r="O2935" s="85">
        <f>[1]!b_anal_yield_cnbd(A2935,D2935-3,1)</f>
        <v>3.34</v>
      </c>
      <c r="P2935" s="86">
        <v>3.3538999999999999</v>
      </c>
      <c r="Q2935" s="87">
        <v>3.36</v>
      </c>
      <c r="R2935" s="88">
        <f t="shared" si="140"/>
        <v>1.3900000000000023</v>
      </c>
      <c r="S2935" s="88">
        <f t="shared" si="141"/>
        <v>-0.60999999999999943</v>
      </c>
      <c r="U2935" s="1" t="str">
        <f>IF(I:I="国家开发银行","国开",IF(I:I="中国进出口银行","口行",IF(I:I="中国农业发展银行","农发","国债")))&amp;IF(G:G&lt;1,"0",G2935)</f>
        <v>农发5</v>
      </c>
    </row>
    <row r="2936" spans="1:21" ht="15.95" hidden="1" customHeight="1" x14ac:dyDescent="0.25">
      <c r="A2936" s="7" t="s">
        <v>6177</v>
      </c>
      <c r="B2936" s="35" t="s">
        <v>6175</v>
      </c>
      <c r="C2936" s="35" t="s">
        <v>6176</v>
      </c>
      <c r="D2936" s="39">
        <v>44046</v>
      </c>
      <c r="E2936" s="39">
        <v>44048</v>
      </c>
      <c r="F2936" s="40">
        <v>30</v>
      </c>
      <c r="G2936" s="30">
        <v>10</v>
      </c>
      <c r="H2936" s="29" t="s">
        <v>12</v>
      </c>
      <c r="I2936" s="29" t="s">
        <v>41</v>
      </c>
      <c r="J2936" s="30">
        <v>3.4331999999999998</v>
      </c>
      <c r="K2936" s="30">
        <v>5.93</v>
      </c>
      <c r="L2936" s="30">
        <v>0</v>
      </c>
      <c r="M2936" s="30">
        <v>8.5299999999999994</v>
      </c>
      <c r="N2936" s="84">
        <f>[1]!b_anal_modidura_cnbd(A2936,D2936-3,1)</f>
        <v>5.5217999999999998</v>
      </c>
      <c r="O2936" s="85">
        <f>[1]!b_anal_yield_cnbd(A2936,D2936-3,1)</f>
        <v>3.4538000000000002</v>
      </c>
      <c r="P2936" s="86">
        <f>IF(U:U="国开1",0.09/N2936+J2936,IF(U:U="国开3",0.14/N2936+J2936,IF(U:U="国开5",0.24/N2936+J2936,IF(U:U="国开7",0.24/N2936+J2936,IF(U:U="国开10",0.29/N2936+J2936,IF(U:U="口行1",0.08/N2936+J2936,IF(U:U="口行2",0.08/N2936+J2936,IF(U:U="口行3",0.08/N2936+J2936,IF(U:U="口行5",0.13/N2936+J2936,IF(U:U="口行7",0.13/N2936+J2936,IF(U:U="口行10",0.18/N2936+J2936,IF(U:U="农发1",0.09/N2936+J2936,IF(U:U="农发2",0.09/N2936+J2936,IF(U:U="农发3",0.09/N2936+J2936,IF(U:U="农发5",0.14/N2936+J2936,IF(U:U="农发7",0.19/N2936+J2936,IF(U:U="农发10",0.19/N2936+J2936,IF(U:U="农发20",0.24/N2936+J2936,IF(U:U="国债1",0.05/N2936+J2936,IF(U:U="国债2",0.05/N2936+J2936,IF(U:U="国债3",0.05/N2936+J2936,IF(U:U="国开0",0,IF(U:U="农发0",0,IF(U:U="国债0",0,IF(U:U="口行0",0,0.1/N2936+J2936)))))))))))))))))))))))))</f>
        <v>3.4676090695063202</v>
      </c>
      <c r="Q2936" s="87">
        <v>3.46</v>
      </c>
      <c r="R2936" s="88">
        <f t="shared" si="140"/>
        <v>1.3809069506319993</v>
      </c>
      <c r="S2936" s="88">
        <f t="shared" si="141"/>
        <v>0.76090695063202318</v>
      </c>
      <c r="U2936" s="1" t="str">
        <f>IF(I:I="国家开发银行","国开",IF(I:I="中国进出口银行","口行",IF(I:I="中国农业发展银行","农发","国债")))&amp;IF(G:G&lt;1,"0",G2936)</f>
        <v>农发10</v>
      </c>
    </row>
    <row r="2937" spans="1:21" ht="15.95" hidden="1" customHeight="1" x14ac:dyDescent="0.25">
      <c r="A2937" s="7" t="s">
        <v>6178</v>
      </c>
      <c r="B2937" s="35" t="s">
        <v>6178</v>
      </c>
      <c r="C2937" s="35" t="s">
        <v>6179</v>
      </c>
      <c r="D2937" s="39">
        <v>44047</v>
      </c>
      <c r="E2937" s="39">
        <v>44050</v>
      </c>
      <c r="F2937" s="40">
        <v>55</v>
      </c>
      <c r="G2937" s="30">
        <v>3</v>
      </c>
      <c r="H2937" s="29" t="s">
        <v>12</v>
      </c>
      <c r="I2937" s="29" t="s">
        <v>15</v>
      </c>
      <c r="J2937" s="114">
        <f>[1]!b_info_couponrate(A2937)</f>
        <v>3</v>
      </c>
      <c r="K2937" s="30">
        <v>4.96</v>
      </c>
      <c r="L2937" s="30">
        <v>0</v>
      </c>
      <c r="M2937" s="30">
        <v>2.94</v>
      </c>
      <c r="N2937" s="84">
        <v>2.5495999999999999</v>
      </c>
      <c r="O2937" s="85">
        <v>3.0263</v>
      </c>
      <c r="P2937" s="86">
        <v>3.0548999999999999</v>
      </c>
      <c r="Q2937" s="87">
        <v>3.02</v>
      </c>
      <c r="R2937" s="88">
        <f>(P2937-O2937)*100</f>
        <v>2.8599999999999959</v>
      </c>
      <c r="S2937" s="88">
        <f>(P2937-Q2937)*100</f>
        <v>3.4899999999999931</v>
      </c>
      <c r="U2937" s="1" t="str">
        <f>IF(I:I="国家开发银行","国开",IF(I:I="中国进出口银行","口行",IF(I:I="中国农业发展银行","农发","国债")))&amp;IF(G:G&lt;1,"0",G2937)</f>
        <v>国开3</v>
      </c>
    </row>
    <row r="2938" spans="1:21" ht="15.95" hidden="1" customHeight="1" x14ac:dyDescent="0.25">
      <c r="A2938" s="7" t="s">
        <v>1135</v>
      </c>
      <c r="B2938" s="35" t="s">
        <v>6180</v>
      </c>
      <c r="C2938" s="35" t="s">
        <v>6181</v>
      </c>
      <c r="D2938" s="39">
        <v>44047</v>
      </c>
      <c r="E2938" s="39">
        <v>44050</v>
      </c>
      <c r="F2938" s="40">
        <v>51.5</v>
      </c>
      <c r="G2938" s="30">
        <v>5</v>
      </c>
      <c r="H2938" s="29" t="s">
        <v>12</v>
      </c>
      <c r="I2938" s="29" t="s">
        <v>15</v>
      </c>
      <c r="J2938" s="30">
        <v>3.2136999999999998</v>
      </c>
      <c r="K2938" s="30">
        <v>6.56</v>
      </c>
      <c r="L2938" s="30">
        <v>0</v>
      </c>
      <c r="M2938" s="30">
        <v>1.35</v>
      </c>
      <c r="N2938" s="84">
        <f>[1]!b_anal_modidura_cnbd(A2938,D2938-1,1)</f>
        <v>4.4630999999999998</v>
      </c>
      <c r="O2938" s="85">
        <f>[1]!b_anal_yield_cnbd(A2938,D2938-1,1)</f>
        <v>3.27</v>
      </c>
      <c r="P2938" s="86">
        <f>IF(U:U="国开1",0.09/N2938+J2938,IF(U:U="国开3",0.14/N2938+J2938,IF(U:U="国开5",0.24/N2938+J2938,IF(U:U="国开7",0.24/N2938+J2938,IF(U:U="国开10",0.29/N2938+J2938,IF(U:U="口行1",0.08/N2938+J2938,IF(U:U="口行2",0.08/N2938+J2938,IF(U:U="口行3",0.08/N2938+J2938,IF(U:U="口行5",0.13/N2938+J2938,IF(U:U="口行7",0.13/N2938+J2938,IF(U:U="口行10",0.18/N2938+J2938,IF(U:U="农发1",0.09/N2938+J2938,IF(U:U="农发2",0.09/N2938+J2938,IF(U:U="农发3",0.09/N2938+J2938,IF(U:U="农发5",0.14/N2938+J2938,IF(U:U="农发7",0.19/N2938+J2938,IF(U:U="农发10",0.19/N2938+J2938,IF(U:U="农发20",0.24/N2938+J2938,IF(U:U="国债1",0.05/N2938+J2938,IF(U:U="国债2",0.05/N2938+J2938,IF(U:U="国债3",0.05/N2938+J2938,IF(U:U="国开0",0,IF(U:U="农发0",0,IF(U:U="国债0",0,IF(U:U="口行0",0,0.1/N2938+J2938)))))))))))))))))))))))))</f>
        <v>3.2674742824494185</v>
      </c>
      <c r="Q2938" s="87">
        <v>3.27</v>
      </c>
      <c r="R2938" s="88">
        <f>(P2938-O2938)*100</f>
        <v>-0.25257175505815077</v>
      </c>
      <c r="S2938" s="88">
        <f>(P2938-Q2938)*100</f>
        <v>-0.25257175505815077</v>
      </c>
      <c r="U2938" s="1" t="str">
        <f>IF(I:I="国家开发银行","国开",IF(I:I="中国进出口银行","口行",IF(I:I="中国农业发展银行","农发","国债")))&amp;IF(G:G&lt;1,"0",G2938)</f>
        <v>国开5</v>
      </c>
    </row>
    <row r="2939" spans="1:21" ht="15.95" hidden="1" customHeight="1" x14ac:dyDescent="0.25">
      <c r="A2939" s="7" t="s">
        <v>1256</v>
      </c>
      <c r="B2939" s="35" t="s">
        <v>6182</v>
      </c>
      <c r="C2939" s="35" t="s">
        <v>6183</v>
      </c>
      <c r="D2939" s="39">
        <v>44047</v>
      </c>
      <c r="E2939" s="39">
        <v>44050</v>
      </c>
      <c r="F2939" s="40">
        <v>21</v>
      </c>
      <c r="G2939" s="30">
        <v>7</v>
      </c>
      <c r="H2939" s="29" t="s">
        <v>12</v>
      </c>
      <c r="I2939" s="29" t="s">
        <v>15</v>
      </c>
      <c r="J2939" s="30">
        <v>3.3925999999999998</v>
      </c>
      <c r="K2939" s="30">
        <v>12.6</v>
      </c>
      <c r="L2939" s="30">
        <v>0</v>
      </c>
      <c r="M2939" s="30">
        <v>6.44</v>
      </c>
      <c r="N2939" s="84">
        <f>[1]!b_anal_modidura_cnbd(A2939,D2939-1,1)</f>
        <v>6.0704000000000002</v>
      </c>
      <c r="O2939" s="85">
        <f>[1]!b_anal_yield_cnbd(A2939,D2939-1,1)</f>
        <v>3.46</v>
      </c>
      <c r="P2939" s="86">
        <f>IF(U:U="国开1",0.09/N2939+J2939,IF(U:U="国开3",0.14/N2939+J2939,IF(U:U="国开5",0.24/N2939+J2939,IF(U:U="国开7",0.24/N2939+J2939,IF(U:U="国开10",0.29/N2939+J2939,IF(U:U="口行1",0.08/N2939+J2939,IF(U:U="口行2",0.08/N2939+J2939,IF(U:U="口行3",0.08/N2939+J2939,IF(U:U="口行5",0.13/N2939+J2939,IF(U:U="口行7",0.13/N2939+J2939,IF(U:U="口行10",0.18/N2939+J2939,IF(U:U="农发1",0.09/N2939+J2939,IF(U:U="农发2",0.09/N2939+J2939,IF(U:U="农发3",0.09/N2939+J2939,IF(U:U="农发5",0.14/N2939+J2939,IF(U:U="农发7",0.19/N2939+J2939,IF(U:U="农发10",0.19/N2939+J2939,IF(U:U="农发20",0.24/N2939+J2939,IF(U:U="国债1",0.05/N2939+J2939,IF(U:U="国债2",0.05/N2939+J2939,IF(U:U="国债3",0.05/N2939+J2939,IF(U:U="国开0",0,IF(U:U="农发0",0,IF(U:U="国债0",0,IF(U:U="口行0",0,0.1/N2939+J2939)))))))))))))))))))))))))</f>
        <v>3.4321361096468106</v>
      </c>
      <c r="Q2939" s="87">
        <v>3.44</v>
      </c>
      <c r="R2939" s="88">
        <f>(P2939-O2939)*100</f>
        <v>-2.7863890353189369</v>
      </c>
      <c r="S2939" s="88">
        <f>(P2939-Q2939)*100</f>
        <v>-0.78638903531893511</v>
      </c>
      <c r="U2939" s="1" t="str">
        <f>IF(I:I="国家开发银行","国开",IF(I:I="中国进出口银行","口行",IF(I:I="中国农业发展银行","农发","国债")))&amp;IF(G:G&lt;1,"0",G2939)</f>
        <v>国开7</v>
      </c>
    </row>
    <row r="2940" spans="1:21" ht="15.95" hidden="1" customHeight="1" x14ac:dyDescent="0.25">
      <c r="A2940" s="7" t="s">
        <v>325</v>
      </c>
      <c r="B2940" s="35" t="s">
        <v>6184</v>
      </c>
      <c r="C2940" s="35" t="s">
        <v>6185</v>
      </c>
      <c r="D2940" s="39">
        <v>44047</v>
      </c>
      <c r="E2940" s="39">
        <v>44049</v>
      </c>
      <c r="F2940" s="40">
        <v>40</v>
      </c>
      <c r="G2940" s="30">
        <v>2</v>
      </c>
      <c r="H2940" s="29" t="s">
        <v>12</v>
      </c>
      <c r="I2940" s="29" t="s">
        <v>41</v>
      </c>
      <c r="J2940" s="30">
        <v>2.8542999999999998</v>
      </c>
      <c r="K2940" s="30">
        <v>5.08</v>
      </c>
      <c r="L2940" s="30">
        <v>0</v>
      </c>
      <c r="M2940" s="30">
        <v>2.57</v>
      </c>
      <c r="N2940" s="84">
        <f>[1]!b_anal_modidura_cnbd(A2940,D2940-1,1)</f>
        <v>1.5387</v>
      </c>
      <c r="O2940" s="85">
        <f>[1]!b_anal_yield_cnbd(A2940,D2940-1,1)</f>
        <v>2.9034</v>
      </c>
      <c r="P2940" s="86">
        <f>IF(U:U="国开1",0.09/N2940+J2940,IF(U:U="国开3",0.14/N2940+J2940,IF(U:U="国开5",0.24/N2940+J2940,IF(U:U="国开7",0.24/N2940+J2940,IF(U:U="国开10",0.29/N2940+J2940,IF(U:U="口行1",0.08/N2940+J2940,IF(U:U="口行2",0.08/N2940+J2940,IF(U:U="口行3",0.08/N2940+J2940,IF(U:U="口行5",0.13/N2940+J2940,IF(U:U="口行7",0.13/N2940+J2940,IF(U:U="口行10",0.18/N2940+J2940,IF(U:U="农发1",0.09/N2940+J2940,IF(U:U="农发2",0.09/N2940+J2940,IF(U:U="农发3",0.09/N2940+J2940,IF(U:U="农发5",0.14/N2940+J2940,IF(U:U="农发7",0.19/N2940+J2940,IF(U:U="农发10",0.19/N2940+J2940,IF(U:U="农发20",0.24/N2940+J2940,IF(U:U="国债1",0.05/N2940+J2940,IF(U:U="国债2",0.05/N2940+J2940,IF(U:U="国债3",0.05/N2940+J2940,IF(U:U="国开0",0,IF(U:U="农发0",0,IF(U:U="国债0",0,IF(U:U="口行0",0,0.1/N2940+J2940)))))))))))))))))))))))))</f>
        <v>2.9127909339052445</v>
      </c>
      <c r="Q2940" s="87">
        <v>2.91</v>
      </c>
      <c r="R2940" s="88">
        <f>(P2940-O2940)*100</f>
        <v>0.93909339052444807</v>
      </c>
      <c r="S2940" s="88">
        <f>(P2940-Q2940)*100</f>
        <v>0.27909339052443194</v>
      </c>
      <c r="U2940" s="1" t="str">
        <f>IF(I:I="国家开发银行","国开",IF(I:I="中国进出口银行","口行",IF(I:I="中国农业发展银行","农发","国债")))&amp;IF(G:G&lt;1,"0",G2940)</f>
        <v>农发2</v>
      </c>
    </row>
    <row r="2941" spans="1:21" ht="15.95" hidden="1" customHeight="1" x14ac:dyDescent="0.25">
      <c r="A2941" s="7" t="s">
        <v>1145</v>
      </c>
      <c r="B2941" s="35" t="s">
        <v>6186</v>
      </c>
      <c r="C2941" s="35" t="s">
        <v>6187</v>
      </c>
      <c r="D2941" s="39">
        <v>44047</v>
      </c>
      <c r="E2941" s="39">
        <v>44049</v>
      </c>
      <c r="F2941" s="40">
        <v>40</v>
      </c>
      <c r="G2941" s="30">
        <v>7</v>
      </c>
      <c r="H2941" s="29" t="s">
        <v>12</v>
      </c>
      <c r="I2941" s="29" t="s">
        <v>41</v>
      </c>
      <c r="J2941" s="30">
        <v>3.4093</v>
      </c>
      <c r="K2941" s="30">
        <v>5.12</v>
      </c>
      <c r="L2941" s="30">
        <v>0</v>
      </c>
      <c r="M2941" s="30">
        <v>1.72</v>
      </c>
      <c r="N2941" s="84">
        <f>[1]!b_anal_modidura_cnbd(A2941,D2941-1,1)</f>
        <v>5.9978999999999996</v>
      </c>
      <c r="O2941" s="85">
        <f>[1]!b_anal_yield_cnbd(A2941,D2941-1,1)</f>
        <v>3.4710000000000001</v>
      </c>
      <c r="P2941" s="86">
        <f>IF(U:U="国开1",0.09/N2941+J2941,IF(U:U="国开3",0.14/N2941+J2941,IF(U:U="国开5",0.24/N2941+J2941,IF(U:U="国开7",0.24/N2941+J2941,IF(U:U="国开10",0.29/N2941+J2941,IF(U:U="口行1",0.08/N2941+J2941,IF(U:U="口行2",0.08/N2941+J2941,IF(U:U="口行3",0.08/N2941+J2941,IF(U:U="口行5",0.13/N2941+J2941,IF(U:U="口行7",0.13/N2941+J2941,IF(U:U="口行10",0.18/N2941+J2941,IF(U:U="农发1",0.09/N2941+J2941,IF(U:U="农发2",0.09/N2941+J2941,IF(U:U="农发3",0.09/N2941+J2941,IF(U:U="农发5",0.14/N2941+J2941,IF(U:U="农发7",0.19/N2941+J2941,IF(U:U="农发10",0.19/N2941+J2941,IF(U:U="农发20",0.24/N2941+J2941,IF(U:U="国债1",0.05/N2941+J2941,IF(U:U="国债2",0.05/N2941+J2941,IF(U:U="国债3",0.05/N2941+J2941,IF(U:U="国开0",0,IF(U:U="农发0",0,IF(U:U="国债0",0,IF(U:U="口行0",0,0.1/N2941+J2941)))))))))))))))))))))))))</f>
        <v>3.4409777538805248</v>
      </c>
      <c r="Q2941" s="87">
        <v>3.45</v>
      </c>
      <c r="R2941" s="88">
        <f>(P2941-O2941)*100</f>
        <v>-3.0022246119475238</v>
      </c>
      <c r="S2941" s="88">
        <f>(P2941-Q2941)*100</f>
        <v>-0.90222461194753301</v>
      </c>
      <c r="U2941" s="1" t="str">
        <f>IF(I:I="国家开发银行","国开",IF(I:I="中国进出口银行","口行",IF(I:I="中国农业发展银行","农发","国债")))&amp;IF(G:G&lt;1,"0",G2941)</f>
        <v>农发7</v>
      </c>
    </row>
    <row r="2942" spans="1:21" ht="15.95" hidden="1" customHeight="1" x14ac:dyDescent="0.25">
      <c r="A2942" s="7" t="s">
        <v>1211</v>
      </c>
      <c r="B2942" s="35" t="s">
        <v>6190</v>
      </c>
      <c r="C2942" s="35" t="s">
        <v>6191</v>
      </c>
      <c r="D2942" s="39">
        <v>44048</v>
      </c>
      <c r="E2942" s="39">
        <v>44049</v>
      </c>
      <c r="F2942" s="40">
        <v>660</v>
      </c>
      <c r="G2942" s="30">
        <v>3</v>
      </c>
      <c r="H2942" s="29" t="s">
        <v>12</v>
      </c>
      <c r="I2942" s="29" t="s">
        <v>31</v>
      </c>
      <c r="J2942" s="30">
        <v>2.6032999999999999</v>
      </c>
      <c r="K2942" s="30">
        <v>1.87</v>
      </c>
      <c r="L2942" s="30">
        <v>2.6621000000000001</v>
      </c>
      <c r="M2942" s="30">
        <v>1.46</v>
      </c>
      <c r="N2942" s="84">
        <f>[1]!b_anal_modidura_cnbd(A2942,D2942-1,1)</f>
        <v>2.7692999999999999</v>
      </c>
      <c r="O2942" s="85">
        <f>[1]!b_anal_yield_cnbd(A2942,D2942-1,1)</f>
        <v>2.58</v>
      </c>
      <c r="P2942" s="86">
        <v>2.6802000000000001</v>
      </c>
      <c r="Q2942" s="87">
        <v>2.6</v>
      </c>
      <c r="R2942" s="88">
        <f t="shared" ref="R2942:R2947" si="142">(P2942-O2942)*100</f>
        <v>10.020000000000007</v>
      </c>
      <c r="S2942" s="88">
        <f t="shared" ref="S2942:S2947" si="143">(P2942-Q2942)*100</f>
        <v>8.0200000000000049</v>
      </c>
      <c r="U2942" s="1" t="str">
        <f>IF(I:I="国家开发银行","国开",IF(I:I="中国进出口银行","口行",IF(I:I="中国农业发展银行","农发","国债")))&amp;IF(G:G&lt;1,"0",G2942)</f>
        <v>国债3</v>
      </c>
    </row>
    <row r="2943" spans="1:21" ht="15.95" hidden="1" customHeight="1" x14ac:dyDescent="0.25">
      <c r="A2943" s="7" t="s">
        <v>850</v>
      </c>
      <c r="B2943" s="35" t="s">
        <v>6192</v>
      </c>
      <c r="C2943" s="35" t="s">
        <v>6193</v>
      </c>
      <c r="D2943" s="39">
        <v>44048</v>
      </c>
      <c r="E2943" s="39">
        <v>44049</v>
      </c>
      <c r="F2943" s="40">
        <v>660</v>
      </c>
      <c r="G2943" s="30">
        <v>7</v>
      </c>
      <c r="H2943" s="29" t="s">
        <v>12</v>
      </c>
      <c r="I2943" s="29" t="s">
        <v>31</v>
      </c>
      <c r="J2943" s="114">
        <v>2.9618000000000002</v>
      </c>
      <c r="K2943" s="30">
        <v>1.92</v>
      </c>
      <c r="L2943" s="30">
        <v>3.0169000000000001</v>
      </c>
      <c r="M2943" s="30">
        <v>46</v>
      </c>
      <c r="N2943" s="84">
        <f>[1]!b_anal_modidura_cnbd(A2943,D2943-1,1)</f>
        <v>6.0923999999999996</v>
      </c>
      <c r="O2943" s="85">
        <f>[1]!b_anal_yield_cnbd(A2943,D2943-1,1)</f>
        <v>2.9849999999999999</v>
      </c>
      <c r="P2943" s="86">
        <v>3.0333000000000001</v>
      </c>
      <c r="Q2943" s="87">
        <v>2.9849999999999999</v>
      </c>
      <c r="R2943" s="88">
        <f t="shared" si="142"/>
        <v>4.8300000000000232</v>
      </c>
      <c r="S2943" s="88">
        <f t="shared" si="143"/>
        <v>4.8300000000000232</v>
      </c>
      <c r="U2943" s="1" t="str">
        <f>IF(I:I="国家开发银行","国开",IF(I:I="中国进出口银行","口行",IF(I:I="中国农业发展银行","农发","国债")))&amp;IF(G:G&lt;1,"0",G2943)</f>
        <v>国债7</v>
      </c>
    </row>
    <row r="2944" spans="1:21" ht="15.95" hidden="1" customHeight="1" x14ac:dyDescent="0.25">
      <c r="A2944" s="7" t="s">
        <v>1221</v>
      </c>
      <c r="B2944" s="35" t="s">
        <v>6194</v>
      </c>
      <c r="C2944" s="35" t="s">
        <v>6195</v>
      </c>
      <c r="D2944" s="39">
        <v>44048</v>
      </c>
      <c r="E2944" s="39">
        <v>44050</v>
      </c>
      <c r="F2944" s="40">
        <v>60</v>
      </c>
      <c r="G2944" s="30">
        <v>1</v>
      </c>
      <c r="H2944" s="29" t="s">
        <v>266</v>
      </c>
      <c r="I2944" s="29" t="s">
        <v>41</v>
      </c>
      <c r="J2944" s="30">
        <v>2.5257999999999998</v>
      </c>
      <c r="K2944" s="30">
        <v>5.13</v>
      </c>
      <c r="L2944" s="30">
        <v>0</v>
      </c>
      <c r="M2944" s="30">
        <v>1.59</v>
      </c>
      <c r="N2944" s="84">
        <f>[1]!b_anal_modidura_cnbd(A2944,D2944-1,1)</f>
        <v>0.89870000000000005</v>
      </c>
      <c r="O2944" s="85">
        <f>[1]!b_anal_yield_cnbd(A2944,D2944-1,1)</f>
        <v>2.64</v>
      </c>
      <c r="P2944" s="86">
        <f>IF(U:U="国开1",0.09/N2944+J2944,IF(U:U="国开3",0.14/N2944+J2944,IF(U:U="国开5",0.24/N2944+J2944,IF(U:U="国开7",0.24/N2944+J2944,IF(U:U="国开10",0.29/N2944+J2944,IF(U:U="口行1",0.08/N2944+J2944,IF(U:U="口行2",0.08/N2944+J2944,IF(U:U="口行3",0.08/N2944+J2944,IF(U:U="口行5",0.13/N2944+J2944,IF(U:U="口行7",0.13/N2944+J2944,IF(U:U="口行10",0.18/N2944+J2944,IF(U:U="农发1",0.09/N2944+J2944,IF(U:U="农发2",0.09/N2944+J2944,IF(U:U="农发3",0.09/N2944+J2944,IF(U:U="农发5",0.14/N2944+J2944,IF(U:U="农发7",0.19/N2944+J2944,IF(U:U="农发10",0.19/N2944+J2944,IF(U:U="农发20",0.24/N2944+J2944,IF(U:U="国债1",0.05/N2944+J2944,IF(U:U="国债2",0.05/N2944+J2944,IF(U:U="国债3",0.05/N2944+J2944,IF(U:U="国开0",0,IF(U:U="农发0",0,IF(U:U="国债0",0,IF(U:U="口行0",0,0.1/N2944+J2944)))))))))))))))))))))))))</f>
        <v>2.6259446533882271</v>
      </c>
      <c r="Q2944" s="87">
        <v>2.65</v>
      </c>
      <c r="R2944" s="88">
        <f t="shared" si="142"/>
        <v>-1.405534661177299</v>
      </c>
      <c r="S2944" s="88">
        <f t="shared" si="143"/>
        <v>-2.4055346611772777</v>
      </c>
      <c r="U2944" s="1" t="str">
        <f>IF(I:I="国家开发银行","国开",IF(I:I="中国进出口银行","口行",IF(I:I="中国农业发展银行","农发","国债")))&amp;IF(G:G&lt;1,"0",G2944)</f>
        <v>农发1</v>
      </c>
    </row>
    <row r="2945" spans="1:21" ht="15.95" hidden="1" customHeight="1" x14ac:dyDescent="0.25">
      <c r="A2945" s="7" t="s">
        <v>1424</v>
      </c>
      <c r="B2945" s="35" t="s">
        <v>6196</v>
      </c>
      <c r="C2945" s="35" t="s">
        <v>6197</v>
      </c>
      <c r="D2945" s="39">
        <v>44048</v>
      </c>
      <c r="E2945" s="39">
        <v>44050</v>
      </c>
      <c r="F2945" s="40">
        <v>30</v>
      </c>
      <c r="G2945" s="30">
        <v>7</v>
      </c>
      <c r="H2945" s="29" t="s">
        <v>12</v>
      </c>
      <c r="I2945" s="29" t="s">
        <v>41</v>
      </c>
      <c r="J2945" s="30">
        <v>3.1854</v>
      </c>
      <c r="K2945" s="30">
        <v>5.86</v>
      </c>
      <c r="L2945" s="30">
        <v>0</v>
      </c>
      <c r="M2945" s="30">
        <v>3.7</v>
      </c>
      <c r="N2945" s="84">
        <f>[1]!b_anal_modidura_cnbd(A2945,D2945-1,1)</f>
        <v>3.1091000000000002</v>
      </c>
      <c r="O2945" s="85">
        <f>[1]!b_anal_yield_cnbd(A2945,D2945-1,1)</f>
        <v>3.2504</v>
      </c>
      <c r="P2945" s="86">
        <f>IF(U:U="国开1",0.09/N2945+J2945,IF(U:U="国开3",0.14/N2945+J2945,IF(U:U="国开5",0.24/N2945+J2945,IF(U:U="国开7",0.24/N2945+J2945,IF(U:U="国开10",0.29/N2945+J2945,IF(U:U="口行1",0.08/N2945+J2945,IF(U:U="口行2",0.08/N2945+J2945,IF(U:U="口行3",0.08/N2945+J2945,IF(U:U="口行5",0.13/N2945+J2945,IF(U:U="口行7",0.13/N2945+J2945,IF(U:U="口行10",0.18/N2945+J2945,IF(U:U="农发1",0.09/N2945+J2945,IF(U:U="农发2",0.09/N2945+J2945,IF(U:U="农发3",0.09/N2945+J2945,IF(U:U="农发5",0.14/N2945+J2945,IF(U:U="农发7",0.19/N2945+J2945,IF(U:U="农发10",0.19/N2945+J2945,IF(U:U="农发20",0.24/N2945+J2945,IF(U:U="国债1",0.05/N2945+J2945,IF(U:U="国债2",0.05/N2945+J2945,IF(U:U="国债3",0.05/N2945+J2945,IF(U:U="国开0",0,IF(U:U="农发0",0,IF(U:U="国债0",0,IF(U:U="口行0",0,0.1/N2945+J2945)))))))))))))))))))))))))</f>
        <v>3.2465109324241741</v>
      </c>
      <c r="Q2945" s="87">
        <v>3.24</v>
      </c>
      <c r="R2945" s="88">
        <f t="shared" si="142"/>
        <v>-0.38890675758258553</v>
      </c>
      <c r="S2945" s="88">
        <f t="shared" si="143"/>
        <v>0.65109324241738875</v>
      </c>
      <c r="U2945" s="1" t="str">
        <f>IF(I:I="国家开发银行","国开",IF(I:I="中国进出口银行","口行",IF(I:I="中国农业发展银行","农发","国债")))&amp;IF(G:G&lt;1,"0",G2945)</f>
        <v>农发7</v>
      </c>
    </row>
    <row r="2946" spans="1:21" ht="15.95" hidden="1" customHeight="1" x14ac:dyDescent="0.25">
      <c r="A2946" s="7" t="s">
        <v>555</v>
      </c>
      <c r="B2946" s="35" t="s">
        <v>6198</v>
      </c>
      <c r="C2946" s="35" t="s">
        <v>6199</v>
      </c>
      <c r="D2946" s="39">
        <v>44048</v>
      </c>
      <c r="E2946" s="39">
        <v>44050</v>
      </c>
      <c r="F2946" s="40">
        <v>60</v>
      </c>
      <c r="G2946" s="30">
        <v>10</v>
      </c>
      <c r="H2946" s="29" t="s">
        <v>12</v>
      </c>
      <c r="I2946" s="29" t="s">
        <v>41</v>
      </c>
      <c r="J2946" s="30">
        <v>3.7</v>
      </c>
      <c r="K2946" s="30">
        <v>3.74</v>
      </c>
      <c r="L2946" s="30">
        <v>0</v>
      </c>
      <c r="M2946" s="30">
        <v>7.53</v>
      </c>
      <c r="N2946" s="84">
        <f>[1]!b_anal_modidura_cnbd(A2946,D2946-1,1)</f>
        <v>8.1555999999999997</v>
      </c>
      <c r="O2946" s="85">
        <f>[1]!b_anal_yield_cnbd(A2946,D2946-1,1)</f>
        <v>3.69</v>
      </c>
      <c r="P2946" s="86">
        <f>IF(U:U="国开1",0.09/N2946+J2946,IF(U:U="国开3",0.14/N2946+J2946,IF(U:U="国开5",0.24/N2946+J2946,IF(U:U="国开7",0.24/N2946+J2946,IF(U:U="国开10",0.29/N2946+J2946,IF(U:U="口行1",0.08/N2946+J2946,IF(U:U="口行2",0.08/N2946+J2946,IF(U:U="口行3",0.08/N2946+J2946,IF(U:U="口行5",0.13/N2946+J2946,IF(U:U="口行7",0.13/N2946+J2946,IF(U:U="口行10",0.18/N2946+J2946,IF(U:U="农发1",0.09/N2946+J2946,IF(U:U="农发2",0.09/N2946+J2946,IF(U:U="农发3",0.09/N2946+J2946,IF(U:U="农发5",0.14/N2946+J2946,IF(U:U="农发7",0.19/N2946+J2946,IF(U:U="农发10",0.19/N2946+J2946,IF(U:U="农发20",0.24/N2946+J2946,IF(U:U="国债1",0.05/N2946+J2946,IF(U:U="国债2",0.05/N2946+J2946,IF(U:U="国债3",0.05/N2946+J2946,IF(U:U="国开0",0,IF(U:U="农发0",0,IF(U:U="国债0",0,IF(U:U="口行0",0,0.1/N2946+J2946)))))))))))))))))))))))))</f>
        <v>3.7232968757663447</v>
      </c>
      <c r="Q2946" s="87">
        <v>3.71</v>
      </c>
      <c r="R2946" s="88">
        <f t="shared" si="142"/>
        <v>3.3296875766344769</v>
      </c>
      <c r="S2946" s="88">
        <f t="shared" si="143"/>
        <v>1.3296875766344751</v>
      </c>
      <c r="U2946" s="1" t="str">
        <f>IF(I:I="国家开发银行","国开",IF(I:I="中国进出口银行","口行",IF(I:I="中国农业发展银行","农发","国债")))&amp;IF(G:G&lt;1,"0",G2946)</f>
        <v>农发10</v>
      </c>
    </row>
    <row r="2947" spans="1:21" ht="15.95" hidden="1" customHeight="1" x14ac:dyDescent="0.25">
      <c r="A2947" s="7" t="s">
        <v>1425</v>
      </c>
      <c r="B2947" s="35" t="s">
        <v>6200</v>
      </c>
      <c r="C2947" s="35" t="s">
        <v>6201</v>
      </c>
      <c r="D2947" s="39">
        <v>44048</v>
      </c>
      <c r="E2947" s="39">
        <v>44050</v>
      </c>
      <c r="F2947" s="40">
        <v>100</v>
      </c>
      <c r="G2947" s="30">
        <v>10</v>
      </c>
      <c r="H2947" s="29" t="s">
        <v>12</v>
      </c>
      <c r="I2947" s="29" t="s">
        <v>41</v>
      </c>
      <c r="J2947" s="30">
        <v>3.3062</v>
      </c>
      <c r="K2947" s="30">
        <v>3.07</v>
      </c>
      <c r="L2947" s="30">
        <v>0</v>
      </c>
      <c r="M2947" s="30">
        <v>5</v>
      </c>
      <c r="N2947" s="84">
        <f>[1]!b_anal_modidura_cnbd(A2947,D2947-1,1)</f>
        <v>4.7980999999999998</v>
      </c>
      <c r="O2947" s="85">
        <f>[1]!b_anal_yield_cnbd(A2947,D2947-1,1)</f>
        <v>3.37</v>
      </c>
      <c r="P2947" s="86">
        <f>IF(U:U="国开1",0.09/N2947+J2947,IF(U:U="国开3",0.14/N2947+J2947,IF(U:U="国开5",0.24/N2947+J2947,IF(U:U="国开7",0.24/N2947+J2947,IF(U:U="国开10",0.29/N2947+J2947,IF(U:U="口行1",0.08/N2947+J2947,IF(U:U="口行2",0.08/N2947+J2947,IF(U:U="口行3",0.08/N2947+J2947,IF(U:U="口行5",0.13/N2947+J2947,IF(U:U="口行7",0.13/N2947+J2947,IF(U:U="口行10",0.18/N2947+J2947,IF(U:U="农发1",0.09/N2947+J2947,IF(U:U="农发2",0.09/N2947+J2947,IF(U:U="农发3",0.09/N2947+J2947,IF(U:U="农发5",0.14/N2947+J2947,IF(U:U="农发7",0.19/N2947+J2947,IF(U:U="农发10",0.19/N2947+J2947,IF(U:U="农发20",0.24/N2947+J2947,IF(U:U="国债1",0.05/N2947+J2947,IF(U:U="国债2",0.05/N2947+J2947,IF(U:U="国债3",0.05/N2947+J2947,IF(U:U="国开0",0,IF(U:U="农发0",0,IF(U:U="国债0",0,IF(U:U="口行0",0,0.1/N2947+J2947)))))))))))))))))))))))))</f>
        <v>3.3457990079406432</v>
      </c>
      <c r="Q2947" s="87">
        <v>3.3650000000000002</v>
      </c>
      <c r="R2947" s="88">
        <f t="shared" si="142"/>
        <v>-2.4200992059356885</v>
      </c>
      <c r="S2947" s="88">
        <f t="shared" si="143"/>
        <v>-1.9200992059356992</v>
      </c>
      <c r="U2947" s="1" t="str">
        <f>IF(I:I="国家开发银行","国开",IF(I:I="中国进出口银行","口行",IF(I:I="中国农业发展银行","农发","国债")))&amp;IF(G:G&lt;1,"0",G2947)</f>
        <v>农发10</v>
      </c>
    </row>
    <row r="2948" spans="1:21" ht="15.95" hidden="1" customHeight="1" x14ac:dyDescent="0.25">
      <c r="A2948" s="7" t="s">
        <v>477</v>
      </c>
      <c r="B2948" s="35" t="s">
        <v>6202</v>
      </c>
      <c r="C2948" s="35" t="s">
        <v>6203</v>
      </c>
      <c r="D2948" s="39">
        <v>44049</v>
      </c>
      <c r="E2948" s="39">
        <v>44050</v>
      </c>
      <c r="F2948" s="40">
        <v>40</v>
      </c>
      <c r="G2948" s="30">
        <v>3</v>
      </c>
      <c r="H2948" s="29" t="s">
        <v>12</v>
      </c>
      <c r="I2948" s="29" t="s">
        <v>22</v>
      </c>
      <c r="J2948" s="30">
        <v>3.0529999999999999</v>
      </c>
      <c r="K2948" s="30">
        <v>4.83</v>
      </c>
      <c r="L2948" s="30">
        <v>0</v>
      </c>
      <c r="M2948" s="30">
        <v>2.96</v>
      </c>
      <c r="N2948" s="84">
        <f>[1]!b_anal_modidura_cnbd(A2948,D2948-1,1)</f>
        <v>2.5291999999999999</v>
      </c>
      <c r="O2948" s="85">
        <f>[1]!b_anal_yield_cnbd(A2948,D2948-1,1)</f>
        <v>3.08</v>
      </c>
      <c r="P2948" s="86">
        <f>IF(U:U="国开1",0.09/N2948+J2948,IF(U:U="国开3",0.14/N2948+J2948,IF(U:U="国开5",0.24/N2948+J2948,IF(U:U="国开7",0.24/N2948+J2948,IF(U:U="国开10",0.29/N2948+J2948,IF(U:U="口行1",0.08/N2948+J2948,IF(U:U="口行2",0.08/N2948+J2948,IF(U:U="口行3",0.08/N2948+J2948,IF(U:U="口行5",0.13/N2948+J2948,IF(U:U="口行7",0.13/N2948+J2948,IF(U:U="口行10",0.18/N2948+J2948,IF(U:U="农发1",0.09/N2948+J2948,IF(U:U="农发2",0.09/N2948+J2948,IF(U:U="农发3",0.09/N2948+J2948,IF(U:U="农发5",0.14/N2948+J2948,IF(U:U="农发7",0.19/N2948+J2948,IF(U:U="农发10",0.19/N2948+J2948,IF(U:U="农发20",0.24/N2948+J2948,IF(U:U="国债1",0.05/N2948+J2948,IF(U:U="国债2",0.05/N2948+J2948,IF(U:U="国债3",0.05/N2948+J2948,IF(U:U="国开0",0,IF(U:U="农发0",0,IF(U:U="国债0",0,IF(U:U="口行0",0,0.1/N2948+J2948)))))))))))))))))))))))))</f>
        <v>3.0846305551162421</v>
      </c>
      <c r="Q2948" s="87">
        <v>3.08</v>
      </c>
      <c r="R2948" s="88">
        <f t="shared" ref="R2948:R2954" si="144">(P2948-O2948)*100</f>
        <v>0.46305551162419967</v>
      </c>
      <c r="S2948" s="88">
        <f t="shared" ref="S2948:S2954" si="145">(P2948-Q2948)*100</f>
        <v>0.46305551162419967</v>
      </c>
      <c r="U2948" s="1" t="str">
        <f>IF(I:I="国家开发银行","国开",IF(I:I="中国进出口银行","口行",IF(I:I="中国农业发展银行","农发","国债")))&amp;IF(G:G&lt;1,"0",G2948)</f>
        <v>口行3</v>
      </c>
    </row>
    <row r="2949" spans="1:21" ht="15.95" hidden="1" customHeight="1" x14ac:dyDescent="0.25">
      <c r="A2949" s="7" t="s">
        <v>1440</v>
      </c>
      <c r="B2949" s="35" t="s">
        <v>6204</v>
      </c>
      <c r="C2949" s="35" t="s">
        <v>6205</v>
      </c>
      <c r="D2949" s="39">
        <v>44049</v>
      </c>
      <c r="E2949" s="39">
        <v>44050</v>
      </c>
      <c r="F2949" s="40">
        <v>50</v>
      </c>
      <c r="G2949" s="30">
        <v>10</v>
      </c>
      <c r="H2949" s="29" t="s">
        <v>12</v>
      </c>
      <c r="I2949" s="29" t="s">
        <v>22</v>
      </c>
      <c r="J2949" s="114">
        <v>3.2703000000000002</v>
      </c>
      <c r="K2949" s="30">
        <v>6.66</v>
      </c>
      <c r="L2949" s="30">
        <v>0</v>
      </c>
      <c r="M2949" s="30">
        <v>16.670000000000002</v>
      </c>
      <c r="N2949" s="84">
        <f>[1]!b_anal_modidura_cnbd(A2949,D2949-1,1)</f>
        <v>4.4383999999999997</v>
      </c>
      <c r="O2949" s="85">
        <f>[1]!b_anal_yield_cnbd(A2949,D2949-1,1)</f>
        <v>3.33</v>
      </c>
      <c r="P2949" s="86">
        <f>IF(U:U="国开1",0.09/N2949+J2949,IF(U:U="国开3",0.14/N2949+J2949,IF(U:U="国开5",0.24/N2949+J2949,IF(U:U="国开7",0.24/N2949+J2949,IF(U:U="国开10",0.29/N2949+J2949,IF(U:U="口行1",0.08/N2949+J2949,IF(U:U="口行2",0.08/N2949+J2949,IF(U:U="口行3",0.08/N2949+J2949,IF(U:U="口行5",0.13/N2949+J2949,IF(U:U="口行7",0.13/N2949+J2949,IF(U:U="口行10",0.18/N2949+J2949,IF(U:U="农发1",0.09/N2949+J2949,IF(U:U="农发2",0.09/N2949+J2949,IF(U:U="农发3",0.09/N2949+J2949,IF(U:U="农发5",0.14/N2949+J2949,IF(U:U="农发7",0.19/N2949+J2949,IF(U:U="农发10",0.19/N2949+J2949,IF(U:U="农发20",0.24/N2949+J2949,IF(U:U="国债1",0.05/N2949+J2949,IF(U:U="国债2",0.05/N2949+J2949,IF(U:U="国债3",0.05/N2949+J2949,IF(U:U="国开0",0,IF(U:U="农发0",0,IF(U:U="国债0",0,IF(U:U="口行0",0,0.1/N2949+J2949)))))))))))))))))))))))))</f>
        <v>3.310855155010815</v>
      </c>
      <c r="Q2949" s="87">
        <v>3.32</v>
      </c>
      <c r="R2949" s="88">
        <f t="shared" si="144"/>
        <v>-1.9144844989185117</v>
      </c>
      <c r="S2949" s="88">
        <f t="shared" si="145"/>
        <v>-0.9144844989184886</v>
      </c>
      <c r="U2949" s="1" t="str">
        <f>IF(I:I="国家开发银行","国开",IF(I:I="中国进出口银行","口行",IF(I:I="中国农业发展银行","农发","国债")))&amp;IF(G:G&lt;1,"0",G2949)</f>
        <v>口行10</v>
      </c>
    </row>
    <row r="2950" spans="1:21" ht="15.95" hidden="1" customHeight="1" x14ac:dyDescent="0.25">
      <c r="A2950" s="7" t="s">
        <v>6216</v>
      </c>
      <c r="B2950" s="35" t="s">
        <v>6206</v>
      </c>
      <c r="C2950" s="35" t="s">
        <v>6207</v>
      </c>
      <c r="D2950" s="39">
        <v>44049</v>
      </c>
      <c r="E2950" s="39">
        <v>44050</v>
      </c>
      <c r="F2950" s="40">
        <v>30</v>
      </c>
      <c r="G2950" s="30">
        <v>10</v>
      </c>
      <c r="H2950" s="29" t="s">
        <v>12</v>
      </c>
      <c r="I2950" s="29" t="s">
        <v>22</v>
      </c>
      <c r="J2950" s="30">
        <v>3.4175</v>
      </c>
      <c r="K2950" s="30">
        <v>5.58</v>
      </c>
      <c r="L2950" s="30">
        <v>0</v>
      </c>
      <c r="M2950" s="30">
        <v>1.75</v>
      </c>
      <c r="N2950" s="84">
        <f>[1]!b_anal_modidura_cnbd(A2950,D2950-1,1)</f>
        <v>5.2817999999999996</v>
      </c>
      <c r="O2950" s="85">
        <f>[1]!b_anal_yield_cnbd(A2950,D2950-1,1)</f>
        <v>3.444</v>
      </c>
      <c r="P2950" s="86">
        <f>IF(U:U="国开1",0.09/N2950+J2950,IF(U:U="国开3",0.14/N2950+J2950,IF(U:U="国开5",0.24/N2950+J2950,IF(U:U="国开7",0.24/N2950+J2950,IF(U:U="国开10",0.29/N2950+J2950,IF(U:U="口行1",0.08/N2950+J2950,IF(U:U="口行2",0.08/N2950+J2950,IF(U:U="口行3",0.08/N2950+J2950,IF(U:U="口行5",0.13/N2950+J2950,IF(U:U="口行7",0.13/N2950+J2950,IF(U:U="口行10",0.18/N2950+J2950,IF(U:U="农发1",0.09/N2950+J2950,IF(U:U="农发2",0.09/N2950+J2950,IF(U:U="农发3",0.09/N2950+J2950,IF(U:U="农发5",0.14/N2950+J2950,IF(U:U="农发7",0.19/N2950+J2950,IF(U:U="农发10",0.19/N2950+J2950,IF(U:U="农发20",0.24/N2950+J2950,IF(U:U="国债1",0.05/N2950+J2950,IF(U:U="国债2",0.05/N2950+J2950,IF(U:U="国债3",0.05/N2950+J2950,IF(U:U="国开0",0,IF(U:U="农发0",0,IF(U:U="国债0",0,IF(U:U="口行0",0,0.1/N2950+J2950)))))))))))))))))))))))))</f>
        <v>3.4515792911507441</v>
      </c>
      <c r="Q2950" s="87">
        <v>3.46</v>
      </c>
      <c r="R2950" s="88">
        <f t="shared" si="144"/>
        <v>0.75792911507441829</v>
      </c>
      <c r="S2950" s="88">
        <f t="shared" si="145"/>
        <v>-0.84207088492558313</v>
      </c>
      <c r="U2950" s="1" t="str">
        <f>IF(I:I="国家开发银行","国开",IF(I:I="中国进出口银行","口行",IF(I:I="中国农业发展银行","农发","国债")))&amp;IF(G:G&lt;1,"0",G2950)</f>
        <v>口行10</v>
      </c>
    </row>
    <row r="2951" spans="1:21" ht="15.95" hidden="1" customHeight="1" x14ac:dyDescent="0.25">
      <c r="A2951" s="7" t="s">
        <v>388</v>
      </c>
      <c r="B2951" s="35" t="s">
        <v>6208</v>
      </c>
      <c r="C2951" s="35" t="s">
        <v>6209</v>
      </c>
      <c r="D2951" s="39">
        <v>44049</v>
      </c>
      <c r="E2951" s="39">
        <v>44050</v>
      </c>
      <c r="F2951" s="40">
        <v>40</v>
      </c>
      <c r="G2951" s="30">
        <v>10</v>
      </c>
      <c r="H2951" s="29" t="s">
        <v>12</v>
      </c>
      <c r="I2951" s="29" t="s">
        <v>22</v>
      </c>
      <c r="J2951" s="30">
        <v>3.7128999999999999</v>
      </c>
      <c r="K2951" s="30">
        <v>5.81</v>
      </c>
      <c r="L2951" s="30">
        <v>0</v>
      </c>
      <c r="M2951" s="30">
        <v>3.93</v>
      </c>
      <c r="N2951" s="84">
        <f>[1]!b_anal_modidura_cnbd(A2951,D2951-1,1)</f>
        <v>8.0033999999999992</v>
      </c>
      <c r="O2951" s="85">
        <f>[1]!b_anal_yield_cnbd(A2951,D2951-1,1)</f>
        <v>3.72</v>
      </c>
      <c r="P2951" s="86">
        <f>IF(U:U="国开1",0.09/N2951+J2951,IF(U:U="国开3",0.14/N2951+J2951,IF(U:U="国开5",0.24/N2951+J2951,IF(U:U="国开7",0.24/N2951+J2951,IF(U:U="国开10",0.29/N2951+J2951,IF(U:U="口行1",0.08/N2951+J2951,IF(U:U="口行2",0.08/N2951+J2951,IF(U:U="口行3",0.08/N2951+J2951,IF(U:U="口行5",0.13/N2951+J2951,IF(U:U="口行7",0.13/N2951+J2951,IF(U:U="口行10",0.18/N2951+J2951,IF(U:U="农发1",0.09/N2951+J2951,IF(U:U="农发2",0.09/N2951+J2951,IF(U:U="农发3",0.09/N2951+J2951,IF(U:U="农发5",0.14/N2951+J2951,IF(U:U="农发7",0.19/N2951+J2951,IF(U:U="农发10",0.19/N2951+J2951,IF(U:U="农发20",0.24/N2951+J2951,IF(U:U="国债1",0.05/N2951+J2951,IF(U:U="国债2",0.05/N2951+J2951,IF(U:U="国债3",0.05/N2951+J2951,IF(U:U="国开0",0,IF(U:U="农发0",0,IF(U:U="国债0",0,IF(U:U="口行0",0,0.1/N2951+J2951)))))))))))))))))))))))))</f>
        <v>3.7353904415623358</v>
      </c>
      <c r="Q2951" s="87">
        <v>3.73</v>
      </c>
      <c r="R2951" s="88">
        <f t="shared" si="144"/>
        <v>1.5390441562335599</v>
      </c>
      <c r="S2951" s="88">
        <f t="shared" si="145"/>
        <v>0.53904415623358126</v>
      </c>
      <c r="U2951" s="1" t="str">
        <f>IF(I:I="国家开发银行","国开",IF(I:I="中国进出口银行","口行",IF(I:I="中国农业发展银行","农发","国债")))&amp;IF(G:G&lt;1,"0",G2951)</f>
        <v>口行10</v>
      </c>
    </row>
    <row r="2952" spans="1:21" ht="15.95" hidden="1" customHeight="1" x14ac:dyDescent="0.25">
      <c r="A2952" s="7" t="s">
        <v>717</v>
      </c>
      <c r="B2952" s="35" t="s">
        <v>6210</v>
      </c>
      <c r="C2952" s="35" t="s">
        <v>6211</v>
      </c>
      <c r="D2952" s="39">
        <v>44049</v>
      </c>
      <c r="E2952" s="39">
        <v>44054</v>
      </c>
      <c r="F2952" s="40">
        <v>70.099999999999994</v>
      </c>
      <c r="G2952" s="30">
        <v>1</v>
      </c>
      <c r="H2952" s="29" t="s">
        <v>266</v>
      </c>
      <c r="I2952" s="29" t="s">
        <v>15</v>
      </c>
      <c r="J2952" s="30">
        <v>2.4561999999999999</v>
      </c>
      <c r="K2952" s="30">
        <v>6.36</v>
      </c>
      <c r="L2952" s="30">
        <v>0</v>
      </c>
      <c r="M2952" s="30">
        <v>1.23</v>
      </c>
      <c r="N2952" s="84">
        <f>[1]!b_anal_modidura_cnbd(A2952,D2952-1,1)</f>
        <v>0.77059999999999995</v>
      </c>
      <c r="O2952" s="85">
        <f>[1]!b_anal_yield_cnbd(A2952,D2952-1,1)</f>
        <v>2.59</v>
      </c>
      <c r="P2952" s="86">
        <f>IF(U:U="国开1",0.09/N2952+J2952,IF(U:U="国开3",0.14/N2952+J2952,IF(U:U="国开5",0.24/N2952+J2952,IF(U:U="国开7",0.24/N2952+J2952,IF(U:U="国开10",0.29/N2952+J2952,IF(U:U="口行1",0.08/N2952+J2952,IF(U:U="口行2",0.08/N2952+J2952,IF(U:U="口行3",0.08/N2952+J2952,IF(U:U="口行5",0.13/N2952+J2952,IF(U:U="口行7",0.13/N2952+J2952,IF(U:U="口行10",0.18/N2952+J2952,IF(U:U="农发1",0.09/N2952+J2952,IF(U:U="农发2",0.09/N2952+J2952,IF(U:U="农发3",0.09/N2952+J2952,IF(U:U="农发5",0.14/N2952+J2952,IF(U:U="农发7",0.19/N2952+J2952,IF(U:U="农发10",0.19/N2952+J2952,IF(U:U="农发20",0.24/N2952+J2952,IF(U:U="国债1",0.05/N2952+J2952,IF(U:U="国债2",0.05/N2952+J2952,IF(U:U="国债3",0.05/N2952+J2952,IF(U:U="国开0",0,IF(U:U="农发0",0,IF(U:U="国债0",0,IF(U:U="口行0",0,0.1/N2952+J2952)))))))))))))))))))))))))</f>
        <v>2.5729921100441215</v>
      </c>
      <c r="Q2952" s="87">
        <v>2.61</v>
      </c>
      <c r="R2952" s="88">
        <f t="shared" si="144"/>
        <v>-1.7007889955878319</v>
      </c>
      <c r="S2952" s="88">
        <f t="shared" si="145"/>
        <v>-3.7007889955878337</v>
      </c>
      <c r="U2952" s="1" t="str">
        <f>IF(I:I="国家开发银行","国开",IF(I:I="中国进出口银行","口行",IF(I:I="中国农业发展银行","农发","国债")))&amp;IF(G:G&lt;1,"0",G2952)</f>
        <v>国开1</v>
      </c>
    </row>
    <row r="2953" spans="1:21" ht="15.95" hidden="1" customHeight="1" x14ac:dyDescent="0.25">
      <c r="A2953" s="7" t="s">
        <v>1284</v>
      </c>
      <c r="B2953" s="35" t="s">
        <v>6212</v>
      </c>
      <c r="C2953" s="35" t="s">
        <v>6213</v>
      </c>
      <c r="D2953" s="39">
        <v>44049</v>
      </c>
      <c r="E2953" s="39">
        <v>44054</v>
      </c>
      <c r="F2953" s="40">
        <v>62</v>
      </c>
      <c r="G2953" s="30">
        <v>5</v>
      </c>
      <c r="H2953" s="29" t="s">
        <v>12</v>
      </c>
      <c r="I2953" s="29" t="s">
        <v>15</v>
      </c>
      <c r="J2953" s="30">
        <v>3.2534999999999998</v>
      </c>
      <c r="K2953" s="30">
        <v>7.15</v>
      </c>
      <c r="L2953" s="30">
        <v>0</v>
      </c>
      <c r="M2953" s="30">
        <v>48.25</v>
      </c>
      <c r="N2953" s="84">
        <f>[1]!b_anal_modidura_cnbd(A2953,D2953-1,1)</f>
        <v>4.4798</v>
      </c>
      <c r="O2953" s="85">
        <f>[1]!b_anal_yield_cnbd(A2953,D2953-1,1)</f>
        <v>3.2900999999999998</v>
      </c>
      <c r="P2953" s="86">
        <f>IF(U:U="国开1",0.09/N2953+J2953,IF(U:U="国开3",0.14/N2953+J2953,IF(U:U="国开5",0.24/N2953+J2953,IF(U:U="国开7",0.24/N2953+J2953,IF(U:U="国开10",0.29/N2953+J2953,IF(U:U="口行1",0.08/N2953+J2953,IF(U:U="口行2",0.08/N2953+J2953,IF(U:U="口行3",0.08/N2953+J2953,IF(U:U="口行5",0.13/N2953+J2953,IF(U:U="口行7",0.13/N2953+J2953,IF(U:U="口行10",0.18/N2953+J2953,IF(U:U="农发1",0.09/N2953+J2953,IF(U:U="农发2",0.09/N2953+J2953,IF(U:U="农发3",0.09/N2953+J2953,IF(U:U="农发5",0.14/N2953+J2953,IF(U:U="农发7",0.19/N2953+J2953,IF(U:U="农发10",0.19/N2953+J2953,IF(U:U="农发20",0.24/N2953+J2953,IF(U:U="国债1",0.05/N2953+J2953,IF(U:U="国债2",0.05/N2953+J2953,IF(U:U="国债3",0.05/N2953+J2953,IF(U:U="国开0",0,IF(U:U="农发0",0,IF(U:U="国债0",0,IF(U:U="口行0",0,0.1/N2953+J2953)))))))))))))))))))))))))</f>
        <v>3.3070738202598329</v>
      </c>
      <c r="Q2953" s="87">
        <v>3.3</v>
      </c>
      <c r="R2953" s="88">
        <f t="shared" si="144"/>
        <v>1.6973820259833072</v>
      </c>
      <c r="S2953" s="88">
        <f t="shared" si="145"/>
        <v>0.70738202598330524</v>
      </c>
      <c r="U2953" s="1" t="str">
        <f>IF(I:I="国家开发银行","国开",IF(I:I="中国进出口银行","口行",IF(I:I="中国农业发展银行","农发","国债")))&amp;IF(G:G&lt;1,"0",G2953)</f>
        <v>国开5</v>
      </c>
    </row>
    <row r="2954" spans="1:21" ht="15.95" hidden="1" customHeight="1" x14ac:dyDescent="0.25">
      <c r="A2954" s="7" t="s">
        <v>1106</v>
      </c>
      <c r="B2954" s="35" t="s">
        <v>6214</v>
      </c>
      <c r="C2954" s="35" t="s">
        <v>6215</v>
      </c>
      <c r="D2954" s="39">
        <v>44049</v>
      </c>
      <c r="E2954" s="39">
        <v>44054</v>
      </c>
      <c r="F2954" s="40">
        <v>172</v>
      </c>
      <c r="G2954" s="30">
        <v>10</v>
      </c>
      <c r="H2954" s="29" t="s">
        <v>12</v>
      </c>
      <c r="I2954" s="29" t="s">
        <v>15</v>
      </c>
      <c r="J2954" s="30">
        <v>3.4954000000000001</v>
      </c>
      <c r="K2954" s="30">
        <v>3.58</v>
      </c>
      <c r="L2954" s="30">
        <v>0</v>
      </c>
      <c r="M2954" s="30">
        <v>5.38</v>
      </c>
      <c r="N2954" s="84">
        <f>[1]!b_anal_modidura_cnbd(A2954,D2954-1,1)</f>
        <v>8.3073999999999995</v>
      </c>
      <c r="O2954" s="85">
        <f>[1]!b_anal_yield_cnbd(A2954,D2954-1,1)</f>
        <v>3.4849000000000001</v>
      </c>
      <c r="P2954" s="86">
        <f>IF(U:U="国开1",0.09/N2954+J2954,IF(U:U="国开3",0.14/N2954+J2954,IF(U:U="国开5",0.24/N2954+J2954,IF(U:U="国开7",0.24/N2954+J2954,IF(U:U="国开10",0.29/N2954+J2954,IF(U:U="口行1",0.08/N2954+J2954,IF(U:U="口行2",0.08/N2954+J2954,IF(U:U="口行3",0.08/N2954+J2954,IF(U:U="口行5",0.13/N2954+J2954,IF(U:U="口行7",0.13/N2954+J2954,IF(U:U="口行10",0.18/N2954+J2954,IF(U:U="农发1",0.09/N2954+J2954,IF(U:U="农发2",0.09/N2954+J2954,IF(U:U="农发3",0.09/N2954+J2954,IF(U:U="农发5",0.14/N2954+J2954,IF(U:U="农发7",0.19/N2954+J2954,IF(U:U="农发10",0.19/N2954+J2954,IF(U:U="农发20",0.24/N2954+J2954,IF(U:U="国债1",0.05/N2954+J2954,IF(U:U="国债2",0.05/N2954+J2954,IF(U:U="国债3",0.05/N2954+J2954,IF(U:U="国开0",0,IF(U:U="农发0",0,IF(U:U="国债0",0,IF(U:U="口行0",0,0.1/N2954+J2954)))))))))))))))))))))))))</f>
        <v>3.5303086356742184</v>
      </c>
      <c r="Q2954" s="87">
        <v>3.5225</v>
      </c>
      <c r="R2954" s="88">
        <f t="shared" si="144"/>
        <v>4.5408635674218267</v>
      </c>
      <c r="S2954" s="88">
        <f t="shared" si="145"/>
        <v>0.78086356742184115</v>
      </c>
      <c r="U2954" s="1" t="str">
        <f>IF(I:I="国家开发银行","国开",IF(I:I="中国进出口银行","口行",IF(I:I="中国农业发展银行","农发","国债")))&amp;IF(G:G&lt;1,"0",G2954)</f>
        <v>国开10</v>
      </c>
    </row>
    <row r="2955" spans="1:21" ht="15.95" hidden="1" customHeight="1" x14ac:dyDescent="0.25">
      <c r="A2955" s="79" t="s">
        <v>6229</v>
      </c>
      <c r="B2955" s="35" t="s">
        <v>6217</v>
      </c>
      <c r="C2955" s="35" t="s">
        <v>6218</v>
      </c>
      <c r="D2955" s="39">
        <v>44050</v>
      </c>
      <c r="E2955" s="39">
        <v>44053</v>
      </c>
      <c r="F2955" s="40">
        <v>40</v>
      </c>
      <c r="G2955" s="30">
        <v>5</v>
      </c>
      <c r="H2955" s="29" t="s">
        <v>12</v>
      </c>
      <c r="I2955" s="29" t="s">
        <v>15</v>
      </c>
      <c r="J2955" s="114">
        <v>2.9554999999999998</v>
      </c>
      <c r="K2955" s="30">
        <v>5.39</v>
      </c>
      <c r="L2955" s="30">
        <v>0</v>
      </c>
      <c r="M2955" s="30">
        <v>1.25</v>
      </c>
      <c r="N2955" s="84">
        <f>[1]!b_anal_modidura_cnbd(A2955,D2955-1,1)</f>
        <v>4.5351999999999997</v>
      </c>
      <c r="O2955" s="85">
        <f>[1]!b_anal_yield_cnbd(A2955,D2955-1,1)</f>
        <v>3.1101999999999999</v>
      </c>
      <c r="P2955" s="86">
        <f>IF(U:U="国开1",0.09/N2955+J2955,IF(U:U="国开3",0.14/N2955+J2955,IF(U:U="国开5",0.24/N2955+J2955,IF(U:U="国开7",0.24/N2955+J2955,IF(U:U="国开10",0.29/N2955+J2955,IF(U:U="口行1",0.08/N2955+J2955,IF(U:U="口行2",0.08/N2955+J2955,IF(U:U="口行3",0.08/N2955+J2955,IF(U:U="口行5",0.13/N2955+J2955,IF(U:U="口行7",0.13/N2955+J2955,IF(U:U="口行10",0.18/N2955+J2955,IF(U:U="农发1",0.09/N2955+J2955,IF(U:U="农发2",0.09/N2955+J2955,IF(U:U="农发3",0.09/N2955+J2955,IF(U:U="农发5",0.14/N2955+J2955,IF(U:U="农发7",0.19/N2955+J2955,IF(U:U="农发10",0.19/N2955+J2955,IF(U:U="农发20",0.24/N2955+J2955,IF(U:U="国债1",0.05/N2955+J2955,IF(U:U="国债2",0.05/N2955+J2955,IF(U:U="国债3",0.05/N2955+J2955,IF(U:U="国开0",0,IF(U:U="农发0",0,IF(U:U="国债0",0,IF(U:U="口行0",0,0.1/N2955+J2955)))))))))))))))))))))))))</f>
        <v>3.0084193861351207</v>
      </c>
      <c r="Q2955" s="87">
        <v>3.0045999999999999</v>
      </c>
      <c r="R2955" s="88">
        <f t="shared" ref="R2955:R2963" si="146">(P2955-O2955)*100</f>
        <v>-10.178061386487913</v>
      </c>
      <c r="S2955" s="88">
        <f t="shared" ref="S2955:S2963" si="147">(P2955-Q2955)*100</f>
        <v>0.38193861351207836</v>
      </c>
      <c r="U2955" s="1" t="str">
        <f>IF(I:I="国家开发银行","国开",IF(I:I="中国进出口银行","口行",IF(I:I="中国农业发展银行","农发","国债")))&amp;IF(G:G&lt;1,"0",G2955)</f>
        <v>国开5</v>
      </c>
    </row>
    <row r="2956" spans="1:21" ht="15.95" hidden="1" customHeight="1" x14ac:dyDescent="0.25">
      <c r="A2956" s="79" t="s">
        <v>6230</v>
      </c>
      <c r="B2956" s="35" t="s">
        <v>6219</v>
      </c>
      <c r="C2956" s="35" t="s">
        <v>6220</v>
      </c>
      <c r="D2956" s="39">
        <v>44050</v>
      </c>
      <c r="E2956" s="39">
        <v>44053</v>
      </c>
      <c r="F2956" s="40">
        <v>20</v>
      </c>
      <c r="G2956" s="30">
        <v>7</v>
      </c>
      <c r="H2956" s="29" t="s">
        <v>12</v>
      </c>
      <c r="I2956" s="29" t="s">
        <v>15</v>
      </c>
      <c r="J2956" s="30">
        <v>3.2406999999999999</v>
      </c>
      <c r="K2956" s="30">
        <v>7.93</v>
      </c>
      <c r="L2956" s="30">
        <v>0</v>
      </c>
      <c r="M2956" s="30">
        <v>7.33</v>
      </c>
      <c r="N2956" s="84">
        <f>[1]!b_anal_modidura_cnbd(A2956,D2956-1,1)</f>
        <v>6.0944000000000003</v>
      </c>
      <c r="O2956" s="85">
        <f>[1]!b_anal_yield_cnbd(A2956,D2956-1,1)</f>
        <v>3.23</v>
      </c>
      <c r="P2956" s="86">
        <f>IF(U:U="国开1",0.09/N2956+J2956,IF(U:U="国开3",0.14/N2956+J2956,IF(U:U="国开5",0.24/N2956+J2956,IF(U:U="国开7",0.24/N2956+J2956,IF(U:U="国开10",0.29/N2956+J2956,IF(U:U="口行1",0.08/N2956+J2956,IF(U:U="口行2",0.08/N2956+J2956,IF(U:U="口行3",0.08/N2956+J2956,IF(U:U="口行5",0.13/N2956+J2956,IF(U:U="口行7",0.13/N2956+J2956,IF(U:U="口行10",0.18/N2956+J2956,IF(U:U="农发1",0.09/N2956+J2956,IF(U:U="农发2",0.09/N2956+J2956,IF(U:U="农发3",0.09/N2956+J2956,IF(U:U="农发5",0.14/N2956+J2956,IF(U:U="农发7",0.19/N2956+J2956,IF(U:U="农发10",0.19/N2956+J2956,IF(U:U="农发20",0.24/N2956+J2956,IF(U:U="国债1",0.05/N2956+J2956,IF(U:U="国债2",0.05/N2956+J2956,IF(U:U="国债3",0.05/N2956+J2956,IF(U:U="国开0",0,IF(U:U="农发0",0,IF(U:U="国债0",0,IF(U:U="口行0",0,0.1/N2956+J2956)))))))))))))))))))))))))</f>
        <v>3.2800804148070357</v>
      </c>
      <c r="Q2956" s="119">
        <v>3.1465999999999998</v>
      </c>
      <c r="R2956" s="88">
        <f t="shared" si="146"/>
        <v>5.0080414807035734</v>
      </c>
      <c r="S2956" s="88">
        <f t="shared" si="147"/>
        <v>13.348041480703587</v>
      </c>
      <c r="U2956" s="1" t="str">
        <f>IF(I:I="国家开发银行","国开",IF(I:I="中国进出口银行","口行",IF(I:I="中国农业发展银行","农发","国债")))&amp;IF(G:G&lt;1,"0",G2956)</f>
        <v>国开7</v>
      </c>
    </row>
    <row r="2957" spans="1:21" ht="15.95" hidden="1" customHeight="1" x14ac:dyDescent="0.25">
      <c r="A2957" s="7" t="s">
        <v>1389</v>
      </c>
      <c r="B2957" s="35" t="s">
        <v>6221</v>
      </c>
      <c r="C2957" s="35" t="s">
        <v>6222</v>
      </c>
      <c r="D2957" s="39">
        <v>44050</v>
      </c>
      <c r="E2957" s="39">
        <v>44053</v>
      </c>
      <c r="F2957" s="40">
        <v>70</v>
      </c>
      <c r="G2957" s="30">
        <v>1</v>
      </c>
      <c r="H2957" s="29" t="s">
        <v>266</v>
      </c>
      <c r="I2957" s="29" t="s">
        <v>22</v>
      </c>
      <c r="J2957" s="30">
        <v>2.5775999999999999</v>
      </c>
      <c r="K2957" s="30">
        <v>3.54</v>
      </c>
      <c r="L2957" s="30">
        <v>0</v>
      </c>
      <c r="M2957" s="30">
        <v>4.8899999999999997</v>
      </c>
      <c r="N2957" s="84">
        <f>[1]!b_anal_modidura_cnbd(A2957,D2957-1,1)</f>
        <v>0.94820000000000004</v>
      </c>
      <c r="O2957" s="85">
        <f>[1]!b_anal_yield_cnbd(A2957,D2957-1,1)</f>
        <v>2.65</v>
      </c>
      <c r="P2957" s="86">
        <f>IF(U:U="国开1",0.09/N2957+J2957,IF(U:U="国开3",0.14/N2957+J2957,IF(U:U="国开5",0.24/N2957+J2957,IF(U:U="国开7",0.24/N2957+J2957,IF(U:U="国开10",0.29/N2957+J2957,IF(U:U="口行1",0.08/N2957+J2957,IF(U:U="口行2",0.08/N2957+J2957,IF(U:U="口行3",0.08/N2957+J2957,IF(U:U="口行5",0.13/N2957+J2957,IF(U:U="口行7",0.13/N2957+J2957,IF(U:U="口行10",0.18/N2957+J2957,IF(U:U="农发1",0.09/N2957+J2957,IF(U:U="农发2",0.09/N2957+J2957,IF(U:U="农发3",0.09/N2957+J2957,IF(U:U="农发5",0.14/N2957+J2957,IF(U:U="农发7",0.19/N2957+J2957,IF(U:U="农发10",0.19/N2957+J2957,IF(U:U="农发20",0.24/N2957+J2957,IF(U:U="国债1",0.05/N2957+J2957,IF(U:U="国债2",0.05/N2957+J2957,IF(U:U="国债3",0.05/N2957+J2957,IF(U:U="国开0",0,IF(U:U="农发0",0,IF(U:U="国债0",0,IF(U:U="口行0",0,0.1/N2957+J2957)))))))))))))))))))))))))</f>
        <v>2.6619703859945156</v>
      </c>
      <c r="Q2957" s="87">
        <v>2.65</v>
      </c>
      <c r="R2957" s="88">
        <f t="shared" si="146"/>
        <v>1.197038599451572</v>
      </c>
      <c r="S2957" s="88">
        <f t="shared" si="147"/>
        <v>1.197038599451572</v>
      </c>
      <c r="U2957" s="1" t="str">
        <f>IF(I:I="国家开发银行","国开",IF(I:I="中国进出口银行","口行",IF(I:I="中国农业发展银行","农发","国债")))&amp;IF(G:G&lt;1,"0",G2957)</f>
        <v>口行1</v>
      </c>
    </row>
    <row r="2958" spans="1:21" ht="15.95" hidden="1" customHeight="1" x14ac:dyDescent="0.25">
      <c r="A2958" s="7" t="s">
        <v>6223</v>
      </c>
      <c r="B2958" s="35" t="s">
        <v>6223</v>
      </c>
      <c r="C2958" s="35" t="s">
        <v>6224</v>
      </c>
      <c r="D2958" s="39">
        <v>44050</v>
      </c>
      <c r="E2958" s="39">
        <v>44053</v>
      </c>
      <c r="F2958" s="40">
        <v>50</v>
      </c>
      <c r="G2958" s="30">
        <v>2</v>
      </c>
      <c r="H2958" s="29" t="s">
        <v>12</v>
      </c>
      <c r="I2958" s="29" t="s">
        <v>22</v>
      </c>
      <c r="J2958" s="30">
        <v>2.95</v>
      </c>
      <c r="K2958" s="30">
        <v>3.09</v>
      </c>
      <c r="L2958" s="30">
        <v>0</v>
      </c>
      <c r="M2958" s="30">
        <v>1.19</v>
      </c>
      <c r="N2958" s="84">
        <v>1.6017999999999999</v>
      </c>
      <c r="O2958" s="85">
        <v>2.9</v>
      </c>
      <c r="P2958" s="86">
        <v>2.9998999999999998</v>
      </c>
      <c r="Q2958" s="87">
        <v>2.9</v>
      </c>
      <c r="R2958" s="88">
        <f t="shared" si="146"/>
        <v>9.9899999999999878</v>
      </c>
      <c r="S2958" s="88">
        <f t="shared" si="147"/>
        <v>9.9899999999999878</v>
      </c>
      <c r="U2958" s="1" t="str">
        <f>IF(I:I="国家开发银行","国开",IF(I:I="中国进出口银行","口行",IF(I:I="中国农业发展银行","农发","国债")))&amp;IF(G:G&lt;1,"0",G2958)</f>
        <v>口行2</v>
      </c>
    </row>
    <row r="2959" spans="1:21" ht="15.95" hidden="1" customHeight="1" x14ac:dyDescent="0.25">
      <c r="A2959" s="7" t="s">
        <v>6225</v>
      </c>
      <c r="B2959" s="35" t="s">
        <v>6225</v>
      </c>
      <c r="C2959" s="35" t="s">
        <v>6226</v>
      </c>
      <c r="D2959" s="39">
        <v>44050</v>
      </c>
      <c r="E2959" s="39">
        <v>44053</v>
      </c>
      <c r="F2959" s="40">
        <v>300</v>
      </c>
      <c r="G2959" s="30">
        <v>0.24929999999999999</v>
      </c>
      <c r="H2959" s="29" t="s">
        <v>30</v>
      </c>
      <c r="I2959" s="29" t="s">
        <v>31</v>
      </c>
      <c r="J2959" s="30">
        <v>2.0703</v>
      </c>
      <c r="K2959" s="30">
        <v>1.92</v>
      </c>
      <c r="L2959" s="30">
        <v>0</v>
      </c>
      <c r="M2959" s="30">
        <v>2.2799999999999998</v>
      </c>
      <c r="N2959" s="84">
        <v>0.24929999999999999</v>
      </c>
      <c r="O2959" s="85">
        <v>2.0604</v>
      </c>
      <c r="P2959" s="86">
        <v>2.1696</v>
      </c>
      <c r="Q2959" s="87">
        <v>2.0499999999999998</v>
      </c>
      <c r="R2959" s="88">
        <f t="shared" si="146"/>
        <v>10.919999999999996</v>
      </c>
      <c r="S2959" s="88">
        <f t="shared" si="147"/>
        <v>11.960000000000015</v>
      </c>
      <c r="U2959" s="1" t="str">
        <f>IF(I:I="国家开发银行","国开",IF(I:I="中国进出口银行","口行",IF(I:I="中国农业发展银行","农发","国债")))&amp;IF(G:G&lt;1,"0",G2959)</f>
        <v>国债0</v>
      </c>
    </row>
    <row r="2960" spans="1:21" ht="15.95" hidden="1" customHeight="1" x14ac:dyDescent="0.25">
      <c r="A2960" s="7" t="s">
        <v>355</v>
      </c>
      <c r="B2960" s="35" t="s">
        <v>6227</v>
      </c>
      <c r="C2960" s="35" t="s">
        <v>6228</v>
      </c>
      <c r="D2960" s="39">
        <v>44050</v>
      </c>
      <c r="E2960" s="39">
        <v>44053</v>
      </c>
      <c r="F2960" s="40">
        <v>480</v>
      </c>
      <c r="G2960" s="30">
        <v>30</v>
      </c>
      <c r="H2960" s="29" t="s">
        <v>12</v>
      </c>
      <c r="I2960" s="29" t="s">
        <v>31</v>
      </c>
      <c r="J2960" s="30">
        <v>3.7734999999999999</v>
      </c>
      <c r="K2960" s="30">
        <v>2.67</v>
      </c>
      <c r="L2960" s="30">
        <v>0</v>
      </c>
      <c r="M2960" s="30">
        <v>1.96</v>
      </c>
      <c r="N2960" s="84">
        <f>[1]!b_anal_modidura_cnbd(A2960,D2960-1,1)</f>
        <v>17.9297</v>
      </c>
      <c r="O2960" s="85">
        <f>[1]!b_anal_yield_cnbd(A2960,D2960-1,1)</f>
        <v>3.7463000000000002</v>
      </c>
      <c r="P2960" s="86">
        <f>IF(U:U="国开1",0.09/N2960+J2960,IF(U:U="国开3",0.14/N2960+J2960,IF(U:U="国开5",0.24/N2960+J2960,IF(U:U="国开7",0.24/N2960+J2960,IF(U:U="国开10",0.29/N2960+J2960,IF(U:U="口行1",0.08/N2960+J2960,IF(U:U="口行2",0.08/N2960+J2960,IF(U:U="口行3",0.08/N2960+J2960,IF(U:U="口行5",0.13/N2960+J2960,IF(U:U="口行7",0.13/N2960+J2960,IF(U:U="口行10",0.18/N2960+J2960,IF(U:U="农发1",0.09/N2960+J2960,IF(U:U="农发2",0.09/N2960+J2960,IF(U:U="农发3",0.09/N2960+J2960,IF(U:U="农发5",0.14/N2960+J2960,IF(U:U="农发7",0.19/N2960+J2960,IF(U:U="农发10",0.19/N2960+J2960,IF(U:U="农发20",0.24/N2960+J2960,IF(U:U="国债1",0.05/N2960+J2960,IF(U:U="国债2",0.05/N2960+J2960,IF(U:U="国债3",0.05/N2960+J2960,IF(U:U="国开0",0,IF(U:U="农发0",0,IF(U:U="国债0",0,IF(U:U="口行0",0,0.1/N2960+J2960)))))))))))))))))))))))))</f>
        <v>3.7790773381595897</v>
      </c>
      <c r="Q2960" s="87">
        <v>3.7774999999999999</v>
      </c>
      <c r="R2960" s="88">
        <f t="shared" si="146"/>
        <v>3.2777338159589497</v>
      </c>
      <c r="S2960" s="88">
        <f t="shared" si="147"/>
        <v>0.1577338159589825</v>
      </c>
      <c r="U2960" s="1" t="str">
        <f>IF(I:I="国家开发银行","国开",IF(I:I="中国进出口银行","口行",IF(I:I="中国农业发展银行","农发","国债")))&amp;IF(G:G&lt;1,"0",G2960)</f>
        <v>国债30</v>
      </c>
    </row>
    <row r="2961" spans="1:21" ht="15.95" hidden="1" customHeight="1" x14ac:dyDescent="0.25">
      <c r="A2961" s="7" t="s">
        <v>6171</v>
      </c>
      <c r="B2961" s="35" t="s">
        <v>6231</v>
      </c>
      <c r="C2961" s="35" t="s">
        <v>6232</v>
      </c>
      <c r="D2961" s="39">
        <v>44053</v>
      </c>
      <c r="E2961" s="39">
        <v>44055</v>
      </c>
      <c r="F2961" s="40">
        <v>60</v>
      </c>
      <c r="G2961" s="30">
        <v>3</v>
      </c>
      <c r="H2961" s="29" t="s">
        <v>12</v>
      </c>
      <c r="I2961" s="29" t="s">
        <v>41</v>
      </c>
      <c r="J2961" s="30">
        <v>3.1019999999999999</v>
      </c>
      <c r="K2961" s="30">
        <v>3.42</v>
      </c>
      <c r="L2961" s="30">
        <v>0</v>
      </c>
      <c r="M2961" s="30">
        <v>2.57</v>
      </c>
      <c r="N2961" s="84">
        <f>[1]!b_anal_modidura_cnbd(A2961,D2961-3,1)</f>
        <v>2.8174999999999999</v>
      </c>
      <c r="O2961" s="85">
        <f>[1]!b_anal_yield_cnbd(A2961,D2961-3,1)</f>
        <v>3.1475</v>
      </c>
      <c r="P2961" s="86">
        <f>IF(U:U="国开1",0.09/N2961+J2961,IF(U:U="国开3",0.14/N2961+J2961,IF(U:U="国开5",0.24/N2961+J2961,IF(U:U="国开7",0.24/N2961+J2961,IF(U:U="国开10",0.29/N2961+J2961,IF(U:U="口行1",0.08/N2961+J2961,IF(U:U="口行2",0.08/N2961+J2961,IF(U:U="口行3",0.08/N2961+J2961,IF(U:U="口行5",0.13/N2961+J2961,IF(U:U="口行7",0.13/N2961+J2961,IF(U:U="口行10",0.18/N2961+J2961,IF(U:U="农发1",0.09/N2961+J2961,IF(U:U="农发2",0.09/N2961+J2961,IF(U:U="农发3",0.09/N2961+J2961,IF(U:U="农发5",0.14/N2961+J2961,IF(U:U="农发7",0.19/N2961+J2961,IF(U:U="农发10",0.19/N2961+J2961,IF(U:U="农发20",0.24/N2961+J2961,IF(U:U="国债1",0.05/N2961+J2961,IF(U:U="国债2",0.05/N2961+J2961,IF(U:U="国债3",0.05/N2961+J2961,IF(U:U="国开0",0,IF(U:U="农发0",0,IF(U:U="国债0",0,IF(U:U="口行0",0,0.1/N2961+J2961)))))))))))))))))))))))))</f>
        <v>3.1339432120674355</v>
      </c>
      <c r="Q2961" s="87">
        <v>3.1349999999999998</v>
      </c>
      <c r="R2961" s="88">
        <f t="shared" si="146"/>
        <v>-1.3556787932564429</v>
      </c>
      <c r="S2961" s="88">
        <f t="shared" si="147"/>
        <v>-0.10567879325642515</v>
      </c>
      <c r="U2961" s="1" t="str">
        <f>IF(I:I="国家开发银行","国开",IF(I:I="中国进出口银行","口行",IF(I:I="中国农业发展银行","农发","国债")))&amp;IF(G:G&lt;1,"0",G2961)</f>
        <v>农发3</v>
      </c>
    </row>
    <row r="2962" spans="1:21" ht="15.95" hidden="1" customHeight="1" x14ac:dyDescent="0.25">
      <c r="A2962" s="7" t="s">
        <v>579</v>
      </c>
      <c r="B2962" s="35" t="s">
        <v>6233</v>
      </c>
      <c r="C2962" s="35" t="s">
        <v>6234</v>
      </c>
      <c r="D2962" s="39">
        <v>44053</v>
      </c>
      <c r="E2962" s="39">
        <v>44055</v>
      </c>
      <c r="F2962" s="40">
        <v>70</v>
      </c>
      <c r="G2962" s="30">
        <v>5</v>
      </c>
      <c r="H2962" s="29" t="s">
        <v>12</v>
      </c>
      <c r="I2962" s="29" t="s">
        <v>41</v>
      </c>
      <c r="J2962" s="30">
        <v>3.2906</v>
      </c>
      <c r="K2962" s="30">
        <v>5.36</v>
      </c>
      <c r="L2962" s="30">
        <v>0</v>
      </c>
      <c r="M2962" s="30">
        <v>4.1100000000000003</v>
      </c>
      <c r="N2962" s="84">
        <f>[1]!b_anal_modidura_cnbd(A2962,D2962-3,1)</f>
        <v>4.3400999999999996</v>
      </c>
      <c r="O2962" s="85">
        <f>[1]!b_anal_yield_cnbd(A2962,D2962-3,1)</f>
        <v>3.34</v>
      </c>
      <c r="P2962" s="86">
        <f>IF(U:U="国开1",0.09/N2962+J2962,IF(U:U="国开3",0.14/N2962+J2962,IF(U:U="国开5",0.24/N2962+J2962,IF(U:U="国开7",0.24/N2962+J2962,IF(U:U="国开10",0.29/N2962+J2962,IF(U:U="口行1",0.08/N2962+J2962,IF(U:U="口行2",0.08/N2962+J2962,IF(U:U="口行3",0.08/N2962+J2962,IF(U:U="口行5",0.13/N2962+J2962,IF(U:U="口行7",0.13/N2962+J2962,IF(U:U="口行10",0.18/N2962+J2962,IF(U:U="农发1",0.09/N2962+J2962,IF(U:U="农发2",0.09/N2962+J2962,IF(U:U="农发3",0.09/N2962+J2962,IF(U:U="农发5",0.14/N2962+J2962,IF(U:U="农发7",0.19/N2962+J2962,IF(U:U="农发10",0.19/N2962+J2962,IF(U:U="农发20",0.24/N2962+J2962,IF(U:U="国债1",0.05/N2962+J2962,IF(U:U="国债2",0.05/N2962+J2962,IF(U:U="国债3",0.05/N2962+J2962,IF(U:U="国开0",0,IF(U:U="农发0",0,IF(U:U="国债0",0,IF(U:U="口行0",0,0.1/N2962+J2962)))))))))))))))))))))))))</f>
        <v>3.3228573212598786</v>
      </c>
      <c r="Q2962" s="87">
        <v>3.33</v>
      </c>
      <c r="R2962" s="88">
        <f t="shared" si="146"/>
        <v>-1.7142678740121209</v>
      </c>
      <c r="S2962" s="88">
        <f t="shared" si="147"/>
        <v>-0.7142678740121422</v>
      </c>
      <c r="U2962" s="1" t="str">
        <f>IF(I:I="国家开发银行","国开",IF(I:I="中国进出口银行","口行",IF(I:I="中国农业发展银行","农发","国债")))&amp;IF(G:G&lt;1,"0",G2962)</f>
        <v>农发5</v>
      </c>
    </row>
    <row r="2963" spans="1:21" ht="15.95" hidden="1" customHeight="1" x14ac:dyDescent="0.25">
      <c r="A2963" s="7" t="s">
        <v>1329</v>
      </c>
      <c r="B2963" s="35" t="s">
        <v>6235</v>
      </c>
      <c r="C2963" s="35" t="s">
        <v>6236</v>
      </c>
      <c r="D2963" s="39">
        <v>44053</v>
      </c>
      <c r="E2963" s="39">
        <v>44055</v>
      </c>
      <c r="F2963" s="40">
        <v>80</v>
      </c>
      <c r="G2963" s="30">
        <v>10</v>
      </c>
      <c r="H2963" s="29" t="s">
        <v>12</v>
      </c>
      <c r="I2963" s="29" t="s">
        <v>41</v>
      </c>
      <c r="J2963" s="30">
        <v>3.3725999999999998</v>
      </c>
      <c r="K2963" s="30">
        <v>4.21</v>
      </c>
      <c r="L2963" s="30">
        <v>0</v>
      </c>
      <c r="M2963" s="30">
        <v>1.06</v>
      </c>
      <c r="N2963" s="84">
        <f>[1]!b_anal_modidura_cnbd(A2963,D2963-3,1)</f>
        <v>5.8433000000000002</v>
      </c>
      <c r="O2963" s="85">
        <f>[1]!b_anal_yield_cnbd(A2963,D2963-3,1)</f>
        <v>3.43</v>
      </c>
      <c r="P2963" s="86">
        <f>IF(U:U="国开1",0.09/N2963+J2963,IF(U:U="国开3",0.14/N2963+J2963,IF(U:U="国开5",0.24/N2963+J2963,IF(U:U="国开7",0.24/N2963+J2963,IF(U:U="国开10",0.29/N2963+J2963,IF(U:U="口行1",0.08/N2963+J2963,IF(U:U="口行2",0.08/N2963+J2963,IF(U:U="口行3",0.08/N2963+J2963,IF(U:U="口行5",0.13/N2963+J2963,IF(U:U="口行7",0.13/N2963+J2963,IF(U:U="口行10",0.18/N2963+J2963,IF(U:U="农发1",0.09/N2963+J2963,IF(U:U="农发2",0.09/N2963+J2963,IF(U:U="农发3",0.09/N2963+J2963,IF(U:U="农发5",0.14/N2963+J2963,IF(U:U="农发7",0.19/N2963+J2963,IF(U:U="农发10",0.19/N2963+J2963,IF(U:U="农发20",0.24/N2963+J2963,IF(U:U="国债1",0.05/N2963+J2963,IF(U:U="国债2",0.05/N2963+J2963,IF(U:U="国债3",0.05/N2963+J2963,IF(U:U="国开0",0,IF(U:U="农发0",0,IF(U:U="国债0",0,IF(U:U="口行0",0,0.1/N2963+J2963)))))))))))))))))))))))))</f>
        <v>3.4051158728800504</v>
      </c>
      <c r="Q2963" s="87">
        <v>3.42</v>
      </c>
      <c r="R2963" s="88">
        <f t="shared" si="146"/>
        <v>-2.4884127119949806</v>
      </c>
      <c r="S2963" s="88">
        <f t="shared" si="147"/>
        <v>-1.4884127119949575</v>
      </c>
      <c r="U2963" s="1" t="str">
        <f>IF(I:I="国家开发银行","国开",IF(I:I="中国进出口银行","口行",IF(I:I="中国农业发展银行","农发","国债")))&amp;IF(G:G&lt;1,"0",G2963)</f>
        <v>农发10</v>
      </c>
    </row>
    <row r="2964" spans="1:21" ht="15.95" hidden="1" customHeight="1" x14ac:dyDescent="0.25">
      <c r="A2964" s="7" t="s">
        <v>6178</v>
      </c>
      <c r="B2964" s="35" t="s">
        <v>6237</v>
      </c>
      <c r="C2964" s="35" t="s">
        <v>6238</v>
      </c>
      <c r="D2964" s="39">
        <v>44054</v>
      </c>
      <c r="E2964" s="39">
        <v>44056</v>
      </c>
      <c r="F2964" s="40">
        <v>70</v>
      </c>
      <c r="G2964" s="30">
        <v>3</v>
      </c>
      <c r="H2964" s="29" t="s">
        <v>12</v>
      </c>
      <c r="I2964" s="29" t="s">
        <v>15</v>
      </c>
      <c r="J2964" s="30">
        <v>3.0386000000000002</v>
      </c>
      <c r="K2964" s="30">
        <v>4.17</v>
      </c>
      <c r="L2964" s="30">
        <v>0</v>
      </c>
      <c r="M2964" s="30">
        <v>1.34</v>
      </c>
      <c r="N2964" s="84">
        <f>[1]!b_anal_modidura_cnbd(A2964,D2964-1,1)</f>
        <v>2.8188</v>
      </c>
      <c r="O2964" s="85">
        <f>[1]!b_anal_yield_cnbd(A2964,D2964-1,1)</f>
        <v>3.0649999999999999</v>
      </c>
      <c r="P2964" s="86">
        <f>IF(U:U="国开1",0.09/N2964+J2964,IF(U:U="国开3",0.14/N2964+J2964,IF(U:U="国开5",0.24/N2964+J2964,IF(U:U="国开7",0.24/N2964+J2964,IF(U:U="国开10",0.29/N2964+J2964,IF(U:U="口行1",0.08/N2964+J2964,IF(U:U="口行2",0.08/N2964+J2964,IF(U:U="口行3",0.08/N2964+J2964,IF(U:U="口行5",0.13/N2964+J2964,IF(U:U="口行7",0.13/N2964+J2964,IF(U:U="口行10",0.18/N2964+J2964,IF(U:U="农发1",0.09/N2964+J2964,IF(U:U="农发2",0.09/N2964+J2964,IF(U:U="农发3",0.09/N2964+J2964,IF(U:U="农发5",0.14/N2964+J2964,IF(U:U="农发7",0.19/N2964+J2964,IF(U:U="农发10",0.19/N2964+J2964,IF(U:U="农发20",0.24/N2964+J2964,IF(U:U="国债1",0.05/N2964+J2964,IF(U:U="国债2",0.05/N2964+J2964,IF(U:U="国债3",0.05/N2964+J2964,IF(U:U="国开0",0,IF(U:U="农发0",0,IF(U:U="国债0",0,IF(U:U="口行0",0,0.1/N2964+J2964)))))))))))))))))))))))))</f>
        <v>3.0882665247623104</v>
      </c>
      <c r="Q2964" s="87">
        <v>3.0950000000000002</v>
      </c>
      <c r="R2964" s="88">
        <f t="shared" ref="R2964:R2969" si="148">(P2964-O2964)*100</f>
        <v>2.3266524762310503</v>
      </c>
      <c r="S2964" s="88">
        <f t="shared" ref="S2964:S2969" si="149">(P2964-Q2964)*100</f>
        <v>-0.67334752376897455</v>
      </c>
      <c r="U2964" s="1" t="str">
        <f>IF(I:I="国家开发银行","国开",IF(I:I="中国进出口银行","口行",IF(I:I="中国农业发展银行","农发","国债")))&amp;IF(G:G&lt;1,"0",G2964)</f>
        <v>国开3</v>
      </c>
    </row>
    <row r="2965" spans="1:21" ht="15.95" hidden="1" customHeight="1" x14ac:dyDescent="0.25">
      <c r="A2965" s="7" t="s">
        <v>1135</v>
      </c>
      <c r="B2965" s="35" t="s">
        <v>6239</v>
      </c>
      <c r="C2965" s="35" t="s">
        <v>6240</v>
      </c>
      <c r="D2965" s="39">
        <v>44054</v>
      </c>
      <c r="E2965" s="39">
        <v>44056</v>
      </c>
      <c r="F2965" s="40">
        <v>60</v>
      </c>
      <c r="G2965" s="30">
        <v>5</v>
      </c>
      <c r="H2965" s="29" t="s">
        <v>12</v>
      </c>
      <c r="I2965" s="29" t="s">
        <v>15</v>
      </c>
      <c r="J2965" s="30">
        <v>3.2071999999999998</v>
      </c>
      <c r="K2965" s="30">
        <v>5.78</v>
      </c>
      <c r="L2965" s="30">
        <v>0</v>
      </c>
      <c r="M2965" s="30">
        <v>6.9</v>
      </c>
      <c r="N2965" s="84">
        <f>[1]!b_anal_modidura_cnbd(A2965,D2965-1,1)</f>
        <v>4.4459999999999997</v>
      </c>
      <c r="O2965" s="85">
        <f>[1]!b_anal_yield_cnbd(A2965,D2965-1,1)</f>
        <v>3.2397999999999998</v>
      </c>
      <c r="P2965" s="86">
        <f>IF(U:U="国开1",0.09/N2965+J2965,IF(U:U="国开3",0.14/N2965+J2965,IF(U:U="国开5",0.24/N2965+J2965,IF(U:U="国开7",0.24/N2965+J2965,IF(U:U="国开10",0.29/N2965+J2965,IF(U:U="口行1",0.08/N2965+J2965,IF(U:U="口行2",0.08/N2965+J2965,IF(U:U="口行3",0.08/N2965+J2965,IF(U:U="口行5",0.13/N2965+J2965,IF(U:U="口行7",0.13/N2965+J2965,IF(U:U="口行10",0.18/N2965+J2965,IF(U:U="农发1",0.09/N2965+J2965,IF(U:U="农发2",0.09/N2965+J2965,IF(U:U="农发3",0.09/N2965+J2965,IF(U:U="农发5",0.14/N2965+J2965,IF(U:U="农发7",0.19/N2965+J2965,IF(U:U="农发10",0.19/N2965+J2965,IF(U:U="农发20",0.24/N2965+J2965,IF(U:U="国债1",0.05/N2965+J2965,IF(U:U="国债2",0.05/N2965+J2965,IF(U:U="国债3",0.05/N2965+J2965,IF(U:U="国开0",0,IF(U:U="农发0",0,IF(U:U="国债0",0,IF(U:U="口行0",0,0.1/N2965+J2965)))))))))))))))))))))))))</f>
        <v>3.2611811066126855</v>
      </c>
      <c r="Q2965" s="87">
        <v>3.27</v>
      </c>
      <c r="R2965" s="88">
        <f t="shared" si="148"/>
        <v>2.1381106612685663</v>
      </c>
      <c r="S2965" s="88">
        <f t="shared" si="149"/>
        <v>-0.88188933873145636</v>
      </c>
      <c r="U2965" s="1" t="str">
        <f>IF(I:I="国家开发银行","国开",IF(I:I="中国进出口银行","口行",IF(I:I="中国农业发展银行","农发","国债")))&amp;IF(G:G&lt;1,"0",G2965)</f>
        <v>国开5</v>
      </c>
    </row>
    <row r="2966" spans="1:21" ht="15.95" hidden="1" customHeight="1" x14ac:dyDescent="0.25">
      <c r="A2966" s="7" t="s">
        <v>1256</v>
      </c>
      <c r="B2966" s="35" t="s">
        <v>6241</v>
      </c>
      <c r="C2966" s="35" t="s">
        <v>6242</v>
      </c>
      <c r="D2966" s="39">
        <v>44054</v>
      </c>
      <c r="E2966" s="39">
        <v>44056</v>
      </c>
      <c r="F2966" s="40">
        <v>20</v>
      </c>
      <c r="G2966" s="30">
        <v>7</v>
      </c>
      <c r="H2966" s="29" t="s">
        <v>12</v>
      </c>
      <c r="I2966" s="29" t="s">
        <v>15</v>
      </c>
      <c r="J2966" s="30">
        <v>3.3622000000000001</v>
      </c>
      <c r="K2966" s="30">
        <v>10.119999999999999</v>
      </c>
      <c r="L2966" s="30">
        <v>0</v>
      </c>
      <c r="M2966" s="30">
        <v>1.37</v>
      </c>
      <c r="N2966" s="84">
        <f>[1]!b_anal_modidura_cnbd(A2966,D2966-1,1)</f>
        <v>6.0551000000000004</v>
      </c>
      <c r="O2966" s="85">
        <f>[1]!b_anal_yield_cnbd(A2966,D2966-1,1)</f>
        <v>3.42</v>
      </c>
      <c r="P2966" s="86">
        <f>IF(U:U="国开1",0.09/N2966+J2966,IF(U:U="国开3",0.14/N2966+J2966,IF(U:U="国开5",0.24/N2966+J2966,IF(U:U="国开7",0.24/N2966+J2966,IF(U:U="国开10",0.29/N2966+J2966,IF(U:U="口行1",0.08/N2966+J2966,IF(U:U="口行2",0.08/N2966+J2966,IF(U:U="口行3",0.08/N2966+J2966,IF(U:U="口行5",0.13/N2966+J2966,IF(U:U="口行7",0.13/N2966+J2966,IF(U:U="口行10",0.18/N2966+J2966,IF(U:U="农发1",0.09/N2966+J2966,IF(U:U="农发2",0.09/N2966+J2966,IF(U:U="农发3",0.09/N2966+J2966,IF(U:U="农发5",0.14/N2966+J2966,IF(U:U="农发7",0.19/N2966+J2966,IF(U:U="农发10",0.19/N2966+J2966,IF(U:U="农发20",0.24/N2966+J2966,IF(U:U="国债1",0.05/N2966+J2966,IF(U:U="国债2",0.05/N2966+J2966,IF(U:U="国债3",0.05/N2966+J2966,IF(U:U="国开0",0,IF(U:U="农发0",0,IF(U:U="国债0",0,IF(U:U="口行0",0,0.1/N2966+J2966)))))))))))))))))))))))))</f>
        <v>3.4018360093144624</v>
      </c>
      <c r="Q2966" s="87">
        <v>3.44</v>
      </c>
      <c r="R2966" s="88">
        <f t="shared" si="148"/>
        <v>-1.8163990685537534</v>
      </c>
      <c r="S2966" s="88">
        <f t="shared" si="149"/>
        <v>-3.8163990685537552</v>
      </c>
      <c r="U2966" s="1" t="str">
        <f>IF(I:I="国家开发银行","国开",IF(I:I="中国进出口银行","口行",IF(I:I="中国农业发展银行","农发","国债")))&amp;IF(G:G&lt;1,"0",G2966)</f>
        <v>国开7</v>
      </c>
    </row>
    <row r="2967" spans="1:21" ht="15.95" hidden="1" customHeight="1" x14ac:dyDescent="0.25">
      <c r="A2967" s="7" t="s">
        <v>1438</v>
      </c>
      <c r="B2967" s="35" t="s">
        <v>6243</v>
      </c>
      <c r="C2967" s="35" t="s">
        <v>6244</v>
      </c>
      <c r="D2967" s="39">
        <v>44054</v>
      </c>
      <c r="E2967" s="39">
        <v>44056</v>
      </c>
      <c r="F2967" s="40">
        <v>20</v>
      </c>
      <c r="G2967" s="30">
        <v>20</v>
      </c>
      <c r="H2967" s="29" t="s">
        <v>12</v>
      </c>
      <c r="I2967" s="29" t="s">
        <v>15</v>
      </c>
      <c r="J2967" s="30">
        <v>3.9487000000000001</v>
      </c>
      <c r="K2967" s="30">
        <v>7.42</v>
      </c>
      <c r="L2967" s="30">
        <v>0</v>
      </c>
      <c r="M2967" s="30">
        <v>1.19</v>
      </c>
      <c r="N2967" s="84">
        <f>[1]!b_anal_modidura_cnbd(A2967,D2967-1,1)</f>
        <v>13.6793</v>
      </c>
      <c r="O2967" s="85">
        <f>[1]!b_anal_yield_cnbd(A2967,D2967-1,1)</f>
        <v>3.9245000000000001</v>
      </c>
      <c r="P2967" s="86">
        <f>IF(U:U="国开1",0.09/N2967+J2967,IF(U:U="国开3",0.14/N2967+J2967,IF(U:U="国开5",0.24/N2967+J2967,IF(U:U="国开7",0.24/N2967+J2967,IF(U:U="国开10",0.29/N2967+J2967,IF(U:U="口行1",0.08/N2967+J2967,IF(U:U="口行2",0.08/N2967+J2967,IF(U:U="口行3",0.08/N2967+J2967,IF(U:U="口行5",0.13/N2967+J2967,IF(U:U="口行7",0.13/N2967+J2967,IF(U:U="口行10",0.18/N2967+J2967,IF(U:U="农发1",0.09/N2967+J2967,IF(U:U="农发2",0.09/N2967+J2967,IF(U:U="农发3",0.09/N2967+J2967,IF(U:U="农发5",0.14/N2967+J2967,IF(U:U="农发7",0.19/N2967+J2967,IF(U:U="农发10",0.19/N2967+J2967,IF(U:U="农发20",0.24/N2967+J2967,IF(U:U="国债1",0.05/N2967+J2967,IF(U:U="国债2",0.05/N2967+J2967,IF(U:U="国债3",0.05/N2967+J2967,IF(U:U="国开0",0,IF(U:U="农发0",0,IF(U:U="国债0",0,IF(U:U="口行0",0,0.1/N2967+J2967)))))))))))))))))))))))))</f>
        <v>3.9560103155863238</v>
      </c>
      <c r="Q2967" s="87">
        <v>3.97</v>
      </c>
      <c r="R2967" s="88">
        <f t="shared" si="148"/>
        <v>3.1510315586323667</v>
      </c>
      <c r="S2967" s="88">
        <f t="shared" si="149"/>
        <v>-1.3989684413676429</v>
      </c>
      <c r="U2967" s="1" t="str">
        <f>IF(I:I="国家开发银行","国开",IF(I:I="中国进出口银行","口行",IF(I:I="中国农业发展银行","农发","国债")))&amp;IF(G:G&lt;1,"0",G2967)</f>
        <v>国开20</v>
      </c>
    </row>
    <row r="2968" spans="1:21" ht="15.95" hidden="1" customHeight="1" x14ac:dyDescent="0.25">
      <c r="A2968" s="7" t="s">
        <v>325</v>
      </c>
      <c r="B2968" s="35" t="s">
        <v>6245</v>
      </c>
      <c r="C2968" s="35" t="s">
        <v>6246</v>
      </c>
      <c r="D2968" s="39">
        <v>44054</v>
      </c>
      <c r="E2968" s="39">
        <v>44056</v>
      </c>
      <c r="F2968" s="40">
        <v>40</v>
      </c>
      <c r="G2968" s="30">
        <v>2</v>
      </c>
      <c r="H2968" s="29" t="s">
        <v>12</v>
      </c>
      <c r="I2968" s="29" t="s">
        <v>41</v>
      </c>
      <c r="J2968" s="30">
        <v>2.8475999999999999</v>
      </c>
      <c r="K2968" s="30">
        <v>4.7300000000000004</v>
      </c>
      <c r="L2968" s="30">
        <v>0</v>
      </c>
      <c r="M2968" s="30">
        <v>1.49</v>
      </c>
      <c r="N2968" s="84">
        <f>[1]!b_anal_modidura_cnbd(A2968,D2968-1,1)</f>
        <v>1.5201</v>
      </c>
      <c r="O2968" s="85">
        <f>[1]!b_anal_yield_cnbd(A2968,D2968-1,1)</f>
        <v>2.9001000000000001</v>
      </c>
      <c r="P2968" s="86">
        <f>IF(U:U="国开1",0.09/N2968+J2968,IF(U:U="国开3",0.14/N2968+J2968,IF(U:U="国开5",0.24/N2968+J2968,IF(U:U="国开7",0.24/N2968+J2968,IF(U:U="国开10",0.29/N2968+J2968,IF(U:U="口行1",0.08/N2968+J2968,IF(U:U="口行2",0.08/N2968+J2968,IF(U:U="口行3",0.08/N2968+J2968,IF(U:U="口行5",0.13/N2968+J2968,IF(U:U="口行7",0.13/N2968+J2968,IF(U:U="口行10",0.18/N2968+J2968,IF(U:U="农发1",0.09/N2968+J2968,IF(U:U="农发2",0.09/N2968+J2968,IF(U:U="农发3",0.09/N2968+J2968,IF(U:U="农发5",0.14/N2968+J2968,IF(U:U="农发7",0.19/N2968+J2968,IF(U:U="农发10",0.19/N2968+J2968,IF(U:U="农发20",0.24/N2968+J2968,IF(U:U="国债1",0.05/N2968+J2968,IF(U:U="国债2",0.05/N2968+J2968,IF(U:U="国债3",0.05/N2968+J2968,IF(U:U="国开0",0,IF(U:U="农发0",0,IF(U:U="国债0",0,IF(U:U="口行0",0,0.1/N2968+J2968)))))))))))))))))))))))))</f>
        <v>2.9068066311426879</v>
      </c>
      <c r="Q2968" s="87">
        <v>2.92</v>
      </c>
      <c r="R2968" s="88">
        <f t="shared" si="148"/>
        <v>0.67066311426877689</v>
      </c>
      <c r="S2968" s="88">
        <f t="shared" si="149"/>
        <v>-1.3193368857312038</v>
      </c>
      <c r="U2968" s="1" t="str">
        <f>IF(I:I="国家开发银行","国开",IF(I:I="中国进出口银行","口行",IF(I:I="中国农业发展银行","农发","国债")))&amp;IF(G:G&lt;1,"0",G2968)</f>
        <v>农发2</v>
      </c>
    </row>
    <row r="2969" spans="1:21" ht="15.95" hidden="1" customHeight="1" x14ac:dyDescent="0.25">
      <c r="A2969" s="7" t="s">
        <v>1145</v>
      </c>
      <c r="B2969" s="35" t="s">
        <v>6247</v>
      </c>
      <c r="C2969" s="35" t="s">
        <v>6248</v>
      </c>
      <c r="D2969" s="39">
        <v>44054</v>
      </c>
      <c r="E2969" s="39">
        <v>44056</v>
      </c>
      <c r="F2969" s="40">
        <v>40</v>
      </c>
      <c r="G2969" s="30">
        <v>7</v>
      </c>
      <c r="H2969" s="29" t="s">
        <v>12</v>
      </c>
      <c r="I2969" s="29" t="s">
        <v>41</v>
      </c>
      <c r="J2969" s="30">
        <v>3.4304000000000001</v>
      </c>
      <c r="K2969" s="30">
        <v>3.47</v>
      </c>
      <c r="L2969" s="30">
        <v>0</v>
      </c>
      <c r="M2969" s="30">
        <v>3.33</v>
      </c>
      <c r="N2969" s="84">
        <f>[1]!b_anal_modidura_cnbd(A2969,D2969-1,1)</f>
        <v>5.9827000000000004</v>
      </c>
      <c r="O2969" s="85">
        <f>[1]!b_anal_yield_cnbd(A2969,D2969-1,1)</f>
        <v>3.4279999999999999</v>
      </c>
      <c r="P2969" s="86">
        <f>IF(U:U="国开1",0.09/N2969+J2969,IF(U:U="国开3",0.14/N2969+J2969,IF(U:U="国开5",0.24/N2969+J2969,IF(U:U="国开7",0.24/N2969+J2969,IF(U:U="国开10",0.29/N2969+J2969,IF(U:U="口行1",0.08/N2969+J2969,IF(U:U="口行2",0.08/N2969+J2969,IF(U:U="口行3",0.08/N2969+J2969,IF(U:U="口行5",0.13/N2969+J2969,IF(U:U="口行7",0.13/N2969+J2969,IF(U:U="口行10",0.18/N2969+J2969,IF(U:U="农发1",0.09/N2969+J2969,IF(U:U="农发2",0.09/N2969+J2969,IF(U:U="农发3",0.09/N2969+J2969,IF(U:U="农发5",0.14/N2969+J2969,IF(U:U="农发7",0.19/N2969+J2969,IF(U:U="农发10",0.19/N2969+J2969,IF(U:U="农发20",0.24/N2969+J2969,IF(U:U="国债1",0.05/N2969+J2969,IF(U:U="国债2",0.05/N2969+J2969,IF(U:U="国债3",0.05/N2969+J2969,IF(U:U="国开0",0,IF(U:U="农发0",0,IF(U:U="国债0",0,IF(U:U="口行0",0,0.1/N2969+J2969)))))))))))))))))))))))))</f>
        <v>3.462158236247848</v>
      </c>
      <c r="Q2969" s="87">
        <v>3.43</v>
      </c>
      <c r="R2969" s="88">
        <f t="shared" si="148"/>
        <v>3.4158236247848084</v>
      </c>
      <c r="S2969" s="88">
        <f t="shared" si="149"/>
        <v>3.215823624784786</v>
      </c>
      <c r="U2969" s="1" t="str">
        <f>IF(I:I="国家开发银行","国开",IF(I:I="中国进出口银行","口行",IF(I:I="中国农业发展银行","农发","国债")))&amp;IF(G:G&lt;1,"0",G2969)</f>
        <v>农发7</v>
      </c>
    </row>
    <row r="2970" spans="1:21" ht="15.95" hidden="1" customHeight="1" x14ac:dyDescent="0.25">
      <c r="A2970" s="7" t="s">
        <v>6249</v>
      </c>
      <c r="B2970" s="35" t="s">
        <v>6249</v>
      </c>
      <c r="C2970" s="35" t="s">
        <v>6250</v>
      </c>
      <c r="D2970" s="39">
        <v>44055</v>
      </c>
      <c r="E2970" s="39">
        <v>44056</v>
      </c>
      <c r="F2970" s="40">
        <v>660</v>
      </c>
      <c r="G2970" s="30">
        <v>2</v>
      </c>
      <c r="H2970" s="29" t="s">
        <v>12</v>
      </c>
      <c r="I2970" s="29" t="s">
        <v>31</v>
      </c>
      <c r="J2970" s="30">
        <v>2.64</v>
      </c>
      <c r="K2970" s="30">
        <v>2.06</v>
      </c>
      <c r="L2970" s="30">
        <v>2.69</v>
      </c>
      <c r="M2970" s="30">
        <v>1.25</v>
      </c>
      <c r="N2970" s="84">
        <v>2</v>
      </c>
      <c r="O2970" s="85">
        <v>2.6059999999999999</v>
      </c>
      <c r="P2970" s="86">
        <v>2.7149999999999999</v>
      </c>
      <c r="Q2970" s="87">
        <v>2.58</v>
      </c>
      <c r="R2970" s="88">
        <f>(P2970-O2970)*100</f>
        <v>10.899999999999999</v>
      </c>
      <c r="S2970" s="88">
        <f>(P2970-Q2970)*100</f>
        <v>13.499999999999979</v>
      </c>
      <c r="U2970" s="1" t="str">
        <f>IF(I:I="国家开发银行","国开",IF(I:I="中国进出口银行","口行",IF(I:I="中国农业发展银行","农发","国债")))&amp;IF(G:G&lt;1,"0",G2970)</f>
        <v>国债2</v>
      </c>
    </row>
    <row r="2971" spans="1:21" ht="15.95" hidden="1" customHeight="1" x14ac:dyDescent="0.25">
      <c r="A2971" s="7" t="s">
        <v>501</v>
      </c>
      <c r="B2971" s="35" t="s">
        <v>6251</v>
      </c>
      <c r="C2971" s="35" t="s">
        <v>6252</v>
      </c>
      <c r="D2971" s="39">
        <v>44055</v>
      </c>
      <c r="E2971" s="39">
        <v>44056</v>
      </c>
      <c r="F2971" s="40">
        <v>700</v>
      </c>
      <c r="G2971" s="30">
        <v>5</v>
      </c>
      <c r="H2971" s="29" t="s">
        <v>12</v>
      </c>
      <c r="I2971" s="29" t="s">
        <v>31</v>
      </c>
      <c r="J2971" s="30">
        <v>2.81</v>
      </c>
      <c r="K2971" s="30">
        <v>2.34</v>
      </c>
      <c r="L2971" s="30">
        <v>2.8502000000000001</v>
      </c>
      <c r="M2971" s="30">
        <v>5.26</v>
      </c>
      <c r="N2971" s="84">
        <f>[1]!b_anal_modidura_cnbd(A2971,D2971-1,1)</f>
        <v>4.3432000000000004</v>
      </c>
      <c r="O2971" s="85">
        <f>[1]!b_anal_yield_cnbd(A2971,D2971-1,1)</f>
        <v>2.7949999999999999</v>
      </c>
      <c r="P2971" s="86">
        <v>2.8732000000000002</v>
      </c>
      <c r="Q2971" s="87">
        <v>2.83</v>
      </c>
      <c r="R2971" s="88">
        <f>(P2971-O2971)*100</f>
        <v>7.8200000000000269</v>
      </c>
      <c r="S2971" s="88">
        <f>(P2971-Q2971)*100</f>
        <v>4.3200000000000127</v>
      </c>
      <c r="U2971" s="1" t="str">
        <f>IF(I:I="国家开发银行","国开",IF(I:I="中国进出口银行","口行",IF(I:I="中国农业发展银行","农发","国债")))&amp;IF(G:G&lt;1,"0",G2971)</f>
        <v>国债5</v>
      </c>
    </row>
    <row r="2972" spans="1:21" ht="15.95" hidden="1" customHeight="1" x14ac:dyDescent="0.25">
      <c r="A2972" s="7" t="s">
        <v>1221</v>
      </c>
      <c r="B2972" s="35" t="s">
        <v>6253</v>
      </c>
      <c r="C2972" s="35" t="s">
        <v>6254</v>
      </c>
      <c r="D2972" s="39">
        <v>44055</v>
      </c>
      <c r="E2972" s="39">
        <v>44057</v>
      </c>
      <c r="F2972" s="40">
        <v>60</v>
      </c>
      <c r="G2972" s="30">
        <v>1</v>
      </c>
      <c r="H2972" s="29" t="s">
        <v>266</v>
      </c>
      <c r="I2972" s="29" t="s">
        <v>41</v>
      </c>
      <c r="J2972" s="30">
        <v>2.5226999999999999</v>
      </c>
      <c r="K2972" s="30">
        <v>4.16</v>
      </c>
      <c r="L2972" s="30">
        <v>0</v>
      </c>
      <c r="M2972" s="30">
        <v>1.17</v>
      </c>
      <c r="N2972" s="84">
        <f>[1]!b_anal_modidura_cnbd(A2972,D2972-1,1)</f>
        <v>0.88039999999999996</v>
      </c>
      <c r="O2972" s="85">
        <f>[1]!b_anal_yield_cnbd(A2972,D2972-1,1)</f>
        <v>2.64</v>
      </c>
      <c r="P2972" s="86">
        <f>IF(U:U="国开1",0.09/N2972+J2972,IF(U:U="国开3",0.14/N2972+J2972,IF(U:U="国开5",0.24/N2972+J2972,IF(U:U="国开7",0.24/N2972+J2972,IF(U:U="国开10",0.29/N2972+J2972,IF(U:U="口行1",0.08/N2972+J2972,IF(U:U="口行2",0.08/N2972+J2972,IF(U:U="口行3",0.08/N2972+J2972,IF(U:U="口行5",0.13/N2972+J2972,IF(U:U="口行7",0.13/N2972+J2972,IF(U:U="口行10",0.18/N2972+J2972,IF(U:U="农发1",0.09/N2972+J2972,IF(U:U="农发2",0.09/N2972+J2972,IF(U:U="农发3",0.09/N2972+J2972,IF(U:U="农发5",0.14/N2972+J2972,IF(U:U="农发7",0.19/N2972+J2972,IF(U:U="农发10",0.19/N2972+J2972,IF(U:U="农发20",0.24/N2972+J2972,IF(U:U="国债1",0.05/N2972+J2972,IF(U:U="国债2",0.05/N2972+J2972,IF(U:U="国债3",0.05/N2972+J2972,IF(U:U="国开0",0,IF(U:U="农发0",0,IF(U:U="国债0",0,IF(U:U="口行0",0,0.1/N2972+J2972)))))))))))))))))))))))))</f>
        <v>2.6249262607905495</v>
      </c>
      <c r="Q2972" s="87">
        <v>2.65</v>
      </c>
      <c r="R2972" s="88">
        <f>(P2972-O2972)*100</f>
        <v>-1.5073739209450654</v>
      </c>
      <c r="S2972" s="88">
        <f>(P2972-Q2972)*100</f>
        <v>-2.5073739209450441</v>
      </c>
      <c r="U2972" s="1" t="str">
        <f>IF(I:I="国家开发银行","国开",IF(I:I="中国进出口银行","口行",IF(I:I="中国农业发展银行","农发","国债")))&amp;IF(G:G&lt;1,"0",G2972)</f>
        <v>农发1</v>
      </c>
    </row>
    <row r="2973" spans="1:21" ht="15.95" hidden="1" customHeight="1" x14ac:dyDescent="0.25">
      <c r="A2973" s="7" t="s">
        <v>1425</v>
      </c>
      <c r="B2973" s="35" t="s">
        <v>6255</v>
      </c>
      <c r="C2973" s="35" t="s">
        <v>6256</v>
      </c>
      <c r="D2973" s="39">
        <v>44055</v>
      </c>
      <c r="E2973" s="39">
        <v>44057</v>
      </c>
      <c r="F2973" s="40">
        <v>60</v>
      </c>
      <c r="G2973" s="30">
        <v>10</v>
      </c>
      <c r="H2973" s="120">
        <v>5.4</v>
      </c>
      <c r="I2973" s="29" t="s">
        <v>41</v>
      </c>
      <c r="J2973" s="30">
        <v>3.3500999999999999</v>
      </c>
      <c r="K2973" s="30">
        <v>2.4900000000000002</v>
      </c>
      <c r="L2973" s="30">
        <v>0</v>
      </c>
      <c r="M2973" s="30">
        <v>2.61</v>
      </c>
      <c r="N2973" s="84">
        <f>[1]!b_anal_modidura_cnbd(A2973,D2973-1,1)</f>
        <v>4.7813999999999997</v>
      </c>
      <c r="O2973" s="85">
        <f>[1]!b_anal_yield_cnbd(A2973,D2973-1,1)</f>
        <v>3.3393999999999999</v>
      </c>
      <c r="P2973" s="86">
        <f>IF(U:U="国开1",0.09/N2973+J2973,IF(U:U="国开3",0.14/N2973+J2973,IF(U:U="国开5",0.24/N2973+J2973,IF(U:U="国开7",0.24/N2973+J2973,IF(U:U="国开10",0.29/N2973+J2973,IF(U:U="口行1",0.08/N2973+J2973,IF(U:U="口行2",0.08/N2973+J2973,IF(U:U="口行3",0.08/N2973+J2973,IF(U:U="口行5",0.13/N2973+J2973,IF(U:U="口行7",0.13/N2973+J2973,IF(U:U="口行10",0.18/N2973+J2973,IF(U:U="农发1",0.09/N2973+J2973,IF(U:U="农发2",0.09/N2973+J2973,IF(U:U="农发3",0.09/N2973+J2973,IF(U:U="农发5",0.14/N2973+J2973,IF(U:U="农发7",0.19/N2973+J2973,IF(U:U="农发10",0.19/N2973+J2973,IF(U:U="农发20",0.24/N2973+J2973,IF(U:U="国债1",0.05/N2973+J2973,IF(U:U="国债2",0.05/N2973+J2973,IF(U:U="国债3",0.05/N2973+J2973,IF(U:U="国开0",0,IF(U:U="农发0",0,IF(U:U="国债0",0,IF(U:U="口行0",0,0.1/N2973+J2973)))))))))))))))))))))))))</f>
        <v>3.3898373154306269</v>
      </c>
      <c r="Q2973" s="87">
        <v>3.34</v>
      </c>
      <c r="R2973" s="88">
        <f>(P2973-O2973)*100</f>
        <v>5.0437315430627017</v>
      </c>
      <c r="S2973" s="88">
        <f>(P2973-Q2973)*100</f>
        <v>4.9837315430627083</v>
      </c>
      <c r="U2973" s="1" t="str">
        <f>IF(I:I="国家开发银行","国开",IF(I:I="中国进出口银行","口行",IF(I:I="中国农业发展银行","农发","国债")))&amp;IF(G:G&lt;1,"0",G2973)</f>
        <v>农发10</v>
      </c>
    </row>
    <row r="2974" spans="1:21" ht="15.95" hidden="1" customHeight="1" x14ac:dyDescent="0.25">
      <c r="A2974" s="7" t="s">
        <v>555</v>
      </c>
      <c r="B2974" s="35" t="s">
        <v>6257</v>
      </c>
      <c r="C2974" s="35" t="s">
        <v>6258</v>
      </c>
      <c r="D2974" s="39">
        <v>44055</v>
      </c>
      <c r="E2974" s="39">
        <v>44057</v>
      </c>
      <c r="F2974" s="40">
        <v>60</v>
      </c>
      <c r="G2974" s="30">
        <v>10</v>
      </c>
      <c r="H2974" s="29" t="s">
        <v>12</v>
      </c>
      <c r="I2974" s="29" t="s">
        <v>41</v>
      </c>
      <c r="J2974" s="30">
        <v>3.6879</v>
      </c>
      <c r="K2974" s="30">
        <v>4.45</v>
      </c>
      <c r="L2974" s="30">
        <v>0</v>
      </c>
      <c r="M2974" s="30">
        <v>1.08</v>
      </c>
      <c r="N2974" s="84">
        <f>[1]!b_anal_modidura_cnbd(A2974,D2974-1,1)</f>
        <v>8.1385000000000005</v>
      </c>
      <c r="O2974" s="85">
        <f>[1]!b_anal_yield_cnbd(A2974,D2974-1,1)</f>
        <v>3.68</v>
      </c>
      <c r="P2974" s="86">
        <f>IF(U:U="国开1",0.09/N2974+J2974,IF(U:U="国开3",0.14/N2974+J2974,IF(U:U="国开5",0.24/N2974+J2974,IF(U:U="国开7",0.24/N2974+J2974,IF(U:U="国开10",0.29/N2974+J2974,IF(U:U="口行1",0.08/N2974+J2974,IF(U:U="口行2",0.08/N2974+J2974,IF(U:U="口行3",0.08/N2974+J2974,IF(U:U="口行5",0.13/N2974+J2974,IF(U:U="口行7",0.13/N2974+J2974,IF(U:U="口行10",0.18/N2974+J2974,IF(U:U="农发1",0.09/N2974+J2974,IF(U:U="农发2",0.09/N2974+J2974,IF(U:U="农发3",0.09/N2974+J2974,IF(U:U="农发5",0.14/N2974+J2974,IF(U:U="农发7",0.19/N2974+J2974,IF(U:U="农发10",0.19/N2974+J2974,IF(U:U="农发20",0.24/N2974+J2974,IF(U:U="国债1",0.05/N2974+J2974,IF(U:U="国债2",0.05/N2974+J2974,IF(U:U="国债3",0.05/N2974+J2974,IF(U:U="国开0",0,IF(U:U="农发0",0,IF(U:U="国债0",0,IF(U:U="口行0",0,0.1/N2974+J2974)))))))))))))))))))))))))</f>
        <v>3.7112458253978007</v>
      </c>
      <c r="Q2974" s="87">
        <v>3.71</v>
      </c>
      <c r="R2974" s="88">
        <f>(P2974-O2974)*100</f>
        <v>3.124582539780052</v>
      </c>
      <c r="S2974" s="88">
        <f>(P2974-Q2974)*100</f>
        <v>0.1245825397800715</v>
      </c>
      <c r="U2974" s="1" t="str">
        <f>IF(I:I="国家开发银行","国开",IF(I:I="中国进出口银行","口行",IF(I:I="中国农业发展银行","农发","国债")))&amp;IF(G:G&lt;1,"0",G2974)</f>
        <v>农发10</v>
      </c>
    </row>
    <row r="2975" spans="1:21" ht="15.95" hidden="1" customHeight="1" x14ac:dyDescent="0.25">
      <c r="A2975" s="7" t="s">
        <v>477</v>
      </c>
      <c r="B2975" s="35" t="s">
        <v>6259</v>
      </c>
      <c r="C2975" s="35" t="s">
        <v>6260</v>
      </c>
      <c r="D2975" s="39">
        <v>44056</v>
      </c>
      <c r="E2975" s="39">
        <v>44057</v>
      </c>
      <c r="F2975" s="40">
        <v>50</v>
      </c>
      <c r="G2975" s="30">
        <v>3</v>
      </c>
      <c r="H2975" s="29" t="s">
        <v>12</v>
      </c>
      <c r="I2975" s="29" t="s">
        <v>22</v>
      </c>
      <c r="J2975" s="30">
        <v>3.0760000000000001</v>
      </c>
      <c r="K2975" s="30">
        <v>4.1500000000000004</v>
      </c>
      <c r="L2975" s="30">
        <v>0</v>
      </c>
      <c r="M2975" s="30">
        <v>1.19</v>
      </c>
      <c r="N2975" s="84">
        <f>[1]!b_anal_modidura_cnbd(A2975,D2975-1,1)</f>
        <v>2.5106000000000002</v>
      </c>
      <c r="O2975" s="85">
        <f>[1]!b_anal_yield_cnbd(A2975,D2975-1,1)</f>
        <v>3.08</v>
      </c>
      <c r="P2975" s="86">
        <f>IF(U:U="国开1",0.09/N2975+J2975,IF(U:U="国开3",0.14/N2975+J2975,IF(U:U="国开5",0.24/N2975+J2975,IF(U:U="国开7",0.24/N2975+J2975,IF(U:U="国开10",0.29/N2975+J2975,IF(U:U="口行1",0.08/N2975+J2975,IF(U:U="口行2",0.08/N2975+J2975,IF(U:U="口行3",0.08/N2975+J2975,IF(U:U="口行5",0.13/N2975+J2975,IF(U:U="口行7",0.13/N2975+J2975,IF(U:U="口行10",0.18/N2975+J2975,IF(U:U="农发1",0.09/N2975+J2975,IF(U:U="农发2",0.09/N2975+J2975,IF(U:U="农发3",0.09/N2975+J2975,IF(U:U="农发5",0.14/N2975+J2975,IF(U:U="农发7",0.19/N2975+J2975,IF(U:U="农发10",0.19/N2975+J2975,IF(U:U="农发20",0.24/N2975+J2975,IF(U:U="国债1",0.05/N2975+J2975,IF(U:U="国债2",0.05/N2975+J2975,IF(U:U="国债3",0.05/N2975+J2975,IF(U:U="国开0",0,IF(U:U="农发0",0,IF(U:U="国债0",0,IF(U:U="口行0",0,0.1/N2975+J2975)))))))))))))))))))))))))</f>
        <v>3.1078648928542978</v>
      </c>
      <c r="Q2975" s="87">
        <v>3.12</v>
      </c>
      <c r="R2975" s="88">
        <f t="shared" ref="R2975:R2980" si="150">(P2975-O2975)*100</f>
        <v>2.7864892854297718</v>
      </c>
      <c r="S2975" s="88">
        <f t="shared" ref="S2975:S2980" si="151">(P2975-Q2975)*100</f>
        <v>-1.2135107145702317</v>
      </c>
      <c r="U2975" s="1" t="str">
        <f>IF(I:I="国家开发银行","国开",IF(I:I="中国进出口银行","口行",IF(I:I="中国农业发展银行","农发","国债")))&amp;IF(G:G&lt;1,"0",G2975)</f>
        <v>口行3</v>
      </c>
    </row>
    <row r="2976" spans="1:21" ht="15.95" hidden="1" customHeight="1" x14ac:dyDescent="0.25">
      <c r="A2976" s="7" t="s">
        <v>388</v>
      </c>
      <c r="B2976" s="35" t="s">
        <v>6261</v>
      </c>
      <c r="C2976" s="35" t="s">
        <v>6262</v>
      </c>
      <c r="D2976" s="39">
        <v>44056</v>
      </c>
      <c r="E2976" s="39">
        <v>44057</v>
      </c>
      <c r="F2976" s="40">
        <v>60</v>
      </c>
      <c r="G2976" s="30">
        <v>10</v>
      </c>
      <c r="H2976" s="29" t="s">
        <v>12</v>
      </c>
      <c r="I2976" s="29" t="s">
        <v>22</v>
      </c>
      <c r="J2976" s="30">
        <v>3.7010000000000001</v>
      </c>
      <c r="K2976" s="30">
        <v>5.74</v>
      </c>
      <c r="L2976" s="30">
        <v>0</v>
      </c>
      <c r="M2976" s="30">
        <v>6.27</v>
      </c>
      <c r="N2976" s="84">
        <f>[1]!b_anal_modidura_cnbd(A2976,D2976-1,1)</f>
        <v>7.9863999999999997</v>
      </c>
      <c r="O2976" s="85">
        <f>[1]!b_anal_yield_cnbd(A2976,D2976-1,1)</f>
        <v>3.71</v>
      </c>
      <c r="P2976" s="86">
        <f>IF(U:U="国开1",0.09/N2976+J2976,IF(U:U="国开3",0.14/N2976+J2976,IF(U:U="国开5",0.24/N2976+J2976,IF(U:U="国开7",0.24/N2976+J2976,IF(U:U="国开10",0.29/N2976+J2976,IF(U:U="口行1",0.08/N2976+J2976,IF(U:U="口行2",0.08/N2976+J2976,IF(U:U="口行3",0.08/N2976+J2976,IF(U:U="口行5",0.13/N2976+J2976,IF(U:U="口行7",0.13/N2976+J2976,IF(U:U="口行10",0.18/N2976+J2976,IF(U:U="农发1",0.09/N2976+J2976,IF(U:U="农发2",0.09/N2976+J2976,IF(U:U="农发3",0.09/N2976+J2976,IF(U:U="农发5",0.14/N2976+J2976,IF(U:U="农发7",0.19/N2976+J2976,IF(U:U="农发10",0.19/N2976+J2976,IF(U:U="农发20",0.24/N2976+J2976,IF(U:U="国债1",0.05/N2976+J2976,IF(U:U="国债2",0.05/N2976+J2976,IF(U:U="国债3",0.05/N2976+J2976,IF(U:U="国开0",0,IF(U:U="农发0",0,IF(U:U="国债0",0,IF(U:U="口行0",0,0.1/N2976+J2976)))))))))))))))))))))))))</f>
        <v>3.7235383151357309</v>
      </c>
      <c r="Q2976" s="87">
        <v>3.72</v>
      </c>
      <c r="R2976" s="88">
        <f t="shared" si="150"/>
        <v>1.3538315135730894</v>
      </c>
      <c r="S2976" s="88">
        <f t="shared" si="151"/>
        <v>0.3538315135730663</v>
      </c>
      <c r="U2976" s="1" t="str">
        <f>IF(I:I="国家开发银行","国开",IF(I:I="中国进出口银行","口行",IF(I:I="中国农业发展银行","农发","国债")))&amp;IF(G:G&lt;1,"0",G2976)</f>
        <v>口行10</v>
      </c>
    </row>
    <row r="2977" spans="1:21" ht="15.95" hidden="1" customHeight="1" x14ac:dyDescent="0.25">
      <c r="A2977" s="7" t="s">
        <v>1440</v>
      </c>
      <c r="B2977" s="35" t="s">
        <v>6263</v>
      </c>
      <c r="C2977" s="35" t="s">
        <v>6264</v>
      </c>
      <c r="D2977" s="39">
        <v>44056</v>
      </c>
      <c r="E2977" s="39">
        <v>44060</v>
      </c>
      <c r="F2977" s="40">
        <v>60</v>
      </c>
      <c r="G2977" s="30">
        <v>5.09</v>
      </c>
      <c r="H2977" s="29" t="s">
        <v>12</v>
      </c>
      <c r="I2977" s="29" t="s">
        <v>22</v>
      </c>
      <c r="J2977" s="30">
        <v>3.2475999999999998</v>
      </c>
      <c r="K2977" s="30">
        <v>5.94</v>
      </c>
      <c r="L2977" s="30">
        <v>0</v>
      </c>
      <c r="M2977" s="30">
        <v>1</v>
      </c>
      <c r="N2977" s="84">
        <f>[1]!b_anal_modidura_cnbd(A2977,D2977-1,1)</f>
        <v>4.4198000000000004</v>
      </c>
      <c r="O2977" s="85">
        <f>[1]!b_anal_yield_cnbd(A2977,D2977-1,1)</f>
        <v>3.3309000000000002</v>
      </c>
      <c r="P2977" s="86">
        <f>IF(U:U="国开1",0.09/N2977+J2977,IF(U:U="国开3",0.14/N2977+J2977,IF(U:U="国开5",0.24/N2977+J2977,IF(U:U="国开7",0.24/N2977+J2977,IF(U:U="国开10",0.29/N2977+J2977,IF(U:U="口行1",0.08/N2977+J2977,IF(U:U="口行2",0.08/N2977+J2977,IF(U:U="口行3",0.08/N2977+J2977,IF(U:U="口行5",0.13/N2977+J2977,IF(U:U="口行7",0.13/N2977+J2977,IF(U:U="口行10",0.18/N2977+J2977,IF(U:U="农发1",0.09/N2977+J2977,IF(U:U="农发2",0.09/N2977+J2977,IF(U:U="农发3",0.09/N2977+J2977,IF(U:U="农发5",0.14/N2977+J2977,IF(U:U="农发7",0.19/N2977+J2977,IF(U:U="农发10",0.19/N2977+J2977,IF(U:U="农发20",0.24/N2977+J2977,IF(U:U="国债1",0.05/N2977+J2977,IF(U:U="国债2",0.05/N2977+J2977,IF(U:U="国债3",0.05/N2977+J2977,IF(U:U="国开0",0,IF(U:U="农发0",0,IF(U:U="国债0",0,IF(U:U="口行0",0,0.1/N2977+J2977)))))))))))))))))))))))))</f>
        <v>3.2702254581655277</v>
      </c>
      <c r="Q2977" s="87">
        <v>3.34</v>
      </c>
      <c r="R2977" s="88">
        <f t="shared" si="150"/>
        <v>-6.0674541834472517</v>
      </c>
      <c r="S2977" s="88">
        <f t="shared" si="151"/>
        <v>-6.9774541834472181</v>
      </c>
      <c r="U2977" s="1" t="str">
        <f>IF(I:I="国家开发银行","国开",IF(I:I="中国进出口银行","口行",IF(I:I="中国农业发展银行","农发","国债")))&amp;IF(G:G&lt;1,"0",G2977)</f>
        <v>口行5.09</v>
      </c>
    </row>
    <row r="2978" spans="1:21" ht="15.95" hidden="1" customHeight="1" x14ac:dyDescent="0.25">
      <c r="A2978" s="7" t="s">
        <v>717</v>
      </c>
      <c r="B2978" s="35" t="s">
        <v>6265</v>
      </c>
      <c r="C2978" s="35" t="s">
        <v>6266</v>
      </c>
      <c r="D2978" s="39">
        <v>44056</v>
      </c>
      <c r="E2978" s="39">
        <v>44060</v>
      </c>
      <c r="F2978" s="40">
        <v>70</v>
      </c>
      <c r="G2978" s="30">
        <v>1</v>
      </c>
      <c r="H2978" s="29" t="s">
        <v>266</v>
      </c>
      <c r="I2978" s="29" t="s">
        <v>15</v>
      </c>
      <c r="J2978" s="30">
        <v>2.4146999999999998</v>
      </c>
      <c r="K2978" s="30">
        <v>5.6</v>
      </c>
      <c r="L2978" s="30">
        <v>0</v>
      </c>
      <c r="M2978" s="30">
        <v>2.31</v>
      </c>
      <c r="N2978" s="84">
        <f>[1]!b_anal_modidura_cnbd(A2978,D2978-1,1)</f>
        <v>0.75229999999999997</v>
      </c>
      <c r="O2978" s="85">
        <f>[1]!b_anal_yield_cnbd(A2978,D2978-1,1)</f>
        <v>2.5737999999999999</v>
      </c>
      <c r="P2978" s="86">
        <f>IF(U:U="国开1",0.09/N2978+J2978,IF(U:U="国开3",0.14/N2978+J2978,IF(U:U="国开5",0.24/N2978+J2978,IF(U:U="国开7",0.24/N2978+J2978,IF(U:U="国开10",0.29/N2978+J2978,IF(U:U="口行1",0.08/N2978+J2978,IF(U:U="口行2",0.08/N2978+J2978,IF(U:U="口行3",0.08/N2978+J2978,IF(U:U="口行5",0.13/N2978+J2978,IF(U:U="口行7",0.13/N2978+J2978,IF(U:U="口行10",0.18/N2978+J2978,IF(U:U="农发1",0.09/N2978+J2978,IF(U:U="农发2",0.09/N2978+J2978,IF(U:U="农发3",0.09/N2978+J2978,IF(U:U="农发5",0.14/N2978+J2978,IF(U:U="农发7",0.19/N2978+J2978,IF(U:U="农发10",0.19/N2978+J2978,IF(U:U="农发20",0.24/N2978+J2978,IF(U:U="国债1",0.05/N2978+J2978,IF(U:U="国债2",0.05/N2978+J2978,IF(U:U="国债3",0.05/N2978+J2978,IF(U:U="国开0",0,IF(U:U="农发0",0,IF(U:U="国债0",0,IF(U:U="口行0",0,0.1/N2978+J2978)))))))))))))))))))))))))</f>
        <v>2.5343331250830783</v>
      </c>
      <c r="Q2978" s="87">
        <v>2.6</v>
      </c>
      <c r="R2978" s="88">
        <f t="shared" si="150"/>
        <v>-3.9466874916921579</v>
      </c>
      <c r="S2978" s="88">
        <f t="shared" si="151"/>
        <v>-6.5666874916921802</v>
      </c>
      <c r="U2978" s="1" t="str">
        <f>IF(I:I="国家开发银行","国开",IF(I:I="中国进出口银行","口行",IF(I:I="中国农业发展银行","农发","国债")))&amp;IF(G:G&lt;1,"0",G2978)</f>
        <v>国开1</v>
      </c>
    </row>
    <row r="2979" spans="1:21" ht="15.95" hidden="1" customHeight="1" x14ac:dyDescent="0.25">
      <c r="A2979" s="7" t="s">
        <v>1284</v>
      </c>
      <c r="B2979" s="35" t="s">
        <v>6267</v>
      </c>
      <c r="C2979" s="35" t="s">
        <v>6268</v>
      </c>
      <c r="D2979" s="39">
        <v>44056</v>
      </c>
      <c r="E2979" s="39">
        <v>44060</v>
      </c>
      <c r="F2979" s="40">
        <v>60</v>
      </c>
      <c r="G2979" s="30">
        <v>5</v>
      </c>
      <c r="H2979" s="29" t="s">
        <v>12</v>
      </c>
      <c r="I2979" s="29" t="s">
        <v>15</v>
      </c>
      <c r="J2979" s="30">
        <v>3.2385999999999999</v>
      </c>
      <c r="K2979" s="30">
        <v>6.2</v>
      </c>
      <c r="L2979" s="30">
        <v>0</v>
      </c>
      <c r="M2979" s="30">
        <v>1.34</v>
      </c>
      <c r="N2979" s="84">
        <f>[1]!b_anal_modidura_cnbd(A2979,D2979-1,1)</f>
        <v>4.4615</v>
      </c>
      <c r="O2979" s="85">
        <f>[1]!b_anal_yield_cnbd(A2979,D2979-1,1)</f>
        <v>3.2850000000000001</v>
      </c>
      <c r="P2979" s="86">
        <f>IF(U:U="国开1",0.09/N2979+J2979,IF(U:U="国开3",0.14/N2979+J2979,IF(U:U="国开5",0.24/N2979+J2979,IF(U:U="国开7",0.24/N2979+J2979,IF(U:U="国开10",0.29/N2979+J2979,IF(U:U="口行1",0.08/N2979+J2979,IF(U:U="口行2",0.08/N2979+J2979,IF(U:U="口行3",0.08/N2979+J2979,IF(U:U="口行5",0.13/N2979+J2979,IF(U:U="口行7",0.13/N2979+J2979,IF(U:U="口行10",0.18/N2979+J2979,IF(U:U="农发1",0.09/N2979+J2979,IF(U:U="农发2",0.09/N2979+J2979,IF(U:U="农发3",0.09/N2979+J2979,IF(U:U="农发5",0.14/N2979+J2979,IF(U:U="农发7",0.19/N2979+J2979,IF(U:U="农发10",0.19/N2979+J2979,IF(U:U="农发20",0.24/N2979+J2979,IF(U:U="国债1",0.05/N2979+J2979,IF(U:U="国债2",0.05/N2979+J2979,IF(U:U="国债3",0.05/N2979+J2979,IF(U:U="国开0",0,IF(U:U="农发0",0,IF(U:U="国债0",0,IF(U:U="口行0",0,0.1/N2979+J2979)))))))))))))))))))))))))</f>
        <v>3.2923935671859241</v>
      </c>
      <c r="Q2979" s="87">
        <v>3.2925</v>
      </c>
      <c r="R2979" s="88">
        <f t="shared" si="150"/>
        <v>0.73935671859239882</v>
      </c>
      <c r="S2979" s="88">
        <f t="shared" si="151"/>
        <v>-1.0643281407585192E-2</v>
      </c>
      <c r="U2979" s="1" t="str">
        <f>IF(I:I="国家开发银行","国开",IF(I:I="中国进出口银行","口行",IF(I:I="中国农业发展银行","农发","国债")))&amp;IF(G:G&lt;1,"0",G2979)</f>
        <v>国开5</v>
      </c>
    </row>
    <row r="2980" spans="1:21" ht="15.95" hidden="1" customHeight="1" x14ac:dyDescent="0.25">
      <c r="A2980" s="7" t="s">
        <v>1106</v>
      </c>
      <c r="B2980" s="35" t="s">
        <v>6269</v>
      </c>
      <c r="C2980" s="35" t="s">
        <v>6270</v>
      </c>
      <c r="D2980" s="39">
        <v>44056</v>
      </c>
      <c r="E2980" s="39">
        <v>44060</v>
      </c>
      <c r="F2980" s="40">
        <v>170</v>
      </c>
      <c r="G2980" s="30">
        <v>10</v>
      </c>
      <c r="H2980" s="29" t="s">
        <v>12</v>
      </c>
      <c r="I2980" s="29" t="s">
        <v>15</v>
      </c>
      <c r="J2980" s="30">
        <v>3.4525999999999999</v>
      </c>
      <c r="K2980" s="30">
        <v>4.33</v>
      </c>
      <c r="L2980" s="30">
        <v>0</v>
      </c>
      <c r="M2980" s="30">
        <v>62.5</v>
      </c>
      <c r="N2980" s="84">
        <f>[1]!b_anal_modidura_cnbd(A2980,D2980-1,1)</f>
        <v>8.2891999999999992</v>
      </c>
      <c r="O2980" s="85">
        <f>[1]!b_anal_yield_cnbd(A2980,D2980-1,1)</f>
        <v>3.4824000000000002</v>
      </c>
      <c r="P2980" s="86">
        <f>IF(U:U="国开1",0.09/N2980+J2980,IF(U:U="国开3",0.14/N2980+J2980,IF(U:U="国开5",0.24/N2980+J2980,IF(U:U="国开7",0.24/N2980+J2980,IF(U:U="国开10",0.29/N2980+J2980,IF(U:U="口行1",0.08/N2980+J2980,IF(U:U="口行2",0.08/N2980+J2980,IF(U:U="口行3",0.08/N2980+J2980,IF(U:U="口行5",0.13/N2980+J2980,IF(U:U="口行7",0.13/N2980+J2980,IF(U:U="口行10",0.18/N2980+J2980,IF(U:U="农发1",0.09/N2980+J2980,IF(U:U="农发2",0.09/N2980+J2980,IF(U:U="农发3",0.09/N2980+J2980,IF(U:U="农发5",0.14/N2980+J2980,IF(U:U="农发7",0.19/N2980+J2980,IF(U:U="农发10",0.19/N2980+J2980,IF(U:U="农发20",0.24/N2980+J2980,IF(U:U="国债1",0.05/N2980+J2980,IF(U:U="国债2",0.05/N2980+J2980,IF(U:U="国债3",0.05/N2980+J2980,IF(U:U="国开0",0,IF(U:U="农发0",0,IF(U:U="国债0",0,IF(U:U="口行0",0,0.1/N2980+J2980)))))))))))))))))))))))))</f>
        <v>3.4875852820537565</v>
      </c>
      <c r="Q2980" s="87">
        <v>3.4874999999999998</v>
      </c>
      <c r="R2980" s="88">
        <f t="shared" si="150"/>
        <v>0.5185282053756346</v>
      </c>
      <c r="S2980" s="88">
        <f t="shared" si="151"/>
        <v>8.5282053756685627E-3</v>
      </c>
      <c r="U2980" s="1" t="str">
        <f>IF(I:I="国家开发银行","国开",IF(I:I="中国进出口银行","口行",IF(I:I="中国农业发展银行","农发","国债")))&amp;IF(G:G&lt;1,"0",G2980)</f>
        <v>国开10</v>
      </c>
    </row>
    <row r="2981" spans="1:21" ht="15.95" hidden="1" customHeight="1" x14ac:dyDescent="0.25">
      <c r="A2981" s="7" t="s">
        <v>1389</v>
      </c>
      <c r="B2981" s="35" t="s">
        <v>6271</v>
      </c>
      <c r="C2981" s="35" t="s">
        <v>6272</v>
      </c>
      <c r="D2981" s="39">
        <v>44057</v>
      </c>
      <c r="E2981" s="39">
        <v>44060</v>
      </c>
      <c r="F2981" s="40">
        <v>70</v>
      </c>
      <c r="G2981" s="30">
        <v>1</v>
      </c>
      <c r="H2981" s="29" t="s">
        <v>266</v>
      </c>
      <c r="I2981" s="29" t="s">
        <v>22</v>
      </c>
      <c r="J2981" s="30">
        <v>2.5682</v>
      </c>
      <c r="K2981" s="30">
        <v>2.95</v>
      </c>
      <c r="L2981" s="30">
        <v>0</v>
      </c>
      <c r="M2981" s="30">
        <v>3.12</v>
      </c>
      <c r="N2981" s="84">
        <f>[1]!b_anal_modidura_cnbd(A2981,D2981-1,1)</f>
        <v>0.92979999999999996</v>
      </c>
      <c r="O2981" s="85">
        <f>[1]!b_anal_yield_cnbd(A2981,D2981-1,1)</f>
        <v>2.66</v>
      </c>
      <c r="P2981" s="86">
        <f>IF(U:U="国开1",0.09/N2981+J2981,IF(U:U="国开3",0.14/N2981+J2981,IF(U:U="国开5",0.24/N2981+J2981,IF(U:U="国开7",0.24/N2981+J2981,IF(U:U="国开10",0.29/N2981+J2981,IF(U:U="口行1",0.08/N2981+J2981,IF(U:U="口行2",0.08/N2981+J2981,IF(U:U="口行3",0.08/N2981+J2981,IF(U:U="口行5",0.13/N2981+J2981,IF(U:U="口行7",0.13/N2981+J2981,IF(U:U="口行10",0.18/N2981+J2981,IF(U:U="农发1",0.09/N2981+J2981,IF(U:U="农发2",0.09/N2981+J2981,IF(U:U="农发3",0.09/N2981+J2981,IF(U:U="农发5",0.14/N2981+J2981,IF(U:U="农发7",0.19/N2981+J2981,IF(U:U="农发10",0.19/N2981+J2981,IF(U:U="农发20",0.24/N2981+J2981,IF(U:U="国债1",0.05/N2981+J2981,IF(U:U="国债2",0.05/N2981+J2981,IF(U:U="国债3",0.05/N2981+J2981,IF(U:U="国开0",0,IF(U:U="农发0",0,IF(U:U="国债0",0,IF(U:U="口行0",0,0.1/N2981+J2981)))))))))))))))))))))))))</f>
        <v>2.6542400086040008</v>
      </c>
      <c r="Q2981" s="87">
        <v>2.64</v>
      </c>
      <c r="R2981" s="88">
        <f t="shared" ref="R2981:R2987" si="152">(P2981-O2981)*100</f>
        <v>-0.57599913959993643</v>
      </c>
      <c r="S2981" s="88">
        <f t="shared" ref="S2981:S2987" si="153">(P2981-Q2981)*100</f>
        <v>1.4240008604000653</v>
      </c>
      <c r="U2981" s="1" t="str">
        <f>IF(I:I="国家开发银行","国开",IF(I:I="中国进出口银行","口行",IF(I:I="中国农业发展银行","农发","国债")))&amp;IF(G:G&lt;1,"0",G2981)</f>
        <v>口行1</v>
      </c>
    </row>
    <row r="2982" spans="1:21" ht="15.95" hidden="1" customHeight="1" x14ac:dyDescent="0.25">
      <c r="A2982" s="7" t="s">
        <v>6223</v>
      </c>
      <c r="B2982" s="35" t="s">
        <v>6273</v>
      </c>
      <c r="C2982" s="35" t="s">
        <v>6274</v>
      </c>
      <c r="D2982" s="39">
        <v>44057</v>
      </c>
      <c r="E2982" s="39">
        <v>44060</v>
      </c>
      <c r="F2982" s="40">
        <v>50</v>
      </c>
      <c r="G2982" s="30">
        <v>2</v>
      </c>
      <c r="H2982" s="29" t="s">
        <v>12</v>
      </c>
      <c r="I2982" s="29" t="s">
        <v>22</v>
      </c>
      <c r="J2982" s="30">
        <v>2.9214000000000002</v>
      </c>
      <c r="K2982" s="30">
        <v>4.49</v>
      </c>
      <c r="L2982" s="30">
        <v>0</v>
      </c>
      <c r="M2982" s="30">
        <v>2.16</v>
      </c>
      <c r="N2982" s="84">
        <f>[1]!b_anal_modidura_cnbd(A2982,D2982-1,1)</f>
        <v>1.9065000000000001</v>
      </c>
      <c r="O2982" s="85">
        <f>[1]!b_anal_yield_cnbd(A2982,D2982-1,1)</f>
        <v>2.97</v>
      </c>
      <c r="P2982" s="86">
        <f>IF(U:U="国开1",0.09/N2982+J2982,IF(U:U="国开3",0.14/N2982+J2982,IF(U:U="国开5",0.24/N2982+J2982,IF(U:U="国开7",0.24/N2982+J2982,IF(U:U="国开10",0.29/N2982+J2982,IF(U:U="口行1",0.08/N2982+J2982,IF(U:U="口行2",0.08/N2982+J2982,IF(U:U="口行3",0.08/N2982+J2982,IF(U:U="口行5",0.13/N2982+J2982,IF(U:U="口行7",0.13/N2982+J2982,IF(U:U="口行10",0.18/N2982+J2982,IF(U:U="农发1",0.09/N2982+J2982,IF(U:U="农发2",0.09/N2982+J2982,IF(U:U="农发3",0.09/N2982+J2982,IF(U:U="农发5",0.14/N2982+J2982,IF(U:U="农发7",0.19/N2982+J2982,IF(U:U="农发10",0.19/N2982+J2982,IF(U:U="农发20",0.24/N2982+J2982,IF(U:U="国债1",0.05/N2982+J2982,IF(U:U="国债2",0.05/N2982+J2982,IF(U:U="国债3",0.05/N2982+J2982,IF(U:U="国开0",0,IF(U:U="农发0",0,IF(U:U="国债0",0,IF(U:U="口行0",0,0.1/N2982+J2982)))))))))))))))))))))))))</f>
        <v>2.9633617099396803</v>
      </c>
      <c r="Q2982" s="87">
        <v>2.9649999999999999</v>
      </c>
      <c r="R2982" s="88">
        <f t="shared" si="152"/>
        <v>-0.66382900603199069</v>
      </c>
      <c r="S2982" s="88">
        <f t="shared" si="153"/>
        <v>-0.16382900603195694</v>
      </c>
      <c r="U2982" s="1" t="str">
        <f>IF(I:I="国家开发银行","国开",IF(I:I="中国进出口银行","口行",IF(I:I="中国农业发展银行","农发","国债")))&amp;IF(G:G&lt;1,"0",G2982)</f>
        <v>口行2</v>
      </c>
    </row>
    <row r="2983" spans="1:21" ht="15.95" hidden="1" customHeight="1" x14ac:dyDescent="0.25">
      <c r="A2983" s="7" t="s">
        <v>6275</v>
      </c>
      <c r="B2983" s="35" t="s">
        <v>6275</v>
      </c>
      <c r="C2983" s="35" t="s">
        <v>6276</v>
      </c>
      <c r="D2983" s="39">
        <v>44057</v>
      </c>
      <c r="E2983" s="39">
        <v>44060</v>
      </c>
      <c r="F2983" s="40">
        <v>100</v>
      </c>
      <c r="G2983" s="30">
        <v>0.24929999999999999</v>
      </c>
      <c r="H2983" s="29" t="s">
        <v>30</v>
      </c>
      <c r="I2983" s="29" t="s">
        <v>31</v>
      </c>
      <c r="J2983" s="30">
        <v>2.0768</v>
      </c>
      <c r="K2983" s="30">
        <v>4.03</v>
      </c>
      <c r="L2983" s="30">
        <v>2.1128</v>
      </c>
      <c r="M2983" s="30">
        <v>2.0099999999999998</v>
      </c>
      <c r="N2983" s="84">
        <v>0.24929999999999999</v>
      </c>
      <c r="O2983" s="85">
        <v>2.1484999999999999</v>
      </c>
      <c r="P2983" s="86">
        <v>2.1128</v>
      </c>
      <c r="Q2983" s="87">
        <v>2.13</v>
      </c>
      <c r="R2983" s="88">
        <f t="shared" si="152"/>
        <v>-3.5699999999999843</v>
      </c>
      <c r="S2983" s="88">
        <f t="shared" si="153"/>
        <v>-1.7199999999999882</v>
      </c>
      <c r="U2983" s="1" t="str">
        <f>IF(I:I="国家开发银行","国开",IF(I:I="中国进出口银行","口行",IF(I:I="中国农业发展银行","农发","国债")))&amp;IF(G:G&lt;1,"0",G2983)</f>
        <v>国债0</v>
      </c>
    </row>
    <row r="2984" spans="1:21" ht="15.95" hidden="1" customHeight="1" x14ac:dyDescent="0.25">
      <c r="A2984" s="7" t="s">
        <v>6277</v>
      </c>
      <c r="B2984" s="35" t="s">
        <v>6277</v>
      </c>
      <c r="C2984" s="35" t="s">
        <v>6278</v>
      </c>
      <c r="D2984" s="39">
        <v>44057</v>
      </c>
      <c r="E2984" s="39">
        <v>44060</v>
      </c>
      <c r="F2984" s="40">
        <v>400</v>
      </c>
      <c r="G2984" s="30">
        <v>0.49859999999999999</v>
      </c>
      <c r="H2984" s="29" t="s">
        <v>38</v>
      </c>
      <c r="I2984" s="29" t="s">
        <v>31</v>
      </c>
      <c r="J2984" s="30">
        <v>2.3814000000000002</v>
      </c>
      <c r="K2984" s="30">
        <v>1.75</v>
      </c>
      <c r="L2984" s="30">
        <v>2.4975000000000001</v>
      </c>
      <c r="M2984" s="30">
        <v>1.1299999999999999</v>
      </c>
      <c r="N2984" s="84">
        <v>0.49859999999999999</v>
      </c>
      <c r="O2984" s="85">
        <v>2.2458</v>
      </c>
      <c r="P2984" s="86">
        <v>2.4975000000000001</v>
      </c>
      <c r="Q2984" s="87">
        <v>2.33</v>
      </c>
      <c r="R2984" s="88">
        <f t="shared" si="152"/>
        <v>25.17</v>
      </c>
      <c r="S2984" s="88">
        <f t="shared" si="153"/>
        <v>16.75</v>
      </c>
      <c r="U2984" s="1" t="str">
        <f>IF(I:I="国家开发银行","国开",IF(I:I="中国进出口银行","口行",IF(I:I="中国农业发展银行","农发","国债")))&amp;IF(G:G&lt;1,"0",G2984)</f>
        <v>国债0</v>
      </c>
    </row>
    <row r="2985" spans="1:21" ht="15.95" hidden="1" customHeight="1" x14ac:dyDescent="0.25">
      <c r="A2985" s="7" t="s">
        <v>6171</v>
      </c>
      <c r="B2985" s="35" t="s">
        <v>6279</v>
      </c>
      <c r="C2985" s="35" t="s">
        <v>6280</v>
      </c>
      <c r="D2985" s="39">
        <v>44060</v>
      </c>
      <c r="E2985" s="39">
        <v>44062</v>
      </c>
      <c r="F2985" s="40">
        <v>60</v>
      </c>
      <c r="G2985" s="30">
        <v>3</v>
      </c>
      <c r="H2985" s="29" t="s">
        <v>12</v>
      </c>
      <c r="I2985" s="29" t="s">
        <v>41</v>
      </c>
      <c r="J2985" s="30">
        <v>3.0728</v>
      </c>
      <c r="K2985" s="30">
        <v>4.37</v>
      </c>
      <c r="L2985" s="30">
        <v>0</v>
      </c>
      <c r="M2985" s="30">
        <v>13.36</v>
      </c>
      <c r="N2985" s="84">
        <f>[1]!b_anal_modidura_cnbd(A2985,D2985-3,1)</f>
        <v>2.8</v>
      </c>
      <c r="O2985" s="85">
        <f>[1]!b_anal_yield_cnbd(A2985,D2985-3,1)</f>
        <v>3.11</v>
      </c>
      <c r="P2985" s="86">
        <f>IF(U:U="国开1",0.09/N2985+J2985,IF(U:U="国开3",0.14/N2985+J2985,IF(U:U="国开5",0.24/N2985+J2985,IF(U:U="国开7",0.24/N2985+J2985,IF(U:U="国开10",0.29/N2985+J2985,IF(U:U="口行1",0.08/N2985+J2985,IF(U:U="口行2",0.08/N2985+J2985,IF(U:U="口行3",0.08/N2985+J2985,IF(U:U="口行5",0.13/N2985+J2985,IF(U:U="口行7",0.13/N2985+J2985,IF(U:U="口行10",0.18/N2985+J2985,IF(U:U="农发1",0.09/N2985+J2985,IF(U:U="农发2",0.09/N2985+J2985,IF(U:U="农发3",0.09/N2985+J2985,IF(U:U="农发5",0.14/N2985+J2985,IF(U:U="农发7",0.19/N2985+J2985,IF(U:U="农发10",0.19/N2985+J2985,IF(U:U="农发20",0.24/N2985+J2985,IF(U:U="国债1",0.05/N2985+J2985,IF(U:U="国债2",0.05/N2985+J2985,IF(U:U="国债3",0.05/N2985+J2985,IF(U:U="国开0",0,IF(U:U="农发0",0,IF(U:U="国债0",0,IF(U:U="口行0",0,0.1/N2985+J2985)))))))))))))))))))))))))</f>
        <v>3.104942857142857</v>
      </c>
      <c r="Q2985" s="87">
        <v>3.11</v>
      </c>
      <c r="R2985" s="88">
        <f t="shared" si="152"/>
        <v>-0.50571428571428712</v>
      </c>
      <c r="S2985" s="88">
        <f t="shared" si="153"/>
        <v>-0.50571428571428712</v>
      </c>
      <c r="U2985" s="1" t="str">
        <f>IF(I:I="国家开发银行","国开",IF(I:I="中国进出口银行","口行",IF(I:I="中国农业发展银行","农发","国债")))&amp;IF(G:G&lt;1,"0",G2985)</f>
        <v>农发3</v>
      </c>
    </row>
    <row r="2986" spans="1:21" ht="15.95" hidden="1" customHeight="1" x14ac:dyDescent="0.25">
      <c r="A2986" s="7" t="s">
        <v>579</v>
      </c>
      <c r="B2986" s="35" t="s">
        <v>6281</v>
      </c>
      <c r="C2986" s="35" t="s">
        <v>6282</v>
      </c>
      <c r="D2986" s="39">
        <v>44060</v>
      </c>
      <c r="E2986" s="39">
        <v>44062</v>
      </c>
      <c r="F2986" s="40">
        <v>70</v>
      </c>
      <c r="G2986" s="30">
        <v>5</v>
      </c>
      <c r="H2986" s="29" t="s">
        <v>12</v>
      </c>
      <c r="I2986" s="29" t="s">
        <v>41</v>
      </c>
      <c r="J2986" s="30">
        <v>3.2965</v>
      </c>
      <c r="K2986" s="30">
        <v>4.04</v>
      </c>
      <c r="L2986" s="30">
        <v>0</v>
      </c>
      <c r="M2986" s="30">
        <v>3.12</v>
      </c>
      <c r="N2986" s="84">
        <f>[1]!b_anal_modidura_cnbd(A2986,D2986-3,1)</f>
        <v>4.3220999999999998</v>
      </c>
      <c r="O2986" s="85">
        <f>[1]!b_anal_yield_cnbd(A2986,D2986-3,1)</f>
        <v>3.3281999999999998</v>
      </c>
      <c r="P2986" s="86">
        <f>IF(U:U="国开1",0.09/N2986+J2986,IF(U:U="国开3",0.14/N2986+J2986,IF(U:U="国开5",0.24/N2986+J2986,IF(U:U="国开7",0.24/N2986+J2986,IF(U:U="国开10",0.29/N2986+J2986,IF(U:U="口行1",0.08/N2986+J2986,IF(U:U="口行2",0.08/N2986+J2986,IF(U:U="口行3",0.08/N2986+J2986,IF(U:U="口行5",0.13/N2986+J2986,IF(U:U="口行7",0.13/N2986+J2986,IF(U:U="口行10",0.18/N2986+J2986,IF(U:U="农发1",0.09/N2986+J2986,IF(U:U="农发2",0.09/N2986+J2986,IF(U:U="农发3",0.09/N2986+J2986,IF(U:U="农发5",0.14/N2986+J2986,IF(U:U="农发7",0.19/N2986+J2986,IF(U:U="农发10",0.19/N2986+J2986,IF(U:U="农发20",0.24/N2986+J2986,IF(U:U="国债1",0.05/N2986+J2986,IF(U:U="国债2",0.05/N2986+J2986,IF(U:U="国债3",0.05/N2986+J2986,IF(U:U="国开0",0,IF(U:U="农发0",0,IF(U:U="国债0",0,IF(U:U="口行0",0,0.1/N2986+J2986)))))))))))))))))))))))))</f>
        <v>3.3288916614608639</v>
      </c>
      <c r="Q2986" s="87">
        <v>3.3250000000000002</v>
      </c>
      <c r="R2986" s="88">
        <f t="shared" si="152"/>
        <v>6.916614608640792E-2</v>
      </c>
      <c r="S2986" s="88">
        <f t="shared" si="153"/>
        <v>0.38916614608637268</v>
      </c>
      <c r="U2986" s="1" t="str">
        <f>IF(I:I="国家开发银行","国开",IF(I:I="中国进出口银行","口行",IF(I:I="中国农业发展银行","农发","国债")))&amp;IF(G:G&lt;1,"0",G2986)</f>
        <v>农发5</v>
      </c>
    </row>
    <row r="2987" spans="1:21" ht="15.95" hidden="1" customHeight="1" x14ac:dyDescent="0.25">
      <c r="A2987" s="7" t="s">
        <v>1329</v>
      </c>
      <c r="B2987" s="35" t="s">
        <v>6283</v>
      </c>
      <c r="C2987" s="35" t="s">
        <v>6284</v>
      </c>
      <c r="D2987" s="39">
        <v>44060</v>
      </c>
      <c r="E2987" s="39">
        <v>44062</v>
      </c>
      <c r="F2987" s="40">
        <v>30</v>
      </c>
      <c r="G2987" s="30">
        <v>10</v>
      </c>
      <c r="H2987" s="120">
        <v>7.06</v>
      </c>
      <c r="I2987" s="29" t="s">
        <v>41</v>
      </c>
      <c r="J2987" s="30">
        <v>3.3656000000000001</v>
      </c>
      <c r="K2987" s="30">
        <v>6.86</v>
      </c>
      <c r="L2987" s="30">
        <v>0</v>
      </c>
      <c r="M2987" s="30">
        <v>1.8</v>
      </c>
      <c r="N2987" s="84">
        <f>[1]!b_anal_modidura_cnbd(A2987,D2987-3,1)</f>
        <v>5.8258000000000001</v>
      </c>
      <c r="O2987" s="85">
        <f>[1]!b_anal_yield_cnbd(A2987,D2987-3,1)</f>
        <v>3.42</v>
      </c>
      <c r="P2987" s="86">
        <f>IF(U:U="国开1",0.09/N2987+J2987,IF(U:U="国开3",0.14/N2987+J2987,IF(U:U="国开5",0.24/N2987+J2987,IF(U:U="国开7",0.24/N2987+J2987,IF(U:U="国开10",0.29/N2987+J2987,IF(U:U="口行1",0.08/N2987+J2987,IF(U:U="口行2",0.08/N2987+J2987,IF(U:U="口行3",0.08/N2987+J2987,IF(U:U="口行5",0.13/N2987+J2987,IF(U:U="口行7",0.13/N2987+J2987,IF(U:U="口行10",0.18/N2987+J2987,IF(U:U="农发1",0.09/N2987+J2987,IF(U:U="农发2",0.09/N2987+J2987,IF(U:U="农发3",0.09/N2987+J2987,IF(U:U="农发5",0.14/N2987+J2987,IF(U:U="农发7",0.19/N2987+J2987,IF(U:U="农发10",0.19/N2987+J2987,IF(U:U="农发20",0.24/N2987+J2987,IF(U:U="国债1",0.05/N2987+J2987,IF(U:U="国债2",0.05/N2987+J2987,IF(U:U="国债3",0.05/N2987+J2987,IF(U:U="国开0",0,IF(U:U="农发0",0,IF(U:U="国债0",0,IF(U:U="口行0",0,0.1/N2987+J2987)))))))))))))))))))))))))</f>
        <v>3.398213546637372</v>
      </c>
      <c r="Q2987" s="87">
        <v>3.415</v>
      </c>
      <c r="R2987" s="88">
        <f t="shared" si="152"/>
        <v>-2.1786453362627967</v>
      </c>
      <c r="S2987" s="88">
        <f t="shared" si="153"/>
        <v>-1.6786453362628073</v>
      </c>
      <c r="U2987" s="1" t="str">
        <f>IF(I:I="国家开发银行","国开",IF(I:I="中国进出口银行","口行",IF(I:I="中国农业发展银行","农发","国债")))&amp;IF(G:G&lt;1,"0",G2987)</f>
        <v>农发10</v>
      </c>
    </row>
    <row r="2988" spans="1:21" ht="15.95" hidden="1" customHeight="1" x14ac:dyDescent="0.25">
      <c r="A2988" s="7" t="s">
        <v>6178</v>
      </c>
      <c r="B2988" s="35" t="s">
        <v>6285</v>
      </c>
      <c r="C2988" s="35" t="s">
        <v>6286</v>
      </c>
      <c r="D2988" s="39">
        <v>44061</v>
      </c>
      <c r="E2988" s="39">
        <v>44064</v>
      </c>
      <c r="F2988" s="40">
        <v>73.099999999999994</v>
      </c>
      <c r="G2988" s="30">
        <v>3</v>
      </c>
      <c r="H2988" s="29" t="s">
        <v>12</v>
      </c>
      <c r="I2988" s="29" t="s">
        <v>15</v>
      </c>
      <c r="J2988" s="30">
        <v>3.0084</v>
      </c>
      <c r="K2988" s="30">
        <v>4.18</v>
      </c>
      <c r="L2988" s="30">
        <v>0</v>
      </c>
      <c r="M2988" s="30">
        <v>1.06</v>
      </c>
      <c r="N2988" s="84">
        <f>[1]!b_anal_modidura_cnbd(A2988,D2988-1,1)</f>
        <v>2.8003</v>
      </c>
      <c r="O2988" s="85">
        <f>[1]!b_anal_yield_cnbd(A2988,D2988-1,1)</f>
        <v>3.06</v>
      </c>
      <c r="P2988" s="86">
        <f>IF(U:U="国开1",0.09/N2988+J2988,IF(U:U="国开3",0.14/N2988+J2988,IF(U:U="国开5",0.24/N2988+J2988,IF(U:U="国开7",0.24/N2988+J2988,IF(U:U="国开10",0.29/N2988+J2988,IF(U:U="口行1",0.08/N2988+J2988,IF(U:U="口行2",0.08/N2988+J2988,IF(U:U="口行3",0.08/N2988+J2988,IF(U:U="口行5",0.13/N2988+J2988,IF(U:U="口行7",0.13/N2988+J2988,IF(U:U="口行10",0.18/N2988+J2988,IF(U:U="农发1",0.09/N2988+J2988,IF(U:U="农发2",0.09/N2988+J2988,IF(U:U="农发3",0.09/N2988+J2988,IF(U:U="农发5",0.14/N2988+J2988,IF(U:U="农发7",0.19/N2988+J2988,IF(U:U="农发10",0.19/N2988+J2988,IF(U:U="农发20",0.24/N2988+J2988,IF(U:U="国债1",0.05/N2988+J2988,IF(U:U="国债2",0.05/N2988+J2988,IF(U:U="国债3",0.05/N2988+J2988,IF(U:U="国开0",0,IF(U:U="农发0",0,IF(U:U="国债0",0,IF(U:U="口行0",0,0.1/N2988+J2988)))))))))))))))))))))))))</f>
        <v>3.0583946434310607</v>
      </c>
      <c r="Q2988" s="87">
        <v>3.07</v>
      </c>
      <c r="R2988" s="88">
        <f t="shared" ref="R2988:R2993" si="154">(P2988-O2988)*100</f>
        <v>-0.16053565689393423</v>
      </c>
      <c r="S2988" s="88">
        <f t="shared" ref="S2988:S2993" si="155">(P2988-Q2988)*100</f>
        <v>-1.1605356568939129</v>
      </c>
      <c r="U2988" s="1" t="str">
        <f>IF(I:I="国家开发银行","国开",IF(I:I="中国进出口银行","口行",IF(I:I="中国农业发展银行","农发","国债")))&amp;IF(G:G&lt;1,"0",G2988)</f>
        <v>国开3</v>
      </c>
    </row>
    <row r="2989" spans="1:21" ht="15.95" hidden="1" customHeight="1" x14ac:dyDescent="0.25">
      <c r="A2989" s="7" t="s">
        <v>1135</v>
      </c>
      <c r="B2989" s="35" t="s">
        <v>6287</v>
      </c>
      <c r="C2989" s="35" t="s">
        <v>6288</v>
      </c>
      <c r="D2989" s="39">
        <v>44061</v>
      </c>
      <c r="E2989" s="39">
        <v>44064</v>
      </c>
      <c r="F2989" s="40">
        <v>62</v>
      </c>
      <c r="G2989" s="30">
        <v>5</v>
      </c>
      <c r="H2989" s="29" t="s">
        <v>12</v>
      </c>
      <c r="I2989" s="29" t="s">
        <v>15</v>
      </c>
      <c r="J2989" s="30">
        <v>3.2046000000000001</v>
      </c>
      <c r="K2989" s="30">
        <v>7.22</v>
      </c>
      <c r="L2989" s="30">
        <v>0</v>
      </c>
      <c r="M2989" s="30">
        <v>14.8</v>
      </c>
      <c r="N2989" s="84">
        <f>[1]!b_anal_modidura_cnbd(A2989,D2989-1,1)</f>
        <v>4.4269999999999996</v>
      </c>
      <c r="O2989" s="85">
        <f>[1]!b_anal_yield_cnbd(A2989,D2989-1,1)</f>
        <v>3.2498</v>
      </c>
      <c r="P2989" s="86">
        <f>IF(U:U="国开1",0.09/N2989+J2989,IF(U:U="国开3",0.14/N2989+J2989,IF(U:U="国开5",0.24/N2989+J2989,IF(U:U="国开7",0.24/N2989+J2989,IF(U:U="国开10",0.29/N2989+J2989,IF(U:U="口行1",0.08/N2989+J2989,IF(U:U="口行2",0.08/N2989+J2989,IF(U:U="口行3",0.08/N2989+J2989,IF(U:U="口行5",0.13/N2989+J2989,IF(U:U="口行7",0.13/N2989+J2989,IF(U:U="口行10",0.18/N2989+J2989,IF(U:U="农发1",0.09/N2989+J2989,IF(U:U="农发2",0.09/N2989+J2989,IF(U:U="农发3",0.09/N2989+J2989,IF(U:U="农发5",0.14/N2989+J2989,IF(U:U="农发7",0.19/N2989+J2989,IF(U:U="农发10",0.19/N2989+J2989,IF(U:U="农发20",0.24/N2989+J2989,IF(U:U="国债1",0.05/N2989+J2989,IF(U:U="国债2",0.05/N2989+J2989,IF(U:U="国债3",0.05/N2989+J2989,IF(U:U="国开0",0,IF(U:U="农发0",0,IF(U:U="国债0",0,IF(U:U="口行0",0,0.1/N2989+J2989)))))))))))))))))))))))))</f>
        <v>3.2588127851818389</v>
      </c>
      <c r="Q2989" s="87">
        <v>3.2625000000000002</v>
      </c>
      <c r="R2989" s="88">
        <f t="shared" si="154"/>
        <v>0.90127851818389004</v>
      </c>
      <c r="S2989" s="88">
        <f t="shared" si="155"/>
        <v>-0.36872148181612552</v>
      </c>
      <c r="U2989" s="1" t="str">
        <f>IF(I:I="国家开发银行","国开",IF(I:I="中国进出口银行","口行",IF(I:I="中国农业发展银行","农发","国债")))&amp;IF(G:G&lt;1,"0",G2989)</f>
        <v>国开5</v>
      </c>
    </row>
    <row r="2990" spans="1:21" ht="15.95" hidden="1" customHeight="1" x14ac:dyDescent="0.25">
      <c r="A2990" s="7" t="s">
        <v>1256</v>
      </c>
      <c r="B2990" s="35" t="s">
        <v>6289</v>
      </c>
      <c r="C2990" s="35" t="s">
        <v>6290</v>
      </c>
      <c r="D2990" s="39">
        <v>44061</v>
      </c>
      <c r="E2990" s="39">
        <v>44064</v>
      </c>
      <c r="F2990" s="40">
        <v>21</v>
      </c>
      <c r="G2990" s="30">
        <v>7</v>
      </c>
      <c r="H2990" s="29" t="s">
        <v>12</v>
      </c>
      <c r="I2990" s="29" t="s">
        <v>15</v>
      </c>
      <c r="J2990" s="30">
        <v>3.3643000000000001</v>
      </c>
      <c r="K2990" s="30">
        <v>8.4499999999999993</v>
      </c>
      <c r="L2990" s="30">
        <v>0</v>
      </c>
      <c r="M2990" s="30">
        <v>5.4</v>
      </c>
      <c r="N2990" s="84">
        <f>[1]!b_anal_modidura_cnbd(A2990,D2990-1,1)</f>
        <v>6.0373999999999999</v>
      </c>
      <c r="O2990" s="85">
        <f>[1]!b_anal_yield_cnbd(A2990,D2990-1,1)</f>
        <v>3.41</v>
      </c>
      <c r="P2990" s="86">
        <f>IF(U:U="国开1",0.09/N2990+J2990,IF(U:U="国开3",0.14/N2990+J2990,IF(U:U="国开5",0.24/N2990+J2990,IF(U:U="国开7",0.24/N2990+J2990,IF(U:U="国开10",0.29/N2990+J2990,IF(U:U="口行1",0.08/N2990+J2990,IF(U:U="口行2",0.08/N2990+J2990,IF(U:U="口行3",0.08/N2990+J2990,IF(U:U="口行5",0.13/N2990+J2990,IF(U:U="口行7",0.13/N2990+J2990,IF(U:U="口行10",0.18/N2990+J2990,IF(U:U="农发1",0.09/N2990+J2990,IF(U:U="农发2",0.09/N2990+J2990,IF(U:U="农发3",0.09/N2990+J2990,IF(U:U="农发5",0.14/N2990+J2990,IF(U:U="农发7",0.19/N2990+J2990,IF(U:U="农发10",0.19/N2990+J2990,IF(U:U="农发20",0.24/N2990+J2990,IF(U:U="国债1",0.05/N2990+J2990,IF(U:U="国债2",0.05/N2990+J2990,IF(U:U="国债3",0.05/N2990+J2990,IF(U:U="国开0",0,IF(U:U="农发0",0,IF(U:U="国债0",0,IF(U:U="口行0",0,0.1/N2990+J2990)))))))))))))))))))))))))</f>
        <v>3.4040522112167491</v>
      </c>
      <c r="Q2990" s="87">
        <v>3.41</v>
      </c>
      <c r="R2990" s="88">
        <f t="shared" si="154"/>
        <v>-0.59477887832510845</v>
      </c>
      <c r="S2990" s="88">
        <f t="shared" si="155"/>
        <v>-0.59477887832510845</v>
      </c>
      <c r="U2990" s="1" t="str">
        <f>IF(I:I="国家开发银行","国开",IF(I:I="中国进出口银行","口行",IF(I:I="中国农业发展银行","农发","国债")))&amp;IF(G:G&lt;1,"0",G2990)</f>
        <v>国开7</v>
      </c>
    </row>
    <row r="2991" spans="1:21" ht="15.95" hidden="1" customHeight="1" x14ac:dyDescent="0.25">
      <c r="A2991" s="7" t="s">
        <v>1438</v>
      </c>
      <c r="B2991" s="35" t="s">
        <v>6291</v>
      </c>
      <c r="C2991" s="35" t="s">
        <v>6292</v>
      </c>
      <c r="D2991" s="39">
        <v>44061</v>
      </c>
      <c r="E2991" s="39">
        <v>44064</v>
      </c>
      <c r="F2991" s="40">
        <v>20</v>
      </c>
      <c r="G2991" s="30">
        <v>20</v>
      </c>
      <c r="H2991" s="29" t="s">
        <v>12</v>
      </c>
      <c r="I2991" s="29" t="s">
        <v>15</v>
      </c>
      <c r="J2991" s="30">
        <v>3.9036</v>
      </c>
      <c r="K2991" s="30">
        <v>8.6999999999999993</v>
      </c>
      <c r="L2991" s="30">
        <v>0</v>
      </c>
      <c r="M2991" s="30">
        <v>1.1000000000000001</v>
      </c>
      <c r="N2991" s="84">
        <f>[1]!b_anal_modidura_cnbd(A2991,D2991-1,1)</f>
        <v>13.663399999999999</v>
      </c>
      <c r="O2991" s="85">
        <f>[1]!b_anal_yield_cnbd(A2991,D2991-1,1)</f>
        <v>3.92</v>
      </c>
      <c r="P2991" s="86">
        <f>IF(U:U="国开1",0.09/N2991+J2991,IF(U:U="国开3",0.14/N2991+J2991,IF(U:U="国开5",0.24/N2991+J2991,IF(U:U="国开7",0.24/N2991+J2991,IF(U:U="国开10",0.29/N2991+J2991,IF(U:U="口行1",0.08/N2991+J2991,IF(U:U="口行2",0.08/N2991+J2991,IF(U:U="口行3",0.08/N2991+J2991,IF(U:U="口行5",0.13/N2991+J2991,IF(U:U="口行7",0.13/N2991+J2991,IF(U:U="口行10",0.18/N2991+J2991,IF(U:U="农发1",0.09/N2991+J2991,IF(U:U="农发2",0.09/N2991+J2991,IF(U:U="农发3",0.09/N2991+J2991,IF(U:U="农发5",0.14/N2991+J2991,IF(U:U="农发7",0.19/N2991+J2991,IF(U:U="农发10",0.19/N2991+J2991,IF(U:U="农发20",0.24/N2991+J2991,IF(U:U="国债1",0.05/N2991+J2991,IF(U:U="国债2",0.05/N2991+J2991,IF(U:U="国债3",0.05/N2991+J2991,IF(U:U="国开0",0,IF(U:U="农发0",0,IF(U:U="国债0",0,IF(U:U="口行0",0,0.1/N2991+J2991)))))))))))))))))))))))))</f>
        <v>3.9109188225478286</v>
      </c>
      <c r="Q2991" s="87">
        <v>3.9249999999999998</v>
      </c>
      <c r="R2991" s="88">
        <f t="shared" si="154"/>
        <v>-0.90811774521712962</v>
      </c>
      <c r="S2991" s="88">
        <f t="shared" si="155"/>
        <v>-1.408117745217119</v>
      </c>
      <c r="U2991" s="1" t="str">
        <f>IF(I:I="国家开发银行","国开",IF(I:I="中国进出口银行","口行",IF(I:I="中国农业发展银行","农发","国债")))&amp;IF(G:G&lt;1,"0",G2991)</f>
        <v>国开20</v>
      </c>
    </row>
    <row r="2992" spans="1:21" ht="15.95" hidden="1" customHeight="1" x14ac:dyDescent="0.25">
      <c r="A2992" s="7" t="s">
        <v>325</v>
      </c>
      <c r="B2992" s="35" t="s">
        <v>6293</v>
      </c>
      <c r="C2992" s="35" t="s">
        <v>6294</v>
      </c>
      <c r="D2992" s="39">
        <v>44061</v>
      </c>
      <c r="E2992" s="39">
        <v>44063</v>
      </c>
      <c r="F2992" s="40">
        <v>30</v>
      </c>
      <c r="G2992" s="30">
        <v>2</v>
      </c>
      <c r="H2992" s="29" t="s">
        <v>12</v>
      </c>
      <c r="I2992" s="29" t="s">
        <v>41</v>
      </c>
      <c r="J2992" s="30">
        <v>2.8409</v>
      </c>
      <c r="K2992" s="30">
        <v>6.36</v>
      </c>
      <c r="L2992" s="30">
        <v>0</v>
      </c>
      <c r="M2992" s="30">
        <v>1.24</v>
      </c>
      <c r="N2992" s="84">
        <f>[1]!b_anal_modidura_cnbd(A2992,D2992-1,1)</f>
        <v>1.5014000000000001</v>
      </c>
      <c r="O2992" s="85">
        <f>[1]!b_anal_yield_cnbd(A2992,D2992-1,1)</f>
        <v>2.9037000000000002</v>
      </c>
      <c r="P2992" s="86">
        <f>IF(U:U="国开1",0.09/N2992+J2992,IF(U:U="国开3",0.14/N2992+J2992,IF(U:U="国开5",0.24/N2992+J2992,IF(U:U="国开7",0.24/N2992+J2992,IF(U:U="国开10",0.29/N2992+J2992,IF(U:U="口行1",0.08/N2992+J2992,IF(U:U="口行2",0.08/N2992+J2992,IF(U:U="口行3",0.08/N2992+J2992,IF(U:U="口行5",0.13/N2992+J2992,IF(U:U="口行7",0.13/N2992+J2992,IF(U:U="口行10",0.18/N2992+J2992,IF(U:U="农发1",0.09/N2992+J2992,IF(U:U="农发2",0.09/N2992+J2992,IF(U:U="农发3",0.09/N2992+J2992,IF(U:U="农发5",0.14/N2992+J2992,IF(U:U="农发7",0.19/N2992+J2992,IF(U:U="农发10",0.19/N2992+J2992,IF(U:U="农发20",0.24/N2992+J2992,IF(U:U="国债1",0.05/N2992+J2992,IF(U:U="国债2",0.05/N2992+J2992,IF(U:U="国债3",0.05/N2992+J2992,IF(U:U="国开0",0,IF(U:U="农发0",0,IF(U:U="国债0",0,IF(U:U="口行0",0,0.1/N2992+J2992)))))))))))))))))))))))))</f>
        <v>2.9008440522179297</v>
      </c>
      <c r="Q2992" s="87">
        <v>2.91</v>
      </c>
      <c r="R2992" s="88">
        <f t="shared" si="154"/>
        <v>-0.28559477820704338</v>
      </c>
      <c r="S2992" s="88">
        <f t="shared" si="155"/>
        <v>-0.9155947782070406</v>
      </c>
      <c r="U2992" s="1" t="str">
        <f>IF(I:I="国家开发银行","国开",IF(I:I="中国进出口银行","口行",IF(I:I="中国农业发展银行","农发","国债")))&amp;IF(G:G&lt;1,"0",G2992)</f>
        <v>农发2</v>
      </c>
    </row>
    <row r="2993" spans="1:21" ht="15.95" hidden="1" customHeight="1" x14ac:dyDescent="0.25">
      <c r="A2993" s="7" t="s">
        <v>1145</v>
      </c>
      <c r="B2993" s="35" t="s">
        <v>6295</v>
      </c>
      <c r="C2993" s="35" t="s">
        <v>6296</v>
      </c>
      <c r="D2993" s="39">
        <v>44061</v>
      </c>
      <c r="E2993" s="39">
        <v>44063</v>
      </c>
      <c r="F2993" s="40">
        <v>40</v>
      </c>
      <c r="G2993" s="30">
        <v>7</v>
      </c>
      <c r="H2993" s="29" t="s">
        <v>12</v>
      </c>
      <c r="I2993" s="29" t="s">
        <v>41</v>
      </c>
      <c r="J2993" s="30">
        <v>3.3999000000000001</v>
      </c>
      <c r="K2993" s="30">
        <v>4.1399999999999997</v>
      </c>
      <c r="L2993" s="30">
        <v>0</v>
      </c>
      <c r="M2993" s="30">
        <v>1.7</v>
      </c>
      <c r="N2993" s="84">
        <f>[1]!b_anal_modidura_cnbd(A2993,D2993-1,1)</f>
        <v>5.9645999999999999</v>
      </c>
      <c r="O2993" s="85">
        <f>[1]!b_anal_yield_cnbd(A2993,D2993-1,1)</f>
        <v>3.4218999999999999</v>
      </c>
      <c r="P2993" s="86">
        <f>IF(U:U="国开1",0.09/N2993+J2993,IF(U:U="国开3",0.14/N2993+J2993,IF(U:U="国开5",0.24/N2993+J2993,IF(U:U="国开7",0.24/N2993+J2993,IF(U:U="国开10",0.29/N2993+J2993,IF(U:U="口行1",0.08/N2993+J2993,IF(U:U="口行2",0.08/N2993+J2993,IF(U:U="口行3",0.08/N2993+J2993,IF(U:U="口行5",0.13/N2993+J2993,IF(U:U="口行7",0.13/N2993+J2993,IF(U:U="口行10",0.18/N2993+J2993,IF(U:U="农发1",0.09/N2993+J2993,IF(U:U="农发2",0.09/N2993+J2993,IF(U:U="农发3",0.09/N2993+J2993,IF(U:U="农发5",0.14/N2993+J2993,IF(U:U="农发7",0.19/N2993+J2993,IF(U:U="农发10",0.19/N2993+J2993,IF(U:U="农发20",0.24/N2993+J2993,IF(U:U="国债1",0.05/N2993+J2993,IF(U:U="国债2",0.05/N2993+J2993,IF(U:U="国债3",0.05/N2993+J2993,IF(U:U="国开0",0,IF(U:U="农发0",0,IF(U:U="国债0",0,IF(U:U="口行0",0,0.1/N2993+J2993)))))))))))))))))))))))))</f>
        <v>3.4317546088589346</v>
      </c>
      <c r="Q2993" s="87">
        <v>3.44</v>
      </c>
      <c r="R2993" s="88">
        <f t="shared" si="154"/>
        <v>0.98546088589346326</v>
      </c>
      <c r="S2993" s="88">
        <f t="shared" si="155"/>
        <v>-0.82453911410653724</v>
      </c>
      <c r="U2993" s="1" t="str">
        <f>IF(I:I="国家开发银行","国开",IF(I:I="中国进出口银行","口行",IF(I:I="中国农业发展银行","农发","国债")))&amp;IF(G:G&lt;1,"0",G2993)</f>
        <v>农发7</v>
      </c>
    </row>
    <row r="2994" spans="1:21" ht="15.95" hidden="1" customHeight="1" x14ac:dyDescent="0.25">
      <c r="A2994" s="7" t="s">
        <v>1318</v>
      </c>
      <c r="B2994" s="35" t="s">
        <v>6297</v>
      </c>
      <c r="C2994" s="35" t="s">
        <v>6298</v>
      </c>
      <c r="D2994" s="39">
        <v>44062</v>
      </c>
      <c r="E2994" s="39">
        <v>44063</v>
      </c>
      <c r="F2994" s="40">
        <v>340</v>
      </c>
      <c r="G2994" s="30">
        <v>1</v>
      </c>
      <c r="H2994" s="29" t="s">
        <v>266</v>
      </c>
      <c r="I2994" s="29" t="s">
        <v>31</v>
      </c>
      <c r="J2994" s="30">
        <v>2.3740999999999999</v>
      </c>
      <c r="K2994" s="30">
        <v>3.4</v>
      </c>
      <c r="L2994" s="30">
        <v>2.4459</v>
      </c>
      <c r="M2994" s="30">
        <v>1.21</v>
      </c>
      <c r="N2994" s="84">
        <f>[1]!b_anal_modidura_cnbd(A2994,D2994-1,1)</f>
        <v>0.89119999999999999</v>
      </c>
      <c r="O2994" s="85">
        <f>[1]!b_anal_yield_cnbd(A2994,D2994-1,1)</f>
        <v>2.27</v>
      </c>
      <c r="P2994" s="86">
        <v>2.4459</v>
      </c>
      <c r="Q2994" s="87">
        <v>2.35</v>
      </c>
      <c r="R2994" s="88">
        <f>(P2994-O2994)*100</f>
        <v>17.589999999999996</v>
      </c>
      <c r="S2994" s="88">
        <f>(P2994-Q2994)*100</f>
        <v>9.5899999999999874</v>
      </c>
      <c r="U2994" s="1" t="str">
        <f>IF(I:I="国家开发银行","国开",IF(I:I="中国进出口银行","口行",IF(I:I="中国农业发展银行","农发","国债")))&amp;IF(G:G&lt;1,"0",G2994)</f>
        <v>国债1</v>
      </c>
    </row>
    <row r="2995" spans="1:21" ht="15.95" hidden="1" customHeight="1" x14ac:dyDescent="0.25">
      <c r="A2995" s="7" t="s">
        <v>753</v>
      </c>
      <c r="B2995" s="35" t="s">
        <v>6299</v>
      </c>
      <c r="C2995" s="35" t="s">
        <v>6300</v>
      </c>
      <c r="D2995" s="39">
        <v>44062</v>
      </c>
      <c r="E2995" s="39">
        <v>44063</v>
      </c>
      <c r="F2995" s="40">
        <v>400</v>
      </c>
      <c r="G2995" s="30">
        <v>10</v>
      </c>
      <c r="H2995" s="29" t="s">
        <v>12</v>
      </c>
      <c r="I2995" s="29" t="s">
        <v>31</v>
      </c>
      <c r="J2995" s="30">
        <v>2.9508999999999999</v>
      </c>
      <c r="K2995" s="30">
        <v>3.69</v>
      </c>
      <c r="L2995" s="30">
        <v>2.9784999999999999</v>
      </c>
      <c r="M2995" s="30">
        <v>45.24</v>
      </c>
      <c r="N2995" s="84">
        <f>[1]!b_anal_modidura_cnbd(A2995,D2995-1,1)</f>
        <v>8.4519000000000002</v>
      </c>
      <c r="O2995" s="85">
        <f>[1]!b_anal_yield_cnbd(A2995,D2995-1,1)</f>
        <v>2.9748999999999999</v>
      </c>
      <c r="P2995" s="86">
        <v>2.9903</v>
      </c>
      <c r="Q2995" s="87">
        <v>2.9649999999999999</v>
      </c>
      <c r="R2995" s="88">
        <f>(P2995-O2995)*100</f>
        <v>1.540000000000008</v>
      </c>
      <c r="S2995" s="88">
        <f>(P2995-Q2995)*100</f>
        <v>2.53000000000001</v>
      </c>
      <c r="U2995" s="1" t="str">
        <f>IF(I:I="国家开发银行","国开",IF(I:I="中国进出口银行","口行",IF(I:I="中国农业发展银行","农发","国债")))&amp;IF(G:G&lt;1,"0",G2995)</f>
        <v>国债10</v>
      </c>
    </row>
    <row r="2996" spans="1:21" ht="15.95" hidden="1" customHeight="1" x14ac:dyDescent="0.25">
      <c r="A2996" s="7" t="s">
        <v>1221</v>
      </c>
      <c r="B2996" s="35" t="s">
        <v>6301</v>
      </c>
      <c r="C2996" s="35" t="s">
        <v>6302</v>
      </c>
      <c r="D2996" s="39">
        <v>44062</v>
      </c>
      <c r="E2996" s="39">
        <v>44064</v>
      </c>
      <c r="F2996" s="40">
        <v>60</v>
      </c>
      <c r="G2996" s="30">
        <v>1</v>
      </c>
      <c r="H2996" s="29" t="s">
        <v>266</v>
      </c>
      <c r="I2996" s="29" t="s">
        <v>41</v>
      </c>
      <c r="J2996" s="30">
        <v>2.6038000000000001</v>
      </c>
      <c r="K2996" s="30">
        <v>4.07</v>
      </c>
      <c r="L2996" s="30">
        <v>0</v>
      </c>
      <c r="M2996" s="30">
        <v>6.88</v>
      </c>
      <c r="N2996" s="84">
        <f>[1]!b_anal_modidura_cnbd(A2996,D2996-1,1)</f>
        <v>0.8619</v>
      </c>
      <c r="O2996" s="85">
        <f>[1]!b_anal_yield_cnbd(A2996,D2996-1,1)</f>
        <v>2.67</v>
      </c>
      <c r="P2996" s="86">
        <f>IF(U:U="国开1",0.09/N2996+J2996,IF(U:U="国开3",0.14/N2996+J2996,IF(U:U="国开5",0.24/N2996+J2996,IF(U:U="国开7",0.24/N2996+J2996,IF(U:U="国开10",0.29/N2996+J2996,IF(U:U="口行1",0.08/N2996+J2996,IF(U:U="口行2",0.08/N2996+J2996,IF(U:U="口行3",0.08/N2996+J2996,IF(U:U="口行5",0.13/N2996+J2996,IF(U:U="口行7",0.13/N2996+J2996,IF(U:U="口行10",0.18/N2996+J2996,IF(U:U="农发1",0.09/N2996+J2996,IF(U:U="农发2",0.09/N2996+J2996,IF(U:U="农发3",0.09/N2996+J2996,IF(U:U="农发5",0.14/N2996+J2996,IF(U:U="农发7",0.19/N2996+J2996,IF(U:U="农发10",0.19/N2996+J2996,IF(U:U="农发20",0.24/N2996+J2996,IF(U:U="国债1",0.05/N2996+J2996,IF(U:U="国债2",0.05/N2996+J2996,IF(U:U="国债3",0.05/N2996+J2996,IF(U:U="国开0",0,IF(U:U="农发0",0,IF(U:U="国债0",0,IF(U:U="口行0",0,0.1/N2996+J2996)))))))))))))))))))))))))</f>
        <v>2.7082204664114169</v>
      </c>
      <c r="Q2996" s="87">
        <v>2.6949999999999998</v>
      </c>
      <c r="R2996" s="88">
        <f>(P2996-O2996)*100</f>
        <v>3.8220466411416965</v>
      </c>
      <c r="S2996" s="88">
        <f>(P2996-Q2996)*100</f>
        <v>1.3220466411417053</v>
      </c>
      <c r="U2996" s="1" t="str">
        <f>IF(I:I="国家开发银行","国开",IF(I:I="中国进出口银行","口行",IF(I:I="中国农业发展银行","农发","国债")))&amp;IF(G:G&lt;1,"0",G2996)</f>
        <v>农发1</v>
      </c>
    </row>
    <row r="2997" spans="1:21" ht="15.95" hidden="1" customHeight="1" x14ac:dyDescent="0.25">
      <c r="A2997" s="7" t="s">
        <v>555</v>
      </c>
      <c r="B2997" s="35" t="s">
        <v>6303</v>
      </c>
      <c r="C2997" s="35" t="s">
        <v>6304</v>
      </c>
      <c r="D2997" s="39">
        <v>44062</v>
      </c>
      <c r="E2997" s="39">
        <v>44064</v>
      </c>
      <c r="F2997" s="40">
        <v>70</v>
      </c>
      <c r="G2997" s="30">
        <v>10</v>
      </c>
      <c r="H2997" s="29" t="s">
        <v>12</v>
      </c>
      <c r="I2997" s="29" t="s">
        <v>41</v>
      </c>
      <c r="J2997" s="30">
        <v>3.69</v>
      </c>
      <c r="K2997" s="30">
        <v>5.37</v>
      </c>
      <c r="L2997" s="30">
        <v>0</v>
      </c>
      <c r="M2997" s="30">
        <v>1.79</v>
      </c>
      <c r="N2997" s="84">
        <f>[1]!b_anal_modidura_cnbd(A2997,D2997-1,1)</f>
        <v>8.1210000000000004</v>
      </c>
      <c r="O2997" s="85">
        <f>[1]!b_anal_yield_cnbd(A2997,D2997-1,1)</f>
        <v>3.6724999999999999</v>
      </c>
      <c r="P2997" s="86">
        <f>IF(U:U="国开1",0.09/N2997+J2997,IF(U:U="国开3",0.14/N2997+J2997,IF(U:U="国开5",0.24/N2997+J2997,IF(U:U="国开7",0.24/N2997+J2997,IF(U:U="国开10",0.29/N2997+J2997,IF(U:U="口行1",0.08/N2997+J2997,IF(U:U="口行2",0.08/N2997+J2997,IF(U:U="口行3",0.08/N2997+J2997,IF(U:U="口行5",0.13/N2997+J2997,IF(U:U="口行7",0.13/N2997+J2997,IF(U:U="口行10",0.18/N2997+J2997,IF(U:U="农发1",0.09/N2997+J2997,IF(U:U="农发2",0.09/N2997+J2997,IF(U:U="农发3",0.09/N2997+J2997,IF(U:U="农发5",0.14/N2997+J2997,IF(U:U="农发7",0.19/N2997+J2997,IF(U:U="农发10",0.19/N2997+J2997,IF(U:U="农发20",0.24/N2997+J2997,IF(U:U="国债1",0.05/N2997+J2997,IF(U:U="国债2",0.05/N2997+J2997,IF(U:U="国债3",0.05/N2997+J2997,IF(U:U="国开0",0,IF(U:U="农发0",0,IF(U:U="国债0",0,IF(U:U="口行0",0,0.1/N2997+J2997)))))))))))))))))))))))))</f>
        <v>3.7133961334810985</v>
      </c>
      <c r="Q2997" s="87">
        <v>3.71</v>
      </c>
      <c r="R2997" s="88">
        <f>(P2997-O2997)*100</f>
        <v>4.0896133481098662</v>
      </c>
      <c r="S2997" s="88">
        <f>(P2997-Q2997)*100</f>
        <v>0.33961334810985733</v>
      </c>
      <c r="U2997" s="1" t="str">
        <f>IF(I:I="国家开发银行","国开",IF(I:I="中国进出口银行","口行",IF(I:I="中国农业发展银行","农发","国债")))&amp;IF(G:G&lt;1,"0",G2997)</f>
        <v>农发10</v>
      </c>
    </row>
    <row r="2998" spans="1:21" ht="15.95" hidden="1" customHeight="1" x14ac:dyDescent="0.25">
      <c r="A2998" s="7" t="s">
        <v>6305</v>
      </c>
      <c r="B2998" s="35" t="s">
        <v>6305</v>
      </c>
      <c r="C2998" s="35" t="s">
        <v>6306</v>
      </c>
      <c r="D2998" s="39">
        <v>44063</v>
      </c>
      <c r="E2998" s="39">
        <v>44064</v>
      </c>
      <c r="F2998" s="40">
        <v>40</v>
      </c>
      <c r="G2998" s="30">
        <v>0.25</v>
      </c>
      <c r="H2998" s="29" t="s">
        <v>860</v>
      </c>
      <c r="I2998" s="29" t="s">
        <v>22</v>
      </c>
      <c r="J2998" s="30">
        <v>2.2784</v>
      </c>
      <c r="K2998" s="30">
        <v>3.34</v>
      </c>
      <c r="L2998" s="30">
        <v>0</v>
      </c>
      <c r="M2998" s="30">
        <v>1.67</v>
      </c>
      <c r="N2998" s="84">
        <v>0.25</v>
      </c>
      <c r="O2998" s="85">
        <v>2.2785000000000002</v>
      </c>
      <c r="P2998" s="86">
        <v>2.2913000000000001</v>
      </c>
      <c r="Q2998" s="87">
        <v>2.25</v>
      </c>
      <c r="R2998" s="88">
        <f t="shared" ref="R2998:R3004" si="156">(P2998-O2998)*100</f>
        <v>1.2799999999999923</v>
      </c>
      <c r="S2998" s="88">
        <f t="shared" ref="S2998:S3004" si="157">(P2998-Q2998)*100</f>
        <v>4.1300000000000114</v>
      </c>
      <c r="U2998" s="1" t="str">
        <f>IF(I:I="国家开发银行","国开",IF(I:I="中国进出口银行","口行",IF(I:I="中国农业发展银行","农发","国债")))&amp;IF(G:G&lt;1,"0",G2998)</f>
        <v>口行0</v>
      </c>
    </row>
    <row r="2999" spans="1:21" ht="15.95" hidden="1" customHeight="1" x14ac:dyDescent="0.25">
      <c r="A2999" s="7" t="s">
        <v>477</v>
      </c>
      <c r="B2999" s="35" t="s">
        <v>6307</v>
      </c>
      <c r="C2999" s="35" t="s">
        <v>6308</v>
      </c>
      <c r="D2999" s="39">
        <v>44063</v>
      </c>
      <c r="E2999" s="39">
        <v>44064</v>
      </c>
      <c r="F2999" s="40">
        <v>50</v>
      </c>
      <c r="G2999" s="30">
        <v>3</v>
      </c>
      <c r="H2999" s="29" t="s">
        <v>12</v>
      </c>
      <c r="I2999" s="29" t="s">
        <v>22</v>
      </c>
      <c r="J2999" s="30">
        <v>3.1402000000000001</v>
      </c>
      <c r="K2999" s="30">
        <v>3.37</v>
      </c>
      <c r="L2999" s="30">
        <v>0</v>
      </c>
      <c r="M2999" s="30">
        <v>17.2</v>
      </c>
      <c r="N2999" s="84">
        <f>[1]!b_anal_modidura_cnbd(A2999,D2999-1,1)</f>
        <v>2.4908999999999999</v>
      </c>
      <c r="O2999" s="85">
        <f>[1]!b_anal_yield_cnbd(A2999,D2999-1,1)</f>
        <v>3.12</v>
      </c>
      <c r="P2999" s="86">
        <f>IF(U:U="国开1",0.09/N2999+J2999,IF(U:U="国开3",0.14/N2999+J2999,IF(U:U="国开5",0.24/N2999+J2999,IF(U:U="国开7",0.24/N2999+J2999,IF(U:U="国开10",0.29/N2999+J2999,IF(U:U="口行1",0.08/N2999+J2999,IF(U:U="口行2",0.08/N2999+J2999,IF(U:U="口行3",0.08/N2999+J2999,IF(U:U="口行5",0.13/N2999+J2999,IF(U:U="口行7",0.13/N2999+J2999,IF(U:U="口行10",0.18/N2999+J2999,IF(U:U="农发1",0.09/N2999+J2999,IF(U:U="农发2",0.09/N2999+J2999,IF(U:U="农发3",0.09/N2999+J2999,IF(U:U="农发5",0.14/N2999+J2999,IF(U:U="农发7",0.19/N2999+J2999,IF(U:U="农发10",0.19/N2999+J2999,IF(U:U="农发20",0.24/N2999+J2999,IF(U:U="国债1",0.05/N2999+J2999,IF(U:U="国债2",0.05/N2999+J2999,IF(U:U="国债3",0.05/N2999+J2999,IF(U:U="国开0",0,IF(U:U="农发0",0,IF(U:U="国债0",0,IF(U:U="口行0",0,0.1/N2999+J2999)))))))))))))))))))))))))</f>
        <v>3.1723169055361518</v>
      </c>
      <c r="Q2999" s="87">
        <v>3.15</v>
      </c>
      <c r="R2999" s="88">
        <f t="shared" si="156"/>
        <v>5.2316905536151648</v>
      </c>
      <c r="S2999" s="88">
        <f t="shared" si="157"/>
        <v>2.2316905536151843</v>
      </c>
      <c r="U2999" s="1" t="str">
        <f>IF(I:I="国家开发银行","国开",IF(I:I="中国进出口银行","口行",IF(I:I="中国农业发展银行","农发","国债")))&amp;IF(G:G&lt;1,"0",G2999)</f>
        <v>口行3</v>
      </c>
    </row>
    <row r="3000" spans="1:21" ht="15.95" hidden="1" customHeight="1" x14ac:dyDescent="0.25">
      <c r="A3000" s="7" t="s">
        <v>264</v>
      </c>
      <c r="B3000" s="35" t="s">
        <v>6309</v>
      </c>
      <c r="C3000" s="35" t="s">
        <v>6310</v>
      </c>
      <c r="D3000" s="39">
        <v>44063</v>
      </c>
      <c r="E3000" s="39">
        <v>44064</v>
      </c>
      <c r="F3000" s="40">
        <v>50</v>
      </c>
      <c r="G3000" s="30">
        <v>5</v>
      </c>
      <c r="H3000" s="29" t="s">
        <v>12</v>
      </c>
      <c r="I3000" s="29" t="s">
        <v>22</v>
      </c>
      <c r="J3000" s="30">
        <v>3.4087999999999998</v>
      </c>
      <c r="K3000" s="30">
        <v>3.78</v>
      </c>
      <c r="L3000" s="30">
        <v>0</v>
      </c>
      <c r="M3000" s="30">
        <v>3.58</v>
      </c>
      <c r="N3000" s="84">
        <f>[1]!b_anal_modidura_cnbd(A3000,D3000-1,1)</f>
        <v>4.1155999999999997</v>
      </c>
      <c r="O3000" s="85">
        <f>[1]!b_anal_yield_cnbd(A3000,D3000-1,1)</f>
        <v>3.37</v>
      </c>
      <c r="P3000" s="86">
        <f>IF(U:U="国开1",0.09/N3000+J3000,IF(U:U="国开3",0.14/N3000+J3000,IF(U:U="国开5",0.24/N3000+J3000,IF(U:U="国开7",0.24/N3000+J3000,IF(U:U="国开10",0.29/N3000+J3000,IF(U:U="口行1",0.08/N3000+J3000,IF(U:U="口行2",0.08/N3000+J3000,IF(U:U="口行3",0.08/N3000+J3000,IF(U:U="口行5",0.13/N3000+J3000,IF(U:U="口行7",0.13/N3000+J3000,IF(U:U="口行10",0.18/N3000+J3000,IF(U:U="农发1",0.09/N3000+J3000,IF(U:U="农发2",0.09/N3000+J3000,IF(U:U="农发3",0.09/N3000+J3000,IF(U:U="农发5",0.14/N3000+J3000,IF(U:U="农发7",0.19/N3000+J3000,IF(U:U="农发10",0.19/N3000+J3000,IF(U:U="农发20",0.24/N3000+J3000,IF(U:U="国债1",0.05/N3000+J3000,IF(U:U="国债2",0.05/N3000+J3000,IF(U:U="国债3",0.05/N3000+J3000,IF(U:U="国开0",0,IF(U:U="农发0",0,IF(U:U="国债0",0,IF(U:U="口行0",0,0.1/N3000+J3000)))))))))))))))))))))))))</f>
        <v>3.4403871318884245</v>
      </c>
      <c r="Q3000" s="87">
        <v>3.41</v>
      </c>
      <c r="R3000" s="88">
        <f t="shared" si="156"/>
        <v>7.0387131888424381</v>
      </c>
      <c r="S3000" s="88">
        <f t="shared" si="157"/>
        <v>3.0387131888424346</v>
      </c>
      <c r="U3000" s="1" t="str">
        <f>IF(I:I="国家开发银行","国开",IF(I:I="中国进出口银行","口行",IF(I:I="中国农业发展银行","农发","国债")))&amp;IF(G:G&lt;1,"0",G3000)</f>
        <v>口行5</v>
      </c>
    </row>
    <row r="3001" spans="1:21" ht="15.95" hidden="1" customHeight="1" x14ac:dyDescent="0.25">
      <c r="A3001" s="7" t="s">
        <v>388</v>
      </c>
      <c r="B3001" s="35" t="s">
        <v>6311</v>
      </c>
      <c r="C3001" s="35" t="s">
        <v>6312</v>
      </c>
      <c r="D3001" s="39">
        <v>44063</v>
      </c>
      <c r="E3001" s="39">
        <v>44064</v>
      </c>
      <c r="F3001" s="40">
        <v>60</v>
      </c>
      <c r="G3001" s="30">
        <v>10</v>
      </c>
      <c r="H3001" s="29" t="s">
        <v>12</v>
      </c>
      <c r="I3001" s="29" t="s">
        <v>22</v>
      </c>
      <c r="J3001" s="30">
        <v>3.7303999999999999</v>
      </c>
      <c r="K3001" s="30">
        <v>4.41</v>
      </c>
      <c r="L3001" s="30">
        <v>0</v>
      </c>
      <c r="M3001" s="30">
        <v>1.81</v>
      </c>
      <c r="N3001" s="84">
        <f>[1]!b_anal_modidura_cnbd(A3001,D3001-1,1)</f>
        <v>7.9650999999999996</v>
      </c>
      <c r="O3001" s="85">
        <f>[1]!b_anal_yield_cnbd(A3001,D3001-1,1)</f>
        <v>3.73</v>
      </c>
      <c r="P3001" s="86">
        <f>IF(U:U="国开1",0.09/N3001+J3001,IF(U:U="国开3",0.14/N3001+J3001,IF(U:U="国开5",0.24/N3001+J3001,IF(U:U="国开7",0.24/N3001+J3001,IF(U:U="国开10",0.29/N3001+J3001,IF(U:U="口行1",0.08/N3001+J3001,IF(U:U="口行2",0.08/N3001+J3001,IF(U:U="口行3",0.08/N3001+J3001,IF(U:U="口行5",0.13/N3001+J3001,IF(U:U="口行7",0.13/N3001+J3001,IF(U:U="口行10",0.18/N3001+J3001,IF(U:U="农发1",0.09/N3001+J3001,IF(U:U="农发2",0.09/N3001+J3001,IF(U:U="农发3",0.09/N3001+J3001,IF(U:U="农发5",0.14/N3001+J3001,IF(U:U="农发7",0.19/N3001+J3001,IF(U:U="农发10",0.19/N3001+J3001,IF(U:U="农发20",0.24/N3001+J3001,IF(U:U="国债1",0.05/N3001+J3001,IF(U:U="国债2",0.05/N3001+J3001,IF(U:U="国债3",0.05/N3001+J3001,IF(U:U="国开0",0,IF(U:U="农发0",0,IF(U:U="国债0",0,IF(U:U="口行0",0,0.1/N3001+J3001)))))))))))))))))))))))))</f>
        <v>3.7529985863328772</v>
      </c>
      <c r="Q3001" s="87">
        <v>3.75</v>
      </c>
      <c r="R3001" s="88">
        <f t="shared" si="156"/>
        <v>2.2998586332877213</v>
      </c>
      <c r="S3001" s="88">
        <f t="shared" si="157"/>
        <v>0.29985863328771956</v>
      </c>
      <c r="U3001" s="1" t="str">
        <f>IF(I:I="国家开发银行","国开",IF(I:I="中国进出口银行","口行",IF(I:I="中国农业发展银行","农发","国债")))&amp;IF(G:G&lt;1,"0",G3001)</f>
        <v>口行10</v>
      </c>
    </row>
    <row r="3002" spans="1:21" ht="15.95" hidden="1" customHeight="1" x14ac:dyDescent="0.25">
      <c r="A3002" s="7" t="s">
        <v>717</v>
      </c>
      <c r="B3002" s="35" t="s">
        <v>6313</v>
      </c>
      <c r="C3002" s="35" t="s">
        <v>6314</v>
      </c>
      <c r="D3002" s="39">
        <v>44063</v>
      </c>
      <c r="E3002" s="39">
        <v>44068</v>
      </c>
      <c r="F3002" s="40">
        <v>69.099999999999994</v>
      </c>
      <c r="G3002" s="30">
        <v>1</v>
      </c>
      <c r="H3002" s="29" t="s">
        <v>266</v>
      </c>
      <c r="I3002" s="29" t="s">
        <v>15</v>
      </c>
      <c r="J3002" s="30">
        <v>2.5430000000000001</v>
      </c>
      <c r="K3002" s="30">
        <v>5.41</v>
      </c>
      <c r="L3002" s="30">
        <v>0</v>
      </c>
      <c r="M3002" s="30">
        <v>4.71</v>
      </c>
      <c r="N3002" s="84">
        <f>[1]!b_anal_modidura_cnbd(A3002,D3002-1,1)</f>
        <v>0.73350000000000004</v>
      </c>
      <c r="O3002" s="85">
        <f>[1]!b_anal_yield_cnbd(A3002,D3002-1,1)</f>
        <v>2.6238000000000001</v>
      </c>
      <c r="P3002" s="86">
        <f>IF(U:U="国开1",0.09/N3002+J3002,IF(U:U="国开3",0.14/N3002+J3002,IF(U:U="国开5",0.24/N3002+J3002,IF(U:U="国开7",0.24/N3002+J3002,IF(U:U="国开10",0.29/N3002+J3002,IF(U:U="口行1",0.08/N3002+J3002,IF(U:U="口行2",0.08/N3002+J3002,IF(U:U="口行3",0.08/N3002+J3002,IF(U:U="口行5",0.13/N3002+J3002,IF(U:U="口行7",0.13/N3002+J3002,IF(U:U="口行10",0.18/N3002+J3002,IF(U:U="农发1",0.09/N3002+J3002,IF(U:U="农发2",0.09/N3002+J3002,IF(U:U="农发3",0.09/N3002+J3002,IF(U:U="农发5",0.14/N3002+J3002,IF(U:U="农发7",0.19/N3002+J3002,IF(U:U="农发10",0.19/N3002+J3002,IF(U:U="农发20",0.24/N3002+J3002,IF(U:U="国债1",0.05/N3002+J3002,IF(U:U="国债2",0.05/N3002+J3002,IF(U:U="国债3",0.05/N3002+J3002,IF(U:U="国开0",0,IF(U:U="农发0",0,IF(U:U="国债0",0,IF(U:U="口行0",0,0.1/N3002+J3002)))))))))))))))))))))))))</f>
        <v>2.6656993865030678</v>
      </c>
      <c r="Q3002" s="87">
        <v>2.6749999999999998</v>
      </c>
      <c r="R3002" s="88">
        <f t="shared" si="156"/>
        <v>4.1899386503067682</v>
      </c>
      <c r="S3002" s="88">
        <f t="shared" si="157"/>
        <v>-0.93006134969320087</v>
      </c>
      <c r="U3002" s="1" t="str">
        <f>IF(I:I="国家开发银行","国开",IF(I:I="中国进出口银行","口行",IF(I:I="中国农业发展银行","农发","国债")))&amp;IF(G:G&lt;1,"0",G3002)</f>
        <v>国开1</v>
      </c>
    </row>
    <row r="3003" spans="1:21" ht="15.95" hidden="1" customHeight="1" x14ac:dyDescent="0.25">
      <c r="A3003" s="7" t="s">
        <v>1284</v>
      </c>
      <c r="B3003" s="35" t="s">
        <v>6315</v>
      </c>
      <c r="C3003" s="35" t="s">
        <v>6316</v>
      </c>
      <c r="D3003" s="39">
        <v>44063</v>
      </c>
      <c r="E3003" s="39">
        <v>44068</v>
      </c>
      <c r="F3003" s="40">
        <v>61</v>
      </c>
      <c r="G3003" s="30">
        <v>5</v>
      </c>
      <c r="H3003" s="29" t="s">
        <v>12</v>
      </c>
      <c r="I3003" s="29" t="s">
        <v>15</v>
      </c>
      <c r="J3003" s="30">
        <v>3.3351999999999999</v>
      </c>
      <c r="K3003" s="30">
        <v>7.95</v>
      </c>
      <c r="L3003" s="30">
        <v>0</v>
      </c>
      <c r="M3003" s="30">
        <v>5.72</v>
      </c>
      <c r="N3003" s="84">
        <f>[1]!b_anal_modidura_cnbd(A3003,D3003-1,1)</f>
        <v>4.4412000000000003</v>
      </c>
      <c r="O3003" s="85">
        <f>[1]!b_anal_yield_cnbd(A3003,D3003-1,1)</f>
        <v>3.32</v>
      </c>
      <c r="P3003" s="86">
        <f>IF(U:U="国开1",0.09/N3003+J3003,IF(U:U="国开3",0.14/N3003+J3003,IF(U:U="国开5",0.24/N3003+J3003,IF(U:U="国开7",0.24/N3003+J3003,IF(U:U="国开10",0.29/N3003+J3003,IF(U:U="口行1",0.08/N3003+J3003,IF(U:U="口行2",0.08/N3003+J3003,IF(U:U="口行3",0.08/N3003+J3003,IF(U:U="口行5",0.13/N3003+J3003,IF(U:U="口行7",0.13/N3003+J3003,IF(U:U="口行10",0.18/N3003+J3003,IF(U:U="农发1",0.09/N3003+J3003,IF(U:U="农发2",0.09/N3003+J3003,IF(U:U="农发3",0.09/N3003+J3003,IF(U:U="农发5",0.14/N3003+J3003,IF(U:U="农发7",0.19/N3003+J3003,IF(U:U="农发10",0.19/N3003+J3003,IF(U:U="农发20",0.24/N3003+J3003,IF(U:U="国债1",0.05/N3003+J3003,IF(U:U="国债2",0.05/N3003+J3003,IF(U:U="国债3",0.05/N3003+J3003,IF(U:U="国开0",0,IF(U:U="农发0",0,IF(U:U="国债0",0,IF(U:U="口行0",0,0.1/N3003+J3003)))))))))))))))))))))))))</f>
        <v>3.3892394487976221</v>
      </c>
      <c r="Q3003" s="87">
        <v>3.3849999999999998</v>
      </c>
      <c r="R3003" s="88">
        <f t="shared" si="156"/>
        <v>6.9239448797622227</v>
      </c>
      <c r="S3003" s="88">
        <f t="shared" si="157"/>
        <v>0.42394487976222806</v>
      </c>
      <c r="U3003" s="1" t="str">
        <f>IF(I:I="国家开发银行","国开",IF(I:I="中国进出口银行","口行",IF(I:I="中国农业发展银行","农发","国债")))&amp;IF(G:G&lt;1,"0",G3003)</f>
        <v>国开5</v>
      </c>
    </row>
    <row r="3004" spans="1:21" ht="15.95" hidden="1" customHeight="1" x14ac:dyDescent="0.25">
      <c r="A3004" s="7" t="s">
        <v>1106</v>
      </c>
      <c r="B3004" s="35" t="s">
        <v>6317</v>
      </c>
      <c r="C3004" s="35" t="s">
        <v>6318</v>
      </c>
      <c r="D3004" s="39">
        <v>44063</v>
      </c>
      <c r="E3004" s="39">
        <v>44068</v>
      </c>
      <c r="F3004" s="40">
        <v>172</v>
      </c>
      <c r="G3004" s="30">
        <v>10</v>
      </c>
      <c r="H3004" s="29" t="s">
        <v>12</v>
      </c>
      <c r="I3004" s="29" t="s">
        <v>15</v>
      </c>
      <c r="J3004" s="30">
        <v>3.4815</v>
      </c>
      <c r="K3004" s="30">
        <v>4.2300000000000004</v>
      </c>
      <c r="L3004" s="30">
        <v>0</v>
      </c>
      <c r="M3004" s="30">
        <v>1.29</v>
      </c>
      <c r="N3004" s="84">
        <f>[1]!b_anal_modidura_cnbd(A3004,D3004-1,1)</f>
        <v>8.2674000000000003</v>
      </c>
      <c r="O3004" s="85">
        <f>[1]!b_anal_yield_cnbd(A3004,D3004-1,1)</f>
        <v>3.5049999999999999</v>
      </c>
      <c r="P3004" s="86">
        <f>IF(U:U="国开1",0.09/N3004+J3004,IF(U:U="国开3",0.14/N3004+J3004,IF(U:U="国开5",0.24/N3004+J3004,IF(U:U="国开7",0.24/N3004+J3004,IF(U:U="国开10",0.29/N3004+J3004,IF(U:U="口行1",0.08/N3004+J3004,IF(U:U="口行2",0.08/N3004+J3004,IF(U:U="口行3",0.08/N3004+J3004,IF(U:U="口行5",0.13/N3004+J3004,IF(U:U="口行7",0.13/N3004+J3004,IF(U:U="口行10",0.18/N3004+J3004,IF(U:U="农发1",0.09/N3004+J3004,IF(U:U="农发2",0.09/N3004+J3004,IF(U:U="农发3",0.09/N3004+J3004,IF(U:U="农发5",0.14/N3004+J3004,IF(U:U="农发7",0.19/N3004+J3004,IF(U:U="农发10",0.19/N3004+J3004,IF(U:U="农发20",0.24/N3004+J3004,IF(U:U="国债1",0.05/N3004+J3004,IF(U:U="国债2",0.05/N3004+J3004,IF(U:U="国债3",0.05/N3004+J3004,IF(U:U="国开0",0,IF(U:U="农发0",0,IF(U:U="国债0",0,IF(U:U="口行0",0,0.1/N3004+J3004)))))))))))))))))))))))))</f>
        <v>3.5165775334446137</v>
      </c>
      <c r="Q3004" s="87">
        <v>3.5225</v>
      </c>
      <c r="R3004" s="88">
        <f t="shared" si="156"/>
        <v>1.1577533444613763</v>
      </c>
      <c r="S3004" s="88">
        <f t="shared" si="157"/>
        <v>-0.59224665553863076</v>
      </c>
      <c r="U3004" s="1" t="str">
        <f>IF(I:I="国家开发银行","国开",IF(I:I="中国进出口银行","口行",IF(I:I="中国农业发展银行","农发","国债")))&amp;IF(G:G&lt;1,"0",G3004)</f>
        <v>国开10</v>
      </c>
    </row>
    <row r="3005" spans="1:21" ht="15.95" hidden="1" customHeight="1" x14ac:dyDescent="0.25">
      <c r="A3005" s="7" t="s">
        <v>1389</v>
      </c>
      <c r="B3005" s="35" t="s">
        <v>6319</v>
      </c>
      <c r="C3005" s="35" t="s">
        <v>6320</v>
      </c>
      <c r="D3005" s="39">
        <v>44064</v>
      </c>
      <c r="E3005" s="39">
        <v>44067</v>
      </c>
      <c r="F3005" s="40">
        <v>70</v>
      </c>
      <c r="G3005" s="30">
        <v>1</v>
      </c>
      <c r="H3005" s="29" t="s">
        <v>266</v>
      </c>
      <c r="I3005" s="29" t="s">
        <v>22</v>
      </c>
      <c r="J3005" s="30">
        <v>2.7212999999999998</v>
      </c>
      <c r="K3005" s="30">
        <v>2.71</v>
      </c>
      <c r="L3005" s="30">
        <v>0</v>
      </c>
      <c r="M3005" s="30">
        <v>39.6</v>
      </c>
      <c r="N3005" s="84">
        <f>[1]!b_anal_modidura_cnbd(A3005,D3005-1,1)</f>
        <v>0.91080000000000005</v>
      </c>
      <c r="O3005" s="85">
        <f>[1]!b_anal_yield_cnbd(A3005,D3005-1,1)</f>
        <v>2.75</v>
      </c>
      <c r="P3005" s="86">
        <f>IF(U:U="国开1",0.09/N3005+J3005,IF(U:U="国开3",0.14/N3005+J3005,IF(U:U="国开5",0.24/N3005+J3005,IF(U:U="国开7",0.24/N3005+J3005,IF(U:U="国开10",0.29/N3005+J3005,IF(U:U="口行1",0.08/N3005+J3005,IF(U:U="口行2",0.08/N3005+J3005,IF(U:U="口行3",0.08/N3005+J3005,IF(U:U="口行5",0.13/N3005+J3005,IF(U:U="口行7",0.13/N3005+J3005,IF(U:U="口行10",0.18/N3005+J3005,IF(U:U="农发1",0.09/N3005+J3005,IF(U:U="农发2",0.09/N3005+J3005,IF(U:U="农发3",0.09/N3005+J3005,IF(U:U="农发5",0.14/N3005+J3005,IF(U:U="农发7",0.19/N3005+J3005,IF(U:U="农发10",0.19/N3005+J3005,IF(U:U="农发20",0.24/N3005+J3005,IF(U:U="国债1",0.05/N3005+J3005,IF(U:U="国债2",0.05/N3005+J3005,IF(U:U="国债3",0.05/N3005+J3005,IF(U:U="国开0",0,IF(U:U="农发0",0,IF(U:U="国债0",0,IF(U:U="口行0",0,0.1/N3005+J3005)))))))))))))))))))))))))</f>
        <v>2.8091348704435659</v>
      </c>
      <c r="Q3005" s="87">
        <v>2.76</v>
      </c>
      <c r="R3005" s="88">
        <f t="shared" ref="R3005:R3019" si="158">(P3005-O3005)*100</f>
        <v>5.9134870443565912</v>
      </c>
      <c r="S3005" s="88">
        <f t="shared" ref="S3005:S3019" si="159">(P3005-Q3005)*100</f>
        <v>4.9134870443566125</v>
      </c>
      <c r="U3005" s="1" t="str">
        <f>IF(I:I="国家开发银行","国开",IF(I:I="中国进出口银行","口行",IF(I:I="中国农业发展银行","农发","国债")))&amp;IF(G:G&lt;1,"0",G3005)</f>
        <v>口行1</v>
      </c>
    </row>
    <row r="3006" spans="1:21" ht="15.95" hidden="1" customHeight="1" x14ac:dyDescent="0.25">
      <c r="A3006" s="7" t="s">
        <v>6223</v>
      </c>
      <c r="B3006" s="35" t="s">
        <v>6321</v>
      </c>
      <c r="C3006" s="35" t="s">
        <v>6322</v>
      </c>
      <c r="D3006" s="39">
        <v>44064</v>
      </c>
      <c r="E3006" s="39">
        <v>44067</v>
      </c>
      <c r="F3006" s="40">
        <v>60</v>
      </c>
      <c r="G3006" s="30">
        <v>2</v>
      </c>
      <c r="H3006" s="29" t="s">
        <v>12</v>
      </c>
      <c r="I3006" s="29" t="s">
        <v>22</v>
      </c>
      <c r="J3006" s="30">
        <v>3.0467</v>
      </c>
      <c r="K3006" s="30">
        <v>2.75</v>
      </c>
      <c r="L3006" s="30">
        <v>0</v>
      </c>
      <c r="M3006" s="30">
        <v>10.56</v>
      </c>
      <c r="N3006" s="84">
        <f>[1]!b_anal_modidura_cnbd(A3006,D3006-1,1)</f>
        <v>1.8868</v>
      </c>
      <c r="O3006" s="85">
        <f>[1]!b_anal_yield_cnbd(A3006,D3006-1,1)</f>
        <v>3.03</v>
      </c>
      <c r="P3006" s="86">
        <f>IF(U:U="国开1",0.09/N3006+J3006,IF(U:U="国开3",0.14/N3006+J3006,IF(U:U="国开5",0.24/N3006+J3006,IF(U:U="国开7",0.24/N3006+J3006,IF(U:U="国开10",0.29/N3006+J3006,IF(U:U="口行1",0.08/N3006+J3006,IF(U:U="口行2",0.08/N3006+J3006,IF(U:U="口行3",0.08/N3006+J3006,IF(U:U="口行5",0.13/N3006+J3006,IF(U:U="口行7",0.13/N3006+J3006,IF(U:U="口行10",0.18/N3006+J3006,IF(U:U="农发1",0.09/N3006+J3006,IF(U:U="农发2",0.09/N3006+J3006,IF(U:U="农发3",0.09/N3006+J3006,IF(U:U="农发5",0.14/N3006+J3006,IF(U:U="农发7",0.19/N3006+J3006,IF(U:U="农发10",0.19/N3006+J3006,IF(U:U="农发20",0.24/N3006+J3006,IF(U:U="国债1",0.05/N3006+J3006,IF(U:U="国债2",0.05/N3006+J3006,IF(U:U="国债3",0.05/N3006+J3006,IF(U:U="国开0",0,IF(U:U="农发0",0,IF(U:U="国债0",0,IF(U:U="口行0",0,0.1/N3006+J3006)))))))))))))))))))))))))</f>
        <v>3.0890998304006785</v>
      </c>
      <c r="Q3006" s="87">
        <v>3.04</v>
      </c>
      <c r="R3006" s="88">
        <f t="shared" si="158"/>
        <v>5.9099830400678677</v>
      </c>
      <c r="S3006" s="88">
        <f t="shared" si="159"/>
        <v>4.9099830400678446</v>
      </c>
      <c r="U3006" s="1" t="str">
        <f>IF(I:I="国家开发银行","国开",IF(I:I="中国进出口银行","口行",IF(I:I="中国农业发展银行","农发","国债")))&amp;IF(G:G&lt;1,"0",G3006)</f>
        <v>口行2</v>
      </c>
    </row>
    <row r="3007" spans="1:21" ht="15.95" hidden="1" customHeight="1" x14ac:dyDescent="0.25">
      <c r="A3007" s="7" t="s">
        <v>6323</v>
      </c>
      <c r="B3007" s="35" t="s">
        <v>6323</v>
      </c>
      <c r="C3007" s="35" t="s">
        <v>6324</v>
      </c>
      <c r="D3007" s="39">
        <v>44064</v>
      </c>
      <c r="E3007" s="39">
        <v>44067</v>
      </c>
      <c r="F3007" s="40">
        <v>100</v>
      </c>
      <c r="G3007" s="30">
        <v>0.24929999999999999</v>
      </c>
      <c r="H3007" s="29" t="s">
        <v>30</v>
      </c>
      <c r="I3007" s="29" t="s">
        <v>31</v>
      </c>
      <c r="J3007" s="30">
        <v>2.1497000000000002</v>
      </c>
      <c r="K3007" s="30">
        <v>3.74</v>
      </c>
      <c r="L3007" s="30">
        <v>2.1939000000000002</v>
      </c>
      <c r="M3007" s="30">
        <v>1.27</v>
      </c>
      <c r="N3007" s="84">
        <v>0.24929999999999999</v>
      </c>
      <c r="O3007" s="85">
        <v>2.1831</v>
      </c>
      <c r="P3007" s="86">
        <v>2.1939000000000002</v>
      </c>
      <c r="Q3007" s="87">
        <v>2.19</v>
      </c>
      <c r="R3007" s="88">
        <f t="shared" si="158"/>
        <v>1.0800000000000143</v>
      </c>
      <c r="S3007" s="88">
        <f t="shared" si="159"/>
        <v>0.39000000000002366</v>
      </c>
      <c r="U3007" s="1" t="str">
        <f>IF(I:I="国家开发银行","国开",IF(I:I="中国进出口银行","口行",IF(I:I="中国农业发展银行","农发","国债")))&amp;IF(G:G&lt;1,"0",G3007)</f>
        <v>国债0</v>
      </c>
    </row>
    <row r="3008" spans="1:21" ht="15.95" hidden="1" customHeight="1" x14ac:dyDescent="0.25">
      <c r="A3008" s="7" t="s">
        <v>6325</v>
      </c>
      <c r="B3008" s="35" t="s">
        <v>6325</v>
      </c>
      <c r="C3008" s="35" t="s">
        <v>6326</v>
      </c>
      <c r="D3008" s="39">
        <v>44064</v>
      </c>
      <c r="E3008" s="39">
        <v>44067</v>
      </c>
      <c r="F3008" s="40">
        <v>100</v>
      </c>
      <c r="G3008" s="30">
        <v>0.49859999999999999</v>
      </c>
      <c r="H3008" s="29" t="s">
        <v>38</v>
      </c>
      <c r="I3008" s="29" t="s">
        <v>31</v>
      </c>
      <c r="J3008" s="30">
        <v>2.4380999999999999</v>
      </c>
      <c r="K3008" s="30">
        <v>3.56</v>
      </c>
      <c r="L3008" s="30">
        <v>2.4975000000000001</v>
      </c>
      <c r="M3008" s="30">
        <v>2.17</v>
      </c>
      <c r="N3008" s="84">
        <v>0.49859999999999999</v>
      </c>
      <c r="O3008" s="85">
        <v>2.4698000000000002</v>
      </c>
      <c r="P3008" s="86">
        <v>2.4975000000000001</v>
      </c>
      <c r="Q3008" s="87">
        <v>2.5</v>
      </c>
      <c r="R3008" s="88">
        <f t="shared" si="158"/>
        <v>2.7699999999999836</v>
      </c>
      <c r="S3008" s="88">
        <f t="shared" si="159"/>
        <v>-0.24999999999999467</v>
      </c>
      <c r="U3008" s="1" t="str">
        <f>IF(I:I="国家开发银行","国开",IF(I:I="中国进出口银行","口行",IF(I:I="中国农业发展银行","农发","国债")))&amp;IF(G:G&lt;1,"0",G3008)</f>
        <v>国债0</v>
      </c>
    </row>
    <row r="3009" spans="1:21" ht="15.95" hidden="1" customHeight="1" x14ac:dyDescent="0.25">
      <c r="A3009" s="7" t="s">
        <v>6171</v>
      </c>
      <c r="B3009" s="35" t="s">
        <v>6327</v>
      </c>
      <c r="C3009" s="35" t="s">
        <v>6328</v>
      </c>
      <c r="D3009" s="39">
        <v>44067</v>
      </c>
      <c r="E3009" s="39">
        <v>44069</v>
      </c>
      <c r="F3009" s="40">
        <v>60</v>
      </c>
      <c r="G3009" s="30">
        <v>3</v>
      </c>
      <c r="H3009" s="29" t="s">
        <v>12</v>
      </c>
      <c r="I3009" s="29" t="s">
        <v>41</v>
      </c>
      <c r="J3009" s="30">
        <v>3.1696</v>
      </c>
      <c r="K3009" s="30">
        <v>4.62</v>
      </c>
      <c r="L3009" s="30">
        <v>0</v>
      </c>
      <c r="M3009" s="30">
        <v>7.1</v>
      </c>
      <c r="N3009" s="84">
        <f>[1]!b_anal_modidura_cnbd(A3009,D3009-3,1)</f>
        <v>2.7793999999999999</v>
      </c>
      <c r="O3009" s="85">
        <f>[1]!b_anal_yield_cnbd(A3009,D3009-3,1)</f>
        <v>3.18</v>
      </c>
      <c r="P3009" s="86">
        <f>IF(U:U="国开1",0.09/N3009+J3009,IF(U:U="国开3",0.14/N3009+J3009,IF(U:U="国开5",0.24/N3009+J3009,IF(U:U="国开7",0.24/N3009+J3009,IF(U:U="国开10",0.29/N3009+J3009,IF(U:U="口行1",0.08/N3009+J3009,IF(U:U="口行2",0.08/N3009+J3009,IF(U:U="口行3",0.08/N3009+J3009,IF(U:U="口行5",0.13/N3009+J3009,IF(U:U="口行7",0.13/N3009+J3009,IF(U:U="口行10",0.18/N3009+J3009,IF(U:U="农发1",0.09/N3009+J3009,IF(U:U="农发2",0.09/N3009+J3009,IF(U:U="农发3",0.09/N3009+J3009,IF(U:U="农发5",0.14/N3009+J3009,IF(U:U="农发7",0.19/N3009+J3009,IF(U:U="农发10",0.19/N3009+J3009,IF(U:U="农发20",0.24/N3009+J3009,IF(U:U="国债1",0.05/N3009+J3009,IF(U:U="国债2",0.05/N3009+J3009,IF(U:U="国债3",0.05/N3009+J3009,IF(U:U="国开0",0,IF(U:U="农发0",0,IF(U:U="国债0",0,IF(U:U="口行0",0,0.1/N3009+J3009)))))))))))))))))))))))))</f>
        <v>3.2019810894437648</v>
      </c>
      <c r="Q3009" s="87">
        <v>3.22</v>
      </c>
      <c r="R3009" s="88">
        <f t="shared" si="158"/>
        <v>2.1981089443764645</v>
      </c>
      <c r="S3009" s="88">
        <f t="shared" si="159"/>
        <v>-1.801891055623539</v>
      </c>
      <c r="U3009" s="1" t="str">
        <f>IF(I:I="国家开发银行","国开",IF(I:I="中国进出口银行","口行",IF(I:I="中国农业发展银行","农发","国债")))&amp;IF(G:G&lt;1,"0",G3009)</f>
        <v>农发3</v>
      </c>
    </row>
    <row r="3010" spans="1:21" ht="15.95" hidden="1" customHeight="1" x14ac:dyDescent="0.25">
      <c r="A3010" s="7" t="s">
        <v>579</v>
      </c>
      <c r="B3010" s="35" t="s">
        <v>6329</v>
      </c>
      <c r="C3010" s="35" t="s">
        <v>6330</v>
      </c>
      <c r="D3010" s="39">
        <v>44067</v>
      </c>
      <c r="E3010" s="39">
        <v>44069</v>
      </c>
      <c r="F3010" s="40">
        <v>70</v>
      </c>
      <c r="G3010" s="30">
        <v>5</v>
      </c>
      <c r="H3010" s="29" t="s">
        <v>12</v>
      </c>
      <c r="I3010" s="29" t="s">
        <v>41</v>
      </c>
      <c r="J3010" s="30">
        <v>3.4190999999999998</v>
      </c>
      <c r="K3010" s="30">
        <v>3.92</v>
      </c>
      <c r="L3010" s="30">
        <v>0</v>
      </c>
      <c r="M3010" s="30">
        <v>3.7</v>
      </c>
      <c r="N3010" s="84">
        <f>[1]!b_anal_modidura_cnbd(A3010,D3010-3,1)</f>
        <v>4.2996999999999996</v>
      </c>
      <c r="O3010" s="85">
        <f>[1]!b_anal_yield_cnbd(A3010,D3010-3,1)</f>
        <v>3.41</v>
      </c>
      <c r="P3010" s="86">
        <f>IF(U:U="国开1",0.09/N3010+J3010,IF(U:U="国开3",0.14/N3010+J3010,IF(U:U="国开5",0.24/N3010+J3010,IF(U:U="国开7",0.24/N3010+J3010,IF(U:U="国开10",0.29/N3010+J3010,IF(U:U="口行1",0.08/N3010+J3010,IF(U:U="口行2",0.08/N3010+J3010,IF(U:U="口行3",0.08/N3010+J3010,IF(U:U="口行5",0.13/N3010+J3010,IF(U:U="口行7",0.13/N3010+J3010,IF(U:U="口行10",0.18/N3010+J3010,IF(U:U="农发1",0.09/N3010+J3010,IF(U:U="农发2",0.09/N3010+J3010,IF(U:U="农发3",0.09/N3010+J3010,IF(U:U="农发5",0.14/N3010+J3010,IF(U:U="农发7",0.19/N3010+J3010,IF(U:U="农发10",0.19/N3010+J3010,IF(U:U="农发20",0.24/N3010+J3010,IF(U:U="国债1",0.05/N3010+J3010,IF(U:U="国债2",0.05/N3010+J3010,IF(U:U="国债3",0.05/N3010+J3010,IF(U:U="国开0",0,IF(U:U="农发0",0,IF(U:U="国债0",0,IF(U:U="口行0",0,0.1/N3010+J3010)))))))))))))))))))))))))</f>
        <v>3.4516604111914782</v>
      </c>
      <c r="Q3010" s="87">
        <v>3.4375</v>
      </c>
      <c r="R3010" s="88">
        <f t="shared" si="158"/>
        <v>4.1660411191478008</v>
      </c>
      <c r="S3010" s="88">
        <f t="shared" si="159"/>
        <v>1.4160411191478151</v>
      </c>
      <c r="U3010" s="1" t="str">
        <f>IF(I:I="国家开发银行","国开",IF(I:I="中国进出口银行","口行",IF(I:I="中国农业发展银行","农发","国债")))&amp;IF(G:G&lt;1,"0",G3010)</f>
        <v>农发5</v>
      </c>
    </row>
    <row r="3011" spans="1:21" ht="15.95" hidden="1" customHeight="1" x14ac:dyDescent="0.25">
      <c r="A3011" s="7" t="s">
        <v>6178</v>
      </c>
      <c r="B3011" s="35" t="s">
        <v>6331</v>
      </c>
      <c r="C3011" s="35" t="s">
        <v>6332</v>
      </c>
      <c r="D3011" s="39">
        <v>44068</v>
      </c>
      <c r="E3011" s="39">
        <v>44070</v>
      </c>
      <c r="F3011" s="40">
        <v>50</v>
      </c>
      <c r="G3011" s="30">
        <v>3</v>
      </c>
      <c r="H3011" s="29" t="s">
        <v>12</v>
      </c>
      <c r="I3011" s="29" t="s">
        <v>15</v>
      </c>
      <c r="J3011" s="30">
        <v>3.1884999999999999</v>
      </c>
      <c r="K3011" s="30">
        <v>7</v>
      </c>
      <c r="L3011" s="30">
        <v>0</v>
      </c>
      <c r="M3011" s="30">
        <v>1.1299999999999999</v>
      </c>
      <c r="N3011" s="84">
        <f>[1]!b_anal_modidura_cnbd(A3011,D3011-1,1)</f>
        <v>2.7778</v>
      </c>
      <c r="O3011" s="85">
        <f>[1]!b_anal_yield_cnbd(A3011,D3011-1,1)</f>
        <v>3.1974</v>
      </c>
      <c r="P3011" s="86">
        <f>IF(U:U="国开1",0.09/N3011+J3011,IF(U:U="国开3",0.14/N3011+J3011,IF(U:U="国开5",0.24/N3011+J3011,IF(U:U="国开7",0.24/N3011+J3011,IF(U:U="国开10",0.29/N3011+J3011,IF(U:U="口行1",0.08/N3011+J3011,IF(U:U="口行2",0.08/N3011+J3011,IF(U:U="口行3",0.08/N3011+J3011,IF(U:U="口行5",0.13/N3011+J3011,IF(U:U="口行7",0.13/N3011+J3011,IF(U:U="口行10",0.18/N3011+J3011,IF(U:U="农发1",0.09/N3011+J3011,IF(U:U="农发2",0.09/N3011+J3011,IF(U:U="农发3",0.09/N3011+J3011,IF(U:U="农发5",0.14/N3011+J3011,IF(U:U="农发7",0.19/N3011+J3011,IF(U:U="农发10",0.19/N3011+J3011,IF(U:U="农发20",0.24/N3011+J3011,IF(U:U="国债1",0.05/N3011+J3011,IF(U:U="国债2",0.05/N3011+J3011,IF(U:U="国债3",0.05/N3011+J3011,IF(U:U="国开0",0,IF(U:U="农发0",0,IF(U:U="国债0",0,IF(U:U="口行0",0,0.1/N3011+J3011)))))))))))))))))))))))))</f>
        <v>3.2388995968032255</v>
      </c>
      <c r="Q3011" s="87">
        <v>3.25</v>
      </c>
      <c r="R3011" s="88">
        <f t="shared" si="158"/>
        <v>4.1499596803225458</v>
      </c>
      <c r="S3011" s="88">
        <f t="shared" si="159"/>
        <v>-1.1100403196774522</v>
      </c>
      <c r="U3011" s="1" t="str">
        <f>IF(I:I="国家开发银行","国开",IF(I:I="中国进出口银行","口行",IF(I:I="中国农业发展银行","农发","国债")))&amp;IF(G:G&lt;1,"0",G3011)</f>
        <v>国开3</v>
      </c>
    </row>
    <row r="3012" spans="1:21" ht="15.95" hidden="1" customHeight="1" x14ac:dyDescent="0.25">
      <c r="A3012" s="7" t="s">
        <v>1135</v>
      </c>
      <c r="B3012" s="35" t="s">
        <v>6333</v>
      </c>
      <c r="C3012" s="35" t="s">
        <v>6334</v>
      </c>
      <c r="D3012" s="39">
        <v>44068</v>
      </c>
      <c r="E3012" s="39">
        <v>44070</v>
      </c>
      <c r="F3012" s="40">
        <v>70</v>
      </c>
      <c r="G3012" s="30">
        <v>5</v>
      </c>
      <c r="H3012" s="29" t="s">
        <v>12</v>
      </c>
      <c r="I3012" s="29" t="s">
        <v>15</v>
      </c>
      <c r="J3012" s="30">
        <v>3.4007000000000001</v>
      </c>
      <c r="K3012" s="30">
        <v>8.9499999999999993</v>
      </c>
      <c r="L3012" s="30">
        <v>0</v>
      </c>
      <c r="M3012" s="30">
        <v>3.1</v>
      </c>
      <c r="N3012" s="84">
        <f>[1]!b_anal_modidura_cnbd(A3012,D3012-1,1)</f>
        <v>4.4008000000000003</v>
      </c>
      <c r="O3012" s="85">
        <f>[1]!b_anal_yield_cnbd(A3012,D3012-1,1)</f>
        <v>3.4022999999999999</v>
      </c>
      <c r="P3012" s="86">
        <f>IF(U:U="国开1",0.09/N3012+J3012,IF(U:U="国开3",0.14/N3012+J3012,IF(U:U="国开5",0.24/N3012+J3012,IF(U:U="国开7",0.24/N3012+J3012,IF(U:U="国开10",0.29/N3012+J3012,IF(U:U="口行1",0.08/N3012+J3012,IF(U:U="口行2",0.08/N3012+J3012,IF(U:U="口行3",0.08/N3012+J3012,IF(U:U="口行5",0.13/N3012+J3012,IF(U:U="口行7",0.13/N3012+J3012,IF(U:U="口行10",0.18/N3012+J3012,IF(U:U="农发1",0.09/N3012+J3012,IF(U:U="农发2",0.09/N3012+J3012,IF(U:U="农发3",0.09/N3012+J3012,IF(U:U="农发5",0.14/N3012+J3012,IF(U:U="农发7",0.19/N3012+J3012,IF(U:U="农发10",0.19/N3012+J3012,IF(U:U="农发20",0.24/N3012+J3012,IF(U:U="国债1",0.05/N3012+J3012,IF(U:U="国债2",0.05/N3012+J3012,IF(U:U="国债3",0.05/N3012+J3012,IF(U:U="国开0",0,IF(U:U="农发0",0,IF(U:U="国债0",0,IF(U:U="口行0",0,0.1/N3012+J3012)))))))))))))))))))))))))</f>
        <v>3.4552355389929104</v>
      </c>
      <c r="Q3012" s="87">
        <v>3.4624999999999999</v>
      </c>
      <c r="R3012" s="88">
        <f t="shared" si="158"/>
        <v>5.293553899291048</v>
      </c>
      <c r="S3012" s="88">
        <f t="shared" si="159"/>
        <v>-0.7264461007089551</v>
      </c>
      <c r="U3012" s="1" t="str">
        <f>IF(I:I="国家开发银行","国开",IF(I:I="中国进出口银行","口行",IF(I:I="中国农业发展银行","农发","国债")))&amp;IF(G:G&lt;1,"0",G3012)</f>
        <v>国开5</v>
      </c>
    </row>
    <row r="3013" spans="1:21" ht="15.95" hidden="1" customHeight="1" x14ac:dyDescent="0.25">
      <c r="A3013" s="7" t="s">
        <v>1256</v>
      </c>
      <c r="B3013" s="35" t="s">
        <v>6335</v>
      </c>
      <c r="C3013" s="35" t="s">
        <v>6336</v>
      </c>
      <c r="D3013" s="39">
        <v>44068</v>
      </c>
      <c r="E3013" s="39">
        <v>44070</v>
      </c>
      <c r="F3013" s="40">
        <v>20</v>
      </c>
      <c r="G3013" s="30">
        <v>7</v>
      </c>
      <c r="H3013" s="29" t="s">
        <v>12</v>
      </c>
      <c r="I3013" s="29" t="s">
        <v>15</v>
      </c>
      <c r="J3013" s="30">
        <v>3.4329999999999998</v>
      </c>
      <c r="K3013" s="30">
        <v>10.35</v>
      </c>
      <c r="L3013" s="30">
        <v>0</v>
      </c>
      <c r="M3013" s="30">
        <v>16</v>
      </c>
      <c r="N3013" s="84">
        <f>[1]!b_anal_modidura_cnbd(A3013,D3013-1,1)</f>
        <v>6.0140000000000002</v>
      </c>
      <c r="O3013" s="85">
        <f>[1]!b_anal_yield_cnbd(A3013,D3013-1,1)</f>
        <v>3.47</v>
      </c>
      <c r="P3013" s="86">
        <f>IF(U:U="国开1",0.09/N3013+J3013,IF(U:U="国开3",0.14/N3013+J3013,IF(U:U="国开5",0.24/N3013+J3013,IF(U:U="国开7",0.24/N3013+J3013,IF(U:U="国开10",0.29/N3013+J3013,IF(U:U="口行1",0.08/N3013+J3013,IF(U:U="口行2",0.08/N3013+J3013,IF(U:U="口行3",0.08/N3013+J3013,IF(U:U="口行5",0.13/N3013+J3013,IF(U:U="口行7",0.13/N3013+J3013,IF(U:U="口行10",0.18/N3013+J3013,IF(U:U="农发1",0.09/N3013+J3013,IF(U:U="农发2",0.09/N3013+J3013,IF(U:U="农发3",0.09/N3013+J3013,IF(U:U="农发5",0.14/N3013+J3013,IF(U:U="农发7",0.19/N3013+J3013,IF(U:U="农发10",0.19/N3013+J3013,IF(U:U="农发20",0.24/N3013+J3013,IF(U:U="国债1",0.05/N3013+J3013,IF(U:U="国债2",0.05/N3013+J3013,IF(U:U="国债3",0.05/N3013+J3013,IF(U:U="国开0",0,IF(U:U="农发0",0,IF(U:U="国债0",0,IF(U:U="口行0",0,0.1/N3013+J3013)))))))))))))))))))))))))</f>
        <v>3.4729068839374788</v>
      </c>
      <c r="Q3013" s="87">
        <v>3.5</v>
      </c>
      <c r="R3013" s="88">
        <f t="shared" si="158"/>
        <v>0.29068839374786215</v>
      </c>
      <c r="S3013" s="88">
        <f t="shared" si="159"/>
        <v>-2.7093116062521183</v>
      </c>
      <c r="U3013" s="1" t="str">
        <f>IF(I:I="国家开发银行","国开",IF(I:I="中国进出口银行","口行",IF(I:I="中国农业发展银行","农发","国债")))&amp;IF(G:G&lt;1,"0",G3013)</f>
        <v>国开7</v>
      </c>
    </row>
    <row r="3014" spans="1:21" ht="15.95" hidden="1" customHeight="1" x14ac:dyDescent="0.25">
      <c r="A3014" s="7" t="s">
        <v>1438</v>
      </c>
      <c r="B3014" s="35" t="s">
        <v>6337</v>
      </c>
      <c r="C3014" s="35" t="s">
        <v>6338</v>
      </c>
      <c r="D3014" s="39">
        <v>44068</v>
      </c>
      <c r="E3014" s="39">
        <v>44070</v>
      </c>
      <c r="F3014" s="40">
        <v>20</v>
      </c>
      <c r="G3014" s="30">
        <v>20</v>
      </c>
      <c r="H3014" s="29" t="s">
        <v>12</v>
      </c>
      <c r="I3014" s="29" t="s">
        <v>15</v>
      </c>
      <c r="J3014" s="30">
        <v>3.9803999999999999</v>
      </c>
      <c r="K3014" s="30">
        <v>6.9</v>
      </c>
      <c r="L3014" s="30">
        <v>0</v>
      </c>
      <c r="M3014" s="30">
        <v>1.84</v>
      </c>
      <c r="N3014" s="84">
        <f>[1]!b_anal_modidura_cnbd(A3014,D3014-1,1)</f>
        <v>13.6366</v>
      </c>
      <c r="O3014" s="85">
        <f>[1]!b_anal_yield_cnbd(A3014,D3014-1,1)</f>
        <v>3.9350000000000001</v>
      </c>
      <c r="P3014" s="86">
        <f>IF(U:U="国开1",0.09/N3014+J3014,IF(U:U="国开3",0.14/N3014+J3014,IF(U:U="国开5",0.24/N3014+J3014,IF(U:U="国开7",0.24/N3014+J3014,IF(U:U="国开10",0.29/N3014+J3014,IF(U:U="口行1",0.08/N3014+J3014,IF(U:U="口行2",0.08/N3014+J3014,IF(U:U="口行3",0.08/N3014+J3014,IF(U:U="口行5",0.13/N3014+J3014,IF(U:U="口行7",0.13/N3014+J3014,IF(U:U="口行10",0.18/N3014+J3014,IF(U:U="农发1",0.09/N3014+J3014,IF(U:U="农发2",0.09/N3014+J3014,IF(U:U="农发3",0.09/N3014+J3014,IF(U:U="农发5",0.14/N3014+J3014,IF(U:U="农发7",0.19/N3014+J3014,IF(U:U="农发10",0.19/N3014+J3014,IF(U:U="农发20",0.24/N3014+J3014,IF(U:U="国债1",0.05/N3014+J3014,IF(U:U="国债2",0.05/N3014+J3014,IF(U:U="国债3",0.05/N3014+J3014,IF(U:U="国开0",0,IF(U:U="农发0",0,IF(U:U="国债0",0,IF(U:U="口行0",0,0.1/N3014+J3014)))))))))))))))))))))))))</f>
        <v>3.9877332062244255</v>
      </c>
      <c r="Q3014" s="87">
        <v>3.9249999999999998</v>
      </c>
      <c r="R3014" s="88">
        <f t="shared" si="158"/>
        <v>5.2733206224425455</v>
      </c>
      <c r="S3014" s="88">
        <f t="shared" si="159"/>
        <v>6.2733206224425686</v>
      </c>
      <c r="U3014" s="1" t="str">
        <f>IF(I:I="国家开发银行","国开",IF(I:I="中国进出口银行","口行",IF(I:I="中国农业发展银行","农发","国债")))&amp;IF(G:G&lt;1,"0",G3014)</f>
        <v>国开20</v>
      </c>
    </row>
    <row r="3015" spans="1:21" ht="15.95" hidden="1" customHeight="1" x14ac:dyDescent="0.25">
      <c r="A3015" s="7" t="s">
        <v>325</v>
      </c>
      <c r="B3015" s="35" t="s">
        <v>6339</v>
      </c>
      <c r="C3015" s="35" t="s">
        <v>6340</v>
      </c>
      <c r="D3015" s="39">
        <v>44068</v>
      </c>
      <c r="E3015" s="39">
        <v>44070</v>
      </c>
      <c r="F3015" s="40">
        <v>50</v>
      </c>
      <c r="G3015" s="30">
        <v>2</v>
      </c>
      <c r="H3015" s="29" t="s">
        <v>12</v>
      </c>
      <c r="I3015" s="29" t="s">
        <v>41</v>
      </c>
      <c r="J3015" s="30">
        <v>2.9965999999999999</v>
      </c>
      <c r="K3015" s="30">
        <v>8.86</v>
      </c>
      <c r="L3015" s="30">
        <v>0</v>
      </c>
      <c r="M3015" s="30">
        <v>9.1999999999999993</v>
      </c>
      <c r="N3015" s="84">
        <f>[1]!b_anal_modidura_cnbd(A3015,D3015-1,1)</f>
        <v>1.4815</v>
      </c>
      <c r="O3015" s="85">
        <f>[1]!b_anal_yield_cnbd(A3015,D3015-1,1)</f>
        <v>2.99</v>
      </c>
      <c r="P3015" s="86">
        <f>IF(U:U="国开1",0.09/N3015+J3015,IF(U:U="国开3",0.14/N3015+J3015,IF(U:U="国开5",0.24/N3015+J3015,IF(U:U="国开7",0.24/N3015+J3015,IF(U:U="国开10",0.29/N3015+J3015,IF(U:U="口行1",0.08/N3015+J3015,IF(U:U="口行2",0.08/N3015+J3015,IF(U:U="口行3",0.08/N3015+J3015,IF(U:U="口行5",0.13/N3015+J3015,IF(U:U="口行7",0.13/N3015+J3015,IF(U:U="口行10",0.18/N3015+J3015,IF(U:U="农发1",0.09/N3015+J3015,IF(U:U="农发2",0.09/N3015+J3015,IF(U:U="农发3",0.09/N3015+J3015,IF(U:U="农发5",0.14/N3015+J3015,IF(U:U="农发7",0.19/N3015+J3015,IF(U:U="农发10",0.19/N3015+J3015,IF(U:U="农发20",0.24/N3015+J3015,IF(U:U="国债1",0.05/N3015+J3015,IF(U:U="国债2",0.05/N3015+J3015,IF(U:U="国债3",0.05/N3015+J3015,IF(U:U="国开0",0,IF(U:U="农发0",0,IF(U:U="国债0",0,IF(U:U="口行0",0,0.1/N3015+J3015)))))))))))))))))))))))))</f>
        <v>3.0573492406344922</v>
      </c>
      <c r="Q3015" s="87">
        <v>3.05</v>
      </c>
      <c r="R3015" s="88">
        <f t="shared" si="158"/>
        <v>6.7349240634491991</v>
      </c>
      <c r="S3015" s="88">
        <f t="shared" si="159"/>
        <v>0.73492406344923822</v>
      </c>
      <c r="U3015" s="1" t="str">
        <f>IF(I:I="国家开发银行","国开",IF(I:I="中国进出口银行","口行",IF(I:I="中国农业发展银行","农发","国债")))&amp;IF(G:G&lt;1,"0",G3015)</f>
        <v>农发2</v>
      </c>
    </row>
    <row r="3016" spans="1:21" ht="15.95" hidden="1" customHeight="1" x14ac:dyDescent="0.25">
      <c r="A3016" s="122" t="s">
        <v>6341</v>
      </c>
      <c r="B3016" s="35" t="s">
        <v>6341</v>
      </c>
      <c r="C3016" s="35" t="s">
        <v>6342</v>
      </c>
      <c r="D3016" s="39">
        <v>44069</v>
      </c>
      <c r="E3016" s="39">
        <v>44075</v>
      </c>
      <c r="F3016" s="40">
        <v>50</v>
      </c>
      <c r="G3016" s="30">
        <v>5</v>
      </c>
      <c r="H3016" s="29" t="s">
        <v>12</v>
      </c>
      <c r="I3016" s="29" t="s">
        <v>41</v>
      </c>
      <c r="J3016" s="30">
        <v>3.14</v>
      </c>
      <c r="K3016" s="30">
        <v>9.27</v>
      </c>
      <c r="L3016" s="30">
        <v>0</v>
      </c>
      <c r="M3016" s="30">
        <v>2.29</v>
      </c>
      <c r="N3016" s="84">
        <v>5</v>
      </c>
      <c r="O3016" s="85">
        <v>3.4449999999999998</v>
      </c>
      <c r="P3016" s="86">
        <f>IF(U:U="国开1",0.09/N3016+J3016,IF(U:U="国开3",0.14/N3016+J3016,IF(U:U="国开5",0.24/N3016+J3016,IF(U:U="国开7",0.24/N3016+J3016,IF(U:U="国开10",0.29/N3016+J3016,IF(U:U="口行1",0.08/N3016+J3016,IF(U:U="口行2",0.08/N3016+J3016,IF(U:U="口行3",0.08/N3016+J3016,IF(U:U="口行5",0.13/N3016+J3016,IF(U:U="口行7",0.13/N3016+J3016,IF(U:U="口行10",0.18/N3016+J3016,IF(U:U="农发1",0.09/N3016+J3016,IF(U:U="农发2",0.09/N3016+J3016,IF(U:U="农发3",0.09/N3016+J3016,IF(U:U="农发5",0.14/N3016+J3016,IF(U:U="农发7",0.19/N3016+J3016,IF(U:U="农发10",0.19/N3016+J3016,IF(U:U="农发20",0.24/N3016+J3016,IF(U:U="国债1",0.05/N3016+J3016,IF(U:U="国债2",0.05/N3016+J3016,IF(U:U="国债3",0.05/N3016+J3016,IF(U:U="国开0",0,IF(U:U="农发0",0,IF(U:U="国债0",0,IF(U:U="口行0",0,0.1/N3016+J3016)))))))))))))))))))))))))</f>
        <v>3.1680000000000001</v>
      </c>
      <c r="Q3016" s="87">
        <v>3.46</v>
      </c>
      <c r="R3016" s="88">
        <f t="shared" si="158"/>
        <v>-27.699999999999967</v>
      </c>
      <c r="S3016" s="88">
        <f t="shared" si="159"/>
        <v>-29.199999999999982</v>
      </c>
      <c r="U3016" s="1" t="str">
        <f>IF(I:I="国家开发银行","国开",IF(I:I="中国进出口银行","口行",IF(I:I="中国农业发展银行","农发","国债")))&amp;IF(G:G&lt;1,"0",G3016)</f>
        <v>农发5</v>
      </c>
    </row>
    <row r="3017" spans="1:21" ht="15.95" hidden="1" customHeight="1" x14ac:dyDescent="0.25">
      <c r="A3017" s="122" t="s">
        <v>6343</v>
      </c>
      <c r="B3017" s="35" t="s">
        <v>6343</v>
      </c>
      <c r="C3017" s="35" t="s">
        <v>6344</v>
      </c>
      <c r="D3017" s="39">
        <v>44069</v>
      </c>
      <c r="E3017" s="39">
        <v>44075</v>
      </c>
      <c r="F3017" s="40">
        <v>50</v>
      </c>
      <c r="G3017" s="30">
        <v>7</v>
      </c>
      <c r="H3017" s="29" t="s">
        <v>12</v>
      </c>
      <c r="I3017" s="29" t="s">
        <v>41</v>
      </c>
      <c r="J3017" s="30">
        <v>3.3</v>
      </c>
      <c r="K3017" s="30">
        <v>9.4</v>
      </c>
      <c r="L3017" s="30">
        <v>0</v>
      </c>
      <c r="M3017" s="30">
        <v>1.48</v>
      </c>
      <c r="N3017" s="84">
        <v>7</v>
      </c>
      <c r="O3017" s="85">
        <v>3.44</v>
      </c>
      <c r="P3017" s="86">
        <f>IF(U:U="国开1",0.09/N3017+J3017,IF(U:U="国开3",0.14/N3017+J3017,IF(U:U="国开5",0.24/N3017+J3017,IF(U:U="国开7",0.24/N3017+J3017,IF(U:U="国开10",0.29/N3017+J3017,IF(U:U="口行1",0.08/N3017+J3017,IF(U:U="口行2",0.08/N3017+J3017,IF(U:U="口行3",0.08/N3017+J3017,IF(U:U="口行5",0.13/N3017+J3017,IF(U:U="口行7",0.13/N3017+J3017,IF(U:U="口行10",0.18/N3017+J3017,IF(U:U="农发1",0.09/N3017+J3017,IF(U:U="农发2",0.09/N3017+J3017,IF(U:U="农发3",0.09/N3017+J3017,IF(U:U="农发5",0.14/N3017+J3017,IF(U:U="农发7",0.19/N3017+J3017,IF(U:U="农发10",0.19/N3017+J3017,IF(U:U="农发20",0.24/N3017+J3017,IF(U:U="国债1",0.05/N3017+J3017,IF(U:U="国债2",0.05/N3017+J3017,IF(U:U="国债3",0.05/N3017+J3017,IF(U:U="国开0",0,IF(U:U="农发0",0,IF(U:U="国债0",0,IF(U:U="口行0",0,0.1/N3017+J3017)))))))))))))))))))))))))</f>
        <v>3.327142857142857</v>
      </c>
      <c r="Q3017" s="87">
        <v>3.45</v>
      </c>
      <c r="R3017" s="88">
        <f t="shared" si="158"/>
        <v>-11.285714285714299</v>
      </c>
      <c r="S3017" s="88">
        <f t="shared" si="159"/>
        <v>-12.285714285714322</v>
      </c>
      <c r="U3017" s="1" t="str">
        <f>IF(I:I="国家开发银行","国开",IF(I:I="中国进出口银行","口行",IF(I:I="中国农业发展银行","农发","国债")))&amp;IF(G:G&lt;1,"0",G3017)</f>
        <v>农发7</v>
      </c>
    </row>
    <row r="3018" spans="1:21" ht="15.95" hidden="1" customHeight="1" x14ac:dyDescent="0.25">
      <c r="A3018" s="7" t="s">
        <v>1221</v>
      </c>
      <c r="B3018" s="35" t="s">
        <v>6345</v>
      </c>
      <c r="C3018" s="35" t="s">
        <v>6346</v>
      </c>
      <c r="D3018" s="39">
        <v>44069</v>
      </c>
      <c r="E3018" s="39">
        <v>44071</v>
      </c>
      <c r="F3018" s="40">
        <v>40</v>
      </c>
      <c r="G3018" s="30">
        <v>1</v>
      </c>
      <c r="H3018" s="29" t="s">
        <v>266</v>
      </c>
      <c r="I3018" s="29" t="s">
        <v>41</v>
      </c>
      <c r="J3018" s="30">
        <v>2.6551</v>
      </c>
      <c r="K3018" s="30">
        <v>6.39</v>
      </c>
      <c r="L3018" s="30">
        <v>0</v>
      </c>
      <c r="M3018" s="30">
        <v>1.82</v>
      </c>
      <c r="N3018" s="84">
        <f>[1]!b_anal_modidura_cnbd(A3018,D3018-1,1)</f>
        <v>0.84289999999999998</v>
      </c>
      <c r="O3018" s="85">
        <f>[1]!b_anal_yield_cnbd(A3018,D3018-1,1)</f>
        <v>2.7715000000000001</v>
      </c>
      <c r="P3018" s="86">
        <f>IF(U:U="国开1",0.09/N3018+J3018,IF(U:U="国开3",0.14/N3018+J3018,IF(U:U="国开5",0.24/N3018+J3018,IF(U:U="国开7",0.24/N3018+J3018,IF(U:U="国开10",0.29/N3018+J3018,IF(U:U="口行1",0.08/N3018+J3018,IF(U:U="口行2",0.08/N3018+J3018,IF(U:U="口行3",0.08/N3018+J3018,IF(U:U="口行5",0.13/N3018+J3018,IF(U:U="口行7",0.13/N3018+J3018,IF(U:U="口行10",0.18/N3018+J3018,IF(U:U="农发1",0.09/N3018+J3018,IF(U:U="农发2",0.09/N3018+J3018,IF(U:U="农发3",0.09/N3018+J3018,IF(U:U="农发5",0.14/N3018+J3018,IF(U:U="农发7",0.19/N3018+J3018,IF(U:U="农发10",0.19/N3018+J3018,IF(U:U="农发20",0.24/N3018+J3018,IF(U:U="国债1",0.05/N3018+J3018,IF(U:U="国债2",0.05/N3018+J3018,IF(U:U="国债3",0.05/N3018+J3018,IF(U:U="国开0",0,IF(U:U="农发0",0,IF(U:U="国债0",0,IF(U:U="口行0",0,0.1/N3018+J3018)))))))))))))))))))))))))</f>
        <v>2.7618742318187213</v>
      </c>
      <c r="Q3018" s="87">
        <v>2.78</v>
      </c>
      <c r="R3018" s="88">
        <f t="shared" si="158"/>
        <v>-0.96257681812788043</v>
      </c>
      <c r="S3018" s="88">
        <f t="shared" si="159"/>
        <v>-1.8125768181278534</v>
      </c>
      <c r="U3018" s="1" t="str">
        <f>IF(I:I="国家开发银行","国开",IF(I:I="中国进出口银行","口行",IF(I:I="中国农业发展银行","农发","国债")))&amp;IF(G:G&lt;1,"0",G3018)</f>
        <v>农发1</v>
      </c>
    </row>
    <row r="3019" spans="1:21" ht="15.95" hidden="1" customHeight="1" x14ac:dyDescent="0.25">
      <c r="A3019" s="7" t="s">
        <v>555</v>
      </c>
      <c r="B3019" s="35" t="s">
        <v>6347</v>
      </c>
      <c r="C3019" s="35" t="s">
        <v>6348</v>
      </c>
      <c r="D3019" s="39">
        <v>44069</v>
      </c>
      <c r="E3019" s="39">
        <v>44071</v>
      </c>
      <c r="F3019" s="40">
        <v>70</v>
      </c>
      <c r="G3019" s="30">
        <v>10</v>
      </c>
      <c r="H3019" s="29" t="s">
        <v>12</v>
      </c>
      <c r="I3019" s="29" t="s">
        <v>41</v>
      </c>
      <c r="J3019" s="30">
        <v>3.7846000000000002</v>
      </c>
      <c r="K3019" s="30">
        <v>4.3600000000000003</v>
      </c>
      <c r="L3019" s="30">
        <v>0</v>
      </c>
      <c r="M3019" s="30">
        <v>5</v>
      </c>
      <c r="N3019" s="84">
        <f>[1]!b_anal_modidura_cnbd(A3019,D3019-1,1)</f>
        <v>8.0879999999999992</v>
      </c>
      <c r="O3019" s="85">
        <f>[1]!b_anal_yield_cnbd(A3019,D3019-1,1)</f>
        <v>3.7774999999999999</v>
      </c>
      <c r="P3019" s="86">
        <f>IF(U:U="国开1",0.09/N3019+J3019,IF(U:U="国开3",0.14/N3019+J3019,IF(U:U="国开5",0.24/N3019+J3019,IF(U:U="国开7",0.24/N3019+J3019,IF(U:U="国开10",0.29/N3019+J3019,IF(U:U="口行1",0.08/N3019+J3019,IF(U:U="口行2",0.08/N3019+J3019,IF(U:U="口行3",0.08/N3019+J3019,IF(U:U="口行5",0.13/N3019+J3019,IF(U:U="口行7",0.13/N3019+J3019,IF(U:U="口行10",0.18/N3019+J3019,IF(U:U="农发1",0.09/N3019+J3019,IF(U:U="农发2",0.09/N3019+J3019,IF(U:U="农发3",0.09/N3019+J3019,IF(U:U="农发5",0.14/N3019+J3019,IF(U:U="农发7",0.19/N3019+J3019,IF(U:U="农发10",0.19/N3019+J3019,IF(U:U="农发20",0.24/N3019+J3019,IF(U:U="国债1",0.05/N3019+J3019,IF(U:U="国债2",0.05/N3019+J3019,IF(U:U="国债3",0.05/N3019+J3019,IF(U:U="国开0",0,IF(U:U="农发0",0,IF(U:U="国债0",0,IF(U:U="口行0",0,0.1/N3019+J3019)))))))))))))))))))))))))</f>
        <v>3.8080915924826906</v>
      </c>
      <c r="Q3019" s="87">
        <v>3.79</v>
      </c>
      <c r="R3019" s="88">
        <f t="shared" si="158"/>
        <v>3.0591592482690722</v>
      </c>
      <c r="S3019" s="88">
        <f t="shared" si="159"/>
        <v>1.8091592482690544</v>
      </c>
      <c r="U3019" s="1" t="str">
        <f>IF(I:I="国家开发银行","国开",IF(I:I="中国进出口银行","口行",IF(I:I="中国农业发展银行","农发","国债")))&amp;IF(G:G&lt;1,"0",G3019)</f>
        <v>农发10</v>
      </c>
    </row>
    <row r="3020" spans="1:21" ht="15.95" hidden="1" customHeight="1" x14ac:dyDescent="0.25">
      <c r="A3020" s="7" t="s">
        <v>477</v>
      </c>
      <c r="B3020" s="35" t="s">
        <v>6349</v>
      </c>
      <c r="C3020" s="35" t="s">
        <v>6350</v>
      </c>
      <c r="D3020" s="39">
        <v>44070</v>
      </c>
      <c r="E3020" s="39">
        <v>44071</v>
      </c>
      <c r="F3020" s="40">
        <v>50</v>
      </c>
      <c r="G3020" s="30">
        <v>3</v>
      </c>
      <c r="H3020" s="29" t="s">
        <v>12</v>
      </c>
      <c r="I3020" s="29" t="s">
        <v>22</v>
      </c>
      <c r="J3020" s="30">
        <v>3.3047</v>
      </c>
      <c r="K3020" s="30">
        <v>4.17</v>
      </c>
      <c r="L3020" s="30">
        <v>0</v>
      </c>
      <c r="M3020" s="30">
        <v>9.86</v>
      </c>
      <c r="N3020" s="84">
        <f>[1]!b_anal_modidura_cnbd(A3020,D3020-1,1)</f>
        <v>2.4689000000000001</v>
      </c>
      <c r="O3020" s="85">
        <f>[1]!b_anal_yield_cnbd(A3020,D3020-1,1)</f>
        <v>3.26</v>
      </c>
      <c r="P3020" s="86">
        <f>IF(U:U="国开1",0.09/N3020+J3020,IF(U:U="国开3",0.14/N3020+J3020,IF(U:U="国开5",0.24/N3020+J3020,IF(U:U="国开7",0.24/N3020+J3020,IF(U:U="国开10",0.29/N3020+J3020,IF(U:U="口行1",0.08/N3020+J3020,IF(U:U="口行2",0.08/N3020+J3020,IF(U:U="口行3",0.08/N3020+J3020,IF(U:U="口行5",0.13/N3020+J3020,IF(U:U="口行7",0.13/N3020+J3020,IF(U:U="口行10",0.18/N3020+J3020,IF(U:U="农发1",0.09/N3020+J3020,IF(U:U="农发2",0.09/N3020+J3020,IF(U:U="农发3",0.09/N3020+J3020,IF(U:U="农发5",0.14/N3020+J3020,IF(U:U="农发7",0.19/N3020+J3020,IF(U:U="农发10",0.19/N3020+J3020,IF(U:U="农发20",0.24/N3020+J3020,IF(U:U="国债1",0.05/N3020+J3020,IF(U:U="国债2",0.05/N3020+J3020,IF(U:U="国债3",0.05/N3020+J3020,IF(U:U="国开0",0,IF(U:U="农发0",0,IF(U:U="国债0",0,IF(U:U="口行0",0,0.1/N3020+J3020)))))))))))))))))))))))))</f>
        <v>3.3371030944955242</v>
      </c>
      <c r="Q3020" s="87">
        <v>3.3</v>
      </c>
      <c r="R3020" s="88">
        <f t="shared" ref="R3020:R3026" si="160">(P3020-O3020)*100</f>
        <v>7.7103094495524438</v>
      </c>
      <c r="S3020" s="88">
        <f t="shared" ref="S3020:S3026" si="161">(P3020-Q3020)*100</f>
        <v>3.7103094495524402</v>
      </c>
      <c r="U3020" s="1" t="str">
        <f>IF(I:I="国家开发银行","国开",IF(I:I="中国进出口银行","口行",IF(I:I="中国农业发展银行","农发","国债")))&amp;IF(G:G&lt;1,"0",G3020)</f>
        <v>口行3</v>
      </c>
    </row>
    <row r="3021" spans="1:21" ht="15.95" hidden="1" customHeight="1" x14ac:dyDescent="0.25">
      <c r="A3021" s="7" t="s">
        <v>264</v>
      </c>
      <c r="B3021" s="35" t="s">
        <v>6351</v>
      </c>
      <c r="C3021" s="35" t="s">
        <v>6352</v>
      </c>
      <c r="D3021" s="39">
        <v>44070</v>
      </c>
      <c r="E3021" s="39">
        <v>44071</v>
      </c>
      <c r="F3021" s="40">
        <v>60</v>
      </c>
      <c r="G3021" s="30">
        <v>5</v>
      </c>
      <c r="H3021" s="29" t="s">
        <v>12</v>
      </c>
      <c r="I3021" s="29" t="s">
        <v>22</v>
      </c>
      <c r="J3021" s="30">
        <v>3.5232000000000001</v>
      </c>
      <c r="K3021" s="30">
        <v>4.49</v>
      </c>
      <c r="L3021" s="30">
        <v>0</v>
      </c>
      <c r="M3021" s="30">
        <v>2.1800000000000002</v>
      </c>
      <c r="N3021" s="84">
        <f>[1]!b_anal_modidura_cnbd(A3021,D3021-1,1)</f>
        <v>4.0914000000000001</v>
      </c>
      <c r="O3021" s="85">
        <f>[1]!b_anal_yield_cnbd(A3021,D3021-1,1)</f>
        <v>3.49</v>
      </c>
      <c r="P3021" s="86">
        <f>IF(U:U="国开1",0.09/N3021+J3021,IF(U:U="国开3",0.14/N3021+J3021,IF(U:U="国开5",0.24/N3021+J3021,IF(U:U="国开7",0.24/N3021+J3021,IF(U:U="国开10",0.29/N3021+J3021,IF(U:U="口行1",0.08/N3021+J3021,IF(U:U="口行2",0.08/N3021+J3021,IF(U:U="口行3",0.08/N3021+J3021,IF(U:U="口行5",0.13/N3021+J3021,IF(U:U="口行7",0.13/N3021+J3021,IF(U:U="口行10",0.18/N3021+J3021,IF(U:U="农发1",0.09/N3021+J3021,IF(U:U="农发2",0.09/N3021+J3021,IF(U:U="农发3",0.09/N3021+J3021,IF(U:U="农发5",0.14/N3021+J3021,IF(U:U="农发7",0.19/N3021+J3021,IF(U:U="农发10",0.19/N3021+J3021,IF(U:U="农发20",0.24/N3021+J3021,IF(U:U="国债1",0.05/N3021+J3021,IF(U:U="国债2",0.05/N3021+J3021,IF(U:U="国债3",0.05/N3021+J3021,IF(U:U="国开0",0,IF(U:U="农发0",0,IF(U:U="国债0",0,IF(U:U="口行0",0,0.1/N3021+J3021)))))))))))))))))))))))))</f>
        <v>3.5549739649019898</v>
      </c>
      <c r="Q3021" s="87">
        <v>3.52</v>
      </c>
      <c r="R3021" s="88">
        <f t="shared" si="160"/>
        <v>6.4973964901989589</v>
      </c>
      <c r="S3021" s="88">
        <f t="shared" si="161"/>
        <v>3.4973964901989785</v>
      </c>
      <c r="U3021" s="1" t="str">
        <f>IF(I:I="国家开发银行","国开",IF(I:I="中国进出口银行","口行",IF(I:I="中国农业发展银行","农发","国债")))&amp;IF(G:G&lt;1,"0",G3021)</f>
        <v>口行5</v>
      </c>
    </row>
    <row r="3022" spans="1:21" ht="15.95" hidden="1" customHeight="1" x14ac:dyDescent="0.25">
      <c r="A3022" s="7" t="s">
        <v>388</v>
      </c>
      <c r="B3022" s="35" t="s">
        <v>6353</v>
      </c>
      <c r="C3022" s="35" t="s">
        <v>6354</v>
      </c>
      <c r="D3022" s="39">
        <v>44070</v>
      </c>
      <c r="E3022" s="39">
        <v>44071</v>
      </c>
      <c r="F3022" s="40">
        <v>70</v>
      </c>
      <c r="G3022" s="30">
        <v>10</v>
      </c>
      <c r="H3022" s="29" t="s">
        <v>12</v>
      </c>
      <c r="I3022" s="29" t="s">
        <v>22</v>
      </c>
      <c r="J3022" s="30">
        <v>3.8016000000000001</v>
      </c>
      <c r="K3022" s="30">
        <v>4.28</v>
      </c>
      <c r="L3022" s="30">
        <v>0</v>
      </c>
      <c r="M3022" s="30">
        <v>1.07</v>
      </c>
      <c r="N3022" s="84">
        <f>[1]!b_anal_modidura_cnbd(A3022,D3022-1,1)</f>
        <v>7.9367000000000001</v>
      </c>
      <c r="O3022" s="85">
        <f>[1]!b_anal_yield_cnbd(A3022,D3022-1,1)</f>
        <v>3.8</v>
      </c>
      <c r="P3022" s="86">
        <f>IF(U:U="国开1",0.09/N3022+J3022,IF(U:U="国开3",0.14/N3022+J3022,IF(U:U="国开5",0.24/N3022+J3022,IF(U:U="国开7",0.24/N3022+J3022,IF(U:U="国开10",0.29/N3022+J3022,IF(U:U="口行1",0.08/N3022+J3022,IF(U:U="口行2",0.08/N3022+J3022,IF(U:U="口行3",0.08/N3022+J3022,IF(U:U="口行5",0.13/N3022+J3022,IF(U:U="口行7",0.13/N3022+J3022,IF(U:U="口行10",0.18/N3022+J3022,IF(U:U="农发1",0.09/N3022+J3022,IF(U:U="农发2",0.09/N3022+J3022,IF(U:U="农发3",0.09/N3022+J3022,IF(U:U="农发5",0.14/N3022+J3022,IF(U:U="农发7",0.19/N3022+J3022,IF(U:U="农发10",0.19/N3022+J3022,IF(U:U="农发20",0.24/N3022+J3022,IF(U:U="国债1",0.05/N3022+J3022,IF(U:U="国债2",0.05/N3022+J3022,IF(U:U="国债3",0.05/N3022+J3022,IF(U:U="国开0",0,IF(U:U="农发0",0,IF(U:U="国债0",0,IF(U:U="口行0",0,0.1/N3022+J3022)))))))))))))))))))))))))</f>
        <v>3.824279451157282</v>
      </c>
      <c r="Q3022" s="87">
        <v>3.8174999999999999</v>
      </c>
      <c r="R3022" s="88">
        <f t="shared" si="160"/>
        <v>2.4279451157282139</v>
      </c>
      <c r="S3022" s="88">
        <f t="shared" si="161"/>
        <v>0.67794511572820682</v>
      </c>
      <c r="U3022" s="1" t="str">
        <f>IF(I:I="国家开发银行","国开",IF(I:I="中国进出口银行","口行",IF(I:I="中国农业发展银行","农发","国债")))&amp;IF(G:G&lt;1,"0",G3022)</f>
        <v>口行10</v>
      </c>
    </row>
    <row r="3023" spans="1:21" ht="15.95" hidden="1" customHeight="1" x14ac:dyDescent="0.25">
      <c r="A3023" s="7" t="s">
        <v>717</v>
      </c>
      <c r="B3023" s="35" t="s">
        <v>6355</v>
      </c>
      <c r="C3023" s="35" t="s">
        <v>6356</v>
      </c>
      <c r="D3023" s="39">
        <v>44070</v>
      </c>
      <c r="E3023" s="39">
        <v>44075</v>
      </c>
      <c r="F3023" s="40">
        <v>70</v>
      </c>
      <c r="G3023" s="30">
        <v>1</v>
      </c>
      <c r="H3023" s="29" t="s">
        <v>266</v>
      </c>
      <c r="I3023" s="29" t="s">
        <v>15</v>
      </c>
      <c r="J3023" s="30">
        <v>2.5396000000000001</v>
      </c>
      <c r="K3023" s="30">
        <v>4.2699999999999996</v>
      </c>
      <c r="L3023" s="30">
        <v>0</v>
      </c>
      <c r="M3023" s="30">
        <v>1.19</v>
      </c>
      <c r="N3023" s="84">
        <f>[1]!b_anal_modidura_cnbd(A3023,D3023-1,1)</f>
        <v>0.7147</v>
      </c>
      <c r="O3023" s="85">
        <f>[1]!b_anal_yield_cnbd(A3023,D3023-1,1)</f>
        <v>2.7037</v>
      </c>
      <c r="P3023" s="86">
        <f>IF(U:U="国开1",0.09/N3023+J3023,IF(U:U="国开3",0.14/N3023+J3023,IF(U:U="国开5",0.24/N3023+J3023,IF(U:U="国开7",0.24/N3023+J3023,IF(U:U="国开10",0.29/N3023+J3023,IF(U:U="口行1",0.08/N3023+J3023,IF(U:U="口行2",0.08/N3023+J3023,IF(U:U="口行3",0.08/N3023+J3023,IF(U:U="口行5",0.13/N3023+J3023,IF(U:U="口行7",0.13/N3023+J3023,IF(U:U="口行10",0.18/N3023+J3023,IF(U:U="农发1",0.09/N3023+J3023,IF(U:U="农发2",0.09/N3023+J3023,IF(U:U="农发3",0.09/N3023+J3023,IF(U:U="农发5",0.14/N3023+J3023,IF(U:U="农发7",0.19/N3023+J3023,IF(U:U="农发10",0.19/N3023+J3023,IF(U:U="农发20",0.24/N3023+J3023,IF(U:U="国债1",0.05/N3023+J3023,IF(U:U="国债2",0.05/N3023+J3023,IF(U:U="国债3",0.05/N3023+J3023,IF(U:U="国开0",0,IF(U:U="农发0",0,IF(U:U="国债0",0,IF(U:U="口行0",0,0.1/N3023+J3023)))))))))))))))))))))))))</f>
        <v>2.6655269623618301</v>
      </c>
      <c r="Q3023" s="87">
        <v>2.69</v>
      </c>
      <c r="R3023" s="88">
        <f t="shared" si="160"/>
        <v>-3.8173037638169927</v>
      </c>
      <c r="S3023" s="88">
        <f t="shared" si="161"/>
        <v>-2.4473037638169881</v>
      </c>
      <c r="U3023" s="1" t="str">
        <f>IF(I:I="国家开发银行","国开",IF(I:I="中国进出口银行","口行",IF(I:I="中国农业发展银行","农发","国债")))&amp;IF(G:G&lt;1,"0",G3023)</f>
        <v>国开1</v>
      </c>
    </row>
    <row r="3024" spans="1:21" ht="15.95" hidden="1" customHeight="1" x14ac:dyDescent="0.25">
      <c r="A3024" s="7" t="s">
        <v>869</v>
      </c>
      <c r="B3024" s="35" t="s">
        <v>6357</v>
      </c>
      <c r="C3024" s="35" t="s">
        <v>6358</v>
      </c>
      <c r="D3024" s="39">
        <v>44070</v>
      </c>
      <c r="E3024" s="39">
        <v>44075</v>
      </c>
      <c r="F3024" s="40">
        <v>20</v>
      </c>
      <c r="G3024" s="30">
        <v>3</v>
      </c>
      <c r="H3024" s="29" t="s">
        <v>12</v>
      </c>
      <c r="I3024" s="29" t="s">
        <v>15</v>
      </c>
      <c r="J3024" s="30">
        <v>3.3126000000000002</v>
      </c>
      <c r="K3024" s="30">
        <v>5.78</v>
      </c>
      <c r="L3024" s="30">
        <v>0</v>
      </c>
      <c r="M3024" s="30">
        <v>1</v>
      </c>
      <c r="N3024" s="84">
        <v>2.7709999999999999</v>
      </c>
      <c r="O3024" s="85">
        <f>[1]!b_anal_yield_cnbd(A3024,D3024-1,1)</f>
        <v>3.4569000000000001</v>
      </c>
      <c r="P3024" s="86">
        <f>IF(U:U="国开1",0.09/N3024+J3024,IF(U:U="国开3",0.14/N3024+J3024,IF(U:U="国开5",0.24/N3024+J3024,IF(U:U="国开7",0.24/N3024+J3024,IF(U:U="国开10",0.29/N3024+J3024,IF(U:U="口行1",0.08/N3024+J3024,IF(U:U="口行2",0.08/N3024+J3024,IF(U:U="口行3",0.08/N3024+J3024,IF(U:U="口行5",0.13/N3024+J3024,IF(U:U="口行7",0.13/N3024+J3024,IF(U:U="口行10",0.18/N3024+J3024,IF(U:U="农发1",0.09/N3024+J3024,IF(U:U="农发2",0.09/N3024+J3024,IF(U:U="农发3",0.09/N3024+J3024,IF(U:U="农发5",0.14/N3024+J3024,IF(U:U="农发7",0.19/N3024+J3024,IF(U:U="农发10",0.19/N3024+J3024,IF(U:U="农发20",0.24/N3024+J3024,IF(U:U="国债1",0.05/N3024+J3024,IF(U:U="国债2",0.05/N3024+J3024,IF(U:U="国债3",0.05/N3024+J3024,IF(U:U="国开0",0,IF(U:U="农发0",0,IF(U:U="国债0",0,IF(U:U="口行0",0,0.1/N3024+J3024)))))))))))))))))))))))))</f>
        <v>3.3631232767953811</v>
      </c>
      <c r="Q3024" s="87">
        <v>3.27</v>
      </c>
      <c r="R3024" s="88">
        <f t="shared" si="160"/>
        <v>-9.3776723204618939</v>
      </c>
      <c r="S3024" s="88">
        <f t="shared" si="161"/>
        <v>9.3123276795381127</v>
      </c>
      <c r="U3024" s="1" t="str">
        <f>IF(I:I="国家开发银行","国开",IF(I:I="中国进出口银行","口行",IF(I:I="中国农业发展银行","农发","国债")))&amp;IF(G:G&lt;1,"0",G3024)</f>
        <v>国开3</v>
      </c>
    </row>
    <row r="3025" spans="1:21" ht="15.95" hidden="1" customHeight="1" x14ac:dyDescent="0.25">
      <c r="A3025" s="7" t="s">
        <v>1284</v>
      </c>
      <c r="B3025" s="35" t="s">
        <v>6359</v>
      </c>
      <c r="C3025" s="35" t="s">
        <v>6360</v>
      </c>
      <c r="D3025" s="39">
        <v>44070</v>
      </c>
      <c r="E3025" s="39">
        <v>44075</v>
      </c>
      <c r="F3025" s="40">
        <v>60</v>
      </c>
      <c r="G3025" s="30">
        <v>5</v>
      </c>
      <c r="H3025" s="29" t="s">
        <v>12</v>
      </c>
      <c r="I3025" s="29" t="s">
        <v>15</v>
      </c>
      <c r="J3025" s="30">
        <v>3.4401999999999999</v>
      </c>
      <c r="K3025" s="30">
        <v>7.5</v>
      </c>
      <c r="L3025" s="30">
        <v>0</v>
      </c>
      <c r="M3025" s="30">
        <v>7.76</v>
      </c>
      <c r="N3025" s="84">
        <f>[1]!b_anal_modidura_cnbd(A3025,D3025-1,1)</f>
        <v>4.4154999999999998</v>
      </c>
      <c r="O3025" s="85">
        <f>[1]!b_anal_yield_cnbd(A3025,D3025-1,1)</f>
        <v>3.46</v>
      </c>
      <c r="P3025" s="86">
        <f>IF(U:U="国开1",0.09/N3025+J3025,IF(U:U="国开3",0.14/N3025+J3025,IF(U:U="国开5",0.24/N3025+J3025,IF(U:U="国开7",0.24/N3025+J3025,IF(U:U="国开10",0.29/N3025+J3025,IF(U:U="口行1",0.08/N3025+J3025,IF(U:U="口行2",0.08/N3025+J3025,IF(U:U="口行3",0.08/N3025+J3025,IF(U:U="口行5",0.13/N3025+J3025,IF(U:U="口行7",0.13/N3025+J3025,IF(U:U="口行10",0.18/N3025+J3025,IF(U:U="农发1",0.09/N3025+J3025,IF(U:U="农发2",0.09/N3025+J3025,IF(U:U="农发3",0.09/N3025+J3025,IF(U:U="农发5",0.14/N3025+J3025,IF(U:U="农发7",0.19/N3025+J3025,IF(U:U="农发10",0.19/N3025+J3025,IF(U:U="农发20",0.24/N3025+J3025,IF(U:U="国债1",0.05/N3025+J3025,IF(U:U="国债2",0.05/N3025+J3025,IF(U:U="国债3",0.05/N3025+J3025,IF(U:U="国开0",0,IF(U:U="农发0",0,IF(U:U="国债0",0,IF(U:U="口行0",0,0.1/N3025+J3025)))))))))))))))))))))))))</f>
        <v>3.4945539802966818</v>
      </c>
      <c r="Q3025" s="87">
        <v>3.49</v>
      </c>
      <c r="R3025" s="88">
        <f t="shared" si="160"/>
        <v>3.4553980296681885</v>
      </c>
      <c r="S3025" s="88">
        <f t="shared" si="161"/>
        <v>0.45539802966816367</v>
      </c>
      <c r="U3025" s="1" t="str">
        <f>IF(I:I="国家开发银行","国开",IF(I:I="中国进出口银行","口行",IF(I:I="中国农业发展银行","农发","国债")))&amp;IF(G:G&lt;1,"0",G3025)</f>
        <v>国开5</v>
      </c>
    </row>
    <row r="3026" spans="1:21" ht="15.95" hidden="1" customHeight="1" x14ac:dyDescent="0.25">
      <c r="A3026" s="7" t="s">
        <v>1106</v>
      </c>
      <c r="B3026" s="35" t="s">
        <v>6361</v>
      </c>
      <c r="C3026" s="35" t="s">
        <v>6362</v>
      </c>
      <c r="D3026" s="39">
        <v>44070</v>
      </c>
      <c r="E3026" s="39">
        <v>44075</v>
      </c>
      <c r="F3026" s="40">
        <v>170</v>
      </c>
      <c r="G3026" s="30">
        <v>10</v>
      </c>
      <c r="H3026" s="29" t="s">
        <v>12</v>
      </c>
      <c r="I3026" s="29" t="s">
        <v>15</v>
      </c>
      <c r="J3026" s="30">
        <v>3.5695999999999999</v>
      </c>
      <c r="K3026" s="30">
        <v>3.45</v>
      </c>
      <c r="L3026" s="30">
        <v>0</v>
      </c>
      <c r="M3026" s="30">
        <v>1.04</v>
      </c>
      <c r="N3026" s="84">
        <f>[1]!b_anal_modidura_cnbd(A3026,D3026-1,1)</f>
        <v>8.2357999999999993</v>
      </c>
      <c r="O3026" s="85">
        <f>[1]!b_anal_yield_cnbd(A3026,D3026-1,1)</f>
        <v>3.5975000000000001</v>
      </c>
      <c r="P3026" s="86">
        <f>IF(U:U="国开1",0.09/N3026+J3026,IF(U:U="国开3",0.14/N3026+J3026,IF(U:U="国开5",0.24/N3026+J3026,IF(U:U="国开7",0.24/N3026+J3026,IF(U:U="国开10",0.29/N3026+J3026,IF(U:U="口行1",0.08/N3026+J3026,IF(U:U="口行2",0.08/N3026+J3026,IF(U:U="口行3",0.08/N3026+J3026,IF(U:U="口行5",0.13/N3026+J3026,IF(U:U="口行7",0.13/N3026+J3026,IF(U:U="口行10",0.18/N3026+J3026,IF(U:U="农发1",0.09/N3026+J3026,IF(U:U="农发2",0.09/N3026+J3026,IF(U:U="农发3",0.09/N3026+J3026,IF(U:U="农发5",0.14/N3026+J3026,IF(U:U="农发7",0.19/N3026+J3026,IF(U:U="农发10",0.19/N3026+J3026,IF(U:U="农发20",0.24/N3026+J3026,IF(U:U="国债1",0.05/N3026+J3026,IF(U:U="国债2",0.05/N3026+J3026,IF(U:U="国债3",0.05/N3026+J3026,IF(U:U="国开0",0,IF(U:U="农发0",0,IF(U:U="国债0",0,IF(U:U="口行0",0,0.1/N3026+J3026)))))))))))))))))))))))))</f>
        <v>3.6048121226838923</v>
      </c>
      <c r="Q3026" s="87">
        <v>3.605</v>
      </c>
      <c r="R3026" s="88">
        <f t="shared" si="160"/>
        <v>0.73121226838921416</v>
      </c>
      <c r="S3026" s="88">
        <f t="shared" si="161"/>
        <v>-1.8787731610769853E-2</v>
      </c>
      <c r="U3026" s="1" t="str">
        <f>IF(I:I="国家开发银行","国开",IF(I:I="中国进出口银行","口行",IF(I:I="中国农业发展银行","农发","国债")))&amp;IF(G:G&lt;1,"0",G3026)</f>
        <v>国开10</v>
      </c>
    </row>
    <row r="3027" spans="1:21" ht="15.95" hidden="1" customHeight="1" x14ac:dyDescent="0.25">
      <c r="A3027" s="7" t="s">
        <v>1389</v>
      </c>
      <c r="B3027" s="35" t="s">
        <v>6363</v>
      </c>
      <c r="C3027" s="35" t="s">
        <v>6364</v>
      </c>
      <c r="D3027" s="39">
        <v>44071</v>
      </c>
      <c r="E3027" s="39">
        <v>44074</v>
      </c>
      <c r="F3027" s="40">
        <v>70</v>
      </c>
      <c r="G3027" s="30">
        <v>1</v>
      </c>
      <c r="H3027" s="29" t="s">
        <v>266</v>
      </c>
      <c r="I3027" s="29" t="s">
        <v>22</v>
      </c>
      <c r="J3027" s="30">
        <v>2.7179000000000002</v>
      </c>
      <c r="K3027" s="30">
        <v>3.76</v>
      </c>
      <c r="L3027" s="30">
        <v>0</v>
      </c>
      <c r="M3027" s="30">
        <v>1.85</v>
      </c>
      <c r="N3027" s="84">
        <f>[1]!b_anal_modidura_cnbd(A3027,D3027-1,1)</f>
        <v>0.89239999999999997</v>
      </c>
      <c r="O3027" s="85">
        <f>[1]!b_anal_yield_cnbd(A3027,D3027-1,1)</f>
        <v>2.7749999999999999</v>
      </c>
      <c r="P3027" s="86">
        <f>IF(U:U="国开1",0.09/N3027+J3027,IF(U:U="国开3",0.14/N3027+J3027,IF(U:U="国开5",0.24/N3027+J3027,IF(U:U="国开7",0.24/N3027+J3027,IF(U:U="国开10",0.29/N3027+J3027,IF(U:U="口行1",0.08/N3027+J3027,IF(U:U="口行2",0.08/N3027+J3027,IF(U:U="口行3",0.08/N3027+J3027,IF(U:U="口行5",0.13/N3027+J3027,IF(U:U="口行7",0.13/N3027+J3027,IF(U:U="口行10",0.18/N3027+J3027,IF(U:U="农发1",0.09/N3027+J3027,IF(U:U="农发2",0.09/N3027+J3027,IF(U:U="农发3",0.09/N3027+J3027,IF(U:U="农发5",0.14/N3027+J3027,IF(U:U="农发7",0.19/N3027+J3027,IF(U:U="农发10",0.19/N3027+J3027,IF(U:U="农发20",0.24/N3027+J3027,IF(U:U="国债1",0.05/N3027+J3027,IF(U:U="国债2",0.05/N3027+J3027,IF(U:U="国债3",0.05/N3027+J3027,IF(U:U="国开0",0,IF(U:U="农发0",0,IF(U:U="国债0",0,IF(U:U="口行0",0,0.1/N3027+J3027)))))))))))))))))))))))))</f>
        <v>2.8075458987001345</v>
      </c>
      <c r="Q3027" s="87">
        <v>2.8</v>
      </c>
      <c r="R3027" s="88">
        <f t="shared" ref="R3027:R3032" si="162">(P3027-O3027)*100</f>
        <v>3.2545898700134579</v>
      </c>
      <c r="S3027" s="88">
        <f t="shared" ref="S3027:S3032" si="163">(P3027-Q3027)*100</f>
        <v>0.75458987001346678</v>
      </c>
      <c r="U3027" s="1" t="str">
        <f>IF(I:I="国家开发银行","国开",IF(I:I="中国进出口银行","口行",IF(I:I="中国农业发展银行","农发","国债")))&amp;IF(G:G&lt;1,"0",G3027)</f>
        <v>口行1</v>
      </c>
    </row>
    <row r="3028" spans="1:21" ht="15.95" hidden="1" customHeight="1" x14ac:dyDescent="0.25">
      <c r="A3028" s="7" t="s">
        <v>6223</v>
      </c>
      <c r="B3028" s="35" t="s">
        <v>6365</v>
      </c>
      <c r="C3028" s="35" t="s">
        <v>6366</v>
      </c>
      <c r="D3028" s="39">
        <v>44071</v>
      </c>
      <c r="E3028" s="39">
        <v>44074</v>
      </c>
      <c r="F3028" s="40">
        <v>60</v>
      </c>
      <c r="G3028" s="30">
        <v>2</v>
      </c>
      <c r="H3028" s="29" t="s">
        <v>12</v>
      </c>
      <c r="I3028" s="29" t="s">
        <v>22</v>
      </c>
      <c r="J3028" s="30">
        <v>3.1857000000000002</v>
      </c>
      <c r="K3028" s="30">
        <v>3.53</v>
      </c>
      <c r="L3028" s="30">
        <v>0</v>
      </c>
      <c r="M3028" s="30">
        <v>1.05</v>
      </c>
      <c r="N3028" s="84">
        <f>[1]!b_anal_modidura_cnbd(A3028,D3028-1,1)</f>
        <v>1.8665</v>
      </c>
      <c r="O3028" s="85">
        <f>[1]!b_anal_yield_cnbd(A3028,D3028-1,1)</f>
        <v>3.12</v>
      </c>
      <c r="P3028" s="86">
        <f>IF(U:U="国开1",0.09/N3028+J3028,IF(U:U="国开3",0.14/N3028+J3028,IF(U:U="国开5",0.24/N3028+J3028,IF(U:U="国开7",0.24/N3028+J3028,IF(U:U="国开10",0.29/N3028+J3028,IF(U:U="口行1",0.08/N3028+J3028,IF(U:U="口行2",0.08/N3028+J3028,IF(U:U="口行3",0.08/N3028+J3028,IF(U:U="口行5",0.13/N3028+J3028,IF(U:U="口行7",0.13/N3028+J3028,IF(U:U="口行10",0.18/N3028+J3028,IF(U:U="农发1",0.09/N3028+J3028,IF(U:U="农发2",0.09/N3028+J3028,IF(U:U="农发3",0.09/N3028+J3028,IF(U:U="农发5",0.14/N3028+J3028,IF(U:U="农发7",0.19/N3028+J3028,IF(U:U="农发10",0.19/N3028+J3028,IF(U:U="农发20",0.24/N3028+J3028,IF(U:U="国债1",0.05/N3028+J3028,IF(U:U="国债2",0.05/N3028+J3028,IF(U:U="国债3",0.05/N3028+J3028,IF(U:U="国开0",0,IF(U:U="农发0",0,IF(U:U="国债0",0,IF(U:U="口行0",0,0.1/N3028+J3028)))))))))))))))))))))))))</f>
        <v>3.2285609697294402</v>
      </c>
      <c r="Q3028" s="87">
        <v>3.17</v>
      </c>
      <c r="R3028" s="88">
        <f t="shared" si="162"/>
        <v>10.856096972944007</v>
      </c>
      <c r="S3028" s="88">
        <f t="shared" si="163"/>
        <v>5.8560969729440249</v>
      </c>
      <c r="U3028" s="1" t="str">
        <f>IF(I:I="国家开发银行","国开",IF(I:I="中国进出口银行","口行",IF(I:I="中国农业发展银行","农发","国债")))&amp;IF(G:G&lt;1,"0",G3028)</f>
        <v>口行2</v>
      </c>
    </row>
    <row r="3029" spans="1:21" ht="15.95" hidden="1" customHeight="1" x14ac:dyDescent="0.25">
      <c r="A3029" s="7" t="s">
        <v>6367</v>
      </c>
      <c r="B3029" s="35" t="s">
        <v>6367</v>
      </c>
      <c r="C3029" s="35" t="s">
        <v>6368</v>
      </c>
      <c r="D3029" s="39">
        <v>44071</v>
      </c>
      <c r="E3029" s="39">
        <v>44074</v>
      </c>
      <c r="F3029" s="40">
        <v>100</v>
      </c>
      <c r="G3029" s="30">
        <v>0.24929999999999999</v>
      </c>
      <c r="H3029" s="29" t="s">
        <v>30</v>
      </c>
      <c r="I3029" s="29" t="s">
        <v>31</v>
      </c>
      <c r="J3029" s="30">
        <v>2.1793</v>
      </c>
      <c r="K3029" s="30">
        <v>3.64</v>
      </c>
      <c r="L3029" s="30">
        <v>2.2101000000000002</v>
      </c>
      <c r="M3029" s="30">
        <v>1.19</v>
      </c>
      <c r="N3029" s="84">
        <v>0.24929999999999999</v>
      </c>
      <c r="O3029" s="85">
        <v>2.2199</v>
      </c>
      <c r="P3029" s="86">
        <v>2.2101000000000002</v>
      </c>
      <c r="Q3029" s="87">
        <v>2.2200000000000002</v>
      </c>
      <c r="R3029" s="88">
        <f t="shared" si="162"/>
        <v>-0.97999999999998089</v>
      </c>
      <c r="S3029" s="88">
        <f t="shared" si="163"/>
        <v>-0.99000000000000199</v>
      </c>
      <c r="U3029" s="1" t="str">
        <f>IF(I:I="国家开发银行","国开",IF(I:I="中国进出口银行","口行",IF(I:I="中国农业发展银行","农发","国债")))&amp;IF(G:G&lt;1,"0",G3029)</f>
        <v>国债0</v>
      </c>
    </row>
    <row r="3030" spans="1:21" ht="15.95" hidden="1" customHeight="1" x14ac:dyDescent="0.25">
      <c r="A3030" s="7" t="s">
        <v>6171</v>
      </c>
      <c r="B3030" s="35" t="s">
        <v>6369</v>
      </c>
      <c r="C3030" s="35" t="s">
        <v>6370</v>
      </c>
      <c r="D3030" s="39">
        <v>44074</v>
      </c>
      <c r="E3030" s="39">
        <v>44076</v>
      </c>
      <c r="F3030" s="40">
        <v>30</v>
      </c>
      <c r="G3030" s="30">
        <v>3</v>
      </c>
      <c r="H3030" s="29" t="s">
        <v>12</v>
      </c>
      <c r="I3030" s="29" t="s">
        <v>41</v>
      </c>
      <c r="J3030" s="30">
        <v>3.2462</v>
      </c>
      <c r="K3030" s="30">
        <v>7.8</v>
      </c>
      <c r="L3030" s="30">
        <v>0</v>
      </c>
      <c r="M3030" s="30">
        <v>1.86</v>
      </c>
      <c r="N3030" s="84">
        <f>[1]!b_anal_modidura_cnbd(A3030,D3030-3,1)</f>
        <v>2.7572000000000001</v>
      </c>
      <c r="O3030" s="85">
        <f>[1]!b_anal_yield_cnbd(A3030,D3030-3,1)</f>
        <v>3.31</v>
      </c>
      <c r="P3030" s="86">
        <f>IF(U:U="国开1",0.09/N3030+J3030,IF(U:U="国开3",0.14/N3030+J3030,IF(U:U="国开5",0.24/N3030+J3030,IF(U:U="国开7",0.24/N3030+J3030,IF(U:U="国开10",0.29/N3030+J3030,IF(U:U="口行1",0.08/N3030+J3030,IF(U:U="口行2",0.08/N3030+J3030,IF(U:U="口行3",0.08/N3030+J3030,IF(U:U="口行5",0.13/N3030+J3030,IF(U:U="口行7",0.13/N3030+J3030,IF(U:U="口行10",0.18/N3030+J3030,IF(U:U="农发1",0.09/N3030+J3030,IF(U:U="农发2",0.09/N3030+J3030,IF(U:U="农发3",0.09/N3030+J3030,IF(U:U="农发5",0.14/N3030+J3030,IF(U:U="农发7",0.19/N3030+J3030,IF(U:U="农发10",0.19/N3030+J3030,IF(U:U="农发20",0.24/N3030+J3030,IF(U:U="国债1",0.05/N3030+J3030,IF(U:U="国债2",0.05/N3030+J3030,IF(U:U="国债3",0.05/N3030+J3030,IF(U:U="国开0",0,IF(U:U="农发0",0,IF(U:U="国债0",0,IF(U:U="口行0",0,0.1/N3030+J3030)))))))))))))))))))))))))</f>
        <v>3.2788418105324242</v>
      </c>
      <c r="Q3030" s="87">
        <v>3.3050000000000002</v>
      </c>
      <c r="R3030" s="88">
        <f t="shared" si="162"/>
        <v>-3.115818946757587</v>
      </c>
      <c r="S3030" s="88">
        <f t="shared" si="163"/>
        <v>-2.6158189467575976</v>
      </c>
      <c r="U3030" s="1" t="str">
        <f>IF(I:I="国家开发银行","国开",IF(I:I="中国进出口银行","口行",IF(I:I="中国农业发展银行","农发","国债")))&amp;IF(G:G&lt;1,"0",G3030)</f>
        <v>农发3</v>
      </c>
    </row>
    <row r="3031" spans="1:21" ht="15.95" hidden="1" customHeight="1" x14ac:dyDescent="0.25">
      <c r="A3031" s="7" t="s">
        <v>579</v>
      </c>
      <c r="B3031" s="35" t="s">
        <v>6371</v>
      </c>
      <c r="C3031" s="35" t="s">
        <v>6372</v>
      </c>
      <c r="D3031" s="39">
        <v>44074</v>
      </c>
      <c r="E3031" s="39">
        <v>44076</v>
      </c>
      <c r="F3031" s="40">
        <v>70</v>
      </c>
      <c r="G3031" s="30">
        <v>5</v>
      </c>
      <c r="H3031" s="29" t="s">
        <v>12</v>
      </c>
      <c r="I3031" s="29" t="s">
        <v>41</v>
      </c>
      <c r="J3031" s="30">
        <v>3.4843999999999999</v>
      </c>
      <c r="K3031" s="30">
        <v>4.7699999999999996</v>
      </c>
      <c r="L3031" s="30">
        <v>0</v>
      </c>
      <c r="M3031" s="30">
        <v>1.57</v>
      </c>
      <c r="N3031" s="84">
        <f>[1]!b_anal_modidura_cnbd(A3031,D3031-3,1)</f>
        <v>4.2750000000000004</v>
      </c>
      <c r="O3031" s="85">
        <f>[1]!b_anal_yield_cnbd(A3031,D3031-3,1)</f>
        <v>3.54</v>
      </c>
      <c r="P3031" s="86">
        <f>IF(U:U="国开1",0.09/N3031+J3031,IF(U:U="国开3",0.14/N3031+J3031,IF(U:U="国开5",0.24/N3031+J3031,IF(U:U="国开7",0.24/N3031+J3031,IF(U:U="国开10",0.29/N3031+J3031,IF(U:U="口行1",0.08/N3031+J3031,IF(U:U="口行2",0.08/N3031+J3031,IF(U:U="口行3",0.08/N3031+J3031,IF(U:U="口行5",0.13/N3031+J3031,IF(U:U="口行7",0.13/N3031+J3031,IF(U:U="口行10",0.18/N3031+J3031,IF(U:U="农发1",0.09/N3031+J3031,IF(U:U="农发2",0.09/N3031+J3031,IF(U:U="农发3",0.09/N3031+J3031,IF(U:U="农发5",0.14/N3031+J3031,IF(U:U="农发7",0.19/N3031+J3031,IF(U:U="农发10",0.19/N3031+J3031,IF(U:U="农发20",0.24/N3031+J3031,IF(U:U="国债1",0.05/N3031+J3031,IF(U:U="国债2",0.05/N3031+J3031,IF(U:U="国债3",0.05/N3031+J3031,IF(U:U="国开0",0,IF(U:U="农发0",0,IF(U:U="国债0",0,IF(U:U="口行0",0,0.1/N3031+J3031)))))))))))))))))))))))))</f>
        <v>3.5171485380116958</v>
      </c>
      <c r="Q3031" s="87">
        <v>3.5150000000000001</v>
      </c>
      <c r="R3031" s="88">
        <f t="shared" si="162"/>
        <v>-2.2851461988304234</v>
      </c>
      <c r="S3031" s="88">
        <f t="shared" si="163"/>
        <v>0.21485380116956776</v>
      </c>
      <c r="U3031" s="1" t="str">
        <f>IF(I:I="国家开发银行","国开",IF(I:I="中国进出口银行","口行",IF(I:I="中国农业发展银行","农发","国债")))&amp;IF(G:G&lt;1,"0",G3031)</f>
        <v>农发5</v>
      </c>
    </row>
    <row r="3032" spans="1:21" ht="15.95" hidden="1" customHeight="1" x14ac:dyDescent="0.25">
      <c r="A3032" s="7" t="s">
        <v>6375</v>
      </c>
      <c r="B3032" s="35" t="s">
        <v>6373</v>
      </c>
      <c r="C3032" s="35" t="s">
        <v>6374</v>
      </c>
      <c r="D3032" s="39">
        <v>44074</v>
      </c>
      <c r="E3032" s="39">
        <v>44076</v>
      </c>
      <c r="F3032" s="40">
        <v>20</v>
      </c>
      <c r="G3032" s="30">
        <v>10</v>
      </c>
      <c r="H3032" s="29" t="s">
        <v>12</v>
      </c>
      <c r="I3032" s="29" t="s">
        <v>41</v>
      </c>
      <c r="J3032" s="30">
        <v>3.0179999999999998</v>
      </c>
      <c r="K3032" s="30">
        <v>6.6</v>
      </c>
      <c r="L3032" s="30">
        <v>0</v>
      </c>
      <c r="M3032" s="30">
        <v>1.1499999999999999</v>
      </c>
      <c r="N3032" s="84">
        <f>[1]!b_anal_modidura_cnbd(A3032,D3032-3,1)</f>
        <v>1.8152999999999999</v>
      </c>
      <c r="O3032" s="85">
        <f>[1]!b_anal_yield_cnbd(A3032,D3032-3,1)</f>
        <v>3.1274000000000002</v>
      </c>
      <c r="P3032" s="86">
        <f>IF(U:U="国开1",0.09/N3032+J3032,IF(U:U="国开3",0.14/N3032+J3032,IF(U:U="国开5",0.24/N3032+J3032,IF(U:U="国开7",0.24/N3032+J3032,IF(U:U="国开10",0.29/N3032+J3032,IF(U:U="口行1",0.08/N3032+J3032,IF(U:U="口行2",0.08/N3032+J3032,IF(U:U="口行3",0.08/N3032+J3032,IF(U:U="口行5",0.13/N3032+J3032,IF(U:U="口行7",0.13/N3032+J3032,IF(U:U="口行10",0.18/N3032+J3032,IF(U:U="农发1",0.09/N3032+J3032,IF(U:U="农发2",0.09/N3032+J3032,IF(U:U="农发3",0.09/N3032+J3032,IF(U:U="农发5",0.14/N3032+J3032,IF(U:U="农发7",0.19/N3032+J3032,IF(U:U="农发10",0.19/N3032+J3032,IF(U:U="农发20",0.24/N3032+J3032,IF(U:U="国债1",0.05/N3032+J3032,IF(U:U="国债2",0.05/N3032+J3032,IF(U:U="国债3",0.05/N3032+J3032,IF(U:U="国开0",0,IF(U:U="农发0",0,IF(U:U="国债0",0,IF(U:U="口行0",0,0.1/N3032+J3032)))))))))))))))))))))))))</f>
        <v>3.1226658954442792</v>
      </c>
      <c r="Q3032" s="87">
        <v>3.13</v>
      </c>
      <c r="R3032" s="88">
        <f t="shared" si="162"/>
        <v>-0.4734104555720986</v>
      </c>
      <c r="S3032" s="88">
        <f t="shared" si="163"/>
        <v>-0.73341045557206996</v>
      </c>
      <c r="U3032" s="1" t="str">
        <f>IF(I:I="国家开发银行","国开",IF(I:I="中国进出口银行","口行",IF(I:I="中国农业发展银行","农发","国债")))&amp;IF(G:G&lt;1,"0",G3032)</f>
        <v>农发10</v>
      </c>
    </row>
    <row r="3033" spans="1:21" ht="15.95" hidden="1" customHeight="1" x14ac:dyDescent="0.25">
      <c r="A3033" s="7" t="s">
        <v>6178</v>
      </c>
      <c r="B3033" s="35" t="s">
        <v>6376</v>
      </c>
      <c r="C3033" s="35" t="s">
        <v>6377</v>
      </c>
      <c r="D3033" s="39">
        <v>44075</v>
      </c>
      <c r="E3033" s="39">
        <v>44078</v>
      </c>
      <c r="F3033" s="40">
        <v>61.7</v>
      </c>
      <c r="G3033" s="30">
        <v>3</v>
      </c>
      <c r="H3033" s="29" t="s">
        <v>12</v>
      </c>
      <c r="I3033" s="29" t="s">
        <v>15</v>
      </c>
      <c r="J3033" s="30">
        <v>3.2134999999999998</v>
      </c>
      <c r="K3033" s="30">
        <v>5.61</v>
      </c>
      <c r="L3033" s="30">
        <v>0</v>
      </c>
      <c r="M3033" s="30">
        <v>1.54</v>
      </c>
      <c r="N3033" s="84">
        <f>[1]!b_anal_modidura_cnbd(A3033,D3033-1,1)</f>
        <v>2.7572999999999999</v>
      </c>
      <c r="O3033" s="85">
        <f>[1]!b_anal_yield_cnbd(A3033,D3033-1,1)</f>
        <v>3.2650000000000001</v>
      </c>
      <c r="P3033" s="86">
        <f>IF(U:U="国开1",0.09/N3033+J3033,IF(U:U="国开3",0.14/N3033+J3033,IF(U:U="国开5",0.24/N3033+J3033,IF(U:U="国开7",0.24/N3033+J3033,IF(U:U="国开10",0.29/N3033+J3033,IF(U:U="口行1",0.08/N3033+J3033,IF(U:U="口行2",0.08/N3033+J3033,IF(U:U="口行3",0.08/N3033+J3033,IF(U:U="口行5",0.13/N3033+J3033,IF(U:U="口行7",0.13/N3033+J3033,IF(U:U="口行10",0.18/N3033+J3033,IF(U:U="农发1",0.09/N3033+J3033,IF(U:U="农发2",0.09/N3033+J3033,IF(U:U="农发3",0.09/N3033+J3033,IF(U:U="农发5",0.14/N3033+J3033,IF(U:U="农发7",0.19/N3033+J3033,IF(U:U="农发10",0.19/N3033+J3033,IF(U:U="农发20",0.24/N3033+J3033,IF(U:U="国债1",0.05/N3033+J3033,IF(U:U="国债2",0.05/N3033+J3033,IF(U:U="国债3",0.05/N3033+J3033,IF(U:U="国开0",0,IF(U:U="农发0",0,IF(U:U="国债0",0,IF(U:U="口行0",0,0.1/N3033+J3033)))))))))))))))))))))))))</f>
        <v>3.2642743082000507</v>
      </c>
      <c r="Q3033" s="87">
        <v>3.2650000000000001</v>
      </c>
      <c r="R3033" s="88">
        <f t="shared" ref="R3033:R3038" si="164">(P3033-O3033)*100</f>
        <v>-7.256917999494128E-2</v>
      </c>
      <c r="S3033" s="88">
        <f t="shared" ref="S3033:S3038" si="165">(P3033-Q3033)*100</f>
        <v>-7.256917999494128E-2</v>
      </c>
      <c r="U3033" s="1" t="str">
        <f>IF(I:I="国家开发银行","国开",IF(I:I="中国进出口银行","口行",IF(I:I="中国农业发展银行","农发","国债")))&amp;IF(G:G&lt;1,"0",G3033)</f>
        <v>国开3</v>
      </c>
    </row>
    <row r="3034" spans="1:21" ht="15.95" hidden="1" customHeight="1" x14ac:dyDescent="0.25">
      <c r="A3034" s="7" t="s">
        <v>1135</v>
      </c>
      <c r="B3034" s="35" t="s">
        <v>6378</v>
      </c>
      <c r="C3034" s="35" t="s">
        <v>6379</v>
      </c>
      <c r="D3034" s="39">
        <v>44075</v>
      </c>
      <c r="E3034" s="39">
        <v>44078</v>
      </c>
      <c r="F3034" s="40">
        <v>60.5</v>
      </c>
      <c r="G3034" s="30">
        <v>5</v>
      </c>
      <c r="H3034" s="29" t="s">
        <v>12</v>
      </c>
      <c r="I3034" s="29" t="s">
        <v>15</v>
      </c>
      <c r="J3034" s="30">
        <v>3.3988999999999998</v>
      </c>
      <c r="K3034" s="30">
        <v>6.82</v>
      </c>
      <c r="L3034" s="30">
        <v>0</v>
      </c>
      <c r="M3034" s="30">
        <v>1.1000000000000001</v>
      </c>
      <c r="N3034" s="84">
        <f>[1]!b_anal_modidura_cnbd(A3034,D3034-1,1)</f>
        <v>4.3803999999999998</v>
      </c>
      <c r="O3034" s="85">
        <f>[1]!b_anal_yield_cnbd(A3034,D3034-1,1)</f>
        <v>3.44</v>
      </c>
      <c r="P3034" s="86">
        <f>IF(U:U="国开1",0.09/N3034+J3034,IF(U:U="国开3",0.14/N3034+J3034,IF(U:U="国开5",0.24/N3034+J3034,IF(U:U="国开7",0.24/N3034+J3034,IF(U:U="国开10",0.29/N3034+J3034,IF(U:U="口行1",0.08/N3034+J3034,IF(U:U="口行2",0.08/N3034+J3034,IF(U:U="口行3",0.08/N3034+J3034,IF(U:U="口行5",0.13/N3034+J3034,IF(U:U="口行7",0.13/N3034+J3034,IF(U:U="口行10",0.18/N3034+J3034,IF(U:U="农发1",0.09/N3034+J3034,IF(U:U="农发2",0.09/N3034+J3034,IF(U:U="农发3",0.09/N3034+J3034,IF(U:U="农发5",0.14/N3034+J3034,IF(U:U="农发7",0.19/N3034+J3034,IF(U:U="农发10",0.19/N3034+J3034,IF(U:U="农发20",0.24/N3034+J3034,IF(U:U="国债1",0.05/N3034+J3034,IF(U:U="国债2",0.05/N3034+J3034,IF(U:U="国债3",0.05/N3034+J3034,IF(U:U="国开0",0,IF(U:U="农发0",0,IF(U:U="国债0",0,IF(U:U="口行0",0,0.1/N3034+J3034)))))))))))))))))))))))))</f>
        <v>3.4536895169390922</v>
      </c>
      <c r="Q3034" s="87">
        <v>3.4674999999999998</v>
      </c>
      <c r="R3034" s="88">
        <f t="shared" si="164"/>
        <v>1.3689516939092261</v>
      </c>
      <c r="S3034" s="88">
        <f t="shared" si="165"/>
        <v>-1.3810483060907597</v>
      </c>
      <c r="U3034" s="1" t="str">
        <f>IF(I:I="国家开发银行","国开",IF(I:I="中国进出口银行","口行",IF(I:I="中国农业发展银行","农发","国债")))&amp;IF(G:G&lt;1,"0",G3034)</f>
        <v>国开5</v>
      </c>
    </row>
    <row r="3035" spans="1:21" ht="15.95" hidden="1" customHeight="1" x14ac:dyDescent="0.25">
      <c r="A3035" s="7" t="s">
        <v>1256</v>
      </c>
      <c r="B3035" s="35" t="s">
        <v>6380</v>
      </c>
      <c r="C3035" s="35" t="s">
        <v>6381</v>
      </c>
      <c r="D3035" s="39">
        <v>44075</v>
      </c>
      <c r="E3035" s="39">
        <v>44078</v>
      </c>
      <c r="F3035" s="40">
        <v>40.5</v>
      </c>
      <c r="G3035" s="30">
        <v>7</v>
      </c>
      <c r="H3035" s="29" t="s">
        <v>12</v>
      </c>
      <c r="I3035" s="29" t="s">
        <v>15</v>
      </c>
      <c r="J3035" s="30">
        <v>3.4354</v>
      </c>
      <c r="K3035" s="30">
        <v>5.26</v>
      </c>
      <c r="L3035" s="30">
        <v>0</v>
      </c>
      <c r="M3035" s="30">
        <v>1.03</v>
      </c>
      <c r="N3035" s="84">
        <f>[1]!b_anal_modidura_cnbd(A3035,D3035-1,1)</f>
        <v>5.9984999999999999</v>
      </c>
      <c r="O3035" s="85">
        <f>[1]!b_anal_yield_cnbd(A3035,D3035-1,1)</f>
        <v>3.4319000000000002</v>
      </c>
      <c r="P3035" s="86">
        <f>IF(U:U="国开1",0.09/N3035+J3035,IF(U:U="国开3",0.14/N3035+J3035,IF(U:U="国开5",0.24/N3035+J3035,IF(U:U="国开7",0.24/N3035+J3035,IF(U:U="国开10",0.29/N3035+J3035,IF(U:U="口行1",0.08/N3035+J3035,IF(U:U="口行2",0.08/N3035+J3035,IF(U:U="口行3",0.08/N3035+J3035,IF(U:U="口行5",0.13/N3035+J3035,IF(U:U="口行7",0.13/N3035+J3035,IF(U:U="口行10",0.18/N3035+J3035,IF(U:U="农发1",0.09/N3035+J3035,IF(U:U="农发2",0.09/N3035+J3035,IF(U:U="农发3",0.09/N3035+J3035,IF(U:U="农发5",0.14/N3035+J3035,IF(U:U="农发7",0.19/N3035+J3035,IF(U:U="农发10",0.19/N3035+J3035,IF(U:U="农发20",0.24/N3035+J3035,IF(U:U="国债1",0.05/N3035+J3035,IF(U:U="国债2",0.05/N3035+J3035,IF(U:U="国债3",0.05/N3035+J3035,IF(U:U="国开0",0,IF(U:U="农发0",0,IF(U:U="国债0",0,IF(U:U="口行0",0,0.1/N3035+J3035)))))))))))))))))))))))))</f>
        <v>3.4754100025006252</v>
      </c>
      <c r="Q3035" s="87">
        <v>3.46</v>
      </c>
      <c r="R3035" s="88">
        <f t="shared" si="164"/>
        <v>4.3510002500624978</v>
      </c>
      <c r="S3035" s="88">
        <f t="shared" si="165"/>
        <v>1.5410002500625186</v>
      </c>
      <c r="U3035" s="1" t="str">
        <f>IF(I:I="国家开发银行","国开",IF(I:I="中国进出口银行","口行",IF(I:I="中国农业发展银行","农发","国债")))&amp;IF(G:G&lt;1,"0",G3035)</f>
        <v>国开7</v>
      </c>
    </row>
    <row r="3036" spans="1:21" ht="15.95" hidden="1" customHeight="1" x14ac:dyDescent="0.25">
      <c r="A3036" s="7" t="s">
        <v>1438</v>
      </c>
      <c r="B3036" s="35" t="s">
        <v>6382</v>
      </c>
      <c r="C3036" s="35" t="s">
        <v>6383</v>
      </c>
      <c r="D3036" s="39">
        <v>44075</v>
      </c>
      <c r="E3036" s="39">
        <v>44078</v>
      </c>
      <c r="F3036" s="40">
        <v>20</v>
      </c>
      <c r="G3036" s="30">
        <v>20</v>
      </c>
      <c r="H3036" s="29" t="s">
        <v>12</v>
      </c>
      <c r="I3036" s="29" t="s">
        <v>15</v>
      </c>
      <c r="J3036" s="30">
        <v>3.9763000000000002</v>
      </c>
      <c r="K3036" s="30">
        <v>8.26</v>
      </c>
      <c r="L3036" s="30">
        <v>0</v>
      </c>
      <c r="M3036" s="30">
        <v>2.9</v>
      </c>
      <c r="N3036" s="84">
        <f>[1]!b_anal_modidura_cnbd(A3036,D3036-1,1)</f>
        <v>13.593</v>
      </c>
      <c r="O3036" s="85">
        <f>[1]!b_anal_yield_cnbd(A3036,D3036-1,1)</f>
        <v>3.98</v>
      </c>
      <c r="P3036" s="86">
        <f>IF(U:U="国开1",0.09/N3036+J3036,IF(U:U="国开3",0.14/N3036+J3036,IF(U:U="国开5",0.24/N3036+J3036,IF(U:U="国开7",0.24/N3036+J3036,IF(U:U="国开10",0.29/N3036+J3036,IF(U:U="口行1",0.08/N3036+J3036,IF(U:U="口行2",0.08/N3036+J3036,IF(U:U="口行3",0.08/N3036+J3036,IF(U:U="口行5",0.13/N3036+J3036,IF(U:U="口行7",0.13/N3036+J3036,IF(U:U="口行10",0.18/N3036+J3036,IF(U:U="农发1",0.09/N3036+J3036,IF(U:U="农发2",0.09/N3036+J3036,IF(U:U="农发3",0.09/N3036+J3036,IF(U:U="农发5",0.14/N3036+J3036,IF(U:U="农发7",0.19/N3036+J3036,IF(U:U="农发10",0.19/N3036+J3036,IF(U:U="农发20",0.24/N3036+J3036,IF(U:U="国债1",0.05/N3036+J3036,IF(U:U="国债2",0.05/N3036+J3036,IF(U:U="国债3",0.05/N3036+J3036,IF(U:U="国开0",0,IF(U:U="农发0",0,IF(U:U="国债0",0,IF(U:U="口行0",0,0.1/N3036+J3036)))))))))))))))))))))))))</f>
        <v>3.983656727727507</v>
      </c>
      <c r="Q3036" s="87">
        <v>3.9925000000000002</v>
      </c>
      <c r="R3036" s="88">
        <f t="shared" si="164"/>
        <v>0.36567277275070253</v>
      </c>
      <c r="S3036" s="88">
        <f t="shared" si="165"/>
        <v>-0.88432722724931523</v>
      </c>
      <c r="U3036" s="1" t="str">
        <f>IF(I:I="国家开发银行","国开",IF(I:I="中国进出口银行","口行",IF(I:I="中国农业发展银行","农发","国债")))&amp;IF(G:G&lt;1,"0",G3036)</f>
        <v>国开20</v>
      </c>
    </row>
    <row r="3037" spans="1:21" ht="15.95" hidden="1" customHeight="1" x14ac:dyDescent="0.25">
      <c r="A3037" s="7" t="s">
        <v>325</v>
      </c>
      <c r="B3037" s="35" t="s">
        <v>6384</v>
      </c>
      <c r="C3037" s="35" t="s">
        <v>6385</v>
      </c>
      <c r="D3037" s="39">
        <v>44075</v>
      </c>
      <c r="E3037" s="39">
        <v>44077</v>
      </c>
      <c r="F3037" s="40">
        <v>30</v>
      </c>
      <c r="G3037" s="30">
        <v>2</v>
      </c>
      <c r="H3037" s="29" t="s">
        <v>12</v>
      </c>
      <c r="I3037" s="29" t="s">
        <v>41</v>
      </c>
      <c r="J3037" s="30">
        <v>3.0686</v>
      </c>
      <c r="K3037" s="30">
        <v>3.72</v>
      </c>
      <c r="L3037" s="30">
        <v>0</v>
      </c>
      <c r="M3037" s="30">
        <v>1.21</v>
      </c>
      <c r="N3037" s="84">
        <f>[1]!b_anal_modidura_cnbd(A3037,D3037-1,1)</f>
        <v>1.4611000000000001</v>
      </c>
      <c r="O3037" s="85">
        <f>[1]!b_anal_yield_cnbd(A3037,D3037-1,1)</f>
        <v>3.1103999999999998</v>
      </c>
      <c r="P3037" s="86">
        <f>IF(U:U="国开1",0.09/N3037+J3037,IF(U:U="国开3",0.14/N3037+J3037,IF(U:U="国开5",0.24/N3037+J3037,IF(U:U="国开7",0.24/N3037+J3037,IF(U:U="国开10",0.29/N3037+J3037,IF(U:U="口行1",0.08/N3037+J3037,IF(U:U="口行2",0.08/N3037+J3037,IF(U:U="口行3",0.08/N3037+J3037,IF(U:U="口行5",0.13/N3037+J3037,IF(U:U="口行7",0.13/N3037+J3037,IF(U:U="口行10",0.18/N3037+J3037,IF(U:U="农发1",0.09/N3037+J3037,IF(U:U="农发2",0.09/N3037+J3037,IF(U:U="农发3",0.09/N3037+J3037,IF(U:U="农发5",0.14/N3037+J3037,IF(U:U="农发7",0.19/N3037+J3037,IF(U:U="农发10",0.19/N3037+J3037,IF(U:U="农发20",0.24/N3037+J3037,IF(U:U="国债1",0.05/N3037+J3037,IF(U:U="国债2",0.05/N3037+J3037,IF(U:U="国债3",0.05/N3037+J3037,IF(U:U="国开0",0,IF(U:U="农发0",0,IF(U:U="国债0",0,IF(U:U="口行0",0,0.1/N3037+J3037)))))))))))))))))))))))))</f>
        <v>3.1301974265963999</v>
      </c>
      <c r="Q3037" s="87">
        <v>3.11</v>
      </c>
      <c r="R3037" s="88">
        <f t="shared" si="164"/>
        <v>1.9797426596400047</v>
      </c>
      <c r="S3037" s="88">
        <f t="shared" si="165"/>
        <v>2.0197426596400003</v>
      </c>
      <c r="U3037" s="1" t="str">
        <f>IF(I:I="国家开发银行","国开",IF(I:I="中国进出口银行","口行",IF(I:I="中国农业发展银行","农发","国债")))&amp;IF(G:G&lt;1,"0",G3037)</f>
        <v>农发2</v>
      </c>
    </row>
    <row r="3038" spans="1:21" ht="15.95" hidden="1" customHeight="1" x14ac:dyDescent="0.25">
      <c r="A3038" s="7" t="s">
        <v>1145</v>
      </c>
      <c r="B3038" s="35" t="s">
        <v>6386</v>
      </c>
      <c r="C3038" s="35" t="s">
        <v>6387</v>
      </c>
      <c r="D3038" s="39">
        <v>44075</v>
      </c>
      <c r="E3038" s="39">
        <v>44077</v>
      </c>
      <c r="F3038" s="40">
        <v>40</v>
      </c>
      <c r="G3038" s="30">
        <v>7</v>
      </c>
      <c r="H3038" s="29" t="s">
        <v>12</v>
      </c>
      <c r="I3038" s="29" t="s">
        <v>41</v>
      </c>
      <c r="J3038" s="30">
        <v>3.5781999999999998</v>
      </c>
      <c r="K3038" s="30">
        <v>2.7</v>
      </c>
      <c r="L3038" s="30">
        <v>0</v>
      </c>
      <c r="M3038" s="30">
        <v>2.4700000000000002</v>
      </c>
      <c r="N3038" s="84">
        <f>[1]!b_anal_modidura_cnbd(A3038,D3038-1,1)</f>
        <v>5.9203000000000001</v>
      </c>
      <c r="O3038" s="85">
        <f>[1]!b_anal_yield_cnbd(A3038,D3038-1,1)</f>
        <v>3.5156000000000001</v>
      </c>
      <c r="P3038" s="86">
        <f>IF(U:U="国开1",0.09/N3038+J3038,IF(U:U="国开3",0.14/N3038+J3038,IF(U:U="国开5",0.24/N3038+J3038,IF(U:U="国开7",0.24/N3038+J3038,IF(U:U="国开10",0.29/N3038+J3038,IF(U:U="口行1",0.08/N3038+J3038,IF(U:U="口行2",0.08/N3038+J3038,IF(U:U="口行3",0.08/N3038+J3038,IF(U:U="口行5",0.13/N3038+J3038,IF(U:U="口行7",0.13/N3038+J3038,IF(U:U="口行10",0.18/N3038+J3038,IF(U:U="农发1",0.09/N3038+J3038,IF(U:U="农发2",0.09/N3038+J3038,IF(U:U="农发3",0.09/N3038+J3038,IF(U:U="农发5",0.14/N3038+J3038,IF(U:U="农发7",0.19/N3038+J3038,IF(U:U="农发10",0.19/N3038+J3038,IF(U:U="农发20",0.24/N3038+J3038,IF(U:U="国债1",0.05/N3038+J3038,IF(U:U="国债2",0.05/N3038+J3038,IF(U:U="国债3",0.05/N3038+J3038,IF(U:U="国开0",0,IF(U:U="农发0",0,IF(U:U="国债0",0,IF(U:U="口行0",0,0.1/N3038+J3038)))))))))))))))))))))))))</f>
        <v>3.6102929682617435</v>
      </c>
      <c r="Q3038" s="87">
        <v>3.52</v>
      </c>
      <c r="R3038" s="88">
        <f t="shared" si="164"/>
        <v>9.4692968261743449</v>
      </c>
      <c r="S3038" s="88">
        <f t="shared" si="165"/>
        <v>9.0292968261743489</v>
      </c>
      <c r="U3038" s="1" t="str">
        <f>IF(I:I="国家开发银行","国开",IF(I:I="中国进出口银行","口行",IF(I:I="中国农业发展银行","农发","国债")))&amp;IF(G:G&lt;1,"0",G3038)</f>
        <v>农发7</v>
      </c>
    </row>
    <row r="3039" spans="1:21" ht="15.95" hidden="1" customHeight="1" x14ac:dyDescent="0.25">
      <c r="A3039" s="7" t="s">
        <v>1211</v>
      </c>
      <c r="B3039" s="35" t="s">
        <v>6388</v>
      </c>
      <c r="C3039" s="35" t="s">
        <v>6389</v>
      </c>
      <c r="D3039" s="39">
        <v>44076</v>
      </c>
      <c r="E3039" s="39">
        <v>44077</v>
      </c>
      <c r="F3039" s="40">
        <v>700</v>
      </c>
      <c r="G3039" s="30">
        <v>3</v>
      </c>
      <c r="H3039" s="29" t="s">
        <v>12</v>
      </c>
      <c r="I3039" s="29" t="s">
        <v>31</v>
      </c>
      <c r="J3039" s="30">
        <v>2.9415</v>
      </c>
      <c r="K3039" s="30">
        <v>3.6</v>
      </c>
      <c r="L3039" s="30">
        <v>2.9704999999999999</v>
      </c>
      <c r="M3039" s="30">
        <v>1.74</v>
      </c>
      <c r="N3039" s="84">
        <f>[1]!b_anal_modidura_cnbd(A3039,D3039-1,1)</f>
        <v>2.6855000000000002</v>
      </c>
      <c r="O3039" s="85">
        <f>[1]!b_anal_yield_cnbd(A3039,D3039-1,1)</f>
        <v>2.9095</v>
      </c>
      <c r="P3039" s="86">
        <v>2.9891000000000001</v>
      </c>
      <c r="Q3039" s="87">
        <v>2.96</v>
      </c>
      <c r="R3039" s="88">
        <f>(P3039-O3039)*100</f>
        <v>7.9600000000000115</v>
      </c>
      <c r="S3039" s="88">
        <f>(P3039-Q3039)*100</f>
        <v>2.9100000000000126</v>
      </c>
      <c r="U3039" s="1" t="str">
        <f>IF(I:I="国家开发银行","国开",IF(I:I="中国进出口银行","口行",IF(I:I="中国农业发展银行","农发","国债")))&amp;IF(G:G&lt;1,"0",G3039)</f>
        <v>国债3</v>
      </c>
    </row>
    <row r="3040" spans="1:21" ht="15.95" hidden="1" customHeight="1" x14ac:dyDescent="0.25">
      <c r="A3040" s="7" t="s">
        <v>850</v>
      </c>
      <c r="B3040" s="35" t="s">
        <v>6390</v>
      </c>
      <c r="C3040" s="35" t="s">
        <v>6391</v>
      </c>
      <c r="D3040" s="39">
        <v>44076</v>
      </c>
      <c r="E3040" s="39">
        <v>44077</v>
      </c>
      <c r="F3040" s="40">
        <v>700</v>
      </c>
      <c r="G3040" s="30">
        <v>7</v>
      </c>
      <c r="H3040" s="29" t="s">
        <v>12</v>
      </c>
      <c r="I3040" s="29" t="s">
        <v>31</v>
      </c>
      <c r="J3040" s="30">
        <v>3.1911999999999998</v>
      </c>
      <c r="K3040" s="30">
        <v>2.4</v>
      </c>
      <c r="L3040" s="30">
        <v>3.2282999999999999</v>
      </c>
      <c r="M3040" s="30">
        <v>1.06</v>
      </c>
      <c r="N3040" s="84">
        <f>[1]!b_anal_modidura_cnbd(A3040,D3040-1,1)</f>
        <v>6.0045999999999999</v>
      </c>
      <c r="O3040" s="85">
        <f>[1]!b_anal_yield_cnbd(A3040,D3040-1,1)</f>
        <v>3.1549</v>
      </c>
      <c r="P3040" s="86">
        <v>3.2450000000000001</v>
      </c>
      <c r="Q3040" s="87">
        <v>3.2</v>
      </c>
      <c r="R3040" s="88">
        <f>(P3040-O3040)*100</f>
        <v>9.0100000000000069</v>
      </c>
      <c r="S3040" s="88">
        <f>(P3040-Q3040)*100</f>
        <v>4.4999999999999929</v>
      </c>
      <c r="U3040" s="1" t="str">
        <f>IF(I:I="国家开发银行","国开",IF(I:I="中国进出口银行","口行",IF(I:I="中国农业发展银行","农发","国债")))&amp;IF(G:G&lt;1,"0",G3040)</f>
        <v>国债7</v>
      </c>
    </row>
    <row r="3041" spans="1:21" ht="15.95" hidden="1" customHeight="1" x14ac:dyDescent="0.25">
      <c r="A3041" s="7" t="s">
        <v>1221</v>
      </c>
      <c r="B3041" s="35" t="s">
        <v>6392</v>
      </c>
      <c r="C3041" s="35" t="s">
        <v>6393</v>
      </c>
      <c r="D3041" s="39">
        <v>44076</v>
      </c>
      <c r="E3041" s="39">
        <v>44078</v>
      </c>
      <c r="F3041" s="40">
        <v>40</v>
      </c>
      <c r="G3041" s="30">
        <v>1</v>
      </c>
      <c r="H3041" s="29" t="s">
        <v>266</v>
      </c>
      <c r="I3041" s="29" t="s">
        <v>41</v>
      </c>
      <c r="J3041" s="30">
        <v>2.6229</v>
      </c>
      <c r="K3041" s="30">
        <v>5.32</v>
      </c>
      <c r="L3041" s="30">
        <v>0</v>
      </c>
      <c r="M3041" s="30">
        <v>2.2200000000000002</v>
      </c>
      <c r="N3041" s="84">
        <f>[1]!b_anal_modidura_cnbd(A3041,D3041-1,1)</f>
        <v>0.82479999999999998</v>
      </c>
      <c r="O3041" s="85">
        <f>[1]!b_anal_yield_cnbd(A3041,D3041-1,1)</f>
        <v>2.7414999999999998</v>
      </c>
      <c r="P3041" s="86">
        <f>IF(U:U="国开1",0.09/N3041+J3041,IF(U:U="国开3",0.14/N3041+J3041,IF(U:U="国开5",0.24/N3041+J3041,IF(U:U="国开7",0.24/N3041+J3041,IF(U:U="国开10",0.29/N3041+J3041,IF(U:U="口行1",0.08/N3041+J3041,IF(U:U="口行2",0.08/N3041+J3041,IF(U:U="口行3",0.08/N3041+J3041,IF(U:U="口行5",0.13/N3041+J3041,IF(U:U="口行7",0.13/N3041+J3041,IF(U:U="口行10",0.18/N3041+J3041,IF(U:U="农发1",0.09/N3041+J3041,IF(U:U="农发2",0.09/N3041+J3041,IF(U:U="农发3",0.09/N3041+J3041,IF(U:U="农发5",0.14/N3041+J3041,IF(U:U="农发7",0.19/N3041+J3041,IF(U:U="农发10",0.19/N3041+J3041,IF(U:U="农发20",0.24/N3041+J3041,IF(U:U="国债1",0.05/N3041+J3041,IF(U:U="国债2",0.05/N3041+J3041,IF(U:U="国债3",0.05/N3041+J3041,IF(U:U="国开0",0,IF(U:U="农发0",0,IF(U:U="国债0",0,IF(U:U="口行0",0,0.1/N3041+J3041)))))))))))))))))))))))))</f>
        <v>2.732017361784675</v>
      </c>
      <c r="Q3041" s="87">
        <v>2.75</v>
      </c>
      <c r="R3041" s="88">
        <f>(P3041-O3041)*100</f>
        <v>-0.94826382153248012</v>
      </c>
      <c r="S3041" s="88">
        <f>(P3041-Q3041)*100</f>
        <v>-1.7982638215324975</v>
      </c>
      <c r="U3041" s="1" t="str">
        <f>IF(I:I="国家开发银行","国开",IF(I:I="中国进出口银行","口行",IF(I:I="中国农业发展银行","农发","国债")))&amp;IF(G:G&lt;1,"0",G3041)</f>
        <v>农发1</v>
      </c>
    </row>
    <row r="3042" spans="1:21" ht="15.95" hidden="1" customHeight="1" x14ac:dyDescent="0.25">
      <c r="A3042" s="7" t="s">
        <v>555</v>
      </c>
      <c r="B3042" s="35" t="s">
        <v>6394</v>
      </c>
      <c r="C3042" s="35" t="s">
        <v>6395</v>
      </c>
      <c r="D3042" s="39">
        <v>44076</v>
      </c>
      <c r="E3042" s="39">
        <v>44078</v>
      </c>
      <c r="F3042" s="40">
        <v>70</v>
      </c>
      <c r="G3042" s="30">
        <v>10</v>
      </c>
      <c r="H3042" s="29" t="s">
        <v>12</v>
      </c>
      <c r="I3042" s="29" t="s">
        <v>41</v>
      </c>
      <c r="J3042" s="30">
        <v>3.8026</v>
      </c>
      <c r="K3042" s="30">
        <v>4.32</v>
      </c>
      <c r="L3042" s="30">
        <v>0</v>
      </c>
      <c r="M3042" s="30">
        <v>2.71</v>
      </c>
      <c r="N3042" s="84">
        <f>[1]!b_anal_modidura_cnbd(A3042,D3042-1,1)</f>
        <v>8.0663</v>
      </c>
      <c r="O3042" s="85">
        <f>[1]!b_anal_yield_cnbd(A3042,D3042-1,1)</f>
        <v>3.8</v>
      </c>
      <c r="P3042" s="86">
        <f>IF(U:U="国开1",0.09/N3042+J3042,IF(U:U="国开3",0.14/N3042+J3042,IF(U:U="国开5",0.24/N3042+J3042,IF(U:U="国开7",0.24/N3042+J3042,IF(U:U="国开10",0.29/N3042+J3042,IF(U:U="口行1",0.08/N3042+J3042,IF(U:U="口行2",0.08/N3042+J3042,IF(U:U="口行3",0.08/N3042+J3042,IF(U:U="口行5",0.13/N3042+J3042,IF(U:U="口行7",0.13/N3042+J3042,IF(U:U="口行10",0.18/N3042+J3042,IF(U:U="农发1",0.09/N3042+J3042,IF(U:U="农发2",0.09/N3042+J3042,IF(U:U="农发3",0.09/N3042+J3042,IF(U:U="农发5",0.14/N3042+J3042,IF(U:U="农发7",0.19/N3042+J3042,IF(U:U="农发10",0.19/N3042+J3042,IF(U:U="农发20",0.24/N3042+J3042,IF(U:U="国债1",0.05/N3042+J3042,IF(U:U="国债2",0.05/N3042+J3042,IF(U:U="国债3",0.05/N3042+J3042,IF(U:U="国开0",0,IF(U:U="农发0",0,IF(U:U="国债0",0,IF(U:U="口行0",0,0.1/N3042+J3042)))))))))))))))))))))))))</f>
        <v>3.8261547896805226</v>
      </c>
      <c r="Q3042" s="87">
        <v>3.8250000000000002</v>
      </c>
      <c r="R3042" s="88">
        <f>(P3042-O3042)*100</f>
        <v>2.6154789680522761</v>
      </c>
      <c r="S3042" s="88">
        <f>(P3042-Q3042)*100</f>
        <v>0.11547896805224056</v>
      </c>
      <c r="U3042" s="1" t="str">
        <f>IF(I:I="国家开发银行","国开",IF(I:I="中国进出口银行","口行",IF(I:I="中国农业发展银行","农发","国债")))&amp;IF(G:G&lt;1,"0",G3042)</f>
        <v>农发10</v>
      </c>
    </row>
    <row r="3043" spans="1:21" ht="15.95" hidden="1" customHeight="1" x14ac:dyDescent="0.25">
      <c r="A3043" s="7" t="s">
        <v>6396</v>
      </c>
      <c r="B3043" s="35" t="s">
        <v>6396</v>
      </c>
      <c r="C3043" s="35" t="s">
        <v>6397</v>
      </c>
      <c r="D3043" s="39">
        <v>44077</v>
      </c>
      <c r="E3043" s="39">
        <v>44078</v>
      </c>
      <c r="F3043" s="40">
        <v>30</v>
      </c>
      <c r="G3043" s="30">
        <v>0.25</v>
      </c>
      <c r="H3043" s="29" t="s">
        <v>30</v>
      </c>
      <c r="I3043" s="29" t="s">
        <v>22</v>
      </c>
      <c r="J3043" s="30">
        <v>2.2547000000000001</v>
      </c>
      <c r="K3043" s="30">
        <v>5.07</v>
      </c>
      <c r="L3043" s="30">
        <v>0</v>
      </c>
      <c r="M3043" s="30">
        <v>1.9</v>
      </c>
      <c r="N3043" s="84">
        <v>0.25</v>
      </c>
      <c r="O3043" s="85">
        <v>2.4300000000000002</v>
      </c>
      <c r="P3043" s="86">
        <v>2.2547000000000001</v>
      </c>
      <c r="Q3043" s="87">
        <v>2.4</v>
      </c>
      <c r="R3043" s="88">
        <f t="shared" ref="R3043:R3049" si="166">(P3043-O3043)*100</f>
        <v>-17.53</v>
      </c>
      <c r="S3043" s="88">
        <f t="shared" ref="S3043:S3049" si="167">(P3043-Q3043)*100</f>
        <v>-14.529999999999976</v>
      </c>
      <c r="U3043" s="1" t="str">
        <f>IF(I:I="国家开发银行","国开",IF(I:I="中国进出口银行","口行",IF(I:I="中国农业发展银行","农发","国债")))&amp;IF(G:G&lt;1,"0",G3043)</f>
        <v>口行0</v>
      </c>
    </row>
    <row r="3044" spans="1:21" ht="15.95" hidden="1" customHeight="1" x14ac:dyDescent="0.25">
      <c r="A3044" s="7" t="s">
        <v>6398</v>
      </c>
      <c r="B3044" s="35" t="s">
        <v>6398</v>
      </c>
      <c r="C3044" s="35" t="s">
        <v>6399</v>
      </c>
      <c r="D3044" s="39">
        <v>44077</v>
      </c>
      <c r="E3044" s="39">
        <v>44078</v>
      </c>
      <c r="F3044" s="40">
        <v>50</v>
      </c>
      <c r="G3044" s="30">
        <v>3</v>
      </c>
      <c r="H3044" s="29" t="s">
        <v>12</v>
      </c>
      <c r="I3044" s="29" t="s">
        <v>22</v>
      </c>
      <c r="J3044" s="30">
        <v>3.34</v>
      </c>
      <c r="K3044" s="30">
        <v>4.1900000000000004</v>
      </c>
      <c r="L3044" s="30">
        <v>0</v>
      </c>
      <c r="M3044" s="30">
        <v>3.81</v>
      </c>
      <c r="N3044" s="84">
        <v>2.4487000000000001</v>
      </c>
      <c r="O3044" s="85">
        <v>3.3250000000000002</v>
      </c>
      <c r="P3044" s="86">
        <v>3.3727</v>
      </c>
      <c r="Q3044" s="87">
        <v>3.35</v>
      </c>
      <c r="R3044" s="88">
        <f t="shared" si="166"/>
        <v>4.7699999999999854</v>
      </c>
      <c r="S3044" s="88">
        <f t="shared" si="167"/>
        <v>2.2699999999999942</v>
      </c>
      <c r="U3044" s="1" t="str">
        <f>IF(I:I="国家开发银行","国开",IF(I:I="中国进出口银行","口行",IF(I:I="中国农业发展银行","农发","国债")))&amp;IF(G:G&lt;1,"0",G3044)</f>
        <v>口行3</v>
      </c>
    </row>
    <row r="3045" spans="1:21" ht="15.95" hidden="1" customHeight="1" x14ac:dyDescent="0.25">
      <c r="A3045" s="7" t="s">
        <v>264</v>
      </c>
      <c r="B3045" s="35" t="s">
        <v>6400</v>
      </c>
      <c r="C3045" s="35" t="s">
        <v>6401</v>
      </c>
      <c r="D3045" s="39">
        <v>44077</v>
      </c>
      <c r="E3045" s="39">
        <v>44078</v>
      </c>
      <c r="F3045" s="40">
        <v>50</v>
      </c>
      <c r="G3045" s="30">
        <v>5</v>
      </c>
      <c r="H3045" s="29" t="s">
        <v>12</v>
      </c>
      <c r="I3045" s="29" t="s">
        <v>22</v>
      </c>
      <c r="J3045" s="30">
        <v>3.5794000000000001</v>
      </c>
      <c r="K3045" s="30">
        <v>6.15</v>
      </c>
      <c r="L3045" s="30">
        <v>0</v>
      </c>
      <c r="M3045" s="30">
        <v>9.1999999999999993</v>
      </c>
      <c r="N3045" s="84">
        <f>[1]!b_anal_modidura_cnbd(A3045,D3045-1,1)</f>
        <v>4.0693999999999999</v>
      </c>
      <c r="O3045" s="85">
        <f>[1]!b_anal_yield_cnbd(A3045,D3045-1,1)</f>
        <v>3.5649999999999999</v>
      </c>
      <c r="P3045" s="86">
        <f>IF(U:U="国开1",0.09/N3045+J3045,IF(U:U="国开3",0.14/N3045+J3045,IF(U:U="国开5",0.24/N3045+J3045,IF(U:U="国开7",0.24/N3045+J3045,IF(U:U="国开10",0.29/N3045+J3045,IF(U:U="口行1",0.08/N3045+J3045,IF(U:U="口行2",0.08/N3045+J3045,IF(U:U="口行3",0.08/N3045+J3045,IF(U:U="口行5",0.13/N3045+J3045,IF(U:U="口行7",0.13/N3045+J3045,IF(U:U="口行10",0.18/N3045+J3045,IF(U:U="农发1",0.09/N3045+J3045,IF(U:U="农发2",0.09/N3045+J3045,IF(U:U="农发3",0.09/N3045+J3045,IF(U:U="农发5",0.14/N3045+J3045,IF(U:U="农发7",0.19/N3045+J3045,IF(U:U="农发10",0.19/N3045+J3045,IF(U:U="农发20",0.24/N3045+J3045,IF(U:U="国债1",0.05/N3045+J3045,IF(U:U="国债2",0.05/N3045+J3045,IF(U:U="国债3",0.05/N3045+J3045,IF(U:U="国开0",0,IF(U:U="农发0",0,IF(U:U="国债0",0,IF(U:U="口行0",0,0.1/N3045+J3045)))))))))))))))))))))))))</f>
        <v>3.6113457413869368</v>
      </c>
      <c r="Q3045" s="87">
        <v>3.6</v>
      </c>
      <c r="R3045" s="88">
        <f t="shared" si="166"/>
        <v>4.6345741386936812</v>
      </c>
      <c r="S3045" s="88">
        <f t="shared" si="167"/>
        <v>1.134574138693667</v>
      </c>
      <c r="U3045" s="1" t="str">
        <f>IF(I:I="国家开发银行","国开",IF(I:I="中国进出口银行","口行",IF(I:I="中国农业发展银行","农发","国债")))&amp;IF(G:G&lt;1,"0",G3045)</f>
        <v>口行5</v>
      </c>
    </row>
    <row r="3046" spans="1:21" ht="15.95" hidden="1" customHeight="1" x14ac:dyDescent="0.25">
      <c r="A3046" s="7" t="s">
        <v>388</v>
      </c>
      <c r="B3046" s="35" t="s">
        <v>6409</v>
      </c>
      <c r="C3046" s="35" t="s">
        <v>6402</v>
      </c>
      <c r="D3046" s="39">
        <v>44077</v>
      </c>
      <c r="E3046" s="39">
        <v>44078</v>
      </c>
      <c r="F3046" s="40">
        <v>70</v>
      </c>
      <c r="G3046" s="30">
        <v>10</v>
      </c>
      <c r="H3046" s="29" t="s">
        <v>12</v>
      </c>
      <c r="I3046" s="29" t="s">
        <v>22</v>
      </c>
      <c r="J3046" s="30">
        <v>3.8420000000000001</v>
      </c>
      <c r="K3046" s="30">
        <v>4.24</v>
      </c>
      <c r="L3046" s="30">
        <v>0</v>
      </c>
      <c r="M3046" s="30">
        <v>3.04</v>
      </c>
      <c r="N3046" s="84">
        <f>[1]!b_anal_modidura_cnbd(A3046,D3046-1,1)</f>
        <v>7.9137000000000004</v>
      </c>
      <c r="O3046" s="85">
        <f>[1]!b_anal_yield_cnbd(A3046,D3046-1,1)</f>
        <v>3.8325</v>
      </c>
      <c r="P3046" s="86">
        <f>IF(U:U="国开1",0.09/N3046+J3046,IF(U:U="国开3",0.14/N3046+J3046,IF(U:U="国开5",0.24/N3046+J3046,IF(U:U="国开7",0.24/N3046+J3046,IF(U:U="国开10",0.29/N3046+J3046,IF(U:U="口行1",0.08/N3046+J3046,IF(U:U="口行2",0.08/N3046+J3046,IF(U:U="口行3",0.08/N3046+J3046,IF(U:U="口行5",0.13/N3046+J3046,IF(U:U="口行7",0.13/N3046+J3046,IF(U:U="口行10",0.18/N3046+J3046,IF(U:U="农发1",0.09/N3046+J3046,IF(U:U="农发2",0.09/N3046+J3046,IF(U:U="农发3",0.09/N3046+J3046,IF(U:U="农发5",0.14/N3046+J3046,IF(U:U="农发7",0.19/N3046+J3046,IF(U:U="农发10",0.19/N3046+J3046,IF(U:U="农发20",0.24/N3046+J3046,IF(U:U="国债1",0.05/N3046+J3046,IF(U:U="国债2",0.05/N3046+J3046,IF(U:U="国债3",0.05/N3046+J3046,IF(U:U="国开0",0,IF(U:U="农发0",0,IF(U:U="国债0",0,IF(U:U="口行0",0,0.1/N3046+J3046)))))))))))))))))))))))))</f>
        <v>3.8647453656317525</v>
      </c>
      <c r="Q3046" s="87">
        <v>3.86</v>
      </c>
      <c r="R3046" s="88">
        <f t="shared" si="166"/>
        <v>3.2245365631752509</v>
      </c>
      <c r="S3046" s="88">
        <f t="shared" si="167"/>
        <v>0.47453656317526516</v>
      </c>
      <c r="U3046" s="1" t="str">
        <f>IF(I:I="国家开发银行","国开",IF(I:I="中国进出口银行","口行",IF(I:I="中国农业发展银行","农发","国债")))&amp;IF(G:G&lt;1,"0",G3046)</f>
        <v>口行10</v>
      </c>
    </row>
    <row r="3047" spans="1:21" ht="15.95" hidden="1" customHeight="1" x14ac:dyDescent="0.25">
      <c r="A3047" s="7" t="s">
        <v>717</v>
      </c>
      <c r="B3047" s="35" t="s">
        <v>6403</v>
      </c>
      <c r="C3047" s="35" t="s">
        <v>6404</v>
      </c>
      <c r="D3047" s="39">
        <v>44077</v>
      </c>
      <c r="E3047" s="39">
        <v>44082</v>
      </c>
      <c r="F3047" s="40">
        <v>69.599999999999994</v>
      </c>
      <c r="G3047" s="30">
        <v>1</v>
      </c>
      <c r="H3047" s="29" t="s">
        <v>266</v>
      </c>
      <c r="I3047" s="29" t="s">
        <v>15</v>
      </c>
      <c r="J3047" s="30">
        <v>2.6246999999999998</v>
      </c>
      <c r="K3047" s="30">
        <v>4.25</v>
      </c>
      <c r="L3047" s="30">
        <v>0</v>
      </c>
      <c r="M3047" s="30">
        <v>1.52</v>
      </c>
      <c r="N3047" s="84">
        <f>[1]!b_anal_modidura_cnbd(A3047,D3047-1,1)</f>
        <v>0.69610000000000005</v>
      </c>
      <c r="O3047" s="85">
        <f>[1]!b_anal_yield_cnbd(A3047,D3047-1,1)</f>
        <v>2.7383999999999999</v>
      </c>
      <c r="P3047" s="86">
        <f>IF(U:U="国开1",0.09/N3047+J3047,IF(U:U="国开3",0.14/N3047+J3047,IF(U:U="国开5",0.24/N3047+J3047,IF(U:U="国开7",0.24/N3047+J3047,IF(U:U="国开10",0.29/N3047+J3047,IF(U:U="口行1",0.08/N3047+J3047,IF(U:U="口行2",0.08/N3047+J3047,IF(U:U="口行3",0.08/N3047+J3047,IF(U:U="口行5",0.13/N3047+J3047,IF(U:U="口行7",0.13/N3047+J3047,IF(U:U="口行10",0.18/N3047+J3047,IF(U:U="农发1",0.09/N3047+J3047,IF(U:U="农发2",0.09/N3047+J3047,IF(U:U="农发3",0.09/N3047+J3047,IF(U:U="农发5",0.14/N3047+J3047,IF(U:U="农发7",0.19/N3047+J3047,IF(U:U="农发10",0.19/N3047+J3047,IF(U:U="农发20",0.24/N3047+J3047,IF(U:U="国债1",0.05/N3047+J3047,IF(U:U="国债2",0.05/N3047+J3047,IF(U:U="国债3",0.05/N3047+J3047,IF(U:U="国开0",0,IF(U:U="农发0",0,IF(U:U="国债0",0,IF(U:U="口行0",0,0.1/N3047+J3047)))))))))))))))))))))))))</f>
        <v>2.7539917684240769</v>
      </c>
      <c r="Q3047" s="87">
        <v>2.77</v>
      </c>
      <c r="R3047" s="88">
        <f t="shared" si="166"/>
        <v>1.5591768424076946</v>
      </c>
      <c r="S3047" s="88">
        <f t="shared" si="167"/>
        <v>-1.6008231575923126</v>
      </c>
      <c r="U3047" s="1" t="str">
        <f>IF(I:I="国家开发银行","国开",IF(I:I="中国进出口银行","口行",IF(I:I="中国农业发展银行","农发","国债")))&amp;IF(G:G&lt;1,"0",G3047)</f>
        <v>国开1</v>
      </c>
    </row>
    <row r="3048" spans="1:21" ht="15.95" hidden="1" customHeight="1" x14ac:dyDescent="0.25">
      <c r="A3048" s="7" t="s">
        <v>1284</v>
      </c>
      <c r="B3048" s="35" t="s">
        <v>6405</v>
      </c>
      <c r="C3048" s="35" t="s">
        <v>6406</v>
      </c>
      <c r="D3048" s="39">
        <v>44077</v>
      </c>
      <c r="E3048" s="39">
        <v>44082</v>
      </c>
      <c r="F3048" s="40">
        <v>61</v>
      </c>
      <c r="G3048" s="30">
        <v>5</v>
      </c>
      <c r="H3048" s="29" t="s">
        <v>12</v>
      </c>
      <c r="I3048" s="29" t="s">
        <v>15</v>
      </c>
      <c r="J3048" s="30">
        <v>3.4731999999999998</v>
      </c>
      <c r="K3048" s="82">
        <v>7.91</v>
      </c>
      <c r="L3048" s="30">
        <v>0</v>
      </c>
      <c r="M3048" s="30">
        <v>76</v>
      </c>
      <c r="N3048" s="84">
        <f>[1]!b_anal_modidura_cnbd(A3048,D3048-1,1)</f>
        <v>4.3939000000000004</v>
      </c>
      <c r="O3048" s="85">
        <f>[1]!b_anal_yield_cnbd(A3048,D3048-1,1)</f>
        <v>3.52</v>
      </c>
      <c r="P3048" s="86">
        <f>IF(U:U="国开1",0.09/N3048+J3048,IF(U:U="国开3",0.14/N3048+J3048,IF(U:U="国开5",0.24/N3048+J3048,IF(U:U="国开7",0.24/N3048+J3048,IF(U:U="国开10",0.29/N3048+J3048,IF(U:U="口行1",0.08/N3048+J3048,IF(U:U="口行2",0.08/N3048+J3048,IF(U:U="口行3",0.08/N3048+J3048,IF(U:U="口行5",0.13/N3048+J3048,IF(U:U="口行7",0.13/N3048+J3048,IF(U:U="口行10",0.18/N3048+J3048,IF(U:U="农发1",0.09/N3048+J3048,IF(U:U="农发2",0.09/N3048+J3048,IF(U:U="农发3",0.09/N3048+J3048,IF(U:U="农发5",0.14/N3048+J3048,IF(U:U="农发7",0.19/N3048+J3048,IF(U:U="农发10",0.19/N3048+J3048,IF(U:U="农发20",0.24/N3048+J3048,IF(U:U="国债1",0.05/N3048+J3048,IF(U:U="国债2",0.05/N3048+J3048,IF(U:U="国债3",0.05/N3048+J3048,IF(U:U="国开0",0,IF(U:U="农发0",0,IF(U:U="国债0",0,IF(U:U="口行0",0,0.1/N3048+J3048)))))))))))))))))))))))))</f>
        <v>3.5278211793622978</v>
      </c>
      <c r="Q3048" s="87">
        <v>3.53</v>
      </c>
      <c r="R3048" s="88">
        <f t="shared" si="166"/>
        <v>0.78211793622977588</v>
      </c>
      <c r="S3048" s="88">
        <f t="shared" si="167"/>
        <v>-0.21788206377020281</v>
      </c>
      <c r="U3048" s="1" t="str">
        <f>IF(I:I="国家开发银行","国开",IF(I:I="中国进出口银行","口行",IF(I:I="中国农业发展银行","农发","国债")))&amp;IF(G:G&lt;1,"0",G3048)</f>
        <v>国开5</v>
      </c>
    </row>
    <row r="3049" spans="1:21" ht="15.95" hidden="1" customHeight="1" x14ac:dyDescent="0.25">
      <c r="A3049" s="7" t="s">
        <v>1106</v>
      </c>
      <c r="B3049" s="35" t="s">
        <v>6407</v>
      </c>
      <c r="C3049" s="35" t="s">
        <v>6408</v>
      </c>
      <c r="D3049" s="39">
        <v>44077</v>
      </c>
      <c r="E3049" s="39">
        <v>44082</v>
      </c>
      <c r="F3049" s="40">
        <v>170.5</v>
      </c>
      <c r="G3049" s="30">
        <v>10</v>
      </c>
      <c r="H3049" s="29" t="s">
        <v>12</v>
      </c>
      <c r="I3049" s="29" t="s">
        <v>15</v>
      </c>
      <c r="J3049" s="30">
        <v>3.6282999999999999</v>
      </c>
      <c r="K3049" s="82">
        <v>4</v>
      </c>
      <c r="L3049" s="30">
        <v>0</v>
      </c>
      <c r="M3049" s="30">
        <v>5.09</v>
      </c>
      <c r="N3049" s="84">
        <f>[1]!b_anal_modidura_cnbd(A3049,D3049-1,1)</f>
        <v>8.2070000000000007</v>
      </c>
      <c r="O3049" s="85">
        <f>[1]!b_anal_yield_cnbd(A3049,D3049-1,1)</f>
        <v>3.6699000000000002</v>
      </c>
      <c r="P3049" s="86">
        <f>IF(U:U="国开1",0.09/N3049+J3049,IF(U:U="国开3",0.14/N3049+J3049,IF(U:U="国开5",0.24/N3049+J3049,IF(U:U="国开7",0.24/N3049+J3049,IF(U:U="国开10",0.29/N3049+J3049,IF(U:U="口行1",0.08/N3049+J3049,IF(U:U="口行2",0.08/N3049+J3049,IF(U:U="口行3",0.08/N3049+J3049,IF(U:U="口行5",0.13/N3049+J3049,IF(U:U="口行7",0.13/N3049+J3049,IF(U:U="口行10",0.18/N3049+J3049,IF(U:U="农发1",0.09/N3049+J3049,IF(U:U="农发2",0.09/N3049+J3049,IF(U:U="农发3",0.09/N3049+J3049,IF(U:U="农发5",0.14/N3049+J3049,IF(U:U="农发7",0.19/N3049+J3049,IF(U:U="农发10",0.19/N3049+J3049,IF(U:U="农发20",0.24/N3049+J3049,IF(U:U="国债1",0.05/N3049+J3049,IF(U:U="国债2",0.05/N3049+J3049,IF(U:U="国债3",0.05/N3049+J3049,IF(U:U="国开0",0,IF(U:U="农发0",0,IF(U:U="国债0",0,IF(U:U="口行0",0,0.1/N3049+J3049)))))))))))))))))))))))))</f>
        <v>3.6636356890459361</v>
      </c>
      <c r="Q3049" s="87">
        <v>3.6625000000000001</v>
      </c>
      <c r="R3049" s="88">
        <f t="shared" si="166"/>
        <v>-0.62643109540641007</v>
      </c>
      <c r="S3049" s="88">
        <f t="shared" si="167"/>
        <v>0.11356890459359725</v>
      </c>
      <c r="U3049" s="1" t="str">
        <f>IF(I:I="国家开发银行","国开",IF(I:I="中国进出口银行","口行",IF(I:I="中国农业发展银行","农发","国债")))&amp;IF(G:G&lt;1,"0",G3049)</f>
        <v>国开10</v>
      </c>
    </row>
    <row r="3050" spans="1:21" ht="15.95" hidden="1" customHeight="1" x14ac:dyDescent="0.25">
      <c r="A3050" s="7" t="s">
        <v>1389</v>
      </c>
      <c r="B3050" s="35" t="s">
        <v>6410</v>
      </c>
      <c r="C3050" s="35" t="s">
        <v>6411</v>
      </c>
      <c r="D3050" s="39">
        <v>44078</v>
      </c>
      <c r="E3050" s="39">
        <v>44081</v>
      </c>
      <c r="F3050" s="40">
        <v>70</v>
      </c>
      <c r="G3050" s="30">
        <v>1</v>
      </c>
      <c r="H3050" s="29" t="s">
        <v>266</v>
      </c>
      <c r="I3050" s="29" t="s">
        <v>22</v>
      </c>
      <c r="J3050" s="30">
        <v>2.7143000000000002</v>
      </c>
      <c r="K3050" s="30">
        <v>2.1800000000000002</v>
      </c>
      <c r="L3050" s="30">
        <v>0</v>
      </c>
      <c r="M3050" s="30">
        <v>1.1200000000000001</v>
      </c>
      <c r="N3050" s="84">
        <f>[1]!b_anal_modidura_cnbd(A3050,D3050-1,1)</f>
        <v>0.87419999999999998</v>
      </c>
      <c r="O3050" s="85">
        <f>[1]!b_anal_yield_cnbd(A3050,D3050-1,1)</f>
        <v>2.7744</v>
      </c>
      <c r="P3050" s="86">
        <f>IF(U:U="国开1",0.09/N3050+J3050,IF(U:U="国开3",0.14/N3050+J3050,IF(U:U="国开5",0.24/N3050+J3050,IF(U:U="国开7",0.24/N3050+J3050,IF(U:U="国开10",0.29/N3050+J3050,IF(U:U="口行1",0.08/N3050+J3050,IF(U:U="口行2",0.08/N3050+J3050,IF(U:U="口行3",0.08/N3050+J3050,IF(U:U="口行5",0.13/N3050+J3050,IF(U:U="口行7",0.13/N3050+J3050,IF(U:U="口行10",0.18/N3050+J3050,IF(U:U="农发1",0.09/N3050+J3050,IF(U:U="农发2",0.09/N3050+J3050,IF(U:U="农发3",0.09/N3050+J3050,IF(U:U="农发5",0.14/N3050+J3050,IF(U:U="农发7",0.19/N3050+J3050,IF(U:U="农发10",0.19/N3050+J3050,IF(U:U="农发20",0.24/N3050+J3050,IF(U:U="国债1",0.05/N3050+J3050,IF(U:U="国债2",0.05/N3050+J3050,IF(U:U="国债3",0.05/N3050+J3050,IF(U:U="国开0",0,IF(U:U="农发0",0,IF(U:U="国债0",0,IF(U:U="口行0",0,0.1/N3050+J3050)))))))))))))))))))))))))</f>
        <v>2.8058122397620684</v>
      </c>
      <c r="Q3050" s="87">
        <v>2.8</v>
      </c>
      <c r="R3050" s="88">
        <f t="shared" ref="R3050:R3056" si="168">(P3050-O3050)*100</f>
        <v>3.1412239762068417</v>
      </c>
      <c r="S3050" s="88">
        <f t="shared" ref="S3050:S3056" si="169">(P3050-Q3050)*100</f>
        <v>0.58122397620685717</v>
      </c>
      <c r="U3050" s="1" t="str">
        <f>IF(I:I="国家开发银行","国开",IF(I:I="中国进出口银行","口行",IF(I:I="中国农业发展银行","农发","国债")))&amp;IF(G:G&lt;1,"0",G3050)</f>
        <v>口行1</v>
      </c>
    </row>
    <row r="3051" spans="1:21" ht="15.95" hidden="1" customHeight="1" x14ac:dyDescent="0.25">
      <c r="A3051" s="7" t="s">
        <v>6223</v>
      </c>
      <c r="B3051" s="35" t="s">
        <v>6412</v>
      </c>
      <c r="C3051" s="35" t="s">
        <v>6413</v>
      </c>
      <c r="D3051" s="39">
        <v>44078</v>
      </c>
      <c r="E3051" s="39">
        <v>44081</v>
      </c>
      <c r="F3051" s="40">
        <v>60</v>
      </c>
      <c r="G3051" s="30">
        <v>2</v>
      </c>
      <c r="H3051" s="29" t="s">
        <v>12</v>
      </c>
      <c r="I3051" s="29" t="s">
        <v>22</v>
      </c>
      <c r="J3051" s="30">
        <v>3.2403</v>
      </c>
      <c r="K3051" s="30">
        <v>2.96</v>
      </c>
      <c r="L3051" s="30">
        <v>0</v>
      </c>
      <c r="M3051" s="30">
        <v>7.18</v>
      </c>
      <c r="N3051" s="84">
        <f>[1]!b_anal_modidura_cnbd(A3051,D3051-1,1)</f>
        <v>1.8456999999999999</v>
      </c>
      <c r="O3051" s="85">
        <f>[1]!b_anal_yield_cnbd(A3051,D3051-1,1)</f>
        <v>3.24</v>
      </c>
      <c r="P3051" s="86">
        <f>IF(U:U="国开1",0.09/N3051+J3051,IF(U:U="国开3",0.14/N3051+J3051,IF(U:U="国开5",0.24/N3051+J3051,IF(U:U="国开7",0.24/N3051+J3051,IF(U:U="国开10",0.29/N3051+J3051,IF(U:U="口行1",0.08/N3051+J3051,IF(U:U="口行2",0.08/N3051+J3051,IF(U:U="口行3",0.08/N3051+J3051,IF(U:U="口行5",0.13/N3051+J3051,IF(U:U="口行7",0.13/N3051+J3051,IF(U:U="口行10",0.18/N3051+J3051,IF(U:U="农发1",0.09/N3051+J3051,IF(U:U="农发2",0.09/N3051+J3051,IF(U:U="农发3",0.09/N3051+J3051,IF(U:U="农发5",0.14/N3051+J3051,IF(U:U="农发7",0.19/N3051+J3051,IF(U:U="农发10",0.19/N3051+J3051,IF(U:U="农发20",0.24/N3051+J3051,IF(U:U="国债1",0.05/N3051+J3051,IF(U:U="国债2",0.05/N3051+J3051,IF(U:U="国债3",0.05/N3051+J3051,IF(U:U="国开0",0,IF(U:U="农发0",0,IF(U:U="国债0",0,IF(U:U="口行0",0,0.1/N3051+J3051)))))))))))))))))))))))))</f>
        <v>3.2836439887305628</v>
      </c>
      <c r="Q3051" s="87">
        <v>3.26</v>
      </c>
      <c r="R3051" s="88">
        <f t="shared" si="168"/>
        <v>4.3643988730562633</v>
      </c>
      <c r="S3051" s="88">
        <f t="shared" si="169"/>
        <v>2.3643988730563059</v>
      </c>
      <c r="U3051" s="1" t="str">
        <f>IF(I:I="国家开发银行","国开",IF(I:I="中国进出口银行","口行",IF(I:I="中国农业发展银行","农发","国债")))&amp;IF(G:G&lt;1,"0",G3051)</f>
        <v>口行2</v>
      </c>
    </row>
    <row r="3052" spans="1:21" ht="15.95" hidden="1" customHeight="1" x14ac:dyDescent="0.25">
      <c r="A3052" s="7" t="s">
        <v>6414</v>
      </c>
      <c r="B3052" s="35" t="s">
        <v>6414</v>
      </c>
      <c r="C3052" s="35" t="s">
        <v>6415</v>
      </c>
      <c r="D3052" s="39">
        <v>44078</v>
      </c>
      <c r="E3052" s="39">
        <v>44081</v>
      </c>
      <c r="F3052" s="40">
        <v>400</v>
      </c>
      <c r="G3052" s="30">
        <v>0.24929999999999999</v>
      </c>
      <c r="H3052" s="29" t="s">
        <v>30</v>
      </c>
      <c r="I3052" s="29" t="s">
        <v>31</v>
      </c>
      <c r="J3052" s="30">
        <v>2.3062999999999998</v>
      </c>
      <c r="K3052" s="30">
        <v>2.34</v>
      </c>
      <c r="L3052" s="30">
        <v>2.3967999999999998</v>
      </c>
      <c r="M3052" s="30">
        <v>26.41</v>
      </c>
      <c r="N3052" s="84">
        <v>0.24</v>
      </c>
      <c r="O3052" s="85">
        <v>2.27</v>
      </c>
      <c r="P3052" s="86">
        <v>2.3967999999999998</v>
      </c>
      <c r="Q3052" s="87">
        <v>2.27</v>
      </c>
      <c r="R3052" s="88">
        <f t="shared" si="168"/>
        <v>12.67999999999998</v>
      </c>
      <c r="S3052" s="88">
        <f t="shared" si="169"/>
        <v>12.67999999999998</v>
      </c>
      <c r="U3052" s="1" t="str">
        <f>IF(I:I="国家开发银行","国开",IF(I:I="中国进出口银行","口行",IF(I:I="中国农业发展银行","农发","国债")))&amp;IF(G:G&lt;1,"0",G3052)</f>
        <v>国债0</v>
      </c>
    </row>
    <row r="3053" spans="1:21" ht="15.95" hidden="1" customHeight="1" x14ac:dyDescent="0.25">
      <c r="A3053" s="7" t="s">
        <v>6416</v>
      </c>
      <c r="B3053" s="35" t="s">
        <v>6416</v>
      </c>
      <c r="C3053" s="35" t="s">
        <v>6417</v>
      </c>
      <c r="D3053" s="39">
        <v>44078</v>
      </c>
      <c r="E3053" s="39">
        <v>44081</v>
      </c>
      <c r="F3053" s="40">
        <v>400</v>
      </c>
      <c r="G3053" s="30">
        <v>0.49859999999999999</v>
      </c>
      <c r="H3053" s="29" t="s">
        <v>38</v>
      </c>
      <c r="I3053" s="29" t="s">
        <v>31</v>
      </c>
      <c r="J3053" s="30">
        <v>2.6069</v>
      </c>
      <c r="K3053" s="82">
        <v>2.5099999999999998</v>
      </c>
      <c r="L3053" s="30">
        <v>2.7033</v>
      </c>
      <c r="M3053" s="30">
        <v>9.19</v>
      </c>
      <c r="N3053" s="84">
        <v>0.4</v>
      </c>
      <c r="O3053" s="85">
        <v>2.5001000000000002</v>
      </c>
      <c r="P3053" s="86">
        <v>2.7033</v>
      </c>
      <c r="Q3053" s="87">
        <v>2.5299999999999998</v>
      </c>
      <c r="R3053" s="88">
        <f t="shared" si="168"/>
        <v>20.319999999999983</v>
      </c>
      <c r="S3053" s="88">
        <f t="shared" si="169"/>
        <v>17.330000000000023</v>
      </c>
      <c r="U3053" s="1" t="str">
        <f>IF(I:I="国家开发银行","国开",IF(I:I="中国进出口银行","口行",IF(I:I="中国农业发展银行","农发","国债")))&amp;IF(G:G&lt;1,"0",G3053)</f>
        <v>国债0</v>
      </c>
    </row>
    <row r="3054" spans="1:21" ht="15.95" hidden="1" customHeight="1" x14ac:dyDescent="0.25">
      <c r="A3054" s="7" t="s">
        <v>6171</v>
      </c>
      <c r="B3054" s="35" t="s">
        <v>6418</v>
      </c>
      <c r="C3054" s="35" t="s">
        <v>6419</v>
      </c>
      <c r="D3054" s="39">
        <v>44081</v>
      </c>
      <c r="E3054" s="39">
        <v>44083</v>
      </c>
      <c r="F3054" s="40">
        <v>20</v>
      </c>
      <c r="G3054" s="30">
        <v>3</v>
      </c>
      <c r="H3054" s="29" t="s">
        <v>12</v>
      </c>
      <c r="I3054" s="29" t="s">
        <v>41</v>
      </c>
      <c r="J3054" s="30">
        <v>3.3311999999999999</v>
      </c>
      <c r="K3054" s="82">
        <v>9.81</v>
      </c>
      <c r="L3054" s="30">
        <v>0</v>
      </c>
      <c r="M3054" s="30">
        <v>6.25</v>
      </c>
      <c r="N3054" s="84">
        <f>[1]!b_anal_modidura_cnbd(A3054,D3054-3,1)</f>
        <v>2.7372999999999998</v>
      </c>
      <c r="O3054" s="85">
        <f>[1]!b_anal_yield_cnbd(A3054,D3054-3,1)</f>
        <v>3.3593000000000002</v>
      </c>
      <c r="P3054" s="86">
        <f>IF(U:U="国开1",0.09/N3054+J3054,IF(U:U="国开3",0.14/N3054+J3054,IF(U:U="国开5",0.24/N3054+J3054,IF(U:U="国开7",0.24/N3054+J3054,IF(U:U="国开10",0.29/N3054+J3054,IF(U:U="口行1",0.08/N3054+J3054,IF(U:U="口行2",0.08/N3054+J3054,IF(U:U="口行3",0.08/N3054+J3054,IF(U:U="口行5",0.13/N3054+J3054,IF(U:U="口行7",0.13/N3054+J3054,IF(U:U="口行10",0.18/N3054+J3054,IF(U:U="农发1",0.09/N3054+J3054,IF(U:U="农发2",0.09/N3054+J3054,IF(U:U="农发3",0.09/N3054+J3054,IF(U:U="农发5",0.14/N3054+J3054,IF(U:U="农发7",0.19/N3054+J3054,IF(U:U="农发10",0.19/N3054+J3054,IF(U:U="农发20",0.24/N3054+J3054,IF(U:U="国债1",0.05/N3054+J3054,IF(U:U="国债2",0.05/N3054+J3054,IF(U:U="国债3",0.05/N3054+J3054,IF(U:U="国开0",0,IF(U:U="农发0",0,IF(U:U="国债0",0,IF(U:U="口行0",0,0.1/N3054+J3054)))))))))))))))))))))))))</f>
        <v>3.3640791144558504</v>
      </c>
      <c r="Q3054" s="87">
        <v>3.4</v>
      </c>
      <c r="R3054" s="88">
        <f t="shared" si="168"/>
        <v>0.47791144558502197</v>
      </c>
      <c r="S3054" s="88">
        <f t="shared" si="169"/>
        <v>-3.5920885544149517</v>
      </c>
      <c r="U3054" s="1" t="str">
        <f>IF(I:I="国家开发银行","国开",IF(I:I="中国进出口银行","口行",IF(I:I="中国农业发展银行","农发","国债")))&amp;IF(G:G&lt;1,"0",G3054)</f>
        <v>农发3</v>
      </c>
    </row>
    <row r="3055" spans="1:21" ht="15.95" hidden="1" customHeight="1" x14ac:dyDescent="0.25">
      <c r="A3055" s="123" t="s">
        <v>579</v>
      </c>
      <c r="B3055" s="35" t="s">
        <v>6420</v>
      </c>
      <c r="C3055" s="35" t="s">
        <v>6421</v>
      </c>
      <c r="D3055" s="39">
        <v>44081</v>
      </c>
      <c r="E3055" s="39">
        <v>44083</v>
      </c>
      <c r="F3055" s="40">
        <v>60</v>
      </c>
      <c r="G3055" s="30">
        <v>5</v>
      </c>
      <c r="H3055" s="29" t="s">
        <v>12</v>
      </c>
      <c r="I3055" s="29" t="s">
        <v>41</v>
      </c>
      <c r="J3055" s="30">
        <v>3.6061000000000001</v>
      </c>
      <c r="K3055" s="124">
        <v>4.74</v>
      </c>
      <c r="L3055" s="30">
        <v>0</v>
      </c>
      <c r="M3055" s="30">
        <v>2.71</v>
      </c>
      <c r="N3055" s="84">
        <f>[1]!b_anal_modidura_cnbd(A3055,D3055-3,1)</f>
        <v>4.2538</v>
      </c>
      <c r="O3055" s="85">
        <f>[1]!b_anal_yield_cnbd(A3055,D3055-3,1)</f>
        <v>3.5977000000000001</v>
      </c>
      <c r="P3055" s="86">
        <f>IF(U:U="国开1",0.09/N3055+J3055,IF(U:U="国开3",0.14/N3055+J3055,IF(U:U="国开5",0.24/N3055+J3055,IF(U:U="国开7",0.24/N3055+J3055,IF(U:U="国开10",0.29/N3055+J3055,IF(U:U="口行1",0.08/N3055+J3055,IF(U:U="口行2",0.08/N3055+J3055,IF(U:U="口行3",0.08/N3055+J3055,IF(U:U="口行5",0.13/N3055+J3055,IF(U:U="口行7",0.13/N3055+J3055,IF(U:U="口行10",0.18/N3055+J3055,IF(U:U="农发1",0.09/N3055+J3055,IF(U:U="农发2",0.09/N3055+J3055,IF(U:U="农发3",0.09/N3055+J3055,IF(U:U="农发5",0.14/N3055+J3055,IF(U:U="农发7",0.19/N3055+J3055,IF(U:U="农发10",0.19/N3055+J3055,IF(U:U="农发20",0.24/N3055+J3055,IF(U:U="国债1",0.05/N3055+J3055,IF(U:U="国债2",0.05/N3055+J3055,IF(U:U="国债3",0.05/N3055+J3055,IF(U:U="国开0",0,IF(U:U="农发0",0,IF(U:U="国债0",0,IF(U:U="口行0",0,0.1/N3055+J3055)))))))))))))))))))))))))</f>
        <v>3.6390117494945695</v>
      </c>
      <c r="Q3055" s="87">
        <v>3.64</v>
      </c>
      <c r="R3055" s="88">
        <f t="shared" si="168"/>
        <v>4.1311749494569394</v>
      </c>
      <c r="S3055" s="88">
        <f t="shared" si="169"/>
        <v>-9.882505054306101E-2</v>
      </c>
      <c r="U3055" s="1" t="str">
        <f>IF(I:I="国家开发银行","国开",IF(I:I="中国进出口银行","口行",IF(I:I="中国农业发展银行","农发","国债")))&amp;IF(G:G&lt;1,"0",G3055)</f>
        <v>农发5</v>
      </c>
    </row>
    <row r="3056" spans="1:21" ht="15.95" hidden="1" customHeight="1" x14ac:dyDescent="0.25">
      <c r="A3056" s="123" t="s">
        <v>1329</v>
      </c>
      <c r="B3056" s="35" t="s">
        <v>6422</v>
      </c>
      <c r="C3056" s="35" t="s">
        <v>6423</v>
      </c>
      <c r="D3056" s="39">
        <v>44081</v>
      </c>
      <c r="E3056" s="39">
        <v>44083</v>
      </c>
      <c r="F3056" s="40">
        <v>20</v>
      </c>
      <c r="G3056" s="30">
        <v>10</v>
      </c>
      <c r="H3056" s="29" t="s">
        <v>6424</v>
      </c>
      <c r="I3056" s="29" t="s">
        <v>41</v>
      </c>
      <c r="J3056" s="30">
        <v>3.5573999999999999</v>
      </c>
      <c r="K3056" s="124">
        <v>7.86</v>
      </c>
      <c r="L3056" s="30">
        <v>0</v>
      </c>
      <c r="M3056" s="30">
        <v>1.47</v>
      </c>
      <c r="N3056" s="84">
        <f>[1]!b_anal_modidura_cnbd(A3056,D3056-3,1)</f>
        <v>5.7545000000000002</v>
      </c>
      <c r="O3056" s="85">
        <f>[1]!b_anal_yield_cnbd(A3056,D3056-3,1)</f>
        <v>3.5853999999999999</v>
      </c>
      <c r="P3056" s="86">
        <f>IF(U:U="国开1",0.09/N3056+J3056,IF(U:U="国开3",0.14/N3056+J3056,IF(U:U="国开5",0.24/N3056+J3056,IF(U:U="国开7",0.24/N3056+J3056,IF(U:U="国开10",0.29/N3056+J3056,IF(U:U="口行1",0.08/N3056+J3056,IF(U:U="口行2",0.08/N3056+J3056,IF(U:U="口行3",0.08/N3056+J3056,IF(U:U="口行5",0.13/N3056+J3056,IF(U:U="口行7",0.13/N3056+J3056,IF(U:U="口行10",0.18/N3056+J3056,IF(U:U="农发1",0.09/N3056+J3056,IF(U:U="农发2",0.09/N3056+J3056,IF(U:U="农发3",0.09/N3056+J3056,IF(U:U="农发5",0.14/N3056+J3056,IF(U:U="农发7",0.19/N3056+J3056,IF(U:U="农发10",0.19/N3056+J3056,IF(U:U="农发20",0.24/N3056+J3056,IF(U:U="国债1",0.05/N3056+J3056,IF(U:U="国债2",0.05/N3056+J3056,IF(U:U="国债3",0.05/N3056+J3056,IF(U:U="国开0",0,IF(U:U="农发0",0,IF(U:U="国债0",0,IF(U:U="口行0",0,0.1/N3056+J3056)))))))))))))))))))))))))</f>
        <v>3.5904176383699711</v>
      </c>
      <c r="Q3056" s="87">
        <v>3.6</v>
      </c>
      <c r="R3056" s="88">
        <f t="shared" si="168"/>
        <v>0.50176383699711558</v>
      </c>
      <c r="S3056" s="88">
        <f t="shared" si="169"/>
        <v>-0.95823616300290126</v>
      </c>
      <c r="U3056" s="1" t="str">
        <f>IF(I:I="国家开发银行","国开",IF(I:I="中国进出口银行","口行",IF(I:I="中国农业发展银行","农发","国债")))&amp;IF(G:G&lt;1,"0",G3056)</f>
        <v>农发10</v>
      </c>
    </row>
    <row r="3057" spans="1:21" ht="15.95" hidden="1" customHeight="1" x14ac:dyDescent="0.25">
      <c r="A3057" s="123" t="s">
        <v>6178</v>
      </c>
      <c r="B3057" s="35" t="s">
        <v>6425</v>
      </c>
      <c r="C3057" s="35" t="s">
        <v>6426</v>
      </c>
      <c r="D3057" s="39">
        <v>44082</v>
      </c>
      <c r="E3057" s="39">
        <v>44084</v>
      </c>
      <c r="F3057" s="40">
        <v>70</v>
      </c>
      <c r="G3057" s="30">
        <v>3</v>
      </c>
      <c r="H3057" s="29" t="s">
        <v>12</v>
      </c>
      <c r="I3057" s="29" t="s">
        <v>15</v>
      </c>
      <c r="J3057" s="30">
        <v>3.2988</v>
      </c>
      <c r="K3057" s="124">
        <v>5.14</v>
      </c>
      <c r="L3057" s="30">
        <v>0</v>
      </c>
      <c r="M3057" s="30">
        <v>10.7</v>
      </c>
      <c r="N3057" s="84">
        <f>[1]!b_anal_modidura_cnbd(A3057,D3057-1,1)</f>
        <v>2.7357999999999998</v>
      </c>
      <c r="O3057" s="85">
        <f>[1]!b_anal_yield_cnbd(A3057,D3057-1,1)</f>
        <v>3.37</v>
      </c>
      <c r="P3057" s="86">
        <f>IF(U:U="国开1",0.09/N3057+J3057,IF(U:U="国开3",0.14/N3057+J3057,IF(U:U="国开5",0.24/N3057+J3057,IF(U:U="国开7",0.24/N3057+J3057,IF(U:U="国开10",0.29/N3057+J3057,IF(U:U="口行1",0.08/N3057+J3057,IF(U:U="口行2",0.08/N3057+J3057,IF(U:U="口行3",0.08/N3057+J3057,IF(U:U="口行5",0.13/N3057+J3057,IF(U:U="口行7",0.13/N3057+J3057,IF(U:U="口行10",0.18/N3057+J3057,IF(U:U="农发1",0.09/N3057+J3057,IF(U:U="农发2",0.09/N3057+J3057,IF(U:U="农发3",0.09/N3057+J3057,IF(U:U="农发5",0.14/N3057+J3057,IF(U:U="农发7",0.19/N3057+J3057,IF(U:U="农发10",0.19/N3057+J3057,IF(U:U="农发20",0.24/N3057+J3057,IF(U:U="国债1",0.05/N3057+J3057,IF(U:U="国债2",0.05/N3057+J3057,IF(U:U="国债3",0.05/N3057+J3057,IF(U:U="国开0",0,IF(U:U="农发0",0,IF(U:U="国债0",0,IF(U:U="口行0",0,0.1/N3057+J3057)))))))))))))))))))))))))</f>
        <v>3.3499733313838731</v>
      </c>
      <c r="Q3057" s="87">
        <v>3.37</v>
      </c>
      <c r="R3057" s="88">
        <f t="shared" ref="R3057:R3062" si="170">(P3057-O3057)*100</f>
        <v>-2.0026668616127008</v>
      </c>
      <c r="S3057" s="88">
        <f t="shared" ref="S3057:S3062" si="171">(P3057-Q3057)*100</f>
        <v>-2.0026668616127008</v>
      </c>
      <c r="U3057" s="1" t="str">
        <f>IF(I:I="国家开发银行","国开",IF(I:I="中国进出口银行","口行",IF(I:I="中国农业发展银行","农发","国债")))&amp;IF(G:G&lt;1,"0",G3057)</f>
        <v>国开3</v>
      </c>
    </row>
    <row r="3058" spans="1:21" ht="15.95" hidden="1" customHeight="1" x14ac:dyDescent="0.25">
      <c r="A3058" s="123" t="s">
        <v>1135</v>
      </c>
      <c r="B3058" s="35" t="s">
        <v>6427</v>
      </c>
      <c r="C3058" s="35" t="s">
        <v>6428</v>
      </c>
      <c r="D3058" s="39">
        <v>44082</v>
      </c>
      <c r="E3058" s="39">
        <v>44084</v>
      </c>
      <c r="F3058" s="40">
        <v>50</v>
      </c>
      <c r="G3058" s="30">
        <v>5</v>
      </c>
      <c r="H3058" s="29" t="s">
        <v>12</v>
      </c>
      <c r="I3058" s="29" t="s">
        <v>15</v>
      </c>
      <c r="J3058" s="30">
        <v>3.4769999999999999</v>
      </c>
      <c r="K3058" s="124">
        <v>7.41</v>
      </c>
      <c r="L3058" s="30">
        <v>0</v>
      </c>
      <c r="M3058" s="30">
        <v>2.36</v>
      </c>
      <c r="N3058" s="84">
        <f>[1]!b_anal_modidura_cnbd(A3058,D3058-1,1)</f>
        <v>4.3550000000000004</v>
      </c>
      <c r="O3058" s="85">
        <f>[1]!b_anal_yield_cnbd(A3058,D3058-1,1)</f>
        <v>3.58</v>
      </c>
      <c r="P3058" s="86">
        <f>IF(U:U="国开1",0.09/N3058+J3058,IF(U:U="国开3",0.14/N3058+J3058,IF(U:U="国开5",0.24/N3058+J3058,IF(U:U="国开7",0.24/N3058+J3058,IF(U:U="国开10",0.29/N3058+J3058,IF(U:U="口行1",0.08/N3058+J3058,IF(U:U="口行2",0.08/N3058+J3058,IF(U:U="口行3",0.08/N3058+J3058,IF(U:U="口行5",0.13/N3058+J3058,IF(U:U="口行7",0.13/N3058+J3058,IF(U:U="口行10",0.18/N3058+J3058,IF(U:U="农发1",0.09/N3058+J3058,IF(U:U="农发2",0.09/N3058+J3058,IF(U:U="农发3",0.09/N3058+J3058,IF(U:U="农发5",0.14/N3058+J3058,IF(U:U="农发7",0.19/N3058+J3058,IF(U:U="农发10",0.19/N3058+J3058,IF(U:U="农发20",0.24/N3058+J3058,IF(U:U="国债1",0.05/N3058+J3058,IF(U:U="国债2",0.05/N3058+J3058,IF(U:U="国债3",0.05/N3058+J3058,IF(U:U="国开0",0,IF(U:U="农发0",0,IF(U:U="国债0",0,IF(U:U="口行0",0,0.1/N3058+J3058)))))))))))))))))))))))))</f>
        <v>3.5321090700344429</v>
      </c>
      <c r="Q3058" s="87">
        <v>3.56</v>
      </c>
      <c r="R3058" s="88">
        <f t="shared" si="170"/>
        <v>-4.7890929965557216</v>
      </c>
      <c r="S3058" s="88">
        <f t="shared" si="171"/>
        <v>-2.7890929965557198</v>
      </c>
      <c r="U3058" s="1" t="str">
        <f>IF(I:I="国家开发银行","国开",IF(I:I="中国进出口银行","口行",IF(I:I="中国农业发展银行","农发","国债")))&amp;IF(G:G&lt;1,"0",G3058)</f>
        <v>国开5</v>
      </c>
    </row>
    <row r="3059" spans="1:21" ht="15.95" hidden="1" customHeight="1" x14ac:dyDescent="0.25">
      <c r="A3059" s="123" t="s">
        <v>1256</v>
      </c>
      <c r="B3059" s="35" t="s">
        <v>6429</v>
      </c>
      <c r="C3059" s="35" t="s">
        <v>6430</v>
      </c>
      <c r="D3059" s="39">
        <v>44082</v>
      </c>
      <c r="E3059" s="39">
        <v>44084</v>
      </c>
      <c r="F3059" s="40">
        <v>40</v>
      </c>
      <c r="G3059" s="30">
        <v>7</v>
      </c>
      <c r="H3059" s="29" t="s">
        <v>12</v>
      </c>
      <c r="I3059" s="29" t="s">
        <v>15</v>
      </c>
      <c r="J3059" s="30">
        <v>3.5655000000000001</v>
      </c>
      <c r="K3059" s="124">
        <v>4.57</v>
      </c>
      <c r="L3059" s="30">
        <v>0</v>
      </c>
      <c r="M3059" s="30">
        <v>2.98</v>
      </c>
      <c r="N3059" s="84">
        <f>[1]!b_anal_modidura_cnbd(A3059,D3059-1,1)</f>
        <v>5.9684999999999997</v>
      </c>
      <c r="O3059" s="85">
        <f>[1]!b_anal_yield_cnbd(A3059,D3059-1,1)</f>
        <v>3.5747</v>
      </c>
      <c r="P3059" s="86">
        <f>IF(U:U="国开1",0.09/N3059+J3059,IF(U:U="国开3",0.14/N3059+J3059,IF(U:U="国开5",0.24/N3059+J3059,IF(U:U="国开7",0.24/N3059+J3059,IF(U:U="国开10",0.29/N3059+J3059,IF(U:U="口行1",0.08/N3059+J3059,IF(U:U="口行2",0.08/N3059+J3059,IF(U:U="口行3",0.08/N3059+J3059,IF(U:U="口行5",0.13/N3059+J3059,IF(U:U="口行7",0.13/N3059+J3059,IF(U:U="口行10",0.18/N3059+J3059,IF(U:U="农发1",0.09/N3059+J3059,IF(U:U="农发2",0.09/N3059+J3059,IF(U:U="农发3",0.09/N3059+J3059,IF(U:U="农发5",0.14/N3059+J3059,IF(U:U="农发7",0.19/N3059+J3059,IF(U:U="农发10",0.19/N3059+J3059,IF(U:U="农发20",0.24/N3059+J3059,IF(U:U="国债1",0.05/N3059+J3059,IF(U:U="国债2",0.05/N3059+J3059,IF(U:U="国债3",0.05/N3059+J3059,IF(U:U="国开0",0,IF(U:U="农发0",0,IF(U:U="国债0",0,IF(U:U="口行0",0,0.1/N3059+J3059)))))))))))))))))))))))))</f>
        <v>3.605711108318673</v>
      </c>
      <c r="Q3059" s="87">
        <v>3.6</v>
      </c>
      <c r="R3059" s="88">
        <f t="shared" si="170"/>
        <v>3.1011108318673042</v>
      </c>
      <c r="S3059" s="88">
        <f t="shared" si="171"/>
        <v>0.57111083186729417</v>
      </c>
      <c r="U3059" s="1" t="str">
        <f>IF(I:I="国家开发银行","国开",IF(I:I="中国进出口银行","口行",IF(I:I="中国农业发展银行","农发","国债")))&amp;IF(G:G&lt;1,"0",G3059)</f>
        <v>国开7</v>
      </c>
    </row>
    <row r="3060" spans="1:21" ht="15.95" hidden="1" customHeight="1" x14ac:dyDescent="0.25">
      <c r="A3060" s="123" t="s">
        <v>1438</v>
      </c>
      <c r="B3060" s="35" t="s">
        <v>6431</v>
      </c>
      <c r="C3060" s="35" t="s">
        <v>6432</v>
      </c>
      <c r="D3060" s="39">
        <v>44082</v>
      </c>
      <c r="E3060" s="39">
        <v>44084</v>
      </c>
      <c r="F3060" s="40">
        <v>20</v>
      </c>
      <c r="G3060" s="30">
        <v>20</v>
      </c>
      <c r="H3060" s="29" t="s">
        <v>12</v>
      </c>
      <c r="I3060" s="29" t="s">
        <v>15</v>
      </c>
      <c r="J3060" s="30">
        <v>3.9603000000000002</v>
      </c>
      <c r="K3060" s="124">
        <v>9.9</v>
      </c>
      <c r="L3060" s="30">
        <v>0</v>
      </c>
      <c r="M3060" s="30">
        <v>1.03</v>
      </c>
      <c r="N3060" s="84">
        <f>[1]!b_anal_modidura_cnbd(A3060,D3060-1,1)</f>
        <v>13.5634</v>
      </c>
      <c r="O3060" s="85">
        <f>[1]!b_anal_yield_cnbd(A3060,D3060-1,1)</f>
        <v>4</v>
      </c>
      <c r="P3060" s="86">
        <f>IF(U:U="国开1",0.09/N3060+J3060,IF(U:U="国开3",0.14/N3060+J3060,IF(U:U="国开5",0.24/N3060+J3060,IF(U:U="国开7",0.24/N3060+J3060,IF(U:U="国开10",0.29/N3060+J3060,IF(U:U="口行1",0.08/N3060+J3060,IF(U:U="口行2",0.08/N3060+J3060,IF(U:U="口行3",0.08/N3060+J3060,IF(U:U="口行5",0.13/N3060+J3060,IF(U:U="口行7",0.13/N3060+J3060,IF(U:U="口行10",0.18/N3060+J3060,IF(U:U="农发1",0.09/N3060+J3060,IF(U:U="农发2",0.09/N3060+J3060,IF(U:U="农发3",0.09/N3060+J3060,IF(U:U="农发5",0.14/N3060+J3060,IF(U:U="农发7",0.19/N3060+J3060,IF(U:U="农发10",0.19/N3060+J3060,IF(U:U="农发20",0.24/N3060+J3060,IF(U:U="国债1",0.05/N3060+J3060,IF(U:U="国债2",0.05/N3060+J3060,IF(U:U="国债3",0.05/N3060+J3060,IF(U:U="国开0",0,IF(U:U="农发0",0,IF(U:U="国债0",0,IF(U:U="口行0",0,0.1/N3060+J3060)))))))))))))))))))))))))</f>
        <v>3.9676727826356224</v>
      </c>
      <c r="Q3060" s="87">
        <v>4.01</v>
      </c>
      <c r="R3060" s="88">
        <f t="shared" si="170"/>
        <v>-3.2327217364377603</v>
      </c>
      <c r="S3060" s="88">
        <f t="shared" si="171"/>
        <v>-4.232721736437739</v>
      </c>
      <c r="U3060" s="1" t="str">
        <f>IF(I:I="国家开发银行","国开",IF(I:I="中国进出口银行","口行",IF(I:I="中国农业发展银行","农发","国债")))&amp;IF(G:G&lt;1,"0",G3060)</f>
        <v>国开20</v>
      </c>
    </row>
    <row r="3061" spans="1:21" ht="15.95" hidden="1" customHeight="1" x14ac:dyDescent="0.25">
      <c r="A3061" s="123" t="s">
        <v>6433</v>
      </c>
      <c r="B3061" s="35" t="s">
        <v>6433</v>
      </c>
      <c r="C3061" s="35" t="s">
        <v>6434</v>
      </c>
      <c r="D3061" s="39">
        <v>44082</v>
      </c>
      <c r="E3061" s="39">
        <v>44084</v>
      </c>
      <c r="F3061" s="40">
        <v>20</v>
      </c>
      <c r="G3061" s="30">
        <v>2</v>
      </c>
      <c r="H3061" s="29" t="s">
        <v>12</v>
      </c>
      <c r="I3061" s="29" t="s">
        <v>41</v>
      </c>
      <c r="J3061" s="30">
        <v>3.25</v>
      </c>
      <c r="K3061" s="124">
        <v>5.54</v>
      </c>
      <c r="L3061" s="30">
        <v>0</v>
      </c>
      <c r="M3061" s="30">
        <v>15.25</v>
      </c>
      <c r="N3061" s="84">
        <v>1.4419999999999999</v>
      </c>
      <c r="O3061" s="85">
        <v>3.2976999999999999</v>
      </c>
      <c r="P3061" s="86">
        <f>IF(U:U="国开1",0.09/N3061+J3061,IF(U:U="国开3",0.14/N3061+J3061,IF(U:U="国开5",0.24/N3061+J3061,IF(U:U="国开7",0.24/N3061+J3061,IF(U:U="国开10",0.29/N3061+J3061,IF(U:U="口行1",0.08/N3061+J3061,IF(U:U="口行2",0.08/N3061+J3061,IF(U:U="口行3",0.08/N3061+J3061,IF(U:U="口行5",0.13/N3061+J3061,IF(U:U="口行7",0.13/N3061+J3061,IF(U:U="口行10",0.18/N3061+J3061,IF(U:U="农发1",0.09/N3061+J3061,IF(U:U="农发2",0.09/N3061+J3061,IF(U:U="农发3",0.09/N3061+J3061,IF(U:U="农发5",0.14/N3061+J3061,IF(U:U="农发7",0.19/N3061+J3061,IF(U:U="农发10",0.19/N3061+J3061,IF(U:U="农发20",0.24/N3061+J3061,IF(U:U="国债1",0.05/N3061+J3061,IF(U:U="国债2",0.05/N3061+J3061,IF(U:U="国债3",0.05/N3061+J3061,IF(U:U="国开0",0,IF(U:U="农发0",0,IF(U:U="国债0",0,IF(U:U="口行0",0,0.1/N3061+J3061)))))))))))))))))))))))))</f>
        <v>3.3124133148404993</v>
      </c>
      <c r="Q3061" s="87">
        <v>3.25</v>
      </c>
      <c r="R3061" s="88">
        <f t="shared" si="170"/>
        <v>1.4713314840499425</v>
      </c>
      <c r="S3061" s="88">
        <f t="shared" si="171"/>
        <v>6.2413314840499279</v>
      </c>
      <c r="U3061" s="1" t="str">
        <f>IF(I:I="国家开发银行","国开",IF(I:I="中国进出口银行","口行",IF(I:I="中国农业发展银行","农发","国债")))&amp;IF(G:G&lt;1,"0",G3061)</f>
        <v>农发2</v>
      </c>
    </row>
    <row r="3062" spans="1:21" ht="15.95" hidden="1" customHeight="1" x14ac:dyDescent="0.25">
      <c r="A3062" s="123" t="s">
        <v>1145</v>
      </c>
      <c r="B3062" s="35" t="s">
        <v>6435</v>
      </c>
      <c r="C3062" s="35" t="s">
        <v>6436</v>
      </c>
      <c r="D3062" s="39">
        <v>44082</v>
      </c>
      <c r="E3062" s="39">
        <v>44084</v>
      </c>
      <c r="F3062" s="40">
        <v>30</v>
      </c>
      <c r="G3062" s="30">
        <v>7</v>
      </c>
      <c r="H3062" s="29" t="s">
        <v>12</v>
      </c>
      <c r="I3062" s="29" t="s">
        <v>41</v>
      </c>
      <c r="J3062" s="30">
        <v>3.6741999999999999</v>
      </c>
      <c r="K3062" s="124">
        <v>4.26</v>
      </c>
      <c r="L3062" s="30">
        <v>0</v>
      </c>
      <c r="M3062" s="30">
        <v>1.71</v>
      </c>
      <c r="N3062" s="84">
        <f>[1]!b_anal_modidura_cnbd(A3062,D3062-1,1)</f>
        <v>5.8879000000000001</v>
      </c>
      <c r="O3062" s="85">
        <f>[1]!b_anal_yield_cnbd(A3062,D3062-1,1)</f>
        <v>3.6947000000000001</v>
      </c>
      <c r="P3062" s="86">
        <f>IF(U:U="国开1",0.09/N3062+J3062,IF(U:U="国开3",0.14/N3062+J3062,IF(U:U="国开5",0.24/N3062+J3062,IF(U:U="国开7",0.24/N3062+J3062,IF(U:U="国开10",0.29/N3062+J3062,IF(U:U="口行1",0.08/N3062+J3062,IF(U:U="口行2",0.08/N3062+J3062,IF(U:U="口行3",0.08/N3062+J3062,IF(U:U="口行5",0.13/N3062+J3062,IF(U:U="口行7",0.13/N3062+J3062,IF(U:U="口行10",0.18/N3062+J3062,IF(U:U="农发1",0.09/N3062+J3062,IF(U:U="农发2",0.09/N3062+J3062,IF(U:U="农发3",0.09/N3062+J3062,IF(U:U="农发5",0.14/N3062+J3062,IF(U:U="农发7",0.19/N3062+J3062,IF(U:U="农发10",0.19/N3062+J3062,IF(U:U="农发20",0.24/N3062+J3062,IF(U:U="国债1",0.05/N3062+J3062,IF(U:U="国债2",0.05/N3062+J3062,IF(U:U="国债3",0.05/N3062+J3062,IF(U:U="国开0",0,IF(U:U="农发0",0,IF(U:U="国债0",0,IF(U:U="口行0",0,0.1/N3062+J3062)))))))))))))))))))))))))</f>
        <v>3.7064695697956824</v>
      </c>
      <c r="Q3062" s="87">
        <v>3.7</v>
      </c>
      <c r="R3062" s="88">
        <f t="shared" si="170"/>
        <v>1.1769569795682333</v>
      </c>
      <c r="S3062" s="88">
        <f t="shared" si="171"/>
        <v>0.64695697956822507</v>
      </c>
      <c r="U3062" s="1" t="str">
        <f>IF(I:I="国家开发银行","国开",IF(I:I="中国进出口银行","口行",IF(I:I="中国农业发展银行","农发","国债")))&amp;IF(G:G&lt;1,"0",G3062)</f>
        <v>农发7</v>
      </c>
    </row>
    <row r="3063" spans="1:21" ht="15.95" hidden="1" customHeight="1" x14ac:dyDescent="0.25">
      <c r="A3063" s="123" t="s">
        <v>6249</v>
      </c>
      <c r="B3063" s="35" t="s">
        <v>6437</v>
      </c>
      <c r="C3063" s="35" t="s">
        <v>6438</v>
      </c>
      <c r="D3063" s="39">
        <v>44083</v>
      </c>
      <c r="E3063" s="39">
        <v>44084</v>
      </c>
      <c r="F3063" s="40">
        <v>700</v>
      </c>
      <c r="G3063" s="30">
        <v>2</v>
      </c>
      <c r="H3063" s="29" t="s">
        <v>12</v>
      </c>
      <c r="I3063" s="29" t="s">
        <v>31</v>
      </c>
      <c r="J3063" s="30">
        <v>2.8553999999999999</v>
      </c>
      <c r="K3063" s="124">
        <v>3.91</v>
      </c>
      <c r="L3063" s="30">
        <v>2.8837999999999999</v>
      </c>
      <c r="M3063" s="30">
        <v>2.64</v>
      </c>
      <c r="N3063" s="84">
        <f>[1]!b_anal_modidura_cnbd(A3063,D3063-1,1)</f>
        <v>1.8496999999999999</v>
      </c>
      <c r="O3063" s="85">
        <f>[1]!b_anal_yield_cnbd(A3063,D3063-1,1)</f>
        <v>2.88</v>
      </c>
      <c r="P3063" s="86">
        <v>2.9108000000000001</v>
      </c>
      <c r="Q3063" s="87">
        <v>2.87</v>
      </c>
      <c r="R3063" s="88">
        <f t="shared" ref="R3063:R3069" si="172">(P3063-O3063)*100</f>
        <v>3.0800000000000161</v>
      </c>
      <c r="S3063" s="88">
        <f t="shared" ref="S3063:S3069" si="173">(P3063-Q3063)*100</f>
        <v>4.0799999999999947</v>
      </c>
      <c r="U3063" s="1" t="str">
        <f>IF(I:I="国家开发银行","国开",IF(I:I="中国进出口银行","口行",IF(I:I="中国农业发展银行","农发","国债")))&amp;IF(G:G&lt;1,"0",G3063)</f>
        <v>国债2</v>
      </c>
    </row>
    <row r="3064" spans="1:21" ht="15.95" hidden="1" customHeight="1" x14ac:dyDescent="0.25">
      <c r="A3064" s="123" t="s">
        <v>501</v>
      </c>
      <c r="B3064" s="35" t="s">
        <v>6439</v>
      </c>
      <c r="C3064" s="35" t="s">
        <v>6440</v>
      </c>
      <c r="D3064" s="39">
        <v>44083</v>
      </c>
      <c r="E3064" s="39">
        <v>44084</v>
      </c>
      <c r="F3064" s="40">
        <v>720</v>
      </c>
      <c r="G3064" s="30">
        <v>5</v>
      </c>
      <c r="H3064" s="29" t="s">
        <v>12</v>
      </c>
      <c r="I3064" s="29" t="s">
        <v>31</v>
      </c>
      <c r="J3064" s="30">
        <v>3.0215000000000001</v>
      </c>
      <c r="K3064" s="124">
        <v>3.87</v>
      </c>
      <c r="L3064" s="30">
        <v>3.0417999999999998</v>
      </c>
      <c r="M3064" s="30">
        <v>1.1200000000000001</v>
      </c>
      <c r="N3064" s="84">
        <f>[1]!b_anal_modidura_cnbd(A3064,D3064-1,1)</f>
        <v>4.2564000000000002</v>
      </c>
      <c r="O3064" s="85">
        <f>[1]!b_anal_yield_cnbd(A3064,D3064-1,1)</f>
        <v>3.0575000000000001</v>
      </c>
      <c r="P3064" s="86">
        <v>3.0653000000000001</v>
      </c>
      <c r="Q3064" s="87">
        <v>3.0449999999999999</v>
      </c>
      <c r="R3064" s="88">
        <f t="shared" si="172"/>
        <v>0.78000000000000291</v>
      </c>
      <c r="S3064" s="88">
        <f t="shared" si="173"/>
        <v>2.0300000000000207</v>
      </c>
      <c r="U3064" s="1" t="str">
        <f>IF(I:I="国家开发银行","国开",IF(I:I="中国进出口银行","口行",IF(I:I="中国农业发展银行","农发","国债")))&amp;IF(G:G&lt;1,"0",G3064)</f>
        <v>国债5</v>
      </c>
    </row>
    <row r="3065" spans="1:21" ht="15.95" hidden="1" customHeight="1" x14ac:dyDescent="0.25">
      <c r="A3065" s="123" t="s">
        <v>1221</v>
      </c>
      <c r="B3065" s="35" t="s">
        <v>6441</v>
      </c>
      <c r="C3065" s="35" t="s">
        <v>6442</v>
      </c>
      <c r="D3065" s="39">
        <v>44083</v>
      </c>
      <c r="E3065" s="39">
        <v>44085</v>
      </c>
      <c r="F3065" s="40">
        <v>30</v>
      </c>
      <c r="G3065" s="30">
        <v>1</v>
      </c>
      <c r="H3065" s="29" t="s">
        <v>266</v>
      </c>
      <c r="I3065" s="29" t="s">
        <v>41</v>
      </c>
      <c r="J3065" s="30">
        <v>2.677</v>
      </c>
      <c r="K3065" s="124">
        <v>5.22</v>
      </c>
      <c r="L3065" s="30">
        <v>0</v>
      </c>
      <c r="M3065" s="30">
        <v>6.3</v>
      </c>
      <c r="N3065" s="84">
        <f>[1]!b_anal_modidura_cnbd(A3065,D3065-1,1)</f>
        <v>0.80569999999999997</v>
      </c>
      <c r="O3065" s="85">
        <f>[1]!b_anal_yield_cnbd(A3065,D3065-1,1)</f>
        <v>2.8515000000000001</v>
      </c>
      <c r="P3065" s="86">
        <f>IF(U:U="国开1",0.09/N3065+J3065,IF(U:U="国开3",0.14/N3065+J3065,IF(U:U="国开5",0.24/N3065+J3065,IF(U:U="国开7",0.24/N3065+J3065,IF(U:U="国开10",0.29/N3065+J3065,IF(U:U="口行1",0.08/N3065+J3065,IF(U:U="口行2",0.08/N3065+J3065,IF(U:U="口行3",0.08/N3065+J3065,IF(U:U="口行5",0.13/N3065+J3065,IF(U:U="口行7",0.13/N3065+J3065,IF(U:U="口行10",0.18/N3065+J3065,IF(U:U="农发1",0.09/N3065+J3065,IF(U:U="农发2",0.09/N3065+J3065,IF(U:U="农发3",0.09/N3065+J3065,IF(U:U="农发5",0.14/N3065+J3065,IF(U:U="农发7",0.19/N3065+J3065,IF(U:U="农发10",0.19/N3065+J3065,IF(U:U="农发20",0.24/N3065+J3065,IF(U:U="国债1",0.05/N3065+J3065,IF(U:U="国债2",0.05/N3065+J3065,IF(U:U="国债3",0.05/N3065+J3065,IF(U:U="国开0",0,IF(U:U="农发0",0,IF(U:U="国债0",0,IF(U:U="口行0",0,0.1/N3065+J3065)))))))))))))))))))))))))</f>
        <v>2.7887041082288695</v>
      </c>
      <c r="Q3065" s="87">
        <v>2.85</v>
      </c>
      <c r="R3065" s="88">
        <f t="shared" si="172"/>
        <v>-6.2795891771130652</v>
      </c>
      <c r="S3065" s="88">
        <f t="shared" si="173"/>
        <v>-6.1295891771130595</v>
      </c>
      <c r="U3065" s="1" t="str">
        <f>IF(I:I="国家开发银行","国开",IF(I:I="中国进出口银行","口行",IF(I:I="中国农业发展银行","农发","国债")))&amp;IF(G:G&lt;1,"0",G3065)</f>
        <v>农发1</v>
      </c>
    </row>
    <row r="3066" spans="1:21" ht="15.95" hidden="1" customHeight="1" x14ac:dyDescent="0.25">
      <c r="A3066" s="123" t="s">
        <v>6451</v>
      </c>
      <c r="B3066" s="35" t="s">
        <v>6443</v>
      </c>
      <c r="C3066" s="35" t="s">
        <v>6444</v>
      </c>
      <c r="D3066" s="39">
        <v>44083</v>
      </c>
      <c r="E3066" s="39">
        <v>44085</v>
      </c>
      <c r="F3066" s="40">
        <v>90</v>
      </c>
      <c r="G3066" s="30">
        <v>5</v>
      </c>
      <c r="H3066" s="29" t="s">
        <v>12</v>
      </c>
      <c r="I3066" s="29" t="s">
        <v>41</v>
      </c>
      <c r="J3066" s="30">
        <v>3.2629000000000001</v>
      </c>
      <c r="K3066" s="124">
        <v>2.87</v>
      </c>
      <c r="L3066" s="30">
        <v>0</v>
      </c>
      <c r="M3066" s="30">
        <v>1.25</v>
      </c>
      <c r="N3066" s="84">
        <f>[1]!b_anal_modidura_cnbd(A3066,D3066-1,1)</f>
        <v>2.9043999999999999</v>
      </c>
      <c r="O3066" s="85">
        <f>[1]!b_anal_yield_cnbd(A3066,D3066-1,1)</f>
        <v>3.36</v>
      </c>
      <c r="P3066" s="86">
        <f>IF(U:U="国开1",0.09/N3066+J3066,IF(U:U="国开3",0.14/N3066+J3066,IF(U:U="国开5",0.24/N3066+J3066,IF(U:U="国开7",0.24/N3066+J3066,IF(U:U="国开10",0.29/N3066+J3066,IF(U:U="口行1",0.08/N3066+J3066,IF(U:U="口行2",0.08/N3066+J3066,IF(U:U="口行3",0.08/N3066+J3066,IF(U:U="口行5",0.13/N3066+J3066,IF(U:U="口行7",0.13/N3066+J3066,IF(U:U="口行10",0.18/N3066+J3066,IF(U:U="农发1",0.09/N3066+J3066,IF(U:U="农发2",0.09/N3066+J3066,IF(U:U="农发3",0.09/N3066+J3066,IF(U:U="农发5",0.14/N3066+J3066,IF(U:U="农发7",0.19/N3066+J3066,IF(U:U="农发10",0.19/N3066+J3066,IF(U:U="农发20",0.24/N3066+J3066,IF(U:U="国债1",0.05/N3066+J3066,IF(U:U="国债2",0.05/N3066+J3066,IF(U:U="国债3",0.05/N3066+J3066,IF(U:U="国开0",0,IF(U:U="农发0",0,IF(U:U="国债0",0,IF(U:U="口行0",0,0.1/N3066+J3066)))))))))))))))))))))))))</f>
        <v>3.3111027268971216</v>
      </c>
      <c r="Q3066" s="87">
        <v>3.33</v>
      </c>
      <c r="R3066" s="88">
        <f t="shared" si="172"/>
        <v>-4.889727310287828</v>
      </c>
      <c r="S3066" s="88">
        <f t="shared" si="173"/>
        <v>-1.8897273102878476</v>
      </c>
      <c r="U3066" s="1" t="str">
        <f>IF(I:I="国家开发银行","国开",IF(I:I="中国进出口银行","口行",IF(I:I="中国农业发展银行","农发","国债")))&amp;IF(G:G&lt;1,"0",G3066)</f>
        <v>农发5</v>
      </c>
    </row>
    <row r="3067" spans="1:21" ht="15.95" hidden="1" customHeight="1" x14ac:dyDescent="0.25">
      <c r="A3067" s="123" t="s">
        <v>6452</v>
      </c>
      <c r="B3067" s="35" t="s">
        <v>6445</v>
      </c>
      <c r="C3067" s="35" t="s">
        <v>6446</v>
      </c>
      <c r="D3067" s="39">
        <v>44083</v>
      </c>
      <c r="E3067" s="39">
        <v>44085</v>
      </c>
      <c r="F3067" s="40">
        <v>20</v>
      </c>
      <c r="G3067" s="30">
        <v>7</v>
      </c>
      <c r="H3067" s="29" t="s">
        <v>12</v>
      </c>
      <c r="I3067" s="29" t="s">
        <v>41</v>
      </c>
      <c r="J3067" s="30">
        <v>3.5085000000000002</v>
      </c>
      <c r="K3067" s="124">
        <v>6.1</v>
      </c>
      <c r="L3067" s="30">
        <v>0</v>
      </c>
      <c r="M3067" s="30">
        <v>2.68</v>
      </c>
      <c r="N3067" s="84">
        <f>[1]!b_anal_modidura_cnbd(A3067,D3067-1,1)</f>
        <v>4.4756</v>
      </c>
      <c r="O3067" s="85">
        <f>[1]!b_anal_yield_cnbd(A3067,D3067-1,1)</f>
        <v>3.5901999999999998</v>
      </c>
      <c r="P3067" s="86">
        <f>IF(U:U="国开1",0.09/N3067+J3067,IF(U:U="国开3",0.14/N3067+J3067,IF(U:U="国开5",0.24/N3067+J3067,IF(U:U="国开7",0.24/N3067+J3067,IF(U:U="国开10",0.29/N3067+J3067,IF(U:U="口行1",0.08/N3067+J3067,IF(U:U="口行2",0.08/N3067+J3067,IF(U:U="口行3",0.08/N3067+J3067,IF(U:U="口行5",0.13/N3067+J3067,IF(U:U="口行7",0.13/N3067+J3067,IF(U:U="口行10",0.18/N3067+J3067,IF(U:U="农发1",0.09/N3067+J3067,IF(U:U="农发2",0.09/N3067+J3067,IF(U:U="农发3",0.09/N3067+J3067,IF(U:U="农发5",0.14/N3067+J3067,IF(U:U="农发7",0.19/N3067+J3067,IF(U:U="农发10",0.19/N3067+J3067,IF(U:U="农发20",0.24/N3067+J3067,IF(U:U="国债1",0.05/N3067+J3067,IF(U:U="国债2",0.05/N3067+J3067,IF(U:U="国债3",0.05/N3067+J3067,IF(U:U="国开0",0,IF(U:U="农发0",0,IF(U:U="国债0",0,IF(U:U="口行0",0,0.1/N3067+J3067)))))))))))))))))))))))))</f>
        <v>3.5509524086156046</v>
      </c>
      <c r="Q3067" s="87">
        <v>3.58</v>
      </c>
      <c r="R3067" s="88">
        <f t="shared" si="172"/>
        <v>-3.9247591384395264</v>
      </c>
      <c r="S3067" s="88">
        <f t="shared" si="173"/>
        <v>-2.9047591384395499</v>
      </c>
      <c r="U3067" s="1" t="str">
        <f>IF(I:I="国家开发银行","国开",IF(I:I="中国进出口银行","口行",IF(I:I="中国农业发展银行","农发","国债")))&amp;IF(G:G&lt;1,"0",G3067)</f>
        <v>农发7</v>
      </c>
    </row>
    <row r="3068" spans="1:21" ht="15.95" hidden="1" customHeight="1" x14ac:dyDescent="0.25">
      <c r="A3068" s="123" t="s">
        <v>555</v>
      </c>
      <c r="B3068" s="35" t="s">
        <v>6447</v>
      </c>
      <c r="C3068" s="35" t="s">
        <v>6448</v>
      </c>
      <c r="D3068" s="39">
        <v>44083</v>
      </c>
      <c r="E3068" s="39">
        <v>44085</v>
      </c>
      <c r="F3068" s="40">
        <v>70</v>
      </c>
      <c r="G3068" s="30">
        <v>10</v>
      </c>
      <c r="H3068" s="29" t="s">
        <v>12</v>
      </c>
      <c r="I3068" s="29" t="s">
        <v>41</v>
      </c>
      <c r="J3068" s="30">
        <v>3.7433000000000001</v>
      </c>
      <c r="K3068" s="124">
        <v>4.84</v>
      </c>
      <c r="L3068" s="30">
        <v>0</v>
      </c>
      <c r="M3068" s="30">
        <v>110.4</v>
      </c>
      <c r="N3068" s="84">
        <f>[1]!b_anal_modidura_cnbd(A3068,D3068-1,1)</f>
        <v>8.0465</v>
      </c>
      <c r="O3068" s="85">
        <f>[1]!b_anal_yield_cnbd(A3068,D3068-1,1)</f>
        <v>3.81</v>
      </c>
      <c r="P3068" s="86">
        <f>IF(U:U="国开1",0.09/N3068+J3068,IF(U:U="国开3",0.14/N3068+J3068,IF(U:U="国开5",0.24/N3068+J3068,IF(U:U="国开7",0.24/N3068+J3068,IF(U:U="国开10",0.29/N3068+J3068,IF(U:U="口行1",0.08/N3068+J3068,IF(U:U="口行2",0.08/N3068+J3068,IF(U:U="口行3",0.08/N3068+J3068,IF(U:U="口行5",0.13/N3068+J3068,IF(U:U="口行7",0.13/N3068+J3068,IF(U:U="口行10",0.18/N3068+J3068,IF(U:U="农发1",0.09/N3068+J3068,IF(U:U="农发2",0.09/N3068+J3068,IF(U:U="农发3",0.09/N3068+J3068,IF(U:U="农发5",0.14/N3068+J3068,IF(U:U="农发7",0.19/N3068+J3068,IF(U:U="农发10",0.19/N3068+J3068,IF(U:U="农发20",0.24/N3068+J3068,IF(U:U="国债1",0.05/N3068+J3068,IF(U:U="国债2",0.05/N3068+J3068,IF(U:U="国债3",0.05/N3068+J3068,IF(U:U="国开0",0,IF(U:U="农发0",0,IF(U:U="国债0",0,IF(U:U="口行0",0,0.1/N3068+J3068)))))))))))))))))))))))))</f>
        <v>3.7669127508854783</v>
      </c>
      <c r="Q3068" s="87">
        <v>3.77</v>
      </c>
      <c r="R3068" s="88">
        <f t="shared" si="172"/>
        <v>-4.3087249114521775</v>
      </c>
      <c r="S3068" s="88">
        <f t="shared" si="173"/>
        <v>-0.30872491145217396</v>
      </c>
      <c r="U3068" s="1" t="str">
        <f>IF(I:I="国家开发银行","国开",IF(I:I="中国进出口银行","口行",IF(I:I="中国农业发展银行","农发","国债")))&amp;IF(G:G&lt;1,"0",G3068)</f>
        <v>农发10</v>
      </c>
    </row>
    <row r="3069" spans="1:21" ht="15.95" hidden="1" customHeight="1" x14ac:dyDescent="0.25">
      <c r="A3069" s="123" t="s">
        <v>1425</v>
      </c>
      <c r="B3069" s="35" t="s">
        <v>6449</v>
      </c>
      <c r="C3069" s="35" t="s">
        <v>6450</v>
      </c>
      <c r="D3069" s="39">
        <v>44083</v>
      </c>
      <c r="E3069" s="39">
        <v>44085</v>
      </c>
      <c r="F3069" s="40">
        <v>20</v>
      </c>
      <c r="G3069" s="30">
        <v>10</v>
      </c>
      <c r="H3069" s="29" t="s">
        <v>12</v>
      </c>
      <c r="I3069" s="29" t="s">
        <v>41</v>
      </c>
      <c r="J3069" s="30">
        <v>3.5295999999999998</v>
      </c>
      <c r="K3069" s="124">
        <v>5.53</v>
      </c>
      <c r="L3069" s="30">
        <v>0</v>
      </c>
      <c r="M3069" s="30">
        <v>1.4</v>
      </c>
      <c r="N3069" s="84">
        <f>[1]!b_anal_modidura_cnbd(A3069,D3069-1,1)</f>
        <v>4.6917999999999997</v>
      </c>
      <c r="O3069" s="85">
        <f>[1]!b_anal_yield_cnbd(A3069,D3069-1,1)</f>
        <v>3.6021000000000001</v>
      </c>
      <c r="P3069" s="86">
        <f>IF(U:U="国开1",0.09/N3069+J3069,IF(U:U="国开3",0.14/N3069+J3069,IF(U:U="国开5",0.24/N3069+J3069,IF(U:U="国开7",0.24/N3069+J3069,IF(U:U="国开10",0.29/N3069+J3069,IF(U:U="口行1",0.08/N3069+J3069,IF(U:U="口行2",0.08/N3069+J3069,IF(U:U="口行3",0.08/N3069+J3069,IF(U:U="口行5",0.13/N3069+J3069,IF(U:U="口行7",0.13/N3069+J3069,IF(U:U="口行10",0.18/N3069+J3069,IF(U:U="农发1",0.09/N3069+J3069,IF(U:U="农发2",0.09/N3069+J3069,IF(U:U="农发3",0.09/N3069+J3069,IF(U:U="农发5",0.14/N3069+J3069,IF(U:U="农发7",0.19/N3069+J3069,IF(U:U="农发10",0.19/N3069+J3069,IF(U:U="农发20",0.24/N3069+J3069,IF(U:U="国债1",0.05/N3069+J3069,IF(U:U="国债2",0.05/N3069+J3069,IF(U:U="国债3",0.05/N3069+J3069,IF(U:U="国开0",0,IF(U:U="农发0",0,IF(U:U="国债0",0,IF(U:U="口行0",0,0.1/N3069+J3069)))))))))))))))))))))))))</f>
        <v>3.5700961848331128</v>
      </c>
      <c r="Q3069" s="87">
        <v>3.58</v>
      </c>
      <c r="R3069" s="88">
        <f t="shared" si="172"/>
        <v>-3.2003815166887328</v>
      </c>
      <c r="S3069" s="88">
        <f t="shared" si="173"/>
        <v>-0.99038151668873198</v>
      </c>
      <c r="U3069" s="1" t="str">
        <f>IF(I:I="国家开发银行","国开",IF(I:I="中国进出口银行","口行",IF(I:I="中国农业发展银行","农发","国债")))&amp;IF(G:G&lt;1,"0",G3069)</f>
        <v>农发10</v>
      </c>
    </row>
    <row r="3070" spans="1:21" ht="15.95" hidden="1" customHeight="1" x14ac:dyDescent="0.25">
      <c r="A3070" s="123" t="s">
        <v>6453</v>
      </c>
      <c r="B3070" s="35" t="s">
        <v>6453</v>
      </c>
      <c r="C3070" s="35" t="s">
        <v>6454</v>
      </c>
      <c r="D3070" s="39">
        <v>44084</v>
      </c>
      <c r="E3070" s="39">
        <v>44085</v>
      </c>
      <c r="F3070" s="40">
        <v>40</v>
      </c>
      <c r="G3070" s="30">
        <v>0.25</v>
      </c>
      <c r="H3070" s="29" t="s">
        <v>30</v>
      </c>
      <c r="I3070" s="29" t="s">
        <v>22</v>
      </c>
      <c r="J3070" s="30">
        <v>2.2547000000000001</v>
      </c>
      <c r="K3070" s="124">
        <v>4.55</v>
      </c>
      <c r="L3070" s="30">
        <v>0</v>
      </c>
      <c r="M3070" s="30">
        <v>3.57</v>
      </c>
      <c r="N3070" s="84">
        <v>0.25</v>
      </c>
      <c r="O3070" s="85">
        <v>2.5038</v>
      </c>
      <c r="P3070" s="86">
        <v>2.2547000000000001</v>
      </c>
      <c r="Q3070" s="87">
        <v>2.2999999999999998</v>
      </c>
      <c r="R3070" s="88">
        <f t="shared" ref="R3070:R3076" si="174">(P3070-O3070)*100</f>
        <v>-24.909999999999989</v>
      </c>
      <c r="S3070" s="88">
        <f t="shared" ref="S3070:S3076" si="175">(P3070-Q3070)*100</f>
        <v>-4.5299999999999674</v>
      </c>
      <c r="U3070" s="1" t="str">
        <f>IF(I:I="国家开发银行","国开",IF(I:I="中国进出口银行","口行",IF(I:I="中国农业发展银行","农发","国债")))&amp;IF(G:G&lt;1,"0",G3070)</f>
        <v>口行0</v>
      </c>
    </row>
    <row r="3071" spans="1:21" ht="15.95" hidden="1" customHeight="1" x14ac:dyDescent="0.25">
      <c r="A3071" s="123" t="s">
        <v>6398</v>
      </c>
      <c r="B3071" s="35" t="s">
        <v>6455</v>
      </c>
      <c r="C3071" s="35" t="s">
        <v>6456</v>
      </c>
      <c r="D3071" s="39">
        <v>44084</v>
      </c>
      <c r="E3071" s="39">
        <v>44085</v>
      </c>
      <c r="F3071" s="40">
        <v>50</v>
      </c>
      <c r="G3071" s="30">
        <v>3</v>
      </c>
      <c r="H3071" s="29" t="s">
        <v>12</v>
      </c>
      <c r="I3071" s="29" t="s">
        <v>22</v>
      </c>
      <c r="J3071" s="30">
        <v>3.3125</v>
      </c>
      <c r="K3071" s="124">
        <v>7.6</v>
      </c>
      <c r="L3071" s="30">
        <v>0</v>
      </c>
      <c r="M3071" s="30">
        <v>1.52</v>
      </c>
      <c r="N3071" s="84">
        <f>[1]!b_anal_modidura_cnbd(A3071,D3071-1,1)</f>
        <v>2.7955000000000001</v>
      </c>
      <c r="O3071" s="85">
        <f>[1]!b_anal_yield_cnbd(A3071,D3071-1,1)</f>
        <v>3.39</v>
      </c>
      <c r="P3071" s="86">
        <f>IF(U:U="国开1",0.09/N3071+J3071,IF(U:U="国开3",0.14/N3071+J3071,IF(U:U="国开5",0.24/N3071+J3071,IF(U:U="国开7",0.24/N3071+J3071,IF(U:U="国开10",0.29/N3071+J3071,IF(U:U="口行1",0.08/N3071+J3071,IF(U:U="口行2",0.08/N3071+J3071,IF(U:U="口行3",0.08/N3071+J3071,IF(U:U="口行5",0.13/N3071+J3071,IF(U:U="口行7",0.13/N3071+J3071,IF(U:U="口行10",0.18/N3071+J3071,IF(U:U="农发1",0.09/N3071+J3071,IF(U:U="农发2",0.09/N3071+J3071,IF(U:U="农发3",0.09/N3071+J3071,IF(U:U="农发5",0.14/N3071+J3071,IF(U:U="农发7",0.19/N3071+J3071,IF(U:U="农发10",0.19/N3071+J3071,IF(U:U="农发20",0.24/N3071+J3071,IF(U:U="国债1",0.05/N3071+J3071,IF(U:U="国债2",0.05/N3071+J3071,IF(U:U="国债3",0.05/N3071+J3071,IF(U:U="国开0",0,IF(U:U="农发0",0,IF(U:U="国债0",0,IF(U:U="口行0",0,0.1/N3071+J3071)))))))))))))))))))))))))</f>
        <v>3.3411174208549452</v>
      </c>
      <c r="Q3071" s="87">
        <v>3.35</v>
      </c>
      <c r="R3071" s="88">
        <f t="shared" si="174"/>
        <v>-4.8882579145054894</v>
      </c>
      <c r="S3071" s="88">
        <f t="shared" si="175"/>
        <v>-0.88825791450548586</v>
      </c>
      <c r="U3071" s="1" t="str">
        <f>IF(I:I="国家开发银行","国开",IF(I:I="中国进出口银行","口行",IF(I:I="中国农业发展银行","农发","国债")))&amp;IF(G:G&lt;1,"0",G3071)</f>
        <v>口行3</v>
      </c>
    </row>
    <row r="3072" spans="1:21" ht="15.95" hidden="1" customHeight="1" x14ac:dyDescent="0.25">
      <c r="A3072" s="123" t="s">
        <v>264</v>
      </c>
      <c r="B3072" s="35" t="s">
        <v>6457</v>
      </c>
      <c r="C3072" s="35" t="s">
        <v>6458</v>
      </c>
      <c r="D3072" s="39">
        <v>44084</v>
      </c>
      <c r="E3072" s="39">
        <v>44085</v>
      </c>
      <c r="F3072" s="40">
        <v>50</v>
      </c>
      <c r="G3072" s="30">
        <v>5</v>
      </c>
      <c r="H3072" s="29" t="s">
        <v>12</v>
      </c>
      <c r="I3072" s="29" t="s">
        <v>22</v>
      </c>
      <c r="J3072" s="30">
        <v>3.4962</v>
      </c>
      <c r="K3072" s="124">
        <v>7.29</v>
      </c>
      <c r="L3072" s="30">
        <v>0</v>
      </c>
      <c r="M3072" s="30">
        <v>35.9</v>
      </c>
      <c r="N3072" s="84">
        <f>[1]!b_anal_modidura_cnbd(A3072,D3072-1,1)</f>
        <v>4.0515999999999996</v>
      </c>
      <c r="O3072" s="85">
        <f>[1]!b_anal_yield_cnbd(A3072,D3072-1,1)</f>
        <v>3.55</v>
      </c>
      <c r="P3072" s="86">
        <f>IF(U:U="国开1",0.09/N3072+J3072,IF(U:U="国开3",0.14/N3072+J3072,IF(U:U="国开5",0.24/N3072+J3072,IF(U:U="国开7",0.24/N3072+J3072,IF(U:U="国开10",0.29/N3072+J3072,IF(U:U="口行1",0.08/N3072+J3072,IF(U:U="口行2",0.08/N3072+J3072,IF(U:U="口行3",0.08/N3072+J3072,IF(U:U="口行5",0.13/N3072+J3072,IF(U:U="口行7",0.13/N3072+J3072,IF(U:U="口行10",0.18/N3072+J3072,IF(U:U="农发1",0.09/N3072+J3072,IF(U:U="农发2",0.09/N3072+J3072,IF(U:U="农发3",0.09/N3072+J3072,IF(U:U="农发5",0.14/N3072+J3072,IF(U:U="农发7",0.19/N3072+J3072,IF(U:U="农发10",0.19/N3072+J3072,IF(U:U="农发20",0.24/N3072+J3072,IF(U:U="国债1",0.05/N3072+J3072,IF(U:U="国债2",0.05/N3072+J3072,IF(U:U="国债3",0.05/N3072+J3072,IF(U:U="国开0",0,IF(U:U="农发0",0,IF(U:U="国债0",0,IF(U:U="口行0",0,0.1/N3072+J3072)))))))))))))))))))))))))</f>
        <v>3.5282860894461447</v>
      </c>
      <c r="Q3072" s="87">
        <v>3.5249999999999999</v>
      </c>
      <c r="R3072" s="88">
        <f t="shared" si="174"/>
        <v>-2.1713910553855076</v>
      </c>
      <c r="S3072" s="88">
        <f t="shared" si="175"/>
        <v>0.32860894461448353</v>
      </c>
      <c r="U3072" s="1" t="str">
        <f>IF(I:I="国家开发银行","国开",IF(I:I="中国进出口银行","口行",IF(I:I="中国农业发展银行","农发","国债")))&amp;IF(G:G&lt;1,"0",G3072)</f>
        <v>口行5</v>
      </c>
    </row>
    <row r="3073" spans="1:21" ht="15.95" hidden="1" customHeight="1" x14ac:dyDescent="0.25">
      <c r="A3073" s="123" t="s">
        <v>388</v>
      </c>
      <c r="B3073" s="35" t="s">
        <v>6459</v>
      </c>
      <c r="C3073" s="35" t="s">
        <v>6460</v>
      </c>
      <c r="D3073" s="39">
        <v>44084</v>
      </c>
      <c r="E3073" s="39">
        <v>44085</v>
      </c>
      <c r="F3073" s="40">
        <v>70</v>
      </c>
      <c r="G3073" s="30">
        <v>10</v>
      </c>
      <c r="H3073" s="29" t="s">
        <v>12</v>
      </c>
      <c r="I3073" s="29" t="s">
        <v>22</v>
      </c>
      <c r="J3073" s="30">
        <v>3.7570999999999999</v>
      </c>
      <c r="K3073" s="124">
        <v>4.59</v>
      </c>
      <c r="L3073" s="30">
        <v>0</v>
      </c>
      <c r="M3073" s="30">
        <v>4.8899999999999997</v>
      </c>
      <c r="N3073" s="84">
        <f>[1]!b_anal_modidura_cnbd(A3073,D3073-1,1)</f>
        <v>7.9039999999999999</v>
      </c>
      <c r="O3073" s="85">
        <f>[1]!b_anal_yield_cnbd(A3073,D3073-1,1)</f>
        <v>3.77</v>
      </c>
      <c r="P3073" s="86">
        <f>IF(U:U="国开1",0.09/N3073+J3073,IF(U:U="国开3",0.14/N3073+J3073,IF(U:U="国开5",0.24/N3073+J3073,IF(U:U="国开7",0.24/N3073+J3073,IF(U:U="国开10",0.29/N3073+J3073,IF(U:U="口行1",0.08/N3073+J3073,IF(U:U="口行2",0.08/N3073+J3073,IF(U:U="口行3",0.08/N3073+J3073,IF(U:U="口行5",0.13/N3073+J3073,IF(U:U="口行7",0.13/N3073+J3073,IF(U:U="口行10",0.18/N3073+J3073,IF(U:U="农发1",0.09/N3073+J3073,IF(U:U="农发2",0.09/N3073+J3073,IF(U:U="农发3",0.09/N3073+J3073,IF(U:U="农发5",0.14/N3073+J3073,IF(U:U="农发7",0.19/N3073+J3073,IF(U:U="农发10",0.19/N3073+J3073,IF(U:U="农发20",0.24/N3073+J3073,IF(U:U="国债1",0.05/N3073+J3073,IF(U:U="国债2",0.05/N3073+J3073,IF(U:U="国债3",0.05/N3073+J3073,IF(U:U="国开0",0,IF(U:U="农发0",0,IF(U:U="国债0",0,IF(U:U="口行0",0,0.1/N3073+J3073)))))))))))))))))))))))))</f>
        <v>3.7798732793522265</v>
      </c>
      <c r="Q3073" s="87">
        <v>3.77</v>
      </c>
      <c r="R3073" s="88">
        <f t="shared" si="174"/>
        <v>0.98732793522264828</v>
      </c>
      <c r="S3073" s="88">
        <f t="shared" si="175"/>
        <v>0.98732793522264828</v>
      </c>
      <c r="U3073" s="1" t="str">
        <f>IF(I:I="国家开发银行","国开",IF(I:I="中国进出口银行","口行",IF(I:I="中国农业发展银行","农发","国债")))&amp;IF(G:G&lt;1,"0",G3073)</f>
        <v>口行10</v>
      </c>
    </row>
    <row r="3074" spans="1:21" ht="15.95" hidden="1" customHeight="1" x14ac:dyDescent="0.25">
      <c r="A3074" s="123" t="s">
        <v>717</v>
      </c>
      <c r="B3074" s="35" t="s">
        <v>6461</v>
      </c>
      <c r="C3074" s="35" t="s">
        <v>6462</v>
      </c>
      <c r="D3074" s="39">
        <v>44084</v>
      </c>
      <c r="E3074" s="39">
        <v>44088</v>
      </c>
      <c r="F3074" s="40">
        <v>70</v>
      </c>
      <c r="G3074" s="30">
        <v>1</v>
      </c>
      <c r="H3074" s="29" t="s">
        <v>266</v>
      </c>
      <c r="I3074" s="29" t="s">
        <v>15</v>
      </c>
      <c r="J3074" s="30">
        <v>2.6278999999999999</v>
      </c>
      <c r="K3074" s="124">
        <v>4.5199999999999996</v>
      </c>
      <c r="L3074" s="30">
        <v>0</v>
      </c>
      <c r="M3074" s="30">
        <v>3.36</v>
      </c>
      <c r="N3074" s="84">
        <f>[1]!b_anal_modidura_cnbd(A3074,D3074-1,1)</f>
        <v>0.67730000000000001</v>
      </c>
      <c r="O3074" s="85">
        <f>[1]!b_anal_yield_cnbd(A3074,D3074-1,1)</f>
        <v>2.8037999999999998</v>
      </c>
      <c r="P3074" s="86">
        <f>IF(U:U="国开1",0.09/N3074+J3074,IF(U:U="国开3",0.14/N3074+J3074,IF(U:U="国开5",0.24/N3074+J3074,IF(U:U="国开7",0.24/N3074+J3074,IF(U:U="国开10",0.29/N3074+J3074,IF(U:U="口行1",0.08/N3074+J3074,IF(U:U="口行2",0.08/N3074+J3074,IF(U:U="口行3",0.08/N3074+J3074,IF(U:U="口行5",0.13/N3074+J3074,IF(U:U="口行7",0.13/N3074+J3074,IF(U:U="口行10",0.18/N3074+J3074,IF(U:U="农发1",0.09/N3074+J3074,IF(U:U="农发2",0.09/N3074+J3074,IF(U:U="农发3",0.09/N3074+J3074,IF(U:U="农发5",0.14/N3074+J3074,IF(U:U="农发7",0.19/N3074+J3074,IF(U:U="农发10",0.19/N3074+J3074,IF(U:U="农发20",0.24/N3074+J3074,IF(U:U="国债1",0.05/N3074+J3074,IF(U:U="国债2",0.05/N3074+J3074,IF(U:U="国债3",0.05/N3074+J3074,IF(U:U="国开0",0,IF(U:U="农发0",0,IF(U:U="国债0",0,IF(U:U="口行0",0,0.1/N3074+J3074)))))))))))))))))))))))))</f>
        <v>2.7607805551454301</v>
      </c>
      <c r="Q3074" s="87">
        <v>2.78</v>
      </c>
      <c r="R3074" s="88">
        <f t="shared" si="174"/>
        <v>-4.3019444854569766</v>
      </c>
      <c r="S3074" s="88">
        <f t="shared" si="175"/>
        <v>-1.9219444854569723</v>
      </c>
      <c r="U3074" s="1" t="str">
        <f>IF(I:I="国家开发银行","国开",IF(I:I="中国进出口银行","口行",IF(I:I="中国农业发展银行","农发","国债")))&amp;IF(G:G&lt;1,"0",G3074)</f>
        <v>国开1</v>
      </c>
    </row>
    <row r="3075" spans="1:21" ht="15.95" hidden="1" customHeight="1" x14ac:dyDescent="0.25">
      <c r="A3075" s="123" t="s">
        <v>1284</v>
      </c>
      <c r="B3075" s="35" t="s">
        <v>6463</v>
      </c>
      <c r="C3075" s="35" t="s">
        <v>6464</v>
      </c>
      <c r="D3075" s="39">
        <v>44084</v>
      </c>
      <c r="E3075" s="39">
        <v>44088</v>
      </c>
      <c r="F3075" s="40">
        <v>50</v>
      </c>
      <c r="G3075" s="30">
        <v>5</v>
      </c>
      <c r="H3075" s="29" t="s">
        <v>12</v>
      </c>
      <c r="I3075" s="29" t="s">
        <v>15</v>
      </c>
      <c r="J3075" s="30">
        <v>3.3855</v>
      </c>
      <c r="K3075" s="124">
        <v>7.21</v>
      </c>
      <c r="L3075" s="30">
        <v>0</v>
      </c>
      <c r="M3075" s="30">
        <v>4.0199999999999996</v>
      </c>
      <c r="N3075" s="84">
        <f>[1]!b_anal_modidura_cnbd(A3075,D3075-1,1)</f>
        <v>4.3769</v>
      </c>
      <c r="O3075" s="85">
        <f>[1]!b_anal_yield_cnbd(A3075,D3075-1,1)</f>
        <v>3.49</v>
      </c>
      <c r="P3075" s="86">
        <v>3.4403000000000001</v>
      </c>
      <c r="Q3075" s="87">
        <v>3.44</v>
      </c>
      <c r="R3075" s="88">
        <f t="shared" si="174"/>
        <v>-4.9700000000000077</v>
      </c>
      <c r="S3075" s="88">
        <f t="shared" si="175"/>
        <v>3.00000000000189E-2</v>
      </c>
      <c r="U3075" s="1" t="str">
        <f>IF(I:I="国家开发银行","国开",IF(I:I="中国进出口银行","口行",IF(I:I="中国农业发展银行","农发","国债")))&amp;IF(G:G&lt;1,"0",G3075)</f>
        <v>国开5</v>
      </c>
    </row>
    <row r="3076" spans="1:21" ht="15.95" hidden="1" customHeight="1" x14ac:dyDescent="0.25">
      <c r="A3076" s="123" t="s">
        <v>1106</v>
      </c>
      <c r="B3076" s="35" t="s">
        <v>6465</v>
      </c>
      <c r="C3076" s="35" t="s">
        <v>6466</v>
      </c>
      <c r="D3076" s="39">
        <v>44084</v>
      </c>
      <c r="E3076" s="39">
        <v>44088</v>
      </c>
      <c r="F3076" s="40">
        <v>180</v>
      </c>
      <c r="G3076" s="30">
        <v>10</v>
      </c>
      <c r="H3076" s="29" t="s">
        <v>12</v>
      </c>
      <c r="I3076" s="29" t="s">
        <v>15</v>
      </c>
      <c r="J3076" s="30">
        <v>3.5747</v>
      </c>
      <c r="K3076" s="124">
        <v>3.58</v>
      </c>
      <c r="L3076" s="30">
        <v>0</v>
      </c>
      <c r="M3076" s="30">
        <v>1.06</v>
      </c>
      <c r="N3076" s="84">
        <f>[1]!b_anal_modidura_cnbd(A3076,D3076-1,1)</f>
        <v>8.1951999999999998</v>
      </c>
      <c r="O3076" s="85">
        <f>[1]!b_anal_yield_cnbd(A3076,D3076-1,1)</f>
        <v>3.6225000000000001</v>
      </c>
      <c r="P3076" s="86">
        <v>3.6101000000000001</v>
      </c>
      <c r="Q3076" s="87">
        <v>3.6124999999999998</v>
      </c>
      <c r="R3076" s="88">
        <f t="shared" si="174"/>
        <v>-1.2399999999999967</v>
      </c>
      <c r="S3076" s="88">
        <f t="shared" si="175"/>
        <v>-0.23999999999997357</v>
      </c>
      <c r="U3076" s="1" t="str">
        <f>IF(I:I="国家开发银行","国开",IF(I:I="中国进出口银行","口行",IF(I:I="中国农业发展银行","农发","国债")))&amp;IF(G:G&lt;1,"0",G3076)</f>
        <v>国开10</v>
      </c>
    </row>
    <row r="3077" spans="1:21" ht="15.95" hidden="1" customHeight="1" x14ac:dyDescent="0.25">
      <c r="A3077" s="123" t="s">
        <v>1389</v>
      </c>
      <c r="B3077" s="35" t="s">
        <v>6467</v>
      </c>
      <c r="C3077" s="35" t="s">
        <v>6468</v>
      </c>
      <c r="D3077" s="39">
        <v>44085</v>
      </c>
      <c r="E3077" s="39">
        <v>44088</v>
      </c>
      <c r="F3077" s="40">
        <v>60</v>
      </c>
      <c r="G3077" s="30">
        <v>1</v>
      </c>
      <c r="H3077" s="29" t="s">
        <v>266</v>
      </c>
      <c r="I3077" s="29" t="s">
        <v>22</v>
      </c>
      <c r="J3077" s="30">
        <v>2.7532000000000001</v>
      </c>
      <c r="K3077" s="124">
        <v>2.85</v>
      </c>
      <c r="L3077" s="30">
        <v>0</v>
      </c>
      <c r="M3077" s="30">
        <v>45.6</v>
      </c>
      <c r="N3077" s="84">
        <f>[1]!b_anal_modidura_cnbd(A3077,D3077-1,1)</f>
        <v>0.85560000000000003</v>
      </c>
      <c r="O3077" s="85">
        <f>[1]!b_anal_yield_cnbd(A3077,D3077-1,1)</f>
        <v>2.81</v>
      </c>
      <c r="P3077" s="86">
        <v>2.8466999999999998</v>
      </c>
      <c r="Q3077" s="87">
        <v>2.83</v>
      </c>
      <c r="R3077" s="88">
        <f t="shared" ref="R3077:R3082" si="176">(P3077-O3077)*100</f>
        <v>3.6699999999999733</v>
      </c>
      <c r="S3077" s="88">
        <f t="shared" ref="S3077:S3082" si="177">(P3077-Q3077)*100</f>
        <v>1.6699999999999715</v>
      </c>
      <c r="U3077" s="1" t="str">
        <f>IF(I:I="国家开发银行","国开",IF(I:I="中国进出口银行","口行",IF(I:I="中国农业发展银行","农发","国债")))&amp;IF(G:G&lt;1,"0",G3077)</f>
        <v>口行1</v>
      </c>
    </row>
    <row r="3078" spans="1:21" ht="15.95" hidden="1" customHeight="1" x14ac:dyDescent="0.25">
      <c r="A3078" s="123" t="s">
        <v>6223</v>
      </c>
      <c r="B3078" s="35" t="s">
        <v>6469</v>
      </c>
      <c r="C3078" s="35" t="s">
        <v>6470</v>
      </c>
      <c r="D3078" s="39">
        <v>44085</v>
      </c>
      <c r="E3078" s="39">
        <v>44088</v>
      </c>
      <c r="F3078" s="40">
        <v>50</v>
      </c>
      <c r="G3078" s="30">
        <v>2</v>
      </c>
      <c r="H3078" s="29" t="s">
        <v>12</v>
      </c>
      <c r="I3078" s="29" t="s">
        <v>22</v>
      </c>
      <c r="J3078" s="30">
        <v>3.1747000000000001</v>
      </c>
      <c r="K3078" s="124">
        <v>4.34</v>
      </c>
      <c r="L3078" s="30">
        <v>0</v>
      </c>
      <c r="M3078" s="30">
        <v>2.42</v>
      </c>
      <c r="N3078" s="84">
        <f>[1]!b_anal_modidura_cnbd(A3078,D3078-1,1)</f>
        <v>1.8280000000000001</v>
      </c>
      <c r="O3078" s="85">
        <f>[1]!b_anal_yield_cnbd(A3078,D3078-1,1)</f>
        <v>3.19</v>
      </c>
      <c r="P3078" s="86">
        <v>3.2185000000000001</v>
      </c>
      <c r="Q3078" s="87">
        <v>3.2</v>
      </c>
      <c r="R3078" s="88">
        <f t="shared" si="176"/>
        <v>2.8500000000000192</v>
      </c>
      <c r="S3078" s="88">
        <f t="shared" si="177"/>
        <v>1.8499999999999961</v>
      </c>
      <c r="U3078" s="1" t="str">
        <f>IF(I:I="国家开发银行","国开",IF(I:I="中国进出口银行","口行",IF(I:I="中国农业发展银行","农发","国债")))&amp;IF(G:G&lt;1,"0",G3078)</f>
        <v>口行2</v>
      </c>
    </row>
    <row r="3079" spans="1:21" ht="15.95" hidden="1" customHeight="1" x14ac:dyDescent="0.25">
      <c r="A3079" s="123" t="s">
        <v>6471</v>
      </c>
      <c r="B3079" s="35" t="s">
        <v>6471</v>
      </c>
      <c r="C3079" s="35" t="s">
        <v>6472</v>
      </c>
      <c r="D3079" s="39">
        <v>44085</v>
      </c>
      <c r="E3079" s="39">
        <v>44088</v>
      </c>
      <c r="F3079" s="40">
        <v>300</v>
      </c>
      <c r="G3079" s="30">
        <v>0.24929999999999999</v>
      </c>
      <c r="H3079" s="29" t="s">
        <v>30</v>
      </c>
      <c r="I3079" s="29" t="s">
        <v>31</v>
      </c>
      <c r="J3079" s="30">
        <v>2.2856000000000001</v>
      </c>
      <c r="K3079" s="124">
        <v>2.73</v>
      </c>
      <c r="L3079" s="30">
        <v>2.3561999999999999</v>
      </c>
      <c r="M3079" s="30">
        <v>1.47</v>
      </c>
      <c r="N3079" s="84">
        <v>0.24929999999999999</v>
      </c>
      <c r="O3079" s="85">
        <v>2.3517000000000001</v>
      </c>
      <c r="P3079" s="86">
        <v>2.3561999999999999</v>
      </c>
      <c r="Q3079" s="87">
        <v>2.3199999999999998</v>
      </c>
      <c r="R3079" s="88">
        <f t="shared" si="176"/>
        <v>0.44999999999997264</v>
      </c>
      <c r="S3079" s="88">
        <f t="shared" si="177"/>
        <v>3.620000000000001</v>
      </c>
      <c r="U3079" s="1" t="str">
        <f>IF(I:I="国家开发银行","国开",IF(I:I="中国进出口银行","口行",IF(I:I="中国农业发展银行","农发","国债")))&amp;IF(G:G&lt;1,"0",G3079)</f>
        <v>国债0</v>
      </c>
    </row>
    <row r="3080" spans="1:21" ht="15.95" hidden="1" customHeight="1" x14ac:dyDescent="0.25">
      <c r="A3080" s="123" t="s">
        <v>6473</v>
      </c>
      <c r="B3080" s="35" t="s">
        <v>6473</v>
      </c>
      <c r="C3080" s="35" t="s">
        <v>6474</v>
      </c>
      <c r="D3080" s="39">
        <v>44085</v>
      </c>
      <c r="E3080" s="39">
        <v>44088</v>
      </c>
      <c r="F3080" s="40">
        <v>550</v>
      </c>
      <c r="G3080" s="30">
        <v>30</v>
      </c>
      <c r="H3080" s="29" t="s">
        <v>12</v>
      </c>
      <c r="I3080" s="29" t="s">
        <v>31</v>
      </c>
      <c r="J3080" s="30">
        <v>3.81</v>
      </c>
      <c r="K3080" s="124">
        <v>2.81</v>
      </c>
      <c r="L3080" s="30">
        <v>0</v>
      </c>
      <c r="M3080" s="30">
        <v>1.05</v>
      </c>
      <c r="N3080" s="84">
        <v>17.760000000000002</v>
      </c>
      <c r="O3080" s="85">
        <v>3.81</v>
      </c>
      <c r="P3080" s="86">
        <v>3.8155999999999999</v>
      </c>
      <c r="Q3080" s="87">
        <v>3.8</v>
      </c>
      <c r="R3080" s="88">
        <f t="shared" si="176"/>
        <v>0.55999999999998273</v>
      </c>
      <c r="S3080" s="88">
        <f t="shared" si="177"/>
        <v>1.5600000000000058</v>
      </c>
      <c r="U3080" s="1" t="str">
        <f>IF(I:I="国家开发银行","国开",IF(I:I="中国进出口银行","口行",IF(I:I="中国农业发展银行","农发","国债")))&amp;IF(G:G&lt;1,"0",G3080)</f>
        <v>国债30</v>
      </c>
    </row>
    <row r="3081" spans="1:21" ht="15.95" hidden="1" customHeight="1" x14ac:dyDescent="0.25">
      <c r="A3081" s="123" t="s">
        <v>6171</v>
      </c>
      <c r="B3081" s="35" t="s">
        <v>6475</v>
      </c>
      <c r="C3081" s="35" t="s">
        <v>6476</v>
      </c>
      <c r="D3081" s="39">
        <v>44088</v>
      </c>
      <c r="E3081" s="39">
        <v>44090</v>
      </c>
      <c r="F3081" s="40">
        <v>20</v>
      </c>
      <c r="G3081" s="30">
        <v>3</v>
      </c>
      <c r="H3081" s="29" t="s">
        <v>12</v>
      </c>
      <c r="I3081" s="29" t="s">
        <v>41</v>
      </c>
      <c r="J3081" s="30">
        <v>3.2839999999999998</v>
      </c>
      <c r="K3081" s="124">
        <v>8.68</v>
      </c>
      <c r="L3081" s="30">
        <v>0</v>
      </c>
      <c r="M3081" s="30">
        <v>1.56</v>
      </c>
      <c r="N3081" s="84">
        <f>[1]!b_anal_modidura_cnbd(A3081,D3081-3,1)</f>
        <v>2.7201</v>
      </c>
      <c r="O3081" s="85">
        <f>[1]!b_anal_yield_cnbd(A3081,D3081-3,1)</f>
        <v>3.31</v>
      </c>
      <c r="P3081" s="86">
        <f>IF(U:U="国开1",0.09/N3081+J3081,IF(U:U="国开3",0.14/N3081+J3081,IF(U:U="国开5",0.24/N3081+J3081,IF(U:U="国开7",0.24/N3081+J3081,IF(U:U="国开10",0.29/N3081+J3081,IF(U:U="口行1",0.08/N3081+J3081,IF(U:U="口行2",0.08/N3081+J3081,IF(U:U="口行3",0.08/N3081+J3081,IF(U:U="口行5",0.13/N3081+J3081,IF(U:U="口行7",0.13/N3081+J3081,IF(U:U="口行10",0.18/N3081+J3081,IF(U:U="农发1",0.09/N3081+J3081,IF(U:U="农发2",0.09/N3081+J3081,IF(U:U="农发3",0.09/N3081+J3081,IF(U:U="农发5",0.14/N3081+J3081,IF(U:U="农发7",0.19/N3081+J3081,IF(U:U="农发10",0.19/N3081+J3081,IF(U:U="农发20",0.24/N3081+J3081,IF(U:U="国债1",0.05/N3081+J3081,IF(U:U="国债2",0.05/N3081+J3081,IF(U:U="国债3",0.05/N3081+J3081,IF(U:U="国开0",0,IF(U:U="农发0",0,IF(U:U="国债0",0,IF(U:U="口行0",0,0.1/N3081+J3081)))))))))))))))))))))))))</f>
        <v>3.3170870188596004</v>
      </c>
      <c r="Q3081" s="87">
        <v>3.34</v>
      </c>
      <c r="R3081" s="88">
        <f t="shared" si="176"/>
        <v>0.70870188596003914</v>
      </c>
      <c r="S3081" s="88">
        <f t="shared" si="177"/>
        <v>-2.2912981140399413</v>
      </c>
      <c r="U3081" s="1" t="str">
        <f>IF(I:I="国家开发银行","国开",IF(I:I="中国进出口银行","口行",IF(I:I="中国农业发展银行","农发","国债")))&amp;IF(G:G&lt;1,"0",G3081)</f>
        <v>农发3</v>
      </c>
    </row>
    <row r="3082" spans="1:21" ht="15.95" hidden="1" customHeight="1" x14ac:dyDescent="0.25">
      <c r="A3082" s="123" t="s">
        <v>579</v>
      </c>
      <c r="B3082" s="35" t="s">
        <v>6477</v>
      </c>
      <c r="C3082" s="35" t="s">
        <v>6478</v>
      </c>
      <c r="D3082" s="39">
        <v>44088</v>
      </c>
      <c r="E3082" s="39">
        <v>44090</v>
      </c>
      <c r="F3082" s="40">
        <v>60</v>
      </c>
      <c r="G3082" s="30">
        <v>5</v>
      </c>
      <c r="H3082" s="29" t="s">
        <v>12</v>
      </c>
      <c r="I3082" s="29" t="s">
        <v>41</v>
      </c>
      <c r="J3082" s="30">
        <v>3.5476999999999999</v>
      </c>
      <c r="K3082" s="124">
        <v>4.7</v>
      </c>
      <c r="L3082" s="30">
        <v>0</v>
      </c>
      <c r="M3082" s="30">
        <v>1.1499999999999999</v>
      </c>
      <c r="N3082" s="84">
        <f>[1]!b_anal_modidura_cnbd(A3082,D3082-3,1)</f>
        <v>4.2370000000000001</v>
      </c>
      <c r="O3082" s="85">
        <f>[1]!b_anal_yield_cnbd(A3082,D3082-3,1)</f>
        <v>3.56</v>
      </c>
      <c r="P3082" s="86">
        <f>IF(U:U="国开1",0.09/N3082+J3082,IF(U:U="国开3",0.14/N3082+J3082,IF(U:U="国开5",0.24/N3082+J3082,IF(U:U="国开7",0.24/N3082+J3082,IF(U:U="国开10",0.29/N3082+J3082,IF(U:U="口行1",0.08/N3082+J3082,IF(U:U="口行2",0.08/N3082+J3082,IF(U:U="口行3",0.08/N3082+J3082,IF(U:U="口行5",0.13/N3082+J3082,IF(U:U="口行7",0.13/N3082+J3082,IF(U:U="口行10",0.18/N3082+J3082,IF(U:U="农发1",0.09/N3082+J3082,IF(U:U="农发2",0.09/N3082+J3082,IF(U:U="农发3",0.09/N3082+J3082,IF(U:U="农发5",0.14/N3082+J3082,IF(U:U="农发7",0.19/N3082+J3082,IF(U:U="农发10",0.19/N3082+J3082,IF(U:U="农发20",0.24/N3082+J3082,IF(U:U="国债1",0.05/N3082+J3082,IF(U:U="国债2",0.05/N3082+J3082,IF(U:U="国债3",0.05/N3082+J3082,IF(U:U="国开0",0,IF(U:U="农发0",0,IF(U:U="国债0",0,IF(U:U="口行0",0,0.1/N3082+J3082)))))))))))))))))))))))))</f>
        <v>3.5807422468727874</v>
      </c>
      <c r="Q3082" s="87">
        <v>3.585</v>
      </c>
      <c r="R3082" s="88">
        <f t="shared" si="176"/>
        <v>2.0742246872787362</v>
      </c>
      <c r="S3082" s="88">
        <f t="shared" si="177"/>
        <v>-0.42577531272125491</v>
      </c>
      <c r="U3082" s="1" t="str">
        <f>IF(I:I="国家开发银行","国开",IF(I:I="中国进出口银行","口行",IF(I:I="中国农业发展银行","农发","国债")))&amp;IF(G:G&lt;1,"0",G3082)</f>
        <v>农发5</v>
      </c>
    </row>
    <row r="3083" spans="1:21" ht="15.95" hidden="1" customHeight="1" x14ac:dyDescent="0.25">
      <c r="A3083" s="123" t="s">
        <v>6178</v>
      </c>
      <c r="B3083" s="35" t="s">
        <v>6479</v>
      </c>
      <c r="C3083" s="35" t="s">
        <v>6480</v>
      </c>
      <c r="D3083" s="39">
        <v>44089</v>
      </c>
      <c r="E3083" s="39">
        <v>44092</v>
      </c>
      <c r="F3083" s="40">
        <v>72.3</v>
      </c>
      <c r="G3083" s="30">
        <v>3</v>
      </c>
      <c r="H3083" s="29" t="s">
        <v>12</v>
      </c>
      <c r="I3083" s="29" t="s">
        <v>15</v>
      </c>
      <c r="J3083" s="30">
        <v>3.2139000000000002</v>
      </c>
      <c r="K3083" s="124">
        <v>4.74</v>
      </c>
      <c r="L3083" s="30">
        <v>0</v>
      </c>
      <c r="M3083" s="30">
        <v>2.0499999999999998</v>
      </c>
      <c r="N3083" s="84">
        <f>[1]!b_anal_modidura_cnbd(A3083,D3083-1,1)</f>
        <v>2.7189999999999999</v>
      </c>
      <c r="O3083" s="85">
        <f>[1]!b_anal_yield_cnbd(A3083,D3083-1,1)</f>
        <v>3.3073000000000001</v>
      </c>
      <c r="P3083" s="86">
        <f>IF(U:U="国开1",0.09/N3083+J3083,IF(U:U="国开3",0.14/N3083+J3083,IF(U:U="国开5",0.24/N3083+J3083,IF(U:U="国开7",0.24/N3083+J3083,IF(U:U="国开10",0.29/N3083+J3083,IF(U:U="口行1",0.08/N3083+J3083,IF(U:U="口行2",0.08/N3083+J3083,IF(U:U="口行3",0.08/N3083+J3083,IF(U:U="口行5",0.13/N3083+J3083,IF(U:U="口行7",0.13/N3083+J3083,IF(U:U="口行10",0.18/N3083+J3083,IF(U:U="农发1",0.09/N3083+J3083,IF(U:U="农发2",0.09/N3083+J3083,IF(U:U="农发3",0.09/N3083+J3083,IF(U:U="农发5",0.14/N3083+J3083,IF(U:U="农发7",0.19/N3083+J3083,IF(U:U="农发10",0.19/N3083+J3083,IF(U:U="农发20",0.24/N3083+J3083,IF(U:U="国债1",0.05/N3083+J3083,IF(U:U="国债2",0.05/N3083+J3083,IF(U:U="国债3",0.05/N3083+J3083,IF(U:U="国开0",0,IF(U:U="农发0",0,IF(U:U="国债0",0,IF(U:U="口行0",0,0.1/N3083+J3083)))))))))))))))))))))))))</f>
        <v>3.2653895182052226</v>
      </c>
      <c r="Q3083" s="87">
        <v>3.27</v>
      </c>
      <c r="R3083" s="88">
        <f t="shared" ref="R3083:R3088" si="178">(P3083-O3083)*100</f>
        <v>-4.1910481794777521</v>
      </c>
      <c r="S3083" s="88">
        <f t="shared" ref="S3083:S3088" si="179">(P3083-Q3083)*100</f>
        <v>-0.46104817947774102</v>
      </c>
      <c r="U3083" s="1" t="str">
        <f>IF(I:I="国家开发银行","国开",IF(I:I="中国进出口银行","口行",IF(I:I="中国农业发展银行","农发","国债")))&amp;IF(G:G&lt;1,"0",G3083)</f>
        <v>国开3</v>
      </c>
    </row>
    <row r="3084" spans="1:21" ht="15.95" hidden="1" customHeight="1" x14ac:dyDescent="0.25">
      <c r="A3084" s="123" t="s">
        <v>1284</v>
      </c>
      <c r="B3084" s="35" t="s">
        <v>6481</v>
      </c>
      <c r="C3084" s="35" t="s">
        <v>6482</v>
      </c>
      <c r="D3084" s="39">
        <v>44089</v>
      </c>
      <c r="E3084" s="39">
        <v>44092</v>
      </c>
      <c r="F3084" s="40">
        <v>90.5</v>
      </c>
      <c r="G3084" s="30">
        <v>5</v>
      </c>
      <c r="H3084" s="29" t="s">
        <v>12</v>
      </c>
      <c r="I3084" s="29" t="s">
        <v>15</v>
      </c>
      <c r="J3084" s="30">
        <v>3.4396</v>
      </c>
      <c r="K3084" s="124">
        <v>4.8099999999999996</v>
      </c>
      <c r="L3084" s="30">
        <v>0</v>
      </c>
      <c r="M3084" s="30">
        <v>1.44</v>
      </c>
      <c r="N3084" s="84">
        <f>[1]!b_anal_modidura_cnbd(A3084,D3084-1,1)</f>
        <v>4.3632</v>
      </c>
      <c r="O3084" s="85">
        <f>[1]!b_anal_yield_cnbd(A3084,D3084-1,1)</f>
        <v>3.4998999999999998</v>
      </c>
      <c r="P3084" s="86">
        <f>IF(U:U="国开1",0.09/N3084+J3084,IF(U:U="国开3",0.14/N3084+J3084,IF(U:U="国开5",0.24/N3084+J3084,IF(U:U="国开7",0.24/N3084+J3084,IF(U:U="国开10",0.29/N3084+J3084,IF(U:U="口行1",0.08/N3084+J3084,IF(U:U="口行2",0.08/N3084+J3084,IF(U:U="口行3",0.08/N3084+J3084,IF(U:U="口行5",0.13/N3084+J3084,IF(U:U="口行7",0.13/N3084+J3084,IF(U:U="口行10",0.18/N3084+J3084,IF(U:U="农发1",0.09/N3084+J3084,IF(U:U="农发2",0.09/N3084+J3084,IF(U:U="农发3",0.09/N3084+J3084,IF(U:U="农发5",0.14/N3084+J3084,IF(U:U="农发7",0.19/N3084+J3084,IF(U:U="农发10",0.19/N3084+J3084,IF(U:U="农发20",0.24/N3084+J3084,IF(U:U="国债1",0.05/N3084+J3084,IF(U:U="国债2",0.05/N3084+J3084,IF(U:U="国债3",0.05/N3084+J3084,IF(U:U="国开0",0,IF(U:U="农发0",0,IF(U:U="国债0",0,IF(U:U="口行0",0,0.1/N3084+J3084)))))))))))))))))))))))))</f>
        <v>3.4946055005500551</v>
      </c>
      <c r="Q3084" s="87">
        <v>3.4849999999999999</v>
      </c>
      <c r="R3084" s="88">
        <f t="shared" si="178"/>
        <v>-0.52944994499446452</v>
      </c>
      <c r="S3084" s="88">
        <f t="shared" si="179"/>
        <v>0.96055005500552681</v>
      </c>
      <c r="U3084" s="1" t="str">
        <f>IF(I:I="国家开发银行","国开",IF(I:I="中国进出口银行","口行",IF(I:I="中国农业发展银行","农发","国债")))&amp;IF(G:G&lt;1,"0",G3084)</f>
        <v>国开5</v>
      </c>
    </row>
    <row r="3085" spans="1:21" ht="15.95" hidden="1" customHeight="1" x14ac:dyDescent="0.25">
      <c r="A3085" s="123" t="s">
        <v>1256</v>
      </c>
      <c r="B3085" s="35" t="s">
        <v>6483</v>
      </c>
      <c r="C3085" s="35" t="s">
        <v>6484</v>
      </c>
      <c r="D3085" s="39">
        <v>44089</v>
      </c>
      <c r="E3085" s="39">
        <v>44092</v>
      </c>
      <c r="F3085" s="40">
        <v>40.5</v>
      </c>
      <c r="G3085" s="30">
        <v>7</v>
      </c>
      <c r="H3085" s="29" t="s">
        <v>12</v>
      </c>
      <c r="I3085" s="29" t="s">
        <v>15</v>
      </c>
      <c r="J3085" s="30">
        <v>3.6191</v>
      </c>
      <c r="K3085" s="124">
        <v>3.82</v>
      </c>
      <c r="L3085" s="30">
        <v>0</v>
      </c>
      <c r="M3085" s="30">
        <v>3</v>
      </c>
      <c r="N3085" s="84">
        <f>[1]!b_anal_modidura_cnbd(A3085,D3085-1,1)</f>
        <v>5.9462999999999999</v>
      </c>
      <c r="O3085" s="85">
        <f>[1]!b_anal_yield_cnbd(A3085,D3085-1,1)</f>
        <v>3.6196999999999999</v>
      </c>
      <c r="P3085" s="86">
        <f>IF(U:U="国开1",0.09/N3085+J3085,IF(U:U="国开3",0.14/N3085+J3085,IF(U:U="国开5",0.24/N3085+J3085,IF(U:U="国开7",0.24/N3085+J3085,IF(U:U="国开10",0.29/N3085+J3085,IF(U:U="口行1",0.08/N3085+J3085,IF(U:U="口行2",0.08/N3085+J3085,IF(U:U="口行3",0.08/N3085+J3085,IF(U:U="口行5",0.13/N3085+J3085,IF(U:U="口行7",0.13/N3085+J3085,IF(U:U="口行10",0.18/N3085+J3085,IF(U:U="农发1",0.09/N3085+J3085,IF(U:U="农发2",0.09/N3085+J3085,IF(U:U="农发3",0.09/N3085+J3085,IF(U:U="农发5",0.14/N3085+J3085,IF(U:U="农发7",0.19/N3085+J3085,IF(U:U="农发10",0.19/N3085+J3085,IF(U:U="农发20",0.24/N3085+J3085,IF(U:U="国债1",0.05/N3085+J3085,IF(U:U="国债2",0.05/N3085+J3085,IF(U:U="国债3",0.05/N3085+J3085,IF(U:U="国开0",0,IF(U:U="农发0",0,IF(U:U="国债0",0,IF(U:U="口行0",0,0.1/N3085+J3085)))))))))))))))))))))))))</f>
        <v>3.6594612330356693</v>
      </c>
      <c r="Q3085" s="87">
        <v>3.62</v>
      </c>
      <c r="R3085" s="88">
        <f t="shared" si="178"/>
        <v>3.9761233035669363</v>
      </c>
      <c r="S3085" s="88">
        <f t="shared" si="179"/>
        <v>3.9461233035669174</v>
      </c>
      <c r="U3085" s="1" t="str">
        <f>IF(I:I="国家开发银行","国开",IF(I:I="中国进出口银行","口行",IF(I:I="中国农业发展银行","农发","国债")))&amp;IF(G:G&lt;1,"0",G3085)</f>
        <v>国开7</v>
      </c>
    </row>
    <row r="3086" spans="1:21" ht="15.95" hidden="1" customHeight="1" x14ac:dyDescent="0.25">
      <c r="A3086" s="123" t="s">
        <v>1438</v>
      </c>
      <c r="B3086" s="35" t="s">
        <v>6485</v>
      </c>
      <c r="C3086" s="35" t="s">
        <v>6486</v>
      </c>
      <c r="D3086" s="39">
        <v>44089</v>
      </c>
      <c r="E3086" s="39">
        <v>44092</v>
      </c>
      <c r="F3086" s="40">
        <v>20</v>
      </c>
      <c r="G3086" s="30">
        <v>20</v>
      </c>
      <c r="H3086" s="29" t="s">
        <v>12</v>
      </c>
      <c r="I3086" s="29" t="s">
        <v>15</v>
      </c>
      <c r="J3086" s="30">
        <v>3.9769000000000001</v>
      </c>
      <c r="K3086" s="124">
        <v>7.84</v>
      </c>
      <c r="L3086" s="30">
        <v>0</v>
      </c>
      <c r="M3086" s="30">
        <v>1.96</v>
      </c>
      <c r="N3086" s="84">
        <f>[1]!b_anal_modidura_cnbd(A3086,D3086-1,1)</f>
        <v>13.547700000000001</v>
      </c>
      <c r="O3086" s="85">
        <f>[1]!b_anal_yield_cnbd(A3086,D3086-1,1)</f>
        <v>3.9950000000000001</v>
      </c>
      <c r="P3086" s="86">
        <f>IF(U:U="国开1",0.09/N3086+J3086,IF(U:U="国开3",0.14/N3086+J3086,IF(U:U="国开5",0.24/N3086+J3086,IF(U:U="国开7",0.24/N3086+J3086,IF(U:U="国开10",0.29/N3086+J3086,IF(U:U="口行1",0.08/N3086+J3086,IF(U:U="口行2",0.08/N3086+J3086,IF(U:U="口行3",0.08/N3086+J3086,IF(U:U="口行5",0.13/N3086+J3086,IF(U:U="口行7",0.13/N3086+J3086,IF(U:U="口行10",0.18/N3086+J3086,IF(U:U="农发1",0.09/N3086+J3086,IF(U:U="农发2",0.09/N3086+J3086,IF(U:U="农发3",0.09/N3086+J3086,IF(U:U="农发5",0.14/N3086+J3086,IF(U:U="农发7",0.19/N3086+J3086,IF(U:U="农发10",0.19/N3086+J3086,IF(U:U="农发20",0.24/N3086+J3086,IF(U:U="国债1",0.05/N3086+J3086,IF(U:U="国债2",0.05/N3086+J3086,IF(U:U="国债3",0.05/N3086+J3086,IF(U:U="国开0",0,IF(U:U="农发0",0,IF(U:U="国债0",0,IF(U:U="口行0",0,0.1/N3086+J3086)))))))))))))))))))))))))</f>
        <v>3.9842813267196648</v>
      </c>
      <c r="Q3086" s="87">
        <v>4</v>
      </c>
      <c r="R3086" s="88">
        <f t="shared" si="178"/>
        <v>-1.0718673280335267</v>
      </c>
      <c r="S3086" s="88">
        <f t="shared" si="179"/>
        <v>-1.571867328033516</v>
      </c>
      <c r="U3086" s="1" t="str">
        <f>IF(I:I="国家开发银行","国开",IF(I:I="中国进出口银行","口行",IF(I:I="中国农业发展银行","农发","国债")))&amp;IF(G:G&lt;1,"0",G3086)</f>
        <v>国开20</v>
      </c>
    </row>
    <row r="3087" spans="1:21" ht="15.95" hidden="1" customHeight="1" x14ac:dyDescent="0.25">
      <c r="A3087" s="123" t="s">
        <v>6433</v>
      </c>
      <c r="B3087" s="35" t="s">
        <v>6487</v>
      </c>
      <c r="C3087" s="35" t="s">
        <v>6488</v>
      </c>
      <c r="D3087" s="39">
        <v>44089</v>
      </c>
      <c r="E3087" s="39">
        <v>44091</v>
      </c>
      <c r="F3087" s="40">
        <v>20</v>
      </c>
      <c r="G3087" s="30">
        <v>2</v>
      </c>
      <c r="H3087" s="29" t="s">
        <v>12</v>
      </c>
      <c r="I3087" s="29" t="s">
        <v>41</v>
      </c>
      <c r="J3087" s="30">
        <v>3.1556000000000002</v>
      </c>
      <c r="K3087" s="124">
        <v>15.28</v>
      </c>
      <c r="L3087" s="30">
        <v>0</v>
      </c>
      <c r="M3087" s="30">
        <v>1.04</v>
      </c>
      <c r="N3087" s="84">
        <f>[1]!b_anal_modidura_cnbd(A3087,D3087-1,1)</f>
        <v>1.8957999999999999</v>
      </c>
      <c r="O3087" s="85">
        <f>[1]!b_anal_yield_cnbd(A3087,D3087-1,1)</f>
        <v>3.2584</v>
      </c>
      <c r="P3087" s="86">
        <f>IF(U:U="国开1",0.09/N3087+J3087,IF(U:U="国开3",0.14/N3087+J3087,IF(U:U="国开5",0.24/N3087+J3087,IF(U:U="国开7",0.24/N3087+J3087,IF(U:U="国开10",0.29/N3087+J3087,IF(U:U="口行1",0.08/N3087+J3087,IF(U:U="口行2",0.08/N3087+J3087,IF(U:U="口行3",0.08/N3087+J3087,IF(U:U="口行5",0.13/N3087+J3087,IF(U:U="口行7",0.13/N3087+J3087,IF(U:U="口行10",0.18/N3087+J3087,IF(U:U="农发1",0.09/N3087+J3087,IF(U:U="农发2",0.09/N3087+J3087,IF(U:U="农发3",0.09/N3087+J3087,IF(U:U="农发5",0.14/N3087+J3087,IF(U:U="农发7",0.19/N3087+J3087,IF(U:U="农发10",0.19/N3087+J3087,IF(U:U="农发20",0.24/N3087+J3087,IF(U:U="国债1",0.05/N3087+J3087,IF(U:U="国债2",0.05/N3087+J3087,IF(U:U="国债3",0.05/N3087+J3087,IF(U:U="国开0",0,IF(U:U="农发0",0,IF(U:U="国债0",0,IF(U:U="口行0",0,0.1/N3087+J3087)))))))))))))))))))))))))</f>
        <v>3.2030733621690053</v>
      </c>
      <c r="Q3087" s="87">
        <v>3.21</v>
      </c>
      <c r="R3087" s="88">
        <f t="shared" si="178"/>
        <v>-5.5326637830994674</v>
      </c>
      <c r="S3087" s="88">
        <f t="shared" si="179"/>
        <v>-0.69266378309946752</v>
      </c>
      <c r="U3087" s="1" t="str">
        <f>IF(I:I="国家开发银行","国开",IF(I:I="中国进出口银行","口行",IF(I:I="中国农业发展银行","农发","国债")))&amp;IF(G:G&lt;1,"0",G3087)</f>
        <v>农发2</v>
      </c>
    </row>
    <row r="3088" spans="1:21" ht="15.95" hidden="1" customHeight="1" x14ac:dyDescent="0.25">
      <c r="A3088" s="123" t="s">
        <v>1145</v>
      </c>
      <c r="B3088" s="35" t="s">
        <v>6489</v>
      </c>
      <c r="C3088" s="35" t="s">
        <v>6490</v>
      </c>
      <c r="D3088" s="39">
        <v>44089</v>
      </c>
      <c r="E3088" s="39">
        <v>44091</v>
      </c>
      <c r="F3088" s="40">
        <v>30</v>
      </c>
      <c r="G3088" s="30">
        <v>7</v>
      </c>
      <c r="H3088" s="29" t="s">
        <v>12</v>
      </c>
      <c r="I3088" s="29" t="s">
        <v>41</v>
      </c>
      <c r="J3088" s="30">
        <v>3.6859999999999999</v>
      </c>
      <c r="K3088" s="124">
        <v>5.74</v>
      </c>
      <c r="L3088" s="30">
        <v>0</v>
      </c>
      <c r="M3088" s="30">
        <v>2.89</v>
      </c>
      <c r="N3088" s="84">
        <f>[1]!b_anal_modidura_cnbd(A3088,D3088-1,1)</f>
        <v>5.8689999999999998</v>
      </c>
      <c r="O3088" s="85">
        <f>[1]!b_anal_yield_cnbd(A3088,D3088-1,1)</f>
        <v>3.6991999999999998</v>
      </c>
      <c r="P3088" s="86">
        <f>IF(U:U="国开1",0.09/N3088+J3088,IF(U:U="国开3",0.14/N3088+J3088,IF(U:U="国开5",0.24/N3088+J3088,IF(U:U="国开7",0.24/N3088+J3088,IF(U:U="国开10",0.29/N3088+J3088,IF(U:U="口行1",0.08/N3088+J3088,IF(U:U="口行2",0.08/N3088+J3088,IF(U:U="口行3",0.08/N3088+J3088,IF(U:U="口行5",0.13/N3088+J3088,IF(U:U="口行7",0.13/N3088+J3088,IF(U:U="口行10",0.18/N3088+J3088,IF(U:U="农发1",0.09/N3088+J3088,IF(U:U="农发2",0.09/N3088+J3088,IF(U:U="农发3",0.09/N3088+J3088,IF(U:U="农发5",0.14/N3088+J3088,IF(U:U="农发7",0.19/N3088+J3088,IF(U:U="农发10",0.19/N3088+J3088,IF(U:U="农发20",0.24/N3088+J3088,IF(U:U="国债1",0.05/N3088+J3088,IF(U:U="国债2",0.05/N3088+J3088,IF(U:U="国债3",0.05/N3088+J3088,IF(U:U="国开0",0,IF(U:U="农发0",0,IF(U:U="国债0",0,IF(U:U="口行0",0,0.1/N3088+J3088)))))))))))))))))))))))))</f>
        <v>3.7183734878173453</v>
      </c>
      <c r="Q3088" s="87">
        <v>3.7149999999999999</v>
      </c>
      <c r="R3088" s="88">
        <f t="shared" si="178"/>
        <v>1.9173487817345514</v>
      </c>
      <c r="S3088" s="88">
        <f t="shared" si="179"/>
        <v>0.33734878173454774</v>
      </c>
      <c r="U3088" s="1" t="str">
        <f>IF(I:I="国家开发银行","国开",IF(I:I="中国进出口银行","口行",IF(I:I="中国农业发展银行","农发","国债")))&amp;IF(G:G&lt;1,"0",G3088)</f>
        <v>农发7</v>
      </c>
    </row>
    <row r="3089" spans="1:21" ht="15.95" hidden="1" customHeight="1" x14ac:dyDescent="0.25">
      <c r="A3089" s="123" t="s">
        <v>1318</v>
      </c>
      <c r="B3089" s="35" t="s">
        <v>6491</v>
      </c>
      <c r="C3089" s="35" t="s">
        <v>6492</v>
      </c>
      <c r="D3089" s="39">
        <v>44090</v>
      </c>
      <c r="E3089" s="39">
        <v>44091</v>
      </c>
      <c r="F3089" s="40">
        <v>630</v>
      </c>
      <c r="G3089" s="30">
        <v>1</v>
      </c>
      <c r="H3089" s="29" t="s">
        <v>266</v>
      </c>
      <c r="I3089" s="29" t="s">
        <v>31</v>
      </c>
      <c r="J3089" s="30">
        <v>2.5706000000000002</v>
      </c>
      <c r="K3089" s="124">
        <v>3.5</v>
      </c>
      <c r="L3089" s="30">
        <v>2.6232000000000002</v>
      </c>
      <c r="M3089" s="30">
        <v>3.18</v>
      </c>
      <c r="N3089" s="84">
        <f>[1]!b_anal_modidura_cnbd(A3089,D3089-1,1)</f>
        <v>0.81540000000000001</v>
      </c>
      <c r="O3089" s="85">
        <f>[1]!b_anal_yield_cnbd(A3089,D3089-1,1)</f>
        <v>2.58</v>
      </c>
      <c r="P3089" s="86">
        <v>2.6232000000000002</v>
      </c>
      <c r="Q3089" s="87">
        <v>2.6</v>
      </c>
      <c r="R3089" s="88">
        <f>(P3089-O3089)*100</f>
        <v>4.3200000000000127</v>
      </c>
      <c r="S3089" s="88">
        <f>(P3089-Q3089)*100</f>
        <v>2.3200000000000109</v>
      </c>
      <c r="U3089" s="1" t="str">
        <f>IF(I:I="国家开发银行","国开",IF(I:I="中国进出口银行","口行",IF(I:I="中国农业发展银行","农发","国债")))&amp;IF(G:G&lt;1,"0",G3089)</f>
        <v>国债1</v>
      </c>
    </row>
    <row r="3090" spans="1:21" ht="15.95" hidden="1" customHeight="1" x14ac:dyDescent="0.25">
      <c r="A3090" s="123" t="s">
        <v>753</v>
      </c>
      <c r="B3090" s="35" t="s">
        <v>6493</v>
      </c>
      <c r="C3090" s="35" t="s">
        <v>6494</v>
      </c>
      <c r="D3090" s="39">
        <v>44090</v>
      </c>
      <c r="E3090" s="39">
        <v>44091</v>
      </c>
      <c r="F3090" s="40">
        <v>670</v>
      </c>
      <c r="G3090" s="30">
        <v>10</v>
      </c>
      <c r="H3090" s="29" t="s">
        <v>12</v>
      </c>
      <c r="I3090" s="29" t="s">
        <v>31</v>
      </c>
      <c r="J3090" s="30">
        <v>3.0823</v>
      </c>
      <c r="K3090" s="124">
        <v>2.68</v>
      </c>
      <c r="L3090" s="30">
        <v>3.1069</v>
      </c>
      <c r="M3090" s="30">
        <v>1.73</v>
      </c>
      <c r="N3090" s="84">
        <f>[1]!b_anal_modidura_cnbd(A3090,D3090-1,1)</f>
        <v>8.3634000000000004</v>
      </c>
      <c r="O3090" s="85">
        <f>[1]!b_anal_yield_cnbd(A3090,D3090-1,1)</f>
        <v>3.1049000000000002</v>
      </c>
      <c r="P3090" s="86">
        <v>3.1189</v>
      </c>
      <c r="Q3090" s="87">
        <v>3.105</v>
      </c>
      <c r="R3090" s="88">
        <f>(P3090-O3090)*100</f>
        <v>1.399999999999979</v>
      </c>
      <c r="S3090" s="88">
        <f>(P3090-Q3090)*100</f>
        <v>1.3900000000000023</v>
      </c>
      <c r="U3090" s="1" t="str">
        <f>IF(I:I="国家开发银行","国开",IF(I:I="中国进出口银行","口行",IF(I:I="中国农业发展银行","农发","国债")))&amp;IF(G:G&lt;1,"0",G3090)</f>
        <v>国债10</v>
      </c>
    </row>
    <row r="3091" spans="1:21" ht="15.95" hidden="1" customHeight="1" x14ac:dyDescent="0.25">
      <c r="A3091" s="123" t="s">
        <v>1221</v>
      </c>
      <c r="B3091" s="35" t="s">
        <v>6495</v>
      </c>
      <c r="C3091" s="35" t="s">
        <v>6496</v>
      </c>
      <c r="D3091" s="39">
        <v>44090</v>
      </c>
      <c r="E3091" s="39">
        <v>44092</v>
      </c>
      <c r="F3091" s="40">
        <v>30</v>
      </c>
      <c r="G3091" s="30">
        <v>1</v>
      </c>
      <c r="H3091" s="29" t="s">
        <v>266</v>
      </c>
      <c r="I3091" s="29" t="s">
        <v>41</v>
      </c>
      <c r="J3091" s="30">
        <v>2.621</v>
      </c>
      <c r="K3091" s="124">
        <v>6.01</v>
      </c>
      <c r="L3091" s="30">
        <v>0</v>
      </c>
      <c r="M3091" s="30">
        <v>1.28</v>
      </c>
      <c r="N3091" s="84">
        <f>[1]!b_anal_modidura_cnbd(A3091,D3091-1,1)</f>
        <v>0.78779999999999994</v>
      </c>
      <c r="O3091" s="85">
        <f>[1]!b_anal_yield_cnbd(A3091,D3091-1,1)</f>
        <v>2.7814999999999999</v>
      </c>
      <c r="P3091" s="86">
        <f>IF(U:U="国开1",0.09/N3091+J3091,IF(U:U="国开3",0.14/N3091+J3091,IF(U:U="国开5",0.24/N3091+J3091,IF(U:U="国开7",0.24/N3091+J3091,IF(U:U="国开10",0.29/N3091+J3091,IF(U:U="口行1",0.08/N3091+J3091,IF(U:U="口行2",0.08/N3091+J3091,IF(U:U="口行3",0.08/N3091+J3091,IF(U:U="口行5",0.13/N3091+J3091,IF(U:U="口行7",0.13/N3091+J3091,IF(U:U="口行10",0.18/N3091+J3091,IF(U:U="农发1",0.09/N3091+J3091,IF(U:U="农发2",0.09/N3091+J3091,IF(U:U="农发3",0.09/N3091+J3091,IF(U:U="农发5",0.14/N3091+J3091,IF(U:U="农发7",0.19/N3091+J3091,IF(U:U="农发10",0.19/N3091+J3091,IF(U:U="农发20",0.24/N3091+J3091,IF(U:U="国债1",0.05/N3091+J3091,IF(U:U="国债2",0.05/N3091+J3091,IF(U:U="国债3",0.05/N3091+J3091,IF(U:U="国开0",0,IF(U:U="农发0",0,IF(U:U="国债0",0,IF(U:U="口行0",0,0.1/N3091+J3091)))))))))))))))))))))))))</f>
        <v>2.7352421934501141</v>
      </c>
      <c r="Q3091" s="87">
        <v>2.78</v>
      </c>
      <c r="R3091" s="88">
        <f>(P3091-O3091)*100</f>
        <v>-4.625780654988576</v>
      </c>
      <c r="S3091" s="88">
        <f>(P3091-Q3091)*100</f>
        <v>-4.4757806549885704</v>
      </c>
      <c r="U3091" s="1" t="str">
        <f>IF(I:I="国家开发银行","国开",IF(I:I="中国进出口银行","口行",IF(I:I="中国农业发展银行","农发","国债")))&amp;IF(G:G&lt;1,"0",G3091)</f>
        <v>农发1</v>
      </c>
    </row>
    <row r="3092" spans="1:21" ht="15.95" hidden="1" customHeight="1" x14ac:dyDescent="0.25">
      <c r="A3092" s="123" t="s">
        <v>6451</v>
      </c>
      <c r="B3092" s="35" t="s">
        <v>6497</v>
      </c>
      <c r="C3092" s="35" t="s">
        <v>6498</v>
      </c>
      <c r="D3092" s="39">
        <v>44090</v>
      </c>
      <c r="E3092" s="39">
        <v>44092</v>
      </c>
      <c r="F3092" s="40">
        <v>70</v>
      </c>
      <c r="G3092" s="30">
        <v>5</v>
      </c>
      <c r="H3092" s="29" t="s">
        <v>12</v>
      </c>
      <c r="I3092" s="29" t="s">
        <v>41</v>
      </c>
      <c r="J3092" s="30">
        <v>3.2174</v>
      </c>
      <c r="K3092" s="124">
        <v>3.77</v>
      </c>
      <c r="L3092" s="30">
        <v>0</v>
      </c>
      <c r="M3092" s="30">
        <v>10.29</v>
      </c>
      <c r="N3092" s="84">
        <f>[1]!b_anal_modidura_cnbd(A3092,D3092-1,1)</f>
        <v>2.8881000000000001</v>
      </c>
      <c r="O3092" s="85">
        <f>[1]!b_anal_yield_cnbd(A3092,D3092-1,1)</f>
        <v>3.2907000000000002</v>
      </c>
      <c r="P3092" s="86">
        <f>IF(U:U="国开1",0.09/N3092+J3092,IF(U:U="国开3",0.14/N3092+J3092,IF(U:U="国开5",0.24/N3092+J3092,IF(U:U="国开7",0.24/N3092+J3092,IF(U:U="国开10",0.29/N3092+J3092,IF(U:U="口行1",0.08/N3092+J3092,IF(U:U="口行2",0.08/N3092+J3092,IF(U:U="口行3",0.08/N3092+J3092,IF(U:U="口行5",0.13/N3092+J3092,IF(U:U="口行7",0.13/N3092+J3092,IF(U:U="口行10",0.18/N3092+J3092,IF(U:U="农发1",0.09/N3092+J3092,IF(U:U="农发2",0.09/N3092+J3092,IF(U:U="农发3",0.09/N3092+J3092,IF(U:U="农发5",0.14/N3092+J3092,IF(U:U="农发7",0.19/N3092+J3092,IF(U:U="农发10",0.19/N3092+J3092,IF(U:U="农发20",0.24/N3092+J3092,IF(U:U="国债1",0.05/N3092+J3092,IF(U:U="国债2",0.05/N3092+J3092,IF(U:U="国债3",0.05/N3092+J3092,IF(U:U="国开0",0,IF(U:U="农发0",0,IF(U:U="国债0",0,IF(U:U="口行0",0,0.1/N3092+J3092)))))))))))))))))))))))))</f>
        <v>3.265874775804162</v>
      </c>
      <c r="Q3092" s="87">
        <v>3.28</v>
      </c>
      <c r="R3092" s="88">
        <f>(P3092-O3092)*100</f>
        <v>-2.4825224195838214</v>
      </c>
      <c r="S3092" s="88">
        <f>(P3092-Q3092)*100</f>
        <v>-1.4125224195837838</v>
      </c>
      <c r="U3092" s="1" t="str">
        <f>IF(I:I="国家开发银行","国开",IF(I:I="中国进出口银行","口行",IF(I:I="中国农业发展银行","农发","国债")))&amp;IF(G:G&lt;1,"0",G3092)</f>
        <v>农发5</v>
      </c>
    </row>
    <row r="3093" spans="1:21" ht="15.95" hidden="1" customHeight="1" x14ac:dyDescent="0.25">
      <c r="A3093" s="123" t="s">
        <v>555</v>
      </c>
      <c r="B3093" s="35" t="s">
        <v>6499</v>
      </c>
      <c r="C3093" s="35" t="s">
        <v>6500</v>
      </c>
      <c r="D3093" s="39">
        <v>44090</v>
      </c>
      <c r="E3093" s="39">
        <v>44092</v>
      </c>
      <c r="F3093" s="40">
        <v>80</v>
      </c>
      <c r="G3093" s="30">
        <v>10</v>
      </c>
      <c r="H3093" s="29" t="s">
        <v>12</v>
      </c>
      <c r="I3093" s="29" t="s">
        <v>41</v>
      </c>
      <c r="J3093" s="30">
        <v>3.7940999999999998</v>
      </c>
      <c r="K3093" s="124">
        <v>3.12</v>
      </c>
      <c r="L3093" s="30">
        <v>0</v>
      </c>
      <c r="M3093" s="30">
        <v>21.56</v>
      </c>
      <c r="N3093" s="84">
        <f>[1]!b_anal_modidura_cnbd(A3093,D3093-1,1)</f>
        <v>8.0307999999999993</v>
      </c>
      <c r="O3093" s="85">
        <f>[1]!b_anal_yield_cnbd(A3093,D3093-1,1)</f>
        <v>3.79</v>
      </c>
      <c r="P3093" s="86">
        <f>IF(U:U="国开1",0.09/N3093+J3093,IF(U:U="国开3",0.14/N3093+J3093,IF(U:U="国开5",0.24/N3093+J3093,IF(U:U="国开7",0.24/N3093+J3093,IF(U:U="国开10",0.29/N3093+J3093,IF(U:U="口行1",0.08/N3093+J3093,IF(U:U="口行2",0.08/N3093+J3093,IF(U:U="口行3",0.08/N3093+J3093,IF(U:U="口行5",0.13/N3093+J3093,IF(U:U="口行7",0.13/N3093+J3093,IF(U:U="口行10",0.18/N3093+J3093,IF(U:U="农发1",0.09/N3093+J3093,IF(U:U="农发2",0.09/N3093+J3093,IF(U:U="农发3",0.09/N3093+J3093,IF(U:U="农发5",0.14/N3093+J3093,IF(U:U="农发7",0.19/N3093+J3093,IF(U:U="农发10",0.19/N3093+J3093,IF(U:U="农发20",0.24/N3093+J3093,IF(U:U="国债1",0.05/N3093+J3093,IF(U:U="国债2",0.05/N3093+J3093,IF(U:U="国债3",0.05/N3093+J3093,IF(U:U="国开0",0,IF(U:U="农发0",0,IF(U:U="国债0",0,IF(U:U="口行0",0,0.1/N3093+J3093)))))))))))))))))))))))))</f>
        <v>3.8177589131842407</v>
      </c>
      <c r="Q3093" s="87">
        <v>3.8050000000000002</v>
      </c>
      <c r="R3093" s="88">
        <f>(P3093-O3093)*100</f>
        <v>2.7758913184240619</v>
      </c>
      <c r="S3093" s="88">
        <f>(P3093-Q3093)*100</f>
        <v>1.2758913184240495</v>
      </c>
      <c r="U3093" s="1" t="str">
        <f>IF(I:I="国家开发银行","国开",IF(I:I="中国进出口银行","口行",IF(I:I="中国农业发展银行","农发","国债")))&amp;IF(G:G&lt;1,"0",G3093)</f>
        <v>农发10</v>
      </c>
    </row>
    <row r="3094" spans="1:21" ht="15.95" hidden="1" customHeight="1" x14ac:dyDescent="0.25">
      <c r="A3094" s="123" t="s">
        <v>6501</v>
      </c>
      <c r="B3094" s="35" t="s">
        <v>6501</v>
      </c>
      <c r="C3094" s="35" t="s">
        <v>6502</v>
      </c>
      <c r="D3094" s="39">
        <v>44091</v>
      </c>
      <c r="E3094" s="39">
        <v>44092</v>
      </c>
      <c r="F3094" s="40">
        <v>40</v>
      </c>
      <c r="G3094" s="30">
        <v>0.25</v>
      </c>
      <c r="H3094" s="29" t="s">
        <v>30</v>
      </c>
      <c r="I3094" s="29" t="s">
        <v>22</v>
      </c>
      <c r="J3094" s="30">
        <v>2.1939000000000002</v>
      </c>
      <c r="K3094" s="124">
        <v>4.8600000000000003</v>
      </c>
      <c r="L3094" s="30">
        <v>0</v>
      </c>
      <c r="M3094" s="30">
        <v>7.69</v>
      </c>
      <c r="N3094" s="84">
        <v>0.25</v>
      </c>
      <c r="O3094" s="85">
        <v>2.2524000000000002</v>
      </c>
      <c r="P3094" s="86">
        <v>2.1939000000000002</v>
      </c>
      <c r="Q3094" s="87">
        <v>2.25</v>
      </c>
      <c r="R3094" s="88">
        <f t="shared" ref="R3094:R3099" si="180">(P3094-O3094)*100</f>
        <v>-5.85</v>
      </c>
      <c r="S3094" s="88">
        <f t="shared" ref="S3094:S3099" si="181">(P3094-Q3094)*100</f>
        <v>-5.6099999999999817</v>
      </c>
      <c r="U3094" s="1" t="str">
        <f>IF(I:I="国家开发银行","国开",IF(I:I="中国进出口银行","口行",IF(I:I="中国农业发展银行","农发","国债")))&amp;IF(G:G&lt;1,"0",G3094)</f>
        <v>口行0</v>
      </c>
    </row>
    <row r="3095" spans="1:21" ht="15.95" hidden="1" customHeight="1" x14ac:dyDescent="0.25">
      <c r="A3095" s="123" t="s">
        <v>6398</v>
      </c>
      <c r="B3095" s="35" t="s">
        <v>6503</v>
      </c>
      <c r="C3095" s="35" t="s">
        <v>6504</v>
      </c>
      <c r="D3095" s="39">
        <v>44091</v>
      </c>
      <c r="E3095" s="39">
        <v>44092</v>
      </c>
      <c r="F3095" s="40">
        <v>50</v>
      </c>
      <c r="G3095" s="30">
        <v>3</v>
      </c>
      <c r="H3095" s="29" t="s">
        <v>12</v>
      </c>
      <c r="I3095" s="29" t="s">
        <v>22</v>
      </c>
      <c r="J3095" s="30">
        <v>3.2486999999999999</v>
      </c>
      <c r="K3095" s="124">
        <v>4.1399999999999997</v>
      </c>
      <c r="L3095" s="30">
        <v>0</v>
      </c>
      <c r="M3095" s="30">
        <v>1.44</v>
      </c>
      <c r="N3095" s="84">
        <f>[1]!b_anal_modidura_cnbd(A3095,D3095-1,1)</f>
        <v>2.7801999999999998</v>
      </c>
      <c r="O3095" s="85">
        <f>[1]!b_anal_yield_cnbd(A3095,D3095-1,1)</f>
        <v>3.2751000000000001</v>
      </c>
      <c r="P3095" s="86">
        <f>IF(U:U="国开1",0.09/N3095+J3095,IF(U:U="国开3",0.14/N3095+J3095,IF(U:U="国开5",0.24/N3095+J3095,IF(U:U="国开7",0.24/N3095+J3095,IF(U:U="国开10",0.29/N3095+J3095,IF(U:U="口行1",0.08/N3095+J3095,IF(U:U="口行2",0.08/N3095+J3095,IF(U:U="口行3",0.08/N3095+J3095,IF(U:U="口行5",0.13/N3095+J3095,IF(U:U="口行7",0.13/N3095+J3095,IF(U:U="口行10",0.18/N3095+J3095,IF(U:U="农发1",0.09/N3095+J3095,IF(U:U="农发2",0.09/N3095+J3095,IF(U:U="农发3",0.09/N3095+J3095,IF(U:U="农发5",0.14/N3095+J3095,IF(U:U="农发7",0.19/N3095+J3095,IF(U:U="农发10",0.19/N3095+J3095,IF(U:U="农发20",0.24/N3095+J3095,IF(U:U="国债1",0.05/N3095+J3095,IF(U:U="国债2",0.05/N3095+J3095,IF(U:U="国债3",0.05/N3095+J3095,IF(U:U="国开0",0,IF(U:U="农发0",0,IF(U:U="国债0",0,IF(U:U="口行0",0,0.1/N3095+J3095)))))))))))))))))))))))))</f>
        <v>3.2774749082799799</v>
      </c>
      <c r="Q3095" s="87">
        <v>3.28</v>
      </c>
      <c r="R3095" s="88">
        <f t="shared" si="180"/>
        <v>0.23749082799797705</v>
      </c>
      <c r="S3095" s="88">
        <f t="shared" si="181"/>
        <v>-0.25250917200199119</v>
      </c>
      <c r="U3095" s="1" t="str">
        <f>IF(I:I="国家开发银行","国开",IF(I:I="中国进出口银行","口行",IF(I:I="中国农业发展银行","农发","国债")))&amp;IF(G:G&lt;1,"0",G3095)</f>
        <v>口行3</v>
      </c>
    </row>
    <row r="3096" spans="1:21" ht="15.95" hidden="1" customHeight="1" x14ac:dyDescent="0.25">
      <c r="A3096" s="123" t="s">
        <v>264</v>
      </c>
      <c r="B3096" s="35" t="s">
        <v>6505</v>
      </c>
      <c r="C3096" s="35" t="s">
        <v>6506</v>
      </c>
      <c r="D3096" s="39">
        <v>44091</v>
      </c>
      <c r="E3096" s="39">
        <v>44092</v>
      </c>
      <c r="F3096" s="40">
        <v>50</v>
      </c>
      <c r="G3096" s="30">
        <v>5</v>
      </c>
      <c r="H3096" s="29" t="s">
        <v>12</v>
      </c>
      <c r="I3096" s="29" t="s">
        <v>22</v>
      </c>
      <c r="J3096" s="30">
        <v>3.4925999999999999</v>
      </c>
      <c r="K3096" s="124">
        <v>4.8</v>
      </c>
      <c r="L3096" s="30">
        <v>0</v>
      </c>
      <c r="M3096" s="30">
        <v>5.25</v>
      </c>
      <c r="N3096" s="84">
        <f>[1]!b_anal_modidura_cnbd(A3096,D3096-1,1)</f>
        <v>4.0345000000000004</v>
      </c>
      <c r="O3096" s="85">
        <f>[1]!b_anal_yield_cnbd(A3096,D3096-1,1)</f>
        <v>3.52</v>
      </c>
      <c r="P3096" s="86">
        <f>IF(U:U="国开1",0.09/N3096+J3096,IF(U:U="国开3",0.14/N3096+J3096,IF(U:U="国开5",0.24/N3096+J3096,IF(U:U="国开7",0.24/N3096+J3096,IF(U:U="国开10",0.29/N3096+J3096,IF(U:U="口行1",0.08/N3096+J3096,IF(U:U="口行2",0.08/N3096+J3096,IF(U:U="口行3",0.08/N3096+J3096,IF(U:U="口行5",0.13/N3096+J3096,IF(U:U="口行7",0.13/N3096+J3096,IF(U:U="口行10",0.18/N3096+J3096,IF(U:U="农发1",0.09/N3096+J3096,IF(U:U="农发2",0.09/N3096+J3096,IF(U:U="农发3",0.09/N3096+J3096,IF(U:U="农发5",0.14/N3096+J3096,IF(U:U="农发7",0.19/N3096+J3096,IF(U:U="农发10",0.19/N3096+J3096,IF(U:U="农发20",0.24/N3096+J3096,IF(U:U="国债1",0.05/N3096+J3096,IF(U:U="国债2",0.05/N3096+J3096,IF(U:U="国债3",0.05/N3096+J3096,IF(U:U="国开0",0,IF(U:U="农发0",0,IF(U:U="国债0",0,IF(U:U="口行0",0,0.1/N3096+J3096)))))))))))))))))))))))))</f>
        <v>3.5248220845210061</v>
      </c>
      <c r="Q3096" s="87">
        <v>3.5225</v>
      </c>
      <c r="R3096" s="88">
        <f t="shared" si="180"/>
        <v>0.48220845210060759</v>
      </c>
      <c r="S3096" s="88">
        <f t="shared" si="181"/>
        <v>0.23220845210061292</v>
      </c>
      <c r="U3096" s="1" t="str">
        <f>IF(I:I="国家开发银行","国开",IF(I:I="中国进出口银行","口行",IF(I:I="中国农业发展银行","农发","国债")))&amp;IF(G:G&lt;1,"0",G3096)</f>
        <v>口行5</v>
      </c>
    </row>
    <row r="3097" spans="1:21" ht="15.95" hidden="1" customHeight="1" x14ac:dyDescent="0.25">
      <c r="A3097" s="123" t="s">
        <v>388</v>
      </c>
      <c r="B3097" s="35" t="s">
        <v>6507</v>
      </c>
      <c r="C3097" s="35" t="s">
        <v>6508</v>
      </c>
      <c r="D3097" s="39">
        <v>44091</v>
      </c>
      <c r="E3097" s="39">
        <v>44092</v>
      </c>
      <c r="F3097" s="40">
        <v>70</v>
      </c>
      <c r="G3097" s="30">
        <v>10</v>
      </c>
      <c r="H3097" s="29" t="s">
        <v>12</v>
      </c>
      <c r="I3097" s="29" t="s">
        <v>22</v>
      </c>
      <c r="J3097" s="30">
        <v>3.7974000000000001</v>
      </c>
      <c r="K3097" s="124">
        <v>4.17</v>
      </c>
      <c r="L3097" s="30">
        <v>0</v>
      </c>
      <c r="M3097" s="30">
        <v>1.02</v>
      </c>
      <c r="N3097" s="84">
        <f>[1]!b_anal_modidura_cnbd(A3097,D3097-1,1)</f>
        <v>7.8799000000000001</v>
      </c>
      <c r="O3097" s="85">
        <f>[1]!b_anal_yield_cnbd(A3097,D3097-1,1)</f>
        <v>3.81</v>
      </c>
      <c r="P3097" s="86">
        <f>IF(U:U="国开1",0.09/N3097+J3097,IF(U:U="国开3",0.14/N3097+J3097,IF(U:U="国开5",0.24/N3097+J3097,IF(U:U="国开7",0.24/N3097+J3097,IF(U:U="国开10",0.29/N3097+J3097,IF(U:U="口行1",0.08/N3097+J3097,IF(U:U="口行2",0.08/N3097+J3097,IF(U:U="口行3",0.08/N3097+J3097,IF(U:U="口行5",0.13/N3097+J3097,IF(U:U="口行7",0.13/N3097+J3097,IF(U:U="口行10",0.18/N3097+J3097,IF(U:U="农发1",0.09/N3097+J3097,IF(U:U="农发2",0.09/N3097+J3097,IF(U:U="农发3",0.09/N3097+J3097,IF(U:U="农发5",0.14/N3097+J3097,IF(U:U="农发7",0.19/N3097+J3097,IF(U:U="农发10",0.19/N3097+J3097,IF(U:U="农发20",0.24/N3097+J3097,IF(U:U="国债1",0.05/N3097+J3097,IF(U:U="国债2",0.05/N3097+J3097,IF(U:U="国债3",0.05/N3097+J3097,IF(U:U="国开0",0,IF(U:U="农发0",0,IF(U:U="国债0",0,IF(U:U="口行0",0,0.1/N3097+J3097)))))))))))))))))))))))))</f>
        <v>3.8202429294788005</v>
      </c>
      <c r="Q3097" s="87">
        <v>3.8224999999999998</v>
      </c>
      <c r="R3097" s="88">
        <f t="shared" si="180"/>
        <v>1.0242929478800455</v>
      </c>
      <c r="S3097" s="88">
        <f t="shared" si="181"/>
        <v>-0.22570705211992781</v>
      </c>
      <c r="U3097" s="1" t="str">
        <f>IF(I:I="国家开发银行","国开",IF(I:I="中国进出口银行","口行",IF(I:I="中国农业发展银行","农发","国债")))&amp;IF(G:G&lt;1,"0",G3097)</f>
        <v>口行10</v>
      </c>
    </row>
    <row r="3098" spans="1:21" ht="15.95" hidden="1" customHeight="1" x14ac:dyDescent="0.25">
      <c r="A3098" s="123" t="s">
        <v>6509</v>
      </c>
      <c r="B3098" s="35" t="s">
        <v>6509</v>
      </c>
      <c r="C3098" s="35" t="s">
        <v>6510</v>
      </c>
      <c r="D3098" s="39">
        <v>44091</v>
      </c>
      <c r="E3098" s="39">
        <v>44096</v>
      </c>
      <c r="F3098" s="40">
        <v>78.8</v>
      </c>
      <c r="G3098" s="30">
        <v>1</v>
      </c>
      <c r="H3098" s="29" t="s">
        <v>266</v>
      </c>
      <c r="I3098" s="29" t="s">
        <v>15</v>
      </c>
      <c r="J3098" s="30">
        <v>0</v>
      </c>
      <c r="K3098" s="124">
        <v>4</v>
      </c>
      <c r="L3098" s="30">
        <v>0</v>
      </c>
      <c r="M3098" s="30">
        <v>1.17</v>
      </c>
      <c r="N3098" s="84">
        <v>0.65900000000000003</v>
      </c>
      <c r="O3098" s="85">
        <v>2.7555000000000001</v>
      </c>
      <c r="P3098" s="86">
        <v>2.8365999999999998</v>
      </c>
      <c r="Q3098" s="87">
        <v>2.81</v>
      </c>
      <c r="R3098" s="88">
        <f t="shared" si="180"/>
        <v>8.1099999999999728</v>
      </c>
      <c r="S3098" s="88">
        <f t="shared" si="181"/>
        <v>2.6599999999999735</v>
      </c>
      <c r="U3098" s="1" t="str">
        <f>IF(I:I="国家开发银行","国开",IF(I:I="中国进出口银行","口行",IF(I:I="中国农业发展银行","农发","国债")))&amp;IF(G:G&lt;1,"0",G3098)</f>
        <v>国开1</v>
      </c>
    </row>
    <row r="3099" spans="1:21" ht="15.95" hidden="1" customHeight="1" x14ac:dyDescent="0.25">
      <c r="A3099" s="123" t="s">
        <v>1106</v>
      </c>
      <c r="B3099" s="35" t="s">
        <v>6511</v>
      </c>
      <c r="C3099" s="35" t="s">
        <v>6512</v>
      </c>
      <c r="D3099" s="39">
        <v>44091</v>
      </c>
      <c r="E3099" s="39">
        <v>44096</v>
      </c>
      <c r="F3099" s="40">
        <v>180.6</v>
      </c>
      <c r="G3099" s="30">
        <v>10</v>
      </c>
      <c r="H3099" s="29" t="s">
        <v>12</v>
      </c>
      <c r="I3099" s="29" t="s">
        <v>15</v>
      </c>
      <c r="J3099" s="30">
        <v>3.6553</v>
      </c>
      <c r="K3099" s="124">
        <v>3.15</v>
      </c>
      <c r="L3099" s="30">
        <v>0</v>
      </c>
      <c r="M3099" s="30">
        <v>1.17</v>
      </c>
      <c r="N3099" s="84">
        <f>[1]!b_anal_modidura_cnbd(A3099,D3099-1,1)</f>
        <v>8.1692999999999998</v>
      </c>
      <c r="O3099" s="85">
        <f>[1]!b_anal_yield_cnbd(A3099,D3099-1,1)</f>
        <v>3.6749000000000001</v>
      </c>
      <c r="P3099" s="86">
        <f>IF(U:U="国开1",0.09/N3099+J3099,IF(U:U="国开3",0.14/N3099+J3099,IF(U:U="国开5",0.24/N3099+J3099,IF(U:U="国开7",0.24/N3099+J3099,IF(U:U="国开10",0.29/N3099+J3099,IF(U:U="口行1",0.08/N3099+J3099,IF(U:U="口行2",0.08/N3099+J3099,IF(U:U="口行3",0.08/N3099+J3099,IF(U:U="口行5",0.13/N3099+J3099,IF(U:U="口行7",0.13/N3099+J3099,IF(U:U="口行10",0.18/N3099+J3099,IF(U:U="农发1",0.09/N3099+J3099,IF(U:U="农发2",0.09/N3099+J3099,IF(U:U="农发3",0.09/N3099+J3099,IF(U:U="农发5",0.14/N3099+J3099,IF(U:U="农发7",0.19/N3099+J3099,IF(U:U="农发10",0.19/N3099+J3099,IF(U:U="农发20",0.24/N3099+J3099,IF(U:U="国债1",0.05/N3099+J3099,IF(U:U="国债2",0.05/N3099+J3099,IF(U:U="国债3",0.05/N3099+J3099,IF(U:U="国开0",0,IF(U:U="农发0",0,IF(U:U="国债0",0,IF(U:U="口行0",0,0.1/N3099+J3099)))))))))))))))))))))))))</f>
        <v>3.6907987575434862</v>
      </c>
      <c r="Q3099" s="87">
        <v>3.6875</v>
      </c>
      <c r="R3099" s="88">
        <f t="shared" si="180"/>
        <v>1.5898757543486131</v>
      </c>
      <c r="S3099" s="88">
        <f t="shared" si="181"/>
        <v>0.3298757543486186</v>
      </c>
      <c r="U3099" s="1" t="str">
        <f>IF(I:I="国家开发银行","国开",IF(I:I="中国进出口银行","口行",IF(I:I="中国农业发展银行","农发","国债")))&amp;IF(G:G&lt;1,"0",G3099)</f>
        <v>国开10</v>
      </c>
    </row>
    <row r="3100" spans="1:21" ht="15.95" hidden="1" customHeight="1" x14ac:dyDescent="0.25">
      <c r="A3100" s="123" t="s">
        <v>6513</v>
      </c>
      <c r="B3100" s="35" t="s">
        <v>6513</v>
      </c>
      <c r="C3100" s="35" t="s">
        <v>6514</v>
      </c>
      <c r="D3100" s="39">
        <v>44092</v>
      </c>
      <c r="E3100" s="39">
        <v>44095</v>
      </c>
      <c r="F3100" s="40">
        <v>15</v>
      </c>
      <c r="G3100" s="30">
        <v>3</v>
      </c>
      <c r="H3100" s="29" t="s">
        <v>12</v>
      </c>
      <c r="I3100" s="29" t="s">
        <v>15</v>
      </c>
      <c r="J3100" s="30">
        <v>2.89</v>
      </c>
      <c r="K3100" s="124">
        <v>5.4</v>
      </c>
      <c r="L3100" s="30">
        <v>0</v>
      </c>
      <c r="M3100" s="30">
        <v>1</v>
      </c>
      <c r="N3100" s="84">
        <v>2.8285999999999998</v>
      </c>
      <c r="O3100" s="85">
        <v>3.2425999999999999</v>
      </c>
      <c r="P3100" s="86">
        <f>IF(U:U="国开1",0.09/N3100+J3100,IF(U:U="国开3",0.14/N3100+J3100,IF(U:U="国开5",0.24/N3100+J3100,IF(U:U="国开7",0.24/N3100+J3100,IF(U:U="国开10",0.29/N3100+J3100,IF(U:U="口行1",0.08/N3100+J3100,IF(U:U="口行2",0.08/N3100+J3100,IF(U:U="口行3",0.08/N3100+J3100,IF(U:U="口行5",0.13/N3100+J3100,IF(U:U="口行7",0.13/N3100+J3100,IF(U:U="口行10",0.18/N3100+J3100,IF(U:U="农发1",0.09/N3100+J3100,IF(U:U="农发2",0.09/N3100+J3100,IF(U:U="农发3",0.09/N3100+J3100,IF(U:U="农发5",0.14/N3100+J3100,IF(U:U="农发7",0.19/N3100+J3100,IF(U:U="农发10",0.19/N3100+J3100,IF(U:U="农发20",0.24/N3100+J3100,IF(U:U="国债1",0.05/N3100+J3100,IF(U:U="国债2",0.05/N3100+J3100,IF(U:U="国债3",0.05/N3100+J3100,IF(U:U="国开0",0,IF(U:U="农发0",0,IF(U:U="国债0",0,IF(U:U="口行0",0,0.1/N3100+J3100)))))))))))))))))))))))))</f>
        <v>2.9394944495510149</v>
      </c>
      <c r="Q3100" s="87">
        <v>3.27</v>
      </c>
      <c r="R3100" s="88">
        <f t="shared" ref="R3100:R3108" si="182">(P3100-O3100)*100</f>
        <v>-30.3105550448985</v>
      </c>
      <c r="S3100" s="88">
        <f t="shared" ref="S3100:S3108" si="183">(P3100-Q3100)*100</f>
        <v>-33.050555044898509</v>
      </c>
      <c r="U3100" s="1" t="str">
        <f>IF(I:I="国家开发银行","国开",IF(I:I="中国进出口银行","口行",IF(I:I="中国农业发展银行","农发","国债")))&amp;IF(G:G&lt;1,"0",G3100)</f>
        <v>国开3</v>
      </c>
    </row>
    <row r="3101" spans="1:21" ht="15.95" hidden="1" customHeight="1" x14ac:dyDescent="0.25">
      <c r="A3101" s="113" t="s">
        <v>6529</v>
      </c>
      <c r="B3101" s="35" t="s">
        <v>6515</v>
      </c>
      <c r="C3101" s="35" t="s">
        <v>6516</v>
      </c>
      <c r="D3101" s="39">
        <v>44092</v>
      </c>
      <c r="E3101" s="39">
        <v>44095</v>
      </c>
      <c r="F3101" s="40">
        <v>25</v>
      </c>
      <c r="G3101" s="30">
        <v>3</v>
      </c>
      <c r="H3101" s="29" t="s">
        <v>12</v>
      </c>
      <c r="I3101" s="29" t="s">
        <v>15</v>
      </c>
      <c r="J3101" s="30">
        <v>2.7905000000000002</v>
      </c>
      <c r="K3101" s="124">
        <v>6.91</v>
      </c>
      <c r="L3101" s="30">
        <v>0</v>
      </c>
      <c r="M3101" s="30">
        <v>7</v>
      </c>
      <c r="N3101" s="84">
        <f>[1]!b_anal_modidura_cnbd(A3101,D3101-1,1)</f>
        <v>2.044</v>
      </c>
      <c r="O3101" s="85">
        <f>[1]!b_anal_yield_cnbd(A3101,D3101-1,1)</f>
        <v>3.198</v>
      </c>
      <c r="P3101" s="86">
        <f>IF(U:U="国开1",0.09/N3101+J3101,IF(U:U="国开3",0.14/N3101+J3101,IF(U:U="国开5",0.24/N3101+J3101,IF(U:U="国开7",0.24/N3101+J3101,IF(U:U="国开10",0.29/N3101+J3101,IF(U:U="口行1",0.08/N3101+J3101,IF(U:U="口行2",0.08/N3101+J3101,IF(U:U="口行3",0.08/N3101+J3101,IF(U:U="口行5",0.13/N3101+J3101,IF(U:U="口行7",0.13/N3101+J3101,IF(U:U="口行10",0.18/N3101+J3101,IF(U:U="农发1",0.09/N3101+J3101,IF(U:U="农发2",0.09/N3101+J3101,IF(U:U="农发3",0.09/N3101+J3101,IF(U:U="农发5",0.14/N3101+J3101,IF(U:U="农发7",0.19/N3101+J3101,IF(U:U="农发10",0.19/N3101+J3101,IF(U:U="农发20",0.24/N3101+J3101,IF(U:U="国债1",0.05/N3101+J3101,IF(U:U="国债2",0.05/N3101+J3101,IF(U:U="国债3",0.05/N3101+J3101,IF(U:U="国开0",0,IF(U:U="农发0",0,IF(U:U="国债0",0,IF(U:U="口行0",0,0.1/N3101+J3101)))))))))))))))))))))))))</f>
        <v>2.8589931506849315</v>
      </c>
      <c r="Q3101" s="87">
        <v>2.9131</v>
      </c>
      <c r="R3101" s="88">
        <f t="shared" si="182"/>
        <v>-33.900684931506845</v>
      </c>
      <c r="S3101" s="88">
        <f t="shared" si="183"/>
        <v>-5.4106849315068484</v>
      </c>
      <c r="U3101" s="1" t="str">
        <f>IF(I:I="国家开发银行","国开",IF(I:I="中国进出口银行","口行",IF(I:I="中国农业发展银行","农发","国债")))&amp;IF(G:G&lt;1,"0",G3101)</f>
        <v>国开3</v>
      </c>
    </row>
    <row r="3102" spans="1:21" ht="15.95" hidden="1" customHeight="1" x14ac:dyDescent="0.25">
      <c r="A3102" s="113" t="s">
        <v>6530</v>
      </c>
      <c r="B3102" s="35" t="s">
        <v>6517</v>
      </c>
      <c r="C3102" s="35" t="s">
        <v>6518</v>
      </c>
      <c r="D3102" s="39">
        <v>44092</v>
      </c>
      <c r="E3102" s="39">
        <v>44095</v>
      </c>
      <c r="F3102" s="40">
        <v>15</v>
      </c>
      <c r="G3102" s="30">
        <v>5</v>
      </c>
      <c r="H3102" s="29" t="s">
        <v>12</v>
      </c>
      <c r="I3102" s="29" t="s">
        <v>15</v>
      </c>
      <c r="J3102" s="30">
        <v>3.133</v>
      </c>
      <c r="K3102" s="124">
        <v>6.42</v>
      </c>
      <c r="L3102" s="30">
        <v>0</v>
      </c>
      <c r="M3102" s="30">
        <v>1.5</v>
      </c>
      <c r="N3102" s="84">
        <f>[1]!b_anal_modidura_cnbd(A3102,D3102-1,1)</f>
        <v>4.4375999999999998</v>
      </c>
      <c r="O3102" s="85">
        <f>[1]!b_anal_yield_cnbd(A3102,D3102-1,1)</f>
        <v>3.4605000000000001</v>
      </c>
      <c r="P3102" s="86">
        <f>IF(U:U="国开1",0.09/N3102+J3102,IF(U:U="国开3",0.14/N3102+J3102,IF(U:U="国开5",0.24/N3102+J3102,IF(U:U="国开7",0.24/N3102+J3102,IF(U:U="国开10",0.29/N3102+J3102,IF(U:U="口行1",0.08/N3102+J3102,IF(U:U="口行2",0.08/N3102+J3102,IF(U:U="口行3",0.08/N3102+J3102,IF(U:U="口行5",0.13/N3102+J3102,IF(U:U="口行7",0.13/N3102+J3102,IF(U:U="口行10",0.18/N3102+J3102,IF(U:U="农发1",0.09/N3102+J3102,IF(U:U="农发2",0.09/N3102+J3102,IF(U:U="农发3",0.09/N3102+J3102,IF(U:U="农发5",0.14/N3102+J3102,IF(U:U="农发7",0.19/N3102+J3102,IF(U:U="农发10",0.19/N3102+J3102,IF(U:U="农发20",0.24/N3102+J3102,IF(U:U="国债1",0.05/N3102+J3102,IF(U:U="国债2",0.05/N3102+J3102,IF(U:U="国债3",0.05/N3102+J3102,IF(U:U="国开0",0,IF(U:U="农发0",0,IF(U:U="国债0",0,IF(U:U="口行0",0,0.1/N3102+J3102)))))))))))))))))))))))))</f>
        <v>3.1870832882639264</v>
      </c>
      <c r="Q3102" s="87">
        <v>2.9710999999999999</v>
      </c>
      <c r="R3102" s="88">
        <f t="shared" si="182"/>
        <v>-27.341671173607374</v>
      </c>
      <c r="S3102" s="88">
        <f t="shared" si="183"/>
        <v>21.598328826392653</v>
      </c>
      <c r="U3102" s="1" t="str">
        <f>IF(I:I="国家开发银行","国开",IF(I:I="中国进出口银行","口行",IF(I:I="中国农业发展银行","农发","国债")))&amp;IF(G:G&lt;1,"0",G3102)</f>
        <v>国开5</v>
      </c>
    </row>
    <row r="3103" spans="1:21" ht="15.95" hidden="1" customHeight="1" x14ac:dyDescent="0.25">
      <c r="A3103" s="123" t="s">
        <v>1389</v>
      </c>
      <c r="B3103" s="35" t="s">
        <v>6519</v>
      </c>
      <c r="C3103" s="35" t="s">
        <v>6520</v>
      </c>
      <c r="D3103" s="39">
        <v>44092</v>
      </c>
      <c r="E3103" s="39">
        <v>44095</v>
      </c>
      <c r="F3103" s="40">
        <v>60</v>
      </c>
      <c r="G3103" s="30">
        <v>1</v>
      </c>
      <c r="H3103" s="29" t="s">
        <v>266</v>
      </c>
      <c r="I3103" s="29" t="s">
        <v>22</v>
      </c>
      <c r="J3103" s="30">
        <v>2.7178</v>
      </c>
      <c r="K3103" s="124">
        <v>4.25</v>
      </c>
      <c r="L3103" s="30">
        <v>0</v>
      </c>
      <c r="M3103" s="30">
        <v>1.22</v>
      </c>
      <c r="N3103" s="84">
        <f>[1]!b_anal_modidura_cnbd(A3103,D3103-1,1)</f>
        <v>0.83740000000000003</v>
      </c>
      <c r="O3103" s="85">
        <f>[1]!b_anal_yield_cnbd(A3103,D3103-1,1)</f>
        <v>2.8001</v>
      </c>
      <c r="P3103" s="86">
        <f>IF(U:U="国开1",0.09/N3103+J3103,IF(U:U="国开3",0.14/N3103+J3103,IF(U:U="国开5",0.24/N3103+J3103,IF(U:U="国开7",0.24/N3103+J3103,IF(U:U="国开10",0.29/N3103+J3103,IF(U:U="口行1",0.08/N3103+J3103,IF(U:U="口行2",0.08/N3103+J3103,IF(U:U="口行3",0.08/N3103+J3103,IF(U:U="口行5",0.13/N3103+J3103,IF(U:U="口行7",0.13/N3103+J3103,IF(U:U="口行10",0.18/N3103+J3103,IF(U:U="农发1",0.09/N3103+J3103,IF(U:U="农发2",0.09/N3103+J3103,IF(U:U="农发3",0.09/N3103+J3103,IF(U:U="农发5",0.14/N3103+J3103,IF(U:U="农发7",0.19/N3103+J3103,IF(U:U="农发10",0.19/N3103+J3103,IF(U:U="农发20",0.24/N3103+J3103,IF(U:U="国债1",0.05/N3103+J3103,IF(U:U="国债2",0.05/N3103+J3103,IF(U:U="国债3",0.05/N3103+J3103,IF(U:U="国开0",0,IF(U:U="农发0",0,IF(U:U="国债0",0,IF(U:U="口行0",0,0.1/N3103+J3103)))))))))))))))))))))))))</f>
        <v>2.8133337950800095</v>
      </c>
      <c r="Q3103" s="87">
        <v>2.81</v>
      </c>
      <c r="R3103" s="88">
        <f t="shared" si="182"/>
        <v>1.3233795080009436</v>
      </c>
      <c r="S3103" s="88">
        <f t="shared" si="183"/>
        <v>0.33337950800094163</v>
      </c>
      <c r="U3103" s="1" t="str">
        <f>IF(I:I="国家开发银行","国开",IF(I:I="中国进出口银行","口行",IF(I:I="中国农业发展银行","农发","国债")))&amp;IF(G:G&lt;1,"0",G3103)</f>
        <v>口行1</v>
      </c>
    </row>
    <row r="3104" spans="1:21" ht="15.95" hidden="1" customHeight="1" x14ac:dyDescent="0.25">
      <c r="A3104" s="123" t="s">
        <v>6223</v>
      </c>
      <c r="B3104" s="35" t="s">
        <v>6521</v>
      </c>
      <c r="C3104" s="35" t="s">
        <v>6522</v>
      </c>
      <c r="D3104" s="39">
        <v>44092</v>
      </c>
      <c r="E3104" s="39">
        <v>44095</v>
      </c>
      <c r="F3104" s="40">
        <v>50</v>
      </c>
      <c r="G3104" s="30">
        <v>2</v>
      </c>
      <c r="H3104" s="29" t="s">
        <v>12</v>
      </c>
      <c r="I3104" s="29" t="s">
        <v>22</v>
      </c>
      <c r="J3104" s="30">
        <v>3.1190000000000002</v>
      </c>
      <c r="K3104" s="124">
        <v>5.63</v>
      </c>
      <c r="L3104" s="30">
        <v>0</v>
      </c>
      <c r="M3104" s="30">
        <v>1.51</v>
      </c>
      <c r="N3104" s="84">
        <f>[1]!b_anal_modidura_cnbd(A3104,D3104-1,1)</f>
        <v>1.8098000000000001</v>
      </c>
      <c r="O3104" s="85">
        <f>[1]!b_anal_yield_cnbd(A3104,D3104-1,1)</f>
        <v>3.17</v>
      </c>
      <c r="P3104" s="86">
        <f>IF(U:U="国开1",0.09/N3104+J3104,IF(U:U="国开3",0.14/N3104+J3104,IF(U:U="国开5",0.24/N3104+J3104,IF(U:U="国开7",0.24/N3104+J3104,IF(U:U="国开10",0.29/N3104+J3104,IF(U:U="口行1",0.08/N3104+J3104,IF(U:U="口行2",0.08/N3104+J3104,IF(U:U="口行3",0.08/N3104+J3104,IF(U:U="口行5",0.13/N3104+J3104,IF(U:U="口行7",0.13/N3104+J3104,IF(U:U="口行10",0.18/N3104+J3104,IF(U:U="农发1",0.09/N3104+J3104,IF(U:U="农发2",0.09/N3104+J3104,IF(U:U="农发3",0.09/N3104+J3104,IF(U:U="农发5",0.14/N3104+J3104,IF(U:U="农发7",0.19/N3104+J3104,IF(U:U="农发10",0.19/N3104+J3104,IF(U:U="农发20",0.24/N3104+J3104,IF(U:U="国债1",0.05/N3104+J3104,IF(U:U="国债2",0.05/N3104+J3104,IF(U:U="国债3",0.05/N3104+J3104,IF(U:U="国开0",0,IF(U:U="农发0",0,IF(U:U="国债0",0,IF(U:U="口行0",0,0.1/N3104+J3104)))))))))))))))))))))))))</f>
        <v>3.1632037794231409</v>
      </c>
      <c r="Q3104" s="87">
        <v>3.17</v>
      </c>
      <c r="R3104" s="88">
        <f t="shared" si="182"/>
        <v>-0.67962205768590245</v>
      </c>
      <c r="S3104" s="88">
        <f t="shared" si="183"/>
        <v>-0.67962205768590245</v>
      </c>
      <c r="U3104" s="1" t="str">
        <f>IF(I:I="国家开发银行","国开",IF(I:I="中国进出口银行","口行",IF(I:I="中国农业发展银行","农发","国债")))&amp;IF(G:G&lt;1,"0",G3104)</f>
        <v>口行2</v>
      </c>
    </row>
    <row r="3105" spans="1:21" ht="15.95" hidden="1" customHeight="1" x14ac:dyDescent="0.25">
      <c r="A3105" s="123" t="s">
        <v>1440</v>
      </c>
      <c r="B3105" s="35" t="s">
        <v>6523</v>
      </c>
      <c r="C3105" s="35" t="s">
        <v>6524</v>
      </c>
      <c r="D3105" s="39">
        <v>44092</v>
      </c>
      <c r="E3105" s="39">
        <v>44095</v>
      </c>
      <c r="F3105" s="40">
        <v>40</v>
      </c>
      <c r="G3105" s="30">
        <v>10</v>
      </c>
      <c r="H3105" s="29" t="s">
        <v>12</v>
      </c>
      <c r="I3105" s="29" t="s">
        <v>22</v>
      </c>
      <c r="J3105" s="30">
        <v>3.4664999999999999</v>
      </c>
      <c r="K3105" s="124">
        <v>5.5</v>
      </c>
      <c r="L3105" s="30">
        <v>0</v>
      </c>
      <c r="M3105" s="30">
        <v>7.17</v>
      </c>
      <c r="N3105" s="84">
        <f>[1]!b_anal_modidura_cnbd(A3105,D3105-1,1)</f>
        <v>4.4789000000000003</v>
      </c>
      <c r="O3105" s="85">
        <f>[1]!b_anal_yield_cnbd(A3105,D3105-1,1)</f>
        <v>3.51</v>
      </c>
      <c r="P3105" s="86">
        <f>IF(U:U="国开1",0.09/N3105+J3105,IF(U:U="国开3",0.14/N3105+J3105,IF(U:U="国开5",0.24/N3105+J3105,IF(U:U="国开7",0.24/N3105+J3105,IF(U:U="国开10",0.29/N3105+J3105,IF(U:U="口行1",0.08/N3105+J3105,IF(U:U="口行2",0.08/N3105+J3105,IF(U:U="口行3",0.08/N3105+J3105,IF(U:U="口行5",0.13/N3105+J3105,IF(U:U="口行7",0.13/N3105+J3105,IF(U:U="口行10",0.18/N3105+J3105,IF(U:U="农发1",0.09/N3105+J3105,IF(U:U="农发2",0.09/N3105+J3105,IF(U:U="农发3",0.09/N3105+J3105,IF(U:U="农发5",0.14/N3105+J3105,IF(U:U="农发7",0.19/N3105+J3105,IF(U:U="农发10",0.19/N3105+J3105,IF(U:U="农发20",0.24/N3105+J3105,IF(U:U="国债1",0.05/N3105+J3105,IF(U:U="国债2",0.05/N3105+J3105,IF(U:U="国债3",0.05/N3105+J3105,IF(U:U="国开0",0,IF(U:U="农发0",0,IF(U:U="国债0",0,IF(U:U="口行0",0,0.1/N3105+J3105)))))))))))))))))))))))))</f>
        <v>3.5066884391256781</v>
      </c>
      <c r="Q3105" s="87">
        <v>3.51</v>
      </c>
      <c r="R3105" s="88">
        <f t="shared" si="182"/>
        <v>-0.33115608743217173</v>
      </c>
      <c r="S3105" s="88">
        <f t="shared" si="183"/>
        <v>-0.33115608743217173</v>
      </c>
      <c r="U3105" s="1" t="str">
        <f>IF(I:I="国家开发银行","国开",IF(I:I="中国进出口银行","口行",IF(I:I="中国农业发展银行","农发","国债")))&amp;IF(G:G&lt;1,"0",G3105)</f>
        <v>口行10</v>
      </c>
    </row>
    <row r="3106" spans="1:21" ht="15.95" hidden="1" customHeight="1" x14ac:dyDescent="0.25">
      <c r="A3106" s="123" t="s">
        <v>6525</v>
      </c>
      <c r="B3106" s="35" t="s">
        <v>6525</v>
      </c>
      <c r="C3106" s="35" t="s">
        <v>6526</v>
      </c>
      <c r="D3106" s="39">
        <v>44092</v>
      </c>
      <c r="E3106" s="39">
        <v>44095</v>
      </c>
      <c r="F3106" s="40">
        <v>300</v>
      </c>
      <c r="G3106" s="30">
        <v>0.24929999999999999</v>
      </c>
      <c r="H3106" s="29" t="s">
        <v>30</v>
      </c>
      <c r="I3106" s="29" t="s">
        <v>31</v>
      </c>
      <c r="J3106" s="30">
        <v>2.2774999999999999</v>
      </c>
      <c r="K3106" s="124">
        <v>2.95</v>
      </c>
      <c r="L3106" s="30">
        <v>2.3317999999999999</v>
      </c>
      <c r="M3106" s="30">
        <v>2.5099999999999998</v>
      </c>
      <c r="N3106" s="84">
        <v>0.24929999999999999</v>
      </c>
      <c r="O3106" s="85">
        <v>2.3315999999999999</v>
      </c>
      <c r="P3106" s="86">
        <v>2.3317999999999999</v>
      </c>
      <c r="Q3106" s="87">
        <v>2.3199999999999998</v>
      </c>
      <c r="R3106" s="88">
        <f t="shared" si="182"/>
        <v>1.9999999999997797E-2</v>
      </c>
      <c r="S3106" s="88">
        <f t="shared" si="183"/>
        <v>1.1800000000000033</v>
      </c>
      <c r="U3106" s="1" t="str">
        <f>IF(I:I="国家开发银行","国开",IF(I:I="中国进出口银行","口行",IF(I:I="中国农业发展银行","农发","国债")))&amp;IF(G:G&lt;1,"0",G3106)</f>
        <v>国债0</v>
      </c>
    </row>
    <row r="3107" spans="1:21" ht="15.95" hidden="1" customHeight="1" x14ac:dyDescent="0.25">
      <c r="A3107" s="123" t="s">
        <v>781</v>
      </c>
      <c r="B3107" s="35" t="s">
        <v>6527</v>
      </c>
      <c r="C3107" s="35" t="s">
        <v>6528</v>
      </c>
      <c r="D3107" s="39">
        <v>44092</v>
      </c>
      <c r="E3107" s="39">
        <v>44095</v>
      </c>
      <c r="F3107" s="40">
        <v>450</v>
      </c>
      <c r="G3107" s="30">
        <v>50</v>
      </c>
      <c r="H3107" s="29" t="s">
        <v>12</v>
      </c>
      <c r="I3107" s="29" t="s">
        <v>31</v>
      </c>
      <c r="J3107" s="30">
        <v>3.9998</v>
      </c>
      <c r="K3107" s="124">
        <v>2.04</v>
      </c>
      <c r="L3107" s="30">
        <v>0</v>
      </c>
      <c r="M3107" s="30">
        <v>2.23</v>
      </c>
      <c r="N3107" s="84">
        <f>[1]!b_anal_modidura_cnbd(A3107,D3107-1,1)</f>
        <v>21.6828</v>
      </c>
      <c r="O3107" s="85">
        <f>[1]!b_anal_yield_cnbd(A3107,D3107-1,1)</f>
        <v>3.94</v>
      </c>
      <c r="P3107" s="86">
        <f>IF(U:U="国开1",0.09/N3107+J3107,IF(U:U="国开3",0.14/N3107+J3107,IF(U:U="国开5",0.24/N3107+J3107,IF(U:U="国开7",0.24/N3107+J3107,IF(U:U="国开10",0.29/N3107+J3107,IF(U:U="口行1",0.08/N3107+J3107,IF(U:U="口行2",0.08/N3107+J3107,IF(U:U="口行3",0.08/N3107+J3107,IF(U:U="口行5",0.13/N3107+J3107,IF(U:U="口行7",0.13/N3107+J3107,IF(U:U="口行10",0.18/N3107+J3107,IF(U:U="农发1",0.09/N3107+J3107,IF(U:U="农发2",0.09/N3107+J3107,IF(U:U="农发3",0.09/N3107+J3107,IF(U:U="农发5",0.14/N3107+J3107,IF(U:U="农发7",0.19/N3107+J3107,IF(U:U="农发10",0.19/N3107+J3107,IF(U:U="农发20",0.24/N3107+J3107,IF(U:U="国债1",0.05/N3107+J3107,IF(U:U="国债2",0.05/N3107+J3107,IF(U:U="国债3",0.05/N3107+J3107,IF(U:U="国开0",0,IF(U:U="农发0",0,IF(U:U="国债0",0,IF(U:U="口行0",0,0.1/N3107+J3107)))))))))))))))))))))))))</f>
        <v>4.0044119504860998</v>
      </c>
      <c r="Q3107" s="87">
        <v>3.9550000000000001</v>
      </c>
      <c r="R3107" s="88">
        <f t="shared" si="182"/>
        <v>6.4411950486099823</v>
      </c>
      <c r="S3107" s="88">
        <f t="shared" si="183"/>
        <v>4.9411950486099698</v>
      </c>
      <c r="U3107" s="1" t="str">
        <f>IF(I:I="国家开发银行","国开",IF(I:I="中国进出口银行","口行",IF(I:I="中国农业发展银行","农发","国债")))&amp;IF(G:G&lt;1,"0",G3107)</f>
        <v>国债50</v>
      </c>
    </row>
    <row r="3108" spans="1:21" ht="15.95" hidden="1" customHeight="1" x14ac:dyDescent="0.25">
      <c r="A3108" s="123" t="s">
        <v>6171</v>
      </c>
      <c r="B3108" s="35" t="s">
        <v>6531</v>
      </c>
      <c r="C3108" s="35" t="s">
        <v>6532</v>
      </c>
      <c r="D3108" s="39">
        <v>44095</v>
      </c>
      <c r="E3108" s="39">
        <v>44097</v>
      </c>
      <c r="F3108" s="40">
        <v>30</v>
      </c>
      <c r="G3108" s="30">
        <v>3</v>
      </c>
      <c r="H3108" s="29" t="s">
        <v>12</v>
      </c>
      <c r="I3108" s="29" t="s">
        <v>41</v>
      </c>
      <c r="J3108" s="30">
        <v>3.2027999999999999</v>
      </c>
      <c r="K3108" s="124">
        <v>7.32</v>
      </c>
      <c r="L3108" s="30">
        <v>0</v>
      </c>
      <c r="M3108" s="30">
        <v>1.53</v>
      </c>
      <c r="N3108" s="84">
        <f>[1]!b_anal_modidura_cnbd(A3108,D3108-3,1)</f>
        <v>2.7025999999999999</v>
      </c>
      <c r="O3108" s="85">
        <f>[1]!b_anal_yield_cnbd(A3108,D3108-3,1)</f>
        <v>3.27</v>
      </c>
      <c r="P3108" s="86">
        <v>3.2361</v>
      </c>
      <c r="Q3108" s="87">
        <v>3.27</v>
      </c>
      <c r="R3108" s="88">
        <f t="shared" si="182"/>
        <v>-3.3900000000000041</v>
      </c>
      <c r="S3108" s="88">
        <f t="shared" si="183"/>
        <v>-3.3900000000000041</v>
      </c>
    </row>
    <row r="3109" spans="1:21" ht="15.95" hidden="1" customHeight="1" x14ac:dyDescent="0.25">
      <c r="A3109" s="123" t="s">
        <v>6533</v>
      </c>
      <c r="B3109" s="35" t="s">
        <v>6533</v>
      </c>
      <c r="C3109" s="35" t="s">
        <v>6534</v>
      </c>
      <c r="D3109" s="39">
        <v>44095</v>
      </c>
      <c r="E3109" s="39">
        <v>44097</v>
      </c>
      <c r="F3109" s="40">
        <v>40</v>
      </c>
      <c r="G3109" s="30">
        <v>5</v>
      </c>
      <c r="H3109" s="29" t="s">
        <v>12</v>
      </c>
      <c r="I3109" s="29" t="s">
        <v>41</v>
      </c>
      <c r="J3109" s="30">
        <v>3.45</v>
      </c>
      <c r="K3109" s="124">
        <v>6.76</v>
      </c>
      <c r="L3109" s="30">
        <v>0</v>
      </c>
      <c r="M3109" s="30">
        <v>6.38</v>
      </c>
      <c r="N3109" s="84">
        <v>4.2207999999999997</v>
      </c>
      <c r="O3109" s="85">
        <v>3.51</v>
      </c>
      <c r="P3109" s="86">
        <f>IF(U:U="国开1",0.09/N3109+J3109,IF(U:U="国开3",0.14/N3109+J3109,IF(U:U="国开5",0.24/N3109+J3109,IF(U:U="国开7",0.24/N3109+J3109,IF(U:U="国开10",0.29/N3109+J3109,IF(U:U="口行1",0.08/N3109+J3109,IF(U:U="口行2",0.08/N3109+J3109,IF(U:U="口行3",0.08/N3109+J3109,IF(U:U="口行5",0.13/N3109+J3109,IF(U:U="口行7",0.13/N3109+J3109,IF(U:U="口行10",0.18/N3109+J3109,IF(U:U="农发1",0.09/N3109+J3109,IF(U:U="农发2",0.09/N3109+J3109,IF(U:U="农发3",0.09/N3109+J3109,IF(U:U="农发5",0.14/N3109+J3109,IF(U:U="农发7",0.19/N3109+J3109,IF(U:U="农发10",0.19/N3109+J3109,IF(U:U="农发20",0.24/N3109+J3109,IF(U:U="国债1",0.05/N3109+J3109,IF(U:U="国债2",0.05/N3109+J3109,IF(U:U="国债3",0.05/N3109+J3109,IF(U:U="国开0",0,IF(U:U="农发0",0,IF(U:U="国债0",0,IF(U:U="口行0",0,0.1/N3109+J3109)))))))))))))))))))))))))</f>
        <v>3.4831690674753601</v>
      </c>
      <c r="Q3109" s="87">
        <v>3.4950000000000001</v>
      </c>
      <c r="R3109" s="88">
        <f>(P3109-O3109)*100</f>
        <v>-2.6830932524639639</v>
      </c>
      <c r="S3109" s="88">
        <f>(P3109-Q3109)*100</f>
        <v>-1.1830932524639959</v>
      </c>
      <c r="U3109" s="1" t="str">
        <f>IF(I:I="国家开发银行","国开",IF(I:I="中国进出口银行","口行",IF(I:I="中国农业发展银行","农发","国债")))&amp;IF(G:G&lt;1,"0",G3109)</f>
        <v>农发5</v>
      </c>
    </row>
    <row r="3110" spans="1:21" ht="15.95" hidden="1" customHeight="1" x14ac:dyDescent="0.25">
      <c r="A3110" s="123" t="s">
        <v>6178</v>
      </c>
      <c r="B3110" s="35" t="s">
        <v>6535</v>
      </c>
      <c r="C3110" s="35" t="s">
        <v>6536</v>
      </c>
      <c r="D3110" s="39">
        <v>44096</v>
      </c>
      <c r="E3110" s="39">
        <v>44098</v>
      </c>
      <c r="F3110" s="40">
        <v>70</v>
      </c>
      <c r="G3110" s="30">
        <v>3</v>
      </c>
      <c r="H3110" s="29" t="s">
        <v>12</v>
      </c>
      <c r="I3110" s="29" t="s">
        <v>15</v>
      </c>
      <c r="J3110" s="30">
        <v>3.1774</v>
      </c>
      <c r="K3110" s="124">
        <v>3.4</v>
      </c>
      <c r="L3110" s="30">
        <v>0</v>
      </c>
      <c r="M3110" s="30">
        <v>2.59</v>
      </c>
      <c r="N3110" s="84">
        <f>[1]!b_anal_modidura_cnbd(A3110,D3110-1,1)</f>
        <v>2.7031000000000001</v>
      </c>
      <c r="O3110" s="85">
        <f>[1]!b_anal_yield_cnbd(A3110,D3110-1,1)</f>
        <v>3.21</v>
      </c>
      <c r="P3110" s="86">
        <f>IF(U:U="国开1",0.09/N3110+J3110,IF(U:U="国开3",0.14/N3110+J3110,IF(U:U="国开5",0.24/N3110+J3110,IF(U:U="国开7",0.24/N3110+J3110,IF(U:U="国开10",0.29/N3110+J3110,IF(U:U="口行1",0.08/N3110+J3110,IF(U:U="口行2",0.08/N3110+J3110,IF(U:U="口行3",0.08/N3110+J3110,IF(U:U="口行5",0.13/N3110+J3110,IF(U:U="口行7",0.13/N3110+J3110,IF(U:U="口行10",0.18/N3110+J3110,IF(U:U="农发1",0.09/N3110+J3110,IF(U:U="农发2",0.09/N3110+J3110,IF(U:U="农发3",0.09/N3110+J3110,IF(U:U="农发5",0.14/N3110+J3110,IF(U:U="农发7",0.19/N3110+J3110,IF(U:U="农发10",0.19/N3110+J3110,IF(U:U="农发20",0.24/N3110+J3110,IF(U:U="国债1",0.05/N3110+J3110,IF(U:U="国债2",0.05/N3110+J3110,IF(U:U="国债3",0.05/N3110+J3110,IF(U:U="国开0",0,IF(U:U="农发0",0,IF(U:U="国债0",0,IF(U:U="口行0",0,0.1/N3110+J3110)))))))))))))))))))))))))</f>
        <v>3.2291923865191818</v>
      </c>
      <c r="Q3110" s="87">
        <v>3.21</v>
      </c>
      <c r="R3110" s="88">
        <f t="shared" ref="R3110:R3115" si="184">(P3110-O3110)*100</f>
        <v>1.919238651918187</v>
      </c>
      <c r="S3110" s="88">
        <f t="shared" ref="S3110:S3115" si="185">(P3110-Q3110)*100</f>
        <v>1.919238651918187</v>
      </c>
      <c r="U3110" s="1" t="str">
        <f>IF(I:I="国家开发银行","国开",IF(I:I="中国进出口银行","口行",IF(I:I="中国农业发展银行","农发","国债")))&amp;IF(G:G&lt;1,"0",G3110)</f>
        <v>国开3</v>
      </c>
    </row>
    <row r="3111" spans="1:21" ht="15.95" hidden="1" customHeight="1" x14ac:dyDescent="0.25">
      <c r="A3111" s="123" t="s">
        <v>1284</v>
      </c>
      <c r="B3111" s="35" t="s">
        <v>6537</v>
      </c>
      <c r="C3111" s="35" t="s">
        <v>6538</v>
      </c>
      <c r="D3111" s="39">
        <v>44096</v>
      </c>
      <c r="E3111" s="39">
        <v>44098</v>
      </c>
      <c r="F3111" s="40">
        <v>100</v>
      </c>
      <c r="G3111" s="30">
        <v>5</v>
      </c>
      <c r="H3111" s="29" t="s">
        <v>12</v>
      </c>
      <c r="I3111" s="29" t="s">
        <v>15</v>
      </c>
      <c r="J3111" s="30">
        <v>3.3515000000000001</v>
      </c>
      <c r="K3111" s="124">
        <v>3.88</v>
      </c>
      <c r="L3111" s="30">
        <v>0</v>
      </c>
      <c r="M3111" s="30">
        <v>4.5</v>
      </c>
      <c r="N3111" s="84">
        <f>[1]!b_anal_modidura_cnbd(A3111,D3111-1,1)</f>
        <v>4.3489000000000004</v>
      </c>
      <c r="O3111" s="85">
        <f>[1]!b_anal_yield_cnbd(A3111,D3111-1,1)</f>
        <v>3.415</v>
      </c>
      <c r="P3111" s="86">
        <f>IF(U:U="国开1",0.09/N3111+J3111,IF(U:U="国开3",0.14/N3111+J3111,IF(U:U="国开5",0.24/N3111+J3111,IF(U:U="国开7",0.24/N3111+J3111,IF(U:U="国开10",0.29/N3111+J3111,IF(U:U="口行1",0.08/N3111+J3111,IF(U:U="口行2",0.08/N3111+J3111,IF(U:U="口行3",0.08/N3111+J3111,IF(U:U="口行5",0.13/N3111+J3111,IF(U:U="口行7",0.13/N3111+J3111,IF(U:U="口行10",0.18/N3111+J3111,IF(U:U="农发1",0.09/N3111+J3111,IF(U:U="农发2",0.09/N3111+J3111,IF(U:U="农发3",0.09/N3111+J3111,IF(U:U="农发5",0.14/N3111+J3111,IF(U:U="农发7",0.19/N3111+J3111,IF(U:U="农发10",0.19/N3111+J3111,IF(U:U="农发20",0.24/N3111+J3111,IF(U:U="国债1",0.05/N3111+J3111,IF(U:U="国债2",0.05/N3111+J3111,IF(U:U="国债3",0.05/N3111+J3111,IF(U:U="国开0",0,IF(U:U="农发0",0,IF(U:U="国债0",0,IF(U:U="口行0",0,0.1/N3111+J3111)))))))))))))))))))))))))</f>
        <v>3.4066863689668652</v>
      </c>
      <c r="Q3111" s="87">
        <v>3.41</v>
      </c>
      <c r="R3111" s="88">
        <f t="shared" si="184"/>
        <v>-0.83136310331348717</v>
      </c>
      <c r="S3111" s="88">
        <f t="shared" si="185"/>
        <v>-0.33136310331349783</v>
      </c>
      <c r="U3111" s="1" t="str">
        <f>IF(I:I="国家开发银行","国开",IF(I:I="中国进出口银行","口行",IF(I:I="中国农业发展银行","农发","国债")))&amp;IF(G:G&lt;1,"0",G3111)</f>
        <v>国开5</v>
      </c>
    </row>
    <row r="3112" spans="1:21" ht="15.95" hidden="1" customHeight="1" x14ac:dyDescent="0.25">
      <c r="A3112" s="123" t="s">
        <v>1256</v>
      </c>
      <c r="B3112" s="35" t="s">
        <v>6539</v>
      </c>
      <c r="C3112" s="35" t="s">
        <v>6540</v>
      </c>
      <c r="D3112" s="39">
        <v>44096</v>
      </c>
      <c r="E3112" s="39">
        <v>44098</v>
      </c>
      <c r="F3112" s="40">
        <v>30</v>
      </c>
      <c r="G3112" s="30">
        <v>7</v>
      </c>
      <c r="H3112" s="29" t="s">
        <v>12</v>
      </c>
      <c r="I3112" s="29" t="s">
        <v>15</v>
      </c>
      <c r="J3112" s="30">
        <v>3.5882000000000001</v>
      </c>
      <c r="K3112" s="124">
        <v>5.99</v>
      </c>
      <c r="L3112" s="30">
        <v>0</v>
      </c>
      <c r="M3112" s="30">
        <v>1.27</v>
      </c>
      <c r="N3112" s="84">
        <f>[1]!b_anal_modidura_cnbd(A3112,D3112-1,1)</f>
        <v>5.9259000000000004</v>
      </c>
      <c r="O3112" s="85">
        <f>[1]!b_anal_yield_cnbd(A3112,D3112-1,1)</f>
        <v>3.6436999999999999</v>
      </c>
      <c r="P3112" s="86">
        <f>IF(U:U="国开1",0.09/N3112+J3112,IF(U:U="国开3",0.14/N3112+J3112,IF(U:U="国开5",0.24/N3112+J3112,IF(U:U="国开7",0.24/N3112+J3112,IF(U:U="国开10",0.29/N3112+J3112,IF(U:U="口行1",0.08/N3112+J3112,IF(U:U="口行2",0.08/N3112+J3112,IF(U:U="口行3",0.08/N3112+J3112,IF(U:U="口行5",0.13/N3112+J3112,IF(U:U="口行7",0.13/N3112+J3112,IF(U:U="口行10",0.18/N3112+J3112,IF(U:U="农发1",0.09/N3112+J3112,IF(U:U="农发2",0.09/N3112+J3112,IF(U:U="农发3",0.09/N3112+J3112,IF(U:U="农发5",0.14/N3112+J3112,IF(U:U="农发7",0.19/N3112+J3112,IF(U:U="农发10",0.19/N3112+J3112,IF(U:U="农发20",0.24/N3112+J3112,IF(U:U="国债1",0.05/N3112+J3112,IF(U:U="国债2",0.05/N3112+J3112,IF(U:U="国债3",0.05/N3112+J3112,IF(U:U="国开0",0,IF(U:U="农发0",0,IF(U:U="国债0",0,IF(U:U="口行0",0,0.1/N3112+J3112)))))))))))))))))))))))))</f>
        <v>3.6287001771882754</v>
      </c>
      <c r="Q3112" s="87">
        <v>3.6375000000000002</v>
      </c>
      <c r="R3112" s="88">
        <f t="shared" si="184"/>
        <v>-1.4999822811724517</v>
      </c>
      <c r="S3112" s="88">
        <f t="shared" si="185"/>
        <v>-0.87998228117247557</v>
      </c>
      <c r="U3112" s="1" t="str">
        <f>IF(I:I="国家开发银行","国开",IF(I:I="中国进出口银行","口行",IF(I:I="中国农业发展银行","农发","国债")))&amp;IF(G:G&lt;1,"0",G3112)</f>
        <v>国开7</v>
      </c>
    </row>
    <row r="3113" spans="1:21" ht="15.95" hidden="1" customHeight="1" x14ac:dyDescent="0.25">
      <c r="A3113" s="123" t="s">
        <v>1438</v>
      </c>
      <c r="B3113" s="35" t="s">
        <v>6541</v>
      </c>
      <c r="C3113" s="35" t="s">
        <v>6542</v>
      </c>
      <c r="D3113" s="39">
        <v>44096</v>
      </c>
      <c r="E3113" s="39">
        <v>44098</v>
      </c>
      <c r="F3113" s="40">
        <v>20</v>
      </c>
      <c r="G3113" s="30">
        <v>20</v>
      </c>
      <c r="H3113" s="29" t="s">
        <v>12</v>
      </c>
      <c r="I3113" s="29" t="s">
        <v>15</v>
      </c>
      <c r="J3113" s="30">
        <v>3.9609000000000001</v>
      </c>
      <c r="K3113" s="124">
        <v>6.2</v>
      </c>
      <c r="L3113" s="30">
        <v>0</v>
      </c>
      <c r="M3113" s="30">
        <v>1.01</v>
      </c>
      <c r="N3113" s="84">
        <f>[1]!b_anal_modidura_cnbd(A3113,D3113-1,1)</f>
        <v>13.529299999999999</v>
      </c>
      <c r="O3113" s="85">
        <f>[1]!b_anal_yield_cnbd(A3113,D3113-1,1)</f>
        <v>3.9950000000000001</v>
      </c>
      <c r="P3113" s="86">
        <f>IF(U:U="国开1",0.09/N3113+J3113,IF(U:U="国开3",0.14/N3113+J3113,IF(U:U="国开5",0.24/N3113+J3113,IF(U:U="国开7",0.24/N3113+J3113,IF(U:U="国开10",0.29/N3113+J3113,IF(U:U="口行1",0.08/N3113+J3113,IF(U:U="口行2",0.08/N3113+J3113,IF(U:U="口行3",0.08/N3113+J3113,IF(U:U="口行5",0.13/N3113+J3113,IF(U:U="口行7",0.13/N3113+J3113,IF(U:U="口行10",0.18/N3113+J3113,IF(U:U="农发1",0.09/N3113+J3113,IF(U:U="农发2",0.09/N3113+J3113,IF(U:U="农发3",0.09/N3113+J3113,IF(U:U="农发5",0.14/N3113+J3113,IF(U:U="农发7",0.19/N3113+J3113,IF(U:U="农发10",0.19/N3113+J3113,IF(U:U="农发20",0.24/N3113+J3113,IF(U:U="国债1",0.05/N3113+J3113,IF(U:U="国债2",0.05/N3113+J3113,IF(U:U="国债3",0.05/N3113+J3113,IF(U:U="国开0",0,IF(U:U="农发0",0,IF(U:U="国债0",0,IF(U:U="口行0",0,0.1/N3113+J3113)))))))))))))))))))))))))</f>
        <v>3.9682913654069316</v>
      </c>
      <c r="Q3113" s="87">
        <v>3.9950000000000001</v>
      </c>
      <c r="R3113" s="88">
        <f t="shared" si="184"/>
        <v>-2.6708634593068492</v>
      </c>
      <c r="S3113" s="88">
        <f t="shared" si="185"/>
        <v>-2.6708634593068492</v>
      </c>
      <c r="U3113" s="1" t="str">
        <f>IF(I:I="国家开发银行","国开",IF(I:I="中国进出口银行","口行",IF(I:I="中国农业发展银行","农发","国债")))&amp;IF(G:G&lt;1,"0",G3113)</f>
        <v>国开20</v>
      </c>
    </row>
    <row r="3114" spans="1:21" ht="15.95" hidden="1" customHeight="1" x14ac:dyDescent="0.25">
      <c r="A3114" s="123" t="s">
        <v>6433</v>
      </c>
      <c r="B3114" s="35" t="s">
        <v>6543</v>
      </c>
      <c r="C3114" s="35" t="s">
        <v>6544</v>
      </c>
      <c r="D3114" s="39">
        <v>44096</v>
      </c>
      <c r="E3114" s="39">
        <v>44098</v>
      </c>
      <c r="F3114" s="40">
        <v>20</v>
      </c>
      <c r="G3114" s="30">
        <v>2</v>
      </c>
      <c r="H3114" s="29" t="s">
        <v>12</v>
      </c>
      <c r="I3114" s="29" t="s">
        <v>41</v>
      </c>
      <c r="J3114" s="30">
        <v>3.1021999999999998</v>
      </c>
      <c r="K3114" s="124">
        <v>8.85</v>
      </c>
      <c r="L3114" s="30">
        <v>0</v>
      </c>
      <c r="M3114" s="30">
        <v>1.74</v>
      </c>
      <c r="N3114" s="84">
        <f>[1]!b_anal_modidura_cnbd(A3114,D3114-1,1)</f>
        <v>1.8789</v>
      </c>
      <c r="O3114" s="85">
        <f>[1]!b_anal_yield_cnbd(A3114,D3114-1,1)</f>
        <v>3.17</v>
      </c>
      <c r="P3114" s="86">
        <f>IF(U:U="国开1",0.09/N3114+J3114,IF(U:U="国开3",0.14/N3114+J3114,IF(U:U="国开5",0.24/N3114+J3114,IF(U:U="国开7",0.24/N3114+J3114,IF(U:U="国开10",0.29/N3114+J3114,IF(U:U="口行1",0.08/N3114+J3114,IF(U:U="口行2",0.08/N3114+J3114,IF(U:U="口行3",0.08/N3114+J3114,IF(U:U="口行5",0.13/N3114+J3114,IF(U:U="口行7",0.13/N3114+J3114,IF(U:U="口行10",0.18/N3114+J3114,IF(U:U="农发1",0.09/N3114+J3114,IF(U:U="农发2",0.09/N3114+J3114,IF(U:U="农发3",0.09/N3114+J3114,IF(U:U="农发5",0.14/N3114+J3114,IF(U:U="农发7",0.19/N3114+J3114,IF(U:U="农发10",0.19/N3114+J3114,IF(U:U="农发20",0.24/N3114+J3114,IF(U:U="国债1",0.05/N3114+J3114,IF(U:U="国债2",0.05/N3114+J3114,IF(U:U="国债3",0.05/N3114+J3114,IF(U:U="国开0",0,IF(U:U="农发0",0,IF(U:U="国债0",0,IF(U:U="口行0",0,0.1/N3114+J3114)))))))))))))))))))))))))</f>
        <v>3.1501003672361487</v>
      </c>
      <c r="Q3114" s="87">
        <v>3.1549999999999998</v>
      </c>
      <c r="R3114" s="88">
        <f t="shared" si="184"/>
        <v>-1.9899632763851205</v>
      </c>
      <c r="S3114" s="88">
        <f t="shared" si="185"/>
        <v>-0.48996327638510806</v>
      </c>
      <c r="U3114" s="1" t="str">
        <f>IF(I:I="国家开发银行","国开",IF(I:I="中国进出口银行","口行",IF(I:I="中国农业发展银行","农发","国债")))&amp;IF(G:G&lt;1,"0",G3114)</f>
        <v>农发2</v>
      </c>
    </row>
    <row r="3115" spans="1:21" ht="15.95" hidden="1" customHeight="1" x14ac:dyDescent="0.25">
      <c r="A3115" s="123" t="s">
        <v>1145</v>
      </c>
      <c r="B3115" s="35" t="s">
        <v>6545</v>
      </c>
      <c r="C3115" s="35" t="s">
        <v>6546</v>
      </c>
      <c r="D3115" s="39">
        <v>44096</v>
      </c>
      <c r="E3115" s="39">
        <v>44098</v>
      </c>
      <c r="F3115" s="40">
        <v>30</v>
      </c>
      <c r="G3115" s="30">
        <v>7</v>
      </c>
      <c r="H3115" s="29" t="s">
        <v>12</v>
      </c>
      <c r="I3115" s="29" t="s">
        <v>41</v>
      </c>
      <c r="J3115" s="30">
        <v>3.6659000000000002</v>
      </c>
      <c r="K3115" s="124">
        <v>5.29</v>
      </c>
      <c r="L3115" s="30">
        <v>0</v>
      </c>
      <c r="M3115" s="30">
        <v>1.62</v>
      </c>
      <c r="N3115" s="84">
        <f>[1]!b_anal_modidura_cnbd(A3115,D3115-1,1)</f>
        <v>5.851</v>
      </c>
      <c r="O3115" s="85">
        <f>[1]!b_anal_yield_cnbd(A3115,D3115-1,1)</f>
        <v>3.6924999999999999</v>
      </c>
      <c r="P3115" s="86">
        <f>IF(U:U="国开1",0.09/N3115+J3115,IF(U:U="国开3",0.14/N3115+J3115,IF(U:U="国开5",0.24/N3115+J3115,IF(U:U="国开7",0.24/N3115+J3115,IF(U:U="国开10",0.29/N3115+J3115,IF(U:U="口行1",0.08/N3115+J3115,IF(U:U="口行2",0.08/N3115+J3115,IF(U:U="口行3",0.08/N3115+J3115,IF(U:U="口行5",0.13/N3115+J3115,IF(U:U="口行7",0.13/N3115+J3115,IF(U:U="口行10",0.18/N3115+J3115,IF(U:U="农发1",0.09/N3115+J3115,IF(U:U="农发2",0.09/N3115+J3115,IF(U:U="农发3",0.09/N3115+J3115,IF(U:U="农发5",0.14/N3115+J3115,IF(U:U="农发7",0.19/N3115+J3115,IF(U:U="农发10",0.19/N3115+J3115,IF(U:U="农发20",0.24/N3115+J3115,IF(U:U="国债1",0.05/N3115+J3115,IF(U:U="国债2",0.05/N3115+J3115,IF(U:U="国债3",0.05/N3115+J3115,IF(U:U="国开0",0,IF(U:U="农发0",0,IF(U:U="国债0",0,IF(U:U="口行0",0,0.1/N3115+J3115)))))))))))))))))))))))))</f>
        <v>3.6983730815245259</v>
      </c>
      <c r="Q3115" s="87">
        <v>3.6949999999999998</v>
      </c>
      <c r="R3115" s="88">
        <f t="shared" si="184"/>
        <v>0.58730815245260359</v>
      </c>
      <c r="S3115" s="88">
        <f t="shared" si="185"/>
        <v>0.33730815245260892</v>
      </c>
      <c r="U3115" s="1" t="str">
        <f>IF(I:I="国家开发银行","国开",IF(I:I="中国进出口银行","口行",IF(I:I="中国农业发展银行","农发","国债")))&amp;IF(G:G&lt;1,"0",G3115)</f>
        <v>农发7</v>
      </c>
    </row>
    <row r="3116" spans="1:21" ht="15.95" hidden="1" customHeight="1" x14ac:dyDescent="0.25">
      <c r="A3116" s="123" t="s">
        <v>1221</v>
      </c>
      <c r="B3116" s="35" t="s">
        <v>6547</v>
      </c>
      <c r="C3116" s="35" t="s">
        <v>6548</v>
      </c>
      <c r="D3116" s="39">
        <v>44097</v>
      </c>
      <c r="E3116" s="39">
        <v>44099</v>
      </c>
      <c r="F3116" s="40">
        <v>20</v>
      </c>
      <c r="G3116" s="30">
        <v>1</v>
      </c>
      <c r="H3116" s="29" t="s">
        <v>266</v>
      </c>
      <c r="I3116" s="29" t="s">
        <v>41</v>
      </c>
      <c r="J3116" s="30">
        <v>2.6646000000000001</v>
      </c>
      <c r="K3116" s="124">
        <v>7.9</v>
      </c>
      <c r="L3116" s="30">
        <v>0</v>
      </c>
      <c r="M3116" s="30">
        <v>3</v>
      </c>
      <c r="N3116" s="84">
        <f>[1]!b_anal_modidura_cnbd(A3116,D3116-1,1)</f>
        <v>0.76919999999999999</v>
      </c>
      <c r="O3116" s="85">
        <f>[1]!b_anal_yield_cnbd(A3116,D3116-1,1)</f>
        <v>2.8191999999999999</v>
      </c>
      <c r="P3116" s="86">
        <f>IF(U:U="国开1",0.09/N3116+J3116,IF(U:U="国开3",0.14/N3116+J3116,IF(U:U="国开5",0.24/N3116+J3116,IF(U:U="国开7",0.24/N3116+J3116,IF(U:U="国开10",0.29/N3116+J3116,IF(U:U="口行1",0.08/N3116+J3116,IF(U:U="口行2",0.08/N3116+J3116,IF(U:U="口行3",0.08/N3116+J3116,IF(U:U="口行5",0.13/N3116+J3116,IF(U:U="口行7",0.13/N3116+J3116,IF(U:U="口行10",0.18/N3116+J3116,IF(U:U="农发1",0.09/N3116+J3116,IF(U:U="农发2",0.09/N3116+J3116,IF(U:U="农发3",0.09/N3116+J3116,IF(U:U="农发5",0.14/N3116+J3116,IF(U:U="农发7",0.19/N3116+J3116,IF(U:U="农发10",0.19/N3116+J3116,IF(U:U="农发20",0.24/N3116+J3116,IF(U:U="国债1",0.05/N3116+J3116,IF(U:U="国债2",0.05/N3116+J3116,IF(U:U="国债3",0.05/N3116+J3116,IF(U:U="国开0",0,IF(U:U="农发0",0,IF(U:U="国债0",0,IF(U:U="口行0",0,0.1/N3116+J3116)))))))))))))))))))))))))</f>
        <v>2.7816046801872076</v>
      </c>
      <c r="Q3116" s="87">
        <v>2.81</v>
      </c>
      <c r="R3116" s="88">
        <f>(P3116-O3116)*100</f>
        <v>-3.7595319812792294</v>
      </c>
      <c r="S3116" s="88">
        <f>(P3116-Q3116)*100</f>
        <v>-2.8395319812792419</v>
      </c>
      <c r="U3116" s="1" t="str">
        <f>IF(I:I="国家开发银行","国开",IF(I:I="中国进出口银行","口行",IF(I:I="中国农业发展银行","农发","国债")))&amp;IF(G:G&lt;1,"0",G3116)</f>
        <v>农发1</v>
      </c>
    </row>
    <row r="3117" spans="1:21" ht="15.95" hidden="1" customHeight="1" x14ac:dyDescent="0.25">
      <c r="A3117" s="123" t="s">
        <v>6451</v>
      </c>
      <c r="B3117" s="35" t="s">
        <v>6549</v>
      </c>
      <c r="C3117" s="35" t="s">
        <v>6550</v>
      </c>
      <c r="D3117" s="39">
        <v>44097</v>
      </c>
      <c r="E3117" s="39">
        <v>44099</v>
      </c>
      <c r="F3117" s="40">
        <v>20</v>
      </c>
      <c r="G3117" s="30">
        <v>5</v>
      </c>
      <c r="H3117" s="29" t="s">
        <v>12</v>
      </c>
      <c r="I3117" s="29" t="s">
        <v>41</v>
      </c>
      <c r="J3117" s="30">
        <v>3.1949000000000001</v>
      </c>
      <c r="K3117" s="124">
        <v>6.92</v>
      </c>
      <c r="L3117" s="30">
        <v>0</v>
      </c>
      <c r="M3117" s="30">
        <v>8.06</v>
      </c>
      <c r="N3117" s="84">
        <f>[1]!b_anal_modidura_cnbd(A3117,D3117-1,1)</f>
        <v>2.871</v>
      </c>
      <c r="O3117" s="85">
        <f>[1]!b_anal_yield_cnbd(A3117,D3117-1,1)</f>
        <v>3.2601</v>
      </c>
      <c r="P3117" s="86">
        <f>IF(U:U="国开1",0.09/N3117+J3117,IF(U:U="国开3",0.14/N3117+J3117,IF(U:U="国开5",0.24/N3117+J3117,IF(U:U="国开7",0.24/N3117+J3117,IF(U:U="国开10",0.29/N3117+J3117,IF(U:U="口行1",0.08/N3117+J3117,IF(U:U="口行2",0.08/N3117+J3117,IF(U:U="口行3",0.08/N3117+J3117,IF(U:U="口行5",0.13/N3117+J3117,IF(U:U="口行7",0.13/N3117+J3117,IF(U:U="口行10",0.18/N3117+J3117,IF(U:U="农发1",0.09/N3117+J3117,IF(U:U="农发2",0.09/N3117+J3117,IF(U:U="农发3",0.09/N3117+J3117,IF(U:U="农发5",0.14/N3117+J3117,IF(U:U="农发7",0.19/N3117+J3117,IF(U:U="农发10",0.19/N3117+J3117,IF(U:U="农发20",0.24/N3117+J3117,IF(U:U="国债1",0.05/N3117+J3117,IF(U:U="国债2",0.05/N3117+J3117,IF(U:U="国债3",0.05/N3117+J3117,IF(U:U="国开0",0,IF(U:U="农发0",0,IF(U:U="国债0",0,IF(U:U="口行0",0,0.1/N3117+J3117)))))))))))))))))))))))))</f>
        <v>3.2436634970393592</v>
      </c>
      <c r="Q3117" s="87">
        <v>3.26</v>
      </c>
      <c r="R3117" s="88">
        <f>(P3117-O3117)*100</f>
        <v>-1.6436502960640809</v>
      </c>
      <c r="S3117" s="88">
        <f>(P3117-Q3117)*100</f>
        <v>-1.6336502960640598</v>
      </c>
      <c r="U3117" s="1" t="str">
        <f>IF(I:I="国家开发银行","国开",IF(I:I="中国进出口银行","口行",IF(I:I="中国农业发展银行","农发","国债")))&amp;IF(G:G&lt;1,"0",G3117)</f>
        <v>农发5</v>
      </c>
    </row>
    <row r="3118" spans="1:21" ht="15.95" hidden="1" customHeight="1" x14ac:dyDescent="0.25">
      <c r="A3118" s="123" t="s">
        <v>555</v>
      </c>
      <c r="B3118" s="35" t="s">
        <v>6551</v>
      </c>
      <c r="C3118" s="35" t="s">
        <v>6552</v>
      </c>
      <c r="D3118" s="39">
        <v>44097</v>
      </c>
      <c r="E3118" s="39">
        <v>44099</v>
      </c>
      <c r="F3118" s="40">
        <v>90</v>
      </c>
      <c r="G3118" s="30">
        <v>10</v>
      </c>
      <c r="H3118" s="29" t="s">
        <v>12</v>
      </c>
      <c r="I3118" s="29" t="s">
        <v>41</v>
      </c>
      <c r="J3118" s="30">
        <v>3.7833000000000001</v>
      </c>
      <c r="K3118" s="124">
        <v>4.18</v>
      </c>
      <c r="L3118" s="30">
        <v>0</v>
      </c>
      <c r="M3118" s="30">
        <v>2.31</v>
      </c>
      <c r="N3118" s="84">
        <f>[1]!b_anal_modidura_cnbd(A3118,D3118-1,1)</f>
        <v>8.0137</v>
      </c>
      <c r="O3118" s="85">
        <f>[1]!b_anal_yield_cnbd(A3118,D3118-1,1)</f>
        <v>3.78</v>
      </c>
      <c r="P3118" s="86">
        <f>IF(U:U="国开1",0.09/N3118+J3118,IF(U:U="国开3",0.14/N3118+J3118,IF(U:U="国开5",0.24/N3118+J3118,IF(U:U="国开7",0.24/N3118+J3118,IF(U:U="国开10",0.29/N3118+J3118,IF(U:U="口行1",0.08/N3118+J3118,IF(U:U="口行2",0.08/N3118+J3118,IF(U:U="口行3",0.08/N3118+J3118,IF(U:U="口行5",0.13/N3118+J3118,IF(U:U="口行7",0.13/N3118+J3118,IF(U:U="口行10",0.18/N3118+J3118,IF(U:U="农发1",0.09/N3118+J3118,IF(U:U="农发2",0.09/N3118+J3118,IF(U:U="农发3",0.09/N3118+J3118,IF(U:U="农发5",0.14/N3118+J3118,IF(U:U="农发7",0.19/N3118+J3118,IF(U:U="农发10",0.19/N3118+J3118,IF(U:U="农发20",0.24/N3118+J3118,IF(U:U="国债1",0.05/N3118+J3118,IF(U:U="国债2",0.05/N3118+J3118,IF(U:U="国债3",0.05/N3118+J3118,IF(U:U="国开0",0,IF(U:U="农发0",0,IF(U:U="国债0",0,IF(U:U="口行0",0,0.1/N3118+J3118)))))))))))))))))))))))))</f>
        <v>3.8070093976565134</v>
      </c>
      <c r="Q3118" s="87">
        <v>3.81</v>
      </c>
      <c r="R3118" s="88">
        <f>(P3118-O3118)*100</f>
        <v>2.7009397656513556</v>
      </c>
      <c r="S3118" s="88">
        <f>(P3118-Q3118)*100</f>
        <v>-0.29906023434866924</v>
      </c>
      <c r="U3118" s="1" t="str">
        <f>IF(I:I="国家开发银行","国开",IF(I:I="中国进出口银行","口行",IF(I:I="中国农业发展银行","农发","国债")))&amp;IF(G:G&lt;1,"0",G3118)</f>
        <v>农发10</v>
      </c>
    </row>
    <row r="3119" spans="1:21" ht="15.95" hidden="1" customHeight="1" x14ac:dyDescent="0.25">
      <c r="A3119" s="123" t="s">
        <v>6553</v>
      </c>
      <c r="B3119" s="35" t="s">
        <v>6553</v>
      </c>
      <c r="C3119" s="35" t="s">
        <v>6554</v>
      </c>
      <c r="D3119" s="39">
        <v>44098</v>
      </c>
      <c r="E3119" s="39">
        <v>44099</v>
      </c>
      <c r="F3119" s="40">
        <v>40</v>
      </c>
      <c r="G3119" s="30">
        <v>0.25</v>
      </c>
      <c r="H3119" s="29" t="s">
        <v>30</v>
      </c>
      <c r="I3119" s="29" t="s">
        <v>22</v>
      </c>
      <c r="J3119" s="30">
        <v>2.0966</v>
      </c>
      <c r="K3119" s="124">
        <v>3.81</v>
      </c>
      <c r="L3119" s="30">
        <v>0</v>
      </c>
      <c r="M3119" s="30">
        <v>1.0900000000000001</v>
      </c>
      <c r="N3119" s="84">
        <v>0.25</v>
      </c>
      <c r="O3119" s="85">
        <v>2.2496999999999998</v>
      </c>
      <c r="P3119" s="86">
        <v>2.0966</v>
      </c>
      <c r="Q3119" s="87">
        <v>2.23</v>
      </c>
      <c r="R3119" s="88">
        <f t="shared" ref="R3119:R3125" si="186">(P3119-O3119)*100</f>
        <v>-15.309999999999979</v>
      </c>
      <c r="S3119" s="88">
        <f t="shared" ref="S3119:S3125" si="187">(P3119-Q3119)*100</f>
        <v>-13.339999999999996</v>
      </c>
      <c r="U3119" s="1" t="str">
        <f>IF(I:I="国家开发银行","国开",IF(I:I="中国进出口银行","口行",IF(I:I="中国农业发展银行","农发","国债")))&amp;IF(G:G&lt;1,"0",G3119)</f>
        <v>口行0</v>
      </c>
    </row>
    <row r="3120" spans="1:21" ht="15.95" hidden="1" customHeight="1" x14ac:dyDescent="0.25">
      <c r="A3120" s="123" t="s">
        <v>6398</v>
      </c>
      <c r="B3120" s="35" t="s">
        <v>6555</v>
      </c>
      <c r="C3120" s="35" t="s">
        <v>6556</v>
      </c>
      <c r="D3120" s="39">
        <v>44098</v>
      </c>
      <c r="E3120" s="39">
        <v>44099</v>
      </c>
      <c r="F3120" s="40">
        <v>50</v>
      </c>
      <c r="G3120" s="30">
        <v>3</v>
      </c>
      <c r="H3120" s="29" t="s">
        <v>12</v>
      </c>
      <c r="I3120" s="29" t="s">
        <v>22</v>
      </c>
      <c r="J3120" s="30">
        <v>3.2492999999999999</v>
      </c>
      <c r="K3120" s="124">
        <v>3.69</v>
      </c>
      <c r="L3120" s="30">
        <v>0</v>
      </c>
      <c r="M3120" s="30">
        <v>1.03</v>
      </c>
      <c r="N3120" s="84">
        <f>[1]!b_anal_modidura_cnbd(A3120,D3120-1,1)</f>
        <v>2.7616999999999998</v>
      </c>
      <c r="O3120" s="85">
        <f>[1]!b_anal_yield_cnbd(A3120,D3120-1,1)</f>
        <v>3.2751000000000001</v>
      </c>
      <c r="P3120" s="86">
        <f>IF(U:U="国开1",0.09/N3120+J3120,IF(U:U="国开3",0.14/N3120+J3120,IF(U:U="国开5",0.24/N3120+J3120,IF(U:U="国开7",0.24/N3120+J3120,IF(U:U="国开10",0.29/N3120+J3120,IF(U:U="口行1",0.08/N3120+J3120,IF(U:U="口行2",0.08/N3120+J3120,IF(U:U="口行3",0.08/N3120+J3120,IF(U:U="口行5",0.13/N3120+J3120,IF(U:U="口行7",0.13/N3120+J3120,IF(U:U="口行10",0.18/N3120+J3120,IF(U:U="农发1",0.09/N3120+J3120,IF(U:U="农发2",0.09/N3120+J3120,IF(U:U="农发3",0.09/N3120+J3120,IF(U:U="农发5",0.14/N3120+J3120,IF(U:U="农发7",0.19/N3120+J3120,IF(U:U="农发10",0.19/N3120+J3120,IF(U:U="农发20",0.24/N3120+J3120,IF(U:U="国债1",0.05/N3120+J3120,IF(U:U="国债2",0.05/N3120+J3120,IF(U:U="国债3",0.05/N3120+J3120,IF(U:U="国开0",0,IF(U:U="农发0",0,IF(U:U="国债0",0,IF(U:U="口行0",0,0.1/N3120+J3120)))))))))))))))))))))))))</f>
        <v>3.2782676648441176</v>
      </c>
      <c r="Q3120" s="87">
        <v>3.27</v>
      </c>
      <c r="R3120" s="88">
        <f t="shared" si="186"/>
        <v>0.31676648441174571</v>
      </c>
      <c r="S3120" s="88">
        <f t="shared" si="187"/>
        <v>0.82676648441175615</v>
      </c>
      <c r="U3120" s="1" t="str">
        <f>IF(I:I="国家开发银行","国开",IF(I:I="中国进出口银行","口行",IF(I:I="中国农业发展银行","农发","国债")))&amp;IF(G:G&lt;1,"0",G3120)</f>
        <v>口行3</v>
      </c>
    </row>
    <row r="3121" spans="1:21" ht="15.95" hidden="1" customHeight="1" x14ac:dyDescent="0.25">
      <c r="A3121" s="123" t="s">
        <v>264</v>
      </c>
      <c r="B3121" s="35" t="s">
        <v>6557</v>
      </c>
      <c r="C3121" s="35" t="s">
        <v>6558</v>
      </c>
      <c r="D3121" s="39">
        <v>44098</v>
      </c>
      <c r="E3121" s="39">
        <v>44099</v>
      </c>
      <c r="F3121" s="40">
        <v>50</v>
      </c>
      <c r="G3121" s="30">
        <v>5</v>
      </c>
      <c r="H3121" s="29" t="s">
        <v>12</v>
      </c>
      <c r="I3121" s="29" t="s">
        <v>22</v>
      </c>
      <c r="J3121" s="30">
        <v>3.4588999999999999</v>
      </c>
      <c r="K3121" s="124">
        <v>4.5</v>
      </c>
      <c r="L3121" s="30">
        <v>0</v>
      </c>
      <c r="M3121" s="30">
        <v>1.24</v>
      </c>
      <c r="N3121" s="84">
        <f>[1]!b_anal_modidura_cnbd(A3121,D3121-1,1)</f>
        <v>4.0172999999999996</v>
      </c>
      <c r="O3121" s="85">
        <f>[1]!b_anal_yield_cnbd(A3121,D3121-1,1)</f>
        <v>3.49</v>
      </c>
      <c r="P3121" s="86">
        <f>IF(U:U="国开1",0.09/N3121+J3121,IF(U:U="国开3",0.14/N3121+J3121,IF(U:U="国开5",0.24/N3121+J3121,IF(U:U="国开7",0.24/N3121+J3121,IF(U:U="国开10",0.29/N3121+J3121,IF(U:U="口行1",0.08/N3121+J3121,IF(U:U="口行2",0.08/N3121+J3121,IF(U:U="口行3",0.08/N3121+J3121,IF(U:U="口行5",0.13/N3121+J3121,IF(U:U="口行7",0.13/N3121+J3121,IF(U:U="口行10",0.18/N3121+J3121,IF(U:U="农发1",0.09/N3121+J3121,IF(U:U="农发2",0.09/N3121+J3121,IF(U:U="农发3",0.09/N3121+J3121,IF(U:U="农发5",0.14/N3121+J3121,IF(U:U="农发7",0.19/N3121+J3121,IF(U:U="农发10",0.19/N3121+J3121,IF(U:U="农发20",0.24/N3121+J3121,IF(U:U="国债1",0.05/N3121+J3121,IF(U:U="国债2",0.05/N3121+J3121,IF(U:U="国债3",0.05/N3121+J3121,IF(U:U="国开0",0,IF(U:U="农发0",0,IF(U:U="国债0",0,IF(U:U="口行0",0,0.1/N3121+J3121)))))))))))))))))))))))))</f>
        <v>3.4912600428148259</v>
      </c>
      <c r="Q3121" s="87">
        <v>3.5</v>
      </c>
      <c r="R3121" s="88">
        <f t="shared" si="186"/>
        <v>0.12600428148257237</v>
      </c>
      <c r="S3121" s="88">
        <f t="shared" si="187"/>
        <v>-0.87399571851740632</v>
      </c>
      <c r="U3121" s="1" t="str">
        <f>IF(I:I="国家开发银行","国开",IF(I:I="中国进出口银行","口行",IF(I:I="中国农业发展银行","农发","国债")))&amp;IF(G:G&lt;1,"0",G3121)</f>
        <v>口行5</v>
      </c>
    </row>
    <row r="3122" spans="1:21" ht="15.95" hidden="1" customHeight="1" x14ac:dyDescent="0.25">
      <c r="A3122" s="123" t="s">
        <v>388</v>
      </c>
      <c r="B3122" s="35" t="s">
        <v>6559</v>
      </c>
      <c r="C3122" s="35" t="s">
        <v>6560</v>
      </c>
      <c r="D3122" s="39">
        <v>44098</v>
      </c>
      <c r="E3122" s="39">
        <v>44099</v>
      </c>
      <c r="F3122" s="40">
        <v>60</v>
      </c>
      <c r="G3122" s="30">
        <v>10</v>
      </c>
      <c r="H3122" s="29" t="s">
        <v>12</v>
      </c>
      <c r="I3122" s="29" t="s">
        <v>22</v>
      </c>
      <c r="J3122" s="30">
        <v>3.7751000000000001</v>
      </c>
      <c r="K3122" s="124">
        <v>5.31</v>
      </c>
      <c r="L3122" s="30">
        <v>0</v>
      </c>
      <c r="M3122" s="30">
        <v>5.26</v>
      </c>
      <c r="N3122" s="84">
        <f>[1]!b_anal_modidura_cnbd(A3122,D3122-1,1)</f>
        <v>7.8613999999999997</v>
      </c>
      <c r="O3122" s="85">
        <f>[1]!b_anal_yield_cnbd(A3122,D3122-1,1)</f>
        <v>3.81</v>
      </c>
      <c r="P3122" s="86">
        <f>IF(U:U="国开1",0.09/N3122+J3122,IF(U:U="国开3",0.14/N3122+J3122,IF(U:U="国开5",0.24/N3122+J3122,IF(U:U="国开7",0.24/N3122+J3122,IF(U:U="国开10",0.29/N3122+J3122,IF(U:U="口行1",0.08/N3122+J3122,IF(U:U="口行2",0.08/N3122+J3122,IF(U:U="口行3",0.08/N3122+J3122,IF(U:U="口行5",0.13/N3122+J3122,IF(U:U="口行7",0.13/N3122+J3122,IF(U:U="口行10",0.18/N3122+J3122,IF(U:U="农发1",0.09/N3122+J3122,IF(U:U="农发2",0.09/N3122+J3122,IF(U:U="农发3",0.09/N3122+J3122,IF(U:U="农发5",0.14/N3122+J3122,IF(U:U="农发7",0.19/N3122+J3122,IF(U:U="农发10",0.19/N3122+J3122,IF(U:U="农发20",0.24/N3122+J3122,IF(U:U="国债1",0.05/N3122+J3122,IF(U:U="国债2",0.05/N3122+J3122,IF(U:U="国债3",0.05/N3122+J3122,IF(U:U="国开0",0,IF(U:U="农发0",0,IF(U:U="国债0",0,IF(U:U="口行0",0,0.1/N3122+J3122)))))))))))))))))))))))))</f>
        <v>3.7979966850688172</v>
      </c>
      <c r="Q3122" s="87">
        <v>3.8</v>
      </c>
      <c r="R3122" s="88">
        <f t="shared" si="186"/>
        <v>-1.2003314931182896</v>
      </c>
      <c r="S3122" s="88">
        <f t="shared" si="187"/>
        <v>-0.20033149311826648</v>
      </c>
      <c r="U3122" s="1" t="str">
        <f>IF(I:I="国家开发银行","国开",IF(I:I="中国进出口银行","口行",IF(I:I="中国农业发展银行","农发","国债")))&amp;IF(G:G&lt;1,"0",G3122)</f>
        <v>口行10</v>
      </c>
    </row>
    <row r="3123" spans="1:21" ht="15.95" hidden="1" customHeight="1" x14ac:dyDescent="0.25">
      <c r="A3123" s="123" t="s">
        <v>6509</v>
      </c>
      <c r="B3123" s="35" t="s">
        <v>6561</v>
      </c>
      <c r="C3123" s="35" t="s">
        <v>6562</v>
      </c>
      <c r="D3123" s="39">
        <v>44098</v>
      </c>
      <c r="E3123" s="39">
        <v>44102</v>
      </c>
      <c r="F3123" s="40">
        <v>70</v>
      </c>
      <c r="G3123" s="30">
        <v>1</v>
      </c>
      <c r="H3123" s="29" t="s">
        <v>266</v>
      </c>
      <c r="I3123" s="29" t="s">
        <v>15</v>
      </c>
      <c r="J3123" s="30">
        <v>2.7033999999999998</v>
      </c>
      <c r="K3123" s="124">
        <v>3.21</v>
      </c>
      <c r="L3123" s="30">
        <v>0</v>
      </c>
      <c r="M3123" s="30">
        <v>1.02</v>
      </c>
      <c r="N3123" s="84">
        <f>[1]!b_anal_modidura_cnbd(A3123,D3123-1,1)</f>
        <v>0.96989999999999998</v>
      </c>
      <c r="O3123" s="85">
        <f>[1]!b_anal_yield_cnbd(A3123,D3123-1,1)</f>
        <v>2.8247</v>
      </c>
      <c r="P3123" s="86">
        <f>IF(U:U="国开1",0.09/N3123+J3123,IF(U:U="国开3",0.14/N3123+J3123,IF(U:U="国开5",0.24/N3123+J3123,IF(U:U="国开7",0.24/N3123+J3123,IF(U:U="国开10",0.29/N3123+J3123,IF(U:U="口行1",0.08/N3123+J3123,IF(U:U="口行2",0.08/N3123+J3123,IF(U:U="口行3",0.08/N3123+J3123,IF(U:U="口行5",0.13/N3123+J3123,IF(U:U="口行7",0.13/N3123+J3123,IF(U:U="口行10",0.18/N3123+J3123,IF(U:U="农发1",0.09/N3123+J3123,IF(U:U="农发2",0.09/N3123+J3123,IF(U:U="农发3",0.09/N3123+J3123,IF(U:U="农发5",0.14/N3123+J3123,IF(U:U="农发7",0.19/N3123+J3123,IF(U:U="农发10",0.19/N3123+J3123,IF(U:U="农发20",0.24/N3123+J3123,IF(U:U="国债1",0.05/N3123+J3123,IF(U:U="国债2",0.05/N3123+J3123,IF(U:U="国债3",0.05/N3123+J3123,IF(U:U="国开0",0,IF(U:U="农发0",0,IF(U:U="国债0",0,IF(U:U="口行0",0,0.1/N3123+J3123)))))))))))))))))))))))))</f>
        <v>2.7961930714506646</v>
      </c>
      <c r="Q3123" s="87">
        <v>2.8149999999999999</v>
      </c>
      <c r="R3123" s="88">
        <f t="shared" si="186"/>
        <v>-2.8506928549335342</v>
      </c>
      <c r="S3123" s="88">
        <f t="shared" si="187"/>
        <v>-1.88069285493353</v>
      </c>
      <c r="U3123" s="1" t="str">
        <f>IF(I:I="国家开发银行","国开",IF(I:I="中国进出口银行","口行",IF(I:I="中国农业发展银行","农发","国债")))&amp;IF(G:G&lt;1,"0",G3123)</f>
        <v>国开1</v>
      </c>
    </row>
    <row r="3124" spans="1:21" ht="15.95" hidden="1" customHeight="1" x14ac:dyDescent="0.25">
      <c r="A3124" s="123" t="s">
        <v>1106</v>
      </c>
      <c r="B3124" s="35" t="s">
        <v>6563</v>
      </c>
      <c r="C3124" s="35" t="s">
        <v>6564</v>
      </c>
      <c r="D3124" s="39">
        <v>44098</v>
      </c>
      <c r="E3124" s="39">
        <v>44102</v>
      </c>
      <c r="F3124" s="40">
        <v>180</v>
      </c>
      <c r="G3124" s="30">
        <v>10</v>
      </c>
      <c r="H3124" s="29" t="s">
        <v>12</v>
      </c>
      <c r="I3124" s="29" t="s">
        <v>15</v>
      </c>
      <c r="J3124" s="30">
        <v>3.6421000000000001</v>
      </c>
      <c r="K3124" s="124">
        <v>3.49</v>
      </c>
      <c r="L3124" s="30">
        <v>0</v>
      </c>
      <c r="M3124" s="30">
        <v>1.1100000000000001</v>
      </c>
      <c r="N3124" s="84">
        <f>[1]!b_anal_modidura_cnbd(A3124,D3124-1,1)</f>
        <v>8.1506000000000007</v>
      </c>
      <c r="O3124" s="85">
        <f>[1]!b_anal_yield_cnbd(A3124,D3124-1,1)</f>
        <v>3.6764999999999999</v>
      </c>
      <c r="P3124" s="86">
        <f>IF(U:U="国开1",0.09/N3124+J3124,IF(U:U="国开3",0.14/N3124+J3124,IF(U:U="国开5",0.24/N3124+J3124,IF(U:U="国开7",0.24/N3124+J3124,IF(U:U="国开10",0.29/N3124+J3124,IF(U:U="口行1",0.08/N3124+J3124,IF(U:U="口行2",0.08/N3124+J3124,IF(U:U="口行3",0.08/N3124+J3124,IF(U:U="口行5",0.13/N3124+J3124,IF(U:U="口行7",0.13/N3124+J3124,IF(U:U="口行10",0.18/N3124+J3124,IF(U:U="农发1",0.09/N3124+J3124,IF(U:U="农发2",0.09/N3124+J3124,IF(U:U="农发3",0.09/N3124+J3124,IF(U:U="农发5",0.14/N3124+J3124,IF(U:U="农发7",0.19/N3124+J3124,IF(U:U="农发10",0.19/N3124+J3124,IF(U:U="农发20",0.24/N3124+J3124,IF(U:U="国债1",0.05/N3124+J3124,IF(U:U="国债2",0.05/N3124+J3124,IF(U:U="国债3",0.05/N3124+J3124,IF(U:U="国开0",0,IF(U:U="农发0",0,IF(U:U="国债0",0,IF(U:U="口行0",0,0.1/N3124+J3124)))))))))))))))))))))))))</f>
        <v>3.6776802026844653</v>
      </c>
      <c r="Q3124" s="87">
        <v>3.6749999999999998</v>
      </c>
      <c r="R3124" s="88">
        <f t="shared" si="186"/>
        <v>0.11802026844653923</v>
      </c>
      <c r="S3124" s="88">
        <f t="shared" si="187"/>
        <v>0.26802026844654492</v>
      </c>
      <c r="U3124" s="1" t="str">
        <f>IF(I:I="国家开发银行","国开",IF(I:I="中国进出口银行","口行",IF(I:I="中国农业发展银行","农发","国债")))&amp;IF(G:G&lt;1,"0",G3124)</f>
        <v>国开10</v>
      </c>
    </row>
    <row r="3125" spans="1:21" ht="15.95" hidden="1" customHeight="1" x14ac:dyDescent="0.25">
      <c r="A3125" s="123" t="s">
        <v>1389</v>
      </c>
      <c r="B3125" s="35" t="s">
        <v>6565</v>
      </c>
      <c r="C3125" s="35" t="s">
        <v>6566</v>
      </c>
      <c r="D3125" s="39">
        <v>44099</v>
      </c>
      <c r="E3125" s="39">
        <v>44102</v>
      </c>
      <c r="F3125" s="40">
        <v>60</v>
      </c>
      <c r="G3125" s="30">
        <v>1</v>
      </c>
      <c r="H3125" s="29" t="s">
        <v>266</v>
      </c>
      <c r="I3125" s="29" t="s">
        <v>22</v>
      </c>
      <c r="J3125" s="30">
        <v>2.7709999999999999</v>
      </c>
      <c r="K3125" s="124">
        <v>3.3</v>
      </c>
      <c r="L3125" s="30">
        <v>0</v>
      </c>
      <c r="M3125" s="30">
        <v>1.2</v>
      </c>
      <c r="N3125" s="84">
        <f>[1]!b_anal_modidura_cnbd(A3125,D3125-1,1)</f>
        <v>0.81889999999999996</v>
      </c>
      <c r="O3125" s="85">
        <f>[1]!b_anal_yield_cnbd(A3125,D3125-1,1)</f>
        <v>2.83</v>
      </c>
      <c r="P3125" s="86">
        <f>IF(U:U="国开1",0.09/N3125+J3125,IF(U:U="国开3",0.14/N3125+J3125,IF(U:U="国开5",0.24/N3125+J3125,IF(U:U="国开7",0.24/N3125+J3125,IF(U:U="国开10",0.29/N3125+J3125,IF(U:U="口行1",0.08/N3125+J3125,IF(U:U="口行2",0.08/N3125+J3125,IF(U:U="口行3",0.08/N3125+J3125,IF(U:U="口行5",0.13/N3125+J3125,IF(U:U="口行7",0.13/N3125+J3125,IF(U:U="口行10",0.18/N3125+J3125,IF(U:U="农发1",0.09/N3125+J3125,IF(U:U="农发2",0.09/N3125+J3125,IF(U:U="农发3",0.09/N3125+J3125,IF(U:U="农发5",0.14/N3125+J3125,IF(U:U="农发7",0.19/N3125+J3125,IF(U:U="农发10",0.19/N3125+J3125,IF(U:U="农发20",0.24/N3125+J3125,IF(U:U="国债1",0.05/N3125+J3125,IF(U:U="国债2",0.05/N3125+J3125,IF(U:U="国债3",0.05/N3125+J3125,IF(U:U="国开0",0,IF(U:U="农发0",0,IF(U:U="国债0",0,IF(U:U="口行0",0,0.1/N3125+J3125)))))))))))))))))))))))))</f>
        <v>2.8686920258883868</v>
      </c>
      <c r="Q3125" s="87">
        <v>2.8325</v>
      </c>
      <c r="R3125" s="88">
        <f t="shared" si="186"/>
        <v>3.8692025888386716</v>
      </c>
      <c r="S3125" s="88">
        <f t="shared" si="187"/>
        <v>3.619202588838677</v>
      </c>
      <c r="U3125" s="1" t="str">
        <f>IF(I:I="国家开发银行","国开",IF(I:I="中国进出口银行","口行",IF(I:I="中国农业发展银行","农发","国债")))&amp;IF(G:G&lt;1,"0",G3125)</f>
        <v>口行1</v>
      </c>
    </row>
    <row r="3126" spans="1:21" ht="15.95" hidden="1" customHeight="1" x14ac:dyDescent="0.25">
      <c r="A3126" s="123" t="s">
        <v>6223</v>
      </c>
      <c r="B3126" s="35" t="s">
        <v>6567</v>
      </c>
      <c r="C3126" s="35" t="s">
        <v>6568</v>
      </c>
      <c r="D3126" s="39">
        <v>44099</v>
      </c>
      <c r="E3126" s="39">
        <v>44102</v>
      </c>
      <c r="F3126" s="40">
        <v>50</v>
      </c>
      <c r="G3126" s="30">
        <v>2</v>
      </c>
      <c r="H3126" s="29" t="s">
        <v>12</v>
      </c>
      <c r="I3126" s="29" t="s">
        <v>22</v>
      </c>
      <c r="J3126" s="30">
        <v>3.1633</v>
      </c>
      <c r="K3126" s="124">
        <v>3.43</v>
      </c>
      <c r="L3126" s="30">
        <v>0</v>
      </c>
      <c r="M3126" s="30">
        <v>1.1499999999999999</v>
      </c>
      <c r="N3126" s="84">
        <f>[1]!b_anal_modidura_cnbd(A3126,D3126-1,1)</f>
        <v>1.7914000000000001</v>
      </c>
      <c r="O3126" s="85">
        <f>[1]!b_anal_yield_cnbd(A3126,D3126-1,1)</f>
        <v>3.16</v>
      </c>
      <c r="P3126" s="86">
        <f>IF(U:U="国开1",0.09/N3126+J3126,IF(U:U="国开3",0.14/N3126+J3126,IF(U:U="国开5",0.24/N3126+J3126,IF(U:U="国开7",0.24/N3126+J3126,IF(U:U="国开10",0.29/N3126+J3126,IF(U:U="口行1",0.08/N3126+J3126,IF(U:U="口行2",0.08/N3126+J3126,IF(U:U="口行3",0.08/N3126+J3126,IF(U:U="口行5",0.13/N3126+J3126,IF(U:U="口行7",0.13/N3126+J3126,IF(U:U="口行10",0.18/N3126+J3126,IF(U:U="农发1",0.09/N3126+J3126,IF(U:U="农发2",0.09/N3126+J3126,IF(U:U="农发3",0.09/N3126+J3126,IF(U:U="农发5",0.14/N3126+J3126,IF(U:U="农发7",0.19/N3126+J3126,IF(U:U="农发10",0.19/N3126+J3126,IF(U:U="农发20",0.24/N3126+J3126,IF(U:U="国债1",0.05/N3126+J3126,IF(U:U="国债2",0.05/N3126+J3126,IF(U:U="国债3",0.05/N3126+J3126,IF(U:U="国开0",0,IF(U:U="农发0",0,IF(U:U="国债0",0,IF(U:U="口行0",0,0.1/N3126+J3126)))))))))))))))))))))))))</f>
        <v>3.2079578095344425</v>
      </c>
      <c r="Q3126" s="87">
        <v>3.17</v>
      </c>
      <c r="R3126" s="88">
        <f>(P3126-O3126)*100</f>
        <v>4.7957809534442397</v>
      </c>
      <c r="S3126" s="88">
        <f>(P3126-Q3126)*100</f>
        <v>3.795780953444261</v>
      </c>
      <c r="U3126" s="1" t="str">
        <f>IF(I:I="国家开发银行","国开",IF(I:I="中国进出口银行","口行",IF(I:I="中国农业发展银行","农发","国债")))&amp;IF(G:G&lt;1,"0",G3126)</f>
        <v>口行2</v>
      </c>
    </row>
    <row r="3127" spans="1:21" ht="15.95" hidden="1" customHeight="1" x14ac:dyDescent="0.25">
      <c r="A3127" s="123" t="s">
        <v>6569</v>
      </c>
      <c r="B3127" s="35" t="s">
        <v>6569</v>
      </c>
      <c r="C3127" s="35" t="s">
        <v>6570</v>
      </c>
      <c r="D3127" s="39">
        <v>44099</v>
      </c>
      <c r="E3127" s="39">
        <v>44102</v>
      </c>
      <c r="F3127" s="40">
        <v>300</v>
      </c>
      <c r="G3127" s="30">
        <v>0.24929999999999999</v>
      </c>
      <c r="H3127" s="29" t="s">
        <v>30</v>
      </c>
      <c r="I3127" s="29" t="s">
        <v>31</v>
      </c>
      <c r="J3127" s="30">
        <v>2.1757</v>
      </c>
      <c r="K3127" s="124">
        <v>2.36</v>
      </c>
      <c r="L3127" s="30">
        <v>2.2425999999999999</v>
      </c>
      <c r="M3127" s="30">
        <v>1.24</v>
      </c>
      <c r="N3127" s="85">
        <v>0.24929999999999999</v>
      </c>
      <c r="O3127" s="86">
        <v>2.2214999999999998</v>
      </c>
      <c r="P3127" s="15">
        <v>2.2425999999999999</v>
      </c>
      <c r="Q3127" s="87">
        <v>2.21</v>
      </c>
      <c r="R3127" s="88">
        <f>(P3127-O3127)*100</f>
        <v>2.1100000000000119</v>
      </c>
      <c r="S3127" s="88">
        <f>(P3127-Q3127)*100</f>
        <v>3.2599999999999962</v>
      </c>
      <c r="U3127" s="1" t="str">
        <f>IF(I:I="国家开发银行","国开",IF(I:I="中国进出口银行","口行",IF(I:I="中国农业发展银行","农发","国债")))&amp;IF(G:G&lt;1,"0",G3127)</f>
        <v>国债0</v>
      </c>
    </row>
    <row r="3128" spans="1:21" ht="15.95" hidden="1" customHeight="1" x14ac:dyDescent="0.25">
      <c r="A3128" s="123" t="s">
        <v>6571</v>
      </c>
      <c r="B3128" s="35" t="s">
        <v>6571</v>
      </c>
      <c r="C3128" s="35" t="s">
        <v>6572</v>
      </c>
      <c r="D3128" s="39">
        <v>44099</v>
      </c>
      <c r="E3128" s="39">
        <v>44102</v>
      </c>
      <c r="F3128" s="40">
        <v>400</v>
      </c>
      <c r="G3128" s="30">
        <v>0.49859999999999999</v>
      </c>
      <c r="H3128" s="29" t="s">
        <v>38</v>
      </c>
      <c r="I3128" s="29" t="s">
        <v>31</v>
      </c>
      <c r="J3128" s="30">
        <v>2.5670000000000002</v>
      </c>
      <c r="K3128" s="124">
        <v>1.97</v>
      </c>
      <c r="L3128" s="30">
        <v>2.7033</v>
      </c>
      <c r="M3128" s="30">
        <v>8.59</v>
      </c>
      <c r="N3128" s="85">
        <v>0.49859999999999999</v>
      </c>
      <c r="O3128" s="86">
        <v>2.5676999999999999</v>
      </c>
      <c r="P3128" s="15">
        <v>2.7033</v>
      </c>
      <c r="Q3128" s="87">
        <v>2.5499999999999998</v>
      </c>
      <c r="R3128" s="88">
        <f>(P3128-O3128)*100</f>
        <v>13.560000000000016</v>
      </c>
      <c r="S3128" s="88">
        <f>(P3128-Q3128)*100</f>
        <v>15.330000000000021</v>
      </c>
      <c r="U3128" s="1" t="str">
        <f>IF(I:I="国家开发银行","国开",IF(I:I="中国进出口银行","口行",IF(I:I="中国农业发展银行","农发","国债")))&amp;IF(G:G&lt;1,"0",G3128)</f>
        <v>国债0</v>
      </c>
    </row>
    <row r="3129" spans="1:21" ht="15.95" hidden="1" customHeight="1" x14ac:dyDescent="0.25">
      <c r="A3129" s="123" t="s">
        <v>1221</v>
      </c>
      <c r="B3129" s="35" t="s">
        <v>6573</v>
      </c>
      <c r="C3129" s="35" t="s">
        <v>6574</v>
      </c>
      <c r="D3129" s="39">
        <v>44102</v>
      </c>
      <c r="E3129" s="39">
        <v>44113</v>
      </c>
      <c r="F3129" s="40">
        <v>20</v>
      </c>
      <c r="G3129" s="30">
        <v>1</v>
      </c>
      <c r="H3129" s="29" t="s">
        <v>266</v>
      </c>
      <c r="I3129" s="29" t="s">
        <v>41</v>
      </c>
      <c r="J3129" s="30">
        <v>2.72</v>
      </c>
      <c r="K3129" s="124">
        <v>7.47</v>
      </c>
      <c r="L3129" s="30">
        <v>0</v>
      </c>
      <c r="M3129" s="30">
        <v>2.71</v>
      </c>
      <c r="N3129" s="84">
        <f>[1]!b_anal_modidura_cnbd(A3129,D3129-1,1)</f>
        <v>0.75609999999999999</v>
      </c>
      <c r="O3129" s="85">
        <f>[1]!b_anal_yield_cnbd(A3129,D3129-1,1)</f>
        <v>2.8214999999999999</v>
      </c>
      <c r="P3129" s="86">
        <f>IF(U:U="国开1",0.09/N3129+J3129,IF(U:U="国开3",0.14/N3129+J3129,IF(U:U="国开5",0.24/N3129+J3129,IF(U:U="国开7",0.24/N3129+J3129,IF(U:U="国开10",0.29/N3129+J3129,IF(U:U="口行1",0.08/N3129+J3129,IF(U:U="口行2",0.08/N3129+J3129,IF(U:U="口行3",0.08/N3129+J3129,IF(U:U="口行5",0.13/N3129+J3129,IF(U:U="口行7",0.13/N3129+J3129,IF(U:U="口行10",0.18/N3129+J3129,IF(U:U="农发1",0.09/N3129+J3129,IF(U:U="农发2",0.09/N3129+J3129,IF(U:U="农发3",0.09/N3129+J3129,IF(U:U="农发5",0.14/N3129+J3129,IF(U:U="农发7",0.19/N3129+J3129,IF(U:U="农发10",0.19/N3129+J3129,IF(U:U="农发20",0.24/N3129+J3129,IF(U:U="国债1",0.05/N3129+J3129,IF(U:U="国债2",0.05/N3129+J3129,IF(U:U="国债3",0.05/N3129+J3129,IF(U:U="国开0",0,IF(U:U="农发0",0,IF(U:U="国债0",0,IF(U:U="口行0",0,0.1/N3129+J3129)))))))))))))))))))))))))</f>
        <v>2.839031874090729</v>
      </c>
      <c r="Q3129" s="87">
        <v>2.86</v>
      </c>
      <c r="R3129" s="88">
        <f t="shared" ref="R3129:R3134" si="188">(P3129-O3129)*100</f>
        <v>1.7531874090729094</v>
      </c>
      <c r="S3129" s="88">
        <f t="shared" ref="S3129:S3134" si="189">(P3129-Q3129)*100</f>
        <v>-2.0968125909270885</v>
      </c>
      <c r="U3129" s="1" t="str">
        <f>IF(I:I="国家开发银行","国开",IF(I:I="中国进出口银行","口行",IF(I:I="中国农业发展银行","农发","国债")))&amp;IF(G:G&lt;1,"0",G3129)</f>
        <v>农发1</v>
      </c>
    </row>
    <row r="3130" spans="1:21" ht="15.95" hidden="1" customHeight="1" x14ac:dyDescent="0.25">
      <c r="A3130" s="123" t="s">
        <v>6171</v>
      </c>
      <c r="B3130" s="35" t="s">
        <v>6575</v>
      </c>
      <c r="C3130" s="35" t="s">
        <v>6576</v>
      </c>
      <c r="D3130" s="39">
        <v>44102</v>
      </c>
      <c r="E3130" s="39">
        <v>44113</v>
      </c>
      <c r="F3130" s="40">
        <v>20</v>
      </c>
      <c r="G3130" s="30">
        <v>3</v>
      </c>
      <c r="H3130" s="29" t="s">
        <v>12</v>
      </c>
      <c r="I3130" s="29" t="s">
        <v>41</v>
      </c>
      <c r="J3130" s="30">
        <v>3.2134999999999998</v>
      </c>
      <c r="K3130" s="124">
        <v>7.74</v>
      </c>
      <c r="L3130" s="30">
        <v>0</v>
      </c>
      <c r="M3130" s="30">
        <v>2.2000000000000002</v>
      </c>
      <c r="N3130" s="84">
        <f>[1]!b_anal_modidura_cnbd(A3130,D3130-1,1)</f>
        <v>2.6791</v>
      </c>
      <c r="O3130" s="85">
        <f>[1]!b_anal_yield_cnbd(A3130,D3130-1,1)</f>
        <v>3.2574999999999998</v>
      </c>
      <c r="P3130" s="86">
        <f>IF(U:U="国开1",0.09/N3130+J3130,IF(U:U="国开3",0.14/N3130+J3130,IF(U:U="国开5",0.24/N3130+J3130,IF(U:U="国开7",0.24/N3130+J3130,IF(U:U="国开10",0.29/N3130+J3130,IF(U:U="口行1",0.08/N3130+J3130,IF(U:U="口行2",0.08/N3130+J3130,IF(U:U="口行3",0.08/N3130+J3130,IF(U:U="口行5",0.13/N3130+J3130,IF(U:U="口行7",0.13/N3130+J3130,IF(U:U="口行10",0.18/N3130+J3130,IF(U:U="农发1",0.09/N3130+J3130,IF(U:U="农发2",0.09/N3130+J3130,IF(U:U="农发3",0.09/N3130+J3130,IF(U:U="农发5",0.14/N3130+J3130,IF(U:U="农发7",0.19/N3130+J3130,IF(U:U="农发10",0.19/N3130+J3130,IF(U:U="农发20",0.24/N3130+J3130,IF(U:U="国债1",0.05/N3130+J3130,IF(U:U="国债2",0.05/N3130+J3130,IF(U:U="国债3",0.05/N3130+J3130,IF(U:U="国开0",0,IF(U:U="农发0",0,IF(U:U="国债0",0,IF(U:U="口行0",0,0.1/N3130+J3130)))))))))))))))))))))))))</f>
        <v>3.2470933709081407</v>
      </c>
      <c r="Q3130" s="87">
        <v>3.2650000000000001</v>
      </c>
      <c r="R3130" s="88">
        <f t="shared" si="188"/>
        <v>-1.0406629091859187</v>
      </c>
      <c r="S3130" s="88">
        <f t="shared" si="189"/>
        <v>-1.7906629091859472</v>
      </c>
      <c r="U3130" s="1" t="str">
        <f>IF(I:I="国家开发银行","国开",IF(I:I="中国进出口银行","口行",IF(I:I="中国农业发展银行","农发","国债")))&amp;IF(G:G&lt;1,"0",G3130)</f>
        <v>农发3</v>
      </c>
    </row>
    <row r="3131" spans="1:21" ht="15.95" hidden="1" customHeight="1" x14ac:dyDescent="0.25">
      <c r="A3131" s="123" t="s">
        <v>6533</v>
      </c>
      <c r="B3131" s="35" t="s">
        <v>6577</v>
      </c>
      <c r="C3131" s="35" t="s">
        <v>6578</v>
      </c>
      <c r="D3131" s="39">
        <v>44102</v>
      </c>
      <c r="E3131" s="39">
        <v>44113</v>
      </c>
      <c r="F3131" s="40">
        <v>70</v>
      </c>
      <c r="G3131" s="30">
        <v>5</v>
      </c>
      <c r="H3131" s="29" t="s">
        <v>12</v>
      </c>
      <c r="I3131" s="29" t="s">
        <v>41</v>
      </c>
      <c r="J3131" s="30">
        <v>3.4832000000000001</v>
      </c>
      <c r="K3131" s="124">
        <v>3.95</v>
      </c>
      <c r="L3131" s="30">
        <v>0</v>
      </c>
      <c r="M3131" s="30">
        <v>2.36</v>
      </c>
      <c r="N3131" s="84">
        <f>[1]!b_anal_modidura_cnbd(A3131,D3131-1,1)</f>
        <v>4.5080999999999998</v>
      </c>
      <c r="O3131" s="85">
        <f>[1]!b_anal_yield_cnbd(A3131,D3131-1,1)</f>
        <v>3.5034999999999998</v>
      </c>
      <c r="P3131" s="86">
        <f>IF(U:U="国开1",0.09/N3131+J3131,IF(U:U="国开3",0.14/N3131+J3131,IF(U:U="国开5",0.24/N3131+J3131,IF(U:U="国开7",0.24/N3131+J3131,IF(U:U="国开10",0.29/N3131+J3131,IF(U:U="口行1",0.08/N3131+J3131,IF(U:U="口行2",0.08/N3131+J3131,IF(U:U="口行3",0.08/N3131+J3131,IF(U:U="口行5",0.13/N3131+J3131,IF(U:U="口行7",0.13/N3131+J3131,IF(U:U="口行10",0.18/N3131+J3131,IF(U:U="农发1",0.09/N3131+J3131,IF(U:U="农发2",0.09/N3131+J3131,IF(U:U="农发3",0.09/N3131+J3131,IF(U:U="农发5",0.14/N3131+J3131,IF(U:U="农发7",0.19/N3131+J3131,IF(U:U="农发10",0.19/N3131+J3131,IF(U:U="农发20",0.24/N3131+J3131,IF(U:U="国债1",0.05/N3131+J3131,IF(U:U="国债2",0.05/N3131+J3131,IF(U:U="国债3",0.05/N3131+J3131,IF(U:U="国开0",0,IF(U:U="农发0",0,IF(U:U="国债0",0,IF(U:U="口行0",0,0.1/N3131+J3131)))))))))))))))))))))))))</f>
        <v>3.514255211729997</v>
      </c>
      <c r="Q3131" s="87">
        <v>3.51</v>
      </c>
      <c r="R3131" s="88">
        <f t="shared" si="188"/>
        <v>1.0755211729997161</v>
      </c>
      <c r="S3131" s="88">
        <f t="shared" si="189"/>
        <v>0.42552117299972103</v>
      </c>
      <c r="U3131" s="1" t="str">
        <f>IF(I:I="国家开发银行","国开",IF(I:I="中国进出口银行","口行",IF(I:I="中国农业发展银行","农发","国债")))&amp;IF(G:G&lt;1,"0",G3131)</f>
        <v>农发5</v>
      </c>
    </row>
    <row r="3132" spans="1:21" ht="15.95" hidden="1" customHeight="1" x14ac:dyDescent="0.25">
      <c r="A3132" s="123" t="s">
        <v>555</v>
      </c>
      <c r="B3132" s="35" t="s">
        <v>6579</v>
      </c>
      <c r="C3132" s="35" t="s">
        <v>6580</v>
      </c>
      <c r="D3132" s="39">
        <v>44102</v>
      </c>
      <c r="E3132" s="39">
        <v>44113</v>
      </c>
      <c r="F3132" s="40">
        <v>90</v>
      </c>
      <c r="G3132" s="30">
        <v>10</v>
      </c>
      <c r="H3132" s="29" t="s">
        <v>12</v>
      </c>
      <c r="I3132" s="29" t="s">
        <v>41</v>
      </c>
      <c r="J3132" s="30">
        <v>3.7945000000000002</v>
      </c>
      <c r="K3132" s="124">
        <v>3.48</v>
      </c>
      <c r="L3132" s="30">
        <v>0</v>
      </c>
      <c r="M3132" s="30">
        <v>1.1499999999999999</v>
      </c>
      <c r="N3132" s="84">
        <f>[1]!b_anal_modidura_cnbd(A3132,D3132-1,1)</f>
        <v>7.9935999999999998</v>
      </c>
      <c r="O3132" s="85">
        <f>[1]!b_anal_yield_cnbd(A3132,D3132-1,1)</f>
        <v>3.83</v>
      </c>
      <c r="P3132" s="86">
        <f>IF(U:U="国开1",0.09/N3132+J3132,IF(U:U="国开3",0.14/N3132+J3132,IF(U:U="国开5",0.24/N3132+J3132,IF(U:U="国开7",0.24/N3132+J3132,IF(U:U="国开10",0.29/N3132+J3132,IF(U:U="口行1",0.08/N3132+J3132,IF(U:U="口行2",0.08/N3132+J3132,IF(U:U="口行3",0.08/N3132+J3132,IF(U:U="口行5",0.13/N3132+J3132,IF(U:U="口行7",0.13/N3132+J3132,IF(U:U="口行10",0.18/N3132+J3132,IF(U:U="农发1",0.09/N3132+J3132,IF(U:U="农发2",0.09/N3132+J3132,IF(U:U="农发3",0.09/N3132+J3132,IF(U:U="农发5",0.14/N3132+J3132,IF(U:U="农发7",0.19/N3132+J3132,IF(U:U="农发10",0.19/N3132+J3132,IF(U:U="农发20",0.24/N3132+J3132,IF(U:U="国债1",0.05/N3132+J3132,IF(U:U="国债2",0.05/N3132+J3132,IF(U:U="国债3",0.05/N3132+J3132,IF(U:U="国开0",0,IF(U:U="农发0",0,IF(U:U="国债0",0,IF(U:U="口行0",0,0.1/N3132+J3132)))))))))))))))))))))))))</f>
        <v>3.8182690152121701</v>
      </c>
      <c r="Q3132" s="87">
        <v>3.82</v>
      </c>
      <c r="R3132" s="88">
        <f t="shared" si="188"/>
        <v>-1.1730984787829968</v>
      </c>
      <c r="S3132" s="88">
        <f t="shared" si="189"/>
        <v>-0.17309847878297369</v>
      </c>
      <c r="U3132" s="1" t="str">
        <f>IF(I:I="国家开发银行","国开",IF(I:I="中国进出口银行","口行",IF(I:I="中国农业发展银行","农发","国债")))&amp;IF(G:G&lt;1,"0",G3132)</f>
        <v>农发10</v>
      </c>
    </row>
    <row r="3133" spans="1:21" ht="15.95" hidden="1" customHeight="1" x14ac:dyDescent="0.25">
      <c r="A3133" s="123" t="s">
        <v>6581</v>
      </c>
      <c r="B3133" s="35" t="s">
        <v>6581</v>
      </c>
      <c r="C3133" s="35" t="s">
        <v>6582</v>
      </c>
      <c r="D3133" s="39">
        <v>44113</v>
      </c>
      <c r="E3133" s="39">
        <v>44116</v>
      </c>
      <c r="F3133" s="40">
        <v>500</v>
      </c>
      <c r="G3133" s="30">
        <v>0.24929999999999999</v>
      </c>
      <c r="H3133" s="29" t="s">
        <v>30</v>
      </c>
      <c r="I3133" s="29" t="s">
        <v>31</v>
      </c>
      <c r="J3133" s="30">
        <v>2.3784999999999998</v>
      </c>
      <c r="K3133" s="124">
        <v>1.71</v>
      </c>
      <c r="L3133" s="30">
        <v>2.5186000000000002</v>
      </c>
      <c r="M3133" s="30">
        <v>1.02</v>
      </c>
      <c r="N3133" s="84">
        <v>0.24929999999999999</v>
      </c>
      <c r="O3133" s="85">
        <v>2.3212999999999999</v>
      </c>
      <c r="P3133" s="86">
        <v>2.5186000000000002</v>
      </c>
      <c r="Q3133" s="87">
        <v>2.5099999999999998</v>
      </c>
      <c r="R3133" s="88">
        <f t="shared" si="188"/>
        <v>19.730000000000025</v>
      </c>
      <c r="S3133" s="88">
        <f t="shared" si="189"/>
        <v>0.86000000000003851</v>
      </c>
      <c r="U3133" s="1" t="str">
        <f>IF(I:I="国家开发银行","国开",IF(I:I="中国进出口银行","口行",IF(I:I="中国农业发展银行","农发","国债")))&amp;IF(G:G&lt;1,"0",G3133)</f>
        <v>国债0</v>
      </c>
    </row>
    <row r="3134" spans="1:21" ht="15.95" hidden="1" customHeight="1" x14ac:dyDescent="0.25">
      <c r="A3134" s="123" t="s">
        <v>6583</v>
      </c>
      <c r="B3134" s="35" t="s">
        <v>6583</v>
      </c>
      <c r="C3134" s="35" t="s">
        <v>6584</v>
      </c>
      <c r="D3134" s="39">
        <v>44113</v>
      </c>
      <c r="E3134" s="39">
        <v>44116</v>
      </c>
      <c r="F3134" s="40">
        <v>350</v>
      </c>
      <c r="G3134" s="30">
        <v>0.49859999999999999</v>
      </c>
      <c r="H3134" s="29" t="s">
        <v>38</v>
      </c>
      <c r="I3134" s="29" t="s">
        <v>31</v>
      </c>
      <c r="J3134" s="30">
        <v>2.6876000000000002</v>
      </c>
      <c r="K3134" s="124">
        <v>1.95</v>
      </c>
      <c r="L3134" s="30">
        <v>2.7753999999999999</v>
      </c>
      <c r="M3134" s="30">
        <v>1.34</v>
      </c>
      <c r="N3134" s="84">
        <v>0.49859999999999999</v>
      </c>
      <c r="O3134" s="85">
        <v>2.5998999999999999</v>
      </c>
      <c r="P3134" s="86">
        <v>2.7753999999999999</v>
      </c>
      <c r="Q3134" s="87">
        <v>2.6</v>
      </c>
      <c r="R3134" s="88">
        <f t="shared" si="188"/>
        <v>17.549999999999997</v>
      </c>
      <c r="S3134" s="88">
        <f t="shared" si="189"/>
        <v>17.539999999999978</v>
      </c>
      <c r="U3134" s="1" t="str">
        <f>IF(I:I="国家开发银行","国开",IF(I:I="中国进出口银行","口行",IF(I:I="中国农业发展银行","农发","国债")))&amp;IF(G:G&lt;1,"0",G3134)</f>
        <v>国债0</v>
      </c>
    </row>
    <row r="3135" spans="1:21" ht="15.95" hidden="1" customHeight="1" x14ac:dyDescent="0.25">
      <c r="A3135" s="123" t="s">
        <v>6171</v>
      </c>
      <c r="B3135" s="35" t="s">
        <v>6585</v>
      </c>
      <c r="C3135" s="35" t="s">
        <v>6586</v>
      </c>
      <c r="D3135" s="39">
        <v>44116</v>
      </c>
      <c r="E3135" s="39">
        <v>44118</v>
      </c>
      <c r="F3135" s="40">
        <v>20</v>
      </c>
      <c r="G3135" s="30">
        <v>3</v>
      </c>
      <c r="H3135" s="29" t="s">
        <v>12</v>
      </c>
      <c r="I3135" s="29" t="s">
        <v>41</v>
      </c>
      <c r="J3135" s="30">
        <v>3.2565</v>
      </c>
      <c r="K3135" s="124">
        <v>7.52</v>
      </c>
      <c r="L3135" s="30">
        <v>0</v>
      </c>
      <c r="M3135" s="30">
        <v>1.1399999999999999</v>
      </c>
      <c r="N3135" s="84">
        <f>[1]!b_anal_modidura_cnbd(A3135,D3135-3,1)</f>
        <v>2.6463999999999999</v>
      </c>
      <c r="O3135" s="85">
        <f>[1]!b_anal_yield_cnbd(A3135,D3135-3,1)</f>
        <v>3.2898000000000001</v>
      </c>
      <c r="P3135" s="86">
        <f>IF(U:U="国开1",0.09/N3135+J3135,IF(U:U="国开3",0.14/N3135+J3135,IF(U:U="国开5",0.24/N3135+J3135,IF(U:U="国开7",0.24/N3135+J3135,IF(U:U="国开10",0.29/N3135+J3135,IF(U:U="口行1",0.08/N3135+J3135,IF(U:U="口行2",0.08/N3135+J3135,IF(U:U="口行3",0.08/N3135+J3135,IF(U:U="口行5",0.13/N3135+J3135,IF(U:U="口行7",0.13/N3135+J3135,IF(U:U="口行10",0.18/N3135+J3135,IF(U:U="农发1",0.09/N3135+J3135,IF(U:U="农发2",0.09/N3135+J3135,IF(U:U="农发3",0.09/N3135+J3135,IF(U:U="农发5",0.14/N3135+J3135,IF(U:U="农发7",0.19/N3135+J3135,IF(U:U="农发10",0.19/N3135+J3135,IF(U:U="农发20",0.24/N3135+J3135,IF(U:U="国债1",0.05/N3135+J3135,IF(U:U="国债2",0.05/N3135+J3135,IF(U:U="国债3",0.05/N3135+J3135,IF(U:U="国开0",0,IF(U:U="农发0",0,IF(U:U="国债0",0,IF(U:U="口行0",0,0.1/N3135+J3135)))))))))))))))))))))))))</f>
        <v>3.2905084643288998</v>
      </c>
      <c r="Q3135" s="87">
        <v>3.31</v>
      </c>
      <c r="R3135" s="88">
        <f t="shared" ref="R3135:R3153" si="190">(P3135-O3135)*100</f>
        <v>7.0846432889970501E-2</v>
      </c>
      <c r="S3135" s="88">
        <f t="shared" ref="S3135:S3154" si="191">(P3135-Q3135)*100</f>
        <v>-1.9491535671100291</v>
      </c>
      <c r="U3135" s="1" t="str">
        <f>IF(I:I="国家开发银行","国开",IF(I:I="中国进出口银行","口行",IF(I:I="中国农业发展银行","农发","国债")))&amp;IF(G:G&lt;1,"0",G3135)</f>
        <v>农发3</v>
      </c>
    </row>
    <row r="3136" spans="1:21" ht="15.95" hidden="1" customHeight="1" x14ac:dyDescent="0.25">
      <c r="A3136" s="123" t="s">
        <v>6533</v>
      </c>
      <c r="B3136" s="35" t="s">
        <v>6587</v>
      </c>
      <c r="C3136" s="35" t="s">
        <v>6588</v>
      </c>
      <c r="D3136" s="39">
        <v>44116</v>
      </c>
      <c r="E3136" s="39">
        <v>44118</v>
      </c>
      <c r="F3136" s="40">
        <v>70</v>
      </c>
      <c r="G3136" s="30">
        <v>5</v>
      </c>
      <c r="H3136" s="29" t="s">
        <v>12</v>
      </c>
      <c r="I3136" s="29" t="s">
        <v>41</v>
      </c>
      <c r="J3136" s="30">
        <v>3.5386000000000002</v>
      </c>
      <c r="K3136" s="124">
        <v>4.29</v>
      </c>
      <c r="L3136" s="30">
        <v>0</v>
      </c>
      <c r="M3136" s="30">
        <v>1.31</v>
      </c>
      <c r="N3136" s="84">
        <f>[1]!b_anal_modidura_cnbd(A3136,D3136-3,1)</f>
        <v>4.4721000000000002</v>
      </c>
      <c r="O3136" s="85">
        <f>[1]!b_anal_yield_cnbd(A3136,D3136-3,1)</f>
        <v>3.5853999999999999</v>
      </c>
      <c r="P3136" s="86">
        <f>IF(U:U="国开1",0.09/N3136+J3136,IF(U:U="国开3",0.14/N3136+J3136,IF(U:U="国开5",0.24/N3136+J3136,IF(U:U="国开7",0.24/N3136+J3136,IF(U:U="国开10",0.29/N3136+J3136,IF(U:U="口行1",0.08/N3136+J3136,IF(U:U="口行2",0.08/N3136+J3136,IF(U:U="口行3",0.08/N3136+J3136,IF(U:U="口行5",0.13/N3136+J3136,IF(U:U="口行7",0.13/N3136+J3136,IF(U:U="口行10",0.18/N3136+J3136,IF(U:U="农发1",0.09/N3136+J3136,IF(U:U="农发2",0.09/N3136+J3136,IF(U:U="农发3",0.09/N3136+J3136,IF(U:U="农发5",0.14/N3136+J3136,IF(U:U="农发7",0.19/N3136+J3136,IF(U:U="农发10",0.19/N3136+J3136,IF(U:U="农发20",0.24/N3136+J3136,IF(U:U="国债1",0.05/N3136+J3136,IF(U:U="国债2",0.05/N3136+J3136,IF(U:U="国债3",0.05/N3136+J3136,IF(U:U="国开0",0,IF(U:U="农发0",0,IF(U:U="国债0",0,IF(U:U="口行0",0,0.1/N3136+J3136)))))))))))))))))))))))))</f>
        <v>3.5699052033720178</v>
      </c>
      <c r="Q3136" s="87">
        <v>3.59</v>
      </c>
      <c r="R3136" s="88">
        <f t="shared" si="190"/>
        <v>-1.5494796627982144</v>
      </c>
      <c r="S3136" s="88">
        <f t="shared" si="191"/>
        <v>-2.0094796627982081</v>
      </c>
      <c r="U3136" s="1" t="str">
        <f>IF(I:I="国家开发银行","国开",IF(I:I="中国进出口银行","口行",IF(I:I="中国农业发展银行","农发","国债")))&amp;IF(G:G&lt;1,"0",G3136)</f>
        <v>农发5</v>
      </c>
    </row>
    <row r="3137" spans="1:21" ht="15.95" hidden="1" customHeight="1" x14ac:dyDescent="0.25">
      <c r="A3137" s="123" t="s">
        <v>6591</v>
      </c>
      <c r="B3137" s="35" t="s">
        <v>6589</v>
      </c>
      <c r="C3137" s="35" t="s">
        <v>6590</v>
      </c>
      <c r="D3137" s="39">
        <v>44116</v>
      </c>
      <c r="E3137" s="39">
        <v>44118</v>
      </c>
      <c r="F3137" s="40">
        <v>20</v>
      </c>
      <c r="G3137" s="30">
        <v>5</v>
      </c>
      <c r="H3137" s="29" t="s">
        <v>12</v>
      </c>
      <c r="I3137" s="29" t="s">
        <v>41</v>
      </c>
      <c r="J3137" s="30">
        <v>3.0314999999999999</v>
      </c>
      <c r="K3137" s="124">
        <v>5.01</v>
      </c>
      <c r="L3137" s="30">
        <v>0</v>
      </c>
      <c r="M3137" s="30">
        <v>1.84</v>
      </c>
      <c r="N3137" s="84">
        <f>[1]!b_anal_modidura_cnbd(A3137,D3137-3,1)</f>
        <v>1.7757000000000001</v>
      </c>
      <c r="O3137" s="85">
        <f>[1]!b_anal_yield_cnbd(A3137,D3137-3,1)</f>
        <v>3.1251000000000002</v>
      </c>
      <c r="P3137" s="86">
        <f>IF(U:U="国开1",0.09/N3137+J3137,IF(U:U="国开3",0.14/N3137+J3137,IF(U:U="国开5",0.24/N3137+J3137,IF(U:U="国开7",0.24/N3137+J3137,IF(U:U="国开10",0.29/N3137+J3137,IF(U:U="口行1",0.08/N3137+J3137,IF(U:U="口行2",0.08/N3137+J3137,IF(U:U="口行3",0.08/N3137+J3137,IF(U:U="口行5",0.13/N3137+J3137,IF(U:U="口行7",0.13/N3137+J3137,IF(U:U="口行10",0.18/N3137+J3137,IF(U:U="农发1",0.09/N3137+J3137,IF(U:U="农发2",0.09/N3137+J3137,IF(U:U="农发3",0.09/N3137+J3137,IF(U:U="农发5",0.14/N3137+J3137,IF(U:U="农发7",0.19/N3137+J3137,IF(U:U="农发10",0.19/N3137+J3137,IF(U:U="农发20",0.24/N3137+J3137,IF(U:U="国债1",0.05/N3137+J3137,IF(U:U="国债2",0.05/N3137+J3137,IF(U:U="国债3",0.05/N3137+J3137,IF(U:U="国开0",0,IF(U:U="农发0",0,IF(U:U="国债0",0,IF(U:U="口行0",0,0.1/N3137+J3137)))))))))))))))))))))))))</f>
        <v>3.1103421467590247</v>
      </c>
      <c r="Q3137" s="87">
        <v>3.11</v>
      </c>
      <c r="R3137" s="88">
        <f t="shared" si="190"/>
        <v>-1.475785324097556</v>
      </c>
      <c r="S3137" s="88">
        <f t="shared" si="191"/>
        <v>3.4214675902477509E-2</v>
      </c>
      <c r="U3137" s="1" t="str">
        <f>IF(I:I="国家开发银行","国开",IF(I:I="中国进出口银行","口行",IF(I:I="中国农业发展银行","农发","国债")))&amp;IF(G:G&lt;1,"0",G3137)</f>
        <v>农发5</v>
      </c>
    </row>
    <row r="3138" spans="1:21" ht="15.95" hidden="1" customHeight="1" x14ac:dyDescent="0.25">
      <c r="A3138" s="123" t="s">
        <v>6178</v>
      </c>
      <c r="B3138" s="35" t="s">
        <v>6592</v>
      </c>
      <c r="C3138" s="35" t="s">
        <v>6593</v>
      </c>
      <c r="D3138" s="39">
        <v>44117</v>
      </c>
      <c r="E3138" s="39">
        <v>44120</v>
      </c>
      <c r="F3138" s="40">
        <v>78.7</v>
      </c>
      <c r="G3138" s="30">
        <v>3</v>
      </c>
      <c r="H3138" s="29" t="s">
        <v>12</v>
      </c>
      <c r="I3138" s="29" t="s">
        <v>15</v>
      </c>
      <c r="J3138" s="30">
        <v>3.2374999999999998</v>
      </c>
      <c r="K3138" s="124">
        <v>4.38</v>
      </c>
      <c r="L3138" s="30">
        <v>0</v>
      </c>
      <c r="M3138" s="30">
        <v>0</v>
      </c>
      <c r="N3138" s="84">
        <f>[1]!b_anal_modidura_cnbd(A3138,D3138-1,1)</f>
        <v>2.6448</v>
      </c>
      <c r="O3138" s="85">
        <f>[1]!b_anal_yield_cnbd(A3138,D3138-1,1)</f>
        <v>3.3075000000000001</v>
      </c>
      <c r="P3138" s="86">
        <f>IF(U:U="国开1",0.09/N3138+J3138,IF(U:U="国开3",0.14/N3138+J3138,IF(U:U="国开5",0.24/N3138+J3138,IF(U:U="国开7",0.24/N3138+J3138,IF(U:U="国开10",0.29/N3138+J3138,IF(U:U="口行1",0.08/N3138+J3138,IF(U:U="口行2",0.08/N3138+J3138,IF(U:U="口行3",0.08/N3138+J3138,IF(U:U="口行5",0.13/N3138+J3138,IF(U:U="口行7",0.13/N3138+J3138,IF(U:U="口行10",0.18/N3138+J3138,IF(U:U="农发1",0.09/N3138+J3138,IF(U:U="农发2",0.09/N3138+J3138,IF(U:U="农发3",0.09/N3138+J3138,IF(U:U="农发5",0.14/N3138+J3138,IF(U:U="农发7",0.19/N3138+J3138,IF(U:U="农发10",0.19/N3138+J3138,IF(U:U="农发20",0.24/N3138+J3138,IF(U:U="国债1",0.05/N3138+J3138,IF(U:U="国债2",0.05/N3138+J3138,IF(U:U="国债3",0.05/N3138+J3138,IF(U:U="国开0",0,IF(U:U="农发0",0,IF(U:U="国债0",0,IF(U:U="口行0",0,0.1/N3138+J3138)))))))))))))))))))))))))</f>
        <v>3.2904340592861461</v>
      </c>
      <c r="Q3138" s="87">
        <v>3.29</v>
      </c>
      <c r="R3138" s="88">
        <f t="shared" si="190"/>
        <v>-1.7065940713854033</v>
      </c>
      <c r="S3138" s="88">
        <f t="shared" si="191"/>
        <v>4.3405928614603795E-2</v>
      </c>
      <c r="U3138" s="1" t="str">
        <f>IF(I:I="国家开发银行","国开",IF(I:I="中国进出口银行","口行",IF(I:I="中国农业发展银行","农发","国债")))&amp;IF(G:G&lt;1,"0",G3138)</f>
        <v>国开3</v>
      </c>
    </row>
    <row r="3139" spans="1:21" ht="15.95" hidden="1" customHeight="1" x14ac:dyDescent="0.25">
      <c r="A3139" s="123" t="s">
        <v>1284</v>
      </c>
      <c r="B3139" s="35" t="s">
        <v>6594</v>
      </c>
      <c r="C3139" s="35" t="s">
        <v>6595</v>
      </c>
      <c r="D3139" s="39">
        <v>44117</v>
      </c>
      <c r="E3139" s="39">
        <v>44120</v>
      </c>
      <c r="F3139" s="40">
        <v>101</v>
      </c>
      <c r="G3139" s="30">
        <v>5</v>
      </c>
      <c r="H3139" s="29" t="s">
        <v>12</v>
      </c>
      <c r="I3139" s="29" t="s">
        <v>15</v>
      </c>
      <c r="J3139" s="30">
        <v>3.4628999999999999</v>
      </c>
      <c r="K3139" s="124">
        <v>3.94</v>
      </c>
      <c r="L3139" s="30">
        <v>0</v>
      </c>
      <c r="M3139" s="30">
        <v>2.58</v>
      </c>
      <c r="N3139" s="84">
        <f>[1]!b_anal_modidura_cnbd(A3139,D3139-1,1)</f>
        <v>4.2885999999999997</v>
      </c>
      <c r="O3139" s="85">
        <f>[1]!b_anal_yield_cnbd(A3139,D3139-1,1)</f>
        <v>3.5099</v>
      </c>
      <c r="P3139" s="86">
        <f>IF(U:U="国开1",0.09/N3139+J3139,IF(U:U="国开3",0.14/N3139+J3139,IF(U:U="国开5",0.24/N3139+J3139,IF(U:U="国开7",0.24/N3139+J3139,IF(U:U="国开10",0.29/N3139+J3139,IF(U:U="口行1",0.08/N3139+J3139,IF(U:U="口行2",0.08/N3139+J3139,IF(U:U="口行3",0.08/N3139+J3139,IF(U:U="口行5",0.13/N3139+J3139,IF(U:U="口行7",0.13/N3139+J3139,IF(U:U="口行10",0.18/N3139+J3139,IF(U:U="农发1",0.09/N3139+J3139,IF(U:U="农发2",0.09/N3139+J3139,IF(U:U="农发3",0.09/N3139+J3139,IF(U:U="农发5",0.14/N3139+J3139,IF(U:U="农发7",0.19/N3139+J3139,IF(U:U="农发10",0.19/N3139+J3139,IF(U:U="农发20",0.24/N3139+J3139,IF(U:U="国债1",0.05/N3139+J3139,IF(U:U="国债2",0.05/N3139+J3139,IF(U:U="国债3",0.05/N3139+J3139,IF(U:U="国开0",0,IF(U:U="农发0",0,IF(U:U="国债0",0,IF(U:U="口行0",0,0.1/N3139+J3139)))))))))))))))))))))))))</f>
        <v>3.5188623187054051</v>
      </c>
      <c r="Q3139" s="87">
        <v>3.51</v>
      </c>
      <c r="R3139" s="88">
        <f t="shared" si="190"/>
        <v>0.89623187054050923</v>
      </c>
      <c r="S3139" s="88">
        <f t="shared" si="191"/>
        <v>0.88623187054053254</v>
      </c>
      <c r="U3139" s="1" t="str">
        <f>IF(I:I="国家开发银行","国开",IF(I:I="中国进出口银行","口行",IF(I:I="中国农业发展银行","农发","国债")))&amp;IF(G:G&lt;1,"0",G3139)</f>
        <v>国开5</v>
      </c>
    </row>
    <row r="3140" spans="1:21" ht="15.95" hidden="1" customHeight="1" x14ac:dyDescent="0.25">
      <c r="A3140" s="123" t="s">
        <v>1256</v>
      </c>
      <c r="B3140" s="35" t="s">
        <v>6596</v>
      </c>
      <c r="C3140" s="35" t="s">
        <v>6597</v>
      </c>
      <c r="D3140" s="39">
        <v>44117</v>
      </c>
      <c r="E3140" s="39">
        <v>44120</v>
      </c>
      <c r="F3140" s="40">
        <v>41</v>
      </c>
      <c r="G3140" s="30">
        <v>7</v>
      </c>
      <c r="H3140" s="29" t="s">
        <v>12</v>
      </c>
      <c r="I3140" s="29" t="s">
        <v>15</v>
      </c>
      <c r="J3140" s="30">
        <v>3.645</v>
      </c>
      <c r="K3140" s="124">
        <v>5.47</v>
      </c>
      <c r="L3140" s="30">
        <v>0</v>
      </c>
      <c r="M3140" s="30">
        <v>1.35</v>
      </c>
      <c r="N3140" s="84">
        <f>[1]!b_anal_modidura_cnbd(A3140,D3140-1,1)</f>
        <v>5.8703000000000003</v>
      </c>
      <c r="O3140" s="85">
        <f>[1]!b_anal_yield_cnbd(A3140,D3140-1,1)</f>
        <v>3.6452</v>
      </c>
      <c r="P3140" s="86">
        <f>IF(U:U="国开1",0.09/N3140+J3140,IF(U:U="国开3",0.14/N3140+J3140,IF(U:U="国开5",0.24/N3140+J3140,IF(U:U="国开7",0.24/N3140+J3140,IF(U:U="国开10",0.29/N3140+J3140,IF(U:U="口行1",0.08/N3140+J3140,IF(U:U="口行2",0.08/N3140+J3140,IF(U:U="口行3",0.08/N3140+J3140,IF(U:U="口行5",0.13/N3140+J3140,IF(U:U="口行7",0.13/N3140+J3140,IF(U:U="口行10",0.18/N3140+J3140,IF(U:U="农发1",0.09/N3140+J3140,IF(U:U="农发2",0.09/N3140+J3140,IF(U:U="农发3",0.09/N3140+J3140,IF(U:U="农发5",0.14/N3140+J3140,IF(U:U="农发7",0.19/N3140+J3140,IF(U:U="农发10",0.19/N3140+J3140,IF(U:U="农发20",0.24/N3140+J3140,IF(U:U="国债1",0.05/N3140+J3140,IF(U:U="国债2",0.05/N3140+J3140,IF(U:U="国债3",0.05/N3140+J3140,IF(U:U="国开0",0,IF(U:U="农发0",0,IF(U:U="国债0",0,IF(U:U="口行0",0,0.1/N3140+J3140)))))))))))))))))))))))))</f>
        <v>3.6858837708464645</v>
      </c>
      <c r="Q3140" s="87">
        <v>3.66</v>
      </c>
      <c r="R3140" s="88">
        <f t="shared" si="190"/>
        <v>4.0683770846464462</v>
      </c>
      <c r="S3140" s="88">
        <f t="shared" si="191"/>
        <v>2.5883770846464316</v>
      </c>
      <c r="U3140" s="1" t="str">
        <f>IF(I:I="国家开发银行","国开",IF(I:I="中国进出口银行","口行",IF(I:I="中国农业发展银行","农发","国债")))&amp;IF(G:G&lt;1,"0",G3140)</f>
        <v>国开7</v>
      </c>
    </row>
    <row r="3141" spans="1:21" ht="15.95" hidden="1" customHeight="1" x14ac:dyDescent="0.25">
      <c r="A3141" s="123" t="s">
        <v>1438</v>
      </c>
      <c r="B3141" s="35" t="s">
        <v>6598</v>
      </c>
      <c r="C3141" s="35" t="s">
        <v>6599</v>
      </c>
      <c r="D3141" s="39">
        <v>44117</v>
      </c>
      <c r="E3141" s="39">
        <v>44120</v>
      </c>
      <c r="F3141" s="40">
        <v>25</v>
      </c>
      <c r="G3141" s="30">
        <v>20</v>
      </c>
      <c r="H3141" s="29" t="s">
        <v>12</v>
      </c>
      <c r="I3141" s="29" t="s">
        <v>15</v>
      </c>
      <c r="J3141" s="30">
        <v>3.9782999999999999</v>
      </c>
      <c r="K3141" s="124">
        <v>7.77</v>
      </c>
      <c r="L3141" s="30">
        <v>0</v>
      </c>
      <c r="M3141" s="30">
        <v>2.92</v>
      </c>
      <c r="N3141" s="84">
        <f>[1]!b_anal_modidura_cnbd(A3141,D3141-1,1)</f>
        <v>13.4663</v>
      </c>
      <c r="O3141" s="85">
        <f>[1]!b_anal_yield_cnbd(A3141,D3141-1,1)</f>
        <v>4.0087999999999999</v>
      </c>
      <c r="P3141" s="86">
        <f>IF(U:U="国开1",0.09/N3141+J3141,IF(U:U="国开3",0.14/N3141+J3141,IF(U:U="国开5",0.24/N3141+J3141,IF(U:U="国开7",0.24/N3141+J3141,IF(U:U="国开10",0.29/N3141+J3141,IF(U:U="口行1",0.08/N3141+J3141,IF(U:U="口行2",0.08/N3141+J3141,IF(U:U="口行3",0.08/N3141+J3141,IF(U:U="口行5",0.13/N3141+J3141,IF(U:U="口行7",0.13/N3141+J3141,IF(U:U="口行10",0.18/N3141+J3141,IF(U:U="农发1",0.09/N3141+J3141,IF(U:U="农发2",0.09/N3141+J3141,IF(U:U="农发3",0.09/N3141+J3141,IF(U:U="农发5",0.14/N3141+J3141,IF(U:U="农发7",0.19/N3141+J3141,IF(U:U="农发10",0.19/N3141+J3141,IF(U:U="农发20",0.24/N3141+J3141,IF(U:U="国债1",0.05/N3141+J3141,IF(U:U="国债2",0.05/N3141+J3141,IF(U:U="国债3",0.05/N3141+J3141,IF(U:U="国开0",0,IF(U:U="农发0",0,IF(U:U="国债0",0,IF(U:U="口行0",0,0.1/N3141+J3141)))))))))))))))))))))))))</f>
        <v>3.9857259447658229</v>
      </c>
      <c r="Q3141" s="87">
        <v>4.01</v>
      </c>
      <c r="R3141" s="88">
        <f t="shared" si="190"/>
        <v>-2.3074055234177049</v>
      </c>
      <c r="S3141" s="88">
        <f t="shared" si="191"/>
        <v>-2.4274055234176917</v>
      </c>
      <c r="U3141" s="1" t="str">
        <f>IF(I:I="国家开发银行","国开",IF(I:I="中国进出口银行","口行",IF(I:I="中国农业发展银行","农发","国债")))&amp;IF(G:G&lt;1,"0",G3141)</f>
        <v>国开20</v>
      </c>
    </row>
    <row r="3142" spans="1:21" ht="15.95" hidden="1" customHeight="1" x14ac:dyDescent="0.25">
      <c r="A3142" s="123" t="s">
        <v>6433</v>
      </c>
      <c r="B3142" s="35" t="s">
        <v>6600</v>
      </c>
      <c r="C3142" s="35" t="s">
        <v>6601</v>
      </c>
      <c r="D3142" s="39">
        <v>44117</v>
      </c>
      <c r="E3142" s="39">
        <v>44119</v>
      </c>
      <c r="F3142" s="40">
        <v>20</v>
      </c>
      <c r="G3142" s="30">
        <v>2</v>
      </c>
      <c r="H3142" s="29" t="s">
        <v>12</v>
      </c>
      <c r="I3142" s="29" t="s">
        <v>41</v>
      </c>
      <c r="J3142" s="30">
        <v>3.1551</v>
      </c>
      <c r="K3142" s="124">
        <v>6.34</v>
      </c>
      <c r="L3142" s="30">
        <v>0</v>
      </c>
      <c r="M3142" s="30">
        <v>2.4300000000000002</v>
      </c>
      <c r="N3142" s="84">
        <f>[1]!b_anal_modidura_cnbd(A3142,D3142-1,1)</f>
        <v>1.8224</v>
      </c>
      <c r="O3142" s="85">
        <f>[1]!b_anal_yield_cnbd(A3142,D3142-1,1)</f>
        <v>3.21</v>
      </c>
      <c r="P3142" s="86">
        <f>IF(U:U="国开1",0.09/N3142+J3142,IF(U:U="国开3",0.14/N3142+J3142,IF(U:U="国开5",0.24/N3142+J3142,IF(U:U="国开7",0.24/N3142+J3142,IF(U:U="国开10",0.29/N3142+J3142,IF(U:U="口行1",0.08/N3142+J3142,IF(U:U="口行2",0.08/N3142+J3142,IF(U:U="口行3",0.08/N3142+J3142,IF(U:U="口行5",0.13/N3142+J3142,IF(U:U="口行7",0.13/N3142+J3142,IF(U:U="口行10",0.18/N3142+J3142,IF(U:U="农发1",0.09/N3142+J3142,IF(U:U="农发2",0.09/N3142+J3142,IF(U:U="农发3",0.09/N3142+J3142,IF(U:U="农发5",0.14/N3142+J3142,IF(U:U="农发7",0.19/N3142+J3142,IF(U:U="农发10",0.19/N3142+J3142,IF(U:U="农发20",0.24/N3142+J3142,IF(U:U="国债1",0.05/N3142+J3142,IF(U:U="国债2",0.05/N3142+J3142,IF(U:U="国债3",0.05/N3142+J3142,IF(U:U="国开0",0,IF(U:U="农发0",0,IF(U:U="国债0",0,IF(U:U="口行0",0,0.1/N3142+J3142)))))))))))))))))))))))))</f>
        <v>3.2044854258121158</v>
      </c>
      <c r="Q3142" s="87">
        <v>3.22</v>
      </c>
      <c r="R3142" s="88">
        <f t="shared" si="190"/>
        <v>-0.5514574187884147</v>
      </c>
      <c r="S3142" s="88">
        <f t="shared" si="191"/>
        <v>-1.5514574187884378</v>
      </c>
      <c r="U3142" s="1" t="str">
        <f>IF(I:I="国家开发银行","国开",IF(I:I="中国进出口银行","口行",IF(I:I="中国农业发展银行","农发","国债")))&amp;IF(G:G&lt;1,"0",G3142)</f>
        <v>农发2</v>
      </c>
    </row>
    <row r="3143" spans="1:21" ht="15.95" hidden="1" customHeight="1" x14ac:dyDescent="0.25">
      <c r="A3143" s="123" t="s">
        <v>1145</v>
      </c>
      <c r="B3143" s="35" t="s">
        <v>6602</v>
      </c>
      <c r="C3143" s="35" t="s">
        <v>6603</v>
      </c>
      <c r="D3143" s="39">
        <v>44117</v>
      </c>
      <c r="E3143" s="39">
        <v>44119</v>
      </c>
      <c r="F3143" s="40">
        <v>30</v>
      </c>
      <c r="G3143" s="30">
        <v>7</v>
      </c>
      <c r="H3143" s="29" t="s">
        <v>12</v>
      </c>
      <c r="I3143" s="29" t="s">
        <v>41</v>
      </c>
      <c r="J3143" s="30">
        <v>3.6909999999999998</v>
      </c>
      <c r="K3143" s="124">
        <v>4.6500000000000004</v>
      </c>
      <c r="L3143" s="30">
        <v>0</v>
      </c>
      <c r="M3143" s="30">
        <v>1.2</v>
      </c>
      <c r="N3143" s="84">
        <f>[1]!b_anal_modidura_cnbd(A3143,D3143-1,1)</f>
        <v>5.7927</v>
      </c>
      <c r="O3143" s="85">
        <f>[1]!b_anal_yield_cnbd(A3143,D3143-1,1)</f>
        <v>3.73</v>
      </c>
      <c r="P3143" s="86">
        <f>IF(U:U="国开1",0.09/N3143+J3143,IF(U:U="国开3",0.14/N3143+J3143,IF(U:U="国开5",0.24/N3143+J3143,IF(U:U="国开7",0.24/N3143+J3143,IF(U:U="国开10",0.29/N3143+J3143,IF(U:U="口行1",0.08/N3143+J3143,IF(U:U="口行2",0.08/N3143+J3143,IF(U:U="口行3",0.08/N3143+J3143,IF(U:U="口行5",0.13/N3143+J3143,IF(U:U="口行7",0.13/N3143+J3143,IF(U:U="口行10",0.18/N3143+J3143,IF(U:U="农发1",0.09/N3143+J3143,IF(U:U="农发2",0.09/N3143+J3143,IF(U:U="农发3",0.09/N3143+J3143,IF(U:U="农发5",0.14/N3143+J3143,IF(U:U="农发7",0.19/N3143+J3143,IF(U:U="农发10",0.19/N3143+J3143,IF(U:U="农发20",0.24/N3143+J3143,IF(U:U="国债1",0.05/N3143+J3143,IF(U:U="国债2",0.05/N3143+J3143,IF(U:U="国债3",0.05/N3143+J3143,IF(U:U="国开0",0,IF(U:U="农发0",0,IF(U:U="国债0",0,IF(U:U="口行0",0,0.1/N3143+J3143)))))))))))))))))))))))))</f>
        <v>3.7237999033266007</v>
      </c>
      <c r="Q3143" s="87">
        <v>3.72</v>
      </c>
      <c r="R3143" s="88">
        <f t="shared" si="190"/>
        <v>-0.62000966733992691</v>
      </c>
      <c r="S3143" s="88">
        <f t="shared" si="191"/>
        <v>0.37999033266005178</v>
      </c>
      <c r="U3143" s="1" t="str">
        <f>IF(I:I="国家开发银行","国开",IF(I:I="中国进出口银行","口行",IF(I:I="中国农业发展银行","农发","国债")))&amp;IF(G:G&lt;1,"0",G3143)</f>
        <v>农发7</v>
      </c>
    </row>
    <row r="3144" spans="1:21" ht="15.95" hidden="1" customHeight="1" x14ac:dyDescent="0.25">
      <c r="A3144" s="123" t="s">
        <v>1211</v>
      </c>
      <c r="B3144" s="35" t="s">
        <v>6604</v>
      </c>
      <c r="C3144" s="35" t="s">
        <v>6605</v>
      </c>
      <c r="D3144" s="39">
        <v>44118</v>
      </c>
      <c r="E3144" s="39">
        <v>44119</v>
      </c>
      <c r="F3144" s="40">
        <v>720</v>
      </c>
      <c r="G3144" s="30">
        <v>3</v>
      </c>
      <c r="H3144" s="29" t="s">
        <v>12</v>
      </c>
      <c r="I3144" s="29" t="s">
        <v>31</v>
      </c>
      <c r="J3144" s="30">
        <v>2.9841000000000002</v>
      </c>
      <c r="K3144" s="124">
        <v>3.53</v>
      </c>
      <c r="L3144" s="30">
        <v>3.0072000000000001</v>
      </c>
      <c r="M3144" s="30">
        <v>1.55</v>
      </c>
      <c r="N3144" s="84">
        <f>[1]!b_anal_modidura_cnbd(A3144,D3144-1,1)</f>
        <v>2.5720999999999998</v>
      </c>
      <c r="O3144" s="85">
        <f>[1]!b_anal_yield_cnbd(A3144,D3144-1,1)</f>
        <v>2.9693999999999998</v>
      </c>
      <c r="P3144" s="86">
        <v>3.0266000000000002</v>
      </c>
      <c r="Q3144" s="87">
        <v>3</v>
      </c>
      <c r="R3144" s="88">
        <f t="shared" si="190"/>
        <v>5.7200000000000362</v>
      </c>
      <c r="S3144" s="88">
        <f t="shared" si="191"/>
        <v>2.6600000000000179</v>
      </c>
      <c r="U3144" s="1" t="str">
        <f>IF(I:I="国家开发银行","国开",IF(I:I="中国进出口银行","口行",IF(I:I="中国农业发展银行","农发","国债")))&amp;IF(G:G&lt;1,"0",G3144)</f>
        <v>国债3</v>
      </c>
    </row>
    <row r="3145" spans="1:21" ht="15.95" hidden="1" customHeight="1" x14ac:dyDescent="0.25">
      <c r="A3145" s="123" t="s">
        <v>850</v>
      </c>
      <c r="B3145" s="35" t="s">
        <v>6606</v>
      </c>
      <c r="C3145" s="35" t="s">
        <v>6607</v>
      </c>
      <c r="D3145" s="39">
        <v>44118</v>
      </c>
      <c r="E3145" s="39">
        <v>44119</v>
      </c>
      <c r="F3145" s="40">
        <v>720</v>
      </c>
      <c r="G3145" s="30">
        <v>7</v>
      </c>
      <c r="H3145" s="29" t="s">
        <v>12</v>
      </c>
      <c r="I3145" s="29" t="s">
        <v>31</v>
      </c>
      <c r="J3145" s="30">
        <v>3.2864</v>
      </c>
      <c r="K3145" s="124">
        <v>2.82</v>
      </c>
      <c r="L3145" s="30">
        <v>3.3250999999999999</v>
      </c>
      <c r="M3145" s="30">
        <v>8.74</v>
      </c>
      <c r="N3145" s="84">
        <f>[1]!b_anal_modidura_cnbd(A3145,D3145-1,1)</f>
        <v>5.883</v>
      </c>
      <c r="O3145" s="85">
        <f>[1]!b_anal_yield_cnbd(A3145,D3145-1,1)</f>
        <v>3.2850000000000001</v>
      </c>
      <c r="P3145" s="86">
        <v>3.3420999999999998</v>
      </c>
      <c r="Q3145" s="87">
        <v>3.31</v>
      </c>
      <c r="R3145" s="88">
        <f t="shared" si="190"/>
        <v>5.7099999999999707</v>
      </c>
      <c r="S3145" s="88">
        <f t="shared" si="191"/>
        <v>3.2099999999999795</v>
      </c>
      <c r="U3145" s="1" t="str">
        <f>IF(I:I="国家开发银行","国开",IF(I:I="中国进出口银行","口行",IF(I:I="中国农业发展银行","农发","国债")))&amp;IF(G:G&lt;1,"0",G3145)</f>
        <v>国债7</v>
      </c>
    </row>
    <row r="3146" spans="1:21" ht="15.95" hidden="1" customHeight="1" x14ac:dyDescent="0.25">
      <c r="A3146" s="123" t="s">
        <v>1221</v>
      </c>
      <c r="B3146" s="35" t="s">
        <v>6608</v>
      </c>
      <c r="C3146" s="35" t="s">
        <v>6609</v>
      </c>
      <c r="D3146" s="39">
        <v>44118</v>
      </c>
      <c r="E3146" s="39">
        <v>44120</v>
      </c>
      <c r="F3146" s="40">
        <v>20</v>
      </c>
      <c r="G3146" s="30">
        <v>1</v>
      </c>
      <c r="H3146" s="29" t="s">
        <v>266</v>
      </c>
      <c r="I3146" s="29" t="s">
        <v>41</v>
      </c>
      <c r="J3146" s="30">
        <v>2.6568000000000001</v>
      </c>
      <c r="K3146" s="124">
        <v>9.56</v>
      </c>
      <c r="L3146" s="30">
        <v>0</v>
      </c>
      <c r="M3146" s="30">
        <v>2.83</v>
      </c>
      <c r="N3146" s="84">
        <f>[1]!b_anal_modidura_cnbd(A3146,D3146-1,1)</f>
        <v>0.71399999999999997</v>
      </c>
      <c r="O3146" s="85">
        <f>[1]!b_anal_yield_cnbd(A3146,D3146-1,1)</f>
        <v>2.8315000000000001</v>
      </c>
      <c r="P3146" s="86">
        <f>IF(U:U="国开1",0.09/N3146+J3146,IF(U:U="国开3",0.14/N3146+J3146,IF(U:U="国开5",0.24/N3146+J3146,IF(U:U="国开7",0.24/N3146+J3146,IF(U:U="国开10",0.29/N3146+J3146,IF(U:U="口行1",0.08/N3146+J3146,IF(U:U="口行2",0.08/N3146+J3146,IF(U:U="口行3",0.08/N3146+J3146,IF(U:U="口行5",0.13/N3146+J3146,IF(U:U="口行7",0.13/N3146+J3146,IF(U:U="口行10",0.18/N3146+J3146,IF(U:U="农发1",0.09/N3146+J3146,IF(U:U="农发2",0.09/N3146+J3146,IF(U:U="农发3",0.09/N3146+J3146,IF(U:U="农发5",0.14/N3146+J3146,IF(U:U="农发7",0.19/N3146+J3146,IF(U:U="农发10",0.19/N3146+J3146,IF(U:U="农发20",0.24/N3146+J3146,IF(U:U="国债1",0.05/N3146+J3146,IF(U:U="国债2",0.05/N3146+J3146,IF(U:U="国债3",0.05/N3146+J3146,IF(U:U="国开0",0,IF(U:U="农发0",0,IF(U:U="国债0",0,IF(U:U="口行0",0,0.1/N3146+J3146)))))))))))))))))))))))))</f>
        <v>2.7828504201680673</v>
      </c>
      <c r="Q3146" s="87">
        <v>2.84</v>
      </c>
      <c r="R3146" s="88">
        <f t="shared" si="190"/>
        <v>-4.8649579831932854</v>
      </c>
      <c r="S3146" s="88">
        <f t="shared" si="191"/>
        <v>-5.7149579831932584</v>
      </c>
      <c r="U3146" s="1" t="str">
        <f>IF(I:I="国家开发银行","国开",IF(I:I="中国进出口银行","口行",IF(I:I="中国农业发展银行","农发","国债")))&amp;IF(G:G&lt;1,"0",G3146)</f>
        <v>农发1</v>
      </c>
    </row>
    <row r="3147" spans="1:21" ht="15.95" hidden="1" customHeight="1" x14ac:dyDescent="0.25">
      <c r="A3147" s="123" t="s">
        <v>6451</v>
      </c>
      <c r="B3147" s="35" t="s">
        <v>6610</v>
      </c>
      <c r="C3147" s="35" t="s">
        <v>6611</v>
      </c>
      <c r="D3147" s="39">
        <v>44118</v>
      </c>
      <c r="E3147" s="39">
        <v>44120</v>
      </c>
      <c r="F3147" s="40">
        <v>40</v>
      </c>
      <c r="G3147" s="30">
        <v>5</v>
      </c>
      <c r="H3147" s="29" t="s">
        <v>12</v>
      </c>
      <c r="I3147" s="29" t="s">
        <v>41</v>
      </c>
      <c r="J3147" s="30">
        <v>3.2523</v>
      </c>
      <c r="K3147" s="124">
        <v>3.64</v>
      </c>
      <c r="L3147" s="30">
        <v>0</v>
      </c>
      <c r="M3147" s="30">
        <v>1.55</v>
      </c>
      <c r="N3147" s="84">
        <f>[1]!b_anal_modidura_cnbd(A3147,D3147-1,1)</f>
        <v>2.8134999999999999</v>
      </c>
      <c r="O3147" s="85">
        <f>[1]!b_anal_yield_cnbd(A3147,D3147-1,1)</f>
        <v>3.3174000000000001</v>
      </c>
      <c r="P3147" s="86">
        <f>IF(U:U="国开1",0.09/N3147+J3147,IF(U:U="国开3",0.14/N3147+J3147,IF(U:U="国开5",0.24/N3147+J3147,IF(U:U="国开7",0.24/N3147+J3147,IF(U:U="国开10",0.29/N3147+J3147,IF(U:U="口行1",0.08/N3147+J3147,IF(U:U="口行2",0.08/N3147+J3147,IF(U:U="口行3",0.08/N3147+J3147,IF(U:U="口行5",0.13/N3147+J3147,IF(U:U="口行7",0.13/N3147+J3147,IF(U:U="口行10",0.18/N3147+J3147,IF(U:U="农发1",0.09/N3147+J3147,IF(U:U="农发2",0.09/N3147+J3147,IF(U:U="农发3",0.09/N3147+J3147,IF(U:U="农发5",0.14/N3147+J3147,IF(U:U="农发7",0.19/N3147+J3147,IF(U:U="农发10",0.19/N3147+J3147,IF(U:U="农发20",0.24/N3147+J3147,IF(U:U="国债1",0.05/N3147+J3147,IF(U:U="国债2",0.05/N3147+J3147,IF(U:U="国债3",0.05/N3147+J3147,IF(U:U="国开0",0,IF(U:U="农发0",0,IF(U:U="国债0",0,IF(U:U="口行0",0,0.1/N3147+J3147)))))))))))))))))))))))))</f>
        <v>3.3020600853030033</v>
      </c>
      <c r="Q3147" s="87">
        <v>3.31</v>
      </c>
      <c r="R3147" s="88">
        <f t="shared" si="190"/>
        <v>-1.5339914696996804</v>
      </c>
      <c r="S3147" s="88">
        <f t="shared" si="191"/>
        <v>-0.79399146969967305</v>
      </c>
      <c r="U3147" s="1" t="str">
        <f>IF(I:I="国家开发银行","国开",IF(I:I="中国进出口银行","口行",IF(I:I="中国农业发展银行","农发","国债")))&amp;IF(G:G&lt;1,"0",G3147)</f>
        <v>农发5</v>
      </c>
    </row>
    <row r="3148" spans="1:21" ht="15.95" hidden="1" customHeight="1" x14ac:dyDescent="0.25">
      <c r="A3148" s="123" t="s">
        <v>1425</v>
      </c>
      <c r="B3148" s="35" t="s">
        <v>6612</v>
      </c>
      <c r="C3148" s="35" t="s">
        <v>6613</v>
      </c>
      <c r="D3148" s="39">
        <v>44118</v>
      </c>
      <c r="E3148" s="39">
        <v>44120</v>
      </c>
      <c r="F3148" s="40">
        <v>20</v>
      </c>
      <c r="G3148" s="30">
        <v>10</v>
      </c>
      <c r="H3148" s="29" t="s">
        <v>12</v>
      </c>
      <c r="I3148" s="29" t="s">
        <v>41</v>
      </c>
      <c r="J3148" s="30">
        <v>3.5289000000000001</v>
      </c>
      <c r="K3148" s="124">
        <v>6.36</v>
      </c>
      <c r="L3148" s="30">
        <v>0</v>
      </c>
      <c r="M3148" s="30">
        <v>1.74</v>
      </c>
      <c r="N3148" s="84">
        <f>[1]!b_anal_modidura_cnbd(A3148,D3148-1,1)</f>
        <v>4.6013999999999999</v>
      </c>
      <c r="O3148" s="85">
        <f>[1]!b_anal_yield_cnbd(A3148,D3148-1,1)</f>
        <v>3.5792000000000002</v>
      </c>
      <c r="P3148" s="86">
        <f>IF(U:U="国开1",0.09/N3148+J3148,IF(U:U="国开3",0.14/N3148+J3148,IF(U:U="国开5",0.24/N3148+J3148,IF(U:U="国开7",0.24/N3148+J3148,IF(U:U="国开10",0.29/N3148+J3148,IF(U:U="口行1",0.08/N3148+J3148,IF(U:U="口行2",0.08/N3148+J3148,IF(U:U="口行3",0.08/N3148+J3148,IF(U:U="口行5",0.13/N3148+J3148,IF(U:U="口行7",0.13/N3148+J3148,IF(U:U="口行10",0.18/N3148+J3148,IF(U:U="农发1",0.09/N3148+J3148,IF(U:U="农发2",0.09/N3148+J3148,IF(U:U="农发3",0.09/N3148+J3148,IF(U:U="农发5",0.14/N3148+J3148,IF(U:U="农发7",0.19/N3148+J3148,IF(U:U="农发10",0.19/N3148+J3148,IF(U:U="农发20",0.24/N3148+J3148,IF(U:U="国债1",0.05/N3148+J3148,IF(U:U="国债2",0.05/N3148+J3148,IF(U:U="国债3",0.05/N3148+J3148,IF(U:U="国开0",0,IF(U:U="农发0",0,IF(U:U="国债0",0,IF(U:U="口行0",0,0.1/N3148+J3148)))))))))))))))))))))))))</f>
        <v>3.5701917807623769</v>
      </c>
      <c r="Q3148" s="87">
        <v>3.57</v>
      </c>
      <c r="R3148" s="88">
        <f t="shared" si="190"/>
        <v>-0.90082192376232939</v>
      </c>
      <c r="S3148" s="88">
        <f t="shared" si="191"/>
        <v>1.9178076237702513E-2</v>
      </c>
      <c r="U3148" s="1" t="str">
        <f>IF(I:I="国家开发银行","国开",IF(I:I="中国进出口银行","口行",IF(I:I="中国农业发展银行","农发","国债")))&amp;IF(G:G&lt;1,"0",G3148)</f>
        <v>农发10</v>
      </c>
    </row>
    <row r="3149" spans="1:21" ht="15.95" hidden="1" customHeight="1" x14ac:dyDescent="0.25">
      <c r="A3149" s="123" t="s">
        <v>555</v>
      </c>
      <c r="B3149" s="35" t="s">
        <v>6614</v>
      </c>
      <c r="C3149" s="35" t="s">
        <v>6615</v>
      </c>
      <c r="D3149" s="39">
        <v>44118</v>
      </c>
      <c r="E3149" s="39">
        <v>44120</v>
      </c>
      <c r="F3149" s="40">
        <v>90</v>
      </c>
      <c r="G3149" s="30">
        <v>10</v>
      </c>
      <c r="H3149" s="29" t="s">
        <v>12</v>
      </c>
      <c r="I3149" s="29" t="s">
        <v>41</v>
      </c>
      <c r="J3149" s="30">
        <v>3.8248000000000002</v>
      </c>
      <c r="K3149" s="124">
        <v>3.19</v>
      </c>
      <c r="L3149" s="30">
        <v>0</v>
      </c>
      <c r="M3149" s="30">
        <v>2.08</v>
      </c>
      <c r="N3149" s="84">
        <f>[1]!b_anal_modidura_cnbd(A3149,D3149-1,1)</f>
        <v>7.952</v>
      </c>
      <c r="O3149" s="85">
        <f>[1]!b_anal_yield_cnbd(A3149,D3149-1,1)</f>
        <v>3.8250000000000002</v>
      </c>
      <c r="P3149" s="86">
        <f>IF(U:U="国开1",0.09/N3149+J3149,IF(U:U="国开3",0.14/N3149+J3149,IF(U:U="国开5",0.24/N3149+J3149,IF(U:U="国开7",0.24/N3149+J3149,IF(U:U="国开10",0.29/N3149+J3149,IF(U:U="口行1",0.08/N3149+J3149,IF(U:U="口行2",0.08/N3149+J3149,IF(U:U="口行3",0.08/N3149+J3149,IF(U:U="口行5",0.13/N3149+J3149,IF(U:U="口行7",0.13/N3149+J3149,IF(U:U="口行10",0.18/N3149+J3149,IF(U:U="农发1",0.09/N3149+J3149,IF(U:U="农发2",0.09/N3149+J3149,IF(U:U="农发3",0.09/N3149+J3149,IF(U:U="农发5",0.14/N3149+J3149,IF(U:U="农发7",0.19/N3149+J3149,IF(U:U="农发10",0.19/N3149+J3149,IF(U:U="农发20",0.24/N3149+J3149,IF(U:U="国债1",0.05/N3149+J3149,IF(U:U="国债2",0.05/N3149+J3149,IF(U:U="国债3",0.05/N3149+J3149,IF(U:U="国开0",0,IF(U:U="农发0",0,IF(U:U="国债0",0,IF(U:U="口行0",0,0.1/N3149+J3149)))))))))))))))))))))))))</f>
        <v>3.8486933601609659</v>
      </c>
      <c r="Q3149" s="87">
        <v>3.8450000000000002</v>
      </c>
      <c r="R3149" s="88">
        <f t="shared" si="190"/>
        <v>2.3693360160965682</v>
      </c>
      <c r="S3149" s="88">
        <f t="shared" si="191"/>
        <v>0.36933601609656641</v>
      </c>
      <c r="U3149" s="1" t="str">
        <f>IF(I:I="国家开发银行","国开",IF(I:I="中国进出口银行","口行",IF(I:I="中国农业发展银行","农发","国债")))&amp;IF(G:G&lt;1,"0",G3149)</f>
        <v>农发10</v>
      </c>
    </row>
    <row r="3150" spans="1:21" ht="15.95" hidden="1" customHeight="1" x14ac:dyDescent="0.25">
      <c r="A3150" s="123" t="s">
        <v>6398</v>
      </c>
      <c r="B3150" s="35" t="s">
        <v>6616</v>
      </c>
      <c r="C3150" s="35" t="s">
        <v>6617</v>
      </c>
      <c r="D3150" s="39">
        <v>44119</v>
      </c>
      <c r="E3150" s="39">
        <v>44120</v>
      </c>
      <c r="F3150" s="40">
        <v>40</v>
      </c>
      <c r="G3150" s="30">
        <v>3</v>
      </c>
      <c r="H3150" s="29" t="s">
        <v>12</v>
      </c>
      <c r="I3150" s="29" t="s">
        <v>22</v>
      </c>
      <c r="J3150" s="30">
        <v>3.2953000000000001</v>
      </c>
      <c r="K3150" s="124">
        <v>5.32</v>
      </c>
      <c r="L3150" s="30">
        <v>0</v>
      </c>
      <c r="M3150" s="30">
        <v>1.85</v>
      </c>
      <c r="N3150" s="84">
        <f>[1]!b_anal_modidura_cnbd(A3150,D3150-1,1)</f>
        <v>2.7044000000000001</v>
      </c>
      <c r="O3150" s="85">
        <f>[1]!b_anal_yield_cnbd(A3150,D3150-1,1)</f>
        <v>3.33</v>
      </c>
      <c r="P3150" s="86">
        <f>IF(U:U="国开1",0.09/N3150+J3150,IF(U:U="国开3",0.14/N3150+J3150,IF(U:U="国开5",0.24/N3150+J3150,IF(U:U="国开7",0.24/N3150+J3150,IF(U:U="国开10",0.29/N3150+J3150,IF(U:U="口行1",0.08/N3150+J3150,IF(U:U="口行2",0.08/N3150+J3150,IF(U:U="口行3",0.08/N3150+J3150,IF(U:U="口行5",0.13/N3150+J3150,IF(U:U="口行7",0.13/N3150+J3150,IF(U:U="口行10",0.18/N3150+J3150,IF(U:U="农发1",0.09/N3150+J3150,IF(U:U="农发2",0.09/N3150+J3150,IF(U:U="农发3",0.09/N3150+J3150,IF(U:U="农发5",0.14/N3150+J3150,IF(U:U="农发7",0.19/N3150+J3150,IF(U:U="农发10",0.19/N3150+J3150,IF(U:U="农发20",0.24/N3150+J3150,IF(U:U="国债1",0.05/N3150+J3150,IF(U:U="国债2",0.05/N3150+J3150,IF(U:U="国债3",0.05/N3150+J3150,IF(U:U="国开0",0,IF(U:U="农发0",0,IF(U:U="国债0",0,IF(U:U="口行0",0,0.1/N3150+J3150)))))))))))))))))))))))))</f>
        <v>3.3248814228664401</v>
      </c>
      <c r="Q3150" s="87">
        <v>3.34</v>
      </c>
      <c r="R3150" s="88">
        <f t="shared" si="190"/>
        <v>-0.51185771335600094</v>
      </c>
      <c r="S3150" s="88">
        <f t="shared" si="191"/>
        <v>-1.5118577133559796</v>
      </c>
      <c r="U3150" s="1" t="str">
        <f>IF(I:I="国家开发银行","国开",IF(I:I="中国进出口银行","口行",IF(I:I="中国农业发展银行","农发","国债")))&amp;IF(G:G&lt;1,"0",G3150)</f>
        <v>口行3</v>
      </c>
    </row>
    <row r="3151" spans="1:21" ht="15.95" hidden="1" customHeight="1" x14ac:dyDescent="0.25">
      <c r="A3151" s="7" t="s">
        <v>388</v>
      </c>
      <c r="B3151" s="35" t="s">
        <v>6618</v>
      </c>
      <c r="C3151" s="35" t="s">
        <v>6619</v>
      </c>
      <c r="D3151" s="39">
        <v>44119</v>
      </c>
      <c r="E3151" s="39">
        <v>44120</v>
      </c>
      <c r="F3151" s="40">
        <v>50</v>
      </c>
      <c r="G3151" s="30">
        <v>10</v>
      </c>
      <c r="H3151" s="29" t="s">
        <v>12</v>
      </c>
      <c r="I3151" s="29" t="s">
        <v>22</v>
      </c>
      <c r="J3151" s="30">
        <v>3.8445999999999998</v>
      </c>
      <c r="K3151" s="30">
        <v>4.82</v>
      </c>
      <c r="L3151" s="30">
        <v>0</v>
      </c>
      <c r="M3151" s="30">
        <v>3.03</v>
      </c>
      <c r="N3151" s="84">
        <f>[1]!b_anal_modidura_cnbd(A3151,D3151-1,1)</f>
        <v>7.8000999999999996</v>
      </c>
      <c r="O3151" s="85">
        <f>[1]!b_anal_yield_cnbd(A3151,D3151-1,1)</f>
        <v>3.8525</v>
      </c>
      <c r="P3151" s="86">
        <f>IF(U:U="国开1",0.09/N3151+J3151,IF(U:U="国开3",0.14/N3151+J3151,IF(U:U="国开5",0.24/N3151+J3151,IF(U:U="国开7",0.24/N3151+J3151,IF(U:U="国开10",0.29/N3151+J3151,IF(U:U="口行1",0.08/N3151+J3151,IF(U:U="口行2",0.08/N3151+J3151,IF(U:U="口行3",0.08/N3151+J3151,IF(U:U="口行5",0.13/N3151+J3151,IF(U:U="口行7",0.13/N3151+J3151,IF(U:U="口行10",0.18/N3151+J3151,IF(U:U="农发1",0.09/N3151+J3151,IF(U:U="农发2",0.09/N3151+J3151,IF(U:U="农发3",0.09/N3151+J3151,IF(U:U="农发5",0.14/N3151+J3151,IF(U:U="农发7",0.19/N3151+J3151,IF(U:U="农发10",0.19/N3151+J3151,IF(U:U="农发20",0.24/N3151+J3151,IF(U:U="国债1",0.05/N3151+J3151,IF(U:U="国债2",0.05/N3151+J3151,IF(U:U="国债3",0.05/N3151+J3151,IF(U:U="国开0",0,IF(U:U="农发0",0,IF(U:U="国债0",0,IF(U:U="口行0",0,0.1/N3151+J3151)))))))))))))))))))))))))</f>
        <v>3.8676766272227279</v>
      </c>
      <c r="Q3151" s="87">
        <v>3.8624999999999998</v>
      </c>
      <c r="R3151" s="88">
        <f t="shared" si="190"/>
        <v>1.5176627222727834</v>
      </c>
      <c r="S3151" s="88">
        <f t="shared" si="191"/>
        <v>0.51766272227280474</v>
      </c>
      <c r="U3151" s="1" t="str">
        <f>IF(I:I="国家开发银行","国开",IF(I:I="中国进出口银行","口行",IF(I:I="中国农业发展银行","农发","国债")))&amp;IF(G:G&lt;1,"0",G3151)</f>
        <v>口行10</v>
      </c>
    </row>
    <row r="3152" spans="1:21" ht="15.95" hidden="1" customHeight="1" x14ac:dyDescent="0.25">
      <c r="A3152" s="7" t="s">
        <v>6626</v>
      </c>
      <c r="B3152" s="35" t="s">
        <v>6620</v>
      </c>
      <c r="C3152" s="35" t="s">
        <v>6621</v>
      </c>
      <c r="D3152" s="39">
        <v>44119</v>
      </c>
      <c r="E3152" s="39">
        <v>44120</v>
      </c>
      <c r="F3152" s="40">
        <v>110</v>
      </c>
      <c r="G3152" s="30">
        <v>10</v>
      </c>
      <c r="H3152" s="29" t="s">
        <v>12</v>
      </c>
      <c r="I3152" s="29" t="s">
        <v>22</v>
      </c>
      <c r="J3152" s="30">
        <v>3.5705</v>
      </c>
      <c r="K3152" s="30">
        <v>3.87</v>
      </c>
      <c r="L3152" s="30">
        <v>0</v>
      </c>
      <c r="M3152" s="30">
        <v>2.57</v>
      </c>
      <c r="N3152" s="84">
        <f>[1]!b_anal_modidura_cnbd(A3152,D3152-1,1)</f>
        <v>4.7206000000000001</v>
      </c>
      <c r="O3152" s="85">
        <f>[1]!b_anal_yield_cnbd(A3152,D3152-1,1)</f>
        <v>3.62</v>
      </c>
      <c r="P3152" s="86">
        <f>IF(U:U="国开1",0.09/N3152+J3152,IF(U:U="国开3",0.14/N3152+J3152,IF(U:U="国开5",0.24/N3152+J3152,IF(U:U="国开7",0.24/N3152+J3152,IF(U:U="国开10",0.29/N3152+J3152,IF(U:U="口行1",0.08/N3152+J3152,IF(U:U="口行2",0.08/N3152+J3152,IF(U:U="口行3",0.08/N3152+J3152,IF(U:U="口行5",0.13/N3152+J3152,IF(U:U="口行7",0.13/N3152+J3152,IF(U:U="口行10",0.18/N3152+J3152,IF(U:U="农发1",0.09/N3152+J3152,IF(U:U="农发2",0.09/N3152+J3152,IF(U:U="农发3",0.09/N3152+J3152,IF(U:U="农发5",0.14/N3152+J3152,IF(U:U="农发7",0.19/N3152+J3152,IF(U:U="农发10",0.19/N3152+J3152,IF(U:U="农发20",0.24/N3152+J3152,IF(U:U="国债1",0.05/N3152+J3152,IF(U:U="国债2",0.05/N3152+J3152,IF(U:U="国债3",0.05/N3152+J3152,IF(U:U="国开0",0,IF(U:U="农发0",0,IF(U:U="国债0",0,IF(U:U="口行0",0,0.1/N3152+J3152)))))))))))))))))))))))))</f>
        <v>3.6086307460915985</v>
      </c>
      <c r="Q3152" s="87">
        <v>3.62</v>
      </c>
      <c r="R3152" s="88">
        <f t="shared" si="190"/>
        <v>-1.13692539084016</v>
      </c>
      <c r="S3152" s="88">
        <f t="shared" si="191"/>
        <v>-1.13692539084016</v>
      </c>
      <c r="U3152" s="1" t="str">
        <f>IF(I:I="国家开发银行","国开",IF(I:I="中国进出口银行","口行",IF(I:I="中国农业发展银行","农发","国债")))&amp;IF(G:G&lt;1,"0",G3152)</f>
        <v>口行10</v>
      </c>
    </row>
    <row r="3153" spans="1:21" ht="15.95" hidden="1" customHeight="1" x14ac:dyDescent="0.25">
      <c r="A3153" s="7" t="s">
        <v>6509</v>
      </c>
      <c r="B3153" s="35" t="s">
        <v>6622</v>
      </c>
      <c r="C3153" s="35" t="s">
        <v>6623</v>
      </c>
      <c r="D3153" s="39">
        <v>44119</v>
      </c>
      <c r="E3153" s="39">
        <v>44124</v>
      </c>
      <c r="F3153" s="40">
        <v>75</v>
      </c>
      <c r="G3153" s="30">
        <v>1</v>
      </c>
      <c r="H3153" s="29" t="s">
        <v>266</v>
      </c>
      <c r="I3153" s="29" t="s">
        <v>15</v>
      </c>
      <c r="J3153" s="30">
        <v>2.7244999999999999</v>
      </c>
      <c r="K3153" s="30">
        <v>4.24</v>
      </c>
      <c r="L3153" s="30">
        <v>0</v>
      </c>
      <c r="M3153" s="30">
        <v>3.83</v>
      </c>
      <c r="N3153" s="84">
        <f>[1]!b_anal_modidura_cnbd(A3153,D3153-1,1)</f>
        <v>0.91539999999999999</v>
      </c>
      <c r="O3153" s="85">
        <f>[1]!b_anal_yield_cnbd(A3153,D3153-1,1)</f>
        <v>2.8298000000000001</v>
      </c>
      <c r="P3153" s="86">
        <f>IF(U:U="国开1",0.09/N3153+J3153,IF(U:U="国开3",0.14/N3153+J3153,IF(U:U="国开5",0.24/N3153+J3153,IF(U:U="国开7",0.24/N3153+J3153,IF(U:U="国开10",0.29/N3153+J3153,IF(U:U="口行1",0.08/N3153+J3153,IF(U:U="口行2",0.08/N3153+J3153,IF(U:U="口行3",0.08/N3153+J3153,IF(U:U="口行5",0.13/N3153+J3153,IF(U:U="口行7",0.13/N3153+J3153,IF(U:U="口行10",0.18/N3153+J3153,IF(U:U="农发1",0.09/N3153+J3153,IF(U:U="农发2",0.09/N3153+J3153,IF(U:U="农发3",0.09/N3153+J3153,IF(U:U="农发5",0.14/N3153+J3153,IF(U:U="农发7",0.19/N3153+J3153,IF(U:U="农发10",0.19/N3153+J3153,IF(U:U="农发20",0.24/N3153+J3153,IF(U:U="国债1",0.05/N3153+J3153,IF(U:U="国债2",0.05/N3153+J3153,IF(U:U="国债3",0.05/N3153+J3153,IF(U:U="国开0",0,IF(U:U="农发0",0,IF(U:U="国债0",0,IF(U:U="口行0",0,0.1/N3153+J3153)))))))))))))))))))))))))</f>
        <v>2.8228176753331877</v>
      </c>
      <c r="Q3153" s="87">
        <v>2.83</v>
      </c>
      <c r="R3153" s="88">
        <f t="shared" si="190"/>
        <v>-0.69823246668123673</v>
      </c>
      <c r="S3153" s="88">
        <f t="shared" si="191"/>
        <v>-0.71823246668123453</v>
      </c>
      <c r="U3153" s="1" t="str">
        <f>IF(I:I="国家开发银行","国开",IF(I:I="中国进出口银行","口行",IF(I:I="中国农业发展银行","农发","国债")))&amp;IF(G:G&lt;1,"0",G3153)</f>
        <v>国开1</v>
      </c>
    </row>
    <row r="3154" spans="1:21" ht="15.95" hidden="1" customHeight="1" x14ac:dyDescent="0.25">
      <c r="A3154" s="7" t="s">
        <v>6624</v>
      </c>
      <c r="B3154" s="35" t="s">
        <v>6624</v>
      </c>
      <c r="C3154" s="35" t="s">
        <v>6625</v>
      </c>
      <c r="D3154" s="39">
        <v>44119</v>
      </c>
      <c r="E3154" s="39">
        <v>44124</v>
      </c>
      <c r="F3154" s="40">
        <v>181.1</v>
      </c>
      <c r="G3154" s="30">
        <v>10</v>
      </c>
      <c r="H3154" s="29" t="s">
        <v>12</v>
      </c>
      <c r="I3154" s="29" t="s">
        <v>15</v>
      </c>
      <c r="J3154" s="30">
        <v>3.7</v>
      </c>
      <c r="K3154" s="82">
        <v>3.88</v>
      </c>
      <c r="L3154" s="30">
        <v>0</v>
      </c>
      <c r="M3154" s="30">
        <v>1.34</v>
      </c>
      <c r="N3154" s="84">
        <v>8.3882999999999992</v>
      </c>
      <c r="O3154" s="85">
        <v>3.7549999999999999</v>
      </c>
      <c r="P3154" s="86">
        <v>3.7359</v>
      </c>
      <c r="Q3154" s="87">
        <v>3.7749999999999999</v>
      </c>
      <c r="R3154" s="88">
        <f t="shared" ref="R3154:R3160" si="192">(P3154-O3154)*100</f>
        <v>-1.9099999999999895</v>
      </c>
      <c r="S3154" s="88">
        <f t="shared" si="191"/>
        <v>-3.9099999999999913</v>
      </c>
      <c r="U3154" s="1" t="str">
        <f>IF(I:I="国家开发银行","国开",IF(I:I="中国进出口银行","口行",IF(I:I="中国农业发展银行","农发","国债")))&amp;IF(G:G&lt;1,"0",G3154)</f>
        <v>国开10</v>
      </c>
    </row>
    <row r="3155" spans="1:21" ht="15.95" hidden="1" customHeight="1" x14ac:dyDescent="0.25">
      <c r="A3155" s="7" t="s">
        <v>1389</v>
      </c>
      <c r="B3155" s="35" t="s">
        <v>6627</v>
      </c>
      <c r="C3155" s="35" t="s">
        <v>6628</v>
      </c>
      <c r="D3155" s="39">
        <v>44120</v>
      </c>
      <c r="E3155" s="39">
        <v>44123</v>
      </c>
      <c r="F3155" s="40">
        <v>70</v>
      </c>
      <c r="G3155" s="30">
        <v>1</v>
      </c>
      <c r="H3155" s="29" t="s">
        <v>266</v>
      </c>
      <c r="I3155" s="29" t="s">
        <v>22</v>
      </c>
      <c r="J3155" s="30">
        <v>2.7372000000000001</v>
      </c>
      <c r="K3155" s="82">
        <v>2.69</v>
      </c>
      <c r="L3155" s="30">
        <v>0</v>
      </c>
      <c r="M3155" s="30">
        <v>1.1499999999999999</v>
      </c>
      <c r="N3155" s="84">
        <f>[1]!b_anal_modidura_cnbd(A3155,D3155-1,1)</f>
        <v>0.76390000000000002</v>
      </c>
      <c r="O3155" s="85">
        <f>[1]!b_anal_yield_cnbd(A3155,D3155-1,1)</f>
        <v>2.835</v>
      </c>
      <c r="P3155" s="86">
        <f>IF(U:U="国开1",0.09/N3155+J3155,IF(U:U="国开3",0.14/N3155+J3155,IF(U:U="国开5",0.24/N3155+J3155,IF(U:U="国开7",0.24/N3155+J3155,IF(U:U="国开10",0.29/N3155+J3155,IF(U:U="口行1",0.08/N3155+J3155,IF(U:U="口行2",0.08/N3155+J3155,IF(U:U="口行3",0.08/N3155+J3155,IF(U:U="口行5",0.13/N3155+J3155,IF(U:U="口行7",0.13/N3155+J3155,IF(U:U="口行10",0.18/N3155+J3155,IF(U:U="农发1",0.09/N3155+J3155,IF(U:U="农发2",0.09/N3155+J3155,IF(U:U="农发3",0.09/N3155+J3155,IF(U:U="农发5",0.14/N3155+J3155,IF(U:U="农发7",0.19/N3155+J3155,IF(U:U="农发10",0.19/N3155+J3155,IF(U:U="农发20",0.24/N3155+J3155,IF(U:U="国债1",0.05/N3155+J3155,IF(U:U="国债2",0.05/N3155+J3155,IF(U:U="国债3",0.05/N3155+J3155,IF(U:U="国开0",0,IF(U:U="农发0",0,IF(U:U="国债0",0,IF(U:U="口行0",0,0.1/N3155+J3155)))))))))))))))))))))))))</f>
        <v>2.8419257494436447</v>
      </c>
      <c r="Q3155" s="87">
        <v>2.85</v>
      </c>
      <c r="R3155" s="88">
        <f t="shared" si="192"/>
        <v>0.69257494436447686</v>
      </c>
      <c r="S3155" s="88">
        <f t="shared" ref="S3155:S3160" si="193">(P3155-Q3155)*100</f>
        <v>-0.80742505563553557</v>
      </c>
      <c r="U3155" s="1" t="str">
        <f>IF(I:I="国家开发银行","国开",IF(I:I="中国进出口银行","口行",IF(I:I="中国农业发展银行","农发","国债")))&amp;IF(G:G&lt;1,"0",G3155)</f>
        <v>口行1</v>
      </c>
    </row>
    <row r="3156" spans="1:21" ht="15.95" hidden="1" customHeight="1" x14ac:dyDescent="0.25">
      <c r="A3156" s="7" t="s">
        <v>5994</v>
      </c>
      <c r="B3156" s="35" t="s">
        <v>6629</v>
      </c>
      <c r="C3156" s="35" t="s">
        <v>6630</v>
      </c>
      <c r="D3156" s="39">
        <v>44120</v>
      </c>
      <c r="E3156" s="39">
        <v>44123</v>
      </c>
      <c r="F3156" s="40">
        <v>30</v>
      </c>
      <c r="G3156" s="30">
        <v>3</v>
      </c>
      <c r="H3156" s="29" t="s">
        <v>12</v>
      </c>
      <c r="I3156" s="29" t="s">
        <v>22</v>
      </c>
      <c r="J3156" s="30">
        <v>3.1360000000000001</v>
      </c>
      <c r="K3156" s="30">
        <v>4.92</v>
      </c>
      <c r="L3156" s="30">
        <v>0</v>
      </c>
      <c r="M3156" s="30">
        <v>1.25</v>
      </c>
      <c r="N3156" s="84">
        <f>[1]!b_anal_modidura_cnbd(A3156,D3156-1,1)</f>
        <v>1.9007000000000001</v>
      </c>
      <c r="O3156" s="85">
        <f>[1]!b_anal_yield_cnbd(A3156,D3156-1,1)</f>
        <v>3.22</v>
      </c>
      <c r="P3156" s="86">
        <f>IF(U:U="国开1",0.09/N3156+J3156,IF(U:U="国开3",0.14/N3156+J3156,IF(U:U="国开5",0.24/N3156+J3156,IF(U:U="国开7",0.24/N3156+J3156,IF(U:U="国开10",0.29/N3156+J3156,IF(U:U="口行1",0.08/N3156+J3156,IF(U:U="口行2",0.08/N3156+J3156,IF(U:U="口行3",0.08/N3156+J3156,IF(U:U="口行5",0.13/N3156+J3156,IF(U:U="口行7",0.13/N3156+J3156,IF(U:U="口行10",0.18/N3156+J3156,IF(U:U="农发1",0.09/N3156+J3156,IF(U:U="农发2",0.09/N3156+J3156,IF(U:U="农发3",0.09/N3156+J3156,IF(U:U="农发5",0.14/N3156+J3156,IF(U:U="农发7",0.19/N3156+J3156,IF(U:U="农发10",0.19/N3156+J3156,IF(U:U="农发20",0.24/N3156+J3156,IF(U:U="国债1",0.05/N3156+J3156,IF(U:U="国债2",0.05/N3156+J3156,IF(U:U="国债3",0.05/N3156+J3156,IF(U:U="国开0",0,IF(U:U="农发0",0,IF(U:U="国债0",0,IF(U:U="口行0",0,0.1/N3156+J3156)))))))))))))))))))))))))</f>
        <v>3.178089756405535</v>
      </c>
      <c r="Q3156" s="87">
        <v>3.21</v>
      </c>
      <c r="R3156" s="88">
        <f t="shared" si="192"/>
        <v>-4.1910243594465157</v>
      </c>
      <c r="S3156" s="88">
        <f t="shared" si="193"/>
        <v>-3.1910243594464927</v>
      </c>
      <c r="U3156" s="1" t="str">
        <f>IF(I:I="国家开发银行","国开",IF(I:I="中国进出口银行","口行",IF(I:I="中国农业发展银行","农发","国债")))&amp;IF(G:G&lt;1,"0",G3156)</f>
        <v>口行3</v>
      </c>
    </row>
    <row r="3157" spans="1:21" ht="15.95" hidden="1" customHeight="1" x14ac:dyDescent="0.25">
      <c r="A3157" s="7" t="s">
        <v>6631</v>
      </c>
      <c r="B3157" s="35" t="s">
        <v>6631</v>
      </c>
      <c r="C3157" s="35" t="s">
        <v>6632</v>
      </c>
      <c r="D3157" s="39">
        <v>44120</v>
      </c>
      <c r="E3157" s="39">
        <v>44123</v>
      </c>
      <c r="F3157" s="40">
        <v>500</v>
      </c>
      <c r="G3157" s="30">
        <v>0.24929999999999999</v>
      </c>
      <c r="H3157" s="29" t="s">
        <v>30</v>
      </c>
      <c r="I3157" s="29" t="s">
        <v>31</v>
      </c>
      <c r="J3157" s="30">
        <v>2.5746000000000002</v>
      </c>
      <c r="K3157" s="30">
        <v>2.36</v>
      </c>
      <c r="L3157" s="30">
        <v>2.673</v>
      </c>
      <c r="M3157" s="30">
        <v>2.57</v>
      </c>
      <c r="N3157" s="84">
        <v>0.25</v>
      </c>
      <c r="O3157" s="85">
        <v>2.6366999999999998</v>
      </c>
      <c r="P3157" s="86">
        <v>2.673</v>
      </c>
      <c r="Q3157" s="87">
        <v>2.6</v>
      </c>
      <c r="R3157" s="88">
        <f t="shared" si="192"/>
        <v>3.6300000000000221</v>
      </c>
      <c r="S3157" s="88">
        <f t="shared" si="193"/>
        <v>7.2999999999999954</v>
      </c>
      <c r="U3157" s="1" t="str">
        <f>IF(I:I="国家开发银行","国开",IF(I:I="中国进出口银行","口行",IF(I:I="中国农业发展银行","农发","国债")))&amp;IF(G:G&lt;1,"0",G3157)</f>
        <v>国债0</v>
      </c>
    </row>
    <row r="3158" spans="1:21" ht="15.95" hidden="1" customHeight="1" x14ac:dyDescent="0.25">
      <c r="A3158" s="123" t="s">
        <v>6171</v>
      </c>
      <c r="B3158" s="35" t="s">
        <v>6633</v>
      </c>
      <c r="C3158" s="35" t="s">
        <v>6634</v>
      </c>
      <c r="D3158" s="39">
        <v>44123</v>
      </c>
      <c r="E3158" s="39">
        <v>44125</v>
      </c>
      <c r="F3158" s="40">
        <v>20</v>
      </c>
      <c r="G3158" s="30">
        <v>3</v>
      </c>
      <c r="H3158" s="29" t="s">
        <v>12</v>
      </c>
      <c r="I3158" s="29" t="s">
        <v>41</v>
      </c>
      <c r="J3158" s="30">
        <v>3.238</v>
      </c>
      <c r="K3158" s="30">
        <v>8.98</v>
      </c>
      <c r="L3158" s="30">
        <v>0</v>
      </c>
      <c r="M3158" s="30">
        <v>3.74</v>
      </c>
      <c r="N3158" s="84">
        <f>[1]!b_anal_modidura_cnbd(A3158,D3158-3,1)</f>
        <v>2.6272000000000002</v>
      </c>
      <c r="O3158" s="85">
        <f>[1]!b_anal_yield_cnbd(A3158,D3158-3,1)</f>
        <v>3.31</v>
      </c>
      <c r="P3158" s="86">
        <f>IF(U:U="国开1",0.09/N3158+J3158,IF(U:U="国开3",0.14/N3158+J3158,IF(U:U="国开5",0.24/N3158+J3158,IF(U:U="国开7",0.24/N3158+J3158,IF(U:U="国开10",0.29/N3158+J3158,IF(U:U="口行1",0.08/N3158+J3158,IF(U:U="口行2",0.08/N3158+J3158,IF(U:U="口行3",0.08/N3158+J3158,IF(U:U="口行5",0.13/N3158+J3158,IF(U:U="口行7",0.13/N3158+J3158,IF(U:U="口行10",0.18/N3158+J3158,IF(U:U="农发1",0.09/N3158+J3158,IF(U:U="农发2",0.09/N3158+J3158,IF(U:U="农发3",0.09/N3158+J3158,IF(U:U="农发5",0.14/N3158+J3158,IF(U:U="农发7",0.19/N3158+J3158,IF(U:U="农发10",0.19/N3158+J3158,IF(U:U="农发20",0.24/N3158+J3158,IF(U:U="国债1",0.05/N3158+J3158,IF(U:U="国债2",0.05/N3158+J3158,IF(U:U="国债3",0.05/N3158+J3158,IF(U:U="国开0",0,IF(U:U="农发0",0,IF(U:U="国债0",0,IF(U:U="口行0",0,0.1/N3158+J3158)))))))))))))))))))))))))</f>
        <v>3.2722570036540803</v>
      </c>
      <c r="Q3158" s="87">
        <v>3.3</v>
      </c>
      <c r="R3158" s="88">
        <f t="shared" si="192"/>
        <v>-3.774299634591971</v>
      </c>
      <c r="S3158" s="88">
        <f t="shared" si="193"/>
        <v>-2.7742996345919479</v>
      </c>
      <c r="U3158" s="1" t="str">
        <f>IF(I:I="国家开发银行","国开",IF(I:I="中国进出口银行","口行",IF(I:I="中国农业发展银行","农发","国债")))&amp;IF(G:G&lt;1,"0",G3158)</f>
        <v>农发3</v>
      </c>
    </row>
    <row r="3159" spans="1:21" ht="15.95" hidden="1" customHeight="1" x14ac:dyDescent="0.25">
      <c r="A3159" s="123" t="s">
        <v>6533</v>
      </c>
      <c r="B3159" s="35" t="s">
        <v>6635</v>
      </c>
      <c r="C3159" s="35" t="s">
        <v>6636</v>
      </c>
      <c r="D3159" s="39">
        <v>44123</v>
      </c>
      <c r="E3159" s="39">
        <v>44125</v>
      </c>
      <c r="F3159" s="40">
        <v>70</v>
      </c>
      <c r="G3159" s="30">
        <v>5</v>
      </c>
      <c r="H3159" s="29" t="s">
        <v>12</v>
      </c>
      <c r="I3159" s="29" t="s">
        <v>41</v>
      </c>
      <c r="J3159" s="30">
        <v>3.5085000000000002</v>
      </c>
      <c r="K3159" s="30">
        <v>4.75</v>
      </c>
      <c r="L3159" s="30">
        <v>0</v>
      </c>
      <c r="M3159" s="30">
        <v>1.37</v>
      </c>
      <c r="N3159" s="84">
        <f>[1]!b_anal_modidura_cnbd(A3159,D3159-3,1)</f>
        <v>4.4543999999999997</v>
      </c>
      <c r="O3159" s="85">
        <f>[1]!b_anal_yield_cnbd(A3159,D3159-3,1)</f>
        <v>3.5701000000000001</v>
      </c>
      <c r="P3159" s="86">
        <f>IF(U:U="国开1",0.09/N3159+J3159,IF(U:U="国开3",0.14/N3159+J3159,IF(U:U="国开5",0.24/N3159+J3159,IF(U:U="国开7",0.24/N3159+J3159,IF(U:U="国开10",0.29/N3159+J3159,IF(U:U="口行1",0.08/N3159+J3159,IF(U:U="口行2",0.08/N3159+J3159,IF(U:U="口行3",0.08/N3159+J3159,IF(U:U="口行5",0.13/N3159+J3159,IF(U:U="口行7",0.13/N3159+J3159,IF(U:U="口行10",0.18/N3159+J3159,IF(U:U="农发1",0.09/N3159+J3159,IF(U:U="农发2",0.09/N3159+J3159,IF(U:U="农发3",0.09/N3159+J3159,IF(U:U="农发5",0.14/N3159+J3159,IF(U:U="农发7",0.19/N3159+J3159,IF(U:U="农发10",0.19/N3159+J3159,IF(U:U="农发20",0.24/N3159+J3159,IF(U:U="国债1",0.05/N3159+J3159,IF(U:U="国债2",0.05/N3159+J3159,IF(U:U="国债3",0.05/N3159+J3159,IF(U:U="国开0",0,IF(U:U="农发0",0,IF(U:U="国债0",0,IF(U:U="口行0",0,0.1/N3159+J3159)))))))))))))))))))))))))</f>
        <v>3.5399295977011498</v>
      </c>
      <c r="Q3159" s="87">
        <v>3.55</v>
      </c>
      <c r="R3159" s="88">
        <f t="shared" si="192"/>
        <v>-3.0170402298850263</v>
      </c>
      <c r="S3159" s="88">
        <f t="shared" si="193"/>
        <v>-1.0070402298850034</v>
      </c>
      <c r="U3159" s="1" t="str">
        <f>IF(I:I="国家开发银行","国开",IF(I:I="中国进出口银行","口行",IF(I:I="中国农业发展银行","农发","国债")))&amp;IF(G:G&lt;1,"0",G3159)</f>
        <v>农发5</v>
      </c>
    </row>
    <row r="3160" spans="1:21" ht="15.95" hidden="1" customHeight="1" x14ac:dyDescent="0.25">
      <c r="A3160" s="123" t="str">
        <f>LEFT(B3160,IFERROR(FIND("X",B3160,7),FIND("Z",B3160,7))-1)&amp;".IB"</f>
        <v>170412.IB</v>
      </c>
      <c r="B3160" s="35" t="s">
        <v>6637</v>
      </c>
      <c r="C3160" s="35" t="s">
        <v>6638</v>
      </c>
      <c r="D3160" s="39">
        <v>44123</v>
      </c>
      <c r="E3160" s="39">
        <v>44125</v>
      </c>
      <c r="F3160" s="40">
        <v>30</v>
      </c>
      <c r="G3160" s="30">
        <v>5</v>
      </c>
      <c r="H3160" s="29" t="s">
        <v>12</v>
      </c>
      <c r="I3160" s="29" t="s">
        <v>41</v>
      </c>
      <c r="J3160" s="30">
        <v>3.1034000000000002</v>
      </c>
      <c r="K3160" s="30">
        <v>3.89</v>
      </c>
      <c r="L3160" s="30">
        <v>0</v>
      </c>
      <c r="M3160" s="30">
        <v>1.18</v>
      </c>
      <c r="N3160" s="84">
        <f>[1]!b_anal_modidura_cnbd(A3160,D3160-3,1)</f>
        <v>1.756</v>
      </c>
      <c r="O3160" s="85">
        <f>[1]!b_anal_yield_cnbd(A3160,D3160-3,1)</f>
        <v>3.19</v>
      </c>
      <c r="P3160" s="86">
        <f>IF(U:U="国开1",0.09/N3160+J3160,IF(U:U="国开3",0.14/N3160+J3160,IF(U:U="国开5",0.24/N3160+J3160,IF(U:U="国开7",0.24/N3160+J3160,IF(U:U="国开10",0.29/N3160+J3160,IF(U:U="口行1",0.08/N3160+J3160,IF(U:U="口行2",0.08/N3160+J3160,IF(U:U="口行3",0.08/N3160+J3160,IF(U:U="口行5",0.13/N3160+J3160,IF(U:U="口行7",0.13/N3160+J3160,IF(U:U="口行10",0.18/N3160+J3160,IF(U:U="农发1",0.09/N3160+J3160,IF(U:U="农发2",0.09/N3160+J3160,IF(U:U="农发3",0.09/N3160+J3160,IF(U:U="农发5",0.14/N3160+J3160,IF(U:U="农发7",0.19/N3160+J3160,IF(U:U="农发10",0.19/N3160+J3160,IF(U:U="农发20",0.24/N3160+J3160,IF(U:U="国债1",0.05/N3160+J3160,IF(U:U="国债2",0.05/N3160+J3160,IF(U:U="国债3",0.05/N3160+J3160,IF(U:U="国开0",0,IF(U:U="农发0",0,IF(U:U="国债0",0,IF(U:U="口行0",0,0.1/N3160+J3160)))))))))))))))))))))))))</f>
        <v>3.183126651480638</v>
      </c>
      <c r="Q3160" s="87">
        <v>3.19</v>
      </c>
      <c r="R3160" s="88">
        <f t="shared" si="192"/>
        <v>-0.68733485193619437</v>
      </c>
      <c r="S3160" s="88">
        <f t="shared" si="193"/>
        <v>-0.68733485193619437</v>
      </c>
      <c r="U3160" s="1" t="str">
        <f>IF(I:I="国家开发银行","国开",IF(I:I="中国进出口银行","口行",IF(I:I="中国农业发展银行","农发","国债")))&amp;IF(G:G&lt;1,"0",G3160)</f>
        <v>农发5</v>
      </c>
    </row>
    <row r="3161" spans="1:21" ht="15.95" hidden="1" customHeight="1" x14ac:dyDescent="0.25">
      <c r="A3161" s="123" t="s">
        <v>6178</v>
      </c>
      <c r="B3161" s="35" t="s">
        <v>6639</v>
      </c>
      <c r="C3161" s="35" t="s">
        <v>6640</v>
      </c>
      <c r="D3161" s="39">
        <v>44124</v>
      </c>
      <c r="E3161" s="39">
        <v>44126</v>
      </c>
      <c r="F3161" s="40">
        <v>50</v>
      </c>
      <c r="G3161" s="30">
        <v>3</v>
      </c>
      <c r="H3161" s="29" t="s">
        <v>12</v>
      </c>
      <c r="I3161" s="29" t="s">
        <v>15</v>
      </c>
      <c r="J3161" s="30">
        <v>3.2231999999999998</v>
      </c>
      <c r="K3161" s="30">
        <v>5.85</v>
      </c>
      <c r="L3161" s="30">
        <v>0</v>
      </c>
      <c r="M3161" s="30">
        <v>4.0599999999999996</v>
      </c>
      <c r="N3161" s="84">
        <f>[1]!b_anal_modidura_cnbd(A3161,D3161-1,1)</f>
        <v>2.6269</v>
      </c>
      <c r="O3161" s="85">
        <f>[1]!b_anal_yield_cnbd(A3161,D3161-1,1)</f>
        <v>3.28</v>
      </c>
      <c r="P3161" s="86">
        <f>IF(U:U="国开1",0.09/N3161+J3161,IF(U:U="国开3",0.14/N3161+J3161,IF(U:U="国开5",0.24/N3161+J3161,IF(U:U="国开7",0.24/N3161+J3161,IF(U:U="国开10",0.29/N3161+J3161,IF(U:U="口行1",0.08/N3161+J3161,IF(U:U="口行2",0.08/N3161+J3161,IF(U:U="口行3",0.08/N3161+J3161,IF(U:U="口行5",0.13/N3161+J3161,IF(U:U="口行7",0.13/N3161+J3161,IF(U:U="口行10",0.18/N3161+J3161,IF(U:U="农发1",0.09/N3161+J3161,IF(U:U="农发2",0.09/N3161+J3161,IF(U:U="农发3",0.09/N3161+J3161,IF(U:U="农发5",0.14/N3161+J3161,IF(U:U="农发7",0.19/N3161+J3161,IF(U:U="农发10",0.19/N3161+J3161,IF(U:U="农发20",0.24/N3161+J3161,IF(U:U="国债1",0.05/N3161+J3161,IF(U:U="国债2",0.05/N3161+J3161,IF(U:U="国债3",0.05/N3161+J3161,IF(U:U="国开0",0,IF(U:U="农发0",0,IF(U:U="国债0",0,IF(U:U="口行0",0,0.1/N3161+J3161)))))))))))))))))))))))))</f>
        <v>3.276494758079866</v>
      </c>
      <c r="Q3161" s="87">
        <v>3.29</v>
      </c>
      <c r="R3161" s="88">
        <f t="shared" ref="R3161:R3167" si="194">(P3161-O3161)*100</f>
        <v>-0.35052419201337948</v>
      </c>
      <c r="S3161" s="88">
        <f t="shared" ref="S3161:S3167" si="195">(P3161-Q3161)*100</f>
        <v>-1.3505241920134026</v>
      </c>
      <c r="U3161" s="1" t="str">
        <f>IF(I:I="国家开发银行","国开",IF(I:I="中国进出口银行","口行",IF(I:I="中国农业发展银行","农发","国债")))&amp;IF(G:G&lt;1,"0",G3161)</f>
        <v>国开3</v>
      </c>
    </row>
    <row r="3162" spans="1:21" ht="15.95" hidden="1" customHeight="1" x14ac:dyDescent="0.25">
      <c r="A3162" s="123" t="s">
        <v>5974</v>
      </c>
      <c r="B3162" s="35" t="s">
        <v>6641</v>
      </c>
      <c r="C3162" s="35" t="s">
        <v>6642</v>
      </c>
      <c r="D3162" s="39">
        <v>44124</v>
      </c>
      <c r="E3162" s="39">
        <v>44126</v>
      </c>
      <c r="F3162" s="40">
        <v>30</v>
      </c>
      <c r="G3162" s="30">
        <v>3</v>
      </c>
      <c r="H3162" s="29" t="s">
        <v>12</v>
      </c>
      <c r="I3162" s="29" t="s">
        <v>15</v>
      </c>
      <c r="J3162" s="30">
        <v>3.0508999999999999</v>
      </c>
      <c r="K3162" s="30">
        <v>6.57</v>
      </c>
      <c r="L3162" s="30">
        <v>0</v>
      </c>
      <c r="M3162" s="30">
        <v>1.3</v>
      </c>
      <c r="N3162" s="84">
        <f>[1]!b_anal_modidura_cnbd(A3162,D3162-1,1)</f>
        <v>1.8712</v>
      </c>
      <c r="O3162" s="85">
        <f>[1]!b_anal_yield_cnbd(A3162,D3162-1,1)</f>
        <v>3.17</v>
      </c>
      <c r="P3162" s="86">
        <f>IF(U:U="国开1",0.09/N3162+J3162,IF(U:U="国开3",0.14/N3162+J3162,IF(U:U="国开5",0.24/N3162+J3162,IF(U:U="国开7",0.24/N3162+J3162,IF(U:U="国开10",0.29/N3162+J3162,IF(U:U="口行1",0.08/N3162+J3162,IF(U:U="口行2",0.08/N3162+J3162,IF(U:U="口行3",0.08/N3162+J3162,IF(U:U="口行5",0.13/N3162+J3162,IF(U:U="口行7",0.13/N3162+J3162,IF(U:U="口行10",0.18/N3162+J3162,IF(U:U="农发1",0.09/N3162+J3162,IF(U:U="农发2",0.09/N3162+J3162,IF(U:U="农发3",0.09/N3162+J3162,IF(U:U="农发5",0.14/N3162+J3162,IF(U:U="农发7",0.19/N3162+J3162,IF(U:U="农发10",0.19/N3162+J3162,IF(U:U="农发20",0.24/N3162+J3162,IF(U:U="国债1",0.05/N3162+J3162,IF(U:U="国债2",0.05/N3162+J3162,IF(U:U="国债3",0.05/N3162+J3162,IF(U:U="国开0",0,IF(U:U="农发0",0,IF(U:U="国债0",0,IF(U:U="口行0",0,0.1/N3162+J3162)))))))))))))))))))))))))</f>
        <v>3.1257182984181275</v>
      </c>
      <c r="Q3162" s="87">
        <v>3.15</v>
      </c>
      <c r="R3162" s="88">
        <f t="shared" si="194"/>
        <v>-4.428170158187239</v>
      </c>
      <c r="S3162" s="88">
        <f t="shared" si="195"/>
        <v>-2.4281701581872372</v>
      </c>
      <c r="U3162" s="1" t="str">
        <f>IF(I:I="国家开发银行","国开",IF(I:I="中国进出口银行","口行",IF(I:I="中国农业发展银行","农发","国债")))&amp;IF(G:G&lt;1,"0",G3162)</f>
        <v>国开3</v>
      </c>
    </row>
    <row r="3163" spans="1:21" ht="15.95" hidden="1" customHeight="1" x14ac:dyDescent="0.25">
      <c r="A3163" s="123" t="s">
        <v>1284</v>
      </c>
      <c r="B3163" s="35" t="s">
        <v>6643</v>
      </c>
      <c r="C3163" s="35" t="s">
        <v>6644</v>
      </c>
      <c r="D3163" s="39">
        <v>44124</v>
      </c>
      <c r="E3163" s="39">
        <v>44126</v>
      </c>
      <c r="F3163" s="40">
        <v>90</v>
      </c>
      <c r="G3163" s="30">
        <v>5</v>
      </c>
      <c r="H3163" s="29" t="s">
        <v>12</v>
      </c>
      <c r="I3163" s="29" t="s">
        <v>15</v>
      </c>
      <c r="J3163" s="30">
        <v>3.4386999999999999</v>
      </c>
      <c r="K3163" s="30">
        <v>4.5599999999999996</v>
      </c>
      <c r="L3163" s="30">
        <v>0</v>
      </c>
      <c r="M3163" s="30">
        <v>1.89</v>
      </c>
      <c r="N3163" s="84">
        <f>[1]!b_anal_modidura_cnbd(A3163,D3163-1,1)</f>
        <v>4.2709999999999999</v>
      </c>
      <c r="O3163" s="85">
        <f>[1]!b_anal_yield_cnbd(A3163,D3163-1,1)</f>
        <v>3.49</v>
      </c>
      <c r="P3163" s="86">
        <f>IF(U:U="国开1",0.09/N3163+J3163,IF(U:U="国开3",0.14/N3163+J3163,IF(U:U="国开5",0.24/N3163+J3163,IF(U:U="国开7",0.24/N3163+J3163,IF(U:U="国开10",0.29/N3163+J3163,IF(U:U="口行1",0.08/N3163+J3163,IF(U:U="口行2",0.08/N3163+J3163,IF(U:U="口行3",0.08/N3163+J3163,IF(U:U="口行5",0.13/N3163+J3163,IF(U:U="口行7",0.13/N3163+J3163,IF(U:U="口行10",0.18/N3163+J3163,IF(U:U="农发1",0.09/N3163+J3163,IF(U:U="农发2",0.09/N3163+J3163,IF(U:U="农发3",0.09/N3163+J3163,IF(U:U="农发5",0.14/N3163+J3163,IF(U:U="农发7",0.19/N3163+J3163,IF(U:U="农发10",0.19/N3163+J3163,IF(U:U="农发20",0.24/N3163+J3163,IF(U:U="国债1",0.05/N3163+J3163,IF(U:U="国债2",0.05/N3163+J3163,IF(U:U="国债3",0.05/N3163+J3163,IF(U:U="国开0",0,IF(U:U="农发0",0,IF(U:U="国债0",0,IF(U:U="口行0",0,0.1/N3163+J3163)))))))))))))))))))))))))</f>
        <v>3.494892929056427</v>
      </c>
      <c r="Q3163" s="87">
        <v>3.51</v>
      </c>
      <c r="R3163" s="88">
        <f t="shared" si="194"/>
        <v>0.4892929056426798</v>
      </c>
      <c r="S3163" s="88">
        <f t="shared" si="195"/>
        <v>-1.5107070943572776</v>
      </c>
      <c r="U3163" s="1" t="str">
        <f>IF(I:I="国家开发银行","国开",IF(I:I="中国进出口银行","口行",IF(I:I="中国农业发展银行","农发","国债")))&amp;IF(G:G&lt;1,"0",G3163)</f>
        <v>国开5</v>
      </c>
    </row>
    <row r="3164" spans="1:21" ht="15.95" hidden="1" customHeight="1" x14ac:dyDescent="0.25">
      <c r="A3164" s="123" t="s">
        <v>1256</v>
      </c>
      <c r="B3164" s="35" t="s">
        <v>6645</v>
      </c>
      <c r="C3164" s="35" t="s">
        <v>6646</v>
      </c>
      <c r="D3164" s="39">
        <v>44124</v>
      </c>
      <c r="E3164" s="39">
        <v>44126</v>
      </c>
      <c r="F3164" s="40">
        <v>30</v>
      </c>
      <c r="G3164" s="30">
        <v>7</v>
      </c>
      <c r="H3164" s="29" t="s">
        <v>12</v>
      </c>
      <c r="I3164" s="29" t="s">
        <v>15</v>
      </c>
      <c r="J3164" s="30">
        <v>3.6137999999999999</v>
      </c>
      <c r="K3164" s="30">
        <v>7.37</v>
      </c>
      <c r="L3164" s="30">
        <v>0</v>
      </c>
      <c r="M3164" s="30">
        <v>1.04</v>
      </c>
      <c r="N3164" s="84">
        <f>[1]!b_anal_modidura_cnbd(A3164,D3164-1,1)</f>
        <v>5.8502999999999998</v>
      </c>
      <c r="O3164" s="85">
        <f>[1]!b_anal_yield_cnbd(A3164,D3164-1,1)</f>
        <v>3.6636000000000002</v>
      </c>
      <c r="P3164" s="86">
        <f>IF(U:U="国开1",0.09/N3164+J3164,IF(U:U="国开3",0.14/N3164+J3164,IF(U:U="国开5",0.24/N3164+J3164,IF(U:U="国开7",0.24/N3164+J3164,IF(U:U="国开10",0.29/N3164+J3164,IF(U:U="口行1",0.08/N3164+J3164,IF(U:U="口行2",0.08/N3164+J3164,IF(U:U="口行3",0.08/N3164+J3164,IF(U:U="口行5",0.13/N3164+J3164,IF(U:U="口行7",0.13/N3164+J3164,IF(U:U="口行10",0.18/N3164+J3164,IF(U:U="农发1",0.09/N3164+J3164,IF(U:U="农发2",0.09/N3164+J3164,IF(U:U="农发3",0.09/N3164+J3164,IF(U:U="农发5",0.14/N3164+J3164,IF(U:U="农发7",0.19/N3164+J3164,IF(U:U="农发10",0.19/N3164+J3164,IF(U:U="农发20",0.24/N3164+J3164,IF(U:U="国债1",0.05/N3164+J3164,IF(U:U="国债2",0.05/N3164+J3164,IF(U:U="国债3",0.05/N3164+J3164,IF(U:U="国开0",0,IF(U:U="农发0",0,IF(U:U="国债0",0,IF(U:U="口行0",0,0.1/N3164+J3164)))))))))))))))))))))))))</f>
        <v>3.6548235372544995</v>
      </c>
      <c r="Q3164" s="87">
        <v>3.6549999999999998</v>
      </c>
      <c r="R3164" s="88">
        <f t="shared" si="194"/>
        <v>-0.87764627455007016</v>
      </c>
      <c r="S3164" s="88">
        <f t="shared" si="195"/>
        <v>-1.7646274550031649E-2</v>
      </c>
      <c r="U3164" s="1" t="str">
        <f>IF(I:I="国家开发银行","国开",IF(I:I="中国进出口银行","口行",IF(I:I="中国农业发展银行","农发","国债")))&amp;IF(G:G&lt;1,"0",G3164)</f>
        <v>国开7</v>
      </c>
    </row>
    <row r="3165" spans="1:21" ht="15.95" hidden="1" customHeight="1" x14ac:dyDescent="0.25">
      <c r="A3165" s="123" t="s">
        <v>6433</v>
      </c>
      <c r="B3165" s="35" t="s">
        <v>6647</v>
      </c>
      <c r="C3165" s="35" t="s">
        <v>6648</v>
      </c>
      <c r="D3165" s="39">
        <v>44124</v>
      </c>
      <c r="E3165" s="39">
        <v>44126</v>
      </c>
      <c r="F3165" s="40">
        <v>20</v>
      </c>
      <c r="G3165" s="30">
        <v>2</v>
      </c>
      <c r="H3165" s="29" t="s">
        <v>12</v>
      </c>
      <c r="I3165" s="29" t="s">
        <v>41</v>
      </c>
      <c r="J3165" s="30">
        <v>3.1107999999999998</v>
      </c>
      <c r="K3165" s="30">
        <v>6.45</v>
      </c>
      <c r="L3165" s="30">
        <v>0</v>
      </c>
      <c r="M3165" s="30">
        <v>2.6</v>
      </c>
      <c r="N3165" s="84">
        <f>[1]!b_anal_modidura_cnbd(A3165,D3165-1,1)</f>
        <v>1.804</v>
      </c>
      <c r="O3165" s="85">
        <f>[1]!b_anal_yield_cnbd(A3165,D3165-1,1)</f>
        <v>3.2</v>
      </c>
      <c r="P3165" s="86">
        <f>IF(U:U="国开1",0.09/N3165+J3165,IF(U:U="国开3",0.14/N3165+J3165,IF(U:U="国开5",0.24/N3165+J3165,IF(U:U="国开7",0.24/N3165+J3165,IF(U:U="国开10",0.29/N3165+J3165,IF(U:U="口行1",0.08/N3165+J3165,IF(U:U="口行2",0.08/N3165+J3165,IF(U:U="口行3",0.08/N3165+J3165,IF(U:U="口行5",0.13/N3165+J3165,IF(U:U="口行7",0.13/N3165+J3165,IF(U:U="口行10",0.18/N3165+J3165,IF(U:U="农发1",0.09/N3165+J3165,IF(U:U="农发2",0.09/N3165+J3165,IF(U:U="农发3",0.09/N3165+J3165,IF(U:U="农发5",0.14/N3165+J3165,IF(U:U="农发7",0.19/N3165+J3165,IF(U:U="农发10",0.19/N3165+J3165,IF(U:U="农发20",0.24/N3165+J3165,IF(U:U="国债1",0.05/N3165+J3165,IF(U:U="国债2",0.05/N3165+J3165,IF(U:U="国债3",0.05/N3165+J3165,IF(U:U="国开0",0,IF(U:U="农发0",0,IF(U:U="国债0",0,IF(U:U="口行0",0,0.1/N3165+J3165)))))))))))))))))))))))))</f>
        <v>3.1606891352549886</v>
      </c>
      <c r="Q3165" s="87">
        <v>3.1949999999999998</v>
      </c>
      <c r="R3165" s="88">
        <f t="shared" si="194"/>
        <v>-3.9310864745011553</v>
      </c>
      <c r="S3165" s="88">
        <f t="shared" si="195"/>
        <v>-3.4310864745011216</v>
      </c>
      <c r="U3165" s="1" t="str">
        <f>IF(I:I="国家开发银行","国开",IF(I:I="中国进出口银行","口行",IF(I:I="中国农业发展银行","农发","国债")))&amp;IF(G:G&lt;1,"0",G3165)</f>
        <v>农发2</v>
      </c>
    </row>
    <row r="3166" spans="1:21" ht="15.95" hidden="1" customHeight="1" x14ac:dyDescent="0.25">
      <c r="A3166" s="123" t="s">
        <v>1145</v>
      </c>
      <c r="B3166" s="35" t="s">
        <v>6649</v>
      </c>
      <c r="C3166" s="35" t="s">
        <v>6650</v>
      </c>
      <c r="D3166" s="39">
        <v>44124</v>
      </c>
      <c r="E3166" s="39">
        <v>44126</v>
      </c>
      <c r="F3166" s="40">
        <v>30</v>
      </c>
      <c r="G3166" s="30">
        <v>7</v>
      </c>
      <c r="H3166" s="29" t="s">
        <v>12</v>
      </c>
      <c r="I3166" s="29" t="s">
        <v>41</v>
      </c>
      <c r="J3166" s="30">
        <v>3.6815000000000002</v>
      </c>
      <c r="K3166" s="30">
        <v>4.09</v>
      </c>
      <c r="L3166" s="30">
        <v>0</v>
      </c>
      <c r="M3166" s="30">
        <v>7.14</v>
      </c>
      <c r="N3166" s="84">
        <f>[1]!b_anal_modidura_cnbd(A3166,D3166-1,1)</f>
        <v>5.7750000000000004</v>
      </c>
      <c r="O3166" s="85">
        <f>[1]!b_anal_yield_cnbd(A3166,D3166-1,1)</f>
        <v>3.72</v>
      </c>
      <c r="P3166" s="86">
        <f>IF(U:U="国开1",0.09/N3166+J3166,IF(U:U="国开3",0.14/N3166+J3166,IF(U:U="国开5",0.24/N3166+J3166,IF(U:U="国开7",0.24/N3166+J3166,IF(U:U="国开10",0.29/N3166+J3166,IF(U:U="口行1",0.08/N3166+J3166,IF(U:U="口行2",0.08/N3166+J3166,IF(U:U="口行3",0.08/N3166+J3166,IF(U:U="口行5",0.13/N3166+J3166,IF(U:U="口行7",0.13/N3166+J3166,IF(U:U="口行10",0.18/N3166+J3166,IF(U:U="农发1",0.09/N3166+J3166,IF(U:U="农发2",0.09/N3166+J3166,IF(U:U="农发3",0.09/N3166+J3166,IF(U:U="农发5",0.14/N3166+J3166,IF(U:U="农发7",0.19/N3166+J3166,IF(U:U="农发10",0.19/N3166+J3166,IF(U:U="农发20",0.24/N3166+J3166,IF(U:U="国债1",0.05/N3166+J3166,IF(U:U="国债2",0.05/N3166+J3166,IF(U:U="国债3",0.05/N3166+J3166,IF(U:U="国开0",0,IF(U:U="农发0",0,IF(U:U="国债0",0,IF(U:U="口行0",0,0.1/N3166+J3166)))))))))))))))))))))))))</f>
        <v>3.7144004329004332</v>
      </c>
      <c r="Q3166" s="87">
        <v>3.73</v>
      </c>
      <c r="R3166" s="88">
        <f t="shared" si="194"/>
        <v>-0.55995670995669933</v>
      </c>
      <c r="S3166" s="88">
        <f t="shared" si="195"/>
        <v>-1.559956709956678</v>
      </c>
      <c r="U3166" s="1" t="str">
        <f>IF(I:I="国家开发银行","国开",IF(I:I="中国进出口银行","口行",IF(I:I="中国农业发展银行","农发","国债")))&amp;IF(G:G&lt;1,"0",G3166)</f>
        <v>农发7</v>
      </c>
    </row>
    <row r="3167" spans="1:21" ht="15.95" hidden="1" customHeight="1" x14ac:dyDescent="0.25">
      <c r="A3167" s="123" t="s">
        <v>6249</v>
      </c>
      <c r="B3167" s="35" t="s">
        <v>6651</v>
      </c>
      <c r="C3167" s="35" t="s">
        <v>6652</v>
      </c>
      <c r="D3167" s="39">
        <v>44125</v>
      </c>
      <c r="E3167" s="39">
        <v>44126</v>
      </c>
      <c r="F3167" s="40">
        <v>720</v>
      </c>
      <c r="G3167" s="30">
        <v>2</v>
      </c>
      <c r="H3167" s="29" t="s">
        <v>12</v>
      </c>
      <c r="I3167" s="29" t="s">
        <v>31</v>
      </c>
      <c r="J3167" s="30">
        <v>2.8532999999999999</v>
      </c>
      <c r="K3167" s="30">
        <v>4.7</v>
      </c>
      <c r="L3167" s="30">
        <v>2.8761999999999999</v>
      </c>
      <c r="M3167" s="30">
        <v>3.8</v>
      </c>
      <c r="N3167" s="84">
        <f>[1]!b_anal_modidura_cnbd(A3167,D3167-1,1)</f>
        <v>1.7378</v>
      </c>
      <c r="O3167" s="85">
        <f>[1]!b_anal_yield_cnbd(A3167,D3167-1,1)</f>
        <v>2.8851</v>
      </c>
      <c r="P3167" s="86">
        <v>2.9049999999999998</v>
      </c>
      <c r="Q3167" s="87">
        <v>2.89</v>
      </c>
      <c r="R3167" s="88">
        <f t="shared" si="194"/>
        <v>1.9899999999999807</v>
      </c>
      <c r="S3167" s="88">
        <f t="shared" si="195"/>
        <v>1.499999999999968</v>
      </c>
      <c r="U3167" s="1" t="str">
        <f>IF(I:I="国家开发银行","国开",IF(I:I="中国进出口银行","口行",IF(I:I="中国农业发展银行","农发","国债")))&amp;IF(G:G&lt;1,"0",G3167)</f>
        <v>国债2</v>
      </c>
    </row>
    <row r="3168" spans="1:21" ht="15.95" hidden="1" customHeight="1" x14ac:dyDescent="0.25">
      <c r="A3168" s="123" t="s">
        <v>6653</v>
      </c>
      <c r="B3168" s="35" t="s">
        <v>6653</v>
      </c>
      <c r="C3168" s="35" t="s">
        <v>6654</v>
      </c>
      <c r="D3168" s="39">
        <v>44125</v>
      </c>
      <c r="E3168" s="39">
        <v>44126</v>
      </c>
      <c r="F3168" s="40">
        <v>740</v>
      </c>
      <c r="G3168" s="30">
        <v>5</v>
      </c>
      <c r="H3168" s="29" t="s">
        <v>12</v>
      </c>
      <c r="I3168" s="29" t="s">
        <v>31</v>
      </c>
      <c r="J3168" s="30">
        <v>3.02</v>
      </c>
      <c r="K3168" s="30">
        <v>5.36</v>
      </c>
      <c r="L3168" s="30">
        <v>3.04</v>
      </c>
      <c r="M3168" s="30">
        <v>1.37</v>
      </c>
      <c r="N3168" s="84">
        <v>4.1439000000000004</v>
      </c>
      <c r="O3168" s="85">
        <v>3.0750000000000002</v>
      </c>
      <c r="P3168" s="86">
        <v>3.0640999999999998</v>
      </c>
      <c r="Q3168" s="87">
        <v>3.0750000000000002</v>
      </c>
      <c r="R3168" s="88">
        <f>(P3168-O3168)*100</f>
        <v>-1.0900000000000354</v>
      </c>
      <c r="S3168" s="88">
        <f>(P3168-Q3168)*100</f>
        <v>-1.0900000000000354</v>
      </c>
      <c r="U3168" s="1" t="str">
        <f>IF(I:I="国家开发银行","国开",IF(I:I="中国进出口银行","口行",IF(I:I="中国农业发展银行","农发","国债")))&amp;IF(G:G&lt;1,"0",G3168)</f>
        <v>国债5</v>
      </c>
    </row>
    <row r="3169" spans="1:21" ht="15.95" hidden="1" customHeight="1" x14ac:dyDescent="0.25">
      <c r="A3169" s="123" t="s">
        <v>6655</v>
      </c>
      <c r="B3169" s="35" t="s">
        <v>6655</v>
      </c>
      <c r="C3169" s="35" t="s">
        <v>6656</v>
      </c>
      <c r="D3169" s="39">
        <v>44125</v>
      </c>
      <c r="E3169" s="39">
        <v>44130</v>
      </c>
      <c r="F3169" s="40">
        <v>20</v>
      </c>
      <c r="G3169" s="30">
        <v>1</v>
      </c>
      <c r="H3169" s="29" t="s">
        <v>266</v>
      </c>
      <c r="I3169" s="29" t="s">
        <v>41</v>
      </c>
      <c r="J3169" s="30">
        <v>2.68</v>
      </c>
      <c r="K3169" s="30">
        <v>8.6999999999999993</v>
      </c>
      <c r="L3169" s="30">
        <v>0</v>
      </c>
      <c r="M3169" s="30">
        <v>1.5</v>
      </c>
      <c r="N3169" s="84">
        <v>0.69550000000000001</v>
      </c>
      <c r="O3169" s="85">
        <v>2.8450000000000002</v>
      </c>
      <c r="P3169" s="86">
        <v>2.8094000000000001</v>
      </c>
      <c r="Q3169" s="87">
        <v>2.85</v>
      </c>
      <c r="R3169" s="88">
        <f>(P3169-O3169)*100</f>
        <v>-3.5600000000000076</v>
      </c>
      <c r="S3169" s="88">
        <f>(P3169-Q3169)*100</f>
        <v>-4.0599999999999969</v>
      </c>
      <c r="U3169" s="1" t="str">
        <f>IF(I:I="国家开发银行","国开",IF(I:I="中国进出口银行","口行",IF(I:I="中国农业发展银行","农发","国债")))&amp;IF(G:G&lt;1,"0",G3169)</f>
        <v>农发1</v>
      </c>
    </row>
    <row r="3170" spans="1:21" ht="15.95" hidden="1" customHeight="1" x14ac:dyDescent="0.25">
      <c r="A3170" s="123" t="s">
        <v>6657</v>
      </c>
      <c r="B3170" s="35" t="s">
        <v>6657</v>
      </c>
      <c r="C3170" s="35" t="s">
        <v>6658</v>
      </c>
      <c r="D3170" s="39">
        <v>44125</v>
      </c>
      <c r="E3170" s="39">
        <v>44130</v>
      </c>
      <c r="F3170" s="40">
        <v>90</v>
      </c>
      <c r="G3170" s="30">
        <v>10</v>
      </c>
      <c r="H3170" s="29" t="s">
        <v>12</v>
      </c>
      <c r="I3170" s="29" t="s">
        <v>41</v>
      </c>
      <c r="J3170" s="30">
        <v>3.79</v>
      </c>
      <c r="K3170" s="30">
        <v>3.14</v>
      </c>
      <c r="L3170" s="30">
        <v>0</v>
      </c>
      <c r="M3170" s="30">
        <v>1.1000000000000001</v>
      </c>
      <c r="N3170" s="84">
        <v>7.9349999999999996</v>
      </c>
      <c r="O3170" s="85">
        <v>3.8148</v>
      </c>
      <c r="P3170" s="86">
        <v>3.8138999999999998</v>
      </c>
      <c r="Q3170" s="87">
        <v>3.8174999999999999</v>
      </c>
      <c r="R3170" s="88">
        <f t="shared" ref="R3170:R3176" si="196">(P3170-O3170)*100</f>
        <v>-9.0000000000012292E-2</v>
      </c>
      <c r="S3170" s="88">
        <f t="shared" ref="S3170:S3176" si="197">(P3170-Q3170)*100</f>
        <v>-0.36000000000000476</v>
      </c>
      <c r="U3170" s="1" t="str">
        <f>IF(I:I="国家开发银行","国开",IF(I:I="中国进出口银行","口行",IF(I:I="中国农业发展银行","农发","国债")))&amp;IF(G:G&lt;1,"0",G3170)</f>
        <v>农发10</v>
      </c>
    </row>
    <row r="3171" spans="1:21" ht="15.95" hidden="1" customHeight="1" x14ac:dyDescent="0.25">
      <c r="A3171" s="123" t="s">
        <v>6398</v>
      </c>
      <c r="B3171" s="35" t="s">
        <v>6659</v>
      </c>
      <c r="C3171" s="35" t="s">
        <v>6660</v>
      </c>
      <c r="D3171" s="39">
        <v>44126</v>
      </c>
      <c r="E3171" s="39">
        <v>44127</v>
      </c>
      <c r="F3171" s="40">
        <v>50</v>
      </c>
      <c r="G3171" s="30">
        <v>3</v>
      </c>
      <c r="H3171" s="29" t="s">
        <v>12</v>
      </c>
      <c r="I3171" s="29" t="s">
        <v>22</v>
      </c>
      <c r="J3171" s="30">
        <v>3.2185000000000001</v>
      </c>
      <c r="K3171" s="30">
        <v>4.96</v>
      </c>
      <c r="L3171" s="30">
        <v>0</v>
      </c>
      <c r="M3171" s="30">
        <v>4.9000000000000004</v>
      </c>
      <c r="N3171" s="84">
        <f>[1]!b_anal_modidura_cnbd(A3171,D3171-1,1)</f>
        <v>2.6869999999999998</v>
      </c>
      <c r="O3171" s="85">
        <f>[1]!b_anal_yield_cnbd(A3171,D3171-1,1)</f>
        <v>3.2900999999999998</v>
      </c>
      <c r="P3171" s="86">
        <f>IF(U:U="国开1",0.09/N3171+J3171,IF(U:U="国开3",0.14/N3171+J3171,IF(U:U="国开5",0.24/N3171+J3171,IF(U:U="国开7",0.24/N3171+J3171,IF(U:U="国开10",0.29/N3171+J3171,IF(U:U="口行1",0.08/N3171+J3171,IF(U:U="口行2",0.08/N3171+J3171,IF(U:U="口行3",0.08/N3171+J3171,IF(U:U="口行5",0.13/N3171+J3171,IF(U:U="口行7",0.13/N3171+J3171,IF(U:U="口行10",0.18/N3171+J3171,IF(U:U="农发1",0.09/N3171+J3171,IF(U:U="农发2",0.09/N3171+J3171,IF(U:U="农发3",0.09/N3171+J3171,IF(U:U="农发5",0.14/N3171+J3171,IF(U:U="农发7",0.19/N3171+J3171,IF(U:U="农发10",0.19/N3171+J3171,IF(U:U="农发20",0.24/N3171+J3171,IF(U:U="国债1",0.05/N3171+J3171,IF(U:U="国债2",0.05/N3171+J3171,IF(U:U="国债3",0.05/N3171+J3171,IF(U:U="国开0",0,IF(U:U="农发0",0,IF(U:U="国债0",0,IF(U:U="口行0",0,0.1/N3171+J3171)))))))))))))))))))))))))</f>
        <v>3.2482729810197246</v>
      </c>
      <c r="Q3171" s="87">
        <v>3.26</v>
      </c>
      <c r="R3171" s="88">
        <f>(P3171-O3171)*100</f>
        <v>-4.1827018980275188</v>
      </c>
      <c r="S3171" s="88">
        <f t="shared" si="197"/>
        <v>-1.1727018980275172</v>
      </c>
      <c r="U3171" s="1" t="str">
        <f>IF(I:I="国家开发银行","国开",IF(I:I="中国进出口银行","口行",IF(I:I="中国农业发展银行","农发","国债")))&amp;IF(G:G&lt;1,"0",G3171)</f>
        <v>口行3</v>
      </c>
    </row>
    <row r="3172" spans="1:21" ht="15.95" hidden="1" customHeight="1" x14ac:dyDescent="0.25">
      <c r="A3172" s="123" t="s">
        <v>6661</v>
      </c>
      <c r="B3172" s="35" t="s">
        <v>6661</v>
      </c>
      <c r="C3172" s="35" t="s">
        <v>6662</v>
      </c>
      <c r="D3172" s="39">
        <v>44126</v>
      </c>
      <c r="E3172" s="39">
        <v>44127</v>
      </c>
      <c r="F3172" s="40">
        <v>60</v>
      </c>
      <c r="G3172" s="30">
        <v>5</v>
      </c>
      <c r="H3172" s="29" t="s">
        <v>12</v>
      </c>
      <c r="I3172" s="29" t="s">
        <v>22</v>
      </c>
      <c r="J3172" s="30">
        <v>3.43</v>
      </c>
      <c r="K3172" s="30">
        <v>4.79</v>
      </c>
      <c r="L3172" s="30">
        <v>0</v>
      </c>
      <c r="M3172" s="30">
        <v>1.1000000000000001</v>
      </c>
      <c r="N3172" s="84">
        <v>3.9432</v>
      </c>
      <c r="O3172" s="85">
        <v>3.49</v>
      </c>
      <c r="P3172" s="86">
        <v>3.4630000000000001</v>
      </c>
      <c r="Q3172" s="87">
        <v>3.4550000000000001</v>
      </c>
      <c r="R3172" s="88">
        <f t="shared" si="196"/>
        <v>-2.7000000000000135</v>
      </c>
      <c r="S3172" s="88">
        <f t="shared" si="197"/>
        <v>0.80000000000000071</v>
      </c>
      <c r="U3172" s="1" t="str">
        <f>IF(I:I="国家开发银行","国开",IF(I:I="中国进出口银行","口行",IF(I:I="中国农业发展银行","农发","国债")))&amp;IF(G:G&lt;1,"0",G3172)</f>
        <v>口行5</v>
      </c>
    </row>
    <row r="3173" spans="1:21" ht="15.95" hidden="1" customHeight="1" x14ac:dyDescent="0.25">
      <c r="A3173" s="123" t="s">
        <v>388</v>
      </c>
      <c r="B3173" s="35" t="s">
        <v>6663</v>
      </c>
      <c r="C3173" s="35" t="s">
        <v>6664</v>
      </c>
      <c r="D3173" s="39">
        <v>44126</v>
      </c>
      <c r="E3173" s="39">
        <v>44127</v>
      </c>
      <c r="F3173" s="40">
        <v>50</v>
      </c>
      <c r="G3173" s="30">
        <v>10</v>
      </c>
      <c r="H3173" s="29" t="s">
        <v>12</v>
      </c>
      <c r="I3173" s="29" t="s">
        <v>22</v>
      </c>
      <c r="J3173" s="30">
        <v>3.7484000000000002</v>
      </c>
      <c r="K3173" s="30">
        <v>5.65</v>
      </c>
      <c r="L3173" s="30">
        <v>0</v>
      </c>
      <c r="M3173" s="30">
        <v>1.1200000000000001</v>
      </c>
      <c r="N3173" s="84">
        <f>[1]!b_anal_modidura_cnbd(A3173,D3173-1,1)</f>
        <v>7.7874999999999996</v>
      </c>
      <c r="O3173" s="85">
        <f>[1]!b_anal_yield_cnbd(A3173,D3173-1,1)</f>
        <v>3.81</v>
      </c>
      <c r="P3173" s="86">
        <f>IF(U:U="国开1",0.09/N3173+J3173,IF(U:U="国开3",0.14/N3173+J3173,IF(U:U="国开5",0.24/N3173+J3173,IF(U:U="国开7",0.24/N3173+J3173,IF(U:U="国开10",0.29/N3173+J3173,IF(U:U="口行1",0.08/N3173+J3173,IF(U:U="口行2",0.08/N3173+J3173,IF(U:U="口行3",0.08/N3173+J3173,IF(U:U="口行5",0.13/N3173+J3173,IF(U:U="口行7",0.13/N3173+J3173,IF(U:U="口行10",0.18/N3173+J3173,IF(U:U="农发1",0.09/N3173+J3173,IF(U:U="农发2",0.09/N3173+J3173,IF(U:U="农发3",0.09/N3173+J3173,IF(U:U="农发5",0.14/N3173+J3173,IF(U:U="农发7",0.19/N3173+J3173,IF(U:U="农发10",0.19/N3173+J3173,IF(U:U="农发20",0.24/N3173+J3173,IF(U:U="国债1",0.05/N3173+J3173,IF(U:U="国债2",0.05/N3173+J3173,IF(U:U="国债3",0.05/N3173+J3173,IF(U:U="国开0",0,IF(U:U="农发0",0,IF(U:U="国债0",0,IF(U:U="口行0",0,0.1/N3173+J3173)))))))))))))))))))))))))</f>
        <v>3.7715139646869984</v>
      </c>
      <c r="Q3173" s="87">
        <v>3.7850000000000001</v>
      </c>
      <c r="R3173" s="88">
        <f t="shared" si="196"/>
        <v>-3.8486035313001654</v>
      </c>
      <c r="S3173" s="88">
        <f t="shared" si="197"/>
        <v>-1.3486035313001743</v>
      </c>
      <c r="U3173" s="1" t="str">
        <f>IF(I:I="国家开发银行","国开",IF(I:I="中国进出口银行","口行",IF(I:I="中国农业发展银行","农发","国债")))&amp;IF(G:G&lt;1,"0",G3173)</f>
        <v>口行10</v>
      </c>
    </row>
    <row r="3174" spans="1:21" ht="15.95" hidden="1" customHeight="1" x14ac:dyDescent="0.25">
      <c r="A3174" s="123" t="s">
        <v>6509</v>
      </c>
      <c r="B3174" s="35" t="s">
        <v>6665</v>
      </c>
      <c r="C3174" s="35" t="s">
        <v>6666</v>
      </c>
      <c r="D3174" s="39">
        <v>44126</v>
      </c>
      <c r="E3174" s="39">
        <v>44130</v>
      </c>
      <c r="F3174" s="40">
        <v>60</v>
      </c>
      <c r="G3174" s="30">
        <v>1</v>
      </c>
      <c r="H3174" s="29" t="s">
        <v>266</v>
      </c>
      <c r="I3174" s="29" t="s">
        <v>15</v>
      </c>
      <c r="J3174" s="30">
        <v>2.6949000000000001</v>
      </c>
      <c r="K3174" s="30">
        <v>5.19</v>
      </c>
      <c r="L3174" s="30">
        <v>0</v>
      </c>
      <c r="M3174" s="30">
        <v>1.48</v>
      </c>
      <c r="N3174" s="84">
        <f>[1]!b_anal_modidura_cnbd(A3174,D3174-1,1)</f>
        <v>0.8972</v>
      </c>
      <c r="O3174" s="85">
        <f>[1]!b_anal_yield_cnbd(A3174,D3174-1,1)</f>
        <v>2.8298000000000001</v>
      </c>
      <c r="P3174" s="86">
        <f>IF(U:U="国开1",0.09/N3174+J3174,IF(U:U="国开3",0.14/N3174+J3174,IF(U:U="国开5",0.24/N3174+J3174,IF(U:U="国开7",0.24/N3174+J3174,IF(U:U="国开10",0.29/N3174+J3174,IF(U:U="口行1",0.08/N3174+J3174,IF(U:U="口行2",0.08/N3174+J3174,IF(U:U="口行3",0.08/N3174+J3174,IF(U:U="口行5",0.13/N3174+J3174,IF(U:U="口行7",0.13/N3174+J3174,IF(U:U="口行10",0.18/N3174+J3174,IF(U:U="农发1",0.09/N3174+J3174,IF(U:U="农发2",0.09/N3174+J3174,IF(U:U="农发3",0.09/N3174+J3174,IF(U:U="农发5",0.14/N3174+J3174,IF(U:U="农发7",0.19/N3174+J3174,IF(U:U="农发10",0.19/N3174+J3174,IF(U:U="农发20",0.24/N3174+J3174,IF(U:U="国债1",0.05/N3174+J3174,IF(U:U="国债2",0.05/N3174+J3174,IF(U:U="国债3",0.05/N3174+J3174,IF(U:U="国开0",0,IF(U:U="农发0",0,IF(U:U="国债0",0,IF(U:U="口行0",0,0.1/N3174+J3174)))))))))))))))))))))))))</f>
        <v>2.7952120820329918</v>
      </c>
      <c r="Q3174" s="87">
        <v>2.83</v>
      </c>
      <c r="R3174" s="88">
        <f t="shared" si="196"/>
        <v>-3.458791796700833</v>
      </c>
      <c r="S3174" s="88">
        <f t="shared" si="197"/>
        <v>-3.4787917967008308</v>
      </c>
      <c r="U3174" s="1" t="str">
        <f>IF(I:I="国家开发银行","国开",IF(I:I="中国进出口银行","口行",IF(I:I="中国农业发展银行","农发","国债")))&amp;IF(G:G&lt;1,"0",G3174)</f>
        <v>国开1</v>
      </c>
    </row>
    <row r="3175" spans="1:21" ht="15.95" hidden="1" customHeight="1" x14ac:dyDescent="0.25">
      <c r="A3175" s="123" t="s">
        <v>6624</v>
      </c>
      <c r="B3175" s="35" t="s">
        <v>6667</v>
      </c>
      <c r="C3175" s="35" t="s">
        <v>6668</v>
      </c>
      <c r="D3175" s="39">
        <v>44126</v>
      </c>
      <c r="E3175" s="39">
        <v>44130</v>
      </c>
      <c r="F3175" s="40">
        <v>180</v>
      </c>
      <c r="G3175" s="30">
        <v>10</v>
      </c>
      <c r="H3175" s="29" t="s">
        <v>12</v>
      </c>
      <c r="I3175" s="29" t="s">
        <v>15</v>
      </c>
      <c r="J3175" s="30">
        <v>3.62</v>
      </c>
      <c r="K3175" s="30">
        <v>3.83</v>
      </c>
      <c r="L3175" s="30">
        <v>0</v>
      </c>
      <c r="M3175" s="30">
        <v>1.31</v>
      </c>
      <c r="N3175" s="84">
        <f>[1]!b_anal_modidura_cnbd(A3175,D3175-1,1)</f>
        <v>8.2308000000000003</v>
      </c>
      <c r="O3175" s="85">
        <f>[1]!b_anal_yield_cnbd(A3175,D3175-1,1)</f>
        <v>3.6998000000000002</v>
      </c>
      <c r="P3175" s="86">
        <f>IF(U:U="国开1",0.09/N3175+J3175,IF(U:U="国开3",0.14/N3175+J3175,IF(U:U="国开5",0.24/N3175+J3175,IF(U:U="国开7",0.24/N3175+J3175,IF(U:U="国开10",0.29/N3175+J3175,IF(U:U="口行1",0.08/N3175+J3175,IF(U:U="口行2",0.08/N3175+J3175,IF(U:U="口行3",0.08/N3175+J3175,IF(U:U="口行5",0.13/N3175+J3175,IF(U:U="口行7",0.13/N3175+J3175,IF(U:U="口行10",0.18/N3175+J3175,IF(U:U="农发1",0.09/N3175+J3175,IF(U:U="农发2",0.09/N3175+J3175,IF(U:U="农发3",0.09/N3175+J3175,IF(U:U="农发5",0.14/N3175+J3175,IF(U:U="农发7",0.19/N3175+J3175,IF(U:U="农发10",0.19/N3175+J3175,IF(U:U="农发20",0.24/N3175+J3175,IF(U:U="国债1",0.05/N3175+J3175,IF(U:U="国债2",0.05/N3175+J3175,IF(U:U="国债3",0.05/N3175+J3175,IF(U:U="国开0",0,IF(U:U="农发0",0,IF(U:U="国债0",0,IF(U:U="口行0",0,0.1/N3175+J3175)))))))))))))))))))))))))</f>
        <v>3.6552335131457454</v>
      </c>
      <c r="Q3175" s="87">
        <v>3.6549999999999998</v>
      </c>
      <c r="R3175" s="88">
        <f t="shared" si="196"/>
        <v>-4.4566486854254794</v>
      </c>
      <c r="S3175" s="88">
        <f t="shared" si="197"/>
        <v>2.3351314574560078E-2</v>
      </c>
      <c r="U3175" s="1" t="str">
        <f>IF(I:I="国家开发银行","国开",IF(I:I="中国进出口银行","口行",IF(I:I="中国农业发展银行","农发","国债")))&amp;IF(G:G&lt;1,"0",G3175)</f>
        <v>国开10</v>
      </c>
    </row>
    <row r="3176" spans="1:21" ht="15.95" hidden="1" customHeight="1" x14ac:dyDescent="0.25">
      <c r="A3176" s="123" t="s">
        <v>1438</v>
      </c>
      <c r="B3176" s="35" t="s">
        <v>6669</v>
      </c>
      <c r="C3176" s="35" t="s">
        <v>6670</v>
      </c>
      <c r="D3176" s="39">
        <v>44126</v>
      </c>
      <c r="E3176" s="39">
        <v>44130</v>
      </c>
      <c r="F3176" s="40">
        <v>25</v>
      </c>
      <c r="G3176" s="30">
        <v>20</v>
      </c>
      <c r="H3176" s="29" t="s">
        <v>12</v>
      </c>
      <c r="I3176" s="29" t="s">
        <v>15</v>
      </c>
      <c r="J3176" s="30">
        <v>3.9550000000000001</v>
      </c>
      <c r="K3176" s="30">
        <v>7.46</v>
      </c>
      <c r="L3176" s="30">
        <v>0</v>
      </c>
      <c r="M3176" s="30">
        <v>2.19</v>
      </c>
      <c r="N3176" s="84">
        <f>[1]!b_anal_modidura_cnbd(A3176,D3176-1,1)</f>
        <v>13.4488</v>
      </c>
      <c r="O3176" s="85">
        <f>[1]!b_anal_yield_cnbd(A3176,D3176-1,1)</f>
        <v>3.9975000000000001</v>
      </c>
      <c r="P3176" s="86">
        <f>IF(U:U="国开1",0.09/N3176+J3176,IF(U:U="国开3",0.14/N3176+J3176,IF(U:U="国开5",0.24/N3176+J3176,IF(U:U="国开7",0.24/N3176+J3176,IF(U:U="国开10",0.29/N3176+J3176,IF(U:U="口行1",0.08/N3176+J3176,IF(U:U="口行2",0.08/N3176+J3176,IF(U:U="口行3",0.08/N3176+J3176,IF(U:U="口行5",0.13/N3176+J3176,IF(U:U="口行7",0.13/N3176+J3176,IF(U:U="口行10",0.18/N3176+J3176,IF(U:U="农发1",0.09/N3176+J3176,IF(U:U="农发2",0.09/N3176+J3176,IF(U:U="农发3",0.09/N3176+J3176,IF(U:U="农发5",0.14/N3176+J3176,IF(U:U="农发7",0.19/N3176+J3176,IF(U:U="农发10",0.19/N3176+J3176,IF(U:U="农发20",0.24/N3176+J3176,IF(U:U="国债1",0.05/N3176+J3176,IF(U:U="国债2",0.05/N3176+J3176,IF(U:U="国债3",0.05/N3176+J3176,IF(U:U="国开0",0,IF(U:U="农发0",0,IF(U:U="国债0",0,IF(U:U="口行0",0,0.1/N3176+J3176)))))))))))))))))))))))))</f>
        <v>3.9624356076378562</v>
      </c>
      <c r="Q3176" s="87">
        <v>3.9950000000000001</v>
      </c>
      <c r="R3176" s="88">
        <f t="shared" si="196"/>
        <v>-3.506439236214387</v>
      </c>
      <c r="S3176" s="88">
        <f t="shared" si="197"/>
        <v>-3.2564392362143924</v>
      </c>
      <c r="U3176" s="1" t="str">
        <f>IF(I:I="国家开发银行","国开",IF(I:I="中国进出口银行","口行",IF(I:I="中国农业发展银行","农发","国债")))&amp;IF(G:G&lt;1,"0",G3176)</f>
        <v>国开20</v>
      </c>
    </row>
    <row r="3177" spans="1:21" ht="15.95" hidden="1" customHeight="1" x14ac:dyDescent="0.25">
      <c r="A3177" s="123" t="s">
        <v>869</v>
      </c>
      <c r="B3177" s="35" t="s">
        <v>6671</v>
      </c>
      <c r="C3177" s="35" t="s">
        <v>6672</v>
      </c>
      <c r="D3177" s="39">
        <v>44127</v>
      </c>
      <c r="E3177" s="39">
        <v>44131</v>
      </c>
      <c r="F3177" s="40">
        <v>30</v>
      </c>
      <c r="G3177" s="30">
        <v>3</v>
      </c>
      <c r="H3177" s="29" t="s">
        <v>12</v>
      </c>
      <c r="I3177" s="29" t="s">
        <v>15</v>
      </c>
      <c r="J3177" s="30">
        <v>3.3123999999999998</v>
      </c>
      <c r="K3177" s="30">
        <v>3.93</v>
      </c>
      <c r="L3177" s="30">
        <v>0</v>
      </c>
      <c r="M3177" s="30">
        <v>2.27</v>
      </c>
      <c r="N3177" s="84">
        <v>2.5314999999999999</v>
      </c>
      <c r="O3177" s="85">
        <f>[1]!b_anal_yield_cnbd(A3177,D3177-1,1)</f>
        <v>3.4466999999999999</v>
      </c>
      <c r="P3177" s="86">
        <f>IF(U:U="国开1",0.09/N3177+J3177,IF(U:U="国开3",0.14/N3177+J3177,IF(U:U="国开5",0.24/N3177+J3177,IF(U:U="国开7",0.24/N3177+J3177,IF(U:U="国开10",0.29/N3177+J3177,IF(U:U="口行1",0.08/N3177+J3177,IF(U:U="口行2",0.08/N3177+J3177,IF(U:U="口行3",0.08/N3177+J3177,IF(U:U="口行5",0.13/N3177+J3177,IF(U:U="口行7",0.13/N3177+J3177,IF(U:U="口行10",0.18/N3177+J3177,IF(U:U="农发1",0.09/N3177+J3177,IF(U:U="农发2",0.09/N3177+J3177,IF(U:U="农发3",0.09/N3177+J3177,IF(U:U="农发5",0.14/N3177+J3177,IF(U:U="农发7",0.19/N3177+J3177,IF(U:U="农发10",0.19/N3177+J3177,IF(U:U="农发20",0.24/N3177+J3177,IF(U:U="国债1",0.05/N3177+J3177,IF(U:U="国债2",0.05/N3177+J3177,IF(U:U="国债3",0.05/N3177+J3177,IF(U:U="国开0",0,IF(U:U="农发0",0,IF(U:U="国债0",0,IF(U:U="口行0",0,0.1/N3177+J3177)))))))))))))))))))))))))</f>
        <v>3.3677031799328461</v>
      </c>
      <c r="Q3177" s="87">
        <v>3.22</v>
      </c>
      <c r="R3177" s="88">
        <f t="shared" ref="R3177:R3184" si="198">(P3177-O3177)*100</f>
        <v>-7.8996820067153806</v>
      </c>
      <c r="S3177" s="88">
        <f t="shared" ref="S3177:S3184" si="199">(P3177-Q3177)*100</f>
        <v>14.770317993284587</v>
      </c>
      <c r="U3177" s="1" t="str">
        <f>IF(I:I="国家开发银行","国开",IF(I:I="中国进出口银行","口行",IF(I:I="中国农业发展银行","农发","国债")))&amp;IF(G:G&lt;1,"0",G3177)</f>
        <v>国开3</v>
      </c>
    </row>
    <row r="3178" spans="1:21" ht="15.95" hidden="1" customHeight="1" x14ac:dyDescent="0.25">
      <c r="A3178" s="123" t="s">
        <v>873</v>
      </c>
      <c r="B3178" s="35" t="s">
        <v>6673</v>
      </c>
      <c r="C3178" s="35" t="s">
        <v>6674</v>
      </c>
      <c r="D3178" s="39">
        <v>44127</v>
      </c>
      <c r="E3178" s="39">
        <v>44131</v>
      </c>
      <c r="F3178" s="40">
        <v>20</v>
      </c>
      <c r="G3178" s="30">
        <v>5</v>
      </c>
      <c r="H3178" s="29" t="s">
        <v>12</v>
      </c>
      <c r="I3178" s="29" t="s">
        <v>15</v>
      </c>
      <c r="J3178" s="30">
        <v>3.5259</v>
      </c>
      <c r="K3178" s="30">
        <v>4.74</v>
      </c>
      <c r="L3178" s="30">
        <v>0</v>
      </c>
      <c r="M3178" s="30">
        <v>3.85</v>
      </c>
      <c r="N3178" s="84">
        <v>4.53</v>
      </c>
      <c r="O3178" s="85">
        <f>[1]!b_anal_yield_cnbd(A3178,D3178-1,1)</f>
        <v>3.7079</v>
      </c>
      <c r="P3178" s="86">
        <f>IF(U:U="国开1",0.09/N3178+J3178,IF(U:U="国开3",0.14/N3178+J3178,IF(U:U="国开5",0.24/N3178+J3178,IF(U:U="国开7",0.24/N3178+J3178,IF(U:U="国开10",0.29/N3178+J3178,IF(U:U="口行1",0.08/N3178+J3178,IF(U:U="口行2",0.08/N3178+J3178,IF(U:U="口行3",0.08/N3178+J3178,IF(U:U="口行5",0.13/N3178+J3178,IF(U:U="口行7",0.13/N3178+J3178,IF(U:U="口行10",0.18/N3178+J3178,IF(U:U="农发1",0.09/N3178+J3178,IF(U:U="农发2",0.09/N3178+J3178,IF(U:U="农发3",0.09/N3178+J3178,IF(U:U="农发5",0.14/N3178+J3178,IF(U:U="农发7",0.19/N3178+J3178,IF(U:U="农发10",0.19/N3178+J3178,IF(U:U="农发20",0.24/N3178+J3178,IF(U:U="国债1",0.05/N3178+J3178,IF(U:U="国债2",0.05/N3178+J3178,IF(U:U="国债3",0.05/N3178+J3178,IF(U:U="国开0",0,IF(U:U="农发0",0,IF(U:U="国债0",0,IF(U:U="口行0",0,0.1/N3178+J3178)))))))))))))))))))))))))</f>
        <v>3.578880132450331</v>
      </c>
      <c r="Q3178" s="87">
        <v>3.5</v>
      </c>
      <c r="R3178" s="88">
        <f t="shared" si="198"/>
        <v>-12.901986754966899</v>
      </c>
      <c r="S3178" s="88">
        <f t="shared" si="199"/>
        <v>7.8880132450330986</v>
      </c>
      <c r="U3178" s="1" t="str">
        <f>IF(I:I="国家开发银行","国开",IF(I:I="中国进出口银行","口行",IF(I:I="中国农业发展银行","农发","国债")))&amp;IF(G:G&lt;1,"0",G3178)</f>
        <v>国开5</v>
      </c>
    </row>
    <row r="3179" spans="1:21" ht="15.95" hidden="1" customHeight="1" x14ac:dyDescent="0.25">
      <c r="A3179" s="123" t="s">
        <v>1389</v>
      </c>
      <c r="B3179" s="35" t="s">
        <v>6675</v>
      </c>
      <c r="C3179" s="35" t="s">
        <v>6676</v>
      </c>
      <c r="D3179" s="39">
        <v>44127</v>
      </c>
      <c r="E3179" s="39">
        <v>44130</v>
      </c>
      <c r="F3179" s="40">
        <v>70</v>
      </c>
      <c r="G3179" s="30">
        <v>1</v>
      </c>
      <c r="H3179" s="29" t="s">
        <v>266</v>
      </c>
      <c r="I3179" s="29" t="s">
        <v>22</v>
      </c>
      <c r="J3179" s="30">
        <v>2.7082999999999999</v>
      </c>
      <c r="K3179" s="30">
        <v>3.73</v>
      </c>
      <c r="L3179" s="30">
        <v>0</v>
      </c>
      <c r="M3179" s="30">
        <v>10.63</v>
      </c>
      <c r="N3179" s="84">
        <f>[1]!b_anal_modidura_cnbd(A3179,D3179-1,1)</f>
        <v>0.74560000000000004</v>
      </c>
      <c r="O3179" s="85">
        <f>[1]!b_anal_yield_cnbd(A3179,D3179-1,1)</f>
        <v>2.83</v>
      </c>
      <c r="P3179" s="86">
        <f>IF(U:U="国开1",0.09/N3179+J3179,IF(U:U="国开3",0.14/N3179+J3179,IF(U:U="国开5",0.24/N3179+J3179,IF(U:U="国开7",0.24/N3179+J3179,IF(U:U="国开10",0.29/N3179+J3179,IF(U:U="口行1",0.08/N3179+J3179,IF(U:U="口行2",0.08/N3179+J3179,IF(U:U="口行3",0.08/N3179+J3179,IF(U:U="口行5",0.13/N3179+J3179,IF(U:U="口行7",0.13/N3179+J3179,IF(U:U="口行10",0.18/N3179+J3179,IF(U:U="农发1",0.09/N3179+J3179,IF(U:U="农发2",0.09/N3179+J3179,IF(U:U="农发3",0.09/N3179+J3179,IF(U:U="农发5",0.14/N3179+J3179,IF(U:U="农发7",0.19/N3179+J3179,IF(U:U="农发10",0.19/N3179+J3179,IF(U:U="农发20",0.24/N3179+J3179,IF(U:U="国债1",0.05/N3179+J3179,IF(U:U="国债2",0.05/N3179+J3179,IF(U:U="国债3",0.05/N3179+J3179,IF(U:U="国开0",0,IF(U:U="农发0",0,IF(U:U="国债0",0,IF(U:U="口行0",0,0.1/N3179+J3179)))))))))))))))))))))))))</f>
        <v>2.8155961373390559</v>
      </c>
      <c r="Q3179" s="87">
        <v>2.83</v>
      </c>
      <c r="R3179" s="88">
        <f t="shared" si="198"/>
        <v>-1.4403862660944178</v>
      </c>
      <c r="S3179" s="88">
        <f t="shared" si="199"/>
        <v>-1.4403862660944178</v>
      </c>
      <c r="U3179" s="1" t="str">
        <f>IF(I:I="国家开发银行","国开",IF(I:I="中国进出口银行","口行",IF(I:I="中国农业发展银行","农发","国债")))&amp;IF(G:G&lt;1,"0",G3179)</f>
        <v>口行1</v>
      </c>
    </row>
    <row r="3180" spans="1:21" ht="15.95" hidden="1" customHeight="1" x14ac:dyDescent="0.25">
      <c r="A3180" s="123" t="s">
        <v>6223</v>
      </c>
      <c r="B3180" s="35" t="s">
        <v>6677</v>
      </c>
      <c r="C3180" s="35" t="s">
        <v>6678</v>
      </c>
      <c r="D3180" s="39">
        <v>44127</v>
      </c>
      <c r="E3180" s="39">
        <v>44130</v>
      </c>
      <c r="F3180" s="40">
        <v>30</v>
      </c>
      <c r="G3180" s="30">
        <v>2</v>
      </c>
      <c r="H3180" s="29" t="s">
        <v>12</v>
      </c>
      <c r="I3180" s="29" t="s">
        <v>22</v>
      </c>
      <c r="J3180" s="30">
        <v>3.0928</v>
      </c>
      <c r="K3180" s="30">
        <v>4.62</v>
      </c>
      <c r="L3180" s="30">
        <v>0</v>
      </c>
      <c r="M3180" s="30">
        <v>2.68</v>
      </c>
      <c r="N3180" s="84">
        <f>[1]!b_anal_modidura_cnbd(A3180,D3180-1,1)</f>
        <v>1.7177</v>
      </c>
      <c r="O3180" s="85">
        <f>[1]!b_anal_yield_cnbd(A3180,D3180-1,1)</f>
        <v>3.12</v>
      </c>
      <c r="P3180" s="86">
        <f>IF(U:U="国开1",0.09/N3180+J3180,IF(U:U="国开3",0.14/N3180+J3180,IF(U:U="国开5",0.24/N3180+J3180,IF(U:U="国开7",0.24/N3180+J3180,IF(U:U="国开10",0.29/N3180+J3180,IF(U:U="口行1",0.08/N3180+J3180,IF(U:U="口行2",0.08/N3180+J3180,IF(U:U="口行3",0.08/N3180+J3180,IF(U:U="口行5",0.13/N3180+J3180,IF(U:U="口行7",0.13/N3180+J3180,IF(U:U="口行10",0.18/N3180+J3180,IF(U:U="农发1",0.09/N3180+J3180,IF(U:U="农发2",0.09/N3180+J3180,IF(U:U="农发3",0.09/N3180+J3180,IF(U:U="农发5",0.14/N3180+J3180,IF(U:U="农发7",0.19/N3180+J3180,IF(U:U="农发10",0.19/N3180+J3180,IF(U:U="农发20",0.24/N3180+J3180,IF(U:U="国债1",0.05/N3180+J3180,IF(U:U="国债2",0.05/N3180+J3180,IF(U:U="国债3",0.05/N3180+J3180,IF(U:U="国开0",0,IF(U:U="农发0",0,IF(U:U="国债0",0,IF(U:U="口行0",0,0.1/N3180+J3180)))))))))))))))))))))))))</f>
        <v>3.1393739069686206</v>
      </c>
      <c r="Q3180" s="87">
        <v>3.14</v>
      </c>
      <c r="R3180" s="88">
        <f t="shared" si="198"/>
        <v>1.9373906968620513</v>
      </c>
      <c r="S3180" s="88">
        <f t="shared" si="199"/>
        <v>-6.2609303137950434E-2</v>
      </c>
      <c r="U3180" s="1" t="str">
        <f>IF(I:I="国家开发银行","国开",IF(I:I="中国进出口银行","口行",IF(I:I="中国农业发展银行","农发","国债")))&amp;IF(G:G&lt;1,"0",G3180)</f>
        <v>口行2</v>
      </c>
    </row>
    <row r="3181" spans="1:21" ht="15.95" hidden="1" customHeight="1" x14ac:dyDescent="0.25">
      <c r="A3181" s="123" t="s">
        <v>6626</v>
      </c>
      <c r="B3181" s="35" t="s">
        <v>6679</v>
      </c>
      <c r="C3181" s="35" t="s">
        <v>6680</v>
      </c>
      <c r="D3181" s="39">
        <v>44127</v>
      </c>
      <c r="E3181" s="39">
        <v>44130</v>
      </c>
      <c r="F3181" s="40">
        <v>40</v>
      </c>
      <c r="G3181" s="30">
        <v>10</v>
      </c>
      <c r="H3181" s="29" t="s">
        <v>12</v>
      </c>
      <c r="I3181" s="29" t="s">
        <v>22</v>
      </c>
      <c r="J3181" s="30">
        <v>3.4647000000000001</v>
      </c>
      <c r="K3181" s="30">
        <v>6.38</v>
      </c>
      <c r="L3181" s="30">
        <v>0</v>
      </c>
      <c r="M3181" s="30">
        <v>1.05</v>
      </c>
      <c r="N3181" s="84">
        <f>[1]!b_anal_modidura_cnbd(A3181,D3181-1,1)</f>
        <v>4.7049000000000003</v>
      </c>
      <c r="O3181" s="85">
        <f>[1]!b_anal_yield_cnbd(A3181,D3181-1,1)</f>
        <v>3.53</v>
      </c>
      <c r="P3181" s="86">
        <f>IF(U:U="国开1",0.09/N3181+J3181,IF(U:U="国开3",0.14/N3181+J3181,IF(U:U="国开5",0.24/N3181+J3181,IF(U:U="国开7",0.24/N3181+J3181,IF(U:U="国开10",0.29/N3181+J3181,IF(U:U="口行1",0.08/N3181+J3181,IF(U:U="口行2",0.08/N3181+J3181,IF(U:U="口行3",0.08/N3181+J3181,IF(U:U="口行5",0.13/N3181+J3181,IF(U:U="口行7",0.13/N3181+J3181,IF(U:U="口行10",0.18/N3181+J3181,IF(U:U="农发1",0.09/N3181+J3181,IF(U:U="农发2",0.09/N3181+J3181,IF(U:U="农发3",0.09/N3181+J3181,IF(U:U="农发5",0.14/N3181+J3181,IF(U:U="农发7",0.19/N3181+J3181,IF(U:U="农发10",0.19/N3181+J3181,IF(U:U="农发20",0.24/N3181+J3181,IF(U:U="国债1",0.05/N3181+J3181,IF(U:U="国债2",0.05/N3181+J3181,IF(U:U="国债3",0.05/N3181+J3181,IF(U:U="国开0",0,IF(U:U="农发0",0,IF(U:U="国债0",0,IF(U:U="口行0",0,0.1/N3181+J3181)))))))))))))))))))))))))</f>
        <v>3.5029579863546516</v>
      </c>
      <c r="Q3181" s="87">
        <v>3.48</v>
      </c>
      <c r="R3181" s="88">
        <f t="shared" si="198"/>
        <v>-2.7042013645348195</v>
      </c>
      <c r="S3181" s="88">
        <f t="shared" si="199"/>
        <v>2.2957986354651627</v>
      </c>
      <c r="U3181" s="1" t="str">
        <f>IF(I:I="国家开发银行","国开",IF(I:I="中国进出口银行","口行",IF(I:I="中国农业发展银行","农发","国债")))&amp;IF(G:G&lt;1,"0",G3181)</f>
        <v>口行10</v>
      </c>
    </row>
    <row r="3182" spans="1:21" ht="15.95" hidden="1" customHeight="1" x14ac:dyDescent="0.25">
      <c r="A3182" s="123" t="s">
        <v>6681</v>
      </c>
      <c r="B3182" s="35" t="s">
        <v>6681</v>
      </c>
      <c r="C3182" s="35" t="s">
        <v>6682</v>
      </c>
      <c r="D3182" s="39">
        <v>44127</v>
      </c>
      <c r="E3182" s="39">
        <v>44130</v>
      </c>
      <c r="F3182" s="40">
        <v>300</v>
      </c>
      <c r="G3182" s="30">
        <v>0.24929999999999999</v>
      </c>
      <c r="H3182" s="29" t="s">
        <v>30</v>
      </c>
      <c r="I3182" s="29" t="s">
        <v>31</v>
      </c>
      <c r="J3182" s="30">
        <v>2.5568</v>
      </c>
      <c r="K3182" s="30">
        <v>3.06</v>
      </c>
      <c r="L3182" s="30">
        <v>2.6242000000000001</v>
      </c>
      <c r="M3182" s="30">
        <v>2.4300000000000002</v>
      </c>
      <c r="N3182" s="84">
        <v>0.24929999999999999</v>
      </c>
      <c r="O3182" s="85">
        <v>2.5230999999999999</v>
      </c>
      <c r="P3182" s="86">
        <v>2.6242000000000001</v>
      </c>
      <c r="Q3182" s="87">
        <v>2.625</v>
      </c>
      <c r="R3182" s="88">
        <f t="shared" si="198"/>
        <v>10.110000000000019</v>
      </c>
      <c r="S3182" s="88">
        <f t="shared" si="199"/>
        <v>-7.9999999999991189E-2</v>
      </c>
      <c r="U3182" s="1" t="str">
        <f>IF(I:I="国家开发银行","国开",IF(I:I="中国进出口银行","口行",IF(I:I="中国农业发展银行","农发","国债")))&amp;IF(G:G&lt;1,"0",G3182)</f>
        <v>国债0</v>
      </c>
    </row>
    <row r="3183" spans="1:21" ht="15.95" hidden="1" customHeight="1" x14ac:dyDescent="0.25">
      <c r="A3183" s="123" t="s">
        <v>6683</v>
      </c>
      <c r="B3183" s="35" t="s">
        <v>6683</v>
      </c>
      <c r="C3183" s="35" t="s">
        <v>6684</v>
      </c>
      <c r="D3183" s="39">
        <v>44127</v>
      </c>
      <c r="E3183" s="39">
        <v>44130</v>
      </c>
      <c r="F3183" s="40">
        <v>350</v>
      </c>
      <c r="G3183" s="30">
        <v>0.49859999999999999</v>
      </c>
      <c r="H3183" s="29" t="s">
        <v>38</v>
      </c>
      <c r="I3183" s="29" t="s">
        <v>31</v>
      </c>
      <c r="J3183" s="30">
        <v>2.7006000000000001</v>
      </c>
      <c r="K3183" s="30">
        <v>2.5</v>
      </c>
      <c r="L3183" s="30">
        <v>2.7547999999999999</v>
      </c>
      <c r="M3183" s="30">
        <v>1.42</v>
      </c>
      <c r="N3183" s="84">
        <v>0.49859999999999999</v>
      </c>
      <c r="O3183" s="85">
        <v>2.6823000000000001</v>
      </c>
      <c r="P3183" s="86">
        <v>2.7547999999999999</v>
      </c>
      <c r="Q3183" s="87">
        <v>2.67</v>
      </c>
      <c r="R3183" s="88">
        <f t="shared" si="198"/>
        <v>7.2499999999999787</v>
      </c>
      <c r="S3183" s="88">
        <f t="shared" si="199"/>
        <v>8.4799999999999986</v>
      </c>
      <c r="U3183" s="1" t="str">
        <f>IF(I:I="国家开发银行","国开",IF(I:I="中国进出口银行","口行",IF(I:I="中国农业发展银行","农发","国债")))&amp;IF(G:G&lt;1,"0",G3183)</f>
        <v>国债0</v>
      </c>
    </row>
    <row r="3184" spans="1:21" ht="15.95" hidden="1" customHeight="1" x14ac:dyDescent="0.25">
      <c r="A3184" s="123" t="s">
        <v>6473</v>
      </c>
      <c r="B3184" s="35" t="s">
        <v>6685</v>
      </c>
      <c r="C3184" s="35" t="s">
        <v>6686</v>
      </c>
      <c r="D3184" s="39">
        <v>44127</v>
      </c>
      <c r="E3184" s="39">
        <v>44130</v>
      </c>
      <c r="F3184" s="40">
        <v>520</v>
      </c>
      <c r="G3184" s="30">
        <v>30</v>
      </c>
      <c r="H3184" s="29" t="s">
        <v>12</v>
      </c>
      <c r="I3184" s="29" t="s">
        <v>31</v>
      </c>
      <c r="J3184" s="30">
        <v>3.8815</v>
      </c>
      <c r="K3184" s="30">
        <v>2.63</v>
      </c>
      <c r="L3184" s="30">
        <v>0</v>
      </c>
      <c r="M3184" s="30">
        <v>4.91</v>
      </c>
      <c r="N3184" s="84">
        <f>[1]!b_anal_modidura_cnbd(A3184,D3184-1,1)</f>
        <v>17.611499999999999</v>
      </c>
      <c r="O3184" s="85">
        <f>[1]!b_anal_yield_cnbd(A3184,D3184-1,1)</f>
        <v>3.8702999999999999</v>
      </c>
      <c r="P3184" s="86">
        <f>IF(U:U="国开1",0.09/N3184+J3184,IF(U:U="国开3",0.14/N3184+J3184,IF(U:U="国开5",0.24/N3184+J3184,IF(U:U="国开7",0.24/N3184+J3184,IF(U:U="国开10",0.29/N3184+J3184,IF(U:U="口行1",0.08/N3184+J3184,IF(U:U="口行2",0.08/N3184+J3184,IF(U:U="口行3",0.08/N3184+J3184,IF(U:U="口行5",0.13/N3184+J3184,IF(U:U="口行7",0.13/N3184+J3184,IF(U:U="口行10",0.18/N3184+J3184,IF(U:U="农发1",0.09/N3184+J3184,IF(U:U="农发2",0.09/N3184+J3184,IF(U:U="农发3",0.09/N3184+J3184,IF(U:U="农发5",0.14/N3184+J3184,IF(U:U="农发7",0.19/N3184+J3184,IF(U:U="农发10",0.19/N3184+J3184,IF(U:U="农发20",0.24/N3184+J3184,IF(U:U="国债1",0.05/N3184+J3184,IF(U:U="国债2",0.05/N3184+J3184,IF(U:U="国债3",0.05/N3184+J3184,IF(U:U="国开0",0,IF(U:U="农发0",0,IF(U:U="国债0",0,IF(U:U="口行0",0,0.1/N3184+J3184)))))))))))))))))))))))))</f>
        <v>3.8871781080543961</v>
      </c>
      <c r="Q3184" s="87">
        <v>3.8774999999999999</v>
      </c>
      <c r="R3184" s="88">
        <f t="shared" si="198"/>
        <v>1.6878108054396268</v>
      </c>
      <c r="S3184" s="88">
        <f t="shared" si="199"/>
        <v>0.96781080543961728</v>
      </c>
      <c r="U3184" s="1" t="str">
        <f>IF(I:I="国家开发银行","国开",IF(I:I="中国进出口银行","口行",IF(I:I="中国农业发展银行","农发","国债")))&amp;IF(G:G&lt;1,"0",G3184)</f>
        <v>国债30</v>
      </c>
    </row>
    <row r="3185" spans="1:21" ht="15.95" hidden="1" customHeight="1" x14ac:dyDescent="0.25">
      <c r="A3185" s="123" t="s">
        <v>6171</v>
      </c>
      <c r="B3185" s="35" t="s">
        <v>6687</v>
      </c>
      <c r="C3185" s="35" t="s">
        <v>6688</v>
      </c>
      <c r="D3185" s="39">
        <v>44130</v>
      </c>
      <c r="E3185" s="39">
        <v>44132</v>
      </c>
      <c r="F3185" s="40">
        <v>20</v>
      </c>
      <c r="G3185" s="30">
        <v>3</v>
      </c>
      <c r="H3185" s="29" t="s">
        <v>12</v>
      </c>
      <c r="I3185" s="29" t="s">
        <v>41</v>
      </c>
      <c r="J3185" s="30">
        <v>3.1656</v>
      </c>
      <c r="K3185" s="30">
        <v>8.24</v>
      </c>
      <c r="L3185" s="30">
        <v>0</v>
      </c>
      <c r="M3185" s="30">
        <v>1.33</v>
      </c>
      <c r="N3185" s="84">
        <f>[1]!b_anal_modidura_cnbd(A3185,D3185-3,1)</f>
        <v>2.6105</v>
      </c>
      <c r="O3185" s="85">
        <f>[1]!b_anal_yield_cnbd(A3185,D3185-3,1)</f>
        <v>3.24</v>
      </c>
      <c r="P3185" s="86">
        <f>IF(U:U="国开1",0.09/N3185+J3185,IF(U:U="国开3",0.14/N3185+J3185,IF(U:U="国开5",0.24/N3185+J3185,IF(U:U="国开7",0.24/N3185+J3185,IF(U:U="国开10",0.29/N3185+J3185,IF(U:U="口行1",0.08/N3185+J3185,IF(U:U="口行2",0.08/N3185+J3185,IF(U:U="口行3",0.08/N3185+J3185,IF(U:U="口行5",0.13/N3185+J3185,IF(U:U="口行7",0.13/N3185+J3185,IF(U:U="口行10",0.18/N3185+J3185,IF(U:U="农发1",0.09/N3185+J3185,IF(U:U="农发2",0.09/N3185+J3185,IF(U:U="农发3",0.09/N3185+J3185,IF(U:U="农发5",0.14/N3185+J3185,IF(U:U="农发7",0.19/N3185+J3185,IF(U:U="农发10",0.19/N3185+J3185,IF(U:U="农发20",0.24/N3185+J3185,IF(U:U="国债1",0.05/N3185+J3185,IF(U:U="国债2",0.05/N3185+J3185,IF(U:U="国债3",0.05/N3185+J3185,IF(U:U="国开0",0,IF(U:U="农发0",0,IF(U:U="国债0",0,IF(U:U="口行0",0,0.1/N3185+J3185)))))))))))))))))))))))))</f>
        <v>3.2000761539934879</v>
      </c>
      <c r="Q3185" s="87">
        <v>3.2450000000000001</v>
      </c>
      <c r="R3185" s="88">
        <f>(P3185-O3185)*100</f>
        <v>-3.9923846006512331</v>
      </c>
      <c r="S3185" s="88">
        <f>(P3185-Q3185)*100</f>
        <v>-4.4923846006512225</v>
      </c>
      <c r="U3185" s="1" t="str">
        <f>IF(I:I="国家开发银行","国开",IF(I:I="中国进出口银行","口行",IF(I:I="中国农业发展银行","农发","国债")))&amp;IF(G:G&lt;1,"0",G3185)</f>
        <v>农发3</v>
      </c>
    </row>
    <row r="3186" spans="1:21" ht="15.95" hidden="1" customHeight="1" x14ac:dyDescent="0.25">
      <c r="A3186" s="123" t="s">
        <v>6533</v>
      </c>
      <c r="B3186" s="35" t="s">
        <v>6689</v>
      </c>
      <c r="C3186" s="35" t="s">
        <v>6690</v>
      </c>
      <c r="D3186" s="39">
        <v>44130</v>
      </c>
      <c r="E3186" s="39">
        <v>44132</v>
      </c>
      <c r="F3186" s="40">
        <v>70</v>
      </c>
      <c r="G3186" s="30">
        <v>5</v>
      </c>
      <c r="H3186" s="29" t="s">
        <v>12</v>
      </c>
      <c r="I3186" s="29" t="s">
        <v>41</v>
      </c>
      <c r="J3186" s="30">
        <v>3.44</v>
      </c>
      <c r="K3186" s="30">
        <v>4.8099999999999996</v>
      </c>
      <c r="L3186" s="30">
        <v>0</v>
      </c>
      <c r="M3186" s="30">
        <v>1.04</v>
      </c>
      <c r="N3186" s="84">
        <f>[1]!b_anal_modidura_cnbd(A3186,D3186-3,1)</f>
        <v>4.4398</v>
      </c>
      <c r="O3186" s="85">
        <f>[1]!b_anal_yield_cnbd(A3186,D3186-3,1)</f>
        <v>3.4925000000000002</v>
      </c>
      <c r="P3186" s="86">
        <f>IF(U:U="国开1",0.09/N3186+J3186,IF(U:U="国开3",0.14/N3186+J3186,IF(U:U="国开5",0.24/N3186+J3186,IF(U:U="国开7",0.24/N3186+J3186,IF(U:U="国开10",0.29/N3186+J3186,IF(U:U="口行1",0.08/N3186+J3186,IF(U:U="口行2",0.08/N3186+J3186,IF(U:U="口行3",0.08/N3186+J3186,IF(U:U="口行5",0.13/N3186+J3186,IF(U:U="口行7",0.13/N3186+J3186,IF(U:U="口行10",0.18/N3186+J3186,IF(U:U="农发1",0.09/N3186+J3186,IF(U:U="农发2",0.09/N3186+J3186,IF(U:U="农发3",0.09/N3186+J3186,IF(U:U="农发5",0.14/N3186+J3186,IF(U:U="农发7",0.19/N3186+J3186,IF(U:U="农发10",0.19/N3186+J3186,IF(U:U="农发20",0.24/N3186+J3186,IF(U:U="国债1",0.05/N3186+J3186,IF(U:U="国债2",0.05/N3186+J3186,IF(U:U="国债3",0.05/N3186+J3186,IF(U:U="国开0",0,IF(U:U="农发0",0,IF(U:U="国债0",0,IF(U:U="口行0",0,0.1/N3186+J3186)))))))))))))))))))))))))</f>
        <v>3.4715329519347717</v>
      </c>
      <c r="Q3186" s="87">
        <v>3.5049999999999999</v>
      </c>
      <c r="R3186" s="88">
        <f>(P3186-O3186)*100</f>
        <v>-2.0967048065228422</v>
      </c>
      <c r="S3186" s="88">
        <f>(P3186-Q3186)*100</f>
        <v>-3.3467048065228155</v>
      </c>
      <c r="U3186" s="1" t="str">
        <f>IF(I:I="国家开发银行","国开",IF(I:I="中国进出口银行","口行",IF(I:I="中国农业发展银行","农发","国债")))&amp;IF(G:G&lt;1,"0",G3186)</f>
        <v>农发5</v>
      </c>
    </row>
    <row r="3187" spans="1:21" ht="15.95" hidden="1" customHeight="1" x14ac:dyDescent="0.25">
      <c r="A3187" s="123" t="s">
        <v>6178</v>
      </c>
      <c r="B3187" s="35" t="s">
        <v>6691</v>
      </c>
      <c r="C3187" s="35" t="s">
        <v>6692</v>
      </c>
      <c r="D3187" s="39">
        <v>44131</v>
      </c>
      <c r="E3187" s="39">
        <v>44134</v>
      </c>
      <c r="F3187" s="40">
        <v>68</v>
      </c>
      <c r="G3187" s="30">
        <v>3</v>
      </c>
      <c r="H3187" s="29" t="s">
        <v>12</v>
      </c>
      <c r="I3187" s="29" t="s">
        <v>15</v>
      </c>
      <c r="J3187" s="30">
        <v>3.1808000000000001</v>
      </c>
      <c r="K3187" s="30">
        <v>6.8</v>
      </c>
      <c r="L3187" s="30">
        <v>0</v>
      </c>
      <c r="M3187" s="30">
        <v>194</v>
      </c>
      <c r="N3187" s="84">
        <f>[1]!b_anal_modidura_cnbd(A3187,D3187-1,1)</f>
        <v>2.6093999999999999</v>
      </c>
      <c r="O3187" s="85">
        <f>[1]!b_anal_yield_cnbd(A3187,D3187-1,1)</f>
        <v>3.24</v>
      </c>
      <c r="P3187" s="86">
        <f>IF(U:U="国开1",0.09/N3187+J3187,IF(U:U="国开3",0.14/N3187+J3187,IF(U:U="国开5",0.24/N3187+J3187,IF(U:U="国开7",0.24/N3187+J3187,IF(U:U="国开10",0.29/N3187+J3187,IF(U:U="口行1",0.08/N3187+J3187,IF(U:U="口行2",0.08/N3187+J3187,IF(U:U="口行3",0.08/N3187+J3187,IF(U:U="口行5",0.13/N3187+J3187,IF(U:U="口行7",0.13/N3187+J3187,IF(U:U="口行10",0.18/N3187+J3187,IF(U:U="农发1",0.09/N3187+J3187,IF(U:U="农发2",0.09/N3187+J3187,IF(U:U="农发3",0.09/N3187+J3187,IF(U:U="农发5",0.14/N3187+J3187,IF(U:U="农发7",0.19/N3187+J3187,IF(U:U="农发10",0.19/N3187+J3187,IF(U:U="农发20",0.24/N3187+J3187,IF(U:U="国债1",0.05/N3187+J3187,IF(U:U="国债2",0.05/N3187+J3187,IF(U:U="国债3",0.05/N3187+J3187,IF(U:U="国开0",0,IF(U:U="农发0",0,IF(U:U="国债0",0,IF(U:U="口行0",0,0.1/N3187+J3187)))))))))))))))))))))))))</f>
        <v>3.2344521805779105</v>
      </c>
      <c r="Q3187" s="87">
        <v>3.2450000000000001</v>
      </c>
      <c r="R3187" s="88">
        <f t="shared" ref="R3187:R3193" si="200">(P3187-O3187)*100</f>
        <v>-0.55478194220897059</v>
      </c>
      <c r="S3187" s="88">
        <f t="shared" ref="S3187:S3193" si="201">(P3187-Q3187)*100</f>
        <v>-1.0547819422089599</v>
      </c>
      <c r="U3187" s="1" t="str">
        <f>IF(I:I="国家开发银行","国开",IF(I:I="中国进出口银行","口行",IF(I:I="中国农业发展银行","农发","国债")))&amp;IF(G:G&lt;1,"0",G3187)</f>
        <v>国开3</v>
      </c>
    </row>
    <row r="3188" spans="1:21" ht="15.95" hidden="1" customHeight="1" x14ac:dyDescent="0.25">
      <c r="A3188" s="123" t="s">
        <v>1284</v>
      </c>
      <c r="B3188" s="35" t="s">
        <v>6693</v>
      </c>
      <c r="C3188" s="35" t="s">
        <v>6694</v>
      </c>
      <c r="D3188" s="39">
        <v>44131</v>
      </c>
      <c r="E3188" s="39">
        <v>44134</v>
      </c>
      <c r="F3188" s="40">
        <v>80</v>
      </c>
      <c r="G3188" s="30">
        <v>5</v>
      </c>
      <c r="H3188" s="29" t="s">
        <v>12</v>
      </c>
      <c r="I3188" s="29" t="s">
        <v>15</v>
      </c>
      <c r="J3188" s="30">
        <v>3.3813</v>
      </c>
      <c r="K3188" s="30">
        <v>6.59</v>
      </c>
      <c r="L3188" s="30">
        <v>0</v>
      </c>
      <c r="M3188" s="30">
        <v>1.75</v>
      </c>
      <c r="N3188" s="84">
        <f>[1]!b_anal_modidura_cnbd(A3188,D3188-1,1)</f>
        <v>4.2534999999999998</v>
      </c>
      <c r="O3188" s="85">
        <f>[1]!b_anal_yield_cnbd(A3188,D3188-1,1)</f>
        <v>3.47</v>
      </c>
      <c r="P3188" s="86">
        <f>IF(U:U="国开1",0.09/N3188+J3188,IF(U:U="国开3",0.14/N3188+J3188,IF(U:U="国开5",0.24/N3188+J3188,IF(U:U="国开7",0.24/N3188+J3188,IF(U:U="国开10",0.29/N3188+J3188,IF(U:U="口行1",0.08/N3188+J3188,IF(U:U="口行2",0.08/N3188+J3188,IF(U:U="口行3",0.08/N3188+J3188,IF(U:U="口行5",0.13/N3188+J3188,IF(U:U="口行7",0.13/N3188+J3188,IF(U:U="口行10",0.18/N3188+J3188,IF(U:U="农发1",0.09/N3188+J3188,IF(U:U="农发2",0.09/N3188+J3188,IF(U:U="农发3",0.09/N3188+J3188,IF(U:U="农发5",0.14/N3188+J3188,IF(U:U="农发7",0.19/N3188+J3188,IF(U:U="农发10",0.19/N3188+J3188,IF(U:U="农发20",0.24/N3188+J3188,IF(U:U="国债1",0.05/N3188+J3188,IF(U:U="国债2",0.05/N3188+J3188,IF(U:U="国债3",0.05/N3188+J3188,IF(U:U="国开0",0,IF(U:U="农发0",0,IF(U:U="国债0",0,IF(U:U="口行0",0,0.1/N3188+J3188)))))))))))))))))))))))))</f>
        <v>3.4377241213118608</v>
      </c>
      <c r="Q3188" s="87">
        <v>3.4624999999999999</v>
      </c>
      <c r="R3188" s="88">
        <f t="shared" si="200"/>
        <v>-3.2275878688139414</v>
      </c>
      <c r="S3188" s="88">
        <f t="shared" si="201"/>
        <v>-2.477587868813913</v>
      </c>
      <c r="U3188" s="1" t="str">
        <f>IF(I:I="国家开发银行","国开",IF(I:I="中国进出口银行","口行",IF(I:I="中国农业发展银行","农发","国债")))&amp;IF(G:G&lt;1,"0",G3188)</f>
        <v>国开5</v>
      </c>
    </row>
    <row r="3189" spans="1:21" ht="15.95" hidden="1" customHeight="1" x14ac:dyDescent="0.25">
      <c r="A3189" s="123" t="s">
        <v>1256</v>
      </c>
      <c r="B3189" s="35" t="s">
        <v>6695</v>
      </c>
      <c r="C3189" s="35" t="s">
        <v>6696</v>
      </c>
      <c r="D3189" s="39">
        <v>44131</v>
      </c>
      <c r="E3189" s="39">
        <v>44134</v>
      </c>
      <c r="F3189" s="40">
        <v>31</v>
      </c>
      <c r="G3189" s="30">
        <v>7</v>
      </c>
      <c r="H3189" s="29" t="s">
        <v>12</v>
      </c>
      <c r="I3189" s="29" t="s">
        <v>15</v>
      </c>
      <c r="J3189" s="30">
        <v>3.5550000000000002</v>
      </c>
      <c r="K3189" s="30">
        <v>7.88</v>
      </c>
      <c r="L3189" s="30">
        <v>0</v>
      </c>
      <c r="M3189" s="30">
        <v>1.7</v>
      </c>
      <c r="N3189" s="84">
        <f>[1]!b_anal_modidura_cnbd(A3189,D3189-1,1)</f>
        <v>5.8345000000000002</v>
      </c>
      <c r="O3189" s="85">
        <f>[1]!b_anal_yield_cnbd(A3189,D3189-1,1)</f>
        <v>3.63</v>
      </c>
      <c r="P3189" s="86">
        <f>IF(U:U="国开1",0.09/N3189+J3189,IF(U:U="国开3",0.14/N3189+J3189,IF(U:U="国开5",0.24/N3189+J3189,IF(U:U="国开7",0.24/N3189+J3189,IF(U:U="国开10",0.29/N3189+J3189,IF(U:U="口行1",0.08/N3189+J3189,IF(U:U="口行2",0.08/N3189+J3189,IF(U:U="口行3",0.08/N3189+J3189,IF(U:U="口行5",0.13/N3189+J3189,IF(U:U="口行7",0.13/N3189+J3189,IF(U:U="口行10",0.18/N3189+J3189,IF(U:U="农发1",0.09/N3189+J3189,IF(U:U="农发2",0.09/N3189+J3189,IF(U:U="农发3",0.09/N3189+J3189,IF(U:U="农发5",0.14/N3189+J3189,IF(U:U="农发7",0.19/N3189+J3189,IF(U:U="农发10",0.19/N3189+J3189,IF(U:U="农发20",0.24/N3189+J3189,IF(U:U="国债1",0.05/N3189+J3189,IF(U:U="国债2",0.05/N3189+J3189,IF(U:U="国债3",0.05/N3189+J3189,IF(U:U="国开0",0,IF(U:U="农发0",0,IF(U:U="国债0",0,IF(U:U="口行0",0,0.1/N3189+J3189)))))))))))))))))))))))))</f>
        <v>3.596134630216814</v>
      </c>
      <c r="Q3189" s="87">
        <v>3.63</v>
      </c>
      <c r="R3189" s="88">
        <f t="shared" si="200"/>
        <v>-3.3865369783185884</v>
      </c>
      <c r="S3189" s="88">
        <f t="shared" si="201"/>
        <v>-3.3865369783185884</v>
      </c>
      <c r="U3189" s="1" t="str">
        <f>IF(I:I="国家开发银行","国开",IF(I:I="中国进出口银行","口行",IF(I:I="中国农业发展银行","农发","国债")))&amp;IF(G:G&lt;1,"0",G3189)</f>
        <v>国开7</v>
      </c>
    </row>
    <row r="3190" spans="1:21" ht="15.95" hidden="1" customHeight="1" x14ac:dyDescent="0.25">
      <c r="A3190" s="123" t="s">
        <v>1438</v>
      </c>
      <c r="B3190" s="35" t="s">
        <v>6697</v>
      </c>
      <c r="C3190" s="35" t="s">
        <v>6698</v>
      </c>
      <c r="D3190" s="39">
        <v>44131</v>
      </c>
      <c r="E3190" s="39">
        <v>44134</v>
      </c>
      <c r="F3190" s="40">
        <v>25</v>
      </c>
      <c r="G3190" s="30">
        <v>20</v>
      </c>
      <c r="H3190" s="29" t="s">
        <v>12</v>
      </c>
      <c r="I3190" s="29" t="s">
        <v>15</v>
      </c>
      <c r="J3190" s="30">
        <v>3.9685000000000001</v>
      </c>
      <c r="K3190" s="30">
        <v>8.6999999999999993</v>
      </c>
      <c r="L3190" s="30">
        <v>0</v>
      </c>
      <c r="M3190" s="30">
        <v>12.13</v>
      </c>
      <c r="N3190" s="84">
        <f>[1]!b_anal_modidura_cnbd(A3190,D3190-1,1)</f>
        <v>13.4343</v>
      </c>
      <c r="O3190" s="85">
        <f>[1]!b_anal_yield_cnbd(A3190,D3190-1,1)</f>
        <v>4</v>
      </c>
      <c r="P3190" s="86">
        <f>IF(U:U="国开1",0.09/N3190+J3190,IF(U:U="国开3",0.14/N3190+J3190,IF(U:U="国开5",0.24/N3190+J3190,IF(U:U="国开7",0.24/N3190+J3190,IF(U:U="国开10",0.29/N3190+J3190,IF(U:U="口行1",0.08/N3190+J3190,IF(U:U="口行2",0.08/N3190+J3190,IF(U:U="口行3",0.08/N3190+J3190,IF(U:U="口行5",0.13/N3190+J3190,IF(U:U="口行7",0.13/N3190+J3190,IF(U:U="口行10",0.18/N3190+J3190,IF(U:U="农发1",0.09/N3190+J3190,IF(U:U="农发2",0.09/N3190+J3190,IF(U:U="农发3",0.09/N3190+J3190,IF(U:U="农发5",0.14/N3190+J3190,IF(U:U="农发7",0.19/N3190+J3190,IF(U:U="农发10",0.19/N3190+J3190,IF(U:U="农发20",0.24/N3190+J3190,IF(U:U="国债1",0.05/N3190+J3190,IF(U:U="国债2",0.05/N3190+J3190,IF(U:U="国债3",0.05/N3190+J3190,IF(U:U="国开0",0,IF(U:U="农发0",0,IF(U:U="国债0",0,IF(U:U="口行0",0,0.1/N3190+J3190)))))))))))))))))))))))))</f>
        <v>3.9759436330884381</v>
      </c>
      <c r="Q3190" s="87">
        <v>4</v>
      </c>
      <c r="R3190" s="88">
        <f t="shared" si="200"/>
        <v>-2.4056366911561877</v>
      </c>
      <c r="S3190" s="88">
        <f t="shared" si="201"/>
        <v>-2.4056366911561877</v>
      </c>
      <c r="U3190" s="1" t="str">
        <f>IF(I:I="国家开发银行","国开",IF(I:I="中国进出口银行","口行",IF(I:I="中国农业发展银行","农发","国债")))&amp;IF(G:G&lt;1,"0",G3190)</f>
        <v>国开20</v>
      </c>
    </row>
    <row r="3191" spans="1:21" ht="15.95" hidden="1" customHeight="1" x14ac:dyDescent="0.25">
      <c r="A3191" s="123" t="s">
        <v>6433</v>
      </c>
      <c r="B3191" s="35" t="s">
        <v>6699</v>
      </c>
      <c r="C3191" s="35" t="s">
        <v>6700</v>
      </c>
      <c r="D3191" s="39">
        <v>44131</v>
      </c>
      <c r="E3191" s="39">
        <v>44133</v>
      </c>
      <c r="F3191" s="40">
        <v>20</v>
      </c>
      <c r="G3191" s="30">
        <v>2</v>
      </c>
      <c r="H3191" s="29" t="s">
        <v>12</v>
      </c>
      <c r="I3191" s="29" t="s">
        <v>41</v>
      </c>
      <c r="J3191" s="30">
        <v>3.0880000000000001</v>
      </c>
      <c r="K3191" s="30">
        <v>5.97</v>
      </c>
      <c r="L3191" s="30">
        <v>0</v>
      </c>
      <c r="M3191" s="30">
        <v>1.06</v>
      </c>
      <c r="N3191" s="84">
        <f>[1]!b_anal_modidura_cnbd(A3191,D3191-1,1)</f>
        <v>1.7863</v>
      </c>
      <c r="O3191" s="85">
        <f>[1]!b_anal_yield_cnbd(A3191,D3191-1,1)</f>
        <v>3.15</v>
      </c>
      <c r="P3191" s="86">
        <f>IF(U:U="国开1",0.09/N3191+J3191,IF(U:U="国开3",0.14/N3191+J3191,IF(U:U="国开5",0.24/N3191+J3191,IF(U:U="国开7",0.24/N3191+J3191,IF(U:U="国开10",0.29/N3191+J3191,IF(U:U="口行1",0.08/N3191+J3191,IF(U:U="口行2",0.08/N3191+J3191,IF(U:U="口行3",0.08/N3191+J3191,IF(U:U="口行5",0.13/N3191+J3191,IF(U:U="口行7",0.13/N3191+J3191,IF(U:U="口行10",0.18/N3191+J3191,IF(U:U="农发1",0.09/N3191+J3191,IF(U:U="农发2",0.09/N3191+J3191,IF(U:U="农发3",0.09/N3191+J3191,IF(U:U="农发5",0.14/N3191+J3191,IF(U:U="农发7",0.19/N3191+J3191,IF(U:U="农发10",0.19/N3191+J3191,IF(U:U="农发20",0.24/N3191+J3191,IF(U:U="国债1",0.05/N3191+J3191,IF(U:U="国债2",0.05/N3191+J3191,IF(U:U="国债3",0.05/N3191+J3191,IF(U:U="国开0",0,IF(U:U="农发0",0,IF(U:U="国债0",0,IF(U:U="口行0",0,0.1/N3191+J3191)))))))))))))))))))))))))</f>
        <v>3.1383834742204559</v>
      </c>
      <c r="Q3191" s="87">
        <v>3.15</v>
      </c>
      <c r="R3191" s="88">
        <f t="shared" si="200"/>
        <v>-1.1616525779543974</v>
      </c>
      <c r="S3191" s="88">
        <f t="shared" si="201"/>
        <v>-1.1616525779543974</v>
      </c>
      <c r="U3191" s="1" t="str">
        <f>IF(I:I="国家开发银行","国开",IF(I:I="中国进出口银行","口行",IF(I:I="中国农业发展银行","农发","国债")))&amp;IF(G:G&lt;1,"0",G3191)</f>
        <v>农发2</v>
      </c>
    </row>
    <row r="3192" spans="1:21" ht="15.95" hidden="1" customHeight="1" x14ac:dyDescent="0.25">
      <c r="A3192" s="123" t="s">
        <v>1145</v>
      </c>
      <c r="B3192" s="35" t="s">
        <v>6701</v>
      </c>
      <c r="C3192" s="35" t="s">
        <v>6702</v>
      </c>
      <c r="D3192" s="39">
        <v>44131</v>
      </c>
      <c r="E3192" s="39">
        <v>44133</v>
      </c>
      <c r="F3192" s="40">
        <v>30</v>
      </c>
      <c r="G3192" s="30">
        <v>7</v>
      </c>
      <c r="H3192" s="29" t="s">
        <v>12</v>
      </c>
      <c r="I3192" s="29" t="s">
        <v>41</v>
      </c>
      <c r="J3192" s="30">
        <v>3.6181000000000001</v>
      </c>
      <c r="K3192" s="30">
        <v>4.53</v>
      </c>
      <c r="L3192" s="30">
        <v>0</v>
      </c>
      <c r="M3192" s="30">
        <v>2.71</v>
      </c>
      <c r="N3192" s="84">
        <f>[1]!b_anal_modidura_cnbd(A3192,D3192-1,1)</f>
        <v>5.758</v>
      </c>
      <c r="O3192" s="85">
        <f>[1]!b_anal_yield_cnbd(A3192,D3192-1,1)</f>
        <v>3.7</v>
      </c>
      <c r="P3192" s="86">
        <f>IF(U:U="国开1",0.09/N3192+J3192,IF(U:U="国开3",0.14/N3192+J3192,IF(U:U="国开5",0.24/N3192+J3192,IF(U:U="国开7",0.24/N3192+J3192,IF(U:U="国开10",0.29/N3192+J3192,IF(U:U="口行1",0.08/N3192+J3192,IF(U:U="口行2",0.08/N3192+J3192,IF(U:U="口行3",0.08/N3192+J3192,IF(U:U="口行5",0.13/N3192+J3192,IF(U:U="口行7",0.13/N3192+J3192,IF(U:U="口行10",0.18/N3192+J3192,IF(U:U="农发1",0.09/N3192+J3192,IF(U:U="农发2",0.09/N3192+J3192,IF(U:U="农发3",0.09/N3192+J3192,IF(U:U="农发5",0.14/N3192+J3192,IF(U:U="农发7",0.19/N3192+J3192,IF(U:U="农发10",0.19/N3192+J3192,IF(U:U="农发20",0.24/N3192+J3192,IF(U:U="国债1",0.05/N3192+J3192,IF(U:U="国债2",0.05/N3192+J3192,IF(U:U="国债3",0.05/N3192+J3192,IF(U:U="国开0",0,IF(U:U="农发0",0,IF(U:U="国债0",0,IF(U:U="口行0",0,0.1/N3192+J3192)))))))))))))))))))))))))</f>
        <v>3.6510975686002083</v>
      </c>
      <c r="Q3192" s="87">
        <v>3.6850000000000001</v>
      </c>
      <c r="R3192" s="88">
        <f t="shared" si="200"/>
        <v>-4.890243139979189</v>
      </c>
      <c r="S3192" s="88">
        <f t="shared" si="201"/>
        <v>-3.3902431399791766</v>
      </c>
      <c r="U3192" s="1" t="str">
        <f>IF(I:I="国家开发银行","国开",IF(I:I="中国进出口银行","口行",IF(I:I="中国农业发展银行","农发","国债")))&amp;IF(G:G&lt;1,"0",G3192)</f>
        <v>农发7</v>
      </c>
    </row>
    <row r="3193" spans="1:21" ht="15.95" hidden="1" customHeight="1" x14ac:dyDescent="0.25">
      <c r="A3193" s="123" t="s">
        <v>1318</v>
      </c>
      <c r="B3193" s="35" t="s">
        <v>6703</v>
      </c>
      <c r="C3193" s="35" t="s">
        <v>6704</v>
      </c>
      <c r="D3193" s="39">
        <v>44132</v>
      </c>
      <c r="E3193" s="39">
        <v>44133</v>
      </c>
      <c r="F3193" s="40">
        <v>550</v>
      </c>
      <c r="G3193" s="30">
        <v>1</v>
      </c>
      <c r="H3193" s="29" t="s">
        <v>266</v>
      </c>
      <c r="I3193" s="29" t="s">
        <v>31</v>
      </c>
      <c r="J3193" s="30">
        <v>2.6684000000000001</v>
      </c>
      <c r="K3193" s="30">
        <v>2.5299999999999998</v>
      </c>
      <c r="L3193" s="30">
        <v>2.7178</v>
      </c>
      <c r="M3193" s="30">
        <v>1.86</v>
      </c>
      <c r="N3193" s="84">
        <f>[1]!b_anal_modidura_cnbd(A3193,D3193-1,1)</f>
        <v>0.70450000000000002</v>
      </c>
      <c r="O3193" s="85">
        <f>[1]!b_anal_yield_cnbd(A3193,D3193-1,1)</f>
        <v>2.6326999999999998</v>
      </c>
      <c r="P3193" s="86">
        <v>2.7178</v>
      </c>
      <c r="Q3193" s="87">
        <v>2.67</v>
      </c>
      <c r="R3193" s="88">
        <f t="shared" si="200"/>
        <v>8.5100000000000176</v>
      </c>
      <c r="S3193" s="88">
        <f t="shared" si="201"/>
        <v>4.7800000000000065</v>
      </c>
      <c r="U3193" s="1" t="str">
        <f>IF(I:I="国家开发银行","国开",IF(I:I="中国进出口银行","口行",IF(I:I="中国农业发展银行","农发","国债")))&amp;IF(G:G&lt;1,"0",G3193)</f>
        <v>国债1</v>
      </c>
    </row>
    <row r="3194" spans="1:21" ht="15.95" hidden="1" customHeight="1" x14ac:dyDescent="0.25">
      <c r="A3194" s="123" t="s">
        <v>753</v>
      </c>
      <c r="B3194" s="35" t="s">
        <v>6705</v>
      </c>
      <c r="C3194" s="35" t="s">
        <v>6706</v>
      </c>
      <c r="D3194" s="39">
        <v>44132</v>
      </c>
      <c r="E3194" s="39">
        <v>44133</v>
      </c>
      <c r="F3194" s="40">
        <v>590</v>
      </c>
      <c r="G3194" s="30">
        <v>10</v>
      </c>
      <c r="H3194" s="29" t="s">
        <v>12</v>
      </c>
      <c r="I3194" s="29" t="s">
        <v>31</v>
      </c>
      <c r="J3194" s="30">
        <v>3.1395</v>
      </c>
      <c r="K3194" s="30">
        <v>2.97</v>
      </c>
      <c r="L3194" s="30">
        <v>3.1657999999999999</v>
      </c>
      <c r="M3194" s="30">
        <v>8.81</v>
      </c>
      <c r="N3194" s="84">
        <f>[1]!b_anal_modidura_cnbd(A3194,D3194-1,1)</f>
        <v>8.2429000000000006</v>
      </c>
      <c r="O3194" s="85">
        <f>[1]!b_anal_yield_cnbd(A3194,D3194-1,1)</f>
        <v>3.1549</v>
      </c>
      <c r="P3194" s="86">
        <v>3.1779000000000002</v>
      </c>
      <c r="Q3194" s="87">
        <v>3.16</v>
      </c>
      <c r="R3194" s="88">
        <f t="shared" ref="R3194:R3217" si="202">(P3194-O3194)*100</f>
        <v>2.3000000000000131</v>
      </c>
      <c r="S3194" s="88">
        <f t="shared" ref="S3194:S3217" si="203">(P3194-Q3194)*100</f>
        <v>1.7900000000000027</v>
      </c>
      <c r="U3194" s="1" t="str">
        <f>IF(I:I="国家开发银行","国开",IF(I:I="中国进出口银行","口行",IF(I:I="中国农业发展银行","农发","国债")))&amp;IF(G:G&lt;1,"0",G3194)</f>
        <v>国债10</v>
      </c>
    </row>
    <row r="3195" spans="1:21" ht="15.95" hidden="1" customHeight="1" x14ac:dyDescent="0.25">
      <c r="A3195" s="123" t="s">
        <v>6655</v>
      </c>
      <c r="B3195" s="35" t="s">
        <v>6707</v>
      </c>
      <c r="C3195" s="35" t="s">
        <v>6708</v>
      </c>
      <c r="D3195" s="39">
        <v>44132</v>
      </c>
      <c r="E3195" s="39">
        <v>44137</v>
      </c>
      <c r="F3195" s="40">
        <v>20</v>
      </c>
      <c r="G3195" s="30">
        <v>1</v>
      </c>
      <c r="H3195" s="29" t="s">
        <v>266</v>
      </c>
      <c r="I3195" s="29" t="s">
        <v>41</v>
      </c>
      <c r="J3195" s="30">
        <v>2.6800999999999999</v>
      </c>
      <c r="K3195" s="30">
        <v>7.02</v>
      </c>
      <c r="L3195" s="30">
        <v>0</v>
      </c>
      <c r="M3195" s="30">
        <v>12.5</v>
      </c>
      <c r="N3195" s="84">
        <f>[1]!b_anal_modidura_cnbd(A3195,D3195-1,1)</f>
        <v>0.9698</v>
      </c>
      <c r="O3195" s="85">
        <f>[1]!b_anal_yield_cnbd(A3195,D3195-1,1)</f>
        <v>2.84</v>
      </c>
      <c r="P3195" s="86">
        <f>IF(U:U="国开1",0.09/N3195+J3195,IF(U:U="国开3",0.14/N3195+J3195,IF(U:U="国开5",0.24/N3195+J3195,IF(U:U="国开7",0.24/N3195+J3195,IF(U:U="国开10",0.29/N3195+J3195,IF(U:U="口行1",0.08/N3195+J3195,IF(U:U="口行2",0.08/N3195+J3195,IF(U:U="口行3",0.08/N3195+J3195,IF(U:U="口行5",0.13/N3195+J3195,IF(U:U="口行7",0.13/N3195+J3195,IF(U:U="口行10",0.18/N3195+J3195,IF(U:U="农发1",0.09/N3195+J3195,IF(U:U="农发2",0.09/N3195+J3195,IF(U:U="农发3",0.09/N3195+J3195,IF(U:U="农发5",0.14/N3195+J3195,IF(U:U="农发7",0.19/N3195+J3195,IF(U:U="农发10",0.19/N3195+J3195,IF(U:U="农发20",0.24/N3195+J3195,IF(U:U="国债1",0.05/N3195+J3195,IF(U:U="国债2",0.05/N3195+J3195,IF(U:U="国债3",0.05/N3195+J3195,IF(U:U="国开0",0,IF(U:U="农发0",0,IF(U:U="国债0",0,IF(U:U="口行0",0,0.1/N3195+J3195)))))))))))))))))))))))))</f>
        <v>2.7729026397195295</v>
      </c>
      <c r="Q3195" s="87">
        <v>2.83</v>
      </c>
      <c r="R3195" s="88">
        <f t="shared" si="202"/>
        <v>-6.7097360280470308</v>
      </c>
      <c r="S3195" s="88">
        <f t="shared" si="203"/>
        <v>-5.7097360280470522</v>
      </c>
      <c r="U3195" s="1" t="str">
        <f>IF(I:I="国家开发银行","国开",IF(I:I="中国进出口银行","口行",IF(I:I="中国农业发展银行","农发","国债")))&amp;IF(G:G&lt;1,"0",G3195)</f>
        <v>农发1</v>
      </c>
    </row>
    <row r="3196" spans="1:21" ht="15.95" hidden="1" customHeight="1" x14ac:dyDescent="0.25">
      <c r="A3196" s="123" t="s">
        <v>1425</v>
      </c>
      <c r="B3196" s="35" t="s">
        <v>6709</v>
      </c>
      <c r="C3196" s="35" t="s">
        <v>6710</v>
      </c>
      <c r="D3196" s="39">
        <v>44132</v>
      </c>
      <c r="E3196" s="39">
        <v>44137</v>
      </c>
      <c r="F3196" s="40">
        <v>40</v>
      </c>
      <c r="G3196" s="30">
        <v>10</v>
      </c>
      <c r="H3196" s="29" t="s">
        <v>12</v>
      </c>
      <c r="I3196" s="29" t="s">
        <v>41</v>
      </c>
      <c r="J3196" s="30">
        <v>3.4243000000000001</v>
      </c>
      <c r="K3196" s="30">
        <v>4.09</v>
      </c>
      <c r="L3196" s="30">
        <v>0</v>
      </c>
      <c r="M3196" s="30">
        <v>1.32</v>
      </c>
      <c r="N3196" s="84">
        <f>[1]!b_anal_modidura_cnbd(A3196,D3196-1,1)</f>
        <v>4.5731000000000002</v>
      </c>
      <c r="O3196" s="85">
        <f>[1]!b_anal_yield_cnbd(A3196,D3196-1,1)</f>
        <v>3.4289000000000001</v>
      </c>
      <c r="P3196" s="86">
        <f>IF(U:U="国开1",0.09/N3196+J3196,IF(U:U="国开3",0.14/N3196+J3196,IF(U:U="国开5",0.24/N3196+J3196,IF(U:U="国开7",0.24/N3196+J3196,IF(U:U="国开10",0.29/N3196+J3196,IF(U:U="口行1",0.08/N3196+J3196,IF(U:U="口行2",0.08/N3196+J3196,IF(U:U="口行3",0.08/N3196+J3196,IF(U:U="口行5",0.13/N3196+J3196,IF(U:U="口行7",0.13/N3196+J3196,IF(U:U="口行10",0.18/N3196+J3196,IF(U:U="农发1",0.09/N3196+J3196,IF(U:U="农发2",0.09/N3196+J3196,IF(U:U="农发3",0.09/N3196+J3196,IF(U:U="农发5",0.14/N3196+J3196,IF(U:U="农发7",0.19/N3196+J3196,IF(U:U="农发10",0.19/N3196+J3196,IF(U:U="农发20",0.24/N3196+J3196,IF(U:U="国债1",0.05/N3196+J3196,IF(U:U="国债2",0.05/N3196+J3196,IF(U:U="国债3",0.05/N3196+J3196,IF(U:U="国开0",0,IF(U:U="农发0",0,IF(U:U="国债0",0,IF(U:U="口行0",0,0.1/N3196+J3196)))))))))))))))))))))))))</f>
        <v>3.4658473092650501</v>
      </c>
      <c r="Q3196" s="87">
        <v>3.46</v>
      </c>
      <c r="R3196" s="88">
        <f t="shared" si="202"/>
        <v>3.6947309265050077</v>
      </c>
      <c r="S3196" s="88">
        <f t="shared" si="203"/>
        <v>0.58473092650501712</v>
      </c>
      <c r="U3196" s="1" t="str">
        <f>IF(I:I="国家开发银行","国开",IF(I:I="中国进出口银行","口行",IF(I:I="中国农业发展银行","农发","国债")))&amp;IF(G:G&lt;1,"0",G3196)</f>
        <v>农发10</v>
      </c>
    </row>
    <row r="3197" spans="1:21" ht="15.95" hidden="1" customHeight="1" x14ac:dyDescent="0.25">
      <c r="A3197" s="123" t="s">
        <v>6657</v>
      </c>
      <c r="B3197" s="35" t="s">
        <v>6711</v>
      </c>
      <c r="C3197" s="35" t="s">
        <v>6712</v>
      </c>
      <c r="D3197" s="39">
        <v>44132</v>
      </c>
      <c r="E3197" s="39">
        <v>44137</v>
      </c>
      <c r="F3197" s="40">
        <v>90</v>
      </c>
      <c r="G3197" s="30">
        <v>10</v>
      </c>
      <c r="H3197" s="29" t="s">
        <v>12</v>
      </c>
      <c r="I3197" s="29" t="s">
        <v>41</v>
      </c>
      <c r="J3197" s="30">
        <v>3.7547999999999999</v>
      </c>
      <c r="K3197" s="30">
        <v>4.08</v>
      </c>
      <c r="L3197" s="30">
        <v>0</v>
      </c>
      <c r="M3197" s="30">
        <v>1.18</v>
      </c>
      <c r="N3197" s="84">
        <f>[1]!b_anal_modidura_cnbd(A3197,D3197-1,1)</f>
        <v>8.1936999999999998</v>
      </c>
      <c r="O3197" s="85">
        <f>[1]!b_anal_yield_cnbd(A3197,D3197-1,1)</f>
        <v>3.79</v>
      </c>
      <c r="P3197" s="86">
        <f>IF(U:U="国开1",0.09/N3197+J3197,IF(U:U="国开3",0.14/N3197+J3197,IF(U:U="国开5",0.24/N3197+J3197,IF(U:U="国开7",0.24/N3197+J3197,IF(U:U="国开10",0.29/N3197+J3197,IF(U:U="口行1",0.08/N3197+J3197,IF(U:U="口行2",0.08/N3197+J3197,IF(U:U="口行3",0.08/N3197+J3197,IF(U:U="口行5",0.13/N3197+J3197,IF(U:U="口行7",0.13/N3197+J3197,IF(U:U="口行10",0.18/N3197+J3197,IF(U:U="农发1",0.09/N3197+J3197,IF(U:U="农发2",0.09/N3197+J3197,IF(U:U="农发3",0.09/N3197+J3197,IF(U:U="农发5",0.14/N3197+J3197,IF(U:U="农发7",0.19/N3197+J3197,IF(U:U="农发10",0.19/N3197+J3197,IF(U:U="农发20",0.24/N3197+J3197,IF(U:U="国债1",0.05/N3197+J3197,IF(U:U="国债2",0.05/N3197+J3197,IF(U:U="国债3",0.05/N3197+J3197,IF(U:U="国开0",0,IF(U:U="农发0",0,IF(U:U="国债0",0,IF(U:U="口行0",0,0.1/N3197+J3197)))))))))))))))))))))))))</f>
        <v>3.7779885472985342</v>
      </c>
      <c r="Q3197" s="87">
        <v>3.79</v>
      </c>
      <c r="R3197" s="88">
        <f t="shared" si="202"/>
        <v>-1.2011452701465863</v>
      </c>
      <c r="S3197" s="88">
        <f t="shared" si="203"/>
        <v>-1.2011452701465863</v>
      </c>
      <c r="U3197" s="1" t="str">
        <f>IF(I:I="国家开发银行","国开",IF(I:I="中国进出口银行","口行",IF(I:I="中国农业发展银行","农发","国债")))&amp;IF(G:G&lt;1,"0",G3197)</f>
        <v>农发10</v>
      </c>
    </row>
    <row r="3198" spans="1:21" ht="15.95" hidden="1" customHeight="1" x14ac:dyDescent="0.25">
      <c r="A3198" s="123" t="s">
        <v>6398</v>
      </c>
      <c r="B3198" s="35" t="s">
        <v>6713</v>
      </c>
      <c r="C3198" s="35" t="s">
        <v>6714</v>
      </c>
      <c r="D3198" s="39">
        <v>44133</v>
      </c>
      <c r="E3198" s="39">
        <v>44134</v>
      </c>
      <c r="F3198" s="40">
        <v>50</v>
      </c>
      <c r="G3198" s="30">
        <v>3</v>
      </c>
      <c r="H3198" s="29" t="s">
        <v>12</v>
      </c>
      <c r="I3198" s="29" t="s">
        <v>22</v>
      </c>
      <c r="J3198" s="30">
        <v>3.2189000000000001</v>
      </c>
      <c r="K3198" s="30">
        <v>5.22</v>
      </c>
      <c r="L3198" s="30">
        <v>0</v>
      </c>
      <c r="M3198" s="30">
        <v>3.52</v>
      </c>
      <c r="N3198" s="84">
        <f>[1]!b_anal_modidura_cnbd(A3198,D3198-1,1)</f>
        <v>2.6695000000000002</v>
      </c>
      <c r="O3198" s="85">
        <f>[1]!b_anal_yield_cnbd(A3198,D3198-1,1)</f>
        <v>3.25</v>
      </c>
      <c r="P3198" s="86">
        <f>IF(U:U="国开1",0.09/N3198+J3198,IF(U:U="国开3",0.14/N3198+J3198,IF(U:U="国开5",0.24/N3198+J3198,IF(U:U="国开7",0.24/N3198+J3198,IF(U:U="国开10",0.29/N3198+J3198,IF(U:U="口行1",0.08/N3198+J3198,IF(U:U="口行2",0.08/N3198+J3198,IF(U:U="口行3",0.08/N3198+J3198,IF(U:U="口行5",0.13/N3198+J3198,IF(U:U="口行7",0.13/N3198+J3198,IF(U:U="口行10",0.18/N3198+J3198,IF(U:U="农发1",0.09/N3198+J3198,IF(U:U="农发2",0.09/N3198+J3198,IF(U:U="农发3",0.09/N3198+J3198,IF(U:U="农发5",0.14/N3198+J3198,IF(U:U="农发7",0.19/N3198+J3198,IF(U:U="农发10",0.19/N3198+J3198,IF(U:U="农发20",0.24/N3198+J3198,IF(U:U="国债1",0.05/N3198+J3198,IF(U:U="国债2",0.05/N3198+J3198,IF(U:U="国债3",0.05/N3198+J3198,IF(U:U="国开0",0,IF(U:U="农发0",0,IF(U:U="国债0",0,IF(U:U="口行0",0,0.1/N3198+J3198)))))))))))))))))))))))))</f>
        <v>3.2488681588312418</v>
      </c>
      <c r="Q3198" s="87">
        <v>3.25</v>
      </c>
      <c r="R3198" s="88">
        <f t="shared" si="202"/>
        <v>-0.11318411687581964</v>
      </c>
      <c r="S3198" s="88">
        <f t="shared" si="203"/>
        <v>-0.11318411687581964</v>
      </c>
      <c r="U3198" s="1" t="str">
        <f>IF(I:I="国家开发银行","国开",IF(I:I="中国进出口银行","口行",IF(I:I="中国农业发展银行","农发","国债")))&amp;IF(G:G&lt;1,"0",G3198)</f>
        <v>口行3</v>
      </c>
    </row>
    <row r="3199" spans="1:21" ht="15.95" hidden="1" customHeight="1" x14ac:dyDescent="0.25">
      <c r="A3199" s="123" t="s">
        <v>6661</v>
      </c>
      <c r="B3199" s="35" t="s">
        <v>6715</v>
      </c>
      <c r="C3199" s="35" t="s">
        <v>6716</v>
      </c>
      <c r="D3199" s="39">
        <v>44133</v>
      </c>
      <c r="E3199" s="39">
        <v>44134</v>
      </c>
      <c r="F3199" s="40">
        <v>60</v>
      </c>
      <c r="G3199" s="30">
        <v>5</v>
      </c>
      <c r="H3199" s="29" t="s">
        <v>12</v>
      </c>
      <c r="I3199" s="29" t="s">
        <v>22</v>
      </c>
      <c r="J3199" s="30">
        <v>3.4022000000000001</v>
      </c>
      <c r="K3199" s="30">
        <v>5.47</v>
      </c>
      <c r="L3199" s="30">
        <v>0</v>
      </c>
      <c r="M3199" s="30">
        <v>1.4</v>
      </c>
      <c r="N3199" s="84">
        <f>[1]!b_anal_modidura_cnbd(A3199,D3199-1,1)</f>
        <v>4.5091999999999999</v>
      </c>
      <c r="O3199" s="85">
        <f>[1]!b_anal_yield_cnbd(A3199,D3199-1,1)</f>
        <v>3.46</v>
      </c>
      <c r="P3199" s="86">
        <f>IF(U:U="国开1",0.09/N3199+J3199,IF(U:U="国开3",0.14/N3199+J3199,IF(U:U="国开5",0.24/N3199+J3199,IF(U:U="国开7",0.24/N3199+J3199,IF(U:U="国开10",0.29/N3199+J3199,IF(U:U="口行1",0.08/N3199+J3199,IF(U:U="口行2",0.08/N3199+J3199,IF(U:U="口行3",0.08/N3199+J3199,IF(U:U="口行5",0.13/N3199+J3199,IF(U:U="口行7",0.13/N3199+J3199,IF(U:U="口行10",0.18/N3199+J3199,IF(U:U="农发1",0.09/N3199+J3199,IF(U:U="农发2",0.09/N3199+J3199,IF(U:U="农发3",0.09/N3199+J3199,IF(U:U="农发5",0.14/N3199+J3199,IF(U:U="农发7",0.19/N3199+J3199,IF(U:U="农发10",0.19/N3199+J3199,IF(U:U="农发20",0.24/N3199+J3199,IF(U:U="国债1",0.05/N3199+J3199,IF(U:U="国债2",0.05/N3199+J3199,IF(U:U="国债3",0.05/N3199+J3199,IF(U:U="国开0",0,IF(U:U="农发0",0,IF(U:U="国债0",0,IF(U:U="口行0",0,0.1/N3199+J3199)))))))))))))))))))))))))</f>
        <v>3.4310299476625565</v>
      </c>
      <c r="Q3199" s="87">
        <v>3.44</v>
      </c>
      <c r="R3199" s="88">
        <f t="shared" si="202"/>
        <v>-2.897005233744343</v>
      </c>
      <c r="S3199" s="88">
        <f t="shared" si="203"/>
        <v>-0.89700523374434127</v>
      </c>
      <c r="U3199" s="1" t="str">
        <f>IF(I:I="国家开发银行","国开",IF(I:I="中国进出口银行","口行",IF(I:I="中国农业发展银行","农发","国债")))&amp;IF(G:G&lt;1,"0",G3199)</f>
        <v>口行5</v>
      </c>
    </row>
    <row r="3200" spans="1:21" ht="15.95" hidden="1" customHeight="1" x14ac:dyDescent="0.25">
      <c r="A3200" s="123" t="s">
        <v>388</v>
      </c>
      <c r="B3200" s="35" t="s">
        <v>6717</v>
      </c>
      <c r="C3200" s="35" t="s">
        <v>6718</v>
      </c>
      <c r="D3200" s="39">
        <v>44133</v>
      </c>
      <c r="E3200" s="39">
        <v>44134</v>
      </c>
      <c r="F3200" s="40">
        <v>50</v>
      </c>
      <c r="G3200" s="30">
        <v>10</v>
      </c>
      <c r="H3200" s="29" t="s">
        <v>12</v>
      </c>
      <c r="I3200" s="29" t="s">
        <v>22</v>
      </c>
      <c r="J3200" s="30">
        <v>3.7469999999999999</v>
      </c>
      <c r="K3200" s="30">
        <v>4.8600000000000003</v>
      </c>
      <c r="L3200" s="30">
        <v>0</v>
      </c>
      <c r="M3200" s="30">
        <v>2.75</v>
      </c>
      <c r="N3200" s="84">
        <f>[1]!b_anal_modidura_cnbd(A3200,D3200-1,1)</f>
        <v>7.7732000000000001</v>
      </c>
      <c r="O3200" s="85">
        <f>[1]!b_anal_yield_cnbd(A3200,D3200-1,1)</f>
        <v>3.78</v>
      </c>
      <c r="P3200" s="86">
        <f>IF(U:U="国开1",0.09/N3200+J3200,IF(U:U="国开3",0.14/N3200+J3200,IF(U:U="国开5",0.24/N3200+J3200,IF(U:U="国开7",0.24/N3200+J3200,IF(U:U="国开10",0.29/N3200+J3200,IF(U:U="口行1",0.08/N3200+J3200,IF(U:U="口行2",0.08/N3200+J3200,IF(U:U="口行3",0.08/N3200+J3200,IF(U:U="口行5",0.13/N3200+J3200,IF(U:U="口行7",0.13/N3200+J3200,IF(U:U="口行10",0.18/N3200+J3200,IF(U:U="农发1",0.09/N3200+J3200,IF(U:U="农发2",0.09/N3200+J3200,IF(U:U="农发3",0.09/N3200+J3200,IF(U:U="农发5",0.14/N3200+J3200,IF(U:U="农发7",0.19/N3200+J3200,IF(U:U="农发10",0.19/N3200+J3200,IF(U:U="农发20",0.24/N3200+J3200,IF(U:U="国债1",0.05/N3200+J3200,IF(U:U="国债2",0.05/N3200+J3200,IF(U:U="国债3",0.05/N3200+J3200,IF(U:U="国开0",0,IF(U:U="农发0",0,IF(U:U="国债0",0,IF(U:U="口行0",0,0.1/N3200+J3200)))))))))))))))))))))))))</f>
        <v>3.7701564863891317</v>
      </c>
      <c r="Q3200" s="87">
        <v>3.7825000000000002</v>
      </c>
      <c r="R3200" s="88">
        <f t="shared" si="202"/>
        <v>-0.98435136108681043</v>
      </c>
      <c r="S3200" s="88">
        <f t="shared" si="203"/>
        <v>-1.2343513610868495</v>
      </c>
      <c r="U3200" s="1" t="str">
        <f>IF(I:I="国家开发银行","国开",IF(I:I="中国进出口银行","口行",IF(I:I="中国农业发展银行","农发","国债")))&amp;IF(G:G&lt;1,"0",G3200)</f>
        <v>口行10</v>
      </c>
    </row>
    <row r="3201" spans="1:21" ht="15.95" hidden="1" customHeight="1" x14ac:dyDescent="0.25">
      <c r="A3201" s="123" t="s">
        <v>6509</v>
      </c>
      <c r="B3201" s="35" t="s">
        <v>6719</v>
      </c>
      <c r="C3201" s="35" t="s">
        <v>6720</v>
      </c>
      <c r="D3201" s="39">
        <v>44133</v>
      </c>
      <c r="E3201" s="39">
        <v>44138</v>
      </c>
      <c r="F3201" s="40">
        <v>72.5</v>
      </c>
      <c r="G3201" s="30">
        <v>1</v>
      </c>
      <c r="H3201" s="29" t="s">
        <v>266</v>
      </c>
      <c r="I3201" s="29" t="s">
        <v>15</v>
      </c>
      <c r="J3201" s="30">
        <v>2.6808999999999998</v>
      </c>
      <c r="K3201" s="30">
        <v>6.21</v>
      </c>
      <c r="L3201" s="30">
        <v>0</v>
      </c>
      <c r="M3201" s="30">
        <v>3.82</v>
      </c>
      <c r="N3201" s="84">
        <f>[1]!b_anal_modidura_cnbd(A3201,D3201-1,1)</f>
        <v>0.87890000000000001</v>
      </c>
      <c r="O3201" s="85">
        <f>[1]!b_anal_yield_cnbd(A3201,D3201-1,1)</f>
        <v>2.83</v>
      </c>
      <c r="P3201" s="86">
        <f>IF(U:U="国开1",0.09/N3201+J3201,IF(U:U="国开3",0.14/N3201+J3201,IF(U:U="国开5",0.24/N3201+J3201,IF(U:U="国开7",0.24/N3201+J3201,IF(U:U="国开10",0.29/N3201+J3201,IF(U:U="口行1",0.08/N3201+J3201,IF(U:U="口行2",0.08/N3201+J3201,IF(U:U="口行3",0.08/N3201+J3201,IF(U:U="口行5",0.13/N3201+J3201,IF(U:U="口行7",0.13/N3201+J3201,IF(U:U="口行10",0.18/N3201+J3201,IF(U:U="农发1",0.09/N3201+J3201,IF(U:U="农发2",0.09/N3201+J3201,IF(U:U="农发3",0.09/N3201+J3201,IF(U:U="农发5",0.14/N3201+J3201,IF(U:U="农发7",0.19/N3201+J3201,IF(U:U="农发10",0.19/N3201+J3201,IF(U:U="农发20",0.24/N3201+J3201,IF(U:U="国债1",0.05/N3201+J3201,IF(U:U="国债2",0.05/N3201+J3201,IF(U:U="国债3",0.05/N3201+J3201,IF(U:U="国开0",0,IF(U:U="农发0",0,IF(U:U="国债0",0,IF(U:U="口行0",0,0.1/N3201+J3201)))))))))))))))))))))))))</f>
        <v>2.7833007281829558</v>
      </c>
      <c r="Q3201" s="87">
        <v>2.83</v>
      </c>
      <c r="R3201" s="88">
        <f t="shared" si="202"/>
        <v>-4.6699271817044252</v>
      </c>
      <c r="S3201" s="88">
        <f t="shared" si="203"/>
        <v>-4.6699271817044252</v>
      </c>
      <c r="U3201" s="1" t="str">
        <f>IF(I:I="国家开发银行","国开",IF(I:I="中国进出口银行","口行",IF(I:I="中国农业发展银行","农发","国债")))&amp;IF(G:G&lt;1,"0",G3201)</f>
        <v>国开1</v>
      </c>
    </row>
    <row r="3202" spans="1:21" ht="15.95" hidden="1" customHeight="1" x14ac:dyDescent="0.25">
      <c r="A3202" s="123" t="s">
        <v>6624</v>
      </c>
      <c r="B3202" s="35" t="s">
        <v>6721</v>
      </c>
      <c r="C3202" s="35" t="s">
        <v>6722</v>
      </c>
      <c r="D3202" s="39">
        <v>44133</v>
      </c>
      <c r="E3202" s="39">
        <v>44138</v>
      </c>
      <c r="F3202" s="40">
        <v>181.1</v>
      </c>
      <c r="G3202" s="30">
        <v>10</v>
      </c>
      <c r="H3202" s="29" t="s">
        <v>12</v>
      </c>
      <c r="I3202" s="29" t="s">
        <v>15</v>
      </c>
      <c r="J3202" s="30">
        <v>3.6295000000000002</v>
      </c>
      <c r="K3202" s="30">
        <v>3.69</v>
      </c>
      <c r="L3202" s="30">
        <v>0</v>
      </c>
      <c r="M3202" s="30">
        <v>1.53</v>
      </c>
      <c r="N3202" s="84">
        <f>[1]!b_anal_modidura_cnbd(A3202,D3202-1,1)</f>
        <v>8.2173999999999996</v>
      </c>
      <c r="O3202" s="85">
        <f>[1]!b_anal_yield_cnbd(A3202,D3202-1,1)</f>
        <v>3.665</v>
      </c>
      <c r="P3202" s="86">
        <f>IF(U:U="国开1",0.09/N3202+J3202,IF(U:U="国开3",0.14/N3202+J3202,IF(U:U="国开5",0.24/N3202+J3202,IF(U:U="国开7",0.24/N3202+J3202,IF(U:U="国开10",0.29/N3202+J3202,IF(U:U="口行1",0.08/N3202+J3202,IF(U:U="口行2",0.08/N3202+J3202,IF(U:U="口行3",0.08/N3202+J3202,IF(U:U="口行5",0.13/N3202+J3202,IF(U:U="口行7",0.13/N3202+J3202,IF(U:U="口行10",0.18/N3202+J3202,IF(U:U="农发1",0.09/N3202+J3202,IF(U:U="农发2",0.09/N3202+J3202,IF(U:U="农发3",0.09/N3202+J3202,IF(U:U="农发5",0.14/N3202+J3202,IF(U:U="农发7",0.19/N3202+J3202,IF(U:U="农发10",0.19/N3202+J3202,IF(U:U="农发20",0.24/N3202+J3202,IF(U:U="国债1",0.05/N3202+J3202,IF(U:U="国债2",0.05/N3202+J3202,IF(U:U="国债3",0.05/N3202+J3202,IF(U:U="国开0",0,IF(U:U="农发0",0,IF(U:U="国债0",0,IF(U:U="口行0",0,0.1/N3202+J3202)))))))))))))))))))))))))</f>
        <v>3.664790967946066</v>
      </c>
      <c r="Q3202" s="87">
        <v>3.6749999999999998</v>
      </c>
      <c r="R3202" s="88">
        <f t="shared" si="202"/>
        <v>-2.0903205393407731E-2</v>
      </c>
      <c r="S3202" s="88">
        <f t="shared" si="203"/>
        <v>-1.0209032053933864</v>
      </c>
      <c r="U3202" s="1" t="str">
        <f>IF(I:I="国家开发银行","国开",IF(I:I="中国进出口银行","口行",IF(I:I="中国农业发展银行","农发","国债")))&amp;IF(G:G&lt;1,"0",G3202)</f>
        <v>国开10</v>
      </c>
    </row>
    <row r="3203" spans="1:21" ht="15.95" hidden="1" customHeight="1" x14ac:dyDescent="0.25">
      <c r="A3203" s="7" t="s">
        <v>6723</v>
      </c>
      <c r="B3203" s="35" t="s">
        <v>6723</v>
      </c>
      <c r="C3203" s="35" t="s">
        <v>6724</v>
      </c>
      <c r="D3203" s="39">
        <v>44134</v>
      </c>
      <c r="E3203" s="39">
        <v>44137</v>
      </c>
      <c r="F3203" s="40">
        <v>50</v>
      </c>
      <c r="G3203" s="30">
        <v>1</v>
      </c>
      <c r="H3203" s="29" t="s">
        <v>266</v>
      </c>
      <c r="I3203" s="29" t="s">
        <v>22</v>
      </c>
      <c r="J3203" s="30">
        <v>2.73</v>
      </c>
      <c r="K3203" s="30">
        <v>2.9</v>
      </c>
      <c r="L3203" s="30">
        <v>0</v>
      </c>
      <c r="M3203" s="30">
        <v>4.76</v>
      </c>
      <c r="N3203" s="84">
        <v>0.72719999999999996</v>
      </c>
      <c r="O3203" s="85">
        <v>2.83</v>
      </c>
      <c r="P3203" s="86">
        <f>IF(U:U="国开1",0.09/N3203+J3203,IF(U:U="国开3",0.14/N3203+J3203,IF(U:U="国开5",0.24/N3203+J3203,IF(U:U="国开7",0.24/N3203+J3203,IF(U:U="国开10",0.29/N3203+J3203,IF(U:U="口行1",0.08/N3203+J3203,IF(U:U="口行2",0.08/N3203+J3203,IF(U:U="口行3",0.08/N3203+J3203,IF(U:U="口行5",0.13/N3203+J3203,IF(U:U="口行7",0.13/N3203+J3203,IF(U:U="口行10",0.18/N3203+J3203,IF(U:U="农发1",0.09/N3203+J3203,IF(U:U="农发2",0.09/N3203+J3203,IF(U:U="农发3",0.09/N3203+J3203,IF(U:U="农发5",0.14/N3203+J3203,IF(U:U="农发7",0.19/N3203+J3203,IF(U:U="农发10",0.19/N3203+J3203,IF(U:U="农发20",0.24/N3203+J3203,IF(U:U="国债1",0.05/N3203+J3203,IF(U:U="国债2",0.05/N3203+J3203,IF(U:U="国债3",0.05/N3203+J3203,IF(U:U="国开0",0,IF(U:U="农发0",0,IF(U:U="国债0",0,IF(U:U="口行0",0,0.1/N3203+J3203)))))))))))))))))))))))))</f>
        <v>2.8400110011001098</v>
      </c>
      <c r="Q3203" s="87">
        <v>2.85</v>
      </c>
      <c r="R3203" s="88">
        <f t="shared" si="202"/>
        <v>1.0011001100109773</v>
      </c>
      <c r="S3203" s="88">
        <f t="shared" si="203"/>
        <v>-0.99889988998902446</v>
      </c>
      <c r="U3203" s="1" t="str">
        <f>IF(I:I="国家开发银行","国开",IF(I:I="中国进出口银行","口行",IF(I:I="中国农业发展银行","农发","国债")))&amp;IF(G:G&lt;1,"0",G3203)</f>
        <v>口行1</v>
      </c>
    </row>
    <row r="3204" spans="1:21" ht="15.95" hidden="1" customHeight="1" x14ac:dyDescent="0.25">
      <c r="A3204" s="7" t="s">
        <v>6223</v>
      </c>
      <c r="B3204" s="35" t="s">
        <v>6725</v>
      </c>
      <c r="C3204" s="35" t="s">
        <v>6726</v>
      </c>
      <c r="D3204" s="39">
        <v>44134</v>
      </c>
      <c r="E3204" s="39">
        <v>44137</v>
      </c>
      <c r="F3204" s="40">
        <v>40</v>
      </c>
      <c r="G3204" s="30">
        <v>2</v>
      </c>
      <c r="H3204" s="29" t="s">
        <v>12</v>
      </c>
      <c r="I3204" s="29" t="s">
        <v>22</v>
      </c>
      <c r="J3204" s="30">
        <v>3.1038000000000001</v>
      </c>
      <c r="K3204" s="82">
        <v>3.19</v>
      </c>
      <c r="L3204" s="30">
        <v>0</v>
      </c>
      <c r="M3204" s="30">
        <v>1.37</v>
      </c>
      <c r="N3204" s="84">
        <f>[1]!b_anal_modidura_cnbd(A3204,D3204-1,1)</f>
        <v>1.6987000000000001</v>
      </c>
      <c r="O3204" s="85">
        <f>[1]!b_anal_yield_cnbd(A3204,D3204-1,1)</f>
        <v>3.145</v>
      </c>
      <c r="P3204" s="86">
        <f>IF(U:U="国开1",0.09/N3204+J3204,IF(U:U="国开3",0.14/N3204+J3204,IF(U:U="国开5",0.24/N3204+J3204,IF(U:U="国开7",0.24/N3204+J3204,IF(U:U="国开10",0.29/N3204+J3204,IF(U:U="口行1",0.08/N3204+J3204,IF(U:U="口行2",0.08/N3204+J3204,IF(U:U="口行3",0.08/N3204+J3204,IF(U:U="口行5",0.13/N3204+J3204,IF(U:U="口行7",0.13/N3204+J3204,IF(U:U="口行10",0.18/N3204+J3204,IF(U:U="农发1",0.09/N3204+J3204,IF(U:U="农发2",0.09/N3204+J3204,IF(U:U="农发3",0.09/N3204+J3204,IF(U:U="农发5",0.14/N3204+J3204,IF(U:U="农发7",0.19/N3204+J3204,IF(U:U="农发10",0.19/N3204+J3204,IF(U:U="农发20",0.24/N3204+J3204,IF(U:U="国债1",0.05/N3204+J3204,IF(U:U="国债2",0.05/N3204+J3204,IF(U:U="国债3",0.05/N3204+J3204,IF(U:U="国开0",0,IF(U:U="农发0",0,IF(U:U="国债0",0,IF(U:U="口行0",0,0.1/N3204+J3204)))))))))))))))))))))))))</f>
        <v>3.1508948372284689</v>
      </c>
      <c r="Q3204" s="87">
        <v>3.1524999999999999</v>
      </c>
      <c r="R3204" s="88">
        <f t="shared" si="202"/>
        <v>0.58948372284688411</v>
      </c>
      <c r="S3204" s="88">
        <f t="shared" si="203"/>
        <v>-0.16051627715309991</v>
      </c>
      <c r="U3204" s="1" t="str">
        <f>IF(I:I="国家开发银行","国开",IF(I:I="中国进出口银行","口行",IF(I:I="中国农业发展银行","农发","国债")))&amp;IF(G:G&lt;1,"0",G3204)</f>
        <v>口行2</v>
      </c>
    </row>
    <row r="3205" spans="1:21" ht="15.95" hidden="1" customHeight="1" x14ac:dyDescent="0.25">
      <c r="A3205" s="7" t="s">
        <v>6727</v>
      </c>
      <c r="B3205" s="35" t="s">
        <v>6727</v>
      </c>
      <c r="C3205" s="35" t="s">
        <v>6728</v>
      </c>
      <c r="D3205" s="39">
        <v>44134</v>
      </c>
      <c r="E3205" s="39">
        <v>44137</v>
      </c>
      <c r="F3205" s="40">
        <v>500</v>
      </c>
      <c r="G3205" s="30">
        <v>0.24929999999999999</v>
      </c>
      <c r="H3205" s="29" t="s">
        <v>30</v>
      </c>
      <c r="I3205" s="29" t="s">
        <v>31</v>
      </c>
      <c r="J3205" s="30">
        <v>2.6322999999999999</v>
      </c>
      <c r="K3205" s="30">
        <v>2.08</v>
      </c>
      <c r="L3205" s="30">
        <v>2.7054999999999998</v>
      </c>
      <c r="M3205" s="30">
        <v>1.05</v>
      </c>
      <c r="N3205" s="84">
        <v>0.24929999999999999</v>
      </c>
      <c r="O3205" s="85">
        <v>2.6560000000000001</v>
      </c>
      <c r="P3205" s="86">
        <v>2.7054999999999998</v>
      </c>
      <c r="Q3205" s="87">
        <v>2.64</v>
      </c>
      <c r="R3205" s="88">
        <f t="shared" si="202"/>
        <v>4.9499999999999655</v>
      </c>
      <c r="S3205" s="88">
        <f t="shared" si="203"/>
        <v>6.549999999999967</v>
      </c>
      <c r="U3205" s="1" t="str">
        <f>IF(I:I="国家开发银行","国开",IF(I:I="中国进出口银行","口行",IF(I:I="中国农业发展银行","农发","国债")))&amp;IF(G:G&lt;1,"0",G3205)</f>
        <v>国债0</v>
      </c>
    </row>
    <row r="3206" spans="1:21" ht="15.95" hidden="1" customHeight="1" x14ac:dyDescent="0.25">
      <c r="A3206" s="7" t="s">
        <v>6171</v>
      </c>
      <c r="B3206" s="35" t="s">
        <v>6729</v>
      </c>
      <c r="C3206" s="35" t="s">
        <v>6730</v>
      </c>
      <c r="D3206" s="39">
        <v>44137</v>
      </c>
      <c r="E3206" s="39">
        <v>44139</v>
      </c>
      <c r="F3206" s="40">
        <v>20</v>
      </c>
      <c r="G3206" s="30">
        <v>3</v>
      </c>
      <c r="H3206" s="29" t="s">
        <v>12</v>
      </c>
      <c r="I3206" s="29" t="s">
        <v>41</v>
      </c>
      <c r="J3206" s="30">
        <v>3.1732999999999998</v>
      </c>
      <c r="K3206" s="30">
        <v>8.26</v>
      </c>
      <c r="L3206" s="30">
        <v>0</v>
      </c>
      <c r="M3206" s="30">
        <v>5.91</v>
      </c>
      <c r="N3206" s="84">
        <f>[1]!b_anal_modidura_cnbd(A3206,D3206-3,1)</f>
        <v>2.5920000000000001</v>
      </c>
      <c r="O3206" s="85">
        <f>[1]!b_anal_yield_cnbd(A3206,D3206-3,1)</f>
        <v>3.2395999999999998</v>
      </c>
      <c r="P3206" s="86">
        <f>IF(U:U="国开1",0.09/N3206+J3206,IF(U:U="国开3",0.14/N3206+J3206,IF(U:U="国开5",0.24/N3206+J3206,IF(U:U="国开7",0.24/N3206+J3206,IF(U:U="国开10",0.29/N3206+J3206,IF(U:U="口行1",0.08/N3206+J3206,IF(U:U="口行2",0.08/N3206+J3206,IF(U:U="口行3",0.08/N3206+J3206,IF(U:U="口行5",0.13/N3206+J3206,IF(U:U="口行7",0.13/N3206+J3206,IF(U:U="口行10",0.18/N3206+J3206,IF(U:U="农发1",0.09/N3206+J3206,IF(U:U="农发2",0.09/N3206+J3206,IF(U:U="农发3",0.09/N3206+J3206,IF(U:U="农发5",0.14/N3206+J3206,IF(U:U="农发7",0.19/N3206+J3206,IF(U:U="农发10",0.19/N3206+J3206,IF(U:U="农发20",0.24/N3206+J3206,IF(U:U="国债1",0.05/N3206+J3206,IF(U:U="国债2",0.05/N3206+J3206,IF(U:U="国债3",0.05/N3206+J3206,IF(U:U="国开0",0,IF(U:U="农发0",0,IF(U:U="国债0",0,IF(U:U="口行0",0,0.1/N3206+J3206)))))))))))))))))))))))))</f>
        <v>3.2080222222222221</v>
      </c>
      <c r="Q3206" s="87">
        <v>3.23</v>
      </c>
      <c r="R3206" s="88">
        <f t="shared" si="202"/>
        <v>-3.1577777777777705</v>
      </c>
      <c r="S3206" s="88">
        <f t="shared" si="203"/>
        <v>-2.1977777777777874</v>
      </c>
      <c r="U3206" s="1" t="str">
        <f>IF(I:I="国家开发银行","国开",IF(I:I="中国进出口银行","口行",IF(I:I="中国农业发展银行","农发","国债")))&amp;IF(G:G&lt;1,"0",G3206)</f>
        <v>农发3</v>
      </c>
    </row>
    <row r="3207" spans="1:21" ht="15.95" hidden="1" customHeight="1" x14ac:dyDescent="0.25">
      <c r="A3207" s="7" t="s">
        <v>6533</v>
      </c>
      <c r="B3207" s="35" t="s">
        <v>6731</v>
      </c>
      <c r="C3207" s="35" t="s">
        <v>6732</v>
      </c>
      <c r="D3207" s="39">
        <v>44137</v>
      </c>
      <c r="E3207" s="39">
        <v>44139</v>
      </c>
      <c r="F3207" s="40">
        <v>30</v>
      </c>
      <c r="G3207" s="30">
        <v>5</v>
      </c>
      <c r="H3207" s="29" t="s">
        <v>12</v>
      </c>
      <c r="I3207" s="29" t="s">
        <v>41</v>
      </c>
      <c r="J3207" s="30">
        <v>3.3388</v>
      </c>
      <c r="K3207" s="30">
        <v>9.1999999999999993</v>
      </c>
      <c r="L3207" s="30">
        <v>0</v>
      </c>
      <c r="M3207" s="30">
        <v>1.24</v>
      </c>
      <c r="N3207" s="84">
        <f>[1]!b_anal_modidura_cnbd(A3207,D3207-3,1)</f>
        <v>4.4240000000000004</v>
      </c>
      <c r="O3207" s="85">
        <f>[1]!b_anal_yield_cnbd(A3207,D3207-3,1)</f>
        <v>3.44</v>
      </c>
      <c r="P3207" s="86">
        <f>IF(U:U="国开1",0.09/N3207+J3207,IF(U:U="国开3",0.14/N3207+J3207,IF(U:U="国开5",0.24/N3207+J3207,IF(U:U="国开7",0.24/N3207+J3207,IF(U:U="国开10",0.29/N3207+J3207,IF(U:U="口行1",0.08/N3207+J3207,IF(U:U="口行2",0.08/N3207+J3207,IF(U:U="口行3",0.08/N3207+J3207,IF(U:U="口行5",0.13/N3207+J3207,IF(U:U="口行7",0.13/N3207+J3207,IF(U:U="口行10",0.18/N3207+J3207,IF(U:U="农发1",0.09/N3207+J3207,IF(U:U="农发2",0.09/N3207+J3207,IF(U:U="农发3",0.09/N3207+J3207,IF(U:U="农发5",0.14/N3207+J3207,IF(U:U="农发7",0.19/N3207+J3207,IF(U:U="农发10",0.19/N3207+J3207,IF(U:U="农发20",0.24/N3207+J3207,IF(U:U="国债1",0.05/N3207+J3207,IF(U:U="国债2",0.05/N3207+J3207,IF(U:U="国债3",0.05/N3207+J3207,IF(U:U="国开0",0,IF(U:U="农发0",0,IF(U:U="国债0",0,IF(U:U="口行0",0,0.1/N3207+J3207)))))))))))))))))))))))))</f>
        <v>3.3704455696202533</v>
      </c>
      <c r="Q3207" s="87">
        <v>3.43</v>
      </c>
      <c r="R3207" s="88">
        <f t="shared" si="202"/>
        <v>-6.9554430379746623</v>
      </c>
      <c r="S3207" s="88">
        <f t="shared" si="203"/>
        <v>-5.9554430379746837</v>
      </c>
      <c r="U3207" s="1" t="str">
        <f>IF(I:I="国家开发银行","国开",IF(I:I="中国进出口银行","口行",IF(I:I="中国农业发展银行","农发","国债")))&amp;IF(G:G&lt;1,"0",G3207)</f>
        <v>农发5</v>
      </c>
    </row>
    <row r="3208" spans="1:21" ht="15.95" hidden="1" customHeight="1" x14ac:dyDescent="0.25">
      <c r="A3208" s="7" t="s">
        <v>6178</v>
      </c>
      <c r="B3208" s="35" t="s">
        <v>6733</v>
      </c>
      <c r="C3208" s="35" t="s">
        <v>6734</v>
      </c>
      <c r="D3208" s="39">
        <v>44138</v>
      </c>
      <c r="E3208" s="39">
        <v>44140</v>
      </c>
      <c r="F3208" s="40">
        <v>60</v>
      </c>
      <c r="G3208" s="30">
        <v>3</v>
      </c>
      <c r="H3208" s="29" t="s">
        <v>12</v>
      </c>
      <c r="I3208" s="29" t="s">
        <v>15</v>
      </c>
      <c r="J3208" s="30">
        <v>3.1196999999999999</v>
      </c>
      <c r="K3208" s="30">
        <v>5.78</v>
      </c>
      <c r="L3208" s="30">
        <v>0</v>
      </c>
      <c r="M3208" s="30">
        <v>3.12</v>
      </c>
      <c r="N3208" s="84">
        <f>[1]!b_anal_modidura_cnbd(A3208,D3208-1,1)</f>
        <v>2.5916000000000001</v>
      </c>
      <c r="O3208" s="85">
        <f>[1]!b_anal_yield_cnbd(A3208,D3208-1,1)</f>
        <v>3.2122999999999999</v>
      </c>
      <c r="P3208" s="86">
        <f>IF(U:U="国开1",0.09/N3208+J3208,IF(U:U="国开3",0.14/N3208+J3208,IF(U:U="国开5",0.24/N3208+J3208,IF(U:U="国开7",0.24/N3208+J3208,IF(U:U="国开10",0.29/N3208+J3208,IF(U:U="口行1",0.08/N3208+J3208,IF(U:U="口行2",0.08/N3208+J3208,IF(U:U="口行3",0.08/N3208+J3208,IF(U:U="口行5",0.13/N3208+J3208,IF(U:U="口行7",0.13/N3208+J3208,IF(U:U="口行10",0.18/N3208+J3208,IF(U:U="农发1",0.09/N3208+J3208,IF(U:U="农发2",0.09/N3208+J3208,IF(U:U="农发3",0.09/N3208+J3208,IF(U:U="农发5",0.14/N3208+J3208,IF(U:U="农发7",0.19/N3208+J3208,IF(U:U="农发10",0.19/N3208+J3208,IF(U:U="农发20",0.24/N3208+J3208,IF(U:U="国债1",0.05/N3208+J3208,IF(U:U="国债2",0.05/N3208+J3208,IF(U:U="国债3",0.05/N3208+J3208,IF(U:U="国开0",0,IF(U:U="农发0",0,IF(U:U="国债0",0,IF(U:U="口行0",0,0.1/N3208+J3208)))))))))))))))))))))))))</f>
        <v>3.1737206822040438</v>
      </c>
      <c r="Q3208" s="87">
        <v>3.2</v>
      </c>
      <c r="R3208" s="88">
        <f t="shared" si="202"/>
        <v>-3.8579317795956136</v>
      </c>
      <c r="S3208" s="88">
        <f t="shared" si="203"/>
        <v>-2.6279317795956381</v>
      </c>
      <c r="U3208" s="1" t="str">
        <f>IF(I:I="国家开发银行","国开",IF(I:I="中国进出口银行","口行",IF(I:I="中国农业发展银行","农发","国债")))&amp;IF(G:G&lt;1,"0",G3208)</f>
        <v>国开3</v>
      </c>
    </row>
    <row r="3209" spans="1:21" ht="15.95" hidden="1" customHeight="1" x14ac:dyDescent="0.25">
      <c r="A3209" s="7" t="s">
        <v>1256</v>
      </c>
      <c r="B3209" s="35" t="s">
        <v>6735</v>
      </c>
      <c r="C3209" s="35" t="s">
        <v>6736</v>
      </c>
      <c r="D3209" s="39">
        <v>44138</v>
      </c>
      <c r="E3209" s="39">
        <v>44140</v>
      </c>
      <c r="F3209" s="40">
        <v>30</v>
      </c>
      <c r="G3209" s="30">
        <v>7</v>
      </c>
      <c r="H3209" s="29" t="s">
        <v>12</v>
      </c>
      <c r="I3209" s="29" t="s">
        <v>15</v>
      </c>
      <c r="J3209" s="30">
        <v>3.4826000000000001</v>
      </c>
      <c r="K3209" s="30">
        <v>7.94</v>
      </c>
      <c r="L3209" s="30">
        <v>0</v>
      </c>
      <c r="M3209" s="30">
        <v>24.5</v>
      </c>
      <c r="N3209" s="84">
        <f>[1]!b_anal_modidura_cnbd(A3209,D3209-1,1)</f>
        <v>5.8205</v>
      </c>
      <c r="O3209" s="85">
        <f>[1]!b_anal_yield_cnbd(A3209,D3209-1,1)</f>
        <v>3.5724</v>
      </c>
      <c r="P3209" s="86">
        <f>IF(U:U="国开1",0.09/N3209+J3209,IF(U:U="国开3",0.14/N3209+J3209,IF(U:U="国开5",0.24/N3209+J3209,IF(U:U="国开7",0.24/N3209+J3209,IF(U:U="国开10",0.29/N3209+J3209,IF(U:U="口行1",0.08/N3209+J3209,IF(U:U="口行2",0.08/N3209+J3209,IF(U:U="口行3",0.08/N3209+J3209,IF(U:U="口行5",0.13/N3209+J3209,IF(U:U="口行7",0.13/N3209+J3209,IF(U:U="口行10",0.18/N3209+J3209,IF(U:U="农发1",0.09/N3209+J3209,IF(U:U="农发2",0.09/N3209+J3209,IF(U:U="农发3",0.09/N3209+J3209,IF(U:U="农发5",0.14/N3209+J3209,IF(U:U="农发7",0.19/N3209+J3209,IF(U:U="农发10",0.19/N3209+J3209,IF(U:U="农发20",0.24/N3209+J3209,IF(U:U="国债1",0.05/N3209+J3209,IF(U:U="国债2",0.05/N3209+J3209,IF(U:U="国债3",0.05/N3209+J3209,IF(U:U="国开0",0,IF(U:U="农发0",0,IF(U:U="国债0",0,IF(U:U="口行0",0,0.1/N3209+J3209)))))))))))))))))))))))))</f>
        <v>3.5238335709990554</v>
      </c>
      <c r="Q3209" s="87">
        <v>3.54</v>
      </c>
      <c r="R3209" s="88">
        <f t="shared" si="202"/>
        <v>-4.8566429000944655</v>
      </c>
      <c r="S3209" s="88">
        <f t="shared" si="203"/>
        <v>-1.6166429000944671</v>
      </c>
      <c r="U3209" s="1" t="str">
        <f>IF(I:I="国家开发银行","国开",IF(I:I="中国进出口银行","口行",IF(I:I="中国农业发展银行","农发","国债")))&amp;IF(G:G&lt;1,"0",G3209)</f>
        <v>国开7</v>
      </c>
    </row>
    <row r="3210" spans="1:21" ht="15.95" hidden="1" customHeight="1" x14ac:dyDescent="0.25">
      <c r="A3210" s="7" t="s">
        <v>1438</v>
      </c>
      <c r="B3210" s="35" t="s">
        <v>6737</v>
      </c>
      <c r="C3210" s="35" t="s">
        <v>6738</v>
      </c>
      <c r="D3210" s="39">
        <v>44138</v>
      </c>
      <c r="E3210" s="39">
        <v>44140</v>
      </c>
      <c r="F3210" s="40">
        <v>25</v>
      </c>
      <c r="G3210" s="30">
        <v>20</v>
      </c>
      <c r="H3210" s="29" t="s">
        <v>12</v>
      </c>
      <c r="I3210" s="29" t="s">
        <v>15</v>
      </c>
      <c r="J3210" s="30">
        <v>3.9525000000000001</v>
      </c>
      <c r="K3210" s="30">
        <v>7.6</v>
      </c>
      <c r="L3210" s="30">
        <v>0</v>
      </c>
      <c r="M3210" s="30">
        <v>7.24</v>
      </c>
      <c r="N3210" s="84">
        <f>[1]!b_anal_modidura_cnbd(A3210,D3210-1,1)</f>
        <v>13.4193</v>
      </c>
      <c r="O3210" s="85">
        <f>[1]!b_anal_yield_cnbd(A3210,D3210-1,1)</f>
        <v>3.9937999999999998</v>
      </c>
      <c r="P3210" s="86">
        <f>IF(U:U="国开1",0.09/N3210+J3210,IF(U:U="国开3",0.14/N3210+J3210,IF(U:U="国开5",0.24/N3210+J3210,IF(U:U="国开7",0.24/N3210+J3210,IF(U:U="国开10",0.29/N3210+J3210,IF(U:U="口行1",0.08/N3210+J3210,IF(U:U="口行2",0.08/N3210+J3210,IF(U:U="口行3",0.08/N3210+J3210,IF(U:U="口行5",0.13/N3210+J3210,IF(U:U="口行7",0.13/N3210+J3210,IF(U:U="口行10",0.18/N3210+J3210,IF(U:U="农发1",0.09/N3210+J3210,IF(U:U="农发2",0.09/N3210+J3210,IF(U:U="农发3",0.09/N3210+J3210,IF(U:U="农发5",0.14/N3210+J3210,IF(U:U="农发7",0.19/N3210+J3210,IF(U:U="农发10",0.19/N3210+J3210,IF(U:U="农发20",0.24/N3210+J3210,IF(U:U="国债1",0.05/N3210+J3210,IF(U:U="国债2",0.05/N3210+J3210,IF(U:U="国债3",0.05/N3210+J3210,IF(U:U="国开0",0,IF(U:U="农发0",0,IF(U:U="国债0",0,IF(U:U="口行0",0,0.1/N3210+J3210)))))))))))))))))))))))))</f>
        <v>3.9599519535296177</v>
      </c>
      <c r="Q3210" s="87">
        <v>3.99</v>
      </c>
      <c r="R3210" s="88">
        <f t="shared" si="202"/>
        <v>-3.3848046470382087</v>
      </c>
      <c r="S3210" s="88">
        <f t="shared" si="203"/>
        <v>-3.0048046470382506</v>
      </c>
      <c r="U3210" s="1" t="str">
        <f>IF(I:I="国家开发银行","国开",IF(I:I="中国进出口银行","口行",IF(I:I="中国农业发展银行","农发","国债")))&amp;IF(G:G&lt;1,"0",G3210)</f>
        <v>国开20</v>
      </c>
    </row>
    <row r="3211" spans="1:21" ht="15.95" hidden="1" customHeight="1" x14ac:dyDescent="0.25">
      <c r="A3211" s="7" t="s">
        <v>6433</v>
      </c>
      <c r="B3211" s="35" t="s">
        <v>6739</v>
      </c>
      <c r="C3211" s="35" t="s">
        <v>6740</v>
      </c>
      <c r="D3211" s="39">
        <v>44138</v>
      </c>
      <c r="E3211" s="39">
        <v>44140</v>
      </c>
      <c r="F3211" s="40">
        <v>20</v>
      </c>
      <c r="G3211" s="30">
        <v>2</v>
      </c>
      <c r="H3211" s="29" t="s">
        <v>12</v>
      </c>
      <c r="I3211" s="29" t="s">
        <v>41</v>
      </c>
      <c r="J3211" s="30">
        <v>3.0085000000000002</v>
      </c>
      <c r="K3211" s="30">
        <v>8.34</v>
      </c>
      <c r="L3211" s="30">
        <v>0</v>
      </c>
      <c r="M3211" s="30">
        <v>1.24</v>
      </c>
      <c r="N3211" s="84">
        <f>[1]!b_anal_modidura_cnbd(A3211,D3211-1,1)</f>
        <v>1.7670999999999999</v>
      </c>
      <c r="O3211" s="85">
        <f>[1]!b_anal_yield_cnbd(A3211,D3211-1,1)</f>
        <v>3.18</v>
      </c>
      <c r="P3211" s="86">
        <f>IF(U:U="国开1",0.09/N3211+J3211,IF(U:U="国开3",0.14/N3211+J3211,IF(U:U="国开5",0.24/N3211+J3211,IF(U:U="国开7",0.24/N3211+J3211,IF(U:U="国开10",0.29/N3211+J3211,IF(U:U="口行1",0.08/N3211+J3211,IF(U:U="口行2",0.08/N3211+J3211,IF(U:U="口行3",0.08/N3211+J3211,IF(U:U="口行5",0.13/N3211+J3211,IF(U:U="口行7",0.13/N3211+J3211,IF(U:U="口行10",0.18/N3211+J3211,IF(U:U="农发1",0.09/N3211+J3211,IF(U:U="农发2",0.09/N3211+J3211,IF(U:U="农发3",0.09/N3211+J3211,IF(U:U="农发5",0.14/N3211+J3211,IF(U:U="农发7",0.19/N3211+J3211,IF(U:U="农发10",0.19/N3211+J3211,IF(U:U="农发20",0.24/N3211+J3211,IF(U:U="国债1",0.05/N3211+J3211,IF(U:U="国债2",0.05/N3211+J3211,IF(U:U="国债3",0.05/N3211+J3211,IF(U:U="国开0",0,IF(U:U="农发0",0,IF(U:U="国债0",0,IF(U:U="口行0",0,0.1/N3211+J3211)))))))))))))))))))))))))</f>
        <v>3.059430903740592</v>
      </c>
      <c r="Q3211" s="87">
        <v>3.1549999999999998</v>
      </c>
      <c r="R3211" s="88">
        <f t="shared" si="202"/>
        <v>-12.056909625940815</v>
      </c>
      <c r="S3211" s="88">
        <f t="shared" si="203"/>
        <v>-9.5569096259407793</v>
      </c>
      <c r="U3211" s="1" t="str">
        <f>IF(I:I="国家开发银行","国开",IF(I:I="中国进出口银行","口行",IF(I:I="中国农业发展银行","农发","国债")))&amp;IF(G:G&lt;1,"0",G3211)</f>
        <v>农发2</v>
      </c>
    </row>
    <row r="3212" spans="1:21" ht="15.95" hidden="1" customHeight="1" x14ac:dyDescent="0.25">
      <c r="A3212" s="7" t="s">
        <v>1145</v>
      </c>
      <c r="B3212" s="35" t="s">
        <v>6741</v>
      </c>
      <c r="C3212" s="35" t="s">
        <v>6742</v>
      </c>
      <c r="D3212" s="39">
        <v>44138</v>
      </c>
      <c r="E3212" s="39">
        <v>44140</v>
      </c>
      <c r="F3212" s="40">
        <v>30</v>
      </c>
      <c r="G3212" s="30">
        <v>7</v>
      </c>
      <c r="H3212" s="29" t="s">
        <v>12</v>
      </c>
      <c r="I3212" s="29" t="s">
        <v>41</v>
      </c>
      <c r="J3212" s="30">
        <v>3.5011999999999999</v>
      </c>
      <c r="K3212" s="30">
        <v>5.52</v>
      </c>
      <c r="L3212" s="30">
        <v>0</v>
      </c>
      <c r="M3212" s="30">
        <v>8.4600000000000009</v>
      </c>
      <c r="N3212" s="84">
        <f>[1]!b_anal_modidura_cnbd(A3212,D3212-1,1)</f>
        <v>5.7470999999999997</v>
      </c>
      <c r="O3212" s="85">
        <f>[1]!b_anal_yield_cnbd(A3212,D3212-1,1)</f>
        <v>3.6002000000000001</v>
      </c>
      <c r="P3212" s="86">
        <f>IF(U:U="国开1",0.09/N3212+J3212,IF(U:U="国开3",0.14/N3212+J3212,IF(U:U="国开5",0.24/N3212+J3212,IF(U:U="国开7",0.24/N3212+J3212,IF(U:U="国开10",0.29/N3212+J3212,IF(U:U="口行1",0.08/N3212+J3212,IF(U:U="口行2",0.08/N3212+J3212,IF(U:U="口行3",0.08/N3212+J3212,IF(U:U="口行5",0.13/N3212+J3212,IF(U:U="口行7",0.13/N3212+J3212,IF(U:U="口行10",0.18/N3212+J3212,IF(U:U="农发1",0.09/N3212+J3212,IF(U:U="农发2",0.09/N3212+J3212,IF(U:U="农发3",0.09/N3212+J3212,IF(U:U="农发5",0.14/N3212+J3212,IF(U:U="农发7",0.19/N3212+J3212,IF(U:U="农发10",0.19/N3212+J3212,IF(U:U="农发20",0.24/N3212+J3212,IF(U:U="国债1",0.05/N3212+J3212,IF(U:U="国债2",0.05/N3212+J3212,IF(U:U="国债3",0.05/N3212+J3212,IF(U:U="国开0",0,IF(U:U="农发0",0,IF(U:U="国债0",0,IF(U:U="口行0",0,0.1/N3212+J3212)))))))))))))))))))))))))</f>
        <v>3.5342601520766994</v>
      </c>
      <c r="Q3212" s="87">
        <v>3.59</v>
      </c>
      <c r="R3212" s="88">
        <f t="shared" si="202"/>
        <v>-6.5939847923300654</v>
      </c>
      <c r="S3212" s="88">
        <f t="shared" si="203"/>
        <v>-5.5739847923300445</v>
      </c>
      <c r="U3212" s="1" t="str">
        <f>IF(I:I="国家开发银行","国开",IF(I:I="中国进出口银行","口行",IF(I:I="中国农业发展银行","农发","国债")))&amp;IF(G:G&lt;1,"0",G3212)</f>
        <v>农发7</v>
      </c>
    </row>
    <row r="3213" spans="1:21" ht="15.95" hidden="1" customHeight="1" x14ac:dyDescent="0.25">
      <c r="A3213" s="7" t="s">
        <v>6743</v>
      </c>
      <c r="B3213" s="35" t="s">
        <v>6743</v>
      </c>
      <c r="C3213" s="35" t="s">
        <v>6744</v>
      </c>
      <c r="D3213" s="39">
        <v>44139</v>
      </c>
      <c r="E3213" s="39">
        <v>44140</v>
      </c>
      <c r="F3213" s="40">
        <v>720</v>
      </c>
      <c r="G3213" s="30">
        <v>3</v>
      </c>
      <c r="H3213" s="29" t="s">
        <v>12</v>
      </c>
      <c r="I3213" s="29" t="s">
        <v>31</v>
      </c>
      <c r="J3213" s="30">
        <v>0</v>
      </c>
      <c r="K3213" s="30">
        <v>4.22</v>
      </c>
      <c r="L3213" s="30">
        <v>2.91</v>
      </c>
      <c r="M3213" s="30">
        <v>4.0599999999999996</v>
      </c>
      <c r="N3213" s="84">
        <v>2.5177</v>
      </c>
      <c r="O3213" s="85">
        <v>2.915</v>
      </c>
      <c r="P3213" s="86">
        <v>2.9298999999999999</v>
      </c>
      <c r="Q3213" s="87">
        <v>2.92</v>
      </c>
      <c r="R3213" s="88">
        <f t="shared" si="202"/>
        <v>1.4899999999999913</v>
      </c>
      <c r="S3213" s="88">
        <f t="shared" si="203"/>
        <v>0.99000000000000199</v>
      </c>
      <c r="U3213" s="1" t="str">
        <f>IF(I:I="国家开发银行","国开",IF(I:I="中国进出口银行","口行",IF(I:I="中国农业发展银行","农发","国债")))&amp;IF(G:G&lt;1,"0",G3213)</f>
        <v>国债3</v>
      </c>
    </row>
    <row r="3214" spans="1:21" ht="15.95" hidden="1" customHeight="1" x14ac:dyDescent="0.25">
      <c r="A3214" s="7" t="s">
        <v>850</v>
      </c>
      <c r="B3214" s="35" t="s">
        <v>6745</v>
      </c>
      <c r="C3214" s="35" t="s">
        <v>6746</v>
      </c>
      <c r="D3214" s="39">
        <v>44139</v>
      </c>
      <c r="E3214" s="39">
        <v>44140</v>
      </c>
      <c r="F3214" s="40">
        <v>720</v>
      </c>
      <c r="G3214" s="30">
        <v>7</v>
      </c>
      <c r="H3214" s="29" t="s">
        <v>12</v>
      </c>
      <c r="I3214" s="29" t="s">
        <v>31</v>
      </c>
      <c r="J3214" s="30">
        <v>3.2145999999999999</v>
      </c>
      <c r="K3214" s="30">
        <v>3.62</v>
      </c>
      <c r="L3214" s="30">
        <v>3.2372000000000001</v>
      </c>
      <c r="M3214" s="30">
        <v>1.67</v>
      </c>
      <c r="N3214" s="84">
        <f>[1]!b_anal_modidura_cnbd(A3214,D3214-1,1)</f>
        <v>5.8315000000000001</v>
      </c>
      <c r="O3214" s="85">
        <f>[1]!b_anal_yield_cnbd(A3214,D3214-1,1)</f>
        <v>3.23</v>
      </c>
      <c r="P3214" s="86">
        <v>3.2543000000000002</v>
      </c>
      <c r="Q3214" s="87">
        <v>3.2425000000000002</v>
      </c>
      <c r="R3214" s="88">
        <f t="shared" si="202"/>
        <v>2.430000000000021</v>
      </c>
      <c r="S3214" s="88">
        <f t="shared" si="203"/>
        <v>1.1800000000000033</v>
      </c>
      <c r="U3214" s="1" t="str">
        <f>IF(I:I="国家开发银行","国开",IF(I:I="中国进出口银行","口行",IF(I:I="中国农业发展银行","农发","国债")))&amp;IF(G:G&lt;1,"0",G3214)</f>
        <v>国债7</v>
      </c>
    </row>
    <row r="3215" spans="1:21" ht="15.95" hidden="1" customHeight="1" x14ac:dyDescent="0.25">
      <c r="A3215" s="7" t="s">
        <v>6655</v>
      </c>
      <c r="B3215" s="35" t="s">
        <v>6747</v>
      </c>
      <c r="C3215" s="35" t="s">
        <v>6748</v>
      </c>
      <c r="D3215" s="39">
        <v>44139</v>
      </c>
      <c r="E3215" s="39">
        <v>44141</v>
      </c>
      <c r="F3215" s="40">
        <v>20</v>
      </c>
      <c r="G3215" s="30">
        <v>1</v>
      </c>
      <c r="H3215" s="29" t="s">
        <v>266</v>
      </c>
      <c r="I3215" s="29" t="s">
        <v>41</v>
      </c>
      <c r="J3215" s="30">
        <v>2.5731000000000002</v>
      </c>
      <c r="K3215" s="30">
        <v>6.88</v>
      </c>
      <c r="L3215" s="30">
        <v>0</v>
      </c>
      <c r="M3215" s="30">
        <v>1</v>
      </c>
      <c r="N3215" s="84">
        <f>[1]!b_anal_modidura_cnbd(A3215,D3215-1,1)</f>
        <v>0.95169999999999999</v>
      </c>
      <c r="O3215" s="85">
        <f>[1]!b_anal_yield_cnbd(A3215,D3215-1,1)</f>
        <v>2.83</v>
      </c>
      <c r="P3215" s="86">
        <f>IF(U:U="国开1",0.09/N3215+J3215,IF(U:U="国开3",0.14/N3215+J3215,IF(U:U="国开5",0.24/N3215+J3215,IF(U:U="国开7",0.24/N3215+J3215,IF(U:U="国开10",0.29/N3215+J3215,IF(U:U="口行1",0.08/N3215+J3215,IF(U:U="口行2",0.08/N3215+J3215,IF(U:U="口行3",0.08/N3215+J3215,IF(U:U="口行5",0.13/N3215+J3215,IF(U:U="口行7",0.13/N3215+J3215,IF(U:U="口行10",0.18/N3215+J3215,IF(U:U="农发1",0.09/N3215+J3215,IF(U:U="农发2",0.09/N3215+J3215,IF(U:U="农发3",0.09/N3215+J3215,IF(U:U="农发5",0.14/N3215+J3215,IF(U:U="农发7",0.19/N3215+J3215,IF(U:U="农发10",0.19/N3215+J3215,IF(U:U="农发20",0.24/N3215+J3215,IF(U:U="国债1",0.05/N3215+J3215,IF(U:U="国债2",0.05/N3215+J3215,IF(U:U="国债3",0.05/N3215+J3215,IF(U:U="国开0",0,IF(U:U="农发0",0,IF(U:U="国债0",0,IF(U:U="口行0",0,0.1/N3215+J3215)))))))))))))))))))))))))</f>
        <v>2.6676676158453296</v>
      </c>
      <c r="Q3215" s="87">
        <v>2.83</v>
      </c>
      <c r="R3215" s="88">
        <f t="shared" si="202"/>
        <v>-16.233238415467042</v>
      </c>
      <c r="S3215" s="88">
        <f t="shared" si="203"/>
        <v>-16.233238415467042</v>
      </c>
      <c r="U3215" s="1" t="str">
        <f>IF(I:I="国家开发银行","国开",IF(I:I="中国进出口银行","口行",IF(I:I="中国农业发展银行","农发","国债")))&amp;IF(G:G&lt;1,"0",G3215)</f>
        <v>农发1</v>
      </c>
    </row>
    <row r="3216" spans="1:21" ht="15.95" hidden="1" customHeight="1" x14ac:dyDescent="0.25">
      <c r="A3216" s="7" t="s">
        <v>6753</v>
      </c>
      <c r="B3216" s="35" t="s">
        <v>6749</v>
      </c>
      <c r="C3216" s="35" t="s">
        <v>6750</v>
      </c>
      <c r="D3216" s="39">
        <v>44139</v>
      </c>
      <c r="E3216" s="39">
        <v>44141</v>
      </c>
      <c r="F3216" s="40">
        <v>90</v>
      </c>
      <c r="G3216" s="30">
        <v>10</v>
      </c>
      <c r="H3216" s="29" t="s">
        <v>12</v>
      </c>
      <c r="I3216" s="29" t="s">
        <v>41</v>
      </c>
      <c r="J3216" s="30">
        <v>3.3677000000000001</v>
      </c>
      <c r="K3216" s="30">
        <v>3.62</v>
      </c>
      <c r="L3216" s="30">
        <v>0</v>
      </c>
      <c r="M3216" s="30">
        <v>1.78</v>
      </c>
      <c r="N3216" s="84">
        <f>[1]!b_anal_modidura_cnbd(A3216,D3216-1,1)</f>
        <v>4.8052000000000001</v>
      </c>
      <c r="O3216" s="85">
        <f>[1]!b_anal_yield_cnbd(A3216,D3216-1,1)</f>
        <v>3.4754999999999998</v>
      </c>
      <c r="P3216" s="86">
        <f>IF(U:U="国开1",0.09/N3216+J3216,IF(U:U="国开3",0.14/N3216+J3216,IF(U:U="国开5",0.24/N3216+J3216,IF(U:U="国开7",0.24/N3216+J3216,IF(U:U="国开10",0.29/N3216+J3216,IF(U:U="口行1",0.08/N3216+J3216,IF(U:U="口行2",0.08/N3216+J3216,IF(U:U="口行3",0.08/N3216+J3216,IF(U:U="口行5",0.13/N3216+J3216,IF(U:U="口行7",0.13/N3216+J3216,IF(U:U="口行10",0.18/N3216+J3216,IF(U:U="农发1",0.09/N3216+J3216,IF(U:U="农发2",0.09/N3216+J3216,IF(U:U="农发3",0.09/N3216+J3216,IF(U:U="农发5",0.14/N3216+J3216,IF(U:U="农发7",0.19/N3216+J3216,IF(U:U="农发10",0.19/N3216+J3216,IF(U:U="农发20",0.24/N3216+J3216,IF(U:U="国债1",0.05/N3216+J3216,IF(U:U="国债2",0.05/N3216+J3216,IF(U:U="国债3",0.05/N3216+J3216,IF(U:U="国开0",0,IF(U:U="农发0",0,IF(U:U="国债0",0,IF(U:U="口行0",0,0.1/N3216+J3216)))))))))))))))))))))))))</f>
        <v>3.4072404977940565</v>
      </c>
      <c r="Q3216" s="87">
        <v>3.42</v>
      </c>
      <c r="R3216" s="88">
        <f t="shared" si="202"/>
        <v>-6.8259502205943345</v>
      </c>
      <c r="S3216" s="88">
        <f t="shared" si="203"/>
        <v>-1.2759502205943463</v>
      </c>
      <c r="U3216" s="1" t="str">
        <f>IF(I:I="国家开发银行","国开",IF(I:I="中国进出口银行","口行",IF(I:I="中国农业发展银行","农发","国债")))&amp;IF(G:G&lt;1,"0",G3216)</f>
        <v>农发10</v>
      </c>
    </row>
    <row r="3217" spans="1:21" ht="15.95" hidden="1" customHeight="1" x14ac:dyDescent="0.25">
      <c r="A3217" s="123" t="s">
        <v>6657</v>
      </c>
      <c r="B3217" s="35" t="s">
        <v>6751</v>
      </c>
      <c r="C3217" s="35" t="s">
        <v>6752</v>
      </c>
      <c r="D3217" s="39">
        <v>44139</v>
      </c>
      <c r="E3217" s="39">
        <v>44141</v>
      </c>
      <c r="F3217" s="40">
        <v>90</v>
      </c>
      <c r="G3217" s="30">
        <v>10</v>
      </c>
      <c r="H3217" s="29" t="s">
        <v>12</v>
      </c>
      <c r="I3217" s="29" t="s">
        <v>41</v>
      </c>
      <c r="J3217" s="30">
        <v>3.6953</v>
      </c>
      <c r="K3217" s="30">
        <v>3.62</v>
      </c>
      <c r="L3217" s="30">
        <v>0</v>
      </c>
      <c r="M3217" s="30">
        <v>3.86</v>
      </c>
      <c r="N3217" s="84">
        <f>[1]!b_anal_modidura_cnbd(A3217,D3217-1,1)</f>
        <v>8.1800999999999995</v>
      </c>
      <c r="O3217" s="85">
        <f>[1]!b_anal_yield_cnbd(A3217,D3217-1,1)</f>
        <v>3.7574999999999998</v>
      </c>
      <c r="P3217" s="86">
        <f>IF(U:U="国开1",0.09/N3217+J3217,IF(U:U="国开3",0.14/N3217+J3217,IF(U:U="国开5",0.24/N3217+J3217,IF(U:U="国开7",0.24/N3217+J3217,IF(U:U="国开10",0.29/N3217+J3217,IF(U:U="口行1",0.08/N3217+J3217,IF(U:U="口行2",0.08/N3217+J3217,IF(U:U="口行3",0.08/N3217+J3217,IF(U:U="口行5",0.13/N3217+J3217,IF(U:U="口行7",0.13/N3217+J3217,IF(U:U="口行10",0.18/N3217+J3217,IF(U:U="农发1",0.09/N3217+J3217,IF(U:U="农发2",0.09/N3217+J3217,IF(U:U="农发3",0.09/N3217+J3217,IF(U:U="农发5",0.14/N3217+J3217,IF(U:U="农发7",0.19/N3217+J3217,IF(U:U="农发10",0.19/N3217+J3217,IF(U:U="农发20",0.24/N3217+J3217,IF(U:U="国债1",0.05/N3217+J3217,IF(U:U="国债2",0.05/N3217+J3217,IF(U:U="国债3",0.05/N3217+J3217,IF(U:U="国开0",0,IF(U:U="农发0",0,IF(U:U="国债0",0,IF(U:U="口行0",0,0.1/N3217+J3217)))))))))))))))))))))))))</f>
        <v>3.7185270999132038</v>
      </c>
      <c r="Q3217" s="87">
        <v>3.7574999999999998</v>
      </c>
      <c r="R3217" s="88">
        <f t="shared" si="202"/>
        <v>-3.8972900086795992</v>
      </c>
      <c r="S3217" s="88">
        <f t="shared" si="203"/>
        <v>-3.8972900086795992</v>
      </c>
      <c r="U3217" s="1" t="str">
        <f>IF(I:I="国家开发银行","国开",IF(I:I="中国进出口银行","口行",IF(I:I="中国农业发展银行","农发","国债")))&amp;IF(G:G&lt;1,"0",G3217)</f>
        <v>农发10</v>
      </c>
    </row>
    <row r="3218" spans="1:21" ht="15.95" hidden="1" customHeight="1" x14ac:dyDescent="0.25">
      <c r="A3218" s="123" t="s">
        <v>6398</v>
      </c>
      <c r="B3218" s="35" t="s">
        <v>6754</v>
      </c>
      <c r="C3218" s="35" t="s">
        <v>6755</v>
      </c>
      <c r="D3218" s="39">
        <v>44140</v>
      </c>
      <c r="E3218" s="39">
        <v>44141</v>
      </c>
      <c r="F3218" s="40">
        <v>50</v>
      </c>
      <c r="G3218" s="30">
        <v>3</v>
      </c>
      <c r="H3218" s="29" t="s">
        <v>12</v>
      </c>
      <c r="I3218" s="29" t="s">
        <v>22</v>
      </c>
      <c r="J3218" s="30">
        <v>3.1857000000000002</v>
      </c>
      <c r="K3218" s="30">
        <v>4.1100000000000003</v>
      </c>
      <c r="L3218" s="30">
        <v>0</v>
      </c>
      <c r="M3218" s="30">
        <v>4.4400000000000004</v>
      </c>
      <c r="N3218" s="84">
        <f>[1]!b_anal_modidura_cnbd(A3218,D3218-1,1)</f>
        <v>2.6511999999999998</v>
      </c>
      <c r="O3218" s="85">
        <f>[1]!b_anal_yield_cnbd(A3218,D3218-1,1)</f>
        <v>3.24</v>
      </c>
      <c r="P3218" s="86">
        <f>IF(U:U="国开1",0.09/N3218+J3218,IF(U:U="国开3",0.14/N3218+J3218,IF(U:U="国开5",0.24/N3218+J3218,IF(U:U="国开7",0.24/N3218+J3218,IF(U:U="国开10",0.29/N3218+J3218,IF(U:U="口行1",0.08/N3218+J3218,IF(U:U="口行2",0.08/N3218+J3218,IF(U:U="口行3",0.08/N3218+J3218,IF(U:U="口行5",0.13/N3218+J3218,IF(U:U="口行7",0.13/N3218+J3218,IF(U:U="口行10",0.18/N3218+J3218,IF(U:U="农发1",0.09/N3218+J3218,IF(U:U="农发2",0.09/N3218+J3218,IF(U:U="农发3",0.09/N3218+J3218,IF(U:U="农发5",0.14/N3218+J3218,IF(U:U="农发7",0.19/N3218+J3218,IF(U:U="农发10",0.19/N3218+J3218,IF(U:U="农发20",0.24/N3218+J3218,IF(U:U="国债1",0.05/N3218+J3218,IF(U:U="国债2",0.05/N3218+J3218,IF(U:U="国债3",0.05/N3218+J3218,IF(U:U="国开0",0,IF(U:U="农发0",0,IF(U:U="国债0",0,IF(U:U="口行0",0,0.1/N3218+J3218)))))))))))))))))))))))))</f>
        <v>3.2158750150875077</v>
      </c>
      <c r="Q3218" s="87">
        <v>3.23</v>
      </c>
      <c r="R3218" s="88">
        <f t="shared" ref="R3218:R3226" si="204">(P3218-O3218)*100</f>
        <v>-2.4124984912492486</v>
      </c>
      <c r="S3218" s="88">
        <f t="shared" ref="S3218:S3226" si="205">(P3218-Q3218)*100</f>
        <v>-1.4124984912492256</v>
      </c>
      <c r="U3218" s="1" t="str">
        <f>IF(I:I="国家开发银行","国开",IF(I:I="中国进出口银行","口行",IF(I:I="中国农业发展银行","农发","国债")))&amp;IF(G:G&lt;1,"0",G3218)</f>
        <v>口行3</v>
      </c>
    </row>
    <row r="3219" spans="1:21" ht="15.95" hidden="1" customHeight="1" x14ac:dyDescent="0.25">
      <c r="A3219" s="123" t="s">
        <v>6661</v>
      </c>
      <c r="B3219" s="35" t="s">
        <v>6756</v>
      </c>
      <c r="C3219" s="35" t="s">
        <v>6757</v>
      </c>
      <c r="D3219" s="39">
        <v>44140</v>
      </c>
      <c r="E3219" s="39">
        <v>44141</v>
      </c>
      <c r="F3219" s="40">
        <v>60</v>
      </c>
      <c r="G3219" s="30">
        <v>5</v>
      </c>
      <c r="H3219" s="29" t="s">
        <v>12</v>
      </c>
      <c r="I3219" s="29" t="s">
        <v>22</v>
      </c>
      <c r="J3219" s="30">
        <v>3.3389000000000002</v>
      </c>
      <c r="K3219" s="30">
        <v>4.93</v>
      </c>
      <c r="L3219" s="30">
        <v>0</v>
      </c>
      <c r="M3219" s="30">
        <v>43.29</v>
      </c>
      <c r="N3219" s="84">
        <f>[1]!b_anal_modidura_cnbd(A3219,D3219-1,1)</f>
        <v>4.4943</v>
      </c>
      <c r="O3219" s="85">
        <f>[1]!b_anal_yield_cnbd(A3219,D3219-1,1)</f>
        <v>3.39</v>
      </c>
      <c r="P3219" s="86">
        <f>IF(U:U="国开1",0.09/N3219+J3219,IF(U:U="国开3",0.14/N3219+J3219,IF(U:U="国开5",0.24/N3219+J3219,IF(U:U="国开7",0.24/N3219+J3219,IF(U:U="国开10",0.29/N3219+J3219,IF(U:U="口行1",0.08/N3219+J3219,IF(U:U="口行2",0.08/N3219+J3219,IF(U:U="口行3",0.08/N3219+J3219,IF(U:U="口行5",0.13/N3219+J3219,IF(U:U="口行7",0.13/N3219+J3219,IF(U:U="口行10",0.18/N3219+J3219,IF(U:U="农发1",0.09/N3219+J3219,IF(U:U="农发2",0.09/N3219+J3219,IF(U:U="农发3",0.09/N3219+J3219,IF(U:U="农发5",0.14/N3219+J3219,IF(U:U="农发7",0.19/N3219+J3219,IF(U:U="农发10",0.19/N3219+J3219,IF(U:U="农发20",0.24/N3219+J3219,IF(U:U="国债1",0.05/N3219+J3219,IF(U:U="国债2",0.05/N3219+J3219,IF(U:U="国债3",0.05/N3219+J3219,IF(U:U="国开0",0,IF(U:U="农发0",0,IF(U:U="国债0",0,IF(U:U="口行0",0,0.1/N3219+J3219)))))))))))))))))))))))))</f>
        <v>3.3678255278908842</v>
      </c>
      <c r="Q3219" s="87">
        <v>3.3849999999999998</v>
      </c>
      <c r="R3219" s="88">
        <f t="shared" si="204"/>
        <v>-2.2174472109115939</v>
      </c>
      <c r="S3219" s="88">
        <f t="shared" si="205"/>
        <v>-1.7174472109115602</v>
      </c>
      <c r="U3219" s="1" t="str">
        <f>IF(I:I="国家开发银行","国开",IF(I:I="中国进出口银行","口行",IF(I:I="中国农业发展银行","农发","国债")))&amp;IF(G:G&lt;1,"0",G3219)</f>
        <v>口行5</v>
      </c>
    </row>
    <row r="3220" spans="1:21" ht="15.95" hidden="1" customHeight="1" x14ac:dyDescent="0.25">
      <c r="A3220" s="123" t="s">
        <v>388</v>
      </c>
      <c r="B3220" s="35" t="s">
        <v>6758</v>
      </c>
      <c r="C3220" s="35" t="s">
        <v>6759</v>
      </c>
      <c r="D3220" s="39">
        <v>44140</v>
      </c>
      <c r="E3220" s="39">
        <v>44141</v>
      </c>
      <c r="F3220" s="40">
        <v>50</v>
      </c>
      <c r="G3220" s="30">
        <v>10</v>
      </c>
      <c r="H3220" s="29" t="s">
        <v>12</v>
      </c>
      <c r="I3220" s="29" t="s">
        <v>22</v>
      </c>
      <c r="J3220" s="30">
        <v>3.6930000000000001</v>
      </c>
      <c r="K3220" s="30">
        <v>4</v>
      </c>
      <c r="L3220" s="30">
        <v>0</v>
      </c>
      <c r="M3220" s="30">
        <v>1.5</v>
      </c>
      <c r="N3220" s="84">
        <f>[1]!b_anal_modidura_cnbd(A3220,D3220-1,1)</f>
        <v>7.7603</v>
      </c>
      <c r="O3220" s="85">
        <f>[1]!b_anal_yield_cnbd(A3220,D3220-1,1)</f>
        <v>3.74</v>
      </c>
      <c r="P3220" s="86">
        <f>IF(U:U="国开1",0.09/N3220+J3220,IF(U:U="国开3",0.14/N3220+J3220,IF(U:U="国开5",0.24/N3220+J3220,IF(U:U="国开7",0.24/N3220+J3220,IF(U:U="国开10",0.29/N3220+J3220,IF(U:U="口行1",0.08/N3220+J3220,IF(U:U="口行2",0.08/N3220+J3220,IF(U:U="口行3",0.08/N3220+J3220,IF(U:U="口行5",0.13/N3220+J3220,IF(U:U="口行7",0.13/N3220+J3220,IF(U:U="口行10",0.18/N3220+J3220,IF(U:U="农发1",0.09/N3220+J3220,IF(U:U="农发2",0.09/N3220+J3220,IF(U:U="农发3",0.09/N3220+J3220,IF(U:U="农发5",0.14/N3220+J3220,IF(U:U="农发7",0.19/N3220+J3220,IF(U:U="农发10",0.19/N3220+J3220,IF(U:U="农发20",0.24/N3220+J3220,IF(U:U="国债1",0.05/N3220+J3220,IF(U:U="国债2",0.05/N3220+J3220,IF(U:U="国债3",0.05/N3220+J3220,IF(U:U="国开0",0,IF(U:U="农发0",0,IF(U:U="国债0",0,IF(U:U="口行0",0,0.1/N3220+J3220)))))))))))))))))))))))))</f>
        <v>3.716194979575532</v>
      </c>
      <c r="Q3220" s="87">
        <v>3.74</v>
      </c>
      <c r="R3220" s="88">
        <f t="shared" si="204"/>
        <v>-2.3805020424468193</v>
      </c>
      <c r="S3220" s="88">
        <f t="shared" si="205"/>
        <v>-2.3805020424468193</v>
      </c>
      <c r="U3220" s="1" t="str">
        <f>IF(I:I="国家开发银行","国开",IF(I:I="中国进出口银行","口行",IF(I:I="中国农业发展银行","农发","国债")))&amp;IF(G:G&lt;1,"0",G3220)</f>
        <v>口行10</v>
      </c>
    </row>
    <row r="3221" spans="1:21" ht="15.95" hidden="1" customHeight="1" x14ac:dyDescent="0.25">
      <c r="A3221" s="123" t="s">
        <v>6509</v>
      </c>
      <c r="B3221" s="35" t="s">
        <v>6760</v>
      </c>
      <c r="C3221" s="35" t="s">
        <v>6761</v>
      </c>
      <c r="D3221" s="39">
        <v>44140</v>
      </c>
      <c r="E3221" s="39">
        <v>44144</v>
      </c>
      <c r="F3221" s="40">
        <v>60</v>
      </c>
      <c r="G3221" s="30">
        <v>1</v>
      </c>
      <c r="H3221" s="29" t="s">
        <v>266</v>
      </c>
      <c r="I3221" s="29" t="s">
        <v>15</v>
      </c>
      <c r="J3221" s="30">
        <v>2.6612</v>
      </c>
      <c r="K3221" s="30">
        <v>4.25</v>
      </c>
      <c r="L3221" s="30">
        <v>0</v>
      </c>
      <c r="M3221" s="30">
        <v>2.4</v>
      </c>
      <c r="N3221" s="84">
        <f>[1]!b_anal_modidura_cnbd(A3221,D3221-1,1)</f>
        <v>0.86080000000000001</v>
      </c>
      <c r="O3221" s="85">
        <f>[1]!b_anal_yield_cnbd(A3221,D3221-1,1)</f>
        <v>2.8151000000000002</v>
      </c>
      <c r="P3221" s="86">
        <f>IF(U:U="国开1",0.09/N3221+J3221,IF(U:U="国开3",0.14/N3221+J3221,IF(U:U="国开5",0.24/N3221+J3221,IF(U:U="国开7",0.24/N3221+J3221,IF(U:U="国开10",0.29/N3221+J3221,IF(U:U="口行1",0.08/N3221+J3221,IF(U:U="口行2",0.08/N3221+J3221,IF(U:U="口行3",0.08/N3221+J3221,IF(U:U="口行5",0.13/N3221+J3221,IF(U:U="口行7",0.13/N3221+J3221,IF(U:U="口行10",0.18/N3221+J3221,IF(U:U="农发1",0.09/N3221+J3221,IF(U:U="农发2",0.09/N3221+J3221,IF(U:U="农发3",0.09/N3221+J3221,IF(U:U="农发5",0.14/N3221+J3221,IF(U:U="农发7",0.19/N3221+J3221,IF(U:U="农发10",0.19/N3221+J3221,IF(U:U="农发20",0.24/N3221+J3221,IF(U:U="国债1",0.05/N3221+J3221,IF(U:U="国债2",0.05/N3221+J3221,IF(U:U="国债3",0.05/N3221+J3221,IF(U:U="国开0",0,IF(U:U="农发0",0,IF(U:U="国债0",0,IF(U:U="口行0",0,0.1/N3221+J3221)))))))))))))))))))))))))</f>
        <v>2.765753903345725</v>
      </c>
      <c r="Q3221" s="87">
        <v>2.82</v>
      </c>
      <c r="R3221" s="88">
        <f t="shared" si="204"/>
        <v>-4.934609665427514</v>
      </c>
      <c r="S3221" s="88">
        <f t="shared" si="205"/>
        <v>-5.4246096654274822</v>
      </c>
      <c r="U3221" s="1" t="str">
        <f>IF(I:I="国家开发银行","国开",IF(I:I="中国进出口银行","口行",IF(I:I="中国农业发展银行","农发","国债")))&amp;IF(G:G&lt;1,"0",G3221)</f>
        <v>国开1</v>
      </c>
    </row>
    <row r="3222" spans="1:21" ht="15.95" hidden="1" customHeight="1" x14ac:dyDescent="0.25">
      <c r="A3222" s="123" t="s">
        <v>1284</v>
      </c>
      <c r="B3222" s="35" t="s">
        <v>6762</v>
      </c>
      <c r="C3222" s="35" t="s">
        <v>6763</v>
      </c>
      <c r="D3222" s="39">
        <v>44140</v>
      </c>
      <c r="E3222" s="39">
        <v>44144</v>
      </c>
      <c r="F3222" s="40">
        <v>70</v>
      </c>
      <c r="G3222" s="30">
        <v>5</v>
      </c>
      <c r="H3222" s="29" t="s">
        <v>12</v>
      </c>
      <c r="I3222" s="29" t="s">
        <v>15</v>
      </c>
      <c r="J3222" s="30">
        <v>3.2717000000000001</v>
      </c>
      <c r="K3222" s="30">
        <v>6.09</v>
      </c>
      <c r="L3222" s="30">
        <v>0</v>
      </c>
      <c r="M3222" s="30">
        <v>3.5</v>
      </c>
      <c r="N3222" s="84">
        <f>[1]!b_anal_modidura_cnbd(A3222,D3222-1,1)</f>
        <v>4.2355</v>
      </c>
      <c r="O3222" s="85">
        <f>[1]!b_anal_yield_cnbd(A3222,D3222-1,1)</f>
        <v>3.35</v>
      </c>
      <c r="P3222" s="86">
        <f>IF(U:U="国开1",0.09/N3222+J3222,IF(U:U="国开3",0.14/N3222+J3222,IF(U:U="国开5",0.24/N3222+J3222,IF(U:U="国开7",0.24/N3222+J3222,IF(U:U="国开10",0.29/N3222+J3222,IF(U:U="口行1",0.08/N3222+J3222,IF(U:U="口行2",0.08/N3222+J3222,IF(U:U="口行3",0.08/N3222+J3222,IF(U:U="口行5",0.13/N3222+J3222,IF(U:U="口行7",0.13/N3222+J3222,IF(U:U="口行10",0.18/N3222+J3222,IF(U:U="农发1",0.09/N3222+J3222,IF(U:U="农发2",0.09/N3222+J3222,IF(U:U="农发3",0.09/N3222+J3222,IF(U:U="农发5",0.14/N3222+J3222,IF(U:U="农发7",0.19/N3222+J3222,IF(U:U="农发10",0.19/N3222+J3222,IF(U:U="农发20",0.24/N3222+J3222,IF(U:U="国债1",0.05/N3222+J3222,IF(U:U="国债2",0.05/N3222+J3222,IF(U:U="国债3",0.05/N3222+J3222,IF(U:U="国开0",0,IF(U:U="农发0",0,IF(U:U="国债0",0,IF(U:U="口行0",0,0.1/N3222+J3222)))))))))))))))))))))))))</f>
        <v>3.3283639121709361</v>
      </c>
      <c r="Q3222" s="87">
        <v>3.3650000000000002</v>
      </c>
      <c r="R3222" s="88">
        <f t="shared" si="204"/>
        <v>-2.163608782906401</v>
      </c>
      <c r="S3222" s="88">
        <f t="shared" si="205"/>
        <v>-3.6636087829064135</v>
      </c>
      <c r="U3222" s="1" t="str">
        <f>IF(I:I="国家开发银行","国开",IF(I:I="中国进出口银行","口行",IF(I:I="中国农业发展银行","农发","国债")))&amp;IF(G:G&lt;1,"0",G3222)</f>
        <v>国开5</v>
      </c>
    </row>
    <row r="3223" spans="1:21" ht="15.95" hidden="1" customHeight="1" x14ac:dyDescent="0.25">
      <c r="A3223" s="123" t="s">
        <v>6624</v>
      </c>
      <c r="B3223" s="35" t="s">
        <v>6764</v>
      </c>
      <c r="C3223" s="35" t="s">
        <v>6765</v>
      </c>
      <c r="D3223" s="39">
        <v>44140</v>
      </c>
      <c r="E3223" s="39">
        <v>44144</v>
      </c>
      <c r="F3223" s="40">
        <v>180</v>
      </c>
      <c r="G3223" s="30">
        <v>10</v>
      </c>
      <c r="H3223" s="29" t="s">
        <v>12</v>
      </c>
      <c r="I3223" s="29" t="s">
        <v>15</v>
      </c>
      <c r="J3223" s="30">
        <v>3.5979999999999999</v>
      </c>
      <c r="K3223" s="30">
        <v>3.49</v>
      </c>
      <c r="L3223" s="30">
        <v>0</v>
      </c>
      <c r="M3223" s="30">
        <v>6.35</v>
      </c>
      <c r="N3223" s="84">
        <f>[1]!b_anal_modidura_cnbd(A3223,D3223-1,1)</f>
        <v>8.2048000000000005</v>
      </c>
      <c r="O3223" s="85">
        <f>[1]!b_anal_yield_cnbd(A3223,D3223-1,1)</f>
        <v>3.625</v>
      </c>
      <c r="P3223" s="86">
        <f>IF(U:U="国开1",0.09/N3223+J3223,IF(U:U="国开3",0.14/N3223+J3223,IF(U:U="国开5",0.24/N3223+J3223,IF(U:U="国开7",0.24/N3223+J3223,IF(U:U="国开10",0.29/N3223+J3223,IF(U:U="口行1",0.08/N3223+J3223,IF(U:U="口行2",0.08/N3223+J3223,IF(U:U="口行3",0.08/N3223+J3223,IF(U:U="口行5",0.13/N3223+J3223,IF(U:U="口行7",0.13/N3223+J3223,IF(U:U="口行10",0.18/N3223+J3223,IF(U:U="农发1",0.09/N3223+J3223,IF(U:U="农发2",0.09/N3223+J3223,IF(U:U="农发3",0.09/N3223+J3223,IF(U:U="农发5",0.14/N3223+J3223,IF(U:U="农发7",0.19/N3223+J3223,IF(U:U="农发10",0.19/N3223+J3223,IF(U:U="农发20",0.24/N3223+J3223,IF(U:U="国债1",0.05/N3223+J3223,IF(U:U="国债2",0.05/N3223+J3223,IF(U:U="国债3",0.05/N3223+J3223,IF(U:U="国开0",0,IF(U:U="农发0",0,IF(U:U="国债0",0,IF(U:U="口行0",0,0.1/N3223+J3223)))))))))))))))))))))))))</f>
        <v>3.6333451638065521</v>
      </c>
      <c r="Q3223" s="87">
        <v>3.645</v>
      </c>
      <c r="R3223" s="88">
        <f t="shared" si="204"/>
        <v>0.83451638065521472</v>
      </c>
      <c r="S3223" s="88">
        <f t="shared" si="205"/>
        <v>-1.1654836193447871</v>
      </c>
      <c r="U3223" s="1" t="str">
        <f>IF(I:I="国家开发银行","国开",IF(I:I="中国进出口银行","口行",IF(I:I="中国农业发展银行","农发","国债")))&amp;IF(G:G&lt;1,"0",G3223)</f>
        <v>国开10</v>
      </c>
    </row>
    <row r="3224" spans="1:21" ht="15.95" hidden="1" customHeight="1" x14ac:dyDescent="0.25">
      <c r="A3224" s="123" t="s">
        <v>6723</v>
      </c>
      <c r="B3224" s="35" t="s">
        <v>6766</v>
      </c>
      <c r="C3224" s="35" t="s">
        <v>6767</v>
      </c>
      <c r="D3224" s="39">
        <v>44141</v>
      </c>
      <c r="E3224" s="39">
        <v>44144</v>
      </c>
      <c r="F3224" s="40">
        <v>50</v>
      </c>
      <c r="G3224" s="30">
        <v>1</v>
      </c>
      <c r="H3224" s="29" t="s">
        <v>266</v>
      </c>
      <c r="I3224" s="29" t="s">
        <v>22</v>
      </c>
      <c r="J3224" s="30">
        <v>2.6997</v>
      </c>
      <c r="K3224" s="30">
        <v>3.83</v>
      </c>
      <c r="L3224" s="30">
        <v>0</v>
      </c>
      <c r="M3224" s="30">
        <v>69.75</v>
      </c>
      <c r="N3224" s="84">
        <f>[1]!b_anal_modidura_cnbd(A3224,D3224-1,1)</f>
        <v>0.96460000000000001</v>
      </c>
      <c r="O3224" s="85">
        <f>[1]!b_anal_yield_cnbd(A3224,D3224-1,1)</f>
        <v>2.8374000000000001</v>
      </c>
      <c r="P3224" s="86">
        <f>IF(U:U="国开1",0.09/N3224+J3224,IF(U:U="国开3",0.14/N3224+J3224,IF(U:U="国开5",0.24/N3224+J3224,IF(U:U="国开7",0.24/N3224+J3224,IF(U:U="国开10",0.29/N3224+J3224,IF(U:U="口行1",0.08/N3224+J3224,IF(U:U="口行2",0.08/N3224+J3224,IF(U:U="口行3",0.08/N3224+J3224,IF(U:U="口行5",0.13/N3224+J3224,IF(U:U="口行7",0.13/N3224+J3224,IF(U:U="口行10",0.18/N3224+J3224,IF(U:U="农发1",0.09/N3224+J3224,IF(U:U="农发2",0.09/N3224+J3224,IF(U:U="农发3",0.09/N3224+J3224,IF(U:U="农发5",0.14/N3224+J3224,IF(U:U="农发7",0.19/N3224+J3224,IF(U:U="农发10",0.19/N3224+J3224,IF(U:U="农发20",0.24/N3224+J3224,IF(U:U="国债1",0.05/N3224+J3224,IF(U:U="国债2",0.05/N3224+J3224,IF(U:U="国债3",0.05/N3224+J3224,IF(U:U="国开0",0,IF(U:U="农发0",0,IF(U:U="国债0",0,IF(U:U="口行0",0,0.1/N3224+J3224)))))))))))))))))))))))))</f>
        <v>2.7826359319925356</v>
      </c>
      <c r="Q3224" s="87">
        <v>2.83</v>
      </c>
      <c r="R3224" s="88">
        <f t="shared" si="204"/>
        <v>-5.4764068007464584</v>
      </c>
      <c r="S3224" s="88">
        <f t="shared" si="205"/>
        <v>-4.736406800746451</v>
      </c>
      <c r="U3224" s="1" t="str">
        <f>IF(I:I="国家开发银行","国开",IF(I:I="中国进出口银行","口行",IF(I:I="中国农业发展银行","农发","国债")))&amp;IF(G:G&lt;1,"0",G3224)</f>
        <v>口行1</v>
      </c>
    </row>
    <row r="3225" spans="1:21" ht="15.95" hidden="1" customHeight="1" x14ac:dyDescent="0.25">
      <c r="A3225" s="123" t="s">
        <v>6223</v>
      </c>
      <c r="B3225" s="35" t="s">
        <v>6768</v>
      </c>
      <c r="C3225" s="35" t="s">
        <v>6769</v>
      </c>
      <c r="D3225" s="39">
        <v>44141</v>
      </c>
      <c r="E3225" s="39">
        <v>44144</v>
      </c>
      <c r="F3225" s="40">
        <v>40</v>
      </c>
      <c r="G3225" s="30">
        <v>2</v>
      </c>
      <c r="H3225" s="29" t="s">
        <v>12</v>
      </c>
      <c r="I3225" s="29" t="s">
        <v>22</v>
      </c>
      <c r="J3225" s="30">
        <v>3.0792999999999999</v>
      </c>
      <c r="K3225" s="30">
        <v>4.59</v>
      </c>
      <c r="L3225" s="30">
        <v>0</v>
      </c>
      <c r="M3225" s="30">
        <v>9.14</v>
      </c>
      <c r="N3225" s="84">
        <f>[1]!b_anal_modidura_cnbd(A3225,D3225-1,1)</f>
        <v>1.6805000000000001</v>
      </c>
      <c r="O3225" s="85">
        <f>[1]!b_anal_yield_cnbd(A3225,D3225-1,1)</f>
        <v>3.12</v>
      </c>
      <c r="P3225" s="86">
        <f>IF(U:U="国开1",0.09/N3225+J3225,IF(U:U="国开3",0.14/N3225+J3225,IF(U:U="国开5",0.24/N3225+J3225,IF(U:U="国开7",0.24/N3225+J3225,IF(U:U="国开10",0.29/N3225+J3225,IF(U:U="口行1",0.08/N3225+J3225,IF(U:U="口行2",0.08/N3225+J3225,IF(U:U="口行3",0.08/N3225+J3225,IF(U:U="口行5",0.13/N3225+J3225,IF(U:U="口行7",0.13/N3225+J3225,IF(U:U="口行10",0.18/N3225+J3225,IF(U:U="农发1",0.09/N3225+J3225,IF(U:U="农发2",0.09/N3225+J3225,IF(U:U="农发3",0.09/N3225+J3225,IF(U:U="农发5",0.14/N3225+J3225,IF(U:U="农发7",0.19/N3225+J3225,IF(U:U="农发10",0.19/N3225+J3225,IF(U:U="农发20",0.24/N3225+J3225,IF(U:U="国债1",0.05/N3225+J3225,IF(U:U="国债2",0.05/N3225+J3225,IF(U:U="国债3",0.05/N3225+J3225,IF(U:U="国开0",0,IF(U:U="农发0",0,IF(U:U="国债0",0,IF(U:U="口行0",0,0.1/N3225+J3225)))))))))))))))))))))))))</f>
        <v>3.1269048795001488</v>
      </c>
      <c r="Q3225" s="87">
        <v>3.14</v>
      </c>
      <c r="R3225" s="88">
        <f t="shared" si="204"/>
        <v>0.69048795001487306</v>
      </c>
      <c r="S3225" s="88">
        <f t="shared" si="205"/>
        <v>-1.3095120499851287</v>
      </c>
      <c r="U3225" s="1" t="str">
        <f>IF(I:I="国家开发银行","国开",IF(I:I="中国进出口银行","口行",IF(I:I="中国农业发展银行","农发","国债")))&amp;IF(G:G&lt;1,"0",G3225)</f>
        <v>口行2</v>
      </c>
    </row>
    <row r="3226" spans="1:21" ht="15.95" hidden="1" customHeight="1" x14ac:dyDescent="0.25">
      <c r="A3226" s="123" t="s">
        <v>6770</v>
      </c>
      <c r="B3226" s="35" t="s">
        <v>6770</v>
      </c>
      <c r="C3226" s="35" t="s">
        <v>6771</v>
      </c>
      <c r="D3226" s="39">
        <v>44141</v>
      </c>
      <c r="E3226" s="39">
        <v>44144</v>
      </c>
      <c r="F3226" s="40">
        <v>300</v>
      </c>
      <c r="G3226" s="30">
        <v>0.49859999999999999</v>
      </c>
      <c r="H3226" s="29" t="s">
        <v>38</v>
      </c>
      <c r="I3226" s="29" t="s">
        <v>31</v>
      </c>
      <c r="J3226" s="30">
        <v>2.7559999999999998</v>
      </c>
      <c r="K3226" s="30">
        <v>2.76</v>
      </c>
      <c r="L3226" s="30">
        <v>2.7959999999999998</v>
      </c>
      <c r="M3226" s="30">
        <v>2.17</v>
      </c>
      <c r="N3226" s="84">
        <v>0.49859999999999999</v>
      </c>
      <c r="O3226" s="85">
        <v>2.7896999999999998</v>
      </c>
      <c r="P3226" s="86">
        <v>2.7959999999999998</v>
      </c>
      <c r="Q3226" s="87">
        <v>2.76</v>
      </c>
      <c r="R3226" s="88">
        <f t="shared" si="204"/>
        <v>0.62999999999999723</v>
      </c>
      <c r="S3226" s="88">
        <f t="shared" si="205"/>
        <v>3.6000000000000032</v>
      </c>
      <c r="U3226" s="1" t="str">
        <f>IF(I:I="国家开发银行","国开",IF(I:I="中国进出口银行","口行",IF(I:I="中国农业发展银行","农发","国债")))&amp;IF(G:G&lt;1,"0",G3226)</f>
        <v>国债0</v>
      </c>
    </row>
    <row r="3227" spans="1:21" ht="15.95" hidden="1" customHeight="1" x14ac:dyDescent="0.25">
      <c r="A3227" s="123" t="s">
        <v>6178</v>
      </c>
      <c r="B3227" s="35" t="s">
        <v>6772</v>
      </c>
      <c r="C3227" s="35" t="s">
        <v>6773</v>
      </c>
      <c r="D3227" s="39">
        <v>44145</v>
      </c>
      <c r="E3227" s="39">
        <v>44148</v>
      </c>
      <c r="F3227" s="40">
        <v>62.1</v>
      </c>
      <c r="G3227" s="30">
        <v>3</v>
      </c>
      <c r="H3227" s="29" t="s">
        <v>12</v>
      </c>
      <c r="I3227" s="29" t="s">
        <v>15</v>
      </c>
      <c r="J3227" s="30">
        <v>3.1459999999999999</v>
      </c>
      <c r="K3227" s="30">
        <v>7.68</v>
      </c>
      <c r="L3227" s="30">
        <v>0</v>
      </c>
      <c r="M3227" s="30">
        <v>1.17</v>
      </c>
      <c r="N3227" s="84">
        <f>[1]!b_anal_modidura_cnbd(A3227,D3227-1,1)</f>
        <v>2.5720000000000001</v>
      </c>
      <c r="O3227" s="85">
        <f>[1]!b_anal_yield_cnbd(A3227,D3227-1,1)</f>
        <v>3.25</v>
      </c>
      <c r="P3227" s="86">
        <f>IF(U:U="国开1",0.09/N3227+J3227,IF(U:U="国开3",0.14/N3227+J3227,IF(U:U="国开5",0.24/N3227+J3227,IF(U:U="国开7",0.24/N3227+J3227,IF(U:U="国开10",0.29/N3227+J3227,IF(U:U="口行1",0.08/N3227+J3227,IF(U:U="口行2",0.08/N3227+J3227,IF(U:U="口行3",0.08/N3227+J3227,IF(U:U="口行5",0.13/N3227+J3227,IF(U:U="口行7",0.13/N3227+J3227,IF(U:U="口行10",0.18/N3227+J3227,IF(U:U="农发1",0.09/N3227+J3227,IF(U:U="农发2",0.09/N3227+J3227,IF(U:U="农发3",0.09/N3227+J3227,IF(U:U="农发5",0.14/N3227+J3227,IF(U:U="农发7",0.19/N3227+J3227,IF(U:U="农发10",0.19/N3227+J3227,IF(U:U="农发20",0.24/N3227+J3227,IF(U:U="国债1",0.05/N3227+J3227,IF(U:U="国债2",0.05/N3227+J3227,IF(U:U="国债3",0.05/N3227+J3227,IF(U:U="国开0",0,IF(U:U="农发0",0,IF(U:U="国债0",0,IF(U:U="口行0",0,0.1/N3227+J3227)))))))))))))))))))))))))</f>
        <v>3.2004323483670296</v>
      </c>
      <c r="Q3227" s="87">
        <v>3.25</v>
      </c>
      <c r="R3227" s="88">
        <f t="shared" ref="R3227:R3235" si="206">(P3227-O3227)*100</f>
        <v>-4.9567651632970389</v>
      </c>
      <c r="S3227" s="88">
        <f t="shared" ref="S3227:S3235" si="207">(P3227-Q3227)*100</f>
        <v>-4.9567651632970389</v>
      </c>
      <c r="U3227" s="1" t="str">
        <f>IF(I:I="国家开发银行","国开",IF(I:I="中国进出口银行","口行",IF(I:I="中国农业发展银行","农发","国债")))&amp;IF(G:G&lt;1,"0",G3227)</f>
        <v>国开3</v>
      </c>
    </row>
    <row r="3228" spans="1:21" ht="15.95" hidden="1" customHeight="1" x14ac:dyDescent="0.25">
      <c r="A3228" s="123" t="s">
        <v>1284</v>
      </c>
      <c r="B3228" s="35" t="s">
        <v>6774</v>
      </c>
      <c r="C3228" s="35" t="s">
        <v>6775</v>
      </c>
      <c r="D3228" s="39">
        <v>44145</v>
      </c>
      <c r="E3228" s="39">
        <v>44148</v>
      </c>
      <c r="F3228" s="40">
        <v>90</v>
      </c>
      <c r="G3228" s="30">
        <v>5</v>
      </c>
      <c r="H3228" s="29" t="s">
        <v>12</v>
      </c>
      <c r="I3228" s="29" t="s">
        <v>15</v>
      </c>
      <c r="J3228" s="30">
        <v>3.3363</v>
      </c>
      <c r="K3228" s="30">
        <v>5.89</v>
      </c>
      <c r="L3228" s="30">
        <v>0</v>
      </c>
      <c r="M3228" s="30">
        <v>1</v>
      </c>
      <c r="N3228" s="84">
        <f>[1]!b_anal_modidura_cnbd(A3228,D3228-1,1)</f>
        <v>4.2183999999999999</v>
      </c>
      <c r="O3228" s="85">
        <f>[1]!b_anal_yield_cnbd(A3228,D3228-1,1)</f>
        <v>3.43</v>
      </c>
      <c r="P3228" s="86">
        <f>IF(U:U="国开1",0.09/N3228+J3228,IF(U:U="国开3",0.14/N3228+J3228,IF(U:U="国开5",0.24/N3228+J3228,IF(U:U="国开7",0.24/N3228+J3228,IF(U:U="国开10",0.29/N3228+J3228,IF(U:U="口行1",0.08/N3228+J3228,IF(U:U="口行2",0.08/N3228+J3228,IF(U:U="口行3",0.08/N3228+J3228,IF(U:U="口行5",0.13/N3228+J3228,IF(U:U="口行7",0.13/N3228+J3228,IF(U:U="口行10",0.18/N3228+J3228,IF(U:U="农发1",0.09/N3228+J3228,IF(U:U="农发2",0.09/N3228+J3228,IF(U:U="农发3",0.09/N3228+J3228,IF(U:U="农发5",0.14/N3228+J3228,IF(U:U="农发7",0.19/N3228+J3228,IF(U:U="农发10",0.19/N3228+J3228,IF(U:U="农发20",0.24/N3228+J3228,IF(U:U="国债1",0.05/N3228+J3228,IF(U:U="国债2",0.05/N3228+J3228,IF(U:U="国债3",0.05/N3228+J3228,IF(U:U="国开0",0,IF(U:U="农发0",0,IF(U:U="国债0",0,IF(U:U="口行0",0,0.1/N3228+J3228)))))))))))))))))))))))))</f>
        <v>3.3931936089512611</v>
      </c>
      <c r="Q3228" s="87">
        <v>3.44</v>
      </c>
      <c r="R3228" s="88">
        <f t="shared" si="206"/>
        <v>-3.6806391048739062</v>
      </c>
      <c r="S3228" s="88">
        <f t="shared" si="207"/>
        <v>-4.6806391048738849</v>
      </c>
      <c r="U3228" s="1" t="str">
        <f>IF(I:I="国家开发银行","国开",IF(I:I="中国进出口银行","口行",IF(I:I="中国农业发展银行","农发","国债")))&amp;IF(G:G&lt;1,"0",G3228)</f>
        <v>国开5</v>
      </c>
    </row>
    <row r="3229" spans="1:21" ht="15.95" hidden="1" customHeight="1" x14ac:dyDescent="0.25">
      <c r="A3229" s="123" t="s">
        <v>1256</v>
      </c>
      <c r="B3229" s="35" t="s">
        <v>6776</v>
      </c>
      <c r="C3229" s="35" t="s">
        <v>6777</v>
      </c>
      <c r="D3229" s="39">
        <v>44145</v>
      </c>
      <c r="E3229" s="39">
        <v>44148</v>
      </c>
      <c r="F3229" s="40">
        <v>21</v>
      </c>
      <c r="G3229" s="30">
        <v>7</v>
      </c>
      <c r="H3229" s="29" t="s">
        <v>12</v>
      </c>
      <c r="I3229" s="29" t="s">
        <v>15</v>
      </c>
      <c r="J3229" s="30">
        <v>3.4339</v>
      </c>
      <c r="K3229" s="30">
        <v>8.85</v>
      </c>
      <c r="L3229" s="30">
        <v>0</v>
      </c>
      <c r="M3229" s="30">
        <v>20</v>
      </c>
      <c r="N3229" s="84">
        <f>[1]!b_anal_modidura_cnbd(A3229,D3229-1,1)</f>
        <v>5.8037999999999998</v>
      </c>
      <c r="O3229" s="85">
        <f>[1]!b_anal_yield_cnbd(A3229,D3229-1,1)</f>
        <v>3.55</v>
      </c>
      <c r="P3229" s="86">
        <f>IF(U:U="国开1",0.09/N3229+J3229,IF(U:U="国开3",0.14/N3229+J3229,IF(U:U="国开5",0.24/N3229+J3229,IF(U:U="国开7",0.24/N3229+J3229,IF(U:U="国开10",0.29/N3229+J3229,IF(U:U="口行1",0.08/N3229+J3229,IF(U:U="口行2",0.08/N3229+J3229,IF(U:U="口行3",0.08/N3229+J3229,IF(U:U="口行5",0.13/N3229+J3229,IF(U:U="口行7",0.13/N3229+J3229,IF(U:U="口行10",0.18/N3229+J3229,IF(U:U="农发1",0.09/N3229+J3229,IF(U:U="农发2",0.09/N3229+J3229,IF(U:U="农发3",0.09/N3229+J3229,IF(U:U="农发5",0.14/N3229+J3229,IF(U:U="农发7",0.19/N3229+J3229,IF(U:U="农发10",0.19/N3229+J3229,IF(U:U="农发20",0.24/N3229+J3229,IF(U:U="国债1",0.05/N3229+J3229,IF(U:U="国债2",0.05/N3229+J3229,IF(U:U="国债3",0.05/N3229+J3229,IF(U:U="国开0",0,IF(U:U="农发0",0,IF(U:U="国债0",0,IF(U:U="口行0",0,0.1/N3229+J3229)))))))))))))))))))))))))</f>
        <v>3.4752522175126641</v>
      </c>
      <c r="Q3229" s="87">
        <v>3.51</v>
      </c>
      <c r="R3229" s="88">
        <f t="shared" si="206"/>
        <v>-7.4747782487335712</v>
      </c>
      <c r="S3229" s="88">
        <f t="shared" si="207"/>
        <v>-3.4747782487335677</v>
      </c>
      <c r="U3229" s="1" t="str">
        <f>IF(I:I="国家开发银行","国开",IF(I:I="中国进出口银行","口行",IF(I:I="中国农业发展银行","农发","国债")))&amp;IF(G:G&lt;1,"0",G3229)</f>
        <v>国开7</v>
      </c>
    </row>
    <row r="3230" spans="1:21" ht="15.95" hidden="1" customHeight="1" x14ac:dyDescent="0.25">
      <c r="A3230" s="123" t="s">
        <v>1438</v>
      </c>
      <c r="B3230" s="35" t="s">
        <v>6778</v>
      </c>
      <c r="C3230" s="35" t="s">
        <v>6779</v>
      </c>
      <c r="D3230" s="39">
        <v>44145</v>
      </c>
      <c r="E3230" s="39">
        <v>44148</v>
      </c>
      <c r="F3230" s="40">
        <v>25</v>
      </c>
      <c r="G3230" s="30">
        <v>20</v>
      </c>
      <c r="H3230" s="29" t="s">
        <v>12</v>
      </c>
      <c r="I3230" s="29" t="s">
        <v>15</v>
      </c>
      <c r="J3230" s="30">
        <v>3.9796999999999998</v>
      </c>
      <c r="K3230" s="30">
        <v>7.2</v>
      </c>
      <c r="L3230" s="30">
        <v>0</v>
      </c>
      <c r="M3230" s="30">
        <v>7.21</v>
      </c>
      <c r="N3230" s="84">
        <f>[1]!b_anal_modidura_cnbd(A3230,D3230-1,1)</f>
        <v>13.397399999999999</v>
      </c>
      <c r="O3230" s="85">
        <f>[1]!b_anal_yield_cnbd(A3230,D3230-1,1)</f>
        <v>4</v>
      </c>
      <c r="P3230" s="86">
        <f>IF(U:U="国开1",0.09/N3230+J3230,IF(U:U="国开3",0.14/N3230+J3230,IF(U:U="国开5",0.24/N3230+J3230,IF(U:U="国开7",0.24/N3230+J3230,IF(U:U="国开10",0.29/N3230+J3230,IF(U:U="口行1",0.08/N3230+J3230,IF(U:U="口行2",0.08/N3230+J3230,IF(U:U="口行3",0.08/N3230+J3230,IF(U:U="口行5",0.13/N3230+J3230,IF(U:U="口行7",0.13/N3230+J3230,IF(U:U="口行10",0.18/N3230+J3230,IF(U:U="农发1",0.09/N3230+J3230,IF(U:U="农发2",0.09/N3230+J3230,IF(U:U="农发3",0.09/N3230+J3230,IF(U:U="农发5",0.14/N3230+J3230,IF(U:U="农发7",0.19/N3230+J3230,IF(U:U="农发10",0.19/N3230+J3230,IF(U:U="农发20",0.24/N3230+J3230,IF(U:U="国债1",0.05/N3230+J3230,IF(U:U="国债2",0.05/N3230+J3230,IF(U:U="国债3",0.05/N3230+J3230,IF(U:U="国开0",0,IF(U:U="农发0",0,IF(U:U="国债0",0,IF(U:U="口行0",0,0.1/N3230+J3230)))))))))))))))))))))))))</f>
        <v>3.9871641348321316</v>
      </c>
      <c r="Q3230" s="87">
        <v>4.01</v>
      </c>
      <c r="R3230" s="88">
        <f t="shared" si="206"/>
        <v>-1.2835865167868388</v>
      </c>
      <c r="S3230" s="88">
        <f t="shared" si="207"/>
        <v>-2.2835865167868175</v>
      </c>
      <c r="U3230" s="1" t="str">
        <f>IF(I:I="国家开发银行","国开",IF(I:I="中国进出口银行","口行",IF(I:I="中国农业发展银行","农发","国债")))&amp;IF(G:G&lt;1,"0",G3230)</f>
        <v>国开20</v>
      </c>
    </row>
    <row r="3231" spans="1:21" ht="15.95" hidden="1" customHeight="1" x14ac:dyDescent="0.25">
      <c r="A3231" s="123" t="s">
        <v>1145</v>
      </c>
      <c r="B3231" s="35" t="s">
        <v>6780</v>
      </c>
      <c r="C3231" s="35" t="s">
        <v>6781</v>
      </c>
      <c r="D3231" s="39">
        <v>44145</v>
      </c>
      <c r="E3231" s="39">
        <v>44147</v>
      </c>
      <c r="F3231" s="40">
        <v>30</v>
      </c>
      <c r="G3231" s="30">
        <v>7</v>
      </c>
      <c r="H3231" s="29" t="s">
        <v>12</v>
      </c>
      <c r="I3231" s="29" t="s">
        <v>41</v>
      </c>
      <c r="J3231" s="30">
        <v>3.4165999999999999</v>
      </c>
      <c r="K3231" s="30">
        <v>5.61</v>
      </c>
      <c r="L3231" s="30">
        <v>0</v>
      </c>
      <c r="M3231" s="30">
        <v>6.6</v>
      </c>
      <c r="N3231" s="84">
        <f>[1]!b_anal_modidura_cnbd(A3231,D3231-1,1)</f>
        <v>5.7302</v>
      </c>
      <c r="O3231" s="85">
        <f>[1]!b_anal_yield_cnbd(A3231,D3231-1,1)</f>
        <v>3.5792999999999999</v>
      </c>
      <c r="P3231" s="86">
        <f>IF(U:U="国开1",0.09/N3231+J3231,IF(U:U="国开3",0.14/N3231+J3231,IF(U:U="国开5",0.24/N3231+J3231,IF(U:U="国开7",0.24/N3231+J3231,IF(U:U="国开10",0.29/N3231+J3231,IF(U:U="口行1",0.08/N3231+J3231,IF(U:U="口行2",0.08/N3231+J3231,IF(U:U="口行3",0.08/N3231+J3231,IF(U:U="口行5",0.13/N3231+J3231,IF(U:U="口行7",0.13/N3231+J3231,IF(U:U="口行10",0.18/N3231+J3231,IF(U:U="农发1",0.09/N3231+J3231,IF(U:U="农发2",0.09/N3231+J3231,IF(U:U="农发3",0.09/N3231+J3231,IF(U:U="农发5",0.14/N3231+J3231,IF(U:U="农发7",0.19/N3231+J3231,IF(U:U="农发10",0.19/N3231+J3231,IF(U:U="农发20",0.24/N3231+J3231,IF(U:U="国债1",0.05/N3231+J3231,IF(U:U="国债2",0.05/N3231+J3231,IF(U:U="国债3",0.05/N3231+J3231,IF(U:U="国开0",0,IF(U:U="农发0",0,IF(U:U="国债0",0,IF(U:U="口行0",0,0.1/N3231+J3231)))))))))))))))))))))))))</f>
        <v>3.4497576559282397</v>
      </c>
      <c r="Q3231" s="87">
        <v>3.52</v>
      </c>
      <c r="R3231" s="88">
        <f t="shared" si="206"/>
        <v>-12.954234407176024</v>
      </c>
      <c r="S3231" s="88">
        <f t="shared" si="207"/>
        <v>-7.0242344071760332</v>
      </c>
      <c r="U3231" s="1" t="str">
        <f>IF(I:I="国家开发银行","国开",IF(I:I="中国进出口银行","口行",IF(I:I="中国农业发展银行","农发","国债")))&amp;IF(G:G&lt;1,"0",G3231)</f>
        <v>农发7</v>
      </c>
    </row>
    <row r="3232" spans="1:21" ht="15.95" hidden="1" customHeight="1" x14ac:dyDescent="0.25">
      <c r="A3232" s="123" t="s">
        <v>6249</v>
      </c>
      <c r="B3232" s="35" t="s">
        <v>6782</v>
      </c>
      <c r="C3232" s="35" t="s">
        <v>6783</v>
      </c>
      <c r="D3232" s="39">
        <v>44146</v>
      </c>
      <c r="E3232" s="39">
        <v>44147</v>
      </c>
      <c r="F3232" s="40">
        <v>720</v>
      </c>
      <c r="G3232" s="30">
        <v>2</v>
      </c>
      <c r="H3232" s="29" t="s">
        <v>12</v>
      </c>
      <c r="I3232" s="29" t="s">
        <v>31</v>
      </c>
      <c r="J3232" s="30">
        <v>2.8733</v>
      </c>
      <c r="K3232" s="30">
        <v>3.63</v>
      </c>
      <c r="L3232" s="30">
        <v>2.8902000000000001</v>
      </c>
      <c r="M3232" s="30">
        <v>1.1399999999999999</v>
      </c>
      <c r="N3232" s="84">
        <f>[1]!b_anal_modidura_cnbd(A3232,D3232-1,1)</f>
        <v>1.6816</v>
      </c>
      <c r="O3232" s="85">
        <f>[1]!b_anal_yield_cnbd(A3232,D3232-1,1)</f>
        <v>2.9</v>
      </c>
      <c r="P3232" s="86">
        <v>2.9199000000000002</v>
      </c>
      <c r="Q3232" s="87">
        <v>2.9049999999999998</v>
      </c>
      <c r="R3232" s="88">
        <f t="shared" si="206"/>
        <v>1.9900000000000251</v>
      </c>
      <c r="S3232" s="88">
        <f t="shared" si="207"/>
        <v>1.4900000000000357</v>
      </c>
      <c r="U3232" s="1" t="str">
        <f>IF(I:I="国家开发银行","国开",IF(I:I="中国进出口银行","口行",IF(I:I="中国农业发展银行","农发","国债")))&amp;IF(G:G&lt;1,"0",G3232)</f>
        <v>国债2</v>
      </c>
    </row>
    <row r="3233" spans="1:21" ht="15.95" hidden="1" customHeight="1" x14ac:dyDescent="0.25">
      <c r="A3233" s="123" t="s">
        <v>6653</v>
      </c>
      <c r="B3233" s="35" t="s">
        <v>6784</v>
      </c>
      <c r="C3233" s="35" t="s">
        <v>6785</v>
      </c>
      <c r="D3233" s="39">
        <v>44146</v>
      </c>
      <c r="E3233" s="39">
        <v>44147</v>
      </c>
      <c r="F3233" s="40">
        <v>740</v>
      </c>
      <c r="G3233" s="30">
        <v>5</v>
      </c>
      <c r="H3233" s="29" t="s">
        <v>12</v>
      </c>
      <c r="I3233" s="29" t="s">
        <v>31</v>
      </c>
      <c r="J3233" s="30">
        <v>3.0123000000000002</v>
      </c>
      <c r="K3233" s="30">
        <v>3.33</v>
      </c>
      <c r="L3233" s="30">
        <v>3.0379999999999998</v>
      </c>
      <c r="M3233" s="30">
        <v>9.77</v>
      </c>
      <c r="N3233" s="84">
        <f>[1]!b_anal_modidura_cnbd(A3233,D3233-1,1)</f>
        <v>4.5255000000000001</v>
      </c>
      <c r="O3233" s="85">
        <f>[1]!b_anal_yield_cnbd(A3233,D3233-1,1)</f>
        <v>3.04</v>
      </c>
      <c r="P3233" s="86">
        <v>3.0600999999999998</v>
      </c>
      <c r="Q3233" s="87">
        <v>3.0425</v>
      </c>
      <c r="R3233" s="88">
        <f t="shared" si="206"/>
        <v>2.0099999999999785</v>
      </c>
      <c r="S3233" s="88">
        <f t="shared" si="207"/>
        <v>1.7599999999999838</v>
      </c>
      <c r="U3233" s="1" t="str">
        <f>IF(I:I="国家开发银行","国开",IF(I:I="中国进出口银行","口行",IF(I:I="中国农业发展银行","农发","国债")))&amp;IF(G:G&lt;1,"0",G3233)</f>
        <v>国债5</v>
      </c>
    </row>
    <row r="3234" spans="1:21" ht="15.95" hidden="1" customHeight="1" x14ac:dyDescent="0.25">
      <c r="A3234" s="123" t="s">
        <v>1425</v>
      </c>
      <c r="B3234" s="35" t="s">
        <v>6786</v>
      </c>
      <c r="C3234" s="35" t="s">
        <v>6787</v>
      </c>
      <c r="D3234" s="39">
        <v>44146</v>
      </c>
      <c r="E3234" s="39">
        <v>44148</v>
      </c>
      <c r="F3234" s="40">
        <v>25.3</v>
      </c>
      <c r="G3234" s="30">
        <v>10</v>
      </c>
      <c r="H3234" s="29" t="s">
        <v>12</v>
      </c>
      <c r="I3234" s="29" t="s">
        <v>41</v>
      </c>
      <c r="J3234" s="30">
        <v>3.2961</v>
      </c>
      <c r="K3234" s="30">
        <v>9.91</v>
      </c>
      <c r="L3234" s="30">
        <v>0</v>
      </c>
      <c r="M3234" s="30">
        <v>1.23</v>
      </c>
      <c r="N3234" s="84">
        <f>[1]!b_anal_modidura_cnbd(A3234,D3234-1,1)</f>
        <v>4.5366</v>
      </c>
      <c r="O3234" s="85">
        <f>[1]!b_anal_yield_cnbd(A3234,D3234-1,1)</f>
        <v>3.4186999999999999</v>
      </c>
      <c r="P3234" s="86">
        <f>IF(U:U="国开1",0.09/N3234+J3234,IF(U:U="国开3",0.14/N3234+J3234,IF(U:U="国开5",0.24/N3234+J3234,IF(U:U="国开7",0.24/N3234+J3234,IF(U:U="国开10",0.29/N3234+J3234,IF(U:U="口行1",0.08/N3234+J3234,IF(U:U="口行2",0.08/N3234+J3234,IF(U:U="口行3",0.08/N3234+J3234,IF(U:U="口行5",0.13/N3234+J3234,IF(U:U="口行7",0.13/N3234+J3234,IF(U:U="口行10",0.18/N3234+J3234,IF(U:U="农发1",0.09/N3234+J3234,IF(U:U="农发2",0.09/N3234+J3234,IF(U:U="农发3",0.09/N3234+J3234,IF(U:U="农发5",0.14/N3234+J3234,IF(U:U="农发7",0.19/N3234+J3234,IF(U:U="农发10",0.19/N3234+J3234,IF(U:U="农发20",0.24/N3234+J3234,IF(U:U="国债1",0.05/N3234+J3234,IF(U:U="国债2",0.05/N3234+J3234,IF(U:U="国债3",0.05/N3234+J3234,IF(U:U="国开0",0,IF(U:U="农发0",0,IF(U:U="国债0",0,IF(U:U="口行0",0,0.1/N3234+J3234)))))))))))))))))))))))))</f>
        <v>3.3379815853282193</v>
      </c>
      <c r="Q3234" s="87">
        <v>3.395</v>
      </c>
      <c r="R3234" s="88">
        <f t="shared" si="206"/>
        <v>-8.0718414671780536</v>
      </c>
      <c r="S3234" s="88">
        <f t="shared" si="207"/>
        <v>-5.7018414671780704</v>
      </c>
      <c r="U3234" s="1" t="str">
        <f>IF(I:I="国家开发银行","国开",IF(I:I="中国进出口银行","口行",IF(I:I="中国农业发展银行","农发","国债")))&amp;IF(G:G&lt;1,"0",G3234)</f>
        <v>农发10</v>
      </c>
    </row>
    <row r="3235" spans="1:21" ht="15.95" hidden="1" customHeight="1" x14ac:dyDescent="0.25">
      <c r="A3235" s="123" t="s">
        <v>1329</v>
      </c>
      <c r="B3235" s="35" t="s">
        <v>6788</v>
      </c>
      <c r="C3235" s="35" t="s">
        <v>6789</v>
      </c>
      <c r="D3235" s="39">
        <v>44146</v>
      </c>
      <c r="E3235" s="39">
        <v>44148</v>
      </c>
      <c r="F3235" s="40">
        <v>30</v>
      </c>
      <c r="G3235" s="30">
        <v>10</v>
      </c>
      <c r="H3235" s="29" t="s">
        <v>12</v>
      </c>
      <c r="I3235" s="29" t="s">
        <v>41</v>
      </c>
      <c r="J3235" s="30">
        <v>3.4546999999999999</v>
      </c>
      <c r="K3235" s="30">
        <v>7.37</v>
      </c>
      <c r="L3235" s="30">
        <v>0</v>
      </c>
      <c r="M3235" s="30">
        <v>4.7</v>
      </c>
      <c r="N3235" s="84">
        <f>[1]!b_anal_modidura_cnbd(A3235,D3235-1,1)</f>
        <v>5.8239999999999998</v>
      </c>
      <c r="O3235" s="85">
        <f>[1]!b_anal_yield_cnbd(A3235,D3235-1,1)</f>
        <v>3.51</v>
      </c>
      <c r="P3235" s="86">
        <f>IF(U:U="国开1",0.09/N3235+J3235,IF(U:U="国开3",0.14/N3235+J3235,IF(U:U="国开5",0.24/N3235+J3235,IF(U:U="国开7",0.24/N3235+J3235,IF(U:U="国开10",0.29/N3235+J3235,IF(U:U="口行1",0.08/N3235+J3235,IF(U:U="口行2",0.08/N3235+J3235,IF(U:U="口行3",0.08/N3235+J3235,IF(U:U="口行5",0.13/N3235+J3235,IF(U:U="口行7",0.13/N3235+J3235,IF(U:U="口行10",0.18/N3235+J3235,IF(U:U="农发1",0.09/N3235+J3235,IF(U:U="农发2",0.09/N3235+J3235,IF(U:U="农发3",0.09/N3235+J3235,IF(U:U="农发5",0.14/N3235+J3235,IF(U:U="农发7",0.19/N3235+J3235,IF(U:U="农发10",0.19/N3235+J3235,IF(U:U="农发20",0.24/N3235+J3235,IF(U:U="国债1",0.05/N3235+J3235,IF(U:U="国债2",0.05/N3235+J3235,IF(U:U="国债3",0.05/N3235+J3235,IF(U:U="国开0",0,IF(U:U="农发0",0,IF(U:U="国债0",0,IF(U:U="口行0",0,0.1/N3235+J3235)))))))))))))))))))))))))</f>
        <v>3.4873236263736263</v>
      </c>
      <c r="Q3235" s="87">
        <v>3.5</v>
      </c>
      <c r="R3235" s="88">
        <f t="shared" si="206"/>
        <v>-2.2676373626373536</v>
      </c>
      <c r="S3235" s="88">
        <f t="shared" si="207"/>
        <v>-1.2676373626373749</v>
      </c>
      <c r="U3235" s="1" t="str">
        <f>IF(I:I="国家开发银行","国开",IF(I:I="中国进出口银行","口行",IF(I:I="中国农业发展银行","农发","国债")))&amp;IF(G:G&lt;1,"0",G3235)</f>
        <v>农发10</v>
      </c>
    </row>
    <row r="3236" spans="1:21" ht="15.95" hidden="1" customHeight="1" x14ac:dyDescent="0.25">
      <c r="A3236" s="123" t="s">
        <v>6790</v>
      </c>
      <c r="B3236" s="35" t="s">
        <v>6790</v>
      </c>
      <c r="C3236" s="35" t="s">
        <v>6791</v>
      </c>
      <c r="D3236" s="39">
        <v>44146</v>
      </c>
      <c r="E3236" s="39">
        <v>44148</v>
      </c>
      <c r="F3236" s="40">
        <v>20</v>
      </c>
      <c r="G3236" s="30">
        <v>20</v>
      </c>
      <c r="H3236" s="29" t="s">
        <v>12</v>
      </c>
      <c r="I3236" s="29" t="s">
        <v>41</v>
      </c>
      <c r="J3236" s="30">
        <v>3.99</v>
      </c>
      <c r="K3236" s="30">
        <v>10.54</v>
      </c>
      <c r="L3236" s="30">
        <v>0</v>
      </c>
      <c r="M3236" s="30">
        <v>1.08</v>
      </c>
      <c r="N3236" s="84"/>
      <c r="O3236" s="85"/>
      <c r="P3236" s="86"/>
      <c r="Q3236" s="87"/>
      <c r="R3236" s="88">
        <f t="shared" ref="R3236:R3242" si="208">(P3236-O3236)*100</f>
        <v>0</v>
      </c>
      <c r="S3236" s="88">
        <f t="shared" ref="S3236:S3242" si="209">(P3236-Q3236)*100</f>
        <v>0</v>
      </c>
      <c r="U3236" s="1" t="str">
        <f>IF(I:I="国家开发银行","国开",IF(I:I="中国进出口银行","口行",IF(I:I="中国农业发展银行","农发","国债")))&amp;IF(G:G&lt;1,"0",G3236)</f>
        <v>农发20</v>
      </c>
    </row>
    <row r="3237" spans="1:21" ht="15.95" hidden="1" customHeight="1" x14ac:dyDescent="0.25">
      <c r="A3237" s="123" t="s">
        <v>6398</v>
      </c>
      <c r="B3237" s="35" t="s">
        <v>6792</v>
      </c>
      <c r="C3237" s="35" t="s">
        <v>6793</v>
      </c>
      <c r="D3237" s="39">
        <v>44147</v>
      </c>
      <c r="E3237" s="39">
        <v>44151</v>
      </c>
      <c r="F3237" s="40">
        <v>50</v>
      </c>
      <c r="G3237" s="30">
        <v>3</v>
      </c>
      <c r="H3237" s="29" t="s">
        <v>12</v>
      </c>
      <c r="I3237" s="29" t="s">
        <v>22</v>
      </c>
      <c r="J3237" s="30">
        <v>3.2298</v>
      </c>
      <c r="K3237" s="30">
        <v>4.34</v>
      </c>
      <c r="L3237" s="30">
        <v>0</v>
      </c>
      <c r="M3237" s="30">
        <v>1.18</v>
      </c>
      <c r="N3237" s="84">
        <f>[1]!b_anal_modidura_cnbd(A3237,D3237-1,1)</f>
        <v>2.6320999999999999</v>
      </c>
      <c r="O3237" s="85">
        <f>[1]!b_anal_yield_cnbd(A3237,D3237-1,1)</f>
        <v>3.2603</v>
      </c>
      <c r="P3237" s="86">
        <f>IF(U:U="国开1",0.09/N3237+J3237,IF(U:U="国开3",0.14/N3237+J3237,IF(U:U="国开5",0.24/N3237+J3237,IF(U:U="国开7",0.24/N3237+J3237,IF(U:U="国开10",0.29/N3237+J3237,IF(U:U="口行1",0.08/N3237+J3237,IF(U:U="口行2",0.08/N3237+J3237,IF(U:U="口行3",0.08/N3237+J3237,IF(U:U="口行5",0.13/N3237+J3237,IF(U:U="口行7",0.13/N3237+J3237,IF(U:U="口行10",0.18/N3237+J3237,IF(U:U="农发1",0.09/N3237+J3237,IF(U:U="农发2",0.09/N3237+J3237,IF(U:U="农发3",0.09/N3237+J3237,IF(U:U="农发5",0.14/N3237+J3237,IF(U:U="农发7",0.19/N3237+J3237,IF(U:U="农发10",0.19/N3237+J3237,IF(U:U="农发20",0.24/N3237+J3237,IF(U:U="国债1",0.05/N3237+J3237,IF(U:U="国债2",0.05/N3237+J3237,IF(U:U="国债3",0.05/N3237+J3237,IF(U:U="国开0",0,IF(U:U="农发0",0,IF(U:U="国债0",0,IF(U:U="口行0",0,0.1/N3237+J3237)))))))))))))))))))))))))</f>
        <v>3.2601939819915655</v>
      </c>
      <c r="Q3237" s="87">
        <v>3.27</v>
      </c>
      <c r="R3237" s="88">
        <f t="shared" si="208"/>
        <v>-1.0601800843446085E-2</v>
      </c>
      <c r="S3237" s="88">
        <f t="shared" si="209"/>
        <v>-0.98060180084345028</v>
      </c>
      <c r="U3237" s="1" t="str">
        <f>IF(I:I="国家开发银行","国开",IF(I:I="中国进出口银行","口行",IF(I:I="中国农业发展银行","农发","国债")))&amp;IF(G:G&lt;1,"0",G3237)</f>
        <v>口行3</v>
      </c>
    </row>
    <row r="3238" spans="1:21" ht="15.95" hidden="1" customHeight="1" x14ac:dyDescent="0.25">
      <c r="A3238" s="123" t="s">
        <v>6661</v>
      </c>
      <c r="B3238" s="35" t="s">
        <v>6794</v>
      </c>
      <c r="C3238" s="35" t="s">
        <v>6795</v>
      </c>
      <c r="D3238" s="39">
        <v>44147</v>
      </c>
      <c r="E3238" s="39">
        <v>44151</v>
      </c>
      <c r="F3238" s="40">
        <v>50</v>
      </c>
      <c r="G3238" s="30">
        <v>5</v>
      </c>
      <c r="H3238" s="29" t="s">
        <v>12</v>
      </c>
      <c r="I3238" s="29" t="s">
        <v>22</v>
      </c>
      <c r="J3238" s="30">
        <v>3.3479000000000001</v>
      </c>
      <c r="K3238" s="30">
        <v>5.58</v>
      </c>
      <c r="L3238" s="30">
        <v>0</v>
      </c>
      <c r="M3238" s="30">
        <v>3.47</v>
      </c>
      <c r="N3238" s="84">
        <f>[1]!b_anal_modidura_cnbd(A3238,D3238-1,1)</f>
        <v>4.4737</v>
      </c>
      <c r="O3238" s="85">
        <f>[1]!b_anal_yield_cnbd(A3238,D3238-1,1)</f>
        <v>3.43</v>
      </c>
      <c r="P3238" s="86">
        <f>IF(U:U="国开1",0.09/N3238+J3238,IF(U:U="国开3",0.14/N3238+J3238,IF(U:U="国开5",0.24/N3238+J3238,IF(U:U="国开7",0.24/N3238+J3238,IF(U:U="国开10",0.29/N3238+J3238,IF(U:U="口行1",0.08/N3238+J3238,IF(U:U="口行2",0.08/N3238+J3238,IF(U:U="口行3",0.08/N3238+J3238,IF(U:U="口行5",0.13/N3238+J3238,IF(U:U="口行7",0.13/N3238+J3238,IF(U:U="口行10",0.18/N3238+J3238,IF(U:U="农发1",0.09/N3238+J3238,IF(U:U="农发2",0.09/N3238+J3238,IF(U:U="农发3",0.09/N3238+J3238,IF(U:U="农发5",0.14/N3238+J3238,IF(U:U="农发7",0.19/N3238+J3238,IF(U:U="农发10",0.19/N3238+J3238,IF(U:U="农发20",0.24/N3238+J3238,IF(U:U="国债1",0.05/N3238+J3238,IF(U:U="国债2",0.05/N3238+J3238,IF(U:U="国债3",0.05/N3238+J3238,IF(U:U="国开0",0,IF(U:U="农发0",0,IF(U:U="国债0",0,IF(U:U="口行0",0,0.1/N3238+J3238)))))))))))))))))))))))))</f>
        <v>3.37695872096922</v>
      </c>
      <c r="Q3238" s="87">
        <v>3.42</v>
      </c>
      <c r="R3238" s="88">
        <f t="shared" si="208"/>
        <v>-5.3041279030780153</v>
      </c>
      <c r="S3238" s="88">
        <f t="shared" si="209"/>
        <v>-4.3041279030779922</v>
      </c>
      <c r="U3238" s="1" t="str">
        <f>IF(I:I="国家开发银行","国开",IF(I:I="中国进出口银行","口行",IF(I:I="中国农业发展银行","农发","国债")))&amp;IF(G:G&lt;1,"0",G3238)</f>
        <v>口行5</v>
      </c>
    </row>
    <row r="3239" spans="1:21" ht="15.95" hidden="1" customHeight="1" x14ac:dyDescent="0.25">
      <c r="A3239" s="123" t="s">
        <v>6796</v>
      </c>
      <c r="B3239" s="35" t="s">
        <v>6796</v>
      </c>
      <c r="C3239" s="35" t="s">
        <v>6797</v>
      </c>
      <c r="D3239" s="39">
        <v>44147</v>
      </c>
      <c r="E3239" s="39">
        <v>44151</v>
      </c>
      <c r="F3239" s="40">
        <v>50</v>
      </c>
      <c r="G3239" s="30">
        <v>10</v>
      </c>
      <c r="H3239" s="29" t="s">
        <v>12</v>
      </c>
      <c r="I3239" s="29" t="s">
        <v>22</v>
      </c>
      <c r="J3239" s="30">
        <v>3.74</v>
      </c>
      <c r="K3239" s="30">
        <v>3.69</v>
      </c>
      <c r="L3239" s="30">
        <v>0</v>
      </c>
      <c r="M3239" s="30">
        <v>2.81</v>
      </c>
      <c r="N3239" s="84">
        <v>7.7380000000000004</v>
      </c>
      <c r="O3239" s="85">
        <v>3.7675999999999998</v>
      </c>
      <c r="P3239" s="86">
        <v>3.7633000000000001</v>
      </c>
      <c r="Q3239" s="87">
        <v>3.78</v>
      </c>
      <c r="R3239" s="88">
        <f t="shared" si="208"/>
        <v>-0.42999999999997485</v>
      </c>
      <c r="S3239" s="88">
        <f t="shared" si="209"/>
        <v>-1.6699999999999715</v>
      </c>
      <c r="U3239" s="1" t="str">
        <f>IF(I:I="国家开发银行","国开",IF(I:I="中国进出口银行","口行",IF(I:I="中国农业发展银行","农发","国债")))&amp;IF(G:G&lt;1,"0",G3239)</f>
        <v>口行10</v>
      </c>
    </row>
    <row r="3240" spans="1:21" ht="15.95" hidden="1" customHeight="1" x14ac:dyDescent="0.25">
      <c r="A3240" s="123" t="s">
        <v>6509</v>
      </c>
      <c r="B3240" s="35" t="s">
        <v>6798</v>
      </c>
      <c r="C3240" s="35" t="s">
        <v>6799</v>
      </c>
      <c r="D3240" s="39">
        <v>44147</v>
      </c>
      <c r="E3240" s="39">
        <v>44152</v>
      </c>
      <c r="F3240" s="40">
        <v>54.7</v>
      </c>
      <c r="G3240" s="30">
        <v>1</v>
      </c>
      <c r="H3240" s="29" t="s">
        <v>266</v>
      </c>
      <c r="I3240" s="29" t="s">
        <v>15</v>
      </c>
      <c r="J3240" s="30">
        <v>2.6337999999999999</v>
      </c>
      <c r="K3240" s="30">
        <v>6.74</v>
      </c>
      <c r="L3240" s="30">
        <v>0</v>
      </c>
      <c r="M3240" s="30">
        <v>1.43</v>
      </c>
      <c r="N3240" s="84">
        <f>[1]!b_anal_modidura_cnbd(A3240,D3240-1,1)</f>
        <v>0.84240000000000004</v>
      </c>
      <c r="O3240" s="85">
        <f>[1]!b_anal_yield_cnbd(A3240,D3240-1,1)</f>
        <v>2.8302</v>
      </c>
      <c r="P3240" s="86">
        <f>IF(U:U="国开1",0.09/N3240+J3240,IF(U:U="国开3",0.14/N3240+J3240,IF(U:U="国开5",0.24/N3240+J3240,IF(U:U="国开7",0.24/N3240+J3240,IF(U:U="国开10",0.29/N3240+J3240,IF(U:U="口行1",0.08/N3240+J3240,IF(U:U="口行2",0.08/N3240+J3240,IF(U:U="口行3",0.08/N3240+J3240,IF(U:U="口行5",0.13/N3240+J3240,IF(U:U="口行7",0.13/N3240+J3240,IF(U:U="口行10",0.18/N3240+J3240,IF(U:U="农发1",0.09/N3240+J3240,IF(U:U="农发2",0.09/N3240+J3240,IF(U:U="农发3",0.09/N3240+J3240,IF(U:U="农发5",0.14/N3240+J3240,IF(U:U="农发7",0.19/N3240+J3240,IF(U:U="农发10",0.19/N3240+J3240,IF(U:U="农发20",0.24/N3240+J3240,IF(U:U="国债1",0.05/N3240+J3240,IF(U:U="国债2",0.05/N3240+J3240,IF(U:U="国债3",0.05/N3240+J3240,IF(U:U="国开0",0,IF(U:U="农发0",0,IF(U:U="国债0",0,IF(U:U="口行0",0,0.1/N3240+J3240)))))))))))))))))))))))))</f>
        <v>2.7406376068376068</v>
      </c>
      <c r="Q3240" s="87">
        <v>2.86</v>
      </c>
      <c r="R3240" s="88">
        <f t="shared" si="208"/>
        <v>-8.9562393162393228</v>
      </c>
      <c r="S3240" s="88">
        <f t="shared" si="209"/>
        <v>-11.936239316239305</v>
      </c>
      <c r="U3240" s="1" t="str">
        <f>IF(I:I="国家开发银行","国开",IF(I:I="中国进出口银行","口行",IF(I:I="中国农业发展银行","农发","国债")))&amp;IF(G:G&lt;1,"0",G3240)</f>
        <v>国开1</v>
      </c>
    </row>
    <row r="3241" spans="1:21" ht="15.95" hidden="1" customHeight="1" x14ac:dyDescent="0.25">
      <c r="A3241" s="123" t="s">
        <v>6624</v>
      </c>
      <c r="B3241" s="35" t="s">
        <v>6800</v>
      </c>
      <c r="C3241" s="35" t="s">
        <v>6801</v>
      </c>
      <c r="D3241" s="39">
        <v>44147</v>
      </c>
      <c r="E3241" s="39">
        <v>44152</v>
      </c>
      <c r="F3241" s="40">
        <v>181.1</v>
      </c>
      <c r="G3241" s="30">
        <v>10</v>
      </c>
      <c r="H3241" s="29" t="s">
        <v>12</v>
      </c>
      <c r="I3241" s="29" t="s">
        <v>15</v>
      </c>
      <c r="J3241" s="30">
        <v>3.6463000000000001</v>
      </c>
      <c r="K3241" s="30">
        <v>3.04</v>
      </c>
      <c r="L3241" s="30">
        <v>0</v>
      </c>
      <c r="M3241" s="30">
        <v>1.52</v>
      </c>
      <c r="N3241" s="84">
        <f>[1]!b_anal_modidura_cnbd(A3241,D3241-1,1)</f>
        <v>8.1763999999999992</v>
      </c>
      <c r="O3241" s="85">
        <f>[1]!b_anal_yield_cnbd(A3241,D3241-1,1)</f>
        <v>3.6924999999999999</v>
      </c>
      <c r="P3241" s="86">
        <f>IF(U:U="国开1",0.09/N3241+J3241,IF(U:U="国开3",0.14/N3241+J3241,IF(U:U="国开5",0.24/N3241+J3241,IF(U:U="国开7",0.24/N3241+J3241,IF(U:U="国开10",0.29/N3241+J3241,IF(U:U="口行1",0.08/N3241+J3241,IF(U:U="口行2",0.08/N3241+J3241,IF(U:U="口行3",0.08/N3241+J3241,IF(U:U="口行5",0.13/N3241+J3241,IF(U:U="口行7",0.13/N3241+J3241,IF(U:U="口行10",0.18/N3241+J3241,IF(U:U="农发1",0.09/N3241+J3241,IF(U:U="农发2",0.09/N3241+J3241,IF(U:U="农发3",0.09/N3241+J3241,IF(U:U="农发5",0.14/N3241+J3241,IF(U:U="农发7",0.19/N3241+J3241,IF(U:U="农发10",0.19/N3241+J3241,IF(U:U="农发20",0.24/N3241+J3241,IF(U:U="国债1",0.05/N3241+J3241,IF(U:U="国债2",0.05/N3241+J3241,IF(U:U="国债3",0.05/N3241+J3241,IF(U:U="国开0",0,IF(U:U="农发0",0,IF(U:U="国债0",0,IF(U:U="口行0",0,0.1/N3241+J3241)))))))))))))))))))))))))</f>
        <v>3.6817679320972556</v>
      </c>
      <c r="Q3241" s="87">
        <v>3.7025000000000001</v>
      </c>
      <c r="R3241" s="88">
        <f t="shared" si="208"/>
        <v>-1.073206790274428</v>
      </c>
      <c r="S3241" s="88">
        <f t="shared" si="209"/>
        <v>-2.0732067902744511</v>
      </c>
      <c r="U3241" s="1" t="str">
        <f>IF(I:I="国家开发银行","国开",IF(I:I="中国进出口银行","口行",IF(I:I="中国农业发展银行","农发","国债")))&amp;IF(G:G&lt;1,"0",G3241)</f>
        <v>国开10</v>
      </c>
    </row>
    <row r="3242" spans="1:21" ht="15.95" hidden="1" customHeight="1" x14ac:dyDescent="0.25">
      <c r="A3242" s="123" t="s">
        <v>6804</v>
      </c>
      <c r="B3242" s="35" t="s">
        <v>6802</v>
      </c>
      <c r="C3242" s="35" t="s">
        <v>6803</v>
      </c>
      <c r="D3242" s="39">
        <v>44147</v>
      </c>
      <c r="E3242" s="39">
        <v>44152</v>
      </c>
      <c r="F3242" s="40">
        <v>20</v>
      </c>
      <c r="G3242" s="30">
        <v>10</v>
      </c>
      <c r="H3242" s="29" t="s">
        <v>12</v>
      </c>
      <c r="I3242" s="29" t="s">
        <v>15</v>
      </c>
      <c r="J3242" s="30">
        <v>3.4422999999999999</v>
      </c>
      <c r="K3242" s="30">
        <v>7.5</v>
      </c>
      <c r="L3242" s="30">
        <v>0</v>
      </c>
      <c r="M3242" s="30">
        <v>2.82</v>
      </c>
      <c r="N3242" s="84">
        <f>[1]!b_anal_modidura_cnbd(A3242,D3242-1,1)</f>
        <v>5.9100999999999999</v>
      </c>
      <c r="O3242" s="85">
        <f>[1]!b_anal_yield_cnbd(A3242,D3242-1,1)</f>
        <v>3.5194000000000001</v>
      </c>
      <c r="P3242" s="86">
        <f>IF(U:U="国开1",0.09/N3242+J3242,IF(U:U="国开3",0.14/N3242+J3242,IF(U:U="国开5",0.24/N3242+J3242,IF(U:U="国开7",0.24/N3242+J3242,IF(U:U="国开10",0.29/N3242+J3242,IF(U:U="口行1",0.08/N3242+J3242,IF(U:U="口行2",0.08/N3242+J3242,IF(U:U="口行3",0.08/N3242+J3242,IF(U:U="口行5",0.13/N3242+J3242,IF(U:U="口行7",0.13/N3242+J3242,IF(U:U="口行10",0.18/N3242+J3242,IF(U:U="农发1",0.09/N3242+J3242,IF(U:U="农发2",0.09/N3242+J3242,IF(U:U="农发3",0.09/N3242+J3242,IF(U:U="农发5",0.14/N3242+J3242,IF(U:U="农发7",0.19/N3242+J3242,IF(U:U="农发10",0.19/N3242+J3242,IF(U:U="农发20",0.24/N3242+J3242,IF(U:U="国债1",0.05/N3242+J3242,IF(U:U="国债2",0.05/N3242+J3242,IF(U:U="国债3",0.05/N3242+J3242,IF(U:U="国开0",0,IF(U:U="农发0",0,IF(U:U="国债0",0,IF(U:U="口行0",0,0.1/N3242+J3242)))))))))))))))))))))))))</f>
        <v>3.4913685436794637</v>
      </c>
      <c r="Q3242" s="87">
        <v>3.53</v>
      </c>
      <c r="R3242" s="88">
        <f t="shared" si="208"/>
        <v>-2.8031456320536385</v>
      </c>
      <c r="S3242" s="88">
        <f t="shared" si="209"/>
        <v>-3.8631456320536106</v>
      </c>
      <c r="U3242" s="1" t="str">
        <f>IF(I:I="国家开发银行","国开",IF(I:I="中国进出口银行","口行",IF(I:I="中国农业发展银行","农发","国债")))&amp;IF(G:G&lt;1,"0",G3242)</f>
        <v>国开10</v>
      </c>
    </row>
    <row r="3243" spans="1:21" ht="15.95" hidden="1" customHeight="1" x14ac:dyDescent="0.25">
      <c r="A3243" s="123" t="s">
        <v>6723</v>
      </c>
      <c r="B3243" s="35" t="s">
        <v>6805</v>
      </c>
      <c r="C3243" s="35" t="s">
        <v>6806</v>
      </c>
      <c r="D3243" s="39">
        <v>44148</v>
      </c>
      <c r="E3243" s="39">
        <v>44151</v>
      </c>
      <c r="F3243" s="40">
        <v>60</v>
      </c>
      <c r="G3243" s="30">
        <v>1</v>
      </c>
      <c r="H3243" s="29" t="s">
        <v>266</v>
      </c>
      <c r="I3243" s="29" t="s">
        <v>22</v>
      </c>
      <c r="J3243" s="30">
        <v>2.7151000000000001</v>
      </c>
      <c r="K3243" s="30">
        <v>3.24</v>
      </c>
      <c r="L3243" s="30">
        <v>0</v>
      </c>
      <c r="M3243" s="30">
        <v>20.6</v>
      </c>
      <c r="N3243" s="84">
        <f>[1]!b_anal_modidura_cnbd(A3243,D3243-1,1)</f>
        <v>0.94640000000000002</v>
      </c>
      <c r="O3243" s="85">
        <f>[1]!b_anal_yield_cnbd(A3243,D3243-1,1)</f>
        <v>2.85</v>
      </c>
      <c r="P3243" s="86">
        <f>IF(U:U="国开1",0.09/N3243+J3243,IF(U:U="国开3",0.14/N3243+J3243,IF(U:U="国开5",0.24/N3243+J3243,IF(U:U="国开7",0.24/N3243+J3243,IF(U:U="国开10",0.29/N3243+J3243,IF(U:U="口行1",0.08/N3243+J3243,IF(U:U="口行2",0.08/N3243+J3243,IF(U:U="口行3",0.08/N3243+J3243,IF(U:U="口行5",0.13/N3243+J3243,IF(U:U="口行7",0.13/N3243+J3243,IF(U:U="口行10",0.18/N3243+J3243,IF(U:U="农发1",0.09/N3243+J3243,IF(U:U="农发2",0.09/N3243+J3243,IF(U:U="农发3",0.09/N3243+J3243,IF(U:U="农发5",0.14/N3243+J3243,IF(U:U="农发7",0.19/N3243+J3243,IF(U:U="农发10",0.19/N3243+J3243,IF(U:U="农发20",0.24/N3243+J3243,IF(U:U="国债1",0.05/N3243+J3243,IF(U:U="国债2",0.05/N3243+J3243,IF(U:U="国债3",0.05/N3243+J3243,IF(U:U="国开0",0,IF(U:U="农发0",0,IF(U:U="国债0",0,IF(U:U="口行0",0,0.1/N3243+J3243)))))))))))))))))))))))))</f>
        <v>2.7996308537616232</v>
      </c>
      <c r="Q3243" s="87">
        <v>2.86</v>
      </c>
      <c r="R3243" s="88">
        <f t="shared" ref="R3243:R3252" si="210">(P3243-O3243)*100</f>
        <v>-5.036914623837685</v>
      </c>
      <c r="S3243" s="88">
        <f t="shared" ref="S3243:S3252" si="211">(P3243-Q3243)*100</f>
        <v>-6.0369146238376636</v>
      </c>
      <c r="U3243" s="1" t="str">
        <f>IF(I:I="国家开发银行","国开",IF(I:I="中国进出口银行","口行",IF(I:I="中国农业发展银行","农发","国债")))&amp;IF(G:G&lt;1,"0",G3243)</f>
        <v>口行1</v>
      </c>
    </row>
    <row r="3244" spans="1:21" ht="15.95" hidden="1" customHeight="1" x14ac:dyDescent="0.25">
      <c r="A3244" s="123" t="s">
        <v>6223</v>
      </c>
      <c r="B3244" s="35" t="s">
        <v>6807</v>
      </c>
      <c r="C3244" s="35" t="s">
        <v>6808</v>
      </c>
      <c r="D3244" s="39">
        <v>44148</v>
      </c>
      <c r="E3244" s="39">
        <v>44151</v>
      </c>
      <c r="F3244" s="40">
        <v>40</v>
      </c>
      <c r="G3244" s="30">
        <v>2</v>
      </c>
      <c r="H3244" s="29" t="s">
        <v>12</v>
      </c>
      <c r="I3244" s="29" t="s">
        <v>22</v>
      </c>
      <c r="J3244" s="30">
        <v>3.1507000000000001</v>
      </c>
      <c r="K3244" s="30">
        <v>3.25</v>
      </c>
      <c r="L3244" s="30">
        <v>0</v>
      </c>
      <c r="M3244" s="30">
        <v>4.91</v>
      </c>
      <c r="N3244" s="84">
        <f>[1]!b_anal_modidura_cnbd(A3244,D3244-1,1)</f>
        <v>1.6611</v>
      </c>
      <c r="O3244" s="85">
        <f>[1]!b_anal_yield_cnbd(A3244,D3244-1,1)</f>
        <v>3.17</v>
      </c>
      <c r="P3244" s="86">
        <f>IF(U:U="国开1",0.09/N3244+J3244,IF(U:U="国开3",0.14/N3244+J3244,IF(U:U="国开5",0.24/N3244+J3244,IF(U:U="国开7",0.24/N3244+J3244,IF(U:U="国开10",0.29/N3244+J3244,IF(U:U="口行1",0.08/N3244+J3244,IF(U:U="口行2",0.08/N3244+J3244,IF(U:U="口行3",0.08/N3244+J3244,IF(U:U="口行5",0.13/N3244+J3244,IF(U:U="口行7",0.13/N3244+J3244,IF(U:U="口行10",0.18/N3244+J3244,IF(U:U="农发1",0.09/N3244+J3244,IF(U:U="农发2",0.09/N3244+J3244,IF(U:U="农发3",0.09/N3244+J3244,IF(U:U="农发5",0.14/N3244+J3244,IF(U:U="农发7",0.19/N3244+J3244,IF(U:U="农发10",0.19/N3244+J3244,IF(U:U="农发20",0.24/N3244+J3244,IF(U:U="国债1",0.05/N3244+J3244,IF(U:U="国债2",0.05/N3244+J3244,IF(U:U="国债3",0.05/N3244+J3244,IF(U:U="国开0",0,IF(U:U="农发0",0,IF(U:U="国债0",0,IF(U:U="口行0",0,0.1/N3244+J3244)))))))))))))))))))))))))</f>
        <v>3.1988608572632593</v>
      </c>
      <c r="Q3244" s="87">
        <v>3.2</v>
      </c>
      <c r="R3244" s="88">
        <f t="shared" si="210"/>
        <v>2.8860857263259376</v>
      </c>
      <c r="S3244" s="88">
        <f t="shared" si="211"/>
        <v>-0.11391427367408724</v>
      </c>
      <c r="U3244" s="1" t="str">
        <f>IF(I:I="国家开发银行","国开",IF(I:I="中国进出口银行","口行",IF(I:I="中国农业发展银行","农发","国债")))&amp;IF(G:G&lt;1,"0",G3244)</f>
        <v>口行2</v>
      </c>
    </row>
    <row r="3245" spans="1:21" ht="15.95" hidden="1" customHeight="1" x14ac:dyDescent="0.25">
      <c r="A3245" s="123" t="s">
        <v>6809</v>
      </c>
      <c r="B3245" s="35" t="s">
        <v>6809</v>
      </c>
      <c r="C3245" s="35" t="s">
        <v>6810</v>
      </c>
      <c r="D3245" s="39">
        <v>44148</v>
      </c>
      <c r="E3245" s="39">
        <v>44151</v>
      </c>
      <c r="F3245" s="40">
        <v>500</v>
      </c>
      <c r="G3245" s="30">
        <v>0.24929999999999999</v>
      </c>
      <c r="H3245" s="29" t="s">
        <v>30</v>
      </c>
      <c r="I3245" s="29" t="s">
        <v>31</v>
      </c>
      <c r="J3245" s="30">
        <v>2.7570999999999999</v>
      </c>
      <c r="K3245" s="30">
        <v>1.69</v>
      </c>
      <c r="L3245" s="30">
        <v>2.8925999999999998</v>
      </c>
      <c r="M3245" s="30">
        <v>2.64</v>
      </c>
      <c r="N3245" s="84">
        <v>0.27400000000000002</v>
      </c>
      <c r="O3245" s="85">
        <v>2.7294999999999998</v>
      </c>
      <c r="P3245" s="86">
        <v>2.8925999999999998</v>
      </c>
      <c r="Q3245" s="87">
        <v>2.73</v>
      </c>
      <c r="R3245" s="88">
        <f t="shared" si="210"/>
        <v>16.310000000000002</v>
      </c>
      <c r="S3245" s="88">
        <f t="shared" si="211"/>
        <v>16.259999999999984</v>
      </c>
      <c r="U3245" s="1" t="str">
        <f>IF(I:I="国家开发银行","国开",IF(I:I="中国进出口银行","口行",IF(I:I="中国农业发展银行","农发","国债")))&amp;IF(G:G&lt;1,"0",G3245)</f>
        <v>国债0</v>
      </c>
    </row>
    <row r="3246" spans="1:21" ht="15.95" hidden="1" customHeight="1" x14ac:dyDescent="0.25">
      <c r="A3246" s="123" t="s">
        <v>6473</v>
      </c>
      <c r="B3246" s="35" t="s">
        <v>6811</v>
      </c>
      <c r="C3246" s="35" t="s">
        <v>6812</v>
      </c>
      <c r="D3246" s="39">
        <v>44148</v>
      </c>
      <c r="E3246" s="39">
        <v>44151</v>
      </c>
      <c r="F3246" s="40">
        <v>520</v>
      </c>
      <c r="G3246" s="30">
        <v>30</v>
      </c>
      <c r="H3246" s="29" t="s">
        <v>12</v>
      </c>
      <c r="I3246" s="29" t="s">
        <v>31</v>
      </c>
      <c r="J3246" s="30">
        <v>3.9087000000000001</v>
      </c>
      <c r="K3246" s="30">
        <v>2.44</v>
      </c>
      <c r="L3246" s="30">
        <v>0</v>
      </c>
      <c r="M3246" s="30">
        <v>2.67</v>
      </c>
      <c r="N3246" s="84">
        <f>[1]!b_anal_modidura_cnbd(A3246,D3246-1,1)</f>
        <v>17.519600000000001</v>
      </c>
      <c r="O3246" s="85">
        <f>[1]!b_anal_yield_cnbd(A3246,D3246-1,1)</f>
        <v>3.9</v>
      </c>
      <c r="P3246" s="86">
        <f>IF(U:U="国开1",0.09/N3246+J3246,IF(U:U="国开3",0.14/N3246+J3246,IF(U:U="国开5",0.24/N3246+J3246,IF(U:U="国开7",0.24/N3246+J3246,IF(U:U="国开10",0.29/N3246+J3246,IF(U:U="口行1",0.08/N3246+J3246,IF(U:U="口行2",0.08/N3246+J3246,IF(U:U="口行3",0.08/N3246+J3246,IF(U:U="口行5",0.13/N3246+J3246,IF(U:U="口行7",0.13/N3246+J3246,IF(U:U="口行10",0.18/N3246+J3246,IF(U:U="农发1",0.09/N3246+J3246,IF(U:U="农发2",0.09/N3246+J3246,IF(U:U="农发3",0.09/N3246+J3246,IF(U:U="农发5",0.14/N3246+J3246,IF(U:U="农发7",0.19/N3246+J3246,IF(U:U="农发10",0.19/N3246+J3246,IF(U:U="农发20",0.24/N3246+J3246,IF(U:U="国债1",0.05/N3246+J3246,IF(U:U="国债2",0.05/N3246+J3246,IF(U:U="国债3",0.05/N3246+J3246,IF(U:U="国开0",0,IF(U:U="农发0",0,IF(U:U="国债0",0,IF(U:U="口行0",0,0.1/N3246+J3246)))))))))))))))))))))))))</f>
        <v>3.9144078928742667</v>
      </c>
      <c r="Q3246" s="87">
        <v>3.9075000000000002</v>
      </c>
      <c r="R3246" s="88">
        <f t="shared" si="210"/>
        <v>1.4407892874266803</v>
      </c>
      <c r="S3246" s="88">
        <f t="shared" si="211"/>
        <v>0.69078928742665191</v>
      </c>
      <c r="U3246" s="1" t="str">
        <f>IF(I:I="国家开发银行","国开",IF(I:I="中国进出口银行","口行",IF(I:I="中国农业发展银行","农发","国债")))&amp;IF(G:G&lt;1,"0",G3246)</f>
        <v>国债30</v>
      </c>
    </row>
    <row r="3247" spans="1:21" ht="15.95" hidden="1" customHeight="1" x14ac:dyDescent="0.25">
      <c r="A3247" s="123" t="s">
        <v>6657</v>
      </c>
      <c r="B3247" s="35" t="s">
        <v>6813</v>
      </c>
      <c r="C3247" s="35" t="s">
        <v>6814</v>
      </c>
      <c r="D3247" s="39">
        <v>44151</v>
      </c>
      <c r="E3247" s="39">
        <v>44153</v>
      </c>
      <c r="F3247" s="40">
        <v>90</v>
      </c>
      <c r="G3247" s="30">
        <v>10</v>
      </c>
      <c r="H3247" s="29" t="s">
        <v>12</v>
      </c>
      <c r="I3247" s="29" t="s">
        <v>41</v>
      </c>
      <c r="J3247" s="30">
        <v>3.7208999999999999</v>
      </c>
      <c r="K3247" s="30">
        <v>4.42</v>
      </c>
      <c r="L3247" s="30">
        <v>0</v>
      </c>
      <c r="M3247" s="30">
        <v>1.21</v>
      </c>
      <c r="N3247" s="84">
        <f>[1]!b_anal_modidura_cnbd(A3247,D3247-3,1)</f>
        <v>8.1492000000000004</v>
      </c>
      <c r="O3247" s="85">
        <f>[1]!b_anal_yield_cnbd(A3247,D3247-3,1)</f>
        <v>3.7875000000000001</v>
      </c>
      <c r="P3247" s="86">
        <f>IF(U:U="国开1",0.09/N3247+J3247,IF(U:U="国开3",0.14/N3247+J3247,IF(U:U="国开5",0.24/N3247+J3247,IF(U:U="国开7",0.24/N3247+J3247,IF(U:U="国开10",0.29/N3247+J3247,IF(U:U="口行1",0.08/N3247+J3247,IF(U:U="口行2",0.08/N3247+J3247,IF(U:U="口行3",0.08/N3247+J3247,IF(U:U="口行5",0.13/N3247+J3247,IF(U:U="口行7",0.13/N3247+J3247,IF(U:U="口行10",0.18/N3247+J3247,IF(U:U="农发1",0.09/N3247+J3247,IF(U:U="农发2",0.09/N3247+J3247,IF(U:U="农发3",0.09/N3247+J3247,IF(U:U="农发5",0.14/N3247+J3247,IF(U:U="农发7",0.19/N3247+J3247,IF(U:U="农发10",0.19/N3247+J3247,IF(U:U="农发20",0.24/N3247+J3247,IF(U:U="国债1",0.05/N3247+J3247,IF(U:U="国债2",0.05/N3247+J3247,IF(U:U="国债3",0.05/N3247+J3247,IF(U:U="国开0",0,IF(U:U="农发0",0,IF(U:U="国债0",0,IF(U:U="口行0",0,0.1/N3247+J3247)))))))))))))))))))))))))</f>
        <v>3.7442151720414274</v>
      </c>
      <c r="Q3247" s="87">
        <v>3.7825000000000002</v>
      </c>
      <c r="R3247" s="88">
        <f t="shared" si="210"/>
        <v>-4.3284827958572691</v>
      </c>
      <c r="S3247" s="88">
        <f t="shared" si="211"/>
        <v>-3.8284827958572798</v>
      </c>
      <c r="U3247" s="1" t="str">
        <f>IF(I:I="国家开发银行","国开",IF(I:I="中国进出口银行","口行",IF(I:I="中国农业发展银行","农发","国债")))&amp;IF(G:G&lt;1,"0",G3247)</f>
        <v>农发10</v>
      </c>
    </row>
    <row r="3248" spans="1:21" ht="15.95" hidden="1" customHeight="1" x14ac:dyDescent="0.25">
      <c r="A3248" s="123" t="s">
        <v>6178</v>
      </c>
      <c r="B3248" s="35" t="s">
        <v>6815</v>
      </c>
      <c r="C3248" s="35" t="s">
        <v>6816</v>
      </c>
      <c r="D3248" s="39">
        <v>44152</v>
      </c>
      <c r="E3248" s="39">
        <v>44154</v>
      </c>
      <c r="F3248" s="40">
        <v>40</v>
      </c>
      <c r="G3248" s="30">
        <v>3</v>
      </c>
      <c r="H3248" s="29" t="s">
        <v>12</v>
      </c>
      <c r="I3248" s="29" t="s">
        <v>15</v>
      </c>
      <c r="J3248" s="30">
        <v>3.1777000000000002</v>
      </c>
      <c r="K3248" s="30">
        <v>7.75</v>
      </c>
      <c r="L3248" s="30">
        <v>0</v>
      </c>
      <c r="M3248" s="30">
        <v>18</v>
      </c>
      <c r="N3248" s="84">
        <f>[1]!b_anal_modidura_cnbd(A3248,D3248-1,1)</f>
        <v>2.5522999999999998</v>
      </c>
      <c r="O3248" s="85">
        <f>[1]!b_anal_yield_cnbd(A3248,D3248-1,1)</f>
        <v>3.2949999999999999</v>
      </c>
      <c r="P3248" s="86">
        <f>IF(U:U="国开1",0.09/N3248+J3248,IF(U:U="国开3",0.14/N3248+J3248,IF(U:U="国开5",0.24/N3248+J3248,IF(U:U="国开7",0.24/N3248+J3248,IF(U:U="国开10",0.29/N3248+J3248,IF(U:U="口行1",0.08/N3248+J3248,IF(U:U="口行2",0.08/N3248+J3248,IF(U:U="口行3",0.08/N3248+J3248,IF(U:U="口行5",0.13/N3248+J3248,IF(U:U="口行7",0.13/N3248+J3248,IF(U:U="口行10",0.18/N3248+J3248,IF(U:U="农发1",0.09/N3248+J3248,IF(U:U="农发2",0.09/N3248+J3248,IF(U:U="农发3",0.09/N3248+J3248,IF(U:U="农发5",0.14/N3248+J3248,IF(U:U="农发7",0.19/N3248+J3248,IF(U:U="农发10",0.19/N3248+J3248,IF(U:U="农发20",0.24/N3248+J3248,IF(U:U="国债1",0.05/N3248+J3248,IF(U:U="国债2",0.05/N3248+J3248,IF(U:U="国债3",0.05/N3248+J3248,IF(U:U="国开0",0,IF(U:U="农发0",0,IF(U:U="国债0",0,IF(U:U="口行0",0,0.1/N3248+J3248)))))))))))))))))))))))))</f>
        <v>3.2325524859930259</v>
      </c>
      <c r="Q3248" s="87">
        <v>3.2949999999999999</v>
      </c>
      <c r="R3248" s="88">
        <f t="shared" si="210"/>
        <v>-6.2447514006974014</v>
      </c>
      <c r="S3248" s="88">
        <f t="shared" si="211"/>
        <v>-6.2447514006974014</v>
      </c>
      <c r="U3248" s="1" t="str">
        <f>IF(I:I="国家开发银行","国开",IF(I:I="中国进出口银行","口行",IF(I:I="中国农业发展银行","农发","国债")))&amp;IF(G:G&lt;1,"0",G3248)</f>
        <v>国开3</v>
      </c>
    </row>
    <row r="3249" spans="1:21" ht="15.95" hidden="1" customHeight="1" x14ac:dyDescent="0.25">
      <c r="A3249" s="123" t="s">
        <v>6804</v>
      </c>
      <c r="B3249" s="35" t="s">
        <v>6817</v>
      </c>
      <c r="C3249" s="35" t="s">
        <v>6818</v>
      </c>
      <c r="D3249" s="39">
        <v>44152</v>
      </c>
      <c r="E3249" s="39">
        <v>44154</v>
      </c>
      <c r="F3249" s="40">
        <v>30</v>
      </c>
      <c r="G3249" s="30">
        <v>10</v>
      </c>
      <c r="H3249" s="29" t="s">
        <v>12</v>
      </c>
      <c r="I3249" s="29" t="s">
        <v>15</v>
      </c>
      <c r="J3249" s="30">
        <v>3.4409999999999998</v>
      </c>
      <c r="K3249" s="30">
        <v>6.78</v>
      </c>
      <c r="L3249" s="30">
        <v>0</v>
      </c>
      <c r="M3249" s="30">
        <v>7.55</v>
      </c>
      <c r="N3249" s="84">
        <f>[1]!b_anal_modidura_cnbd(A3249,D3249-1,1)</f>
        <v>5.8967999999999998</v>
      </c>
      <c r="O3249" s="85">
        <f>[1]!b_anal_yield_cnbd(A3249,D3249-1,1)</f>
        <v>3.5200999999999998</v>
      </c>
      <c r="P3249" s="86">
        <f>IF(U:U="国开1",0.09/N3249+J3249,IF(U:U="国开3",0.14/N3249+J3249,IF(U:U="国开5",0.24/N3249+J3249,IF(U:U="国开7",0.24/N3249+J3249,IF(U:U="国开10",0.29/N3249+J3249,IF(U:U="口行1",0.08/N3249+J3249,IF(U:U="口行2",0.08/N3249+J3249,IF(U:U="口行3",0.08/N3249+J3249,IF(U:U="口行5",0.13/N3249+J3249,IF(U:U="口行7",0.13/N3249+J3249,IF(U:U="口行10",0.18/N3249+J3249,IF(U:U="农发1",0.09/N3249+J3249,IF(U:U="农发2",0.09/N3249+J3249,IF(U:U="农发3",0.09/N3249+J3249,IF(U:U="农发5",0.14/N3249+J3249,IF(U:U="农发7",0.19/N3249+J3249,IF(U:U="农发10",0.19/N3249+J3249,IF(U:U="农发20",0.24/N3249+J3249,IF(U:U="国债1",0.05/N3249+J3249,IF(U:U="国债2",0.05/N3249+J3249,IF(U:U="国债3",0.05/N3249+J3249,IF(U:U="国开0",0,IF(U:U="农发0",0,IF(U:U="国债0",0,IF(U:U="口行0",0,0.1/N3249+J3249)))))))))))))))))))))))))</f>
        <v>3.4901792158458824</v>
      </c>
      <c r="Q3249" s="87">
        <v>3.5249999999999999</v>
      </c>
      <c r="R3249" s="88">
        <f t="shared" si="210"/>
        <v>-2.9920784154117364</v>
      </c>
      <c r="S3249" s="88">
        <f t="shared" si="211"/>
        <v>-3.482078415411749</v>
      </c>
      <c r="U3249" s="1" t="str">
        <f>IF(I:I="国家开发银行","国开",IF(I:I="中国进出口银行","口行",IF(I:I="中国农业发展银行","农发","国债")))&amp;IF(G:G&lt;1,"0",G3249)</f>
        <v>国开10</v>
      </c>
    </row>
    <row r="3250" spans="1:21" ht="15.95" hidden="1" customHeight="1" x14ac:dyDescent="0.25">
      <c r="A3250" s="123" t="s">
        <v>1438</v>
      </c>
      <c r="B3250" s="35" t="s">
        <v>6819</v>
      </c>
      <c r="C3250" s="35" t="s">
        <v>6820</v>
      </c>
      <c r="D3250" s="39">
        <v>44152</v>
      </c>
      <c r="E3250" s="39">
        <v>44154</v>
      </c>
      <c r="F3250" s="40">
        <v>25</v>
      </c>
      <c r="G3250" s="30">
        <v>20</v>
      </c>
      <c r="H3250" s="29" t="s">
        <v>12</v>
      </c>
      <c r="I3250" s="29" t="s">
        <v>15</v>
      </c>
      <c r="J3250" s="30">
        <v>3.9845000000000002</v>
      </c>
      <c r="K3250" s="30">
        <v>5.66</v>
      </c>
      <c r="L3250" s="30">
        <v>0</v>
      </c>
      <c r="M3250" s="30">
        <v>4.7300000000000004</v>
      </c>
      <c r="N3250" s="84">
        <f>[1]!b_anal_modidura_cnbd(A3250,D3250-1,1)</f>
        <v>13.3706</v>
      </c>
      <c r="O3250" s="85">
        <f>[1]!b_anal_yield_cnbd(A3250,D3250-1,1)</f>
        <v>4.0149999999999997</v>
      </c>
      <c r="P3250" s="86">
        <f>IF(U:U="国开1",0.09/N3250+J3250,IF(U:U="国开3",0.14/N3250+J3250,IF(U:U="国开5",0.24/N3250+J3250,IF(U:U="国开7",0.24/N3250+J3250,IF(U:U="国开10",0.29/N3250+J3250,IF(U:U="口行1",0.08/N3250+J3250,IF(U:U="口行2",0.08/N3250+J3250,IF(U:U="口行3",0.08/N3250+J3250,IF(U:U="口行5",0.13/N3250+J3250,IF(U:U="口行7",0.13/N3250+J3250,IF(U:U="口行10",0.18/N3250+J3250,IF(U:U="农发1",0.09/N3250+J3250,IF(U:U="农发2",0.09/N3250+J3250,IF(U:U="农发3",0.09/N3250+J3250,IF(U:U="农发5",0.14/N3250+J3250,IF(U:U="农发7",0.19/N3250+J3250,IF(U:U="农发10",0.19/N3250+J3250,IF(U:U="农发20",0.24/N3250+J3250,IF(U:U="国债1",0.05/N3250+J3250,IF(U:U="国债2",0.05/N3250+J3250,IF(U:U="国债3",0.05/N3250+J3250,IF(U:U="国开0",0,IF(U:U="农发0",0,IF(U:U="国债0",0,IF(U:U="口行0",0,0.1/N3250+J3250)))))))))))))))))))))))))</f>
        <v>3.9919790959268844</v>
      </c>
      <c r="Q3250" s="87">
        <v>4.0199999999999996</v>
      </c>
      <c r="R3250" s="88">
        <f t="shared" si="210"/>
        <v>-2.30209040731153</v>
      </c>
      <c r="S3250" s="88">
        <f t="shared" si="211"/>
        <v>-2.8020904073115194</v>
      </c>
      <c r="U3250" s="1" t="str">
        <f>IF(I:I="国家开发银行","国开",IF(I:I="中国进出口银行","口行",IF(I:I="中国农业发展银行","农发","国债")))&amp;IF(G:G&lt;1,"0",G3250)</f>
        <v>国开20</v>
      </c>
    </row>
    <row r="3251" spans="1:21" ht="15.95" hidden="1" customHeight="1" x14ac:dyDescent="0.25">
      <c r="A3251" s="123" t="s">
        <v>6821</v>
      </c>
      <c r="B3251" s="35" t="s">
        <v>6821</v>
      </c>
      <c r="C3251" s="35" t="s">
        <v>6822</v>
      </c>
      <c r="D3251" s="39">
        <v>44153</v>
      </c>
      <c r="E3251" s="39">
        <v>44154</v>
      </c>
      <c r="F3251" s="40">
        <v>700</v>
      </c>
      <c r="G3251" s="30">
        <v>1</v>
      </c>
      <c r="H3251" s="29" t="s">
        <v>266</v>
      </c>
      <c r="I3251" s="29" t="s">
        <v>31</v>
      </c>
      <c r="J3251" s="30">
        <v>0</v>
      </c>
      <c r="K3251" s="30">
        <v>2.09</v>
      </c>
      <c r="L3251" s="30">
        <v>2.95</v>
      </c>
      <c r="M3251" s="30">
        <v>1.1399999999999999</v>
      </c>
      <c r="N3251" s="84">
        <v>0.6482</v>
      </c>
      <c r="O3251" s="85">
        <v>2.8102999999999998</v>
      </c>
      <c r="P3251" s="86">
        <v>3.0270999999999999</v>
      </c>
      <c r="Q3251" s="87">
        <v>2.86</v>
      </c>
      <c r="R3251" s="88">
        <f t="shared" si="210"/>
        <v>21.68000000000001</v>
      </c>
      <c r="S3251" s="88">
        <f t="shared" si="211"/>
        <v>16.71</v>
      </c>
      <c r="U3251" s="1" t="str">
        <f>IF(I:I="国家开发银行","国开",IF(I:I="中国进出口银行","口行",IF(I:I="中国农业发展银行","农发","国债")))&amp;IF(G:G&lt;1,"0",G3251)</f>
        <v>国债1</v>
      </c>
    </row>
    <row r="3252" spans="1:21" ht="15.95" hidden="1" customHeight="1" x14ac:dyDescent="0.25">
      <c r="A3252" s="123" t="s">
        <v>6823</v>
      </c>
      <c r="B3252" s="35" t="s">
        <v>6823</v>
      </c>
      <c r="C3252" s="35" t="s">
        <v>6824</v>
      </c>
      <c r="D3252" s="39">
        <v>44153</v>
      </c>
      <c r="E3252" s="39">
        <v>44154</v>
      </c>
      <c r="F3252" s="40">
        <v>740</v>
      </c>
      <c r="G3252" s="30">
        <v>10</v>
      </c>
      <c r="H3252" s="29" t="s">
        <v>12</v>
      </c>
      <c r="I3252" s="29" t="s">
        <v>31</v>
      </c>
      <c r="J3252" s="30">
        <v>0</v>
      </c>
      <c r="K3252" s="30">
        <v>2.61</v>
      </c>
      <c r="L3252" s="30">
        <v>3.3</v>
      </c>
      <c r="M3252" s="30">
        <v>3.13</v>
      </c>
      <c r="N3252" s="84">
        <v>8.1732999999999993</v>
      </c>
      <c r="O3252" s="85">
        <v>3.28</v>
      </c>
      <c r="P3252" s="86">
        <v>3.3121999999999998</v>
      </c>
      <c r="Q3252" s="87">
        <v>3.3</v>
      </c>
      <c r="R3252" s="88">
        <f t="shared" si="210"/>
        <v>3.2200000000000006</v>
      </c>
      <c r="S3252" s="88">
        <f t="shared" si="211"/>
        <v>1.2199999999999989</v>
      </c>
      <c r="U3252" s="1" t="str">
        <f>IF(I:I="国家开发银行","国开",IF(I:I="中国进出口银行","口行",IF(I:I="中国农业发展银行","农发","国债")))&amp;IF(G:G&lt;1,"0",G3252)</f>
        <v>国债10</v>
      </c>
    </row>
    <row r="3253" spans="1:21" ht="15.95" hidden="1" customHeight="1" x14ac:dyDescent="0.25">
      <c r="A3253" s="123" t="s">
        <v>6398</v>
      </c>
      <c r="B3253" s="35" t="s">
        <v>6825</v>
      </c>
      <c r="C3253" s="35" t="s">
        <v>6826</v>
      </c>
      <c r="D3253" s="39">
        <v>44154</v>
      </c>
      <c r="E3253" s="39">
        <v>44155</v>
      </c>
      <c r="F3253" s="40">
        <v>30</v>
      </c>
      <c r="G3253" s="30">
        <v>3</v>
      </c>
      <c r="H3253" s="29" t="s">
        <v>12</v>
      </c>
      <c r="I3253" s="29" t="s">
        <v>22</v>
      </c>
      <c r="J3253" s="30">
        <v>3.3001999999999998</v>
      </c>
      <c r="K3253" s="30">
        <v>6.13</v>
      </c>
      <c r="L3253" s="30">
        <v>0</v>
      </c>
      <c r="M3253" s="30">
        <v>2.72</v>
      </c>
      <c r="N3253" s="84">
        <f>[1]!b_anal_modidura_cnbd(A3253,D3253-1,1)</f>
        <v>2.6116999999999999</v>
      </c>
      <c r="O3253" s="85">
        <f>[1]!b_anal_yield_cnbd(A3253,D3253-1,1)</f>
        <v>3.33</v>
      </c>
      <c r="P3253" s="86">
        <f>IF(U:U="国开1",0.09/N3253+J3253,IF(U:U="国开3",0.14/N3253+J3253,IF(U:U="国开5",0.24/N3253+J3253,IF(U:U="国开7",0.24/N3253+J3253,IF(U:U="国开10",0.29/N3253+J3253,IF(U:U="口行1",0.08/N3253+J3253,IF(U:U="口行2",0.08/N3253+J3253,IF(U:U="口行3",0.08/N3253+J3253,IF(U:U="口行5",0.13/N3253+J3253,IF(U:U="口行7",0.13/N3253+J3253,IF(U:U="口行10",0.18/N3253+J3253,IF(U:U="农发1",0.09/N3253+J3253,IF(U:U="农发2",0.09/N3253+J3253,IF(U:U="农发3",0.09/N3253+J3253,IF(U:U="农发5",0.14/N3253+J3253,IF(U:U="农发7",0.19/N3253+J3253,IF(U:U="农发10",0.19/N3253+J3253,IF(U:U="农发20",0.24/N3253+J3253,IF(U:U="国债1",0.05/N3253+J3253,IF(U:U="国债2",0.05/N3253+J3253,IF(U:U="国债3",0.05/N3253+J3253,IF(U:U="国开0",0,IF(U:U="农发0",0,IF(U:U="国债0",0,IF(U:U="口行0",0,0.1/N3253+J3253)))))))))))))))))))))))))</f>
        <v>3.3308313895164066</v>
      </c>
      <c r="Q3253" s="87">
        <v>3.37</v>
      </c>
      <c r="R3253" s="88">
        <f t="shared" ref="R3253:R3258" si="212">(P3253-O3253)*100</f>
        <v>8.3138951640648884E-2</v>
      </c>
      <c r="S3253" s="88">
        <f t="shared" ref="S3253:S3258" si="213">(P3253-Q3253)*100</f>
        <v>-3.9168610483593547</v>
      </c>
      <c r="U3253" s="1" t="str">
        <f>IF(I:I="国家开发银行","国开",IF(I:I="中国进出口银行","口行",IF(I:I="中国农业发展银行","农发","国债")))&amp;IF(G:G&lt;1,"0",G3253)</f>
        <v>口行3</v>
      </c>
    </row>
    <row r="3254" spans="1:21" ht="15.95" hidden="1" customHeight="1" x14ac:dyDescent="0.25">
      <c r="A3254" s="123" t="s">
        <v>6661</v>
      </c>
      <c r="B3254" s="35" t="s">
        <v>6828</v>
      </c>
      <c r="C3254" s="35" t="s">
        <v>6829</v>
      </c>
      <c r="D3254" s="39">
        <v>44154</v>
      </c>
      <c r="E3254" s="39">
        <v>44155</v>
      </c>
      <c r="F3254" s="40">
        <v>50</v>
      </c>
      <c r="G3254" s="30">
        <v>5</v>
      </c>
      <c r="H3254" s="29" t="s">
        <v>12</v>
      </c>
      <c r="I3254" s="29" t="s">
        <v>22</v>
      </c>
      <c r="J3254" s="30">
        <v>3.3828</v>
      </c>
      <c r="K3254" s="30">
        <v>4.91</v>
      </c>
      <c r="L3254" s="30">
        <v>0</v>
      </c>
      <c r="M3254" s="30">
        <v>4.09</v>
      </c>
      <c r="N3254" s="84">
        <f>[1]!b_anal_modidura_cnbd(A3254,D3254-1,1)</f>
        <v>4.4541000000000004</v>
      </c>
      <c r="O3254" s="85">
        <f>[1]!b_anal_yield_cnbd(A3254,D3254-1,1)</f>
        <v>3.45</v>
      </c>
      <c r="P3254" s="86">
        <f>IF(U:U="国开1",0.09/N3254+J3254,IF(U:U="国开3",0.14/N3254+J3254,IF(U:U="国开5",0.24/N3254+J3254,IF(U:U="国开7",0.24/N3254+J3254,IF(U:U="国开10",0.29/N3254+J3254,IF(U:U="口行1",0.08/N3254+J3254,IF(U:U="口行2",0.08/N3254+J3254,IF(U:U="口行3",0.08/N3254+J3254,IF(U:U="口行5",0.13/N3254+J3254,IF(U:U="口行7",0.13/N3254+J3254,IF(U:U="口行10",0.18/N3254+J3254,IF(U:U="农发1",0.09/N3254+J3254,IF(U:U="农发2",0.09/N3254+J3254,IF(U:U="农发3",0.09/N3254+J3254,IF(U:U="农发5",0.14/N3254+J3254,IF(U:U="农发7",0.19/N3254+J3254,IF(U:U="农发10",0.19/N3254+J3254,IF(U:U="农发20",0.24/N3254+J3254,IF(U:U="国债1",0.05/N3254+J3254,IF(U:U="国债2",0.05/N3254+J3254,IF(U:U="国债3",0.05/N3254+J3254,IF(U:U="国开0",0,IF(U:U="农发0",0,IF(U:U="国债0",0,IF(U:U="口行0",0,0.1/N3254+J3254)))))))))))))))))))))))))</f>
        <v>3.4119865921286006</v>
      </c>
      <c r="Q3254" s="87">
        <v>3.45</v>
      </c>
      <c r="R3254" s="88">
        <f t="shared" si="212"/>
        <v>-3.8013407871399618</v>
      </c>
      <c r="S3254" s="88">
        <f t="shared" si="213"/>
        <v>-3.8013407871399618</v>
      </c>
      <c r="U3254" s="1" t="str">
        <f>IF(I:I="国家开发银行","国开",IF(I:I="中国进出口银行","口行",IF(I:I="中国农业发展银行","农发","国债")))&amp;IF(G:G&lt;1,"0",G3254)</f>
        <v>口行5</v>
      </c>
    </row>
    <row r="3255" spans="1:21" ht="15.95" hidden="1" customHeight="1" x14ac:dyDescent="0.25">
      <c r="A3255" s="123" t="s">
        <v>6796</v>
      </c>
      <c r="B3255" s="35" t="s">
        <v>6830</v>
      </c>
      <c r="C3255" s="35" t="s">
        <v>6831</v>
      </c>
      <c r="D3255" s="39">
        <v>44154</v>
      </c>
      <c r="E3255" s="39">
        <v>44155</v>
      </c>
      <c r="F3255" s="40">
        <v>40</v>
      </c>
      <c r="G3255" s="30">
        <v>10</v>
      </c>
      <c r="H3255" s="29" t="s">
        <v>12</v>
      </c>
      <c r="I3255" s="29" t="s">
        <v>22</v>
      </c>
      <c r="J3255" s="30">
        <v>3.7852000000000001</v>
      </c>
      <c r="K3255" s="30">
        <v>4.5</v>
      </c>
      <c r="L3255" s="30">
        <v>0</v>
      </c>
      <c r="M3255" s="30">
        <v>11.8</v>
      </c>
      <c r="N3255" s="84">
        <f>[1]!b_anal_modidura_cnbd(A3255,D3255-1,1)</f>
        <v>8.2041000000000004</v>
      </c>
      <c r="O3255" s="85">
        <f>[1]!b_anal_yield_cnbd(A3255,D3255-1,1)</f>
        <v>3.7905000000000002</v>
      </c>
      <c r="P3255" s="86">
        <f>IF(U:U="国开1",0.09/N3255+J3255,IF(U:U="国开3",0.14/N3255+J3255,IF(U:U="国开5",0.24/N3255+J3255,IF(U:U="国开7",0.24/N3255+J3255,IF(U:U="国开10",0.29/N3255+J3255,IF(U:U="口行1",0.08/N3255+J3255,IF(U:U="口行2",0.08/N3255+J3255,IF(U:U="口行3",0.08/N3255+J3255,IF(U:U="口行5",0.13/N3255+J3255,IF(U:U="口行7",0.13/N3255+J3255,IF(U:U="口行10",0.18/N3255+J3255,IF(U:U="农发1",0.09/N3255+J3255,IF(U:U="农发2",0.09/N3255+J3255,IF(U:U="农发3",0.09/N3255+J3255,IF(U:U="农发5",0.14/N3255+J3255,IF(U:U="农发7",0.19/N3255+J3255,IF(U:U="农发10",0.19/N3255+J3255,IF(U:U="农发20",0.24/N3255+J3255,IF(U:U="国债1",0.05/N3255+J3255,IF(U:U="国债2",0.05/N3255+J3255,IF(U:U="国债3",0.05/N3255+J3255,IF(U:U="国开0",0,IF(U:U="农发0",0,IF(U:U="国债0",0,IF(U:U="口行0",0,0.1/N3255+J3255)))))))))))))))))))))))))</f>
        <v>3.8071402493875013</v>
      </c>
      <c r="Q3255" s="87">
        <v>3.8050000000000002</v>
      </c>
      <c r="R3255" s="88">
        <f t="shared" si="212"/>
        <v>1.6640249387501083</v>
      </c>
      <c r="S3255" s="88">
        <f t="shared" si="213"/>
        <v>0.21402493875011253</v>
      </c>
      <c r="U3255" s="1" t="str">
        <f>IF(I:I="国家开发银行","国开",IF(I:I="中国进出口银行","口行",IF(I:I="中国农业发展银行","农发","国债")))&amp;IF(G:G&lt;1,"0",G3255)</f>
        <v>口行10</v>
      </c>
    </row>
    <row r="3256" spans="1:21" ht="15.95" hidden="1" customHeight="1" x14ac:dyDescent="0.25">
      <c r="A3256" s="123" t="s">
        <v>6509</v>
      </c>
      <c r="B3256" s="35" t="s">
        <v>6832</v>
      </c>
      <c r="C3256" s="35" t="s">
        <v>6833</v>
      </c>
      <c r="D3256" s="39">
        <v>44154</v>
      </c>
      <c r="E3256" s="39">
        <v>44158</v>
      </c>
      <c r="F3256" s="40">
        <v>40</v>
      </c>
      <c r="G3256" s="30">
        <v>1</v>
      </c>
      <c r="H3256" s="29" t="s">
        <v>266</v>
      </c>
      <c r="I3256" s="29" t="s">
        <v>15</v>
      </c>
      <c r="J3256" s="30">
        <v>2.8946999999999998</v>
      </c>
      <c r="K3256" s="30">
        <v>4.67</v>
      </c>
      <c r="L3256" s="30">
        <v>0</v>
      </c>
      <c r="M3256" s="30">
        <v>15.43</v>
      </c>
      <c r="N3256" s="84">
        <f>[1]!b_anal_modidura_cnbd(A3256,D3256-1,1)</f>
        <v>0.82350000000000001</v>
      </c>
      <c r="O3256" s="85">
        <f>[1]!b_anal_yield_cnbd(A3256,D3256-1,1)</f>
        <v>2.93</v>
      </c>
      <c r="P3256" s="86">
        <f>IF(U:U="国开1",0.09/N3256+J3256,IF(U:U="国开3",0.14/N3256+J3256,IF(U:U="国开5",0.24/N3256+J3256,IF(U:U="国开7",0.24/N3256+J3256,IF(U:U="国开10",0.29/N3256+J3256,IF(U:U="口行1",0.08/N3256+J3256,IF(U:U="口行2",0.08/N3256+J3256,IF(U:U="口行3",0.08/N3256+J3256,IF(U:U="口行5",0.13/N3256+J3256,IF(U:U="口行7",0.13/N3256+J3256,IF(U:U="口行10",0.18/N3256+J3256,IF(U:U="农发1",0.09/N3256+J3256,IF(U:U="农发2",0.09/N3256+J3256,IF(U:U="农发3",0.09/N3256+J3256,IF(U:U="农发5",0.14/N3256+J3256,IF(U:U="农发7",0.19/N3256+J3256,IF(U:U="农发10",0.19/N3256+J3256,IF(U:U="农发20",0.24/N3256+J3256,IF(U:U="国债1",0.05/N3256+J3256,IF(U:U="国债2",0.05/N3256+J3256,IF(U:U="国债3",0.05/N3256+J3256,IF(U:U="国开0",0,IF(U:U="农发0",0,IF(U:U="国债0",0,IF(U:U="口行0",0,0.1/N3256+J3256)))))))))))))))))))))))))</f>
        <v>3.0039896174863387</v>
      </c>
      <c r="Q3256" s="87">
        <v>3.01</v>
      </c>
      <c r="R3256" s="88">
        <f t="shared" si="212"/>
        <v>7.3989617486338588</v>
      </c>
      <c r="S3256" s="88">
        <f t="shared" si="213"/>
        <v>-0.60103825136610389</v>
      </c>
      <c r="U3256" s="1" t="str">
        <f>IF(I:I="国家开发银行","国开",IF(I:I="中国进出口银行","口行",IF(I:I="中国农业发展银行","农发","国债")))&amp;IF(G:G&lt;1,"0",G3256)</f>
        <v>国开1</v>
      </c>
    </row>
    <row r="3257" spans="1:21" ht="15.95" hidden="1" customHeight="1" x14ac:dyDescent="0.25">
      <c r="A3257" s="123" t="s">
        <v>1284</v>
      </c>
      <c r="B3257" s="35" t="s">
        <v>6834</v>
      </c>
      <c r="C3257" s="35" t="s">
        <v>6835</v>
      </c>
      <c r="D3257" s="39">
        <v>44154</v>
      </c>
      <c r="E3257" s="39">
        <v>44158</v>
      </c>
      <c r="F3257" s="40">
        <v>50</v>
      </c>
      <c r="G3257" s="30">
        <v>5</v>
      </c>
      <c r="H3257" s="29" t="s">
        <v>12</v>
      </c>
      <c r="I3257" s="29" t="s">
        <v>15</v>
      </c>
      <c r="J3257" s="30">
        <v>3.3862000000000001</v>
      </c>
      <c r="K3257" s="30">
        <v>6.71</v>
      </c>
      <c r="L3257" s="30">
        <v>0</v>
      </c>
      <c r="M3257" s="30">
        <v>2.16</v>
      </c>
      <c r="N3257" s="84">
        <f>[1]!b_anal_modidura_cnbd(A3257,D3257-1,1)</f>
        <v>4.1913999999999998</v>
      </c>
      <c r="O3257" s="85">
        <f>[1]!b_anal_yield_cnbd(A3257,D3257-1,1)</f>
        <v>3.4950000000000001</v>
      </c>
      <c r="P3257" s="86">
        <f>IF(U:U="国开1",0.09/N3257+J3257,IF(U:U="国开3",0.14/N3257+J3257,IF(U:U="国开5",0.24/N3257+J3257,IF(U:U="国开7",0.24/N3257+J3257,IF(U:U="国开10",0.29/N3257+J3257,IF(U:U="口行1",0.08/N3257+J3257,IF(U:U="口行2",0.08/N3257+J3257,IF(U:U="口行3",0.08/N3257+J3257,IF(U:U="口行5",0.13/N3257+J3257,IF(U:U="口行7",0.13/N3257+J3257,IF(U:U="口行10",0.18/N3257+J3257,IF(U:U="农发1",0.09/N3257+J3257,IF(U:U="农发2",0.09/N3257+J3257,IF(U:U="农发3",0.09/N3257+J3257,IF(U:U="农发5",0.14/N3257+J3257,IF(U:U="农发7",0.19/N3257+J3257,IF(U:U="农发10",0.19/N3257+J3257,IF(U:U="农发20",0.24/N3257+J3257,IF(U:U="国债1",0.05/N3257+J3257,IF(U:U="国债2",0.05/N3257+J3257,IF(U:U="国债3",0.05/N3257+J3257,IF(U:U="国开0",0,IF(U:U="农发0",0,IF(U:U="国债0",0,IF(U:U="口行0",0,0.1/N3257+J3257)))))))))))))))))))))))))</f>
        <v>3.4434601040225226</v>
      </c>
      <c r="Q3257" s="87">
        <v>3.5274999999999999</v>
      </c>
      <c r="R3257" s="88">
        <f t="shared" si="212"/>
        <v>-5.1539895977477546</v>
      </c>
      <c r="S3257" s="88">
        <f t="shared" si="213"/>
        <v>-8.4039895977477297</v>
      </c>
      <c r="U3257" s="1" t="str">
        <f>IF(I:I="国家开发银行","国开",IF(I:I="中国进出口银行","口行",IF(I:I="中国农业发展银行","农发","国债")))&amp;IF(G:G&lt;1,"0",G3257)</f>
        <v>国开5</v>
      </c>
    </row>
    <row r="3258" spans="1:21" ht="15.95" hidden="1" customHeight="1" x14ac:dyDescent="0.25">
      <c r="A3258" s="123" t="s">
        <v>6624</v>
      </c>
      <c r="B3258" s="35" t="s">
        <v>6836</v>
      </c>
      <c r="C3258" s="35" t="s">
        <v>6837</v>
      </c>
      <c r="D3258" s="39">
        <v>44154</v>
      </c>
      <c r="E3258" s="39">
        <v>44158</v>
      </c>
      <c r="F3258" s="40">
        <v>150</v>
      </c>
      <c r="G3258" s="30">
        <v>10</v>
      </c>
      <c r="H3258" s="29" t="s">
        <v>12</v>
      </c>
      <c r="I3258" s="29" t="s">
        <v>15</v>
      </c>
      <c r="J3258" s="30">
        <v>3.6924999999999999</v>
      </c>
      <c r="K3258" s="30">
        <v>3.58</v>
      </c>
      <c r="L3258" s="30">
        <v>0</v>
      </c>
      <c r="M3258" s="30">
        <v>1.25</v>
      </c>
      <c r="N3258" s="84">
        <f>[1]!b_anal_modidura_cnbd(A3258,D3258-1,1)</f>
        <v>8.1516000000000002</v>
      </c>
      <c r="O3258" s="85">
        <f>[1]!b_anal_yield_cnbd(A3258,D3258-1,1)</f>
        <v>3.7349999999999999</v>
      </c>
      <c r="P3258" s="86">
        <f>IF(U:U="国开1",0.09/N3258+J3258,IF(U:U="国开3",0.14/N3258+J3258,IF(U:U="国开5",0.24/N3258+J3258,IF(U:U="国开7",0.24/N3258+J3258,IF(U:U="国开10",0.29/N3258+J3258,IF(U:U="口行1",0.08/N3258+J3258,IF(U:U="口行2",0.08/N3258+J3258,IF(U:U="口行3",0.08/N3258+J3258,IF(U:U="口行5",0.13/N3258+J3258,IF(U:U="口行7",0.13/N3258+J3258,IF(U:U="口行10",0.18/N3258+J3258,IF(U:U="农发1",0.09/N3258+J3258,IF(U:U="农发2",0.09/N3258+J3258,IF(U:U="农发3",0.09/N3258+J3258,IF(U:U="农发5",0.14/N3258+J3258,IF(U:U="农发7",0.19/N3258+J3258,IF(U:U="农发10",0.19/N3258+J3258,IF(U:U="农发20",0.24/N3258+J3258,IF(U:U="国债1",0.05/N3258+J3258,IF(U:U="国债2",0.05/N3258+J3258,IF(U:U="国债3",0.05/N3258+J3258,IF(U:U="国开0",0,IF(U:U="农发0",0,IF(U:U="国债0",0,IF(U:U="口行0",0,0.1/N3258+J3258)))))))))))))))))))))))))</f>
        <v>3.7280758378723196</v>
      </c>
      <c r="Q3258" s="87">
        <v>3.76</v>
      </c>
      <c r="R3258" s="88">
        <f t="shared" si="212"/>
        <v>-0.69241621276803222</v>
      </c>
      <c r="S3258" s="88">
        <f t="shared" si="213"/>
        <v>-3.1924162127680233</v>
      </c>
      <c r="U3258" s="1" t="str">
        <f>IF(I:I="国家开发银行","国开",IF(I:I="中国进出口银行","口行",IF(I:I="中国农业发展银行","农发","国债")))&amp;IF(G:G&lt;1,"0",G3258)</f>
        <v>国开10</v>
      </c>
    </row>
    <row r="3259" spans="1:21" ht="15.95" hidden="1" customHeight="1" x14ac:dyDescent="0.25">
      <c r="A3259" s="123" t="s">
        <v>6723</v>
      </c>
      <c r="B3259" s="35" t="s">
        <v>6838</v>
      </c>
      <c r="C3259" s="35" t="s">
        <v>6839</v>
      </c>
      <c r="D3259" s="39">
        <v>44155</v>
      </c>
      <c r="E3259" s="39">
        <v>44158</v>
      </c>
      <c r="F3259" s="40">
        <v>40</v>
      </c>
      <c r="G3259" s="30">
        <v>1</v>
      </c>
      <c r="H3259" s="29" t="s">
        <v>266</v>
      </c>
      <c r="I3259" s="29" t="s">
        <v>22</v>
      </c>
      <c r="J3259" s="30">
        <v>2.9369999999999998</v>
      </c>
      <c r="K3259" s="30">
        <v>3.6</v>
      </c>
      <c r="L3259" s="30">
        <v>0</v>
      </c>
      <c r="M3259" s="30">
        <v>1.58</v>
      </c>
      <c r="N3259" s="84">
        <f>[1]!b_anal_modidura_cnbd(A3259,D3259-1,1)</f>
        <v>0.92679999999999996</v>
      </c>
      <c r="O3259" s="85">
        <f>[1]!b_anal_yield_cnbd(A3259,D3259-1,1)</f>
        <v>3.0093999999999999</v>
      </c>
      <c r="P3259" s="86">
        <f>IF(U:U="国开1",0.09/N3259+J3259,IF(U:U="国开3",0.14/N3259+J3259,IF(U:U="国开5",0.24/N3259+J3259,IF(U:U="国开7",0.24/N3259+J3259,IF(U:U="国开10",0.29/N3259+J3259,IF(U:U="口行1",0.08/N3259+J3259,IF(U:U="口行2",0.08/N3259+J3259,IF(U:U="口行3",0.08/N3259+J3259,IF(U:U="口行5",0.13/N3259+J3259,IF(U:U="口行7",0.13/N3259+J3259,IF(U:U="口行10",0.18/N3259+J3259,IF(U:U="农发1",0.09/N3259+J3259,IF(U:U="农发2",0.09/N3259+J3259,IF(U:U="农发3",0.09/N3259+J3259,IF(U:U="农发5",0.14/N3259+J3259,IF(U:U="农发7",0.19/N3259+J3259,IF(U:U="农发10",0.19/N3259+J3259,IF(U:U="农发20",0.24/N3259+J3259,IF(U:U="国债1",0.05/N3259+J3259,IF(U:U="国债2",0.05/N3259+J3259,IF(U:U="国债3",0.05/N3259+J3259,IF(U:U="国开0",0,IF(U:U="农发0",0,IF(U:U="国债0",0,IF(U:U="口行0",0,0.1/N3259+J3259)))))))))))))))))))))))))</f>
        <v>3.0233185153215363</v>
      </c>
      <c r="Q3259" s="87">
        <v>3.05</v>
      </c>
      <c r="R3259" s="88">
        <f t="shared" ref="R3259:R3265" si="214">(P3259-O3259)*100</f>
        <v>1.3918515321536429</v>
      </c>
      <c r="S3259" s="88">
        <f t="shared" ref="S3259:S3265" si="215">(P3259-Q3259)*100</f>
        <v>-2.6681484678463541</v>
      </c>
      <c r="U3259" s="1" t="str">
        <f>IF(I:I="国家开发银行","国开",IF(I:I="中国进出口银行","口行",IF(I:I="中国农业发展银行","农发","国债")))&amp;IF(G:G&lt;1,"0",G3259)</f>
        <v>口行1</v>
      </c>
    </row>
    <row r="3260" spans="1:21" ht="15.95" hidden="1" customHeight="1" x14ac:dyDescent="0.25">
      <c r="A3260" s="123" t="s">
        <v>6223</v>
      </c>
      <c r="B3260" s="35" t="s">
        <v>6840</v>
      </c>
      <c r="C3260" s="35" t="s">
        <v>6841</v>
      </c>
      <c r="D3260" s="39">
        <v>44155</v>
      </c>
      <c r="E3260" s="39">
        <v>44158</v>
      </c>
      <c r="F3260" s="40">
        <v>40</v>
      </c>
      <c r="G3260" s="30">
        <v>2</v>
      </c>
      <c r="H3260" s="29" t="s">
        <v>12</v>
      </c>
      <c r="I3260" s="29" t="s">
        <v>22</v>
      </c>
      <c r="J3260" s="30">
        <v>3.3094000000000001</v>
      </c>
      <c r="K3260" s="30">
        <v>3.99</v>
      </c>
      <c r="L3260" s="30">
        <v>0</v>
      </c>
      <c r="M3260" s="30">
        <v>14</v>
      </c>
      <c r="N3260" s="84">
        <f>[1]!b_anal_modidura_cnbd(A3260,D3260-1,1)</f>
        <v>1.6404000000000001</v>
      </c>
      <c r="O3260" s="85">
        <f>[1]!b_anal_yield_cnbd(A3260,D3260-1,1)</f>
        <v>3.3</v>
      </c>
      <c r="P3260" s="86">
        <f>IF(U:U="国开1",0.09/N3260+J3260,IF(U:U="国开3",0.14/N3260+J3260,IF(U:U="国开5",0.24/N3260+J3260,IF(U:U="国开7",0.24/N3260+J3260,IF(U:U="国开10",0.29/N3260+J3260,IF(U:U="口行1",0.08/N3260+J3260,IF(U:U="口行2",0.08/N3260+J3260,IF(U:U="口行3",0.08/N3260+J3260,IF(U:U="口行5",0.13/N3260+J3260,IF(U:U="口行7",0.13/N3260+J3260,IF(U:U="口行10",0.18/N3260+J3260,IF(U:U="农发1",0.09/N3260+J3260,IF(U:U="农发2",0.09/N3260+J3260,IF(U:U="农发3",0.09/N3260+J3260,IF(U:U="农发5",0.14/N3260+J3260,IF(U:U="农发7",0.19/N3260+J3260,IF(U:U="农发10",0.19/N3260+J3260,IF(U:U="农发20",0.24/N3260+J3260,IF(U:U="国债1",0.05/N3260+J3260,IF(U:U="国债2",0.05/N3260+J3260,IF(U:U="国债3",0.05/N3260+J3260,IF(U:U="国开0",0,IF(U:U="农发0",0,IF(U:U="国债0",0,IF(U:U="口行0",0,0.1/N3260+J3260)))))))))))))))))))))))))</f>
        <v>3.3581685930260914</v>
      </c>
      <c r="Q3260" s="87">
        <v>3.31</v>
      </c>
      <c r="R3260" s="88">
        <f t="shared" si="214"/>
        <v>5.8168593026091564</v>
      </c>
      <c r="S3260" s="88">
        <f t="shared" si="215"/>
        <v>4.8168593026091333</v>
      </c>
      <c r="U3260" s="1" t="str">
        <f>IF(I:I="国家开发银行","国开",IF(I:I="中国进出口银行","口行",IF(I:I="中国农业发展银行","农发","国债")))&amp;IF(G:G&lt;1,"0",G3260)</f>
        <v>口行2</v>
      </c>
    </row>
    <row r="3261" spans="1:21" ht="15.95" hidden="1" customHeight="1" x14ac:dyDescent="0.25">
      <c r="A3261" s="123" t="s">
        <v>6842</v>
      </c>
      <c r="B3261" s="35" t="s">
        <v>6842</v>
      </c>
      <c r="C3261" s="35" t="s">
        <v>6843</v>
      </c>
      <c r="D3261" s="39">
        <v>44155</v>
      </c>
      <c r="E3261" s="39">
        <v>44158</v>
      </c>
      <c r="F3261" s="40">
        <v>500</v>
      </c>
      <c r="G3261" s="30">
        <v>0.24929999999999999</v>
      </c>
      <c r="H3261" s="29" t="s">
        <v>30</v>
      </c>
      <c r="I3261" s="29" t="s">
        <v>31</v>
      </c>
      <c r="J3261" s="30">
        <v>2.9154</v>
      </c>
      <c r="K3261" s="30">
        <v>2.0299999999999998</v>
      </c>
      <c r="L3261" s="30">
        <v>3.0065</v>
      </c>
      <c r="M3261" s="30">
        <v>2.16</v>
      </c>
      <c r="N3261" s="84">
        <v>0.24929999999999999</v>
      </c>
      <c r="O3261" s="85">
        <v>2.8079999999999998</v>
      </c>
      <c r="P3261" s="86">
        <v>3.0065</v>
      </c>
      <c r="Q3261" s="87">
        <v>2.9</v>
      </c>
      <c r="R3261" s="88">
        <f t="shared" si="214"/>
        <v>19.850000000000012</v>
      </c>
      <c r="S3261" s="88">
        <f t="shared" si="215"/>
        <v>10.650000000000004</v>
      </c>
      <c r="U3261" s="1" t="str">
        <f>IF(I:I="国家开发银行","国开",IF(I:I="中国进出口银行","口行",IF(I:I="中国农业发展银行","农发","国债")))&amp;IF(G:G&lt;1,"0",G3261)</f>
        <v>国债0</v>
      </c>
    </row>
    <row r="3262" spans="1:21" ht="15.95" hidden="1" customHeight="1" x14ac:dyDescent="0.25">
      <c r="A3262" s="123" t="s">
        <v>6844</v>
      </c>
      <c r="B3262" s="35" t="s">
        <v>6844</v>
      </c>
      <c r="C3262" s="35" t="s">
        <v>6845</v>
      </c>
      <c r="D3262" s="39">
        <v>44155</v>
      </c>
      <c r="E3262" s="39">
        <v>44158</v>
      </c>
      <c r="F3262" s="40">
        <v>300</v>
      </c>
      <c r="G3262" s="30">
        <v>0.49859999999999999</v>
      </c>
      <c r="H3262" s="29" t="s">
        <v>38</v>
      </c>
      <c r="I3262" s="29" t="s">
        <v>31</v>
      </c>
      <c r="J3262" s="30">
        <v>3.0224000000000002</v>
      </c>
      <c r="K3262" s="30">
        <v>2.2400000000000002</v>
      </c>
      <c r="L3262" s="30">
        <v>3.0954000000000002</v>
      </c>
      <c r="M3262" s="30">
        <v>1.88</v>
      </c>
      <c r="N3262" s="84">
        <v>0.49859999999999999</v>
      </c>
      <c r="O3262" s="85">
        <v>2.8843000000000001</v>
      </c>
      <c r="P3262" s="86">
        <v>3.0954000000000002</v>
      </c>
      <c r="Q3262" s="87">
        <v>2.9325000000000001</v>
      </c>
      <c r="R3262" s="88">
        <f t="shared" si="214"/>
        <v>21.110000000000007</v>
      </c>
      <c r="S3262" s="88">
        <f t="shared" si="215"/>
        <v>16.290000000000006</v>
      </c>
      <c r="U3262" s="1" t="str">
        <f>IF(I:I="国家开发银行","国开",IF(I:I="中国进出口银行","口行",IF(I:I="中国农业发展银行","农发","国债")))&amp;IF(G:G&lt;1,"0",G3262)</f>
        <v>国债0</v>
      </c>
    </row>
    <row r="3263" spans="1:21" ht="15.95" hidden="1" customHeight="1" x14ac:dyDescent="0.25">
      <c r="A3263" s="123" t="s">
        <v>6178</v>
      </c>
      <c r="B3263" s="35" t="s">
        <v>6846</v>
      </c>
      <c r="C3263" s="35" t="s">
        <v>6847</v>
      </c>
      <c r="D3263" s="39">
        <v>44159</v>
      </c>
      <c r="E3263" s="39">
        <v>44162</v>
      </c>
      <c r="F3263" s="40">
        <v>56.2</v>
      </c>
      <c r="G3263" s="30">
        <v>3</v>
      </c>
      <c r="H3263" s="29" t="s">
        <v>12</v>
      </c>
      <c r="I3263" s="29" t="s">
        <v>15</v>
      </c>
      <c r="J3263" s="30">
        <v>3.1930000000000001</v>
      </c>
      <c r="K3263" s="30">
        <v>6.23</v>
      </c>
      <c r="L3263" s="30">
        <v>0</v>
      </c>
      <c r="M3263" s="30">
        <v>1.1200000000000001</v>
      </c>
      <c r="N3263" s="84">
        <f>[1]!b_anal_modidura_cnbd(A3263,D3263-1,1)</f>
        <v>2.5325000000000002</v>
      </c>
      <c r="O3263" s="85">
        <f>[1]!b_anal_yield_cnbd(A3263,D3263-1,1)</f>
        <v>3.34</v>
      </c>
      <c r="P3263" s="86">
        <f>IF(U:U="国开1",0.09/N3263+J3263,IF(U:U="国开3",0.14/N3263+J3263,IF(U:U="国开5",0.24/N3263+J3263,IF(U:U="国开7",0.24/N3263+J3263,IF(U:U="国开10",0.29/N3263+J3263,IF(U:U="口行1",0.08/N3263+J3263,IF(U:U="口行2",0.08/N3263+J3263,IF(U:U="口行3",0.08/N3263+J3263,IF(U:U="口行5",0.13/N3263+J3263,IF(U:U="口行7",0.13/N3263+J3263,IF(U:U="口行10",0.18/N3263+J3263,IF(U:U="农发1",0.09/N3263+J3263,IF(U:U="农发2",0.09/N3263+J3263,IF(U:U="农发3",0.09/N3263+J3263,IF(U:U="农发5",0.14/N3263+J3263,IF(U:U="农发7",0.19/N3263+J3263,IF(U:U="农发10",0.19/N3263+J3263,IF(U:U="农发20",0.24/N3263+J3263,IF(U:U="国债1",0.05/N3263+J3263,IF(U:U="国债2",0.05/N3263+J3263,IF(U:U="国债3",0.05/N3263+J3263,IF(U:U="国开0",0,IF(U:U="农发0",0,IF(U:U="国债0",0,IF(U:U="口行0",0,0.1/N3263+J3263)))))))))))))))))))))))))</f>
        <v>3.2482813425468904</v>
      </c>
      <c r="Q3263" s="87">
        <v>3.34</v>
      </c>
      <c r="R3263" s="88">
        <f t="shared" si="214"/>
        <v>-9.1718657453109476</v>
      </c>
      <c r="S3263" s="88">
        <f t="shared" si="215"/>
        <v>-9.1718657453109476</v>
      </c>
      <c r="U3263" s="1" t="str">
        <f>IF(I:I="国家开发银行","国开",IF(I:I="中国进出口银行","口行",IF(I:I="中国农业发展银行","农发","国债")))&amp;IF(G:G&lt;1,"0",G3263)</f>
        <v>国开3</v>
      </c>
    </row>
    <row r="3264" spans="1:21" ht="15.95" hidden="1" customHeight="1" x14ac:dyDescent="0.25">
      <c r="A3264" s="123" t="s">
        <v>1256</v>
      </c>
      <c r="B3264" s="35" t="s">
        <v>6848</v>
      </c>
      <c r="C3264" s="35" t="s">
        <v>6849</v>
      </c>
      <c r="D3264" s="39">
        <v>44159</v>
      </c>
      <c r="E3264" s="39">
        <v>44162</v>
      </c>
      <c r="F3264" s="40">
        <v>30.6</v>
      </c>
      <c r="G3264" s="30">
        <v>7</v>
      </c>
      <c r="H3264" s="29" t="s">
        <v>12</v>
      </c>
      <c r="I3264" s="29" t="s">
        <v>15</v>
      </c>
      <c r="J3264" s="30">
        <v>3.4358</v>
      </c>
      <c r="K3264" s="30">
        <v>6.23</v>
      </c>
      <c r="L3264" s="30">
        <v>0</v>
      </c>
      <c r="M3264" s="30">
        <v>1.2</v>
      </c>
      <c r="N3264" s="84">
        <f>[1]!b_anal_modidura_cnbd(A3264,D3264-1,1)</f>
        <v>5.7667000000000002</v>
      </c>
      <c r="O3264" s="85">
        <f>[1]!b_anal_yield_cnbd(A3264,D3264-1,1)</f>
        <v>3.55</v>
      </c>
      <c r="P3264" s="86">
        <f>IF(U:U="国开1",0.09/N3264+J3264,IF(U:U="国开3",0.14/N3264+J3264,IF(U:U="国开5",0.24/N3264+J3264,IF(U:U="国开7",0.24/N3264+J3264,IF(U:U="国开10",0.29/N3264+J3264,IF(U:U="口行1",0.08/N3264+J3264,IF(U:U="口行2",0.08/N3264+J3264,IF(U:U="口行3",0.08/N3264+J3264,IF(U:U="口行5",0.13/N3264+J3264,IF(U:U="口行7",0.13/N3264+J3264,IF(U:U="口行10",0.18/N3264+J3264,IF(U:U="农发1",0.09/N3264+J3264,IF(U:U="农发2",0.09/N3264+J3264,IF(U:U="农发3",0.09/N3264+J3264,IF(U:U="农发5",0.14/N3264+J3264,IF(U:U="农发7",0.19/N3264+J3264,IF(U:U="农发10",0.19/N3264+J3264,IF(U:U="农发20",0.24/N3264+J3264,IF(U:U="国债1",0.05/N3264+J3264,IF(U:U="国债2",0.05/N3264+J3264,IF(U:U="国债3",0.05/N3264+J3264,IF(U:U="国开0",0,IF(U:U="农发0",0,IF(U:U="国债0",0,IF(U:U="口行0",0,0.1/N3264+J3264)))))))))))))))))))))))))</f>
        <v>3.4774182565418696</v>
      </c>
      <c r="Q3264" s="87">
        <v>3.56</v>
      </c>
      <c r="R3264" s="88">
        <f t="shared" si="214"/>
        <v>-7.2581743458130177</v>
      </c>
      <c r="S3264" s="88">
        <f t="shared" si="215"/>
        <v>-8.2581743458130408</v>
      </c>
      <c r="U3264" s="1" t="str">
        <f>IF(I:I="国家开发银行","国开",IF(I:I="中国进出口银行","口行",IF(I:I="中国农业发展银行","农发","国债")))&amp;IF(G:G&lt;1,"0",G3264)</f>
        <v>国开7</v>
      </c>
    </row>
    <row r="3265" spans="1:21" ht="15.95" hidden="1" customHeight="1" x14ac:dyDescent="0.25">
      <c r="A3265" s="7" t="s">
        <v>1438</v>
      </c>
      <c r="B3265" s="35" t="s">
        <v>6850</v>
      </c>
      <c r="C3265" s="35" t="s">
        <v>6851</v>
      </c>
      <c r="D3265" s="39">
        <v>44159</v>
      </c>
      <c r="E3265" s="39">
        <v>44162</v>
      </c>
      <c r="F3265" s="40">
        <v>25</v>
      </c>
      <c r="G3265" s="30">
        <v>20</v>
      </c>
      <c r="H3265" s="29" t="s">
        <v>12</v>
      </c>
      <c r="I3265" s="29" t="s">
        <v>15</v>
      </c>
      <c r="J3265" s="30">
        <v>3.9803999999999999</v>
      </c>
      <c r="K3265" s="30">
        <v>6.67</v>
      </c>
      <c r="L3265" s="30">
        <v>0</v>
      </c>
      <c r="M3265" s="30">
        <v>16.690000000000001</v>
      </c>
      <c r="N3265" s="84">
        <f>[1]!b_anal_modidura_cnbd(A3265,D3265-1,1)</f>
        <v>13.349399999999999</v>
      </c>
      <c r="O3265" s="85">
        <f>[1]!b_anal_yield_cnbd(A3265,D3265-1,1)</f>
        <v>4.0199999999999996</v>
      </c>
      <c r="P3265" s="86">
        <f>IF(U:U="国开1",0.09/N3265+J3265,IF(U:U="国开3",0.14/N3265+J3265,IF(U:U="国开5",0.24/N3265+J3265,IF(U:U="国开7",0.24/N3265+J3265,IF(U:U="国开10",0.29/N3265+J3265,IF(U:U="口行1",0.08/N3265+J3265,IF(U:U="口行2",0.08/N3265+J3265,IF(U:U="口行3",0.08/N3265+J3265,IF(U:U="口行5",0.13/N3265+J3265,IF(U:U="口行7",0.13/N3265+J3265,IF(U:U="口行10",0.18/N3265+J3265,IF(U:U="农发1",0.09/N3265+J3265,IF(U:U="农发2",0.09/N3265+J3265,IF(U:U="农发3",0.09/N3265+J3265,IF(U:U="农发5",0.14/N3265+J3265,IF(U:U="农发7",0.19/N3265+J3265,IF(U:U="农发10",0.19/N3265+J3265,IF(U:U="农发20",0.24/N3265+J3265,IF(U:U="国债1",0.05/N3265+J3265,IF(U:U="国债2",0.05/N3265+J3265,IF(U:U="国债3",0.05/N3265+J3265,IF(U:U="国开0",0,IF(U:U="农发0",0,IF(U:U="国债0",0,IF(U:U="口行0",0,0.1/N3265+J3265)))))))))))))))))))))))))</f>
        <v>3.9878909733770804</v>
      </c>
      <c r="Q3265" s="87">
        <v>4.0199999999999996</v>
      </c>
      <c r="R3265" s="88">
        <f t="shared" si="214"/>
        <v>-3.2109026622919146</v>
      </c>
      <c r="S3265" s="88">
        <f t="shared" si="215"/>
        <v>-3.2109026622919146</v>
      </c>
      <c r="U3265" s="1" t="str">
        <f>IF(I:I="国家开发银行","国开",IF(I:I="中国进出口银行","口行",IF(I:I="中国农业发展银行","农发","国债")))&amp;IF(G:G&lt;1,"0",G3265)</f>
        <v>国开20</v>
      </c>
    </row>
    <row r="3266" spans="1:21" ht="15.95" hidden="1" customHeight="1" x14ac:dyDescent="0.25">
      <c r="A3266" s="7" t="s">
        <v>6398</v>
      </c>
      <c r="B3266" s="35" t="s">
        <v>6852</v>
      </c>
      <c r="C3266" s="35" t="s">
        <v>6853</v>
      </c>
      <c r="D3266" s="39">
        <v>44161</v>
      </c>
      <c r="E3266" s="39">
        <v>44162</v>
      </c>
      <c r="F3266" s="40">
        <v>40</v>
      </c>
      <c r="G3266" s="30">
        <v>3</v>
      </c>
      <c r="H3266" s="29" t="s">
        <v>12</v>
      </c>
      <c r="I3266" s="29" t="s">
        <v>22</v>
      </c>
      <c r="J3266" s="30">
        <v>3.2667999999999999</v>
      </c>
      <c r="K3266" s="30">
        <v>5.66</v>
      </c>
      <c r="L3266" s="30">
        <v>0</v>
      </c>
      <c r="M3266" s="30">
        <v>1.28</v>
      </c>
      <c r="N3266" s="84">
        <f>[1]!b_anal_modidura_cnbd(A3266,D3266-1,1)</f>
        <v>2.5926</v>
      </c>
      <c r="O3266" s="85">
        <f>[1]!b_anal_yield_cnbd(A3266,D3266-1,1)</f>
        <v>3.35</v>
      </c>
      <c r="P3266" s="86">
        <f>IF(U:U="国开1",0.09/N3266+J3266,IF(U:U="国开3",0.14/N3266+J3266,IF(U:U="国开5",0.24/N3266+J3266,IF(U:U="国开7",0.24/N3266+J3266,IF(U:U="国开10",0.29/N3266+J3266,IF(U:U="口行1",0.08/N3266+J3266,IF(U:U="口行2",0.08/N3266+J3266,IF(U:U="口行3",0.08/N3266+J3266,IF(U:U="口行5",0.13/N3266+J3266,IF(U:U="口行7",0.13/N3266+J3266,IF(U:U="口行10",0.18/N3266+J3266,IF(U:U="农发1",0.09/N3266+J3266,IF(U:U="农发2",0.09/N3266+J3266,IF(U:U="农发3",0.09/N3266+J3266,IF(U:U="农发5",0.14/N3266+J3266,IF(U:U="农发7",0.19/N3266+J3266,IF(U:U="农发10",0.19/N3266+J3266,IF(U:U="农发20",0.24/N3266+J3266,IF(U:U="国债1",0.05/N3266+J3266,IF(U:U="国债2",0.05/N3266+J3266,IF(U:U="国债3",0.05/N3266+J3266,IF(U:U="国开0",0,IF(U:U="农发0",0,IF(U:U="国债0",0,IF(U:U="口行0",0,0.1/N3266+J3266)))))))))))))))))))))))))</f>
        <v>3.2976570546941293</v>
      </c>
      <c r="Q3266" s="87">
        <v>3.46</v>
      </c>
      <c r="R3266" s="88">
        <f t="shared" ref="R3266:R3271" si="216">(P3266-O3266)*100</f>
        <v>-5.2342945305870803</v>
      </c>
      <c r="S3266" s="88">
        <f t="shared" ref="S3266:S3271" si="217">(P3266-Q3266)*100</f>
        <v>-16.234294530587068</v>
      </c>
      <c r="U3266" s="1" t="str">
        <f>IF(I:I="国家开发银行","国开",IF(I:I="中国进出口银行","口行",IF(I:I="中国农业发展银行","农发","国债")))&amp;IF(G:G&lt;1,"0",G3266)</f>
        <v>口行3</v>
      </c>
    </row>
    <row r="3267" spans="1:21" ht="15.95" hidden="1" customHeight="1" x14ac:dyDescent="0.25">
      <c r="A3267" s="123" t="s">
        <v>6661</v>
      </c>
      <c r="B3267" s="35" t="s">
        <v>6854</v>
      </c>
      <c r="C3267" s="35" t="s">
        <v>6855</v>
      </c>
      <c r="D3267" s="39">
        <v>44161</v>
      </c>
      <c r="E3267" s="39">
        <v>44162</v>
      </c>
      <c r="F3267" s="40">
        <v>80</v>
      </c>
      <c r="G3267" s="30">
        <v>5</v>
      </c>
      <c r="H3267" s="29" t="s">
        <v>12</v>
      </c>
      <c r="I3267" s="29" t="s">
        <v>22</v>
      </c>
      <c r="J3267" s="30">
        <v>3.3523000000000001</v>
      </c>
      <c r="K3267" s="30">
        <v>4.5</v>
      </c>
      <c r="L3267" s="30">
        <v>0</v>
      </c>
      <c r="M3267" s="30">
        <v>4.7300000000000004</v>
      </c>
      <c r="N3267" s="84">
        <f>[1]!b_anal_modidura_cnbd(A3267,D3267-1,1)</f>
        <v>4.4348999999999998</v>
      </c>
      <c r="O3267" s="85">
        <f>[1]!b_anal_yield_cnbd(A3267,D3267-1,1)</f>
        <v>3.4624999999999999</v>
      </c>
      <c r="P3267" s="86">
        <f>IF(U:U="国开1",0.09/N3267+J3267,IF(U:U="国开3",0.14/N3267+J3267,IF(U:U="国开5",0.24/N3267+J3267,IF(U:U="国开7",0.24/N3267+J3267,IF(U:U="国开10",0.29/N3267+J3267,IF(U:U="口行1",0.08/N3267+J3267,IF(U:U="口行2",0.08/N3267+J3267,IF(U:U="口行3",0.08/N3267+J3267,IF(U:U="口行5",0.13/N3267+J3267,IF(U:U="口行7",0.13/N3267+J3267,IF(U:U="口行10",0.18/N3267+J3267,IF(U:U="农发1",0.09/N3267+J3267,IF(U:U="农发2",0.09/N3267+J3267,IF(U:U="农发3",0.09/N3267+J3267,IF(U:U="农发5",0.14/N3267+J3267,IF(U:U="农发7",0.19/N3267+J3267,IF(U:U="农发10",0.19/N3267+J3267,IF(U:U="农发20",0.24/N3267+J3267,IF(U:U="国债1",0.05/N3267+J3267,IF(U:U="国债2",0.05/N3267+J3267,IF(U:U="国债3",0.05/N3267+J3267,IF(U:U="国开0",0,IF(U:U="农发0",0,IF(U:U="国债0",0,IF(U:U="口行0",0,0.1/N3267+J3267)))))))))))))))))))))))))</f>
        <v>3.3816129495591785</v>
      </c>
      <c r="Q3267" s="87">
        <v>3.43</v>
      </c>
      <c r="R3267" s="88">
        <f t="shared" si="216"/>
        <v>-8.0887050440821451</v>
      </c>
      <c r="S3267" s="88">
        <f t="shared" si="217"/>
        <v>-4.8387050440821699</v>
      </c>
      <c r="U3267" s="1" t="str">
        <f>IF(I:I="国家开发银行","国开",IF(I:I="中国进出口银行","口行",IF(I:I="中国农业发展银行","农发","国债")))&amp;IF(G:G&lt;1,"0",G3267)</f>
        <v>口行5</v>
      </c>
    </row>
    <row r="3268" spans="1:21" ht="15.95" hidden="1" customHeight="1" x14ac:dyDescent="0.25">
      <c r="A3268" s="123" t="s">
        <v>6796</v>
      </c>
      <c r="B3268" s="35" t="s">
        <v>6856</v>
      </c>
      <c r="C3268" s="35" t="s">
        <v>6857</v>
      </c>
      <c r="D3268" s="39">
        <v>44161</v>
      </c>
      <c r="E3268" s="39">
        <v>44162</v>
      </c>
      <c r="F3268" s="40">
        <v>40</v>
      </c>
      <c r="G3268" s="30">
        <v>10</v>
      </c>
      <c r="H3268" s="29" t="s">
        <v>12</v>
      </c>
      <c r="I3268" s="29" t="s">
        <v>22</v>
      </c>
      <c r="J3268" s="30">
        <v>3.7254999999999998</v>
      </c>
      <c r="K3268" s="30">
        <v>5.36</v>
      </c>
      <c r="L3268" s="30">
        <v>0</v>
      </c>
      <c r="M3268" s="30">
        <v>1.2</v>
      </c>
      <c r="N3268" s="84">
        <f>[1]!b_anal_modidura_cnbd(A3268,D3268-1,1)</f>
        <v>8.1880000000000006</v>
      </c>
      <c r="O3268" s="85">
        <f>[1]!b_anal_yield_cnbd(A3268,D3268-1,1)</f>
        <v>3.7749999999999999</v>
      </c>
      <c r="P3268" s="86">
        <f>IF(U:U="国开1",0.09/N3268+J3268,IF(U:U="国开3",0.14/N3268+J3268,IF(U:U="国开5",0.24/N3268+J3268,IF(U:U="国开7",0.24/N3268+J3268,IF(U:U="国开10",0.29/N3268+J3268,IF(U:U="口行1",0.08/N3268+J3268,IF(U:U="口行2",0.08/N3268+J3268,IF(U:U="口行3",0.08/N3268+J3268,IF(U:U="口行5",0.13/N3268+J3268,IF(U:U="口行7",0.13/N3268+J3268,IF(U:U="口行10",0.18/N3268+J3268,IF(U:U="农发1",0.09/N3268+J3268,IF(U:U="农发2",0.09/N3268+J3268,IF(U:U="农发3",0.09/N3268+J3268,IF(U:U="农发5",0.14/N3268+J3268,IF(U:U="农发7",0.19/N3268+J3268,IF(U:U="农发10",0.19/N3268+J3268,IF(U:U="农发20",0.24/N3268+J3268,IF(U:U="国债1",0.05/N3268+J3268,IF(U:U="国债2",0.05/N3268+J3268,IF(U:U="国债3",0.05/N3268+J3268,IF(U:U="国开0",0,IF(U:U="农发0",0,IF(U:U="国债0",0,IF(U:U="口行0",0,0.1/N3268+J3268)))))))))))))))))))))))))</f>
        <v>3.7474833903273082</v>
      </c>
      <c r="Q3268" s="87">
        <v>3.77</v>
      </c>
      <c r="R3268" s="88">
        <f t="shared" si="216"/>
        <v>-2.7516609672691761</v>
      </c>
      <c r="S3268" s="88">
        <f t="shared" si="217"/>
        <v>-2.2516609672691867</v>
      </c>
      <c r="U3268" s="1" t="str">
        <f>IF(I:I="国家开发银行","国开",IF(I:I="中国进出口银行","口行",IF(I:I="中国农业发展银行","农发","国债")))&amp;IF(G:G&lt;1,"0",G3268)</f>
        <v>口行10</v>
      </c>
    </row>
    <row r="3269" spans="1:21" ht="15.95" hidden="1" customHeight="1" x14ac:dyDescent="0.25">
      <c r="A3269" s="123" t="s">
        <v>6509</v>
      </c>
      <c r="B3269" s="35" t="s">
        <v>6858</v>
      </c>
      <c r="C3269" s="35" t="s">
        <v>6859</v>
      </c>
      <c r="D3269" s="39">
        <v>44161</v>
      </c>
      <c r="E3269" s="39">
        <v>44166</v>
      </c>
      <c r="F3269" s="40">
        <v>65.7</v>
      </c>
      <c r="G3269" s="30">
        <v>1</v>
      </c>
      <c r="H3269" s="29" t="s">
        <v>266</v>
      </c>
      <c r="I3269" s="29" t="s">
        <v>15</v>
      </c>
      <c r="J3269" s="30">
        <v>2.7839999999999998</v>
      </c>
      <c r="K3269" s="30">
        <v>5.52</v>
      </c>
      <c r="L3269" s="30">
        <v>0</v>
      </c>
      <c r="M3269" s="30">
        <v>1.1499999999999999</v>
      </c>
      <c r="N3269" s="84">
        <f>[1]!b_anal_modidura_cnbd(A3269,D3269-1,1)</f>
        <v>0.80459999999999998</v>
      </c>
      <c r="O3269" s="85">
        <f>[1]!b_anal_yield_cnbd(A3269,D3269-1,1)</f>
        <v>3.02</v>
      </c>
      <c r="P3269" s="86">
        <f>IF(U:U="国开1",0.09/N3269+J3269,IF(U:U="国开3",0.14/N3269+J3269,IF(U:U="国开5",0.24/N3269+J3269,IF(U:U="国开7",0.24/N3269+J3269,IF(U:U="国开10",0.29/N3269+J3269,IF(U:U="口行1",0.08/N3269+J3269,IF(U:U="口行2",0.08/N3269+J3269,IF(U:U="口行3",0.08/N3269+J3269,IF(U:U="口行5",0.13/N3269+J3269,IF(U:U="口行7",0.13/N3269+J3269,IF(U:U="口行10",0.18/N3269+J3269,IF(U:U="农发1",0.09/N3269+J3269,IF(U:U="农发2",0.09/N3269+J3269,IF(U:U="农发3",0.09/N3269+J3269,IF(U:U="农发5",0.14/N3269+J3269,IF(U:U="农发7",0.19/N3269+J3269,IF(U:U="农发10",0.19/N3269+J3269,IF(U:U="农发20",0.24/N3269+J3269,IF(U:U="国债1",0.05/N3269+J3269,IF(U:U="国债2",0.05/N3269+J3269,IF(U:U="国债3",0.05/N3269+J3269,IF(U:U="国开0",0,IF(U:U="农发0",0,IF(U:U="国债0",0,IF(U:U="口行0",0,0.1/N3269+J3269)))))))))))))))))))))))))</f>
        <v>2.895856823266219</v>
      </c>
      <c r="Q3269" s="87">
        <v>3.02</v>
      </c>
      <c r="R3269" s="88">
        <f t="shared" si="216"/>
        <v>-12.414317673378106</v>
      </c>
      <c r="S3269" s="88">
        <f t="shared" si="217"/>
        <v>-12.414317673378106</v>
      </c>
      <c r="U3269" s="1" t="str">
        <f>IF(I:I="国家开发银行","国开",IF(I:I="中国进出口银行","口行",IF(I:I="中国农业发展银行","农发","国债")))&amp;IF(G:G&lt;1,"0",G3269)</f>
        <v>国开1</v>
      </c>
    </row>
    <row r="3270" spans="1:21" ht="15.95" hidden="1" customHeight="1" x14ac:dyDescent="0.25">
      <c r="A3270" s="123" t="s">
        <v>1284</v>
      </c>
      <c r="B3270" s="35" t="s">
        <v>6860</v>
      </c>
      <c r="C3270" s="35" t="s">
        <v>6861</v>
      </c>
      <c r="D3270" s="39">
        <v>44161</v>
      </c>
      <c r="E3270" s="39">
        <v>44166</v>
      </c>
      <c r="F3270" s="40">
        <v>90</v>
      </c>
      <c r="G3270" s="30">
        <v>5</v>
      </c>
      <c r="H3270" s="29" t="s">
        <v>12</v>
      </c>
      <c r="I3270" s="29" t="s">
        <v>15</v>
      </c>
      <c r="J3270" s="30">
        <v>3.3752</v>
      </c>
      <c r="K3270" s="30">
        <v>3.38</v>
      </c>
      <c r="L3270" s="30">
        <v>0</v>
      </c>
      <c r="M3270" s="30">
        <v>2.84</v>
      </c>
      <c r="N3270" s="84">
        <f>[1]!b_anal_modidura_cnbd(A3270,D3270-1,1)</f>
        <v>4.1752000000000002</v>
      </c>
      <c r="O3270" s="85">
        <f>[1]!b_anal_yield_cnbd(A3270,D3270-1,1)</f>
        <v>3.4449999999999998</v>
      </c>
      <c r="P3270" s="86">
        <f>IF(U:U="国开1",0.09/N3270+J3270,IF(U:U="国开3",0.14/N3270+J3270,IF(U:U="国开5",0.24/N3270+J3270,IF(U:U="国开7",0.24/N3270+J3270,IF(U:U="国开10",0.29/N3270+J3270,IF(U:U="口行1",0.08/N3270+J3270,IF(U:U="口行2",0.08/N3270+J3270,IF(U:U="口行3",0.08/N3270+J3270,IF(U:U="口行5",0.13/N3270+J3270,IF(U:U="口行7",0.13/N3270+J3270,IF(U:U="口行10",0.18/N3270+J3270,IF(U:U="农发1",0.09/N3270+J3270,IF(U:U="农发2",0.09/N3270+J3270,IF(U:U="农发3",0.09/N3270+J3270,IF(U:U="农发5",0.14/N3270+J3270,IF(U:U="农发7",0.19/N3270+J3270,IF(U:U="农发10",0.19/N3270+J3270,IF(U:U="农发20",0.24/N3270+J3270,IF(U:U="国债1",0.05/N3270+J3270,IF(U:U="国债2",0.05/N3270+J3270,IF(U:U="国债3",0.05/N3270+J3270,IF(U:U="国开0",0,IF(U:U="农发0",0,IF(U:U="国债0",0,IF(U:U="口行0",0,0.1/N3270+J3270)))))))))))))))))))))))))</f>
        <v>3.4326822762981415</v>
      </c>
      <c r="Q3270" s="87">
        <v>3.44</v>
      </c>
      <c r="R3270" s="88">
        <f t="shared" si="216"/>
        <v>-1.2317723701858352</v>
      </c>
      <c r="S3270" s="88">
        <f t="shared" si="217"/>
        <v>-0.73177237018584584</v>
      </c>
      <c r="U3270" s="1" t="str">
        <f>IF(I:I="国家开发银行","国开",IF(I:I="中国进出口银行","口行",IF(I:I="中国农业发展银行","农发","国债")))&amp;IF(G:G&lt;1,"0",G3270)</f>
        <v>国开5</v>
      </c>
    </row>
    <row r="3271" spans="1:21" ht="15.95" hidden="1" customHeight="1" x14ac:dyDescent="0.25">
      <c r="A3271" s="123" t="s">
        <v>6624</v>
      </c>
      <c r="B3271" s="35" t="s">
        <v>6862</v>
      </c>
      <c r="C3271" s="35" t="s">
        <v>6863</v>
      </c>
      <c r="D3271" s="39">
        <v>44161</v>
      </c>
      <c r="E3271" s="39">
        <v>44166</v>
      </c>
      <c r="F3271" s="40">
        <v>180.3</v>
      </c>
      <c r="G3271" s="30">
        <v>10</v>
      </c>
      <c r="H3271" s="29" t="s">
        <v>12</v>
      </c>
      <c r="I3271" s="29" t="s">
        <v>15</v>
      </c>
      <c r="J3271" s="30">
        <v>3.6924999999999999</v>
      </c>
      <c r="K3271" s="30">
        <v>2.88</v>
      </c>
      <c r="L3271" s="30">
        <v>0</v>
      </c>
      <c r="M3271" s="30">
        <v>4.88</v>
      </c>
      <c r="N3271" s="84">
        <f>[1]!b_anal_modidura_cnbd(A3271,D3271-1,1)</f>
        <v>8.1331000000000007</v>
      </c>
      <c r="O3271" s="85">
        <f>[1]!b_anal_yield_cnbd(A3271,D3271-1,1)</f>
        <v>3.7349999999999999</v>
      </c>
      <c r="P3271" s="86">
        <f>IF(U:U="国开1",0.09/N3271+J3271,IF(U:U="国开3",0.14/N3271+J3271,IF(U:U="国开5",0.24/N3271+J3271,IF(U:U="国开7",0.24/N3271+J3271,IF(U:U="国开10",0.29/N3271+J3271,IF(U:U="口行1",0.08/N3271+J3271,IF(U:U="口行2",0.08/N3271+J3271,IF(U:U="口行3",0.08/N3271+J3271,IF(U:U="口行5",0.13/N3271+J3271,IF(U:U="口行7",0.13/N3271+J3271,IF(U:U="口行10",0.18/N3271+J3271,IF(U:U="农发1",0.09/N3271+J3271,IF(U:U="农发2",0.09/N3271+J3271,IF(U:U="农发3",0.09/N3271+J3271,IF(U:U="农发5",0.14/N3271+J3271,IF(U:U="农发7",0.19/N3271+J3271,IF(U:U="农发10",0.19/N3271+J3271,IF(U:U="农发20",0.24/N3271+J3271,IF(U:U="国债1",0.05/N3271+J3271,IF(U:U="国债2",0.05/N3271+J3271,IF(U:U="国债3",0.05/N3271+J3271,IF(U:U="国开0",0,IF(U:U="农发0",0,IF(U:U="国债0",0,IF(U:U="口行0",0,0.1/N3271+J3271)))))))))))))))))))))))))</f>
        <v>3.7281567606447723</v>
      </c>
      <c r="Q3271" s="87">
        <v>3.74</v>
      </c>
      <c r="R3271" s="88">
        <f t="shared" si="216"/>
        <v>-0.68432393552275705</v>
      </c>
      <c r="S3271" s="88">
        <f t="shared" si="217"/>
        <v>-1.1843239355227908</v>
      </c>
      <c r="U3271" s="1" t="str">
        <f>IF(I:I="国家开发银行","国开",IF(I:I="中国进出口银行","口行",IF(I:I="中国农业发展银行","农发","国债")))&amp;IF(G:G&lt;1,"0",G3271)</f>
        <v>国开10</v>
      </c>
    </row>
    <row r="3272" spans="1:21" ht="15.95" hidden="1" customHeight="1" x14ac:dyDescent="0.25">
      <c r="A3272" s="123" t="s">
        <v>6723</v>
      </c>
      <c r="B3272" s="35" t="s">
        <v>6864</v>
      </c>
      <c r="C3272" s="35" t="s">
        <v>6865</v>
      </c>
      <c r="D3272" s="39">
        <v>44162</v>
      </c>
      <c r="E3272" s="39">
        <v>44165</v>
      </c>
      <c r="F3272" s="40">
        <v>60</v>
      </c>
      <c r="G3272" s="30">
        <v>1</v>
      </c>
      <c r="H3272" s="29" t="s">
        <v>266</v>
      </c>
      <c r="I3272" s="29" t="s">
        <v>22</v>
      </c>
      <c r="J3272" s="30">
        <v>2.9379</v>
      </c>
      <c r="K3272" s="30">
        <v>2.63</v>
      </c>
      <c r="L3272" s="30">
        <v>0</v>
      </c>
      <c r="M3272" s="30">
        <v>1.42</v>
      </c>
      <c r="N3272" s="84">
        <f>[1]!b_anal_modidura_cnbd(A3272,D3272-1,1)</f>
        <v>0.90820000000000001</v>
      </c>
      <c r="O3272" s="85">
        <f>[1]!b_anal_yield_cnbd(A3272,D3272-1,1)</f>
        <v>3.07</v>
      </c>
      <c r="P3272" s="86">
        <f>IF(U:U="国开1",0.09/N3272+J3272,IF(U:U="国开3",0.14/N3272+J3272,IF(U:U="国开5",0.24/N3272+J3272,IF(U:U="国开7",0.24/N3272+J3272,IF(U:U="国开10",0.29/N3272+J3272,IF(U:U="口行1",0.08/N3272+J3272,IF(U:U="口行2",0.08/N3272+J3272,IF(U:U="口行3",0.08/N3272+J3272,IF(U:U="口行5",0.13/N3272+J3272,IF(U:U="口行7",0.13/N3272+J3272,IF(U:U="口行10",0.18/N3272+J3272,IF(U:U="农发1",0.09/N3272+J3272,IF(U:U="农发2",0.09/N3272+J3272,IF(U:U="农发3",0.09/N3272+J3272,IF(U:U="农发5",0.14/N3272+J3272,IF(U:U="农发7",0.19/N3272+J3272,IF(U:U="农发10",0.19/N3272+J3272,IF(U:U="农发20",0.24/N3272+J3272,IF(U:U="国债1",0.05/N3272+J3272,IF(U:U="国债2",0.05/N3272+J3272,IF(U:U="国债3",0.05/N3272+J3272,IF(U:U="国开0",0,IF(U:U="农发0",0,IF(U:U="国债0",0,IF(U:U="口行0",0,0.1/N3272+J3272)))))))))))))))))))))))))</f>
        <v>3.0259863245981062</v>
      </c>
      <c r="Q3272" s="87">
        <v>3.06</v>
      </c>
      <c r="R3272" s="88">
        <f t="shared" ref="R3272:R3318" si="218">(P3272-O3272)*100</f>
        <v>-4.4013675401893604</v>
      </c>
      <c r="S3272" s="88">
        <f t="shared" ref="S3272:S3318" si="219">(P3272-Q3272)*100</f>
        <v>-3.4013675401893817</v>
      </c>
      <c r="U3272" s="1" t="str">
        <f>IF(I:I="国家开发银行","国开",IF(I:I="中国进出口银行","口行",IF(I:I="中国农业发展银行","农发","国债")))&amp;IF(G:G&lt;1,"0",G3272)</f>
        <v>口行1</v>
      </c>
    </row>
    <row r="3273" spans="1:21" ht="15.95" hidden="1" customHeight="1" x14ac:dyDescent="0.25">
      <c r="A3273" s="123" t="s">
        <v>6223</v>
      </c>
      <c r="B3273" s="35" t="s">
        <v>6866</v>
      </c>
      <c r="C3273" s="35" t="s">
        <v>6867</v>
      </c>
      <c r="D3273" s="39">
        <v>44162</v>
      </c>
      <c r="E3273" s="39">
        <v>44165</v>
      </c>
      <c r="F3273" s="40">
        <v>40</v>
      </c>
      <c r="G3273" s="30">
        <v>2</v>
      </c>
      <c r="H3273" s="29" t="s">
        <v>12</v>
      </c>
      <c r="I3273" s="29" t="s">
        <v>22</v>
      </c>
      <c r="J3273" s="30">
        <v>3.2244000000000002</v>
      </c>
      <c r="K3273" s="30">
        <v>3.56</v>
      </c>
      <c r="L3273" s="30">
        <v>0</v>
      </c>
      <c r="M3273" s="30">
        <v>9.7100000000000009</v>
      </c>
      <c r="N3273" s="84">
        <f>[1]!b_anal_modidura_cnbd(A3273,D3273-1,1)</f>
        <v>1.6220000000000001</v>
      </c>
      <c r="O3273" s="85">
        <f>[1]!b_anal_yield_cnbd(A3273,D3273-1,1)</f>
        <v>3.29</v>
      </c>
      <c r="P3273" s="86">
        <f>IF(U:U="国开1",0.09/N3273+J3273,IF(U:U="国开3",0.14/N3273+J3273,IF(U:U="国开5",0.24/N3273+J3273,IF(U:U="国开7",0.24/N3273+J3273,IF(U:U="国开10",0.29/N3273+J3273,IF(U:U="口行1",0.08/N3273+J3273,IF(U:U="口行2",0.08/N3273+J3273,IF(U:U="口行3",0.08/N3273+J3273,IF(U:U="口行5",0.13/N3273+J3273,IF(U:U="口行7",0.13/N3273+J3273,IF(U:U="口行10",0.18/N3273+J3273,IF(U:U="农发1",0.09/N3273+J3273,IF(U:U="农发2",0.09/N3273+J3273,IF(U:U="农发3",0.09/N3273+J3273,IF(U:U="农发5",0.14/N3273+J3273,IF(U:U="农发7",0.19/N3273+J3273,IF(U:U="农发10",0.19/N3273+J3273,IF(U:U="农发20",0.24/N3273+J3273,IF(U:U="国债1",0.05/N3273+J3273,IF(U:U="国债2",0.05/N3273+J3273,IF(U:U="国债3",0.05/N3273+J3273,IF(U:U="国开0",0,IF(U:U="农发0",0,IF(U:U="国债0",0,IF(U:U="口行0",0,0.1/N3273+J3273)))))))))))))))))))))))))</f>
        <v>3.2737218249075219</v>
      </c>
      <c r="Q3273" s="87">
        <v>3.28</v>
      </c>
      <c r="R3273" s="88">
        <f t="shared" si="218"/>
        <v>-1.6278175092478087</v>
      </c>
      <c r="S3273" s="88">
        <f t="shared" si="219"/>
        <v>-0.62781750924778557</v>
      </c>
      <c r="U3273" s="1" t="str">
        <f>IF(I:I="国家开发银行","国开",IF(I:I="中国进出口银行","口行",IF(I:I="中国农业发展银行","农发","国债")))&amp;IF(G:G&lt;1,"0",G3273)</f>
        <v>口行2</v>
      </c>
    </row>
    <row r="3274" spans="1:21" ht="15.95" hidden="1" customHeight="1" x14ac:dyDescent="0.25">
      <c r="A3274" s="123" t="s">
        <v>6868</v>
      </c>
      <c r="B3274" s="35" t="s">
        <v>6868</v>
      </c>
      <c r="C3274" s="35" t="s">
        <v>6869</v>
      </c>
      <c r="D3274" s="39">
        <v>44162</v>
      </c>
      <c r="E3274" s="39">
        <v>44165</v>
      </c>
      <c r="F3274" s="40">
        <v>500</v>
      </c>
      <c r="G3274" s="30">
        <v>0.24929999999999999</v>
      </c>
      <c r="H3274" s="29" t="s">
        <v>30</v>
      </c>
      <c r="I3274" s="29" t="s">
        <v>31</v>
      </c>
      <c r="J3274" s="30">
        <v>2.9169999999999998</v>
      </c>
      <c r="K3274" s="30">
        <v>2.73</v>
      </c>
      <c r="L3274" s="30">
        <v>2.9577</v>
      </c>
      <c r="M3274" s="30">
        <v>1</v>
      </c>
      <c r="N3274" s="84">
        <v>0.24929999999999999</v>
      </c>
      <c r="O3274" s="85">
        <v>2.7526000000000002</v>
      </c>
      <c r="P3274" s="86">
        <v>2.9577</v>
      </c>
      <c r="Q3274" s="87">
        <v>2.92</v>
      </c>
      <c r="R3274" s="88">
        <f t="shared" si="218"/>
        <v>20.509999999999984</v>
      </c>
      <c r="S3274" s="88">
        <f t="shared" si="219"/>
        <v>3.7700000000000067</v>
      </c>
      <c r="U3274" s="1" t="str">
        <f>IF(I:I="国家开发银行","国开",IF(I:I="中国进出口银行","口行",IF(I:I="中国农业发展银行","农发","国债")))&amp;IF(G:G&lt;1,"0",G3274)</f>
        <v>国债0</v>
      </c>
    </row>
    <row r="3275" spans="1:21" ht="15.95" hidden="1" customHeight="1" x14ac:dyDescent="0.25">
      <c r="A3275" s="123" t="s">
        <v>1284</v>
      </c>
      <c r="B3275" s="35" t="s">
        <v>6870</v>
      </c>
      <c r="C3275" s="35" t="s">
        <v>6871</v>
      </c>
      <c r="D3275" s="39">
        <v>44166</v>
      </c>
      <c r="E3275" s="39">
        <v>44168</v>
      </c>
      <c r="F3275" s="40">
        <v>60</v>
      </c>
      <c r="G3275" s="30">
        <v>5</v>
      </c>
      <c r="H3275" s="29" t="s">
        <v>12</v>
      </c>
      <c r="I3275" s="29" t="s">
        <v>15</v>
      </c>
      <c r="J3275" s="30">
        <v>3.2940999999999998</v>
      </c>
      <c r="K3275" s="30">
        <v>5.86</v>
      </c>
      <c r="L3275" s="30">
        <v>0</v>
      </c>
      <c r="M3275" s="30">
        <v>5.37</v>
      </c>
      <c r="N3275" s="84">
        <f>[1]!b_anal_modidura_cnbd(A3275,D3275-1,1)</f>
        <v>4.1649000000000003</v>
      </c>
      <c r="O3275" s="85">
        <f>[1]!b_anal_yield_cnbd(A3275,D3275-1,1)</f>
        <v>3.3849999999999998</v>
      </c>
      <c r="P3275" s="86">
        <f>IF(U:U="国开1",0.09/N3275+J3275,IF(U:U="国开3",0.14/N3275+J3275,IF(U:U="国开5",0.24/N3275+J3275,IF(U:U="国开7",0.24/N3275+J3275,IF(U:U="国开10",0.29/N3275+J3275,IF(U:U="口行1",0.08/N3275+J3275,IF(U:U="口行2",0.08/N3275+J3275,IF(U:U="口行3",0.08/N3275+J3275,IF(U:U="口行5",0.13/N3275+J3275,IF(U:U="口行7",0.13/N3275+J3275,IF(U:U="口行10",0.18/N3275+J3275,IF(U:U="农发1",0.09/N3275+J3275,IF(U:U="农发2",0.09/N3275+J3275,IF(U:U="农发3",0.09/N3275+J3275,IF(U:U="农发5",0.14/N3275+J3275,IF(U:U="农发7",0.19/N3275+J3275,IF(U:U="农发10",0.19/N3275+J3275,IF(U:U="农发20",0.24/N3275+J3275,IF(U:U="国债1",0.05/N3275+J3275,IF(U:U="国债2",0.05/N3275+J3275,IF(U:U="国债3",0.05/N3275+J3275,IF(U:U="国开0",0,IF(U:U="农发0",0,IF(U:U="国债0",0,IF(U:U="口行0",0,0.1/N3275+J3275)))))))))))))))))))))))))</f>
        <v>3.3517244327594899</v>
      </c>
      <c r="Q3275" s="87">
        <v>3.3824999999999998</v>
      </c>
      <c r="R3275" s="88">
        <f t="shared" si="218"/>
        <v>-3.327556724050984</v>
      </c>
      <c r="S3275" s="88">
        <f t="shared" si="219"/>
        <v>-3.0775567240509893</v>
      </c>
      <c r="U3275" s="1" t="str">
        <f>IF(I:I="国家开发银行","国开",IF(I:I="中国进出口银行","口行",IF(I:I="中国农业发展银行","农发","国债")))&amp;IF(G:G&lt;1,"0",G3275)</f>
        <v>国开5</v>
      </c>
    </row>
    <row r="3276" spans="1:21" ht="15.95" hidden="1" customHeight="1" x14ac:dyDescent="0.25">
      <c r="A3276" s="123" t="s">
        <v>6804</v>
      </c>
      <c r="B3276" s="35" t="s">
        <v>6872</v>
      </c>
      <c r="C3276" s="35" t="s">
        <v>6873</v>
      </c>
      <c r="D3276" s="39">
        <v>44166</v>
      </c>
      <c r="E3276" s="39">
        <v>44168</v>
      </c>
      <c r="F3276" s="40">
        <v>50</v>
      </c>
      <c r="G3276" s="30">
        <v>10</v>
      </c>
      <c r="H3276" s="29" t="s">
        <v>12</v>
      </c>
      <c r="I3276" s="29" t="s">
        <v>15</v>
      </c>
      <c r="J3276" s="30">
        <v>3.4087000000000001</v>
      </c>
      <c r="K3276" s="30">
        <v>5.34</v>
      </c>
      <c r="L3276" s="30">
        <v>0</v>
      </c>
      <c r="M3276" s="30">
        <v>2.0299999999999998</v>
      </c>
      <c r="N3276" s="84">
        <f>[1]!b_anal_modidura_cnbd(A3276,D3276-1,1)</f>
        <v>5.8616999999999999</v>
      </c>
      <c r="O3276" s="85">
        <f>[1]!b_anal_yield_cnbd(A3276,D3276-1,1)</f>
        <v>3.5</v>
      </c>
      <c r="P3276" s="86">
        <f>IF(U:U="国开1",0.09/N3276+J3276,IF(U:U="国开3",0.14/N3276+J3276,IF(U:U="国开5",0.24/N3276+J3276,IF(U:U="国开7",0.24/N3276+J3276,IF(U:U="国开10",0.29/N3276+J3276,IF(U:U="口行1",0.08/N3276+J3276,IF(U:U="口行2",0.08/N3276+J3276,IF(U:U="口行3",0.08/N3276+J3276,IF(U:U="口行5",0.13/N3276+J3276,IF(U:U="口行7",0.13/N3276+J3276,IF(U:U="口行10",0.18/N3276+J3276,IF(U:U="农发1",0.09/N3276+J3276,IF(U:U="农发2",0.09/N3276+J3276,IF(U:U="农发3",0.09/N3276+J3276,IF(U:U="农发5",0.14/N3276+J3276,IF(U:U="农发7",0.19/N3276+J3276,IF(U:U="农发10",0.19/N3276+J3276,IF(U:U="农发20",0.24/N3276+J3276,IF(U:U="国债1",0.05/N3276+J3276,IF(U:U="国债2",0.05/N3276+J3276,IF(U:U="国债3",0.05/N3276+J3276,IF(U:U="国开0",0,IF(U:U="农发0",0,IF(U:U="国债0",0,IF(U:U="口行0",0,0.1/N3276+J3276)))))))))))))))))))))))))</f>
        <v>3.4581737021683132</v>
      </c>
      <c r="Q3276" s="87">
        <v>3.5049999999999999</v>
      </c>
      <c r="R3276" s="88">
        <f t="shared" si="218"/>
        <v>-4.1826297831686787</v>
      </c>
      <c r="S3276" s="88">
        <f t="shared" si="219"/>
        <v>-4.6826297831686681</v>
      </c>
      <c r="U3276" s="1" t="str">
        <f>IF(I:I="国家开发银行","国开",IF(I:I="中国进出口银行","口行",IF(I:I="中国农业发展银行","农发","国债")))&amp;IF(G:G&lt;1,"0",G3276)</f>
        <v>国开10</v>
      </c>
    </row>
    <row r="3277" spans="1:21" ht="15.95" hidden="1" customHeight="1" x14ac:dyDescent="0.25">
      <c r="A3277" s="123" t="s">
        <v>1438</v>
      </c>
      <c r="B3277" s="35" t="s">
        <v>6874</v>
      </c>
      <c r="C3277" s="35" t="s">
        <v>6875</v>
      </c>
      <c r="D3277" s="39">
        <v>44166</v>
      </c>
      <c r="E3277" s="39">
        <v>44168</v>
      </c>
      <c r="F3277" s="40">
        <v>25</v>
      </c>
      <c r="G3277" s="30">
        <v>20</v>
      </c>
      <c r="H3277" s="29" t="s">
        <v>12</v>
      </c>
      <c r="I3277" s="29" t="s">
        <v>15</v>
      </c>
      <c r="J3277" s="30">
        <v>3.9539</v>
      </c>
      <c r="K3277" s="30">
        <v>7.11</v>
      </c>
      <c r="L3277" s="30">
        <v>0</v>
      </c>
      <c r="M3277" s="30">
        <v>1.54</v>
      </c>
      <c r="N3277" s="84">
        <f>[1]!b_anal_modidura_cnbd(A3277,D3277-1,1)</f>
        <v>13.343500000000001</v>
      </c>
      <c r="O3277" s="85">
        <f>[1]!b_anal_yield_cnbd(A3277,D3277-1,1)</f>
        <v>3.9975000000000001</v>
      </c>
      <c r="P3277" s="86">
        <f>IF(U:U="国开1",0.09/N3277+J3277,IF(U:U="国开3",0.14/N3277+J3277,IF(U:U="国开5",0.24/N3277+J3277,IF(U:U="国开7",0.24/N3277+J3277,IF(U:U="国开10",0.29/N3277+J3277,IF(U:U="口行1",0.08/N3277+J3277,IF(U:U="口行2",0.08/N3277+J3277,IF(U:U="口行3",0.08/N3277+J3277,IF(U:U="口行5",0.13/N3277+J3277,IF(U:U="口行7",0.13/N3277+J3277,IF(U:U="口行10",0.18/N3277+J3277,IF(U:U="农发1",0.09/N3277+J3277,IF(U:U="农发2",0.09/N3277+J3277,IF(U:U="农发3",0.09/N3277+J3277,IF(U:U="农发5",0.14/N3277+J3277,IF(U:U="农发7",0.19/N3277+J3277,IF(U:U="农发10",0.19/N3277+J3277,IF(U:U="农发20",0.24/N3277+J3277,IF(U:U="国债1",0.05/N3277+J3277,IF(U:U="国债2",0.05/N3277+J3277,IF(U:U="国债3",0.05/N3277+J3277,IF(U:U="国开0",0,IF(U:U="农发0",0,IF(U:U="国债0",0,IF(U:U="口行0",0,0.1/N3277+J3277)))))))))))))))))))))))))</f>
        <v>3.9613942856072244</v>
      </c>
      <c r="Q3277" s="87">
        <v>3.9950000000000001</v>
      </c>
      <c r="R3277" s="88">
        <f t="shared" si="218"/>
        <v>-3.6105714392775656</v>
      </c>
      <c r="S3277" s="88">
        <f t="shared" si="219"/>
        <v>-3.360571439277571</v>
      </c>
      <c r="U3277" s="1" t="str">
        <f>IF(I:I="国家开发银行","国开",IF(I:I="中国进出口银行","口行",IF(I:I="中国农业发展银行","农发","国债")))&amp;IF(G:G&lt;1,"0",G3277)</f>
        <v>国开20</v>
      </c>
    </row>
    <row r="3278" spans="1:21" ht="15.95" hidden="1" customHeight="1" x14ac:dyDescent="0.25">
      <c r="A3278" s="123" t="s">
        <v>6743</v>
      </c>
      <c r="B3278" s="35" t="s">
        <v>6876</v>
      </c>
      <c r="C3278" s="35" t="s">
        <v>6877</v>
      </c>
      <c r="D3278" s="39">
        <v>44167</v>
      </c>
      <c r="E3278" s="39">
        <v>44168</v>
      </c>
      <c r="F3278" s="40">
        <v>680</v>
      </c>
      <c r="G3278" s="30">
        <v>3</v>
      </c>
      <c r="H3278" s="29" t="s">
        <v>12</v>
      </c>
      <c r="I3278" s="29" t="s">
        <v>31</v>
      </c>
      <c r="J3278" s="30">
        <v>3.0217000000000001</v>
      </c>
      <c r="K3278" s="30">
        <v>3</v>
      </c>
      <c r="L3278" s="30">
        <v>3.0461</v>
      </c>
      <c r="M3278" s="30">
        <v>1.3</v>
      </c>
      <c r="N3278" s="84">
        <f>[1]!b_anal_modidura_cnbd(A3278,D3278-1,1)</f>
        <v>2.7624</v>
      </c>
      <c r="O3278" s="85">
        <f>[1]!b_anal_yield_cnbd(A3278,D3278-1,1)</f>
        <v>3.0049999999999999</v>
      </c>
      <c r="P3278" s="86">
        <v>3.0642999999999998</v>
      </c>
      <c r="Q3278" s="87">
        <v>3.05</v>
      </c>
      <c r="R3278" s="88">
        <f t="shared" si="218"/>
        <v>5.9299999999999908</v>
      </c>
      <c r="S3278" s="88">
        <f t="shared" si="219"/>
        <v>1.4299999999999979</v>
      </c>
      <c r="U3278" s="1" t="str">
        <f>IF(I:I="国家开发银行","国开",IF(I:I="中国进出口银行","口行",IF(I:I="中国农业发展银行","农发","国债")))&amp;IF(G:G&lt;1,"0",G3278)</f>
        <v>国债3</v>
      </c>
    </row>
    <row r="3279" spans="1:21" ht="15.95" hidden="1" customHeight="1" x14ac:dyDescent="0.25">
      <c r="A3279" s="123" t="s">
        <v>6878</v>
      </c>
      <c r="B3279" s="35" t="s">
        <v>6878</v>
      </c>
      <c r="C3279" s="35" t="s">
        <v>6879</v>
      </c>
      <c r="D3279" s="39">
        <v>44167</v>
      </c>
      <c r="E3279" s="39">
        <v>44168</v>
      </c>
      <c r="F3279" s="40">
        <v>680</v>
      </c>
      <c r="G3279" s="30">
        <v>7</v>
      </c>
      <c r="H3279" s="29" t="s">
        <v>12</v>
      </c>
      <c r="I3279" s="29" t="s">
        <v>31</v>
      </c>
      <c r="J3279" s="30">
        <v>3.28</v>
      </c>
      <c r="K3279" s="30">
        <v>2.67</v>
      </c>
      <c r="L3279" s="30">
        <v>3.31</v>
      </c>
      <c r="M3279" s="30">
        <v>1.44</v>
      </c>
      <c r="N3279" s="84">
        <v>5.9444999999999997</v>
      </c>
      <c r="O3279" s="85">
        <v>3.2850000000000001</v>
      </c>
      <c r="P3279" s="86">
        <v>3.3262999999999998</v>
      </c>
      <c r="Q3279" s="87">
        <v>3.3</v>
      </c>
      <c r="R3279" s="88">
        <f t="shared" si="218"/>
        <v>4.129999999999967</v>
      </c>
      <c r="S3279" s="88">
        <f t="shared" si="219"/>
        <v>2.629999999999999</v>
      </c>
      <c r="U3279" s="1" t="str">
        <f>IF(I:I="国家开发银行","国开",IF(I:I="中国进出口银行","口行",IF(I:I="中国农业发展银行","农发","国债")))&amp;IF(G:G&lt;1,"0",G3279)</f>
        <v>国债7</v>
      </c>
    </row>
    <row r="3280" spans="1:21" ht="15.95" hidden="1" customHeight="1" x14ac:dyDescent="0.25">
      <c r="A3280" s="123" t="s">
        <v>6888</v>
      </c>
      <c r="B3280" s="35" t="s">
        <v>6880</v>
      </c>
      <c r="C3280" s="35" t="s">
        <v>6881</v>
      </c>
      <c r="D3280" s="39">
        <v>44168</v>
      </c>
      <c r="E3280" s="39">
        <v>44172</v>
      </c>
      <c r="F3280" s="40">
        <v>30</v>
      </c>
      <c r="G3280" s="30">
        <v>5</v>
      </c>
      <c r="H3280" s="29" t="s">
        <v>12</v>
      </c>
      <c r="I3280" s="29" t="s">
        <v>22</v>
      </c>
      <c r="J3280" s="30">
        <v>2.8632</v>
      </c>
      <c r="K3280" s="30">
        <v>6.56</v>
      </c>
      <c r="L3280" s="30">
        <v>0</v>
      </c>
      <c r="M3280" s="30">
        <v>2.39</v>
      </c>
      <c r="N3280" s="84">
        <f>[1]!b_anal_modidura_cnbd(A3280,D3280-1,1)</f>
        <v>0.94769999999999999</v>
      </c>
      <c r="O3280" s="85">
        <f>[1]!b_anal_yield_cnbd(A3280,D3280-1,1)</f>
        <v>3.02</v>
      </c>
      <c r="P3280" s="86">
        <f>IF(U:U="国开1",0.09/N3280+J3280,IF(U:U="国开3",0.14/N3280+J3280,IF(U:U="国开5",0.24/N3280+J3280,IF(U:U="国开7",0.24/N3280+J3280,IF(U:U="国开10",0.29/N3280+J3280,IF(U:U="口行1",0.08/N3280+J3280,IF(U:U="口行2",0.08/N3280+J3280,IF(U:U="口行3",0.08/N3280+J3280,IF(U:U="口行5",0.13/N3280+J3280,IF(U:U="口行7",0.13/N3280+J3280,IF(U:U="口行10",0.18/N3280+J3280,IF(U:U="农发1",0.09/N3280+J3280,IF(U:U="农发2",0.09/N3280+J3280,IF(U:U="农发3",0.09/N3280+J3280,IF(U:U="农发5",0.14/N3280+J3280,IF(U:U="农发7",0.19/N3280+J3280,IF(U:U="农发10",0.19/N3280+J3280,IF(U:U="农发20",0.24/N3280+J3280,IF(U:U="国债1",0.05/N3280+J3280,IF(U:U="国债2",0.05/N3280+J3280,IF(U:U="国债3",0.05/N3280+J3280,IF(U:U="国开0",0,IF(U:U="农发0",0,IF(U:U="国债0",0,IF(U:U="口行0",0,0.1/N3280+J3280)))))))))))))))))))))))))</f>
        <v>3.0003742112482854</v>
      </c>
      <c r="Q3280" s="87">
        <v>2.9649999999999999</v>
      </c>
      <c r="R3280" s="88">
        <f t="shared" si="218"/>
        <v>-1.9625788751714612</v>
      </c>
      <c r="S3280" s="88">
        <f t="shared" si="219"/>
        <v>3.5374211248285548</v>
      </c>
      <c r="U3280" s="1" t="str">
        <f>IF(I:I="国家开发银行","国开",IF(I:I="中国进出口银行","口行",IF(I:I="中国农业发展银行","农发","国债")))&amp;IF(G:G&lt;1,"0",G3280)</f>
        <v>口行5</v>
      </c>
    </row>
    <row r="3281" spans="1:21" ht="15.95" hidden="1" customHeight="1" x14ac:dyDescent="0.25">
      <c r="A3281" s="123" t="s">
        <v>6661</v>
      </c>
      <c r="B3281" s="35" t="s">
        <v>6882</v>
      </c>
      <c r="C3281" s="35" t="s">
        <v>6883</v>
      </c>
      <c r="D3281" s="39">
        <v>44168</v>
      </c>
      <c r="E3281" s="39">
        <v>44172</v>
      </c>
      <c r="F3281" s="40">
        <v>50</v>
      </c>
      <c r="G3281" s="30">
        <v>5</v>
      </c>
      <c r="H3281" s="29" t="s">
        <v>12</v>
      </c>
      <c r="I3281" s="29" t="s">
        <v>22</v>
      </c>
      <c r="J3281" s="30">
        <v>3.3727999999999998</v>
      </c>
      <c r="K3281" s="30">
        <v>4.78</v>
      </c>
      <c r="L3281" s="30">
        <v>0</v>
      </c>
      <c r="M3281" s="30">
        <v>1.05</v>
      </c>
      <c r="N3281" s="84">
        <f>[1]!b_anal_modidura_cnbd(A3281,D3281-1,1)</f>
        <v>4.4183000000000003</v>
      </c>
      <c r="O3281" s="85">
        <f>[1]!b_anal_yield_cnbd(A3281,D3281-1,1)</f>
        <v>3.4249999999999998</v>
      </c>
      <c r="P3281" s="86">
        <f>IF(U:U="国开1",0.09/N3281+J3281,IF(U:U="国开3",0.14/N3281+J3281,IF(U:U="国开5",0.24/N3281+J3281,IF(U:U="国开7",0.24/N3281+J3281,IF(U:U="国开10",0.29/N3281+J3281,IF(U:U="口行1",0.08/N3281+J3281,IF(U:U="口行2",0.08/N3281+J3281,IF(U:U="口行3",0.08/N3281+J3281,IF(U:U="口行5",0.13/N3281+J3281,IF(U:U="口行7",0.13/N3281+J3281,IF(U:U="口行10",0.18/N3281+J3281,IF(U:U="农发1",0.09/N3281+J3281,IF(U:U="农发2",0.09/N3281+J3281,IF(U:U="农发3",0.09/N3281+J3281,IF(U:U="农发5",0.14/N3281+J3281,IF(U:U="农发7",0.19/N3281+J3281,IF(U:U="农发10",0.19/N3281+J3281,IF(U:U="农发20",0.24/N3281+J3281,IF(U:U="国债1",0.05/N3281+J3281,IF(U:U="国债2",0.05/N3281+J3281,IF(U:U="国债3",0.05/N3281+J3281,IF(U:U="国开0",0,IF(U:U="农发0",0,IF(U:U="国债0",0,IF(U:U="口行0",0,0.1/N3281+J3281)))))))))))))))))))))))))</f>
        <v>3.4022230812756034</v>
      </c>
      <c r="Q3281" s="87">
        <v>3.415</v>
      </c>
      <c r="R3281" s="88">
        <f t="shared" si="218"/>
        <v>-2.2776918724396467</v>
      </c>
      <c r="S3281" s="88">
        <f t="shared" si="219"/>
        <v>-1.277691872439668</v>
      </c>
      <c r="U3281" s="1" t="str">
        <f>IF(I:I="国家开发银行","国开",IF(I:I="中国进出口银行","口行",IF(I:I="中国农业发展银行","农发","国债")))&amp;IF(G:G&lt;1,"0",G3281)</f>
        <v>口行5</v>
      </c>
    </row>
    <row r="3282" spans="1:21" ht="15.95" hidden="1" customHeight="1" x14ac:dyDescent="0.25">
      <c r="A3282" s="123" t="s">
        <v>6509</v>
      </c>
      <c r="B3282" s="35" t="s">
        <v>6884</v>
      </c>
      <c r="C3282" s="35" t="s">
        <v>6885</v>
      </c>
      <c r="D3282" s="39">
        <v>44168</v>
      </c>
      <c r="E3282" s="39">
        <v>44172</v>
      </c>
      <c r="F3282" s="40">
        <v>50</v>
      </c>
      <c r="G3282" s="30">
        <v>1</v>
      </c>
      <c r="H3282" s="29" t="s">
        <v>266</v>
      </c>
      <c r="I3282" s="29" t="s">
        <v>15</v>
      </c>
      <c r="J3282" s="30">
        <v>2.7519</v>
      </c>
      <c r="K3282" s="30">
        <v>5.69</v>
      </c>
      <c r="L3282" s="30">
        <v>0</v>
      </c>
      <c r="M3282" s="30">
        <v>7.31</v>
      </c>
      <c r="N3282" s="84">
        <f>[1]!b_anal_modidura_cnbd(A3282,D3282-1,1)</f>
        <v>0.78680000000000005</v>
      </c>
      <c r="O3282" s="85">
        <f>[1]!b_anal_yield_cnbd(A3282,D3282-1,1)</f>
        <v>2.95</v>
      </c>
      <c r="P3282" s="86">
        <f>IF(U:U="国开1",0.09/N3282+J3282,IF(U:U="国开3",0.14/N3282+J3282,IF(U:U="国开5",0.24/N3282+J3282,IF(U:U="国开7",0.24/N3282+J3282,IF(U:U="国开10",0.29/N3282+J3282,IF(U:U="口行1",0.08/N3282+J3282,IF(U:U="口行2",0.08/N3282+J3282,IF(U:U="口行3",0.08/N3282+J3282,IF(U:U="口行5",0.13/N3282+J3282,IF(U:U="口行7",0.13/N3282+J3282,IF(U:U="口行10",0.18/N3282+J3282,IF(U:U="农发1",0.09/N3282+J3282,IF(U:U="农发2",0.09/N3282+J3282,IF(U:U="农发3",0.09/N3282+J3282,IF(U:U="农发5",0.14/N3282+J3282,IF(U:U="农发7",0.19/N3282+J3282,IF(U:U="农发10",0.19/N3282+J3282,IF(U:U="农发20",0.24/N3282+J3282,IF(U:U="国债1",0.05/N3282+J3282,IF(U:U="国债2",0.05/N3282+J3282,IF(U:U="国债3",0.05/N3282+J3282,IF(U:U="国开0",0,IF(U:U="农发0",0,IF(U:U="国债0",0,IF(U:U="口行0",0,0.1/N3282+J3282)))))))))))))))))))))))))</f>
        <v>2.8662873919674632</v>
      </c>
      <c r="Q3282" s="87">
        <v>2.9649999999999999</v>
      </c>
      <c r="R3282" s="88">
        <f t="shared" si="218"/>
        <v>-8.3712608032536995</v>
      </c>
      <c r="S3282" s="88">
        <f t="shared" si="219"/>
        <v>-9.8712608032536675</v>
      </c>
      <c r="U3282" s="1" t="str">
        <f>IF(I:I="国家开发银行","国开",IF(I:I="中国进出口银行","口行",IF(I:I="中国农业发展银行","农发","国债")))&amp;IF(G:G&lt;1,"0",G3282)</f>
        <v>国开1</v>
      </c>
    </row>
    <row r="3283" spans="1:21" ht="15.95" hidden="1" customHeight="1" x14ac:dyDescent="0.25">
      <c r="A3283" s="123" t="s">
        <v>6624</v>
      </c>
      <c r="B3283" s="35" t="s">
        <v>6886</v>
      </c>
      <c r="C3283" s="35" t="s">
        <v>6887</v>
      </c>
      <c r="D3283" s="39">
        <v>44168</v>
      </c>
      <c r="E3283" s="39">
        <v>44172</v>
      </c>
      <c r="F3283" s="40">
        <v>180</v>
      </c>
      <c r="G3283" s="30">
        <v>10</v>
      </c>
      <c r="H3283" s="29" t="s">
        <v>12</v>
      </c>
      <c r="I3283" s="29" t="s">
        <v>15</v>
      </c>
      <c r="J3283" s="30">
        <v>3.6901000000000002</v>
      </c>
      <c r="K3283" s="30">
        <v>3.1</v>
      </c>
      <c r="L3283" s="30">
        <v>0</v>
      </c>
      <c r="M3283" s="30">
        <v>9</v>
      </c>
      <c r="N3283" s="84">
        <f>[1]!b_anal_modidura_cnbd(A3283,D3283-1,1)</f>
        <v>8.1150000000000002</v>
      </c>
      <c r="O3283" s="85">
        <f>[1]!b_anal_yield_cnbd(A3283,D3283-1,1)</f>
        <v>3.7324999999999999</v>
      </c>
      <c r="P3283" s="86">
        <f>IF(U:U="国开1",0.09/N3283+J3283,IF(U:U="国开3",0.14/N3283+J3283,IF(U:U="国开5",0.24/N3283+J3283,IF(U:U="国开7",0.24/N3283+J3283,IF(U:U="国开10",0.29/N3283+J3283,IF(U:U="口行1",0.08/N3283+J3283,IF(U:U="口行2",0.08/N3283+J3283,IF(U:U="口行3",0.08/N3283+J3283,IF(U:U="口行5",0.13/N3283+J3283,IF(U:U="口行7",0.13/N3283+J3283,IF(U:U="口行10",0.18/N3283+J3283,IF(U:U="农发1",0.09/N3283+J3283,IF(U:U="农发2",0.09/N3283+J3283,IF(U:U="农发3",0.09/N3283+J3283,IF(U:U="农发5",0.14/N3283+J3283,IF(U:U="农发7",0.19/N3283+J3283,IF(U:U="农发10",0.19/N3283+J3283,IF(U:U="农发20",0.24/N3283+J3283,IF(U:U="国债1",0.05/N3283+J3283,IF(U:U="国债2",0.05/N3283+J3283,IF(U:U="国债3",0.05/N3283+J3283,IF(U:U="国开0",0,IF(U:U="农发0",0,IF(U:U="国债0",0,IF(U:U="口行0",0,0.1/N3283+J3283)))))))))))))))))))))))))</f>
        <v>3.7258362908194704</v>
      </c>
      <c r="Q3283" s="87">
        <v>3.7225000000000001</v>
      </c>
      <c r="R3283" s="88">
        <f t="shared" si="218"/>
        <v>-0.66637091805294979</v>
      </c>
      <c r="S3283" s="88">
        <f t="shared" si="219"/>
        <v>0.33362908194702889</v>
      </c>
      <c r="U3283" s="1" t="str">
        <f>IF(I:I="国家开发银行","国开",IF(I:I="中国进出口银行","口行",IF(I:I="中国农业发展银行","农发","国债")))&amp;IF(G:G&lt;1,"0",G3283)</f>
        <v>国开10</v>
      </c>
    </row>
    <row r="3284" spans="1:21" ht="15.95" hidden="1" customHeight="1" x14ac:dyDescent="0.25">
      <c r="A3284" s="123" t="s">
        <v>6178</v>
      </c>
      <c r="B3284" s="35" t="s">
        <v>6889</v>
      </c>
      <c r="C3284" s="35" t="s">
        <v>6890</v>
      </c>
      <c r="D3284" s="39">
        <v>44169</v>
      </c>
      <c r="E3284" s="39">
        <v>44173</v>
      </c>
      <c r="F3284" s="40">
        <v>50</v>
      </c>
      <c r="G3284" s="30">
        <v>3</v>
      </c>
      <c r="H3284" s="29" t="s">
        <v>12</v>
      </c>
      <c r="I3284" s="29" t="s">
        <v>15</v>
      </c>
      <c r="J3284" s="30">
        <v>3.0994999999999999</v>
      </c>
      <c r="K3284" s="30">
        <v>6.23</v>
      </c>
      <c r="L3284" s="30">
        <v>0</v>
      </c>
      <c r="M3284" s="30">
        <v>6.8</v>
      </c>
      <c r="N3284" s="84">
        <f>[1]!b_anal_modidura_cnbd(A3284,D3284-1,1)</f>
        <v>2.5081000000000002</v>
      </c>
      <c r="O3284" s="85">
        <f>[1]!b_anal_yield_cnbd(A3284,D3284-1,1)</f>
        <v>3.26</v>
      </c>
      <c r="P3284" s="86">
        <f>IF(U:U="国开1",0.09/N3284+J3284,IF(U:U="国开3",0.14/N3284+J3284,IF(U:U="国开5",0.24/N3284+J3284,IF(U:U="国开7",0.24/N3284+J3284,IF(U:U="国开10",0.29/N3284+J3284,IF(U:U="口行1",0.08/N3284+J3284,IF(U:U="口行2",0.08/N3284+J3284,IF(U:U="口行3",0.08/N3284+J3284,IF(U:U="口行5",0.13/N3284+J3284,IF(U:U="口行7",0.13/N3284+J3284,IF(U:U="口行10",0.18/N3284+J3284,IF(U:U="农发1",0.09/N3284+J3284,IF(U:U="农发2",0.09/N3284+J3284,IF(U:U="农发3",0.09/N3284+J3284,IF(U:U="农发5",0.14/N3284+J3284,IF(U:U="农发7",0.19/N3284+J3284,IF(U:U="农发10",0.19/N3284+J3284,IF(U:U="农发20",0.24/N3284+J3284,IF(U:U="国债1",0.05/N3284+J3284,IF(U:U="国债2",0.05/N3284+J3284,IF(U:U="国债3",0.05/N3284+J3284,IF(U:U="国开0",0,IF(U:U="农发0",0,IF(U:U="国债0",0,IF(U:U="口行0",0,0.1/N3284+J3284)))))))))))))))))))))))))</f>
        <v>3.1553191459670664</v>
      </c>
      <c r="Q3284" s="87">
        <v>3.25</v>
      </c>
      <c r="R3284" s="88">
        <f t="shared" si="218"/>
        <v>-10.468085403293337</v>
      </c>
      <c r="S3284" s="88">
        <f t="shared" si="219"/>
        <v>-9.4680854032933581</v>
      </c>
      <c r="U3284" s="1" t="str">
        <f>IF(I:I="国家开发银行","国开",IF(I:I="中国进出口银行","口行",IF(I:I="中国农业发展银行","农发","国债")))&amp;IF(G:G&lt;1,"0",G3284)</f>
        <v>国开3</v>
      </c>
    </row>
    <row r="3285" spans="1:21" ht="15.95" hidden="1" customHeight="1" x14ac:dyDescent="0.25">
      <c r="A3285" s="123" t="s">
        <v>1135</v>
      </c>
      <c r="B3285" s="35" t="s">
        <v>6891</v>
      </c>
      <c r="C3285" s="35" t="s">
        <v>6892</v>
      </c>
      <c r="D3285" s="39">
        <v>44169</v>
      </c>
      <c r="E3285" s="39">
        <v>44173</v>
      </c>
      <c r="F3285" s="40">
        <v>50</v>
      </c>
      <c r="G3285" s="30">
        <v>5</v>
      </c>
      <c r="H3285" s="29" t="s">
        <v>12</v>
      </c>
      <c r="I3285" s="29" t="s">
        <v>15</v>
      </c>
      <c r="J3285" s="30">
        <v>3.306</v>
      </c>
      <c r="K3285" s="30">
        <v>6.15</v>
      </c>
      <c r="L3285" s="30">
        <v>0</v>
      </c>
      <c r="M3285" s="30">
        <v>3.27</v>
      </c>
      <c r="N3285" s="84">
        <f>[1]!b_anal_modidura_cnbd(A3285,D3285-1,1)</f>
        <v>4.1314000000000002</v>
      </c>
      <c r="O3285" s="85">
        <f>[1]!b_anal_yield_cnbd(A3285,D3285-1,1)</f>
        <v>3.44</v>
      </c>
      <c r="P3285" s="86">
        <f>IF(U:U="国开1",0.09/N3285+J3285,IF(U:U="国开3",0.14/N3285+J3285,IF(U:U="国开5",0.24/N3285+J3285,IF(U:U="国开7",0.24/N3285+J3285,IF(U:U="国开10",0.29/N3285+J3285,IF(U:U="口行1",0.08/N3285+J3285,IF(U:U="口行2",0.08/N3285+J3285,IF(U:U="口行3",0.08/N3285+J3285,IF(U:U="口行5",0.13/N3285+J3285,IF(U:U="口行7",0.13/N3285+J3285,IF(U:U="口行10",0.18/N3285+J3285,IF(U:U="农发1",0.09/N3285+J3285,IF(U:U="农发2",0.09/N3285+J3285,IF(U:U="农发3",0.09/N3285+J3285,IF(U:U="农发5",0.14/N3285+J3285,IF(U:U="农发7",0.19/N3285+J3285,IF(U:U="农发10",0.19/N3285+J3285,IF(U:U="农发20",0.24/N3285+J3285,IF(U:U="国债1",0.05/N3285+J3285,IF(U:U="国债2",0.05/N3285+J3285,IF(U:U="国债3",0.05/N3285+J3285,IF(U:U="国开0",0,IF(U:U="农发0",0,IF(U:U="国债0",0,IF(U:U="口行0",0,0.1/N3285+J3285)))))))))))))))))))))))))</f>
        <v>3.364091688047635</v>
      </c>
      <c r="Q3285" s="87">
        <v>3.42</v>
      </c>
      <c r="R3285" s="88">
        <f t="shared" si="218"/>
        <v>-7.5908311952364915</v>
      </c>
      <c r="S3285" s="88">
        <f t="shared" si="219"/>
        <v>-5.5908311952364897</v>
      </c>
      <c r="U3285" s="1" t="str">
        <f>IF(I:I="国家开发银行","国开",IF(I:I="中国进出口银行","口行",IF(I:I="中国农业发展银行","农发","国债")))&amp;IF(G:G&lt;1,"0",G3285)</f>
        <v>国开5</v>
      </c>
    </row>
    <row r="3286" spans="1:21" ht="15.95" hidden="1" customHeight="1" x14ac:dyDescent="0.25">
      <c r="A3286" s="123" t="s">
        <v>6893</v>
      </c>
      <c r="B3286" s="35" t="s">
        <v>6893</v>
      </c>
      <c r="C3286" s="35" t="s">
        <v>6894</v>
      </c>
      <c r="D3286" s="39">
        <v>44169</v>
      </c>
      <c r="E3286" s="39">
        <v>44173</v>
      </c>
      <c r="F3286" s="40">
        <v>30</v>
      </c>
      <c r="G3286" s="30">
        <v>0.5</v>
      </c>
      <c r="H3286" s="29" t="s">
        <v>38</v>
      </c>
      <c r="I3286" s="29" t="s">
        <v>22</v>
      </c>
      <c r="J3286" s="30">
        <v>2.6</v>
      </c>
      <c r="K3286" s="30">
        <v>7.19</v>
      </c>
      <c r="L3286" s="30">
        <v>0</v>
      </c>
      <c r="M3286" s="30">
        <v>1.06</v>
      </c>
      <c r="N3286" s="84">
        <v>0.48770000000000002</v>
      </c>
      <c r="O3286" s="85">
        <v>2.9049999999999998</v>
      </c>
      <c r="P3286" s="86">
        <v>2.6</v>
      </c>
      <c r="Q3286" s="87">
        <v>2.93</v>
      </c>
      <c r="R3286" s="88">
        <f t="shared" si="218"/>
        <v>-30.499999999999972</v>
      </c>
      <c r="S3286" s="88">
        <f t="shared" si="219"/>
        <v>-33.000000000000007</v>
      </c>
      <c r="U3286" s="1" t="str">
        <f>IF(I:I="国家开发银行","国开",IF(I:I="中国进出口银行","口行",IF(I:I="中国农业发展银行","农发","国债")))&amp;IF(G:G&lt;1,"0",G3286)</f>
        <v>口行0</v>
      </c>
    </row>
    <row r="3287" spans="1:21" ht="15.95" hidden="1" customHeight="1" x14ac:dyDescent="0.25">
      <c r="A3287" s="123" t="s">
        <v>6895</v>
      </c>
      <c r="B3287" s="35" t="s">
        <v>6895</v>
      </c>
      <c r="C3287" s="35" t="s">
        <v>6896</v>
      </c>
      <c r="D3287" s="39">
        <v>44169</v>
      </c>
      <c r="E3287" s="39">
        <v>44172</v>
      </c>
      <c r="F3287" s="40">
        <v>400</v>
      </c>
      <c r="G3287" s="30">
        <v>0.24929999999999999</v>
      </c>
      <c r="H3287" s="29" t="s">
        <v>30</v>
      </c>
      <c r="I3287" s="29" t="s">
        <v>31</v>
      </c>
      <c r="J3287" s="30">
        <v>2.8169</v>
      </c>
      <c r="K3287" s="30">
        <v>3.32</v>
      </c>
      <c r="L3287" s="30">
        <v>2.86</v>
      </c>
      <c r="M3287" s="30">
        <v>2.96</v>
      </c>
      <c r="N3287" s="84">
        <v>0.24929999999999999</v>
      </c>
      <c r="O3287" s="85">
        <v>2.8616000000000001</v>
      </c>
      <c r="P3287" s="86">
        <v>2.86</v>
      </c>
      <c r="Q3287" s="87">
        <v>2.85</v>
      </c>
      <c r="R3287" s="88">
        <f t="shared" si="218"/>
        <v>-0.16000000000002679</v>
      </c>
      <c r="S3287" s="88">
        <f t="shared" si="219"/>
        <v>0.99999999999997868</v>
      </c>
      <c r="U3287" s="1" t="str">
        <f>IF(I:I="国家开发银行","国开",IF(I:I="中国进出口银行","口行",IF(I:I="中国农业发展银行","农发","国债")))&amp;IF(G:G&lt;1,"0",G3287)</f>
        <v>国债0</v>
      </c>
    </row>
    <row r="3288" spans="1:21" ht="15.95" hidden="1" customHeight="1" x14ac:dyDescent="0.25">
      <c r="A3288" s="123" t="s">
        <v>6897</v>
      </c>
      <c r="B3288" s="35" t="s">
        <v>6897</v>
      </c>
      <c r="C3288" s="35" t="s">
        <v>6898</v>
      </c>
      <c r="D3288" s="39">
        <v>44169</v>
      </c>
      <c r="E3288" s="39">
        <v>44172</v>
      </c>
      <c r="F3288" s="40">
        <v>300</v>
      </c>
      <c r="G3288" s="30">
        <v>0.49859999999999999</v>
      </c>
      <c r="H3288" s="29" t="s">
        <v>38</v>
      </c>
      <c r="I3288" s="29" t="s">
        <v>31</v>
      </c>
      <c r="J3288" s="30">
        <v>2.9020000000000001</v>
      </c>
      <c r="K3288" s="30">
        <v>3.93</v>
      </c>
      <c r="L3288" s="30">
        <v>2.9300999999999999</v>
      </c>
      <c r="M3288" s="30">
        <v>2.3199999999999998</v>
      </c>
      <c r="N3288" s="84">
        <v>0.49859999999999999</v>
      </c>
      <c r="O3288" s="85">
        <v>2.9998999999999998</v>
      </c>
      <c r="P3288" s="86">
        <v>2.9300999999999999</v>
      </c>
      <c r="Q3288" s="87">
        <v>2.87</v>
      </c>
      <c r="R3288" s="88">
        <f t="shared" si="218"/>
        <v>-6.9799999999999862</v>
      </c>
      <c r="S3288" s="88">
        <f t="shared" si="219"/>
        <v>6.009999999999982</v>
      </c>
      <c r="U3288" s="1" t="str">
        <f>IF(I:I="国家开发银行","国开",IF(I:I="中国进出口银行","口行",IF(I:I="中国农业发展银行","农发","国债")))&amp;IF(G:G&lt;1,"0",G3288)</f>
        <v>国债0</v>
      </c>
    </row>
    <row r="3289" spans="1:21" ht="15.95" hidden="1" customHeight="1" x14ac:dyDescent="0.25">
      <c r="A3289" s="123" t="s">
        <v>6509</v>
      </c>
      <c r="B3289" s="35" t="s">
        <v>6899</v>
      </c>
      <c r="C3289" s="35" t="s">
        <v>6900</v>
      </c>
      <c r="D3289" s="39">
        <v>44173</v>
      </c>
      <c r="E3289" s="39">
        <v>44175</v>
      </c>
      <c r="F3289" s="40">
        <v>30</v>
      </c>
      <c r="G3289" s="30">
        <v>1</v>
      </c>
      <c r="H3289" s="29" t="s">
        <v>266</v>
      </c>
      <c r="I3289" s="29" t="s">
        <v>15</v>
      </c>
      <c r="J3289" s="30">
        <v>2.6381999999999999</v>
      </c>
      <c r="K3289" s="30">
        <v>7.33</v>
      </c>
      <c r="L3289" s="30">
        <v>0</v>
      </c>
      <c r="M3289" s="30">
        <v>8.57</v>
      </c>
      <c r="N3289" s="84">
        <f>[1]!b_anal_modidura_cnbd(A3289,D3289-1,1)</f>
        <v>0.77380000000000004</v>
      </c>
      <c r="O3289" s="85">
        <f>[1]!b_anal_yield_cnbd(A3289,D3289-1,1)</f>
        <v>2.94</v>
      </c>
      <c r="P3289" s="86">
        <f>IF(U:U="国开1",0.09/N3289+J3289,IF(U:U="国开3",0.14/N3289+J3289,IF(U:U="国开5",0.24/N3289+J3289,IF(U:U="国开7",0.24/N3289+J3289,IF(U:U="国开10",0.29/N3289+J3289,IF(U:U="口行1",0.08/N3289+J3289,IF(U:U="口行2",0.08/N3289+J3289,IF(U:U="口行3",0.08/N3289+J3289,IF(U:U="口行5",0.13/N3289+J3289,IF(U:U="口行7",0.13/N3289+J3289,IF(U:U="口行10",0.18/N3289+J3289,IF(U:U="农发1",0.09/N3289+J3289,IF(U:U="农发2",0.09/N3289+J3289,IF(U:U="农发3",0.09/N3289+J3289,IF(U:U="农发5",0.14/N3289+J3289,IF(U:U="农发7",0.19/N3289+J3289,IF(U:U="农发10",0.19/N3289+J3289,IF(U:U="农发20",0.24/N3289+J3289,IF(U:U="国债1",0.05/N3289+J3289,IF(U:U="国债2",0.05/N3289+J3289,IF(U:U="国债3",0.05/N3289+J3289,IF(U:U="国开0",0,IF(U:U="农发0",0,IF(U:U="国债0",0,IF(U:U="口行0",0,0.1/N3289+J3289)))))))))))))))))))))))))</f>
        <v>2.7545091238046004</v>
      </c>
      <c r="Q3289" s="87">
        <v>2.92</v>
      </c>
      <c r="R3289" s="88">
        <f t="shared" si="218"/>
        <v>-18.54908761953995</v>
      </c>
      <c r="S3289" s="88">
        <f t="shared" si="219"/>
        <v>-16.549087619539947</v>
      </c>
      <c r="U3289" s="1" t="str">
        <f>IF(I:I="国家开发银行","国开",IF(I:I="中国进出口银行","口行",IF(I:I="中国农业发展银行","农发","国债")))&amp;IF(G:G&lt;1,"0",G3289)</f>
        <v>国开1</v>
      </c>
    </row>
    <row r="3290" spans="1:21" ht="15.95" hidden="1" customHeight="1" x14ac:dyDescent="0.25">
      <c r="A3290" s="123" t="s">
        <v>1284</v>
      </c>
      <c r="B3290" s="35" t="s">
        <v>6901</v>
      </c>
      <c r="C3290" s="35" t="s">
        <v>6902</v>
      </c>
      <c r="D3290" s="39">
        <v>44173</v>
      </c>
      <c r="E3290" s="39">
        <v>44175</v>
      </c>
      <c r="F3290" s="40">
        <v>70</v>
      </c>
      <c r="G3290" s="30">
        <v>5</v>
      </c>
      <c r="H3290" s="29" t="s">
        <v>12</v>
      </c>
      <c r="I3290" s="29" t="s">
        <v>15</v>
      </c>
      <c r="J3290" s="30">
        <v>3.3090999999999999</v>
      </c>
      <c r="K3290" s="30">
        <v>4.79</v>
      </c>
      <c r="L3290" s="30">
        <v>0</v>
      </c>
      <c r="M3290" s="30">
        <v>1.54</v>
      </c>
      <c r="N3290" s="84">
        <f>[1]!b_anal_modidura_cnbd(A3290,D3290-1,1)</f>
        <v>4.1448999999999998</v>
      </c>
      <c r="O3290" s="85">
        <f>[1]!b_anal_yield_cnbd(A3290,D3290-1,1)</f>
        <v>3.415</v>
      </c>
      <c r="P3290" s="86">
        <f>IF(U:U="国开1",0.09/N3290+J3290,IF(U:U="国开3",0.14/N3290+J3290,IF(U:U="国开5",0.24/N3290+J3290,IF(U:U="国开7",0.24/N3290+J3290,IF(U:U="国开10",0.29/N3290+J3290,IF(U:U="口行1",0.08/N3290+J3290,IF(U:U="口行2",0.08/N3290+J3290,IF(U:U="口行3",0.08/N3290+J3290,IF(U:U="口行5",0.13/N3290+J3290,IF(U:U="口行7",0.13/N3290+J3290,IF(U:U="口行10",0.18/N3290+J3290,IF(U:U="农发1",0.09/N3290+J3290,IF(U:U="农发2",0.09/N3290+J3290,IF(U:U="农发3",0.09/N3290+J3290,IF(U:U="农发5",0.14/N3290+J3290,IF(U:U="农发7",0.19/N3290+J3290,IF(U:U="农发10",0.19/N3290+J3290,IF(U:U="农发20",0.24/N3290+J3290,IF(U:U="国债1",0.05/N3290+J3290,IF(U:U="国债2",0.05/N3290+J3290,IF(U:U="国债3",0.05/N3290+J3290,IF(U:U="国开0",0,IF(U:U="农发0",0,IF(U:U="国债0",0,IF(U:U="口行0",0,0.1/N3290+J3290)))))))))))))))))))))))))</f>
        <v>3.3670024825689402</v>
      </c>
      <c r="Q3290" s="87">
        <v>3.39</v>
      </c>
      <c r="R3290" s="88">
        <f t="shared" si="218"/>
        <v>-4.7997517431059844</v>
      </c>
      <c r="S3290" s="88">
        <f t="shared" si="219"/>
        <v>-2.2997517431059933</v>
      </c>
      <c r="U3290" s="1" t="str">
        <f>IF(I:I="国家开发银行","国开",IF(I:I="中国进出口银行","口行",IF(I:I="中国农业发展银行","农发","国债")))&amp;IF(G:G&lt;1,"0",G3290)</f>
        <v>国开5</v>
      </c>
    </row>
    <row r="3291" spans="1:21" ht="15.95" hidden="1" customHeight="1" x14ac:dyDescent="0.25">
      <c r="A3291" s="123" t="s">
        <v>1256</v>
      </c>
      <c r="B3291" s="35" t="s">
        <v>6903</v>
      </c>
      <c r="C3291" s="35" t="s">
        <v>6904</v>
      </c>
      <c r="D3291" s="39">
        <v>44173</v>
      </c>
      <c r="E3291" s="39">
        <v>44175</v>
      </c>
      <c r="F3291" s="40">
        <v>40</v>
      </c>
      <c r="G3291" s="30">
        <v>7</v>
      </c>
      <c r="H3291" s="29" t="s">
        <v>12</v>
      </c>
      <c r="I3291" s="29" t="s">
        <v>15</v>
      </c>
      <c r="J3291" s="30">
        <v>3.4983</v>
      </c>
      <c r="K3291" s="30">
        <v>4.9000000000000004</v>
      </c>
      <c r="L3291" s="30">
        <v>0</v>
      </c>
      <c r="M3291" s="30">
        <v>5.26</v>
      </c>
      <c r="N3291" s="84">
        <f>[1]!b_anal_modidura_cnbd(A3291,D3291-1,1)</f>
        <v>5.7316000000000003</v>
      </c>
      <c r="O3291" s="85">
        <f>[1]!b_anal_yield_cnbd(A3291,D3291-1,1)</f>
        <v>3.5261</v>
      </c>
      <c r="P3291" s="86">
        <f>IF(U:U="国开1",0.09/N3291+J3291,IF(U:U="国开3",0.14/N3291+J3291,IF(U:U="国开5",0.24/N3291+J3291,IF(U:U="国开7",0.24/N3291+J3291,IF(U:U="国开10",0.29/N3291+J3291,IF(U:U="口行1",0.08/N3291+J3291,IF(U:U="口行2",0.08/N3291+J3291,IF(U:U="口行3",0.08/N3291+J3291,IF(U:U="口行5",0.13/N3291+J3291,IF(U:U="口行7",0.13/N3291+J3291,IF(U:U="口行10",0.18/N3291+J3291,IF(U:U="农发1",0.09/N3291+J3291,IF(U:U="农发2",0.09/N3291+J3291,IF(U:U="农发3",0.09/N3291+J3291,IF(U:U="农发5",0.14/N3291+J3291,IF(U:U="农发7",0.19/N3291+J3291,IF(U:U="农发10",0.19/N3291+J3291,IF(U:U="农发20",0.24/N3291+J3291,IF(U:U="国债1",0.05/N3291+J3291,IF(U:U="国债2",0.05/N3291+J3291,IF(U:U="国债3",0.05/N3291+J3291,IF(U:U="国开0",0,IF(U:U="农发0",0,IF(U:U="国债0",0,IF(U:U="口行0",0,0.1/N3291+J3291)))))))))))))))))))))))))</f>
        <v>3.5401731244329682</v>
      </c>
      <c r="Q3291" s="87">
        <v>3.5350000000000001</v>
      </c>
      <c r="R3291" s="88">
        <f t="shared" si="218"/>
        <v>1.4073124432968154</v>
      </c>
      <c r="S3291" s="88">
        <f t="shared" si="219"/>
        <v>0.51731244329680237</v>
      </c>
      <c r="U3291" s="1" t="str">
        <f>IF(I:I="国家开发银行","国开",IF(I:I="中国进出口银行","口行",IF(I:I="中国农业发展银行","农发","国债")))&amp;IF(G:G&lt;1,"0",G3291)</f>
        <v>国开7</v>
      </c>
    </row>
    <row r="3292" spans="1:21" ht="15.95" hidden="1" customHeight="1" x14ac:dyDescent="0.25">
      <c r="A3292" s="123" t="s">
        <v>1438</v>
      </c>
      <c r="B3292" s="35" t="s">
        <v>6905</v>
      </c>
      <c r="C3292" s="35" t="s">
        <v>6906</v>
      </c>
      <c r="D3292" s="39">
        <v>44173</v>
      </c>
      <c r="E3292" s="39">
        <v>44175</v>
      </c>
      <c r="F3292" s="40">
        <v>25</v>
      </c>
      <c r="G3292" s="30">
        <v>20</v>
      </c>
      <c r="H3292" s="29" t="s">
        <v>12</v>
      </c>
      <c r="I3292" s="29" t="s">
        <v>15</v>
      </c>
      <c r="J3292" s="30">
        <v>3.9489999999999998</v>
      </c>
      <c r="K3292" s="30">
        <v>6.38</v>
      </c>
      <c r="L3292" s="30">
        <v>0</v>
      </c>
      <c r="M3292" s="30">
        <v>2.31</v>
      </c>
      <c r="N3292" s="84">
        <f>[1]!b_anal_modidura_cnbd(A3292,D3292-1,1)</f>
        <v>13.3292</v>
      </c>
      <c r="O3292" s="85">
        <f>[1]!b_anal_yield_cnbd(A3292,D3292-1,1)</f>
        <v>3.99</v>
      </c>
      <c r="P3292" s="86">
        <f>IF(U:U="国开1",0.09/N3292+J3292,IF(U:U="国开3",0.14/N3292+J3292,IF(U:U="国开5",0.24/N3292+J3292,IF(U:U="国开7",0.24/N3292+J3292,IF(U:U="国开10",0.29/N3292+J3292,IF(U:U="口行1",0.08/N3292+J3292,IF(U:U="口行2",0.08/N3292+J3292,IF(U:U="口行3",0.08/N3292+J3292,IF(U:U="口行5",0.13/N3292+J3292,IF(U:U="口行7",0.13/N3292+J3292,IF(U:U="口行10",0.18/N3292+J3292,IF(U:U="农发1",0.09/N3292+J3292,IF(U:U="农发2",0.09/N3292+J3292,IF(U:U="农发3",0.09/N3292+J3292,IF(U:U="农发5",0.14/N3292+J3292,IF(U:U="农发7",0.19/N3292+J3292,IF(U:U="农发10",0.19/N3292+J3292,IF(U:U="农发20",0.24/N3292+J3292,IF(U:U="国债1",0.05/N3292+J3292,IF(U:U="国债2",0.05/N3292+J3292,IF(U:U="国债3",0.05/N3292+J3292,IF(U:U="国开0",0,IF(U:U="农发0",0,IF(U:U="国债0",0,IF(U:U="口行0",0,0.1/N3292+J3292)))))))))))))))))))))))))</f>
        <v>3.9565023257209733</v>
      </c>
      <c r="Q3292" s="87">
        <v>3.9849999999999999</v>
      </c>
      <c r="R3292" s="88">
        <f t="shared" si="218"/>
        <v>-3.3497674279026945</v>
      </c>
      <c r="S3292" s="88">
        <f t="shared" si="219"/>
        <v>-2.8497674279026608</v>
      </c>
      <c r="U3292" s="1" t="str">
        <f>IF(I:I="国家开发银行","国开",IF(I:I="中国进出口银行","口行",IF(I:I="中国农业发展银行","农发","国债")))&amp;IF(G:G&lt;1,"0",G3292)</f>
        <v>国开20</v>
      </c>
    </row>
    <row r="3293" spans="1:21" ht="15.95" hidden="1" customHeight="1" x14ac:dyDescent="0.25">
      <c r="A3293" s="113" t="s">
        <v>6909</v>
      </c>
      <c r="B3293" s="35" t="s">
        <v>6907</v>
      </c>
      <c r="C3293" s="35" t="s">
        <v>6908</v>
      </c>
      <c r="D3293" s="39">
        <v>44173</v>
      </c>
      <c r="E3293" s="39">
        <v>44187</v>
      </c>
      <c r="F3293" s="40">
        <v>35</v>
      </c>
      <c r="G3293" s="30">
        <v>3</v>
      </c>
      <c r="H3293" s="29" t="s">
        <v>12</v>
      </c>
      <c r="I3293" s="29" t="s">
        <v>15</v>
      </c>
      <c r="J3293" s="30">
        <v>3.0453000000000001</v>
      </c>
      <c r="K3293" s="30">
        <v>9.5399999999999991</v>
      </c>
      <c r="L3293" s="30">
        <v>0</v>
      </c>
      <c r="M3293" s="30">
        <v>1.07</v>
      </c>
      <c r="N3293" s="84">
        <f>[1]!b_anal_modidura_cnbd(A3293,D3293-1,1)</f>
        <v>1.8666</v>
      </c>
      <c r="O3293" s="85">
        <f>[1]!b_anal_yield_cnbd(A3293,D3293-1,1)</f>
        <v>3.1877</v>
      </c>
      <c r="P3293" s="86">
        <f>IF(U:U="国开1",0.09/N3293+J3293,IF(U:U="国开3",0.14/N3293+J3293,IF(U:U="国开5",0.24/N3293+J3293,IF(U:U="国开7",0.24/N3293+J3293,IF(U:U="国开10",0.29/N3293+J3293,IF(U:U="口行1",0.08/N3293+J3293,IF(U:U="口行2",0.08/N3293+J3293,IF(U:U="口行3",0.08/N3293+J3293,IF(U:U="口行5",0.13/N3293+J3293,IF(U:U="口行7",0.13/N3293+J3293,IF(U:U="口行10",0.18/N3293+J3293,IF(U:U="农发1",0.09/N3293+J3293,IF(U:U="农发2",0.09/N3293+J3293,IF(U:U="农发3",0.09/N3293+J3293,IF(U:U="农发5",0.14/N3293+J3293,IF(U:U="农发7",0.19/N3293+J3293,IF(U:U="农发10",0.19/N3293+J3293,IF(U:U="农发20",0.24/N3293+J3293,IF(U:U="国债1",0.05/N3293+J3293,IF(U:U="国债2",0.05/N3293+J3293,IF(U:U="国债3",0.05/N3293+J3293,IF(U:U="国开0",0,IF(U:U="农发0",0,IF(U:U="国债0",0,IF(U:U="口行0",0,0.1/N3293+J3293)))))))))))))))))))))))))</f>
        <v>3.1203026786670955</v>
      </c>
      <c r="Q3293" s="87">
        <v>3.12</v>
      </c>
      <c r="R3293" s="88">
        <f t="shared" si="218"/>
        <v>-6.7397321332904436</v>
      </c>
      <c r="S3293" s="88">
        <f t="shared" si="219"/>
        <v>3.0267866709543512E-2</v>
      </c>
      <c r="U3293" s="1" t="str">
        <f>IF(I:I="国家开发银行","国开",IF(I:I="中国进出口银行","口行",IF(I:I="中国农业发展银行","农发","国债")))&amp;IF(G:G&lt;1,"0",G3293)</f>
        <v>国开3</v>
      </c>
    </row>
    <row r="3294" spans="1:21" ht="15.95" hidden="1" customHeight="1" x14ac:dyDescent="0.25">
      <c r="A3294" s="123" t="s">
        <v>6910</v>
      </c>
      <c r="B3294" s="35" t="s">
        <v>6910</v>
      </c>
      <c r="C3294" s="35" t="s">
        <v>6911</v>
      </c>
      <c r="D3294" s="39">
        <v>44174</v>
      </c>
      <c r="E3294" s="39">
        <v>44175</v>
      </c>
      <c r="F3294" s="40">
        <v>680</v>
      </c>
      <c r="G3294" s="30">
        <v>2</v>
      </c>
      <c r="H3294" s="29" t="s">
        <v>12</v>
      </c>
      <c r="I3294" s="29" t="s">
        <v>31</v>
      </c>
      <c r="J3294" s="30">
        <v>2.93</v>
      </c>
      <c r="K3294" s="30">
        <v>5.46</v>
      </c>
      <c r="L3294" s="30">
        <v>2.95</v>
      </c>
      <c r="M3294" s="30">
        <v>6.65</v>
      </c>
      <c r="N3294" s="84">
        <v>1.6059000000000001</v>
      </c>
      <c r="O3294" s="85">
        <v>2.9750000000000001</v>
      </c>
      <c r="P3294" s="86">
        <v>2.9811000000000001</v>
      </c>
      <c r="Q3294" s="87">
        <v>2.97</v>
      </c>
      <c r="R3294" s="88">
        <f t="shared" si="218"/>
        <v>0.60999999999999943</v>
      </c>
      <c r="S3294" s="88">
        <f t="shared" si="219"/>
        <v>1.1099999999999888</v>
      </c>
      <c r="U3294" s="1" t="str">
        <f>IF(I:I="国家开发银行","国开",IF(I:I="中国进出口银行","口行",IF(I:I="中国农业发展银行","农发","国债")))&amp;IF(G:G&lt;1,"0",G3294)</f>
        <v>国债2</v>
      </c>
    </row>
    <row r="3295" spans="1:21" ht="15.95" hidden="1" customHeight="1" x14ac:dyDescent="0.25">
      <c r="A3295" s="7" t="s">
        <v>6653</v>
      </c>
      <c r="B3295" s="35" t="s">
        <v>6912</v>
      </c>
      <c r="C3295" s="35" t="s">
        <v>6913</v>
      </c>
      <c r="D3295" s="39">
        <v>44174</v>
      </c>
      <c r="E3295" s="39">
        <v>44175</v>
      </c>
      <c r="F3295" s="40">
        <v>700</v>
      </c>
      <c r="G3295" s="30">
        <v>5</v>
      </c>
      <c r="H3295" s="29" t="s">
        <v>12</v>
      </c>
      <c r="I3295" s="29" t="s">
        <v>31</v>
      </c>
      <c r="J3295" s="30">
        <v>3.0712999999999999</v>
      </c>
      <c r="K3295" s="30">
        <v>3.18</v>
      </c>
      <c r="L3295" s="30">
        <v>3.0918999999999999</v>
      </c>
      <c r="M3295" s="30">
        <v>2.0099999999999998</v>
      </c>
      <c r="N3295" s="84">
        <f>[1]!b_anal_modidura_cnbd(A3295,D3295-1,1)</f>
        <v>4.4478</v>
      </c>
      <c r="O3295" s="85">
        <f>[1]!b_anal_yield_cnbd(A3295,D3295-1,1)</f>
        <v>3.105</v>
      </c>
      <c r="P3295" s="86">
        <v>3.1143999999999998</v>
      </c>
      <c r="Q3295" s="87">
        <v>3.1</v>
      </c>
      <c r="R3295" s="88">
        <f t="shared" si="218"/>
        <v>0.93999999999998529</v>
      </c>
      <c r="S3295" s="88">
        <f t="shared" si="219"/>
        <v>1.4399999999999746</v>
      </c>
      <c r="U3295" s="1" t="str">
        <f>IF(I:I="国家开发银行","国开",IF(I:I="中国进出口银行","口行",IF(I:I="中国农业发展银行","农发","国债")))&amp;IF(G:G&lt;1,"0",G3295)</f>
        <v>国债5</v>
      </c>
    </row>
    <row r="3296" spans="1:21" ht="15.95" hidden="1" customHeight="1" x14ac:dyDescent="0.25">
      <c r="A3296" s="123" t="s">
        <v>6914</v>
      </c>
      <c r="B3296" s="35" t="s">
        <v>6914</v>
      </c>
      <c r="C3296" s="35" t="s">
        <v>6915</v>
      </c>
      <c r="D3296" s="39">
        <v>44175</v>
      </c>
      <c r="E3296" s="39">
        <v>44179</v>
      </c>
      <c r="F3296" s="40">
        <v>30</v>
      </c>
      <c r="G3296" s="30">
        <v>1</v>
      </c>
      <c r="H3296" s="29" t="s">
        <v>266</v>
      </c>
      <c r="I3296" s="29" t="s">
        <v>22</v>
      </c>
      <c r="J3296" s="30">
        <v>2.66</v>
      </c>
      <c r="K3296" s="30">
        <v>8.18</v>
      </c>
      <c r="L3296" s="30">
        <v>0</v>
      </c>
      <c r="M3296" s="30">
        <v>1</v>
      </c>
      <c r="N3296" s="84">
        <v>1</v>
      </c>
      <c r="O3296" s="85">
        <v>2.66</v>
      </c>
      <c r="P3296" s="86">
        <f>IF(U:U="国开1",0.09/N3296+J3296,IF(U:U="国开3",0.14/N3296+J3296,IF(U:U="国开5",0.24/N3296+J3296,IF(U:U="国开7",0.24/N3296+J3296,IF(U:U="国开10",0.29/N3296+J3296,IF(U:U="口行1",0.08/N3296+J3296,IF(U:U="口行2",0.08/N3296+J3296,IF(U:U="口行3",0.08/N3296+J3296,IF(U:U="口行5",0.13/N3296+J3296,IF(U:U="口行7",0.13/N3296+J3296,IF(U:U="口行10",0.18/N3296+J3296,IF(U:U="农发1",0.09/N3296+J3296,IF(U:U="农发2",0.09/N3296+J3296,IF(U:U="农发3",0.09/N3296+J3296,IF(U:U="农发5",0.14/N3296+J3296,IF(U:U="农发7",0.19/N3296+J3296,IF(U:U="农发10",0.19/N3296+J3296,IF(U:U="农发20",0.24/N3296+J3296,IF(U:U="国债1",0.05/N3296+J3296,IF(U:U="国债2",0.05/N3296+J3296,IF(U:U="国债3",0.05/N3296+J3296,IF(U:U="国开0",0,IF(U:U="农发0",0,IF(U:U="国债0",0,IF(U:U="口行0",0,0.1/N3296+J3296)))))))))))))))))))))))))</f>
        <v>2.74</v>
      </c>
      <c r="Q3296" s="87">
        <v>2.91</v>
      </c>
      <c r="R3296" s="88">
        <f t="shared" si="218"/>
        <v>8.0000000000000071</v>
      </c>
      <c r="S3296" s="88">
        <f t="shared" si="219"/>
        <v>-16.999999999999993</v>
      </c>
      <c r="U3296" s="1" t="str">
        <f>IF(I:I="国家开发银行","国开",IF(I:I="中国进出口银行","口行",IF(I:I="中国农业发展银行","农发","国债")))&amp;IF(G:G&lt;1,"0",G3296)</f>
        <v>口行1</v>
      </c>
    </row>
    <row r="3297" spans="1:21" ht="15.95" hidden="1" customHeight="1" x14ac:dyDescent="0.25">
      <c r="A3297" s="123" t="s">
        <v>6178</v>
      </c>
      <c r="B3297" s="35" t="s">
        <v>6916</v>
      </c>
      <c r="C3297" s="35" t="s">
        <v>6917</v>
      </c>
      <c r="D3297" s="39">
        <v>44175</v>
      </c>
      <c r="E3297" s="39">
        <v>44179</v>
      </c>
      <c r="F3297" s="40">
        <v>50</v>
      </c>
      <c r="G3297" s="30">
        <v>3</v>
      </c>
      <c r="H3297" s="29" t="s">
        <v>12</v>
      </c>
      <c r="I3297" s="29" t="s">
        <v>15</v>
      </c>
      <c r="J3297" s="30">
        <v>3.0478999999999998</v>
      </c>
      <c r="K3297" s="30">
        <v>4.88</v>
      </c>
      <c r="L3297" s="30">
        <v>0</v>
      </c>
      <c r="M3297" s="30">
        <v>1.02</v>
      </c>
      <c r="N3297" s="84">
        <f>[1]!b_anal_modidura_cnbd(A3297,D3297-1,1)</f>
        <v>2.4937</v>
      </c>
      <c r="O3297" s="85">
        <f>[1]!b_anal_yield_cnbd(A3297,D3297-1,1)</f>
        <v>3.2</v>
      </c>
      <c r="P3297" s="86">
        <f>IF(U:U="国开1",0.09/N3297+J3297,IF(U:U="国开3",0.14/N3297+J3297,IF(U:U="国开5",0.24/N3297+J3297,IF(U:U="国开7",0.24/N3297+J3297,IF(U:U="国开10",0.29/N3297+J3297,IF(U:U="口行1",0.08/N3297+J3297,IF(U:U="口行2",0.08/N3297+J3297,IF(U:U="口行3",0.08/N3297+J3297,IF(U:U="口行5",0.13/N3297+J3297,IF(U:U="口行7",0.13/N3297+J3297,IF(U:U="口行10",0.18/N3297+J3297,IF(U:U="农发1",0.09/N3297+J3297,IF(U:U="农发2",0.09/N3297+J3297,IF(U:U="农发3",0.09/N3297+J3297,IF(U:U="农发5",0.14/N3297+J3297,IF(U:U="农发7",0.19/N3297+J3297,IF(U:U="农发10",0.19/N3297+J3297,IF(U:U="农发20",0.24/N3297+J3297,IF(U:U="国债1",0.05/N3297+J3297,IF(U:U="国债2",0.05/N3297+J3297,IF(U:U="国债3",0.05/N3297+J3297,IF(U:U="国开0",0,IF(U:U="农发0",0,IF(U:U="国债0",0,IF(U:U="口行0",0,0.1/N3297+J3297)))))))))))))))))))))))))</f>
        <v>3.1040414765208322</v>
      </c>
      <c r="Q3297" s="87">
        <v>3.17</v>
      </c>
      <c r="R3297" s="88">
        <f t="shared" si="218"/>
        <v>-9.5958523479168001</v>
      </c>
      <c r="S3297" s="88">
        <f t="shared" si="219"/>
        <v>-6.5958523479167752</v>
      </c>
      <c r="U3297" s="1" t="str">
        <f>IF(I:I="国家开发银行","国开",IF(I:I="中国进出口银行","口行",IF(I:I="中国农业发展银行","农发","国债")))&amp;IF(G:G&lt;1,"0",G3297)</f>
        <v>国开3</v>
      </c>
    </row>
    <row r="3298" spans="1:21" ht="15.95" hidden="1" customHeight="1" x14ac:dyDescent="0.25">
      <c r="A3298" s="123" t="s">
        <v>6922</v>
      </c>
      <c r="B3298" s="35" t="s">
        <v>6918</v>
      </c>
      <c r="C3298" s="35" t="s">
        <v>6919</v>
      </c>
      <c r="D3298" s="39">
        <v>44175</v>
      </c>
      <c r="E3298" s="39">
        <v>44179</v>
      </c>
      <c r="F3298" s="40">
        <v>30</v>
      </c>
      <c r="G3298" s="30">
        <v>7</v>
      </c>
      <c r="H3298" s="29" t="s">
        <v>12</v>
      </c>
      <c r="I3298" s="29" t="s">
        <v>15</v>
      </c>
      <c r="J3298" s="30">
        <v>3.2808999999999999</v>
      </c>
      <c r="K3298" s="30">
        <v>6.25</v>
      </c>
      <c r="L3298" s="30">
        <v>0</v>
      </c>
      <c r="M3298" s="30">
        <v>1.52</v>
      </c>
      <c r="N3298" s="84">
        <f>[1]!b_anal_modidura_cnbd(A3298,D3298-1,1)</f>
        <v>4.3556999999999997</v>
      </c>
      <c r="O3298" s="85">
        <f>[1]!b_anal_yield_cnbd(A3298,D3298-1,1)</f>
        <v>3.4</v>
      </c>
      <c r="P3298" s="86">
        <f>IF(U:U="国开1",0.09/N3298+J3298,IF(U:U="国开3",0.14/N3298+J3298,IF(U:U="国开5",0.24/N3298+J3298,IF(U:U="国开7",0.24/N3298+J3298,IF(U:U="国开10",0.29/N3298+J3298,IF(U:U="口行1",0.08/N3298+J3298,IF(U:U="口行2",0.08/N3298+J3298,IF(U:U="口行3",0.08/N3298+J3298,IF(U:U="口行5",0.13/N3298+J3298,IF(U:U="口行7",0.13/N3298+J3298,IF(U:U="口行10",0.18/N3298+J3298,IF(U:U="农发1",0.09/N3298+J3298,IF(U:U="农发2",0.09/N3298+J3298,IF(U:U="农发3",0.09/N3298+J3298,IF(U:U="农发5",0.14/N3298+J3298,IF(U:U="农发7",0.19/N3298+J3298,IF(U:U="农发10",0.19/N3298+J3298,IF(U:U="农发20",0.24/N3298+J3298,IF(U:U="国债1",0.05/N3298+J3298,IF(U:U="国债2",0.05/N3298+J3298,IF(U:U="国债3",0.05/N3298+J3298,IF(U:U="国开0",0,IF(U:U="农发0",0,IF(U:U="国债0",0,IF(U:U="口行0",0,0.1/N3298+J3298)))))))))))))))))))))))))</f>
        <v>3.3360002135133273</v>
      </c>
      <c r="Q3298" s="87">
        <v>3.4</v>
      </c>
      <c r="R3298" s="88">
        <f t="shared" si="218"/>
        <v>-6.3999786486672594</v>
      </c>
      <c r="S3298" s="88">
        <f t="shared" si="219"/>
        <v>-6.3999786486672594</v>
      </c>
      <c r="U3298" s="1" t="str">
        <f>IF(I:I="国家开发银行","国开",IF(I:I="中国进出口银行","口行",IF(I:I="中国农业发展银行","农发","国债")))&amp;IF(G:G&lt;1,"0",G3298)</f>
        <v>国开7</v>
      </c>
    </row>
    <row r="3299" spans="1:21" ht="15.95" hidden="1" customHeight="1" x14ac:dyDescent="0.25">
      <c r="A3299" s="123" t="s">
        <v>6624</v>
      </c>
      <c r="B3299" s="35" t="s">
        <v>6920</v>
      </c>
      <c r="C3299" s="35" t="s">
        <v>6921</v>
      </c>
      <c r="D3299" s="39">
        <v>44175</v>
      </c>
      <c r="E3299" s="39">
        <v>44179</v>
      </c>
      <c r="F3299" s="40">
        <v>180</v>
      </c>
      <c r="G3299" s="30">
        <v>10</v>
      </c>
      <c r="H3299" s="29" t="s">
        <v>12</v>
      </c>
      <c r="I3299" s="29" t="s">
        <v>15</v>
      </c>
      <c r="J3299" s="30">
        <v>3.6496</v>
      </c>
      <c r="K3299" s="30">
        <v>3.08</v>
      </c>
      <c r="L3299" s="30">
        <v>0</v>
      </c>
      <c r="M3299" s="30">
        <v>8.14</v>
      </c>
      <c r="N3299" s="84">
        <f>[1]!b_anal_modidura_cnbd(A3299,D3299-1,1)</f>
        <v>8.1008999999999993</v>
      </c>
      <c r="O3299" s="85">
        <f>[1]!b_anal_yield_cnbd(A3299,D3299-1,1)</f>
        <v>3.7025000000000001</v>
      </c>
      <c r="P3299" s="86">
        <f>IF(U:U="国开1",0.09/N3299+J3299,IF(U:U="国开3",0.14/N3299+J3299,IF(U:U="国开5",0.24/N3299+J3299,IF(U:U="国开7",0.24/N3299+J3299,IF(U:U="国开10",0.29/N3299+J3299,IF(U:U="口行1",0.08/N3299+J3299,IF(U:U="口行2",0.08/N3299+J3299,IF(U:U="口行3",0.08/N3299+J3299,IF(U:U="口行5",0.13/N3299+J3299,IF(U:U="口行7",0.13/N3299+J3299,IF(U:U="口行10",0.18/N3299+J3299,IF(U:U="农发1",0.09/N3299+J3299,IF(U:U="农发2",0.09/N3299+J3299,IF(U:U="农发3",0.09/N3299+J3299,IF(U:U="农发5",0.14/N3299+J3299,IF(U:U="农发7",0.19/N3299+J3299,IF(U:U="农发10",0.19/N3299+J3299,IF(U:U="农发20",0.24/N3299+J3299,IF(U:U="国债1",0.05/N3299+J3299,IF(U:U="国债2",0.05/N3299+J3299,IF(U:U="国债3",0.05/N3299+J3299,IF(U:U="国开0",0,IF(U:U="农发0",0,IF(U:U="国债0",0,IF(U:U="口行0",0,0.1/N3299+J3299)))))))))))))))))))))))))</f>
        <v>3.6853984915256328</v>
      </c>
      <c r="Q3299" s="87">
        <v>3.69</v>
      </c>
      <c r="R3299" s="88">
        <f t="shared" si="218"/>
        <v>-1.7101508474367311</v>
      </c>
      <c r="S3299" s="88">
        <f t="shared" si="219"/>
        <v>-0.46015084743671331</v>
      </c>
      <c r="U3299" s="1" t="str">
        <f>IF(I:I="国家开发银行","国开",IF(I:I="中国进出口银行","口行",IF(I:I="中国农业发展银行","农发","国债")))&amp;IF(G:G&lt;1,"0",G3299)</f>
        <v>国开10</v>
      </c>
    </row>
    <row r="3300" spans="1:21" ht="15.95" hidden="1" customHeight="1" x14ac:dyDescent="0.25">
      <c r="A3300" s="123" t="s">
        <v>6661</v>
      </c>
      <c r="B3300" s="35" t="s">
        <v>6923</v>
      </c>
      <c r="C3300" s="35" t="s">
        <v>6924</v>
      </c>
      <c r="D3300" s="39">
        <v>44176</v>
      </c>
      <c r="E3300" s="39">
        <v>44179</v>
      </c>
      <c r="F3300" s="40">
        <v>45</v>
      </c>
      <c r="G3300" s="30">
        <v>5</v>
      </c>
      <c r="H3300" s="29" t="s">
        <v>12</v>
      </c>
      <c r="I3300" s="29" t="s">
        <v>22</v>
      </c>
      <c r="J3300" s="30">
        <v>3.3420999999999998</v>
      </c>
      <c r="K3300" s="30">
        <v>5.2</v>
      </c>
      <c r="L3300" s="30">
        <v>0</v>
      </c>
      <c r="M3300" s="30">
        <v>2.86</v>
      </c>
      <c r="N3300" s="84">
        <f>[1]!b_anal_modidura_cnbd(A3300,D3300-1,1)</f>
        <v>4.3992000000000004</v>
      </c>
      <c r="O3300" s="85">
        <f>[1]!b_anal_yield_cnbd(A3300,D3300-1,1)</f>
        <v>3.3849999999999998</v>
      </c>
      <c r="P3300" s="86">
        <f>IF(U:U="国开1",0.09/N3300+J3300,IF(U:U="国开3",0.14/N3300+J3300,IF(U:U="国开5",0.24/N3300+J3300,IF(U:U="国开7",0.24/N3300+J3300,IF(U:U="国开10",0.29/N3300+J3300,IF(U:U="口行1",0.08/N3300+J3300,IF(U:U="口行2",0.08/N3300+J3300,IF(U:U="口行3",0.08/N3300+J3300,IF(U:U="口行5",0.13/N3300+J3300,IF(U:U="口行7",0.13/N3300+J3300,IF(U:U="口行10",0.18/N3300+J3300,IF(U:U="农发1",0.09/N3300+J3300,IF(U:U="农发2",0.09/N3300+J3300,IF(U:U="农发3",0.09/N3300+J3300,IF(U:U="农发5",0.14/N3300+J3300,IF(U:U="农发7",0.19/N3300+J3300,IF(U:U="农发10",0.19/N3300+J3300,IF(U:U="农发20",0.24/N3300+J3300,IF(U:U="国债1",0.05/N3300+J3300,IF(U:U="国债2",0.05/N3300+J3300,IF(U:U="国债3",0.05/N3300+J3300,IF(U:U="国开0",0,IF(U:U="农发0",0,IF(U:U="国债0",0,IF(U:U="口行0",0,0.1/N3300+J3300)))))))))))))))))))))))))</f>
        <v>3.3716508274231676</v>
      </c>
      <c r="Q3300" s="87">
        <v>3.4</v>
      </c>
      <c r="R3300" s="88">
        <f t="shared" si="218"/>
        <v>-1.3349172576832213</v>
      </c>
      <c r="S3300" s="88">
        <f t="shared" si="219"/>
        <v>-2.8349172576832338</v>
      </c>
      <c r="U3300" s="1" t="str">
        <f>IF(I:I="国家开发银行","国开",IF(I:I="中国进出口银行","口行",IF(I:I="中国农业发展银行","农发","国债")))&amp;IF(G:G&lt;1,"0",G3300)</f>
        <v>口行5</v>
      </c>
    </row>
    <row r="3301" spans="1:21" ht="15.95" hidden="1" customHeight="1" x14ac:dyDescent="0.25">
      <c r="A3301" s="123" t="s">
        <v>6925</v>
      </c>
      <c r="B3301" s="35" t="s">
        <v>6925</v>
      </c>
      <c r="C3301" s="35" t="s">
        <v>6926</v>
      </c>
      <c r="D3301" s="39">
        <v>44176</v>
      </c>
      <c r="E3301" s="39">
        <v>44179</v>
      </c>
      <c r="F3301" s="40">
        <v>400</v>
      </c>
      <c r="G3301" s="30">
        <v>0.24929999999999999</v>
      </c>
      <c r="H3301" s="29" t="s">
        <v>30</v>
      </c>
      <c r="I3301" s="29" t="s">
        <v>31</v>
      </c>
      <c r="J3301" s="30">
        <v>2.69</v>
      </c>
      <c r="K3301" s="30">
        <v>2.81</v>
      </c>
      <c r="L3301" s="30">
        <v>2.7299000000000002</v>
      </c>
      <c r="M3301" s="30">
        <v>3.66</v>
      </c>
      <c r="N3301" s="84">
        <v>0.24929999999999999</v>
      </c>
      <c r="O3301" s="85">
        <v>2.7017000000000002</v>
      </c>
      <c r="P3301" s="86">
        <v>2.7299000000000002</v>
      </c>
      <c r="Q3301" s="87">
        <v>2.72</v>
      </c>
      <c r="R3301" s="88">
        <f t="shared" si="218"/>
        <v>2.8200000000000003</v>
      </c>
      <c r="S3301" s="88">
        <f t="shared" si="219"/>
        <v>0.99000000000000199</v>
      </c>
      <c r="U3301" s="1" t="str">
        <f>IF(I:I="国家开发银行","国开",IF(I:I="中国进出口银行","口行",IF(I:I="中国农业发展银行","农发","国债")))&amp;IF(G:G&lt;1,"0",G3301)</f>
        <v>国债0</v>
      </c>
    </row>
    <row r="3302" spans="1:21" ht="15.95" hidden="1" customHeight="1" x14ac:dyDescent="0.25">
      <c r="A3302" s="123" t="s">
        <v>6473</v>
      </c>
      <c r="B3302" s="35" t="s">
        <v>6927</v>
      </c>
      <c r="C3302" s="35" t="s">
        <v>6928</v>
      </c>
      <c r="D3302" s="39">
        <v>44176</v>
      </c>
      <c r="E3302" s="39">
        <v>44179</v>
      </c>
      <c r="F3302" s="40">
        <v>360</v>
      </c>
      <c r="G3302" s="30">
        <v>30</v>
      </c>
      <c r="H3302" s="29" t="s">
        <v>12</v>
      </c>
      <c r="I3302" s="29" t="s">
        <v>31</v>
      </c>
      <c r="J3302" s="30">
        <v>3.8243</v>
      </c>
      <c r="K3302" s="30">
        <v>2.94</v>
      </c>
      <c r="L3302" s="30">
        <v>0</v>
      </c>
      <c r="M3302" s="30">
        <v>1.82</v>
      </c>
      <c r="N3302" s="84">
        <f>[1]!b_anal_modidura_cnbd(A3302,D3302-1,1)</f>
        <v>17.5337</v>
      </c>
      <c r="O3302" s="85">
        <f>[1]!b_anal_yield_cnbd(A3302,D3302-1,1)</f>
        <v>3.8250000000000002</v>
      </c>
      <c r="P3302" s="86">
        <f>IF(U:U="国开1",0.09/N3302+J3302,IF(U:U="国开3",0.14/N3302+J3302,IF(U:U="国开5",0.24/N3302+J3302,IF(U:U="国开7",0.24/N3302+J3302,IF(U:U="国开10",0.29/N3302+J3302,IF(U:U="口行1",0.08/N3302+J3302,IF(U:U="口行2",0.08/N3302+J3302,IF(U:U="口行3",0.08/N3302+J3302,IF(U:U="口行5",0.13/N3302+J3302,IF(U:U="口行7",0.13/N3302+J3302,IF(U:U="口行10",0.18/N3302+J3302,IF(U:U="农发1",0.09/N3302+J3302,IF(U:U="农发2",0.09/N3302+J3302,IF(U:U="农发3",0.09/N3302+J3302,IF(U:U="农发5",0.14/N3302+J3302,IF(U:U="农发7",0.19/N3302+J3302,IF(U:U="农发10",0.19/N3302+J3302,IF(U:U="农发20",0.24/N3302+J3302,IF(U:U="国债1",0.05/N3302+J3302,IF(U:U="国债2",0.05/N3302+J3302,IF(U:U="国债3",0.05/N3302+J3302,IF(U:U="国开0",0,IF(U:U="农发0",0,IF(U:U="国债0",0,IF(U:U="口行0",0,0.1/N3302+J3302)))))))))))))))))))))))))</f>
        <v>3.8300033027826417</v>
      </c>
      <c r="Q3302" s="87">
        <v>3.8250000000000002</v>
      </c>
      <c r="R3302" s="88">
        <f t="shared" si="218"/>
        <v>0.50033027826414944</v>
      </c>
      <c r="S3302" s="88">
        <f t="shared" si="219"/>
        <v>0.50033027826414944</v>
      </c>
      <c r="U3302" s="1" t="str">
        <f>IF(I:I="国家开发银行","国开",IF(I:I="中国进出口银行","口行",IF(I:I="中国农业发展银行","农发","国债")))&amp;IF(G:G&lt;1,"0",G3302)</f>
        <v>国债30</v>
      </c>
    </row>
    <row r="3303" spans="1:21" ht="15.95" hidden="1" customHeight="1" x14ac:dyDescent="0.25">
      <c r="A3303" s="123" t="s">
        <v>6821</v>
      </c>
      <c r="B3303" s="35" t="s">
        <v>6929</v>
      </c>
      <c r="C3303" s="35" t="s">
        <v>6930</v>
      </c>
      <c r="D3303" s="39">
        <v>44181</v>
      </c>
      <c r="E3303" s="39">
        <v>44182</v>
      </c>
      <c r="F3303" s="40">
        <v>610</v>
      </c>
      <c r="G3303" s="30">
        <v>1</v>
      </c>
      <c r="H3303" s="29" t="s">
        <v>266</v>
      </c>
      <c r="I3303" s="29" t="s">
        <v>31</v>
      </c>
      <c r="J3303" s="30">
        <v>2.7174</v>
      </c>
      <c r="K3303" s="30">
        <v>3.49</v>
      </c>
      <c r="L3303" s="30">
        <v>2.7414000000000001</v>
      </c>
      <c r="M3303" s="30">
        <v>1.17</v>
      </c>
      <c r="N3303" s="84">
        <f>[1]!b_anal_modidura_cnbd(A3303,D3303-1,1)</f>
        <v>0.90549999999999997</v>
      </c>
      <c r="O3303" s="85">
        <f>[1]!b_anal_yield_cnbd(A3303,D3303-1,1)</f>
        <v>2.7658999999999998</v>
      </c>
      <c r="P3303" s="86">
        <v>2.7414000000000001</v>
      </c>
      <c r="Q3303" s="87">
        <v>2.73</v>
      </c>
      <c r="R3303" s="88">
        <f t="shared" si="218"/>
        <v>-2.4499999999999744</v>
      </c>
      <c r="S3303" s="88">
        <f t="shared" si="219"/>
        <v>1.1400000000000077</v>
      </c>
      <c r="U3303" s="1" t="str">
        <f>IF(I:I="国家开发银行","国开",IF(I:I="中国进出口银行","口行",IF(I:I="中国农业发展银行","农发","国债")))&amp;IF(G:G&lt;1,"0",G3303)</f>
        <v>国债1</v>
      </c>
    </row>
    <row r="3304" spans="1:21" ht="15.95" hidden="1" customHeight="1" x14ac:dyDescent="0.25">
      <c r="A3304" s="123" t="s">
        <v>6823</v>
      </c>
      <c r="B3304" s="35" t="s">
        <v>6931</v>
      </c>
      <c r="C3304" s="35" t="s">
        <v>6932</v>
      </c>
      <c r="D3304" s="39">
        <v>44181</v>
      </c>
      <c r="E3304" s="39">
        <v>44182</v>
      </c>
      <c r="F3304" s="40">
        <v>650</v>
      </c>
      <c r="G3304" s="30">
        <v>10</v>
      </c>
      <c r="H3304" s="29" t="s">
        <v>12</v>
      </c>
      <c r="I3304" s="29" t="s">
        <v>31</v>
      </c>
      <c r="J3304" s="30">
        <v>3.2517</v>
      </c>
      <c r="K3304" s="30">
        <v>3.3</v>
      </c>
      <c r="L3304" s="30">
        <v>3.2736999999999998</v>
      </c>
      <c r="M3304" s="30">
        <v>1.36</v>
      </c>
      <c r="N3304" s="84">
        <f>[1]!b_anal_modidura_cnbd(A3304,D3304-1,1)</f>
        <v>8.3995999999999995</v>
      </c>
      <c r="O3304" s="85">
        <f>[1]!b_anal_yield_cnbd(A3304,D3304-1,1)</f>
        <v>3.2774999999999999</v>
      </c>
      <c r="P3304" s="86">
        <v>3.2856000000000001</v>
      </c>
      <c r="Q3304" s="87">
        <v>3.28</v>
      </c>
      <c r="R3304" s="88">
        <f t="shared" si="218"/>
        <v>0.81000000000002181</v>
      </c>
      <c r="S3304" s="88">
        <f t="shared" si="219"/>
        <v>0.56000000000002714</v>
      </c>
      <c r="U3304" s="1" t="str">
        <f>IF(I:I="国家开发银行","国开",IF(I:I="中国进出口银行","口行",IF(I:I="中国农业发展银行","农发","国债")))&amp;IF(G:G&lt;1,"0",G3304)</f>
        <v>国债10</v>
      </c>
    </row>
    <row r="3305" spans="1:21" ht="15.95" hidden="1" customHeight="1" x14ac:dyDescent="0.25">
      <c r="A3305" s="123" t="s">
        <v>6888</v>
      </c>
      <c r="B3305" s="35" t="s">
        <v>6933</v>
      </c>
      <c r="C3305" s="35" t="s">
        <v>6934</v>
      </c>
      <c r="D3305" s="39">
        <v>44182</v>
      </c>
      <c r="E3305" s="39">
        <v>44186</v>
      </c>
      <c r="F3305" s="40">
        <v>50</v>
      </c>
      <c r="G3305" s="30">
        <v>0.96709999999999996</v>
      </c>
      <c r="H3305" s="29" t="s">
        <v>12</v>
      </c>
      <c r="I3305" s="29" t="s">
        <v>22</v>
      </c>
      <c r="J3305" s="30">
        <v>2.6225999999999998</v>
      </c>
      <c r="K3305" s="30">
        <v>4.95</v>
      </c>
      <c r="L3305" s="30">
        <v>0</v>
      </c>
      <c r="M3305" s="30">
        <v>1.28</v>
      </c>
      <c r="N3305" s="84">
        <f>[1]!b_anal_modidura_cnbd(A3305,D3305-1,1)</f>
        <v>0.94689999999999996</v>
      </c>
      <c r="O3305" s="85">
        <f>[1]!b_anal_yield_cnbd(A3305,D3305-1,1)</f>
        <v>2.7932000000000001</v>
      </c>
      <c r="P3305" s="86">
        <v>2.7078000000000002</v>
      </c>
      <c r="Q3305" s="87">
        <v>2.76</v>
      </c>
      <c r="R3305" s="88">
        <f t="shared" si="218"/>
        <v>-8.539999999999992</v>
      </c>
      <c r="S3305" s="88">
        <f t="shared" si="219"/>
        <v>-5.219999999999958</v>
      </c>
      <c r="U3305" s="1" t="str">
        <f>IF(I:I="国家开发银行","国开",IF(I:I="中国进出口银行","口行",IF(I:I="中国农业发展银行","农发","国债")))&amp;IF(G:G&lt;1,"0",G3305)</f>
        <v>口行0</v>
      </c>
    </row>
    <row r="3306" spans="1:21" ht="15.95" hidden="1" customHeight="1" x14ac:dyDescent="0.25">
      <c r="A3306" s="123" t="s">
        <v>6661</v>
      </c>
      <c r="B3306" s="35" t="s">
        <v>6935</v>
      </c>
      <c r="C3306" s="35" t="s">
        <v>6936</v>
      </c>
      <c r="D3306" s="39">
        <v>44182</v>
      </c>
      <c r="E3306" s="39">
        <v>44186</v>
      </c>
      <c r="F3306" s="40">
        <v>50</v>
      </c>
      <c r="G3306" s="30">
        <v>5</v>
      </c>
      <c r="H3306" s="29" t="s">
        <v>12</v>
      </c>
      <c r="I3306" s="29" t="s">
        <v>22</v>
      </c>
      <c r="J3306" s="30">
        <v>3.3292999999999999</v>
      </c>
      <c r="K3306" s="30">
        <v>4.7</v>
      </c>
      <c r="L3306" s="30">
        <v>0</v>
      </c>
      <c r="M3306" s="30">
        <v>11.42</v>
      </c>
      <c r="N3306" s="84">
        <f>[1]!b_anal_modidura_cnbd(A3306,D3306-1,1)</f>
        <v>4.3840000000000003</v>
      </c>
      <c r="O3306" s="85">
        <f>[1]!b_anal_yield_cnbd(A3306,D3306-1,1)</f>
        <v>3.37</v>
      </c>
      <c r="P3306" s="86">
        <f>IF(U:U="国开1",0.09/N3306+J3306,IF(U:U="国开3",0.14/N3306+J3306,IF(U:U="国开5",0.24/N3306+J3306,IF(U:U="国开7",0.24/N3306+J3306,IF(U:U="国开10",0.29/N3306+J3306,IF(U:U="口行1",0.08/N3306+J3306,IF(U:U="口行2",0.08/N3306+J3306,IF(U:U="口行3",0.08/N3306+J3306,IF(U:U="口行5",0.13/N3306+J3306,IF(U:U="口行7",0.13/N3306+J3306,IF(U:U="口行10",0.18/N3306+J3306,IF(U:U="农发1",0.09/N3306+J3306,IF(U:U="农发2",0.09/N3306+J3306,IF(U:U="农发3",0.09/N3306+J3306,IF(U:U="农发5",0.14/N3306+J3306,IF(U:U="农发7",0.19/N3306+J3306,IF(U:U="农发10",0.19/N3306+J3306,IF(U:U="农发20",0.24/N3306+J3306,IF(U:U="国债1",0.05/N3306+J3306,IF(U:U="国债2",0.05/N3306+J3306,IF(U:U="国债3",0.05/N3306+J3306,IF(U:U="国开0",0,IF(U:U="农发0",0,IF(U:U="国债0",0,IF(U:U="口行0",0,0.1/N3306+J3306)))))))))))))))))))))))))</f>
        <v>3.3589532846715326</v>
      </c>
      <c r="Q3306" s="87">
        <v>3.37</v>
      </c>
      <c r="R3306" s="88">
        <f t="shared" si="218"/>
        <v>-1.104671532846746</v>
      </c>
      <c r="S3306" s="88">
        <f t="shared" si="219"/>
        <v>-1.104671532846746</v>
      </c>
      <c r="U3306" s="1" t="str">
        <f>IF(I:I="国家开发银行","国开",IF(I:I="中国进出口银行","口行",IF(I:I="中国农业发展银行","农发","国债")))&amp;IF(G:G&lt;1,"0",G3306)</f>
        <v>口行5</v>
      </c>
    </row>
    <row r="3307" spans="1:21" ht="15.95" hidden="1" customHeight="1" x14ac:dyDescent="0.25">
      <c r="A3307" s="123" t="s">
        <v>6937</v>
      </c>
      <c r="B3307" s="35" t="s">
        <v>6937</v>
      </c>
      <c r="C3307" s="35" t="s">
        <v>6938</v>
      </c>
      <c r="D3307" s="39">
        <v>44183</v>
      </c>
      <c r="E3307" s="39">
        <v>44186</v>
      </c>
      <c r="F3307" s="40">
        <v>500</v>
      </c>
      <c r="G3307" s="30">
        <v>0.24929999999999999</v>
      </c>
      <c r="H3307" s="29" t="s">
        <v>30</v>
      </c>
      <c r="I3307" s="29" t="s">
        <v>31</v>
      </c>
      <c r="J3307" s="30">
        <v>2.5478000000000001</v>
      </c>
      <c r="K3307" s="30">
        <v>3.22</v>
      </c>
      <c r="L3307" s="30">
        <v>2.6160999999999999</v>
      </c>
      <c r="M3307" s="30">
        <v>40.18</v>
      </c>
      <c r="N3307" s="84">
        <v>0.24929999999999999</v>
      </c>
      <c r="O3307" s="85">
        <v>2.6</v>
      </c>
      <c r="P3307" s="86">
        <v>2.6160999999999999</v>
      </c>
      <c r="Q3307" s="87">
        <v>2.6</v>
      </c>
      <c r="R3307" s="88">
        <f t="shared" si="218"/>
        <v>1.6099999999999781</v>
      </c>
      <c r="S3307" s="88">
        <f t="shared" si="219"/>
        <v>1.6099999999999781</v>
      </c>
      <c r="U3307" s="1" t="str">
        <f>IF(I:I="国家开发银行","国开",IF(I:I="中国进出口银行","口行",IF(I:I="中国农业发展银行","农发","国债")))&amp;IF(G:G&lt;1,"0",G3307)</f>
        <v>国债0</v>
      </c>
    </row>
    <row r="3308" spans="1:21" ht="15.95" hidden="1" customHeight="1" x14ac:dyDescent="0.25">
      <c r="A3308" s="123" t="s">
        <v>781</v>
      </c>
      <c r="B3308" s="35" t="s">
        <v>6939</v>
      </c>
      <c r="C3308" s="35" t="s">
        <v>6940</v>
      </c>
      <c r="D3308" s="39">
        <v>44183</v>
      </c>
      <c r="E3308" s="39">
        <v>44186</v>
      </c>
      <c r="F3308" s="40">
        <v>360</v>
      </c>
      <c r="G3308" s="30">
        <v>50</v>
      </c>
      <c r="H3308" s="29" t="s">
        <v>12</v>
      </c>
      <c r="I3308" s="29" t="s">
        <v>31</v>
      </c>
      <c r="J3308" s="30">
        <v>3.9034</v>
      </c>
      <c r="K3308" s="30">
        <v>2.72</v>
      </c>
      <c r="L3308" s="30">
        <v>0</v>
      </c>
      <c r="M3308" s="30">
        <v>1.17</v>
      </c>
      <c r="N3308" s="84">
        <f>[1]!b_anal_modidura_cnbd(A3308,D3308-1,1)</f>
        <v>21.878499999999999</v>
      </c>
      <c r="O3308" s="85">
        <f>[1]!b_anal_yield_cnbd(A3308,D3308-1,1)</f>
        <v>3.9325999999999999</v>
      </c>
      <c r="P3308" s="86">
        <f>IF(U:U="国开1",0.09/N3308+J3308,IF(U:U="国开3",0.14/N3308+J3308,IF(U:U="国开5",0.24/N3308+J3308,IF(U:U="国开7",0.24/N3308+J3308,IF(U:U="国开10",0.29/N3308+J3308,IF(U:U="口行1",0.08/N3308+J3308,IF(U:U="口行2",0.08/N3308+J3308,IF(U:U="口行3",0.08/N3308+J3308,IF(U:U="口行5",0.13/N3308+J3308,IF(U:U="口行7",0.13/N3308+J3308,IF(U:U="口行10",0.18/N3308+J3308,IF(U:U="农发1",0.09/N3308+J3308,IF(U:U="农发2",0.09/N3308+J3308,IF(U:U="农发3",0.09/N3308+J3308,IF(U:U="农发5",0.14/N3308+J3308,IF(U:U="农发7",0.19/N3308+J3308,IF(U:U="农发10",0.19/N3308+J3308,IF(U:U="农发20",0.24/N3308+J3308,IF(U:U="国债1",0.05/N3308+J3308,IF(U:U="国债2",0.05/N3308+J3308,IF(U:U="国债3",0.05/N3308+J3308,IF(U:U="国开0",0,IF(U:U="农发0",0,IF(U:U="国债0",0,IF(U:U="口行0",0,0.1/N3308+J3308)))))))))))))))))))))))))</f>
        <v>3.9079706972598669</v>
      </c>
      <c r="Q3308" s="87">
        <v>3.9375</v>
      </c>
      <c r="R3308" s="88">
        <f t="shared" si="218"/>
        <v>-2.4629302740132974</v>
      </c>
      <c r="S3308" s="88">
        <f t="shared" si="219"/>
        <v>-2.9529302740133101</v>
      </c>
      <c r="U3308" s="1" t="str">
        <f>IF(I:I="国家开发银行","国开",IF(I:I="中国进出口银行","口行",IF(I:I="中国农业发展银行","农发","国债")))&amp;IF(G:G&lt;1,"0",G3308)</f>
        <v>国债50</v>
      </c>
    </row>
    <row r="3309" spans="1:21" ht="15.95" hidden="1" customHeight="1" x14ac:dyDescent="0.25">
      <c r="A3309" s="123" t="s">
        <v>6657</v>
      </c>
      <c r="B3309" s="35" t="s">
        <v>6941</v>
      </c>
      <c r="C3309" s="35" t="s">
        <v>6942</v>
      </c>
      <c r="D3309" s="39">
        <v>44186</v>
      </c>
      <c r="E3309" s="39">
        <v>44188</v>
      </c>
      <c r="F3309" s="40">
        <v>60</v>
      </c>
      <c r="G3309" s="30">
        <v>10</v>
      </c>
      <c r="H3309" s="29" t="s">
        <v>12</v>
      </c>
      <c r="I3309" s="29" t="s">
        <v>41</v>
      </c>
      <c r="J3309" s="30">
        <v>3.6675</v>
      </c>
      <c r="K3309" s="30">
        <v>5.4</v>
      </c>
      <c r="L3309" s="30">
        <v>0</v>
      </c>
      <c r="M3309" s="30">
        <v>2.27</v>
      </c>
      <c r="N3309" s="84">
        <f>[1]!b_anal_modidura_cnbd(A3309,D3309-3,1)</f>
        <v>8.0668000000000006</v>
      </c>
      <c r="O3309" s="85">
        <f>[1]!b_anal_yield_cnbd(A3309,D3309-3,1)</f>
        <v>3.72</v>
      </c>
      <c r="P3309" s="86">
        <f>IF(U:U="国开1",0.09/N3309+J3309,IF(U:U="国开3",0.14/N3309+J3309,IF(U:U="国开5",0.24/N3309+J3309,IF(U:U="国开7",0.24/N3309+J3309,IF(U:U="国开10",0.29/N3309+J3309,IF(U:U="口行1",0.08/N3309+J3309,IF(U:U="口行2",0.08/N3309+J3309,IF(U:U="口行3",0.08/N3309+J3309,IF(U:U="口行5",0.13/N3309+J3309,IF(U:U="口行7",0.13/N3309+J3309,IF(U:U="口行10",0.18/N3309+J3309,IF(U:U="农发1",0.09/N3309+J3309,IF(U:U="农发2",0.09/N3309+J3309,IF(U:U="农发3",0.09/N3309+J3309,IF(U:U="农发5",0.14/N3309+J3309,IF(U:U="农发7",0.19/N3309+J3309,IF(U:U="农发10",0.19/N3309+J3309,IF(U:U="农发20",0.24/N3309+J3309,IF(U:U="国债1",0.05/N3309+J3309,IF(U:U="国债2",0.05/N3309+J3309,IF(U:U="国债3",0.05/N3309+J3309,IF(U:U="国开0",0,IF(U:U="农发0",0,IF(U:U="国债0",0,IF(U:U="口行0",0,0.1/N3309+J3309)))))))))))))))))))))))))</f>
        <v>3.6910533296970298</v>
      </c>
      <c r="Q3309" s="87">
        <v>3.6949999999999998</v>
      </c>
      <c r="R3309" s="88">
        <f t="shared" si="218"/>
        <v>-2.8946670302970379</v>
      </c>
      <c r="S3309" s="88">
        <f t="shared" si="219"/>
        <v>-0.39466703029700234</v>
      </c>
      <c r="U3309" s="1" t="str">
        <f>IF(I:I="国家开发银行","国开",IF(I:I="中国进出口银行","口行",IF(I:I="中国农业发展银行","农发","国债")))&amp;IF(G:G&lt;1,"0",G3309)</f>
        <v>农发10</v>
      </c>
    </row>
    <row r="3310" spans="1:21" ht="15.95" hidden="1" customHeight="1" x14ac:dyDescent="0.25">
      <c r="A3310" s="123" t="s">
        <v>6910</v>
      </c>
      <c r="B3310" s="35" t="s">
        <v>6943</v>
      </c>
      <c r="C3310" s="35" t="s">
        <v>6944</v>
      </c>
      <c r="D3310" s="39">
        <v>44188</v>
      </c>
      <c r="E3310" s="39">
        <v>44189</v>
      </c>
      <c r="F3310" s="40">
        <v>500</v>
      </c>
      <c r="G3310" s="30">
        <v>2</v>
      </c>
      <c r="H3310" s="29" t="s">
        <v>12</v>
      </c>
      <c r="I3310" s="29" t="s">
        <v>31</v>
      </c>
      <c r="J3310" s="30">
        <v>2.7183000000000002</v>
      </c>
      <c r="K3310" s="30">
        <v>5.4</v>
      </c>
      <c r="L3310" s="30">
        <v>2.7606999999999999</v>
      </c>
      <c r="M3310" s="30">
        <v>2.0499999999999998</v>
      </c>
      <c r="N3310" s="84">
        <f>[1]!b_anal_modidura_cnbd(A3310,D3310-1,1)</f>
        <v>1.8856999999999999</v>
      </c>
      <c r="O3310" s="85">
        <f>[1]!b_anal_yield_cnbd(A3310,D3310-1,1)</f>
        <v>2.8102</v>
      </c>
      <c r="P3310" s="86">
        <v>2.7871999999999999</v>
      </c>
      <c r="Q3310" s="87">
        <v>2.79</v>
      </c>
      <c r="R3310" s="88">
        <f t="shared" si="218"/>
        <v>-2.3000000000000131</v>
      </c>
      <c r="S3310" s="88">
        <f t="shared" si="219"/>
        <v>-0.28000000000001357</v>
      </c>
      <c r="U3310" s="1" t="str">
        <f>IF(I:I="国家开发银行","国开",IF(I:I="中国进出口银行","口行",IF(I:I="中国农业发展银行","农发","国债")))&amp;IF(G:G&lt;1,"0",G3310)</f>
        <v>国债2</v>
      </c>
    </row>
    <row r="3311" spans="1:21" ht="15.95" hidden="1" customHeight="1" x14ac:dyDescent="0.25">
      <c r="A3311" s="123" t="s">
        <v>6661</v>
      </c>
      <c r="B3311" s="35" t="s">
        <v>6945</v>
      </c>
      <c r="C3311" s="35" t="s">
        <v>6946</v>
      </c>
      <c r="D3311" s="39">
        <v>44189</v>
      </c>
      <c r="E3311" s="39">
        <v>44190</v>
      </c>
      <c r="F3311" s="40">
        <v>54.1</v>
      </c>
      <c r="G3311" s="30">
        <v>5</v>
      </c>
      <c r="H3311" s="29" t="s">
        <v>12</v>
      </c>
      <c r="I3311" s="29" t="s">
        <v>22</v>
      </c>
      <c r="J3311" s="30">
        <v>3.2650999999999999</v>
      </c>
      <c r="K3311" s="30">
        <v>4.51</v>
      </c>
      <c r="L3311" s="30">
        <v>0</v>
      </c>
      <c r="M3311" s="30">
        <v>2.2400000000000002</v>
      </c>
      <c r="N3311" s="84">
        <f>[1]!b_anal_modidura_cnbd(A3311,D3311-1,1)</f>
        <v>4.3689999999999998</v>
      </c>
      <c r="O3311" s="85">
        <f>[1]!b_anal_yield_cnbd(A3311,D3311-1,1)</f>
        <v>3.3</v>
      </c>
      <c r="P3311" s="86">
        <f>IF(U:U="国开1",0.09/N3311+J3311,IF(U:U="国开3",0.14/N3311+J3311,IF(U:U="国开5",0.24/N3311+J3311,IF(U:U="国开7",0.24/N3311+J3311,IF(U:U="国开10",0.29/N3311+J3311,IF(U:U="口行1",0.08/N3311+J3311,IF(U:U="口行2",0.08/N3311+J3311,IF(U:U="口行3",0.08/N3311+J3311,IF(U:U="口行5",0.13/N3311+J3311,IF(U:U="口行7",0.13/N3311+J3311,IF(U:U="口行10",0.18/N3311+J3311,IF(U:U="农发1",0.09/N3311+J3311,IF(U:U="农发2",0.09/N3311+J3311,IF(U:U="农发3",0.09/N3311+J3311,IF(U:U="农发5",0.14/N3311+J3311,IF(U:U="农发7",0.19/N3311+J3311,IF(U:U="农发10",0.19/N3311+J3311,IF(U:U="农发20",0.24/N3311+J3311,IF(U:U="国债1",0.05/N3311+J3311,IF(U:U="国债2",0.05/N3311+J3311,IF(U:U="国债3",0.05/N3311+J3311,IF(U:U="国开0",0,IF(U:U="农发0",0,IF(U:U="国债0",0,IF(U:U="口行0",0,0.1/N3311+J3311)))))))))))))))))))))))))</f>
        <v>3.2948550926985578</v>
      </c>
      <c r="Q3311" s="87">
        <v>3.2974999999999999</v>
      </c>
      <c r="R3311" s="88">
        <f t="shared" si="218"/>
        <v>-0.51449073014420144</v>
      </c>
      <c r="S3311" s="88">
        <f t="shared" si="219"/>
        <v>-0.26449073014420676</v>
      </c>
      <c r="U3311" s="1" t="str">
        <f>IF(I:I="国家开发银行","国开",IF(I:I="中国进出口银行","口行",IF(I:I="中国农业发展银行","农发","国债")))&amp;IF(G:G&lt;1,"0",G3311)</f>
        <v>口行5</v>
      </c>
    </row>
    <row r="3312" spans="1:21" ht="15.95" hidden="1" customHeight="1" x14ac:dyDescent="0.25">
      <c r="A3312" s="123" t="s">
        <v>6796</v>
      </c>
      <c r="B3312" s="35" t="s">
        <v>6947</v>
      </c>
      <c r="C3312" s="35" t="s">
        <v>6948</v>
      </c>
      <c r="D3312" s="39">
        <v>44189</v>
      </c>
      <c r="E3312" s="39">
        <v>44190</v>
      </c>
      <c r="F3312" s="40">
        <v>40</v>
      </c>
      <c r="G3312" s="30">
        <v>10</v>
      </c>
      <c r="H3312" s="29" t="s">
        <v>12</v>
      </c>
      <c r="I3312" s="29" t="s">
        <v>22</v>
      </c>
      <c r="J3312" s="30">
        <v>3.6524000000000001</v>
      </c>
      <c r="K3312" s="30">
        <v>4.01</v>
      </c>
      <c r="L3312" s="30">
        <v>0</v>
      </c>
      <c r="M3312" s="30">
        <v>1.8</v>
      </c>
      <c r="N3312" s="84">
        <f>[1]!b_anal_modidura_cnbd(A3312,D3312-1,1)</f>
        <v>8.1288</v>
      </c>
      <c r="O3312" s="85">
        <f>[1]!b_anal_yield_cnbd(A3312,D3312-1,1)</f>
        <v>3.6745999999999999</v>
      </c>
      <c r="P3312" s="86">
        <f>IF(U:U="国开1",0.09/N3312+J3312,IF(U:U="国开3",0.14/N3312+J3312,IF(U:U="国开5",0.24/N3312+J3312,IF(U:U="国开7",0.24/N3312+J3312,IF(U:U="国开10",0.29/N3312+J3312,IF(U:U="口行1",0.08/N3312+J3312,IF(U:U="口行2",0.08/N3312+J3312,IF(U:U="口行3",0.08/N3312+J3312,IF(U:U="口行5",0.13/N3312+J3312,IF(U:U="口行7",0.13/N3312+J3312,IF(U:U="口行10",0.18/N3312+J3312,IF(U:U="农发1",0.09/N3312+J3312,IF(U:U="农发2",0.09/N3312+J3312,IF(U:U="农发3",0.09/N3312+J3312,IF(U:U="农发5",0.14/N3312+J3312,IF(U:U="农发7",0.19/N3312+J3312,IF(U:U="农发10",0.19/N3312+J3312,IF(U:U="农发20",0.24/N3312+J3312,IF(U:U="国债1",0.05/N3312+J3312,IF(U:U="国债2",0.05/N3312+J3312,IF(U:U="国债3",0.05/N3312+J3312,IF(U:U="国开0",0,IF(U:U="农发0",0,IF(U:U="国债0",0,IF(U:U="口行0",0,0.1/N3312+J3312)))))))))))))))))))))))))</f>
        <v>3.6745434898139946</v>
      </c>
      <c r="Q3312" s="87">
        <v>3.6825000000000001</v>
      </c>
      <c r="R3312" s="88">
        <f t="shared" si="218"/>
        <v>-5.6510186005276353E-3</v>
      </c>
      <c r="S3312" s="88">
        <f t="shared" si="219"/>
        <v>-0.79565101860055165</v>
      </c>
      <c r="U3312" s="1" t="str">
        <f>IF(I:I="国家开发银行","国开",IF(I:I="中国进出口银行","口行",IF(I:I="中国农业发展银行","农发","国债")))&amp;IF(G:G&lt;1,"0",G3312)</f>
        <v>口行10</v>
      </c>
    </row>
    <row r="3313" spans="1:21" ht="15.95" hidden="1" customHeight="1" x14ac:dyDescent="0.25">
      <c r="A3313" s="123" t="s">
        <v>6949</v>
      </c>
      <c r="B3313" s="35" t="s">
        <v>6950</v>
      </c>
      <c r="C3313" s="35" t="s">
        <v>6951</v>
      </c>
      <c r="D3313" s="39">
        <v>44190</v>
      </c>
      <c r="E3313" s="39">
        <v>44193</v>
      </c>
      <c r="F3313" s="40">
        <v>500</v>
      </c>
      <c r="G3313" s="30">
        <v>0.24929999999999999</v>
      </c>
      <c r="H3313" s="29" t="s">
        <v>30</v>
      </c>
      <c r="I3313" s="29" t="s">
        <v>31</v>
      </c>
      <c r="J3313" s="30">
        <v>2.4218999999999999</v>
      </c>
      <c r="K3313" s="30">
        <v>2.2599999999999998</v>
      </c>
      <c r="L3313" s="30">
        <v>2.4780000000000002</v>
      </c>
      <c r="M3313" s="30">
        <v>3.55</v>
      </c>
      <c r="N3313" s="84">
        <v>0.24929999999999999</v>
      </c>
      <c r="O3313" s="85">
        <v>2.4805999999999999</v>
      </c>
      <c r="P3313" s="86">
        <v>2.4780000000000002</v>
      </c>
      <c r="Q3313" s="87">
        <v>2.46</v>
      </c>
      <c r="R3313" s="88">
        <f t="shared" si="218"/>
        <v>-0.25999999999997137</v>
      </c>
      <c r="S3313" s="88">
        <f t="shared" si="219"/>
        <v>1.8000000000000238</v>
      </c>
      <c r="U3313" s="1" t="str">
        <f>IF(I:I="国家开发银行","国开",IF(I:I="中国进出口银行","口行",IF(I:I="中国农业发展银行","农发","国债")))&amp;IF(G:G&lt;1,"0",G3313)</f>
        <v>国债0</v>
      </c>
    </row>
    <row r="3314" spans="1:21" ht="15.95" hidden="1" customHeight="1" x14ac:dyDescent="0.25">
      <c r="A3314" s="123" t="s">
        <v>6950</v>
      </c>
      <c r="B3314" s="35" t="s">
        <v>6952</v>
      </c>
      <c r="C3314" s="35" t="s">
        <v>6953</v>
      </c>
      <c r="D3314" s="39">
        <v>44190</v>
      </c>
      <c r="E3314" s="39">
        <v>44193</v>
      </c>
      <c r="F3314" s="40">
        <v>300</v>
      </c>
      <c r="G3314" s="30">
        <v>0.49859999999999999</v>
      </c>
      <c r="H3314" s="29" t="s">
        <v>38</v>
      </c>
      <c r="I3314" s="29" t="s">
        <v>31</v>
      </c>
      <c r="J3314" s="30">
        <v>2.4992999999999999</v>
      </c>
      <c r="K3314" s="30">
        <v>2.94</v>
      </c>
      <c r="L3314" s="30">
        <v>2.5695000000000001</v>
      </c>
      <c r="M3314" s="30">
        <v>2.42</v>
      </c>
      <c r="N3314" s="84">
        <v>0.49859999999999999</v>
      </c>
      <c r="O3314" s="85">
        <v>2.5670000000000002</v>
      </c>
      <c r="P3314" s="86">
        <v>2.5695000000000001</v>
      </c>
      <c r="Q3314" s="87">
        <v>2.5499999999999998</v>
      </c>
      <c r="R3314" s="88">
        <f t="shared" si="218"/>
        <v>0.24999999999999467</v>
      </c>
      <c r="S3314" s="88">
        <f t="shared" si="219"/>
        <v>1.9500000000000295</v>
      </c>
      <c r="U3314" s="1" t="str">
        <f>IF(I:I="国家开发银行","国开",IF(I:I="中国进出口银行","口行",IF(I:I="中国农业发展银行","农发","国债")))&amp;IF(G:G&lt;1,"0",G3314)</f>
        <v>国债0</v>
      </c>
    </row>
    <row r="3315" spans="1:21" ht="15.95" hidden="1" customHeight="1" x14ac:dyDescent="0.25">
      <c r="A3315" s="123" t="s">
        <v>6171</v>
      </c>
      <c r="B3315" s="35" t="s">
        <v>6954</v>
      </c>
      <c r="C3315" s="35" t="s">
        <v>6955</v>
      </c>
      <c r="D3315" s="39">
        <v>44200</v>
      </c>
      <c r="E3315" s="39">
        <v>44202</v>
      </c>
      <c r="F3315" s="40">
        <v>60</v>
      </c>
      <c r="G3315" s="30">
        <v>3</v>
      </c>
      <c r="H3315" s="29" t="s">
        <v>12</v>
      </c>
      <c r="I3315" s="29" t="s">
        <v>41</v>
      </c>
      <c r="J3315" s="30">
        <v>2.9967000000000001</v>
      </c>
      <c r="K3315" s="30">
        <v>4.74</v>
      </c>
      <c r="L3315" s="30">
        <v>0</v>
      </c>
      <c r="M3315" s="30">
        <v>2.06</v>
      </c>
      <c r="N3315" s="84">
        <f>[1]!b_anal_modidura_cnbd(A3315,D3315-4,1)</f>
        <v>2.4325999999999999</v>
      </c>
      <c r="O3315" s="85">
        <f>[1]!b_anal_yield_cnbd(A3315,D3315-4,1)</f>
        <v>3.0308999999999999</v>
      </c>
      <c r="P3315" s="86">
        <f>IF(U:U="国开1",0.09/N3315+J3315,IF(U:U="国开3",0.14/N3315+J3315,IF(U:U="国开5",0.24/N3315+J3315,IF(U:U="国开7",0.24/N3315+J3315,IF(U:U="国开10",0.29/N3315+J3315,IF(U:U="口行1",0.08/N3315+J3315,IF(U:U="口行2",0.08/N3315+J3315,IF(U:U="口行3",0.08/N3315+J3315,IF(U:U="口行5",0.13/N3315+J3315,IF(U:U="口行7",0.13/N3315+J3315,IF(U:U="口行10",0.18/N3315+J3315,IF(U:U="农发1",0.09/N3315+J3315,IF(U:U="农发2",0.09/N3315+J3315,IF(U:U="农发3",0.09/N3315+J3315,IF(U:U="农发5",0.14/N3315+J3315,IF(U:U="农发7",0.19/N3315+J3315,IF(U:U="农发10",0.19/N3315+J3315,IF(U:U="农发20",0.24/N3315+J3315,IF(U:U="国债1",0.05/N3315+J3315,IF(U:U="国债2",0.05/N3315+J3315,IF(U:U="国债3",0.05/N3315+J3315,IF(U:U="国开0",0,IF(U:U="农发0",0,IF(U:U="国债0",0,IF(U:U="口行0",0,0.1/N3315+J3315)))))))))))))))))))))))))</f>
        <v>3.0378082792074323</v>
      </c>
      <c r="Q3315" s="87">
        <v>3.1</v>
      </c>
      <c r="R3315" s="88">
        <f t="shared" si="218"/>
        <v>0.69082792074324217</v>
      </c>
      <c r="S3315" s="88">
        <f t="shared" si="219"/>
        <v>-6.219172079256774</v>
      </c>
    </row>
    <row r="3316" spans="1:21" ht="15.95" hidden="1" customHeight="1" x14ac:dyDescent="0.25">
      <c r="A3316" s="123" t="s">
        <v>6533</v>
      </c>
      <c r="B3316" s="35" t="s">
        <v>6964</v>
      </c>
      <c r="C3316" s="35" t="s">
        <v>6965</v>
      </c>
      <c r="D3316" s="39">
        <v>44200</v>
      </c>
      <c r="E3316" s="39">
        <v>44202</v>
      </c>
      <c r="F3316" s="40">
        <v>60</v>
      </c>
      <c r="G3316" s="30">
        <v>5</v>
      </c>
      <c r="H3316" s="29" t="s">
        <v>12</v>
      </c>
      <c r="I3316" s="29" t="s">
        <v>41</v>
      </c>
      <c r="J3316" s="30">
        <v>3.2631999999999999</v>
      </c>
      <c r="K3316" s="30">
        <v>4.9400000000000004</v>
      </c>
      <c r="L3316" s="30">
        <v>0</v>
      </c>
      <c r="M3316" s="30">
        <v>1.38</v>
      </c>
      <c r="N3316" s="84">
        <f>[1]!b_anal_modidura_cnbd(A3316,D3316-4,1)</f>
        <v>4.2676999999999996</v>
      </c>
      <c r="O3316" s="85">
        <f>[1]!b_anal_yield_cnbd(A3316,D3316-4,1)</f>
        <v>3.28</v>
      </c>
      <c r="P3316" s="86">
        <f>IF(U:U="国开1",0.09/N3316+J3316,IF(U:U="国开3",0.14/N3316+J3316,IF(U:U="国开5",0.24/N3316+J3316,IF(U:U="国开7",0.24/N3316+J3316,IF(U:U="国开10",0.29/N3316+J3316,IF(U:U="口行1",0.08/N3316+J3316,IF(U:U="口行2",0.08/N3316+J3316,IF(U:U="口行3",0.08/N3316+J3316,IF(U:U="口行5",0.13/N3316+J3316,IF(U:U="口行7",0.13/N3316+J3316,IF(U:U="口行10",0.18/N3316+J3316,IF(U:U="农发1",0.09/N3316+J3316,IF(U:U="农发2",0.09/N3316+J3316,IF(U:U="农发3",0.09/N3316+J3316,IF(U:U="农发5",0.14/N3316+J3316,IF(U:U="农发7",0.19/N3316+J3316,IF(U:U="农发10",0.19/N3316+J3316,IF(U:U="农发20",0.24/N3316+J3316,IF(U:U="国债1",0.05/N3316+J3316,IF(U:U="国债2",0.05/N3316+J3316,IF(U:U="国债3",0.05/N3316+J3316,IF(U:U="国开0",0,IF(U:U="农发0",0,IF(U:U="国债0",0,IF(U:U="口行0",0,0.1/N3316+J3316)))))))))))))))))))))))))</f>
        <v>3.2960045551468005</v>
      </c>
      <c r="Q3316" s="87">
        <v>3.31</v>
      </c>
      <c r="R3316" s="88">
        <f t="shared" si="218"/>
        <v>1.6004555146800659</v>
      </c>
      <c r="S3316" s="88">
        <f t="shared" si="219"/>
        <v>-1.399544485319959</v>
      </c>
      <c r="U3316" s="1" t="str">
        <f>IF(I:I="国家开发银行","国开",IF(I:I="中国进出口银行","口行",IF(I:I="中国农业发展银行","农发","国债")))&amp;IF(G:G&lt;1,"0",G3316)</f>
        <v>农发5</v>
      </c>
    </row>
    <row r="3317" spans="1:21" ht="15.95" hidden="1" customHeight="1" x14ac:dyDescent="0.25">
      <c r="A3317" s="123" t="s">
        <v>6970</v>
      </c>
      <c r="B3317" s="35" t="s">
        <v>6966</v>
      </c>
      <c r="C3317" s="35" t="s">
        <v>6967</v>
      </c>
      <c r="D3317" s="39">
        <v>44200</v>
      </c>
      <c r="E3317" s="39">
        <v>44202</v>
      </c>
      <c r="F3317" s="40">
        <v>70</v>
      </c>
      <c r="G3317" s="30">
        <v>7</v>
      </c>
      <c r="H3317" s="29" t="s">
        <v>12</v>
      </c>
      <c r="I3317" s="29" t="s">
        <v>41</v>
      </c>
      <c r="J3317" s="30">
        <v>2.7989000000000002</v>
      </c>
      <c r="K3317" s="30">
        <v>3.87</v>
      </c>
      <c r="L3317" s="30">
        <v>0</v>
      </c>
      <c r="M3317" s="30">
        <v>2.14</v>
      </c>
      <c r="N3317" s="84">
        <f>[1]!b_anal_modidura_cnbd(A3317,D3317-4,1)</f>
        <v>1.8674999999999999</v>
      </c>
      <c r="O3317" s="85">
        <f>[1]!b_anal_yield_cnbd(A3317,D3317-4,1)</f>
        <v>2.8999000000000001</v>
      </c>
      <c r="P3317" s="86">
        <f>IF(U:U="国开1",0.09/N3317+J3317,IF(U:U="国开3",0.14/N3317+J3317,IF(U:U="国开5",0.24/N3317+J3317,IF(U:U="国开7",0.24/N3317+J3317,IF(U:U="国开10",0.29/N3317+J3317,IF(U:U="口行1",0.08/N3317+J3317,IF(U:U="口行2",0.08/N3317+J3317,IF(U:U="口行3",0.08/N3317+J3317,IF(U:U="口行5",0.13/N3317+J3317,IF(U:U="口行7",0.13/N3317+J3317,IF(U:U="口行10",0.18/N3317+J3317,IF(U:U="农发1",0.09/N3317+J3317,IF(U:U="农发2",0.09/N3317+J3317,IF(U:U="农发3",0.09/N3317+J3317,IF(U:U="农发5",0.14/N3317+J3317,IF(U:U="农发7",0.19/N3317+J3317,IF(U:U="农发10",0.19/N3317+J3317,IF(U:U="农发20",0.24/N3317+J3317,IF(U:U="国债1",0.05/N3317+J3317,IF(U:U="国债2",0.05/N3317+J3317,IF(U:U="国债3",0.05/N3317+J3317,IF(U:U="国开0",0,IF(U:U="农发0",0,IF(U:U="国债0",0,IF(U:U="口行0",0,0.1/N3317+J3317)))))))))))))))))))))))))</f>
        <v>2.9006402945113789</v>
      </c>
      <c r="Q3317" s="87">
        <v>2.93</v>
      </c>
      <c r="R3317" s="88">
        <f t="shared" si="218"/>
        <v>7.4029451137880287E-2</v>
      </c>
      <c r="S3317" s="88">
        <f t="shared" si="219"/>
        <v>-2.9359705488621213</v>
      </c>
      <c r="U3317" s="1" t="str">
        <f>IF(I:I="国家开发银行","国开",IF(I:I="中国进出口银行","口行",IF(I:I="中国农业发展银行","农发","国债")))&amp;IF(G:G&lt;1,"0",G3317)</f>
        <v>农发7</v>
      </c>
    </row>
    <row r="3318" spans="1:21" ht="15.95" hidden="1" customHeight="1" x14ac:dyDescent="0.25">
      <c r="A3318" s="123" t="s">
        <v>6804</v>
      </c>
      <c r="B3318" s="35" t="s">
        <v>6968</v>
      </c>
      <c r="C3318" s="35" t="s">
        <v>6969</v>
      </c>
      <c r="D3318" s="39">
        <v>44200</v>
      </c>
      <c r="E3318" s="39">
        <v>44202</v>
      </c>
      <c r="F3318" s="40">
        <v>30</v>
      </c>
      <c r="G3318" s="30">
        <v>10</v>
      </c>
      <c r="H3318" s="29" t="s">
        <v>12</v>
      </c>
      <c r="I3318" s="29" t="s">
        <v>15</v>
      </c>
      <c r="J3318" s="30">
        <v>3.3346</v>
      </c>
      <c r="K3318" s="30">
        <v>8.2100000000000009</v>
      </c>
      <c r="L3318" s="30">
        <v>0</v>
      </c>
      <c r="M3318" s="30">
        <v>1.01</v>
      </c>
      <c r="N3318" s="84">
        <f>[1]!b_anal_modidura_cnbd(A3318,D3318-4,1)</f>
        <v>5.7854999999999999</v>
      </c>
      <c r="O3318" s="85">
        <f>[1]!b_anal_yield_cnbd(A3318,D3318-4,1)</f>
        <v>3.4401000000000002</v>
      </c>
      <c r="P3318" s="86">
        <f>IF(U:U="国开1",0.09/N3318+J3318,IF(U:U="国开3",0.14/N3318+J3318,IF(U:U="国开5",0.24/N3318+J3318,IF(U:U="国开7",0.24/N3318+J3318,IF(U:U="国开10",0.29/N3318+J3318,IF(U:U="口行1",0.08/N3318+J3318,IF(U:U="口行2",0.08/N3318+J3318,IF(U:U="口行3",0.08/N3318+J3318,IF(U:U="口行5",0.13/N3318+J3318,IF(U:U="口行7",0.13/N3318+J3318,IF(U:U="口行10",0.18/N3318+J3318,IF(U:U="农发1",0.09/N3318+J3318,IF(U:U="农发2",0.09/N3318+J3318,IF(U:U="农发3",0.09/N3318+J3318,IF(U:U="农发5",0.14/N3318+J3318,IF(U:U="农发7",0.19/N3318+J3318,IF(U:U="农发10",0.19/N3318+J3318,IF(U:U="农发20",0.24/N3318+J3318,IF(U:U="国债1",0.05/N3318+J3318,IF(U:U="国债2",0.05/N3318+J3318,IF(U:U="国债3",0.05/N3318+J3318,IF(U:U="国开0",0,IF(U:U="农发0",0,IF(U:U="国债0",0,IF(U:U="口行0",0,0.1/N3318+J3318)))))))))))))))))))))))))</f>
        <v>3.3847253132832078</v>
      </c>
      <c r="Q3318" s="87">
        <v>3.45</v>
      </c>
      <c r="R3318" s="88">
        <f t="shared" si="218"/>
        <v>-5.5374686716792354</v>
      </c>
      <c r="S3318" s="88">
        <f t="shared" si="219"/>
        <v>-6.5274686716792374</v>
      </c>
      <c r="U3318" s="1" t="str">
        <f>IF(I:I="国家开发银行","国开",IF(I:I="中国进出口银行","口行",IF(I:I="中国农业发展银行","农发","国债")))&amp;IF(G:G&lt;1,"0",G3318)</f>
        <v>国开10</v>
      </c>
    </row>
    <row r="3319" spans="1:21" ht="15.95" hidden="1" customHeight="1" x14ac:dyDescent="0.25">
      <c r="A3319" s="123" t="s">
        <v>6971</v>
      </c>
      <c r="B3319" s="35" t="s">
        <v>6971</v>
      </c>
      <c r="C3319" s="35" t="s">
        <v>6972</v>
      </c>
      <c r="D3319" s="39">
        <v>44201</v>
      </c>
      <c r="E3319" s="39">
        <v>44204</v>
      </c>
      <c r="F3319" s="40">
        <v>99</v>
      </c>
      <c r="G3319" s="30">
        <v>3</v>
      </c>
      <c r="H3319" s="29" t="s">
        <v>12</v>
      </c>
      <c r="I3319" s="29" t="s">
        <v>15</v>
      </c>
      <c r="J3319" s="30">
        <v>2.98</v>
      </c>
      <c r="K3319" s="30">
        <v>5.74</v>
      </c>
      <c r="L3319" s="30">
        <v>0</v>
      </c>
      <c r="M3319" s="30">
        <v>1.26</v>
      </c>
      <c r="N3319" s="84">
        <v>2.4289000000000001</v>
      </c>
      <c r="O3319" s="85">
        <v>3.03</v>
      </c>
      <c r="P3319" s="86">
        <v>3.0375999999999999</v>
      </c>
      <c r="Q3319" s="87">
        <v>3.0274999999999999</v>
      </c>
      <c r="R3319" s="88">
        <f t="shared" ref="R3319:R3324" si="220">(P3319-O3319)*100</f>
        <v>0.76000000000000512</v>
      </c>
      <c r="S3319" s="88">
        <f t="shared" ref="S3319:S3324" si="221">(P3319-Q3319)*100</f>
        <v>1.0099999999999998</v>
      </c>
      <c r="U3319" s="1" t="str">
        <f>IF(I:I="国家开发银行","国开",IF(I:I="中国进出口银行","口行",IF(I:I="中国农业发展银行","农发","国债")))&amp;IF(G:G&lt;1,"0",G3319)</f>
        <v>国开3</v>
      </c>
    </row>
    <row r="3320" spans="1:21" ht="15.95" hidden="1" customHeight="1" x14ac:dyDescent="0.25">
      <c r="A3320" s="123" t="s">
        <v>1284</v>
      </c>
      <c r="B3320" s="35" t="s">
        <v>6973</v>
      </c>
      <c r="C3320" s="35" t="s">
        <v>6974</v>
      </c>
      <c r="D3320" s="39">
        <v>44201</v>
      </c>
      <c r="E3320" s="39">
        <v>44204</v>
      </c>
      <c r="F3320" s="40">
        <v>116</v>
      </c>
      <c r="G3320" s="30">
        <v>5</v>
      </c>
      <c r="H3320" s="29" t="s">
        <v>12</v>
      </c>
      <c r="I3320" s="29" t="s">
        <v>15</v>
      </c>
      <c r="J3320" s="30">
        <v>3.2084999999999999</v>
      </c>
      <c r="K3320" s="30">
        <v>5.09</v>
      </c>
      <c r="L3320" s="30">
        <v>0</v>
      </c>
      <c r="M3320" s="30">
        <v>2.08</v>
      </c>
      <c r="N3320" s="84">
        <f>[1]!b_anal_modidura_cnbd(A3320,D3320-1,1)</f>
        <v>4.0777999999999999</v>
      </c>
      <c r="O3320" s="85">
        <f>[1]!b_anal_yield_cnbd(A3320,D3320-1,1)</f>
        <v>3.2650000000000001</v>
      </c>
      <c r="P3320" s="86">
        <f>IF(U:U="国开1",0.09/N3320+J3320,IF(U:U="国开3",0.14/N3320+J3320,IF(U:U="国开5",0.24/N3320+J3320,IF(U:U="国开7",0.24/N3320+J3320,IF(U:U="国开10",0.29/N3320+J3320,IF(U:U="口行1",0.08/N3320+J3320,IF(U:U="口行2",0.08/N3320+J3320,IF(U:U="口行3",0.08/N3320+J3320,IF(U:U="口行5",0.13/N3320+J3320,IF(U:U="口行7",0.13/N3320+J3320,IF(U:U="口行10",0.18/N3320+J3320,IF(U:U="农发1",0.09/N3320+J3320,IF(U:U="农发2",0.09/N3320+J3320,IF(U:U="农发3",0.09/N3320+J3320,IF(U:U="农发5",0.14/N3320+J3320,IF(U:U="农发7",0.19/N3320+J3320,IF(U:U="农发10",0.19/N3320+J3320,IF(U:U="农发20",0.24/N3320+J3320,IF(U:U="国债1",0.05/N3320+J3320,IF(U:U="国债2",0.05/N3320+J3320,IF(U:U="国债3",0.05/N3320+J3320,IF(U:U="国开0",0,IF(U:U="农发0",0,IF(U:U="国债0",0,IF(U:U="口行0",0,0.1/N3320+J3320)))))))))))))))))))))))))</f>
        <v>3.267355265093923</v>
      </c>
      <c r="Q3320" s="87">
        <v>3.2725</v>
      </c>
      <c r="R3320" s="88">
        <f t="shared" si="220"/>
        <v>0.23552650939229203</v>
      </c>
      <c r="S3320" s="88">
        <f t="shared" si="221"/>
        <v>-0.51447349060769199</v>
      </c>
      <c r="U3320" s="1" t="str">
        <f>IF(I:I="国家开发银行","国开",IF(I:I="中国进出口银行","口行",IF(I:I="中国农业发展银行","农发","国债")))&amp;IF(G:G&lt;1,"0",G3320)</f>
        <v>国开5</v>
      </c>
    </row>
    <row r="3321" spans="1:21" ht="15.95" hidden="1" customHeight="1" x14ac:dyDescent="0.25">
      <c r="A3321" s="123" t="s">
        <v>6975</v>
      </c>
      <c r="B3321" s="35" t="s">
        <v>6975</v>
      </c>
      <c r="C3321" s="35" t="s">
        <v>6976</v>
      </c>
      <c r="D3321" s="39">
        <v>44201</v>
      </c>
      <c r="E3321" s="39">
        <v>44204</v>
      </c>
      <c r="F3321" s="40">
        <v>31.2</v>
      </c>
      <c r="G3321" s="30">
        <v>7</v>
      </c>
      <c r="H3321" s="29" t="s">
        <v>12</v>
      </c>
      <c r="I3321" s="29" t="s">
        <v>15</v>
      </c>
      <c r="J3321" s="30">
        <v>3.4</v>
      </c>
      <c r="K3321" s="30">
        <v>9.41</v>
      </c>
      <c r="L3321" s="30">
        <v>0</v>
      </c>
      <c r="M3321" s="30">
        <v>38.5</v>
      </c>
      <c r="N3321" s="84">
        <v>5.6634000000000002</v>
      </c>
      <c r="O3321" s="85">
        <v>3.45</v>
      </c>
      <c r="P3321" s="86">
        <v>3.4424000000000001</v>
      </c>
      <c r="Q3321" s="87">
        <v>3.43</v>
      </c>
      <c r="R3321" s="88">
        <f t="shared" si="220"/>
        <v>-0.76000000000000512</v>
      </c>
      <c r="S3321" s="88">
        <f t="shared" si="221"/>
        <v>1.2399999999999967</v>
      </c>
      <c r="U3321" s="1" t="str">
        <f>IF(I:I="国家开发银行","国开",IF(I:I="中国进出口银行","口行",IF(I:I="中国农业发展银行","农发","国债")))&amp;IF(G:G&lt;1,"0",G3321)</f>
        <v>国开7</v>
      </c>
    </row>
    <row r="3322" spans="1:21" ht="15.95" hidden="1" customHeight="1" x14ac:dyDescent="0.25">
      <c r="A3322" s="7" t="s">
        <v>1438</v>
      </c>
      <c r="B3322" s="35" t="s">
        <v>6977</v>
      </c>
      <c r="C3322" s="35" t="s">
        <v>6978</v>
      </c>
      <c r="D3322" s="39">
        <v>44201</v>
      </c>
      <c r="E3322" s="39">
        <v>44204</v>
      </c>
      <c r="F3322" s="40">
        <v>20.6</v>
      </c>
      <c r="G3322" s="30">
        <v>20</v>
      </c>
      <c r="H3322" s="29" t="s">
        <v>12</v>
      </c>
      <c r="I3322" s="29" t="s">
        <v>15</v>
      </c>
      <c r="J3322" s="30">
        <v>3.8683000000000001</v>
      </c>
      <c r="K3322" s="30">
        <v>9.41</v>
      </c>
      <c r="L3322" s="30">
        <v>0</v>
      </c>
      <c r="M3322" s="30">
        <v>1.01</v>
      </c>
      <c r="N3322" s="84">
        <f>[1]!b_anal_modidura_cnbd(A3322,D3322-1,1)</f>
        <v>13.3109</v>
      </c>
      <c r="O3322" s="85">
        <f>[1]!b_anal_yield_cnbd(A3322,D3322-1,1)</f>
        <v>3.89</v>
      </c>
      <c r="P3322" s="86">
        <f>IF(U:U="国开1",0.09/N3322+J3322,IF(U:U="国开3",0.14/N3322+J3322,IF(U:U="国开5",0.24/N3322+J3322,IF(U:U="国开7",0.24/N3322+J3322,IF(U:U="国开10",0.29/N3322+J3322,IF(U:U="口行1",0.08/N3322+J3322,IF(U:U="口行2",0.08/N3322+J3322,IF(U:U="口行3",0.08/N3322+J3322,IF(U:U="口行5",0.13/N3322+J3322,IF(U:U="口行7",0.13/N3322+J3322,IF(U:U="口行10",0.18/N3322+J3322,IF(U:U="农发1",0.09/N3322+J3322,IF(U:U="农发2",0.09/N3322+J3322,IF(U:U="农发3",0.09/N3322+J3322,IF(U:U="农发5",0.14/N3322+J3322,IF(U:U="农发7",0.19/N3322+J3322,IF(U:U="农发10",0.19/N3322+J3322,IF(U:U="农发20",0.24/N3322+J3322,IF(U:U="国债1",0.05/N3322+J3322,IF(U:U="国债2",0.05/N3322+J3322,IF(U:U="国债3",0.05/N3322+J3322,IF(U:U="国开0",0,IF(U:U="农发0",0,IF(U:U="国债0",0,IF(U:U="口行0",0,0.1/N3322+J3322)))))))))))))))))))))))))</f>
        <v>3.8758126400168282</v>
      </c>
      <c r="Q3322" s="87">
        <v>3.8849999999999998</v>
      </c>
      <c r="R3322" s="88">
        <f t="shared" si="220"/>
        <v>-1.4187359983171888</v>
      </c>
      <c r="S3322" s="88">
        <f t="shared" si="221"/>
        <v>-0.91873599831715502</v>
      </c>
      <c r="U3322" s="1" t="str">
        <f>IF(I:I="国家开发银行","国开",IF(I:I="中国进出口银行","口行",IF(I:I="中国农业发展银行","农发","国债")))&amp;IF(G:G&lt;1,"0",G3322)</f>
        <v>国开20</v>
      </c>
    </row>
    <row r="3323" spans="1:21" ht="15.95" hidden="1" customHeight="1" x14ac:dyDescent="0.25">
      <c r="A3323" s="7" t="s">
        <v>6433</v>
      </c>
      <c r="B3323" s="35" t="s">
        <v>6979</v>
      </c>
      <c r="C3323" s="35" t="s">
        <v>6980</v>
      </c>
      <c r="D3323" s="39">
        <v>44201</v>
      </c>
      <c r="E3323" s="39">
        <v>44203</v>
      </c>
      <c r="F3323" s="40">
        <v>30</v>
      </c>
      <c r="G3323" s="30">
        <v>2</v>
      </c>
      <c r="H3323" s="29" t="s">
        <v>12</v>
      </c>
      <c r="I3323" s="29" t="s">
        <v>41</v>
      </c>
      <c r="J3323" s="30">
        <v>2.7999000000000001</v>
      </c>
      <c r="K3323" s="30">
        <v>6.85</v>
      </c>
      <c r="L3323" s="30">
        <v>0</v>
      </c>
      <c r="M3323" s="30">
        <v>23.25</v>
      </c>
      <c r="N3323" s="84">
        <f>[1]!b_anal_modidura_cnbd(A3323,D3323-1,1)</f>
        <v>1.6046</v>
      </c>
      <c r="O3323" s="85">
        <f>[1]!b_anal_yield_cnbd(A3323,D3323-1,1)</f>
        <v>2.8788</v>
      </c>
      <c r="P3323" s="86">
        <f>IF(U:U="国开1",0.09/N3323+J3323,IF(U:U="国开3",0.14/N3323+J3323,IF(U:U="国开5",0.24/N3323+J3323,IF(U:U="国开7",0.24/N3323+J3323,IF(U:U="国开10",0.29/N3323+J3323,IF(U:U="口行1",0.08/N3323+J3323,IF(U:U="口行2",0.08/N3323+J3323,IF(U:U="口行3",0.08/N3323+J3323,IF(U:U="口行5",0.13/N3323+J3323,IF(U:U="口行7",0.13/N3323+J3323,IF(U:U="口行10",0.18/N3323+J3323,IF(U:U="农发1",0.09/N3323+J3323,IF(U:U="农发2",0.09/N3323+J3323,IF(U:U="农发3",0.09/N3323+J3323,IF(U:U="农发5",0.14/N3323+J3323,IF(U:U="农发7",0.19/N3323+J3323,IF(U:U="农发10",0.19/N3323+J3323,IF(U:U="农发20",0.24/N3323+J3323,IF(U:U="国债1",0.05/N3323+J3323,IF(U:U="国债2",0.05/N3323+J3323,IF(U:U="国债3",0.05/N3323+J3323,IF(U:U="国开0",0,IF(U:U="农发0",0,IF(U:U="国债0",0,IF(U:U="口行0",0,0.1/N3323+J3323)))))))))))))))))))))))))</f>
        <v>2.8559887448585317</v>
      </c>
      <c r="Q3323" s="87">
        <v>2.85</v>
      </c>
      <c r="R3323" s="88">
        <f t="shared" si="220"/>
        <v>-2.2811255141468312</v>
      </c>
      <c r="S3323" s="88">
        <f t="shared" si="221"/>
        <v>0.5988744858531625</v>
      </c>
      <c r="U3323" s="1" t="str">
        <f>IF(I:I="国家开发银行","国开",IF(I:I="中国进出口银行","口行",IF(I:I="中国农业发展银行","农发","国债")))&amp;IF(G:G&lt;1,"0",G3323)</f>
        <v>农发2</v>
      </c>
    </row>
    <row r="3324" spans="1:21" ht="15.95" hidden="1" customHeight="1" x14ac:dyDescent="0.25">
      <c r="A3324" s="7" t="s">
        <v>1145</v>
      </c>
      <c r="B3324" s="35" t="s">
        <v>6981</v>
      </c>
      <c r="C3324" s="35" t="s">
        <v>6982</v>
      </c>
      <c r="D3324" s="39">
        <v>44201</v>
      </c>
      <c r="E3324" s="39">
        <v>44203</v>
      </c>
      <c r="F3324" s="40">
        <v>50</v>
      </c>
      <c r="G3324" s="30">
        <v>7</v>
      </c>
      <c r="H3324" s="29" t="s">
        <v>12</v>
      </c>
      <c r="I3324" s="29" t="s">
        <v>41</v>
      </c>
      <c r="J3324" s="30">
        <v>3.4243999999999999</v>
      </c>
      <c r="K3324" s="30">
        <v>2.8</v>
      </c>
      <c r="L3324" s="30">
        <v>0</v>
      </c>
      <c r="M3324" s="30">
        <v>1.61</v>
      </c>
      <c r="N3324" s="84">
        <f>[1]!b_anal_modidura_cnbd(A3324,D3324-1,1)</f>
        <v>5.5940000000000003</v>
      </c>
      <c r="O3324" s="85">
        <f>[1]!b_anal_yield_cnbd(A3324,D3324-1,1)</f>
        <v>3.4186999999999999</v>
      </c>
      <c r="P3324" s="86">
        <f>IF(U:U="国开1",0.09/N3324+J3324,IF(U:U="国开3",0.14/N3324+J3324,IF(U:U="国开5",0.24/N3324+J3324,IF(U:U="国开7",0.24/N3324+J3324,IF(U:U="国开10",0.29/N3324+J3324,IF(U:U="口行1",0.08/N3324+J3324,IF(U:U="口行2",0.08/N3324+J3324,IF(U:U="口行3",0.08/N3324+J3324,IF(U:U="口行5",0.13/N3324+J3324,IF(U:U="口行7",0.13/N3324+J3324,IF(U:U="口行10",0.18/N3324+J3324,IF(U:U="农发1",0.09/N3324+J3324,IF(U:U="农发2",0.09/N3324+J3324,IF(U:U="农发3",0.09/N3324+J3324,IF(U:U="农发5",0.14/N3324+J3324,IF(U:U="农发7",0.19/N3324+J3324,IF(U:U="农发10",0.19/N3324+J3324,IF(U:U="农发20",0.24/N3324+J3324,IF(U:U="国债1",0.05/N3324+J3324,IF(U:U="国债2",0.05/N3324+J3324,IF(U:U="国债3",0.05/N3324+J3324,IF(U:U="国开0",0,IF(U:U="农发0",0,IF(U:U="国债0",0,IF(U:U="口行0",0,0.1/N3324+J3324)))))))))))))))))))))))))</f>
        <v>3.4583649624597781</v>
      </c>
      <c r="Q3324" s="87">
        <v>3.41</v>
      </c>
      <c r="R3324" s="88">
        <f t="shared" si="220"/>
        <v>3.9664962459778241</v>
      </c>
      <c r="S3324" s="88">
        <f t="shared" si="221"/>
        <v>4.8364962459777949</v>
      </c>
      <c r="U3324" s="1" t="str">
        <f>IF(I:I="国家开发银行","国开",IF(I:I="中国进出口银行","口行",IF(I:I="中国农业发展银行","农发","国债")))&amp;IF(G:G&lt;1,"0",G3324)</f>
        <v>农发7</v>
      </c>
    </row>
    <row r="3325" spans="1:21" ht="15.95" hidden="1" customHeight="1" x14ac:dyDescent="0.25">
      <c r="A3325" s="123" t="s">
        <v>6743</v>
      </c>
      <c r="B3325" s="35" t="s">
        <v>6983</v>
      </c>
      <c r="C3325" s="35" t="s">
        <v>6984</v>
      </c>
      <c r="D3325" s="39">
        <v>44202</v>
      </c>
      <c r="E3325" s="39">
        <v>44203</v>
      </c>
      <c r="F3325" s="40">
        <v>700</v>
      </c>
      <c r="G3325" s="30">
        <v>3</v>
      </c>
      <c r="H3325" s="29" t="s">
        <v>12</v>
      </c>
      <c r="I3325" s="29" t="s">
        <v>31</v>
      </c>
      <c r="J3325" s="30">
        <v>2.7614999999999998</v>
      </c>
      <c r="K3325" s="30">
        <v>3.84</v>
      </c>
      <c r="L3325" s="30">
        <v>2.7911000000000001</v>
      </c>
      <c r="M3325" s="30">
        <v>4.25</v>
      </c>
      <c r="N3325" s="84">
        <f>[1]!b_anal_modidura_cnbd(A3325,D3325-1,1)</f>
        <v>2.6743000000000001</v>
      </c>
      <c r="O3325" s="85">
        <f>[1]!b_anal_yield_cnbd(A3325,D3325-1,1)</f>
        <v>2.82</v>
      </c>
      <c r="P3325" s="86">
        <v>2.8060999999999998</v>
      </c>
      <c r="Q3325" s="87">
        <v>2.7949999999999999</v>
      </c>
      <c r="R3325" s="88">
        <f>(P3325-O3325)*100</f>
        <v>-1.3900000000000023</v>
      </c>
      <c r="S3325" s="88">
        <f>(P3325-Q3325)*100</f>
        <v>1.1099999999999888</v>
      </c>
      <c r="U3325" s="1" t="str">
        <f>IF(I:I="国家开发银行","国开",IF(I:I="中国进出口银行","口行",IF(I:I="中国农业发展银行","农发","国债")))&amp;IF(G:G&lt;1,"0",G3325)</f>
        <v>国债3</v>
      </c>
    </row>
    <row r="3326" spans="1:21" ht="15.95" hidden="1" customHeight="1" x14ac:dyDescent="0.25">
      <c r="A3326" s="7" t="s">
        <v>6878</v>
      </c>
      <c r="B3326" s="35" t="s">
        <v>6985</v>
      </c>
      <c r="C3326" s="35" t="s">
        <v>6986</v>
      </c>
      <c r="D3326" s="39">
        <v>44202</v>
      </c>
      <c r="E3326" s="39">
        <v>44203</v>
      </c>
      <c r="F3326" s="40">
        <v>700</v>
      </c>
      <c r="G3326" s="30">
        <v>7</v>
      </c>
      <c r="H3326" s="29" t="s">
        <v>12</v>
      </c>
      <c r="I3326" s="29" t="s">
        <v>31</v>
      </c>
      <c r="J3326" s="30">
        <v>3.1231</v>
      </c>
      <c r="K3326" s="30">
        <v>3.62</v>
      </c>
      <c r="L3326" s="30">
        <v>3.1524999999999999</v>
      </c>
      <c r="M3326" s="30">
        <v>1.05</v>
      </c>
      <c r="N3326" s="84">
        <f>[1]!b_anal_modidura_cnbd(A3326,D3326-1,1)</f>
        <v>6.0860000000000003</v>
      </c>
      <c r="O3326" s="85">
        <f>[1]!b_anal_yield_cnbd(A3326,D3326-1,1)</f>
        <v>3.1751</v>
      </c>
      <c r="P3326" s="86">
        <v>3.1656</v>
      </c>
      <c r="Q3326" s="87">
        <v>3.16</v>
      </c>
      <c r="R3326" s="88">
        <f>(P3326-O3326)*100</f>
        <v>-0.95000000000000639</v>
      </c>
      <c r="S3326" s="88">
        <f>(P3326-Q3326)*100</f>
        <v>0.55999999999998273</v>
      </c>
      <c r="U3326" s="1" t="str">
        <f>IF(I:I="国家开发银行","国开",IF(I:I="中国进出口银行","口行",IF(I:I="中国农业发展银行","农发","国债")))&amp;IF(G:G&lt;1,"0",G3326)</f>
        <v>国债7</v>
      </c>
    </row>
    <row r="3327" spans="1:21" ht="15.95" hidden="1" customHeight="1" x14ac:dyDescent="0.25">
      <c r="A3327" s="7" t="s">
        <v>6655</v>
      </c>
      <c r="B3327" s="35" t="s">
        <v>6987</v>
      </c>
      <c r="C3327" s="35" t="s">
        <v>6988</v>
      </c>
      <c r="D3327" s="39">
        <v>44202</v>
      </c>
      <c r="E3327" s="39">
        <v>44204</v>
      </c>
      <c r="F3327" s="40">
        <v>40</v>
      </c>
      <c r="G3327" s="30">
        <v>1</v>
      </c>
      <c r="H3327" s="29" t="s">
        <v>266</v>
      </c>
      <c r="I3327" s="29" t="s">
        <v>41</v>
      </c>
      <c r="J3327" s="30">
        <v>2.2734999999999999</v>
      </c>
      <c r="K3327" s="30">
        <v>5.68</v>
      </c>
      <c r="L3327" s="30">
        <v>0</v>
      </c>
      <c r="M3327" s="30">
        <v>5.5</v>
      </c>
      <c r="N3327" s="84">
        <f>[1]!b_anal_modidura_cnbd(A3327,D3327-1,1)</f>
        <v>0.78959999999999997</v>
      </c>
      <c r="O3327" s="85">
        <f>[1]!b_anal_yield_cnbd(A3327,D3327-1,1)</f>
        <v>2.5</v>
      </c>
      <c r="P3327" s="86">
        <f>IF(U:U="国开1",0.09/N3327+J3327,IF(U:U="国开3",0.14/N3327+J3327,IF(U:U="国开5",0.24/N3327+J3327,IF(U:U="国开7",0.24/N3327+J3327,IF(U:U="国开10",0.29/N3327+J3327,IF(U:U="口行1",0.08/N3327+J3327,IF(U:U="口行2",0.08/N3327+J3327,IF(U:U="口行3",0.08/N3327+J3327,IF(U:U="口行5",0.13/N3327+J3327,IF(U:U="口行7",0.13/N3327+J3327,IF(U:U="口行10",0.18/N3327+J3327,IF(U:U="农发1",0.09/N3327+J3327,IF(U:U="农发2",0.09/N3327+J3327,IF(U:U="农发3",0.09/N3327+J3327,IF(U:U="农发5",0.14/N3327+J3327,IF(U:U="农发7",0.19/N3327+J3327,IF(U:U="农发10",0.19/N3327+J3327,IF(U:U="农发20",0.24/N3327+J3327,IF(U:U="国债1",0.05/N3327+J3327,IF(U:U="国债2",0.05/N3327+J3327,IF(U:U="国债3",0.05/N3327+J3327,IF(U:U="国开0",0,IF(U:U="农发0",0,IF(U:U="国债0",0,IF(U:U="口行0",0,0.1/N3327+J3327)))))))))))))))))))))))))</f>
        <v>2.387481762917933</v>
      </c>
      <c r="Q3327" s="87">
        <v>2.4500000000000002</v>
      </c>
      <c r="R3327" s="88">
        <f>(P3327-O3327)*100</f>
        <v>-11.251823708206699</v>
      </c>
      <c r="S3327" s="88">
        <f>(P3327-Q3327)*100</f>
        <v>-6.2518237082067163</v>
      </c>
      <c r="U3327" s="1" t="str">
        <f>IF(I:I="国家开发银行","国开",IF(I:I="中国进出口银行","口行",IF(I:I="中国农业发展银行","农发","国债")))&amp;IF(G:G&lt;1,"0",G3327)</f>
        <v>农发1</v>
      </c>
    </row>
    <row r="3328" spans="1:21" ht="15.95" hidden="1" customHeight="1" x14ac:dyDescent="0.25">
      <c r="A3328" s="7" t="s">
        <v>6753</v>
      </c>
      <c r="B3328" s="35" t="s">
        <v>6989</v>
      </c>
      <c r="C3328" s="35" t="s">
        <v>6990</v>
      </c>
      <c r="D3328" s="39">
        <v>44202</v>
      </c>
      <c r="E3328" s="39">
        <v>44204</v>
      </c>
      <c r="F3328" s="40">
        <v>90</v>
      </c>
      <c r="G3328" s="30">
        <v>10</v>
      </c>
      <c r="H3328" s="29" t="s">
        <v>12</v>
      </c>
      <c r="I3328" s="29" t="s">
        <v>41</v>
      </c>
      <c r="J3328" s="30">
        <v>3.2431999999999999</v>
      </c>
      <c r="K3328" s="30">
        <v>3</v>
      </c>
      <c r="L3328" s="30">
        <v>0</v>
      </c>
      <c r="M3328" s="30">
        <v>2.17</v>
      </c>
      <c r="N3328" s="84">
        <f>[1]!b_anal_modidura_cnbd(A3328,D3328-1,1)</f>
        <v>4.6489000000000003</v>
      </c>
      <c r="O3328" s="85">
        <f>[1]!b_anal_yield_cnbd(A3328,D3328-1,1)</f>
        <v>3.3</v>
      </c>
      <c r="P3328" s="86">
        <f>IF(U:U="国开1",0.09/N3328+J3328,IF(U:U="国开3",0.14/N3328+J3328,IF(U:U="国开5",0.24/N3328+J3328,IF(U:U="国开7",0.24/N3328+J3328,IF(U:U="国开10",0.29/N3328+J3328,IF(U:U="口行1",0.08/N3328+J3328,IF(U:U="口行2",0.08/N3328+J3328,IF(U:U="口行3",0.08/N3328+J3328,IF(U:U="口行5",0.13/N3328+J3328,IF(U:U="口行7",0.13/N3328+J3328,IF(U:U="口行10",0.18/N3328+J3328,IF(U:U="农发1",0.09/N3328+J3328,IF(U:U="农发2",0.09/N3328+J3328,IF(U:U="农发3",0.09/N3328+J3328,IF(U:U="农发5",0.14/N3328+J3328,IF(U:U="农发7",0.19/N3328+J3328,IF(U:U="农发10",0.19/N3328+J3328,IF(U:U="农发20",0.24/N3328+J3328,IF(U:U="国债1",0.05/N3328+J3328,IF(U:U="国债2",0.05/N3328+J3328,IF(U:U="国债3",0.05/N3328+J3328,IF(U:U="国开0",0,IF(U:U="农发0",0,IF(U:U="国债0",0,IF(U:U="口行0",0,0.1/N3328+J3328)))))))))))))))))))))))))</f>
        <v>3.2840698831981756</v>
      </c>
      <c r="Q3328" s="87">
        <v>3.2949999999999999</v>
      </c>
      <c r="R3328" s="88">
        <f>(P3328-O3328)*100</f>
        <v>-1.5930116801824212</v>
      </c>
      <c r="S3328" s="88">
        <f>(P3328-Q3328)*100</f>
        <v>-1.0930116801824319</v>
      </c>
      <c r="U3328" s="1" t="str">
        <f>IF(I:I="国家开发银行","国开",IF(I:I="中国进出口银行","口行",IF(I:I="中国农业发展银行","农发","国债")))&amp;IF(G:G&lt;1,"0",G3328)</f>
        <v>农发10</v>
      </c>
    </row>
    <row r="3329" spans="1:21" ht="15.95" hidden="1" customHeight="1" x14ac:dyDescent="0.25">
      <c r="A3329" s="123" t="s">
        <v>6657</v>
      </c>
      <c r="B3329" s="35" t="s">
        <v>6991</v>
      </c>
      <c r="C3329" s="35" t="s">
        <v>6992</v>
      </c>
      <c r="D3329" s="39">
        <v>44202</v>
      </c>
      <c r="E3329" s="39">
        <v>44204</v>
      </c>
      <c r="F3329" s="40">
        <v>70</v>
      </c>
      <c r="G3329" s="30">
        <v>10</v>
      </c>
      <c r="H3329" s="29" t="s">
        <v>12</v>
      </c>
      <c r="I3329" s="29" t="s">
        <v>41</v>
      </c>
      <c r="J3329" s="30">
        <v>3.6162000000000001</v>
      </c>
      <c r="K3329" s="30">
        <v>4.54</v>
      </c>
      <c r="L3329" s="30">
        <v>0</v>
      </c>
      <c r="M3329" s="30">
        <v>6.93</v>
      </c>
      <c r="N3329" s="84">
        <f>[1]!b_anal_modidura_cnbd(A3329,D3329-1,1)</f>
        <v>8.0295000000000005</v>
      </c>
      <c r="O3329" s="85">
        <f>[1]!b_anal_yield_cnbd(A3329,D3329-1,1)</f>
        <v>3.65</v>
      </c>
      <c r="P3329" s="86">
        <f>IF(U:U="国开1",0.09/N3329+J3329,IF(U:U="国开3",0.14/N3329+J3329,IF(U:U="国开5",0.24/N3329+J3329,IF(U:U="国开7",0.24/N3329+J3329,IF(U:U="国开10",0.29/N3329+J3329,IF(U:U="口行1",0.08/N3329+J3329,IF(U:U="口行2",0.08/N3329+J3329,IF(U:U="口行3",0.08/N3329+J3329,IF(U:U="口行5",0.13/N3329+J3329,IF(U:U="口行7",0.13/N3329+J3329,IF(U:U="口行10",0.18/N3329+J3329,IF(U:U="农发1",0.09/N3329+J3329,IF(U:U="农发2",0.09/N3329+J3329,IF(U:U="农发3",0.09/N3329+J3329,IF(U:U="农发5",0.14/N3329+J3329,IF(U:U="农发7",0.19/N3329+J3329,IF(U:U="农发10",0.19/N3329+J3329,IF(U:U="农发20",0.24/N3329+J3329,IF(U:U="国债1",0.05/N3329+J3329,IF(U:U="国债2",0.05/N3329+J3329,IF(U:U="国债3",0.05/N3329+J3329,IF(U:U="国开0",0,IF(U:U="农发0",0,IF(U:U="国债0",0,IF(U:U="口行0",0,0.1/N3329+J3329)))))))))))))))))))))))))</f>
        <v>3.6398627436328539</v>
      </c>
      <c r="Q3329" s="87">
        <v>3.645</v>
      </c>
      <c r="R3329" s="88">
        <f>(P3329-O3329)*100</f>
        <v>-1.0137256367146019</v>
      </c>
      <c r="S3329" s="88">
        <f>(P3329-Q3329)*100</f>
        <v>-0.51372563671461258</v>
      </c>
      <c r="U3329" s="1" t="str">
        <f>IF(I:I="国家开发银行","国开",IF(I:I="中国进出口银行","口行",IF(I:I="中国农业发展银行","农发","国债")))&amp;IF(G:G&lt;1,"0",G3329)</f>
        <v>农发10</v>
      </c>
    </row>
    <row r="3330" spans="1:21" ht="15.95" hidden="1" customHeight="1" x14ac:dyDescent="0.25">
      <c r="A3330" s="123" t="s">
        <v>6398</v>
      </c>
      <c r="B3330" s="35" t="s">
        <v>6993</v>
      </c>
      <c r="C3330" s="35" t="s">
        <v>6994</v>
      </c>
      <c r="D3330" s="39">
        <v>44203</v>
      </c>
      <c r="E3330" s="39">
        <v>44204</v>
      </c>
      <c r="F3330" s="40">
        <v>56.7</v>
      </c>
      <c r="G3330" s="30">
        <v>3</v>
      </c>
      <c r="H3330" s="29" t="s">
        <v>12</v>
      </c>
      <c r="I3330" s="29" t="s">
        <v>22</v>
      </c>
      <c r="J3330" s="30">
        <v>2.9634</v>
      </c>
      <c r="K3330" s="30">
        <v>5.36</v>
      </c>
      <c r="L3330" s="30">
        <v>0</v>
      </c>
      <c r="M3330" s="30">
        <v>1</v>
      </c>
      <c r="N3330" s="84">
        <f>[1]!b_anal_modidura_cnbd(A3330,D3330-1,1)</f>
        <v>2.4891000000000001</v>
      </c>
      <c r="O3330" s="85">
        <f>[1]!b_anal_yield_cnbd(A3330,D3330-1,1)</f>
        <v>3.04</v>
      </c>
      <c r="P3330" s="86">
        <f>IF(U:U="国开1",0.09/N3330+J3330,IF(U:U="国开3",0.14/N3330+J3330,IF(U:U="国开5",0.24/N3330+J3330,IF(U:U="国开7",0.24/N3330+J3330,IF(U:U="国开10",0.29/N3330+J3330,IF(U:U="口行1",0.08/N3330+J3330,IF(U:U="口行2",0.08/N3330+J3330,IF(U:U="口行3",0.08/N3330+J3330,IF(U:U="口行5",0.13/N3330+J3330,IF(U:U="口行7",0.13/N3330+J3330,IF(U:U="口行10",0.18/N3330+J3330,IF(U:U="农发1",0.09/N3330+J3330,IF(U:U="农发2",0.09/N3330+J3330,IF(U:U="农发3",0.09/N3330+J3330,IF(U:U="农发5",0.14/N3330+J3330,IF(U:U="农发7",0.19/N3330+J3330,IF(U:U="农发10",0.19/N3330+J3330,IF(U:U="农发20",0.24/N3330+J3330,IF(U:U="国债1",0.05/N3330+J3330,IF(U:U="国债2",0.05/N3330+J3330,IF(U:U="国债3",0.05/N3330+J3330,IF(U:U="国开0",0,IF(U:U="农发0",0,IF(U:U="国债0",0,IF(U:U="口行0",0,0.1/N3330+J3330)))))))))))))))))))))))))</f>
        <v>2.9955401309710337</v>
      </c>
      <c r="Q3330" s="87">
        <v>3.02</v>
      </c>
      <c r="R3330" s="88">
        <f t="shared" ref="R3330:R3335" si="222">(P3330-O3330)*100</f>
        <v>-4.445986902896637</v>
      </c>
      <c r="S3330" s="88">
        <f t="shared" ref="S3330:S3335" si="223">(P3330-Q3330)*100</f>
        <v>-2.4459869028966352</v>
      </c>
      <c r="U3330" s="1" t="str">
        <f>IF(I:I="国家开发银行","国开",IF(I:I="中国进出口银行","口行",IF(I:I="中国农业发展银行","农发","国债")))&amp;IF(G:G&lt;1,"0",G3330)</f>
        <v>口行3</v>
      </c>
    </row>
    <row r="3331" spans="1:21" ht="15.95" hidden="1" customHeight="1" x14ac:dyDescent="0.25">
      <c r="A3331" s="123" t="s">
        <v>6661</v>
      </c>
      <c r="B3331" s="35" t="s">
        <v>6995</v>
      </c>
      <c r="C3331" s="35" t="s">
        <v>6996</v>
      </c>
      <c r="D3331" s="39">
        <v>44203</v>
      </c>
      <c r="E3331" s="39">
        <v>44204</v>
      </c>
      <c r="F3331" s="40">
        <v>58</v>
      </c>
      <c r="G3331" s="30">
        <v>5</v>
      </c>
      <c r="H3331" s="29" t="s">
        <v>12</v>
      </c>
      <c r="I3331" s="29" t="s">
        <v>22</v>
      </c>
      <c r="J3331" s="30">
        <v>3.2115999999999998</v>
      </c>
      <c r="K3331" s="30">
        <v>4.7699999999999996</v>
      </c>
      <c r="L3331" s="30">
        <v>0</v>
      </c>
      <c r="M3331" s="30">
        <v>1</v>
      </c>
      <c r="N3331" s="84">
        <f>[1]!b_anal_modidura_cnbd(A3331,D3331-1,1)</f>
        <v>4.3334000000000001</v>
      </c>
      <c r="O3331" s="85">
        <f>[1]!b_anal_yield_cnbd(A3331,D3331-1,1)</f>
        <v>3.27</v>
      </c>
      <c r="P3331" s="86">
        <f>IF(U:U="国开1",0.09/N3331+J3331,IF(U:U="国开3",0.14/N3331+J3331,IF(U:U="国开5",0.24/N3331+J3331,IF(U:U="国开7",0.24/N3331+J3331,IF(U:U="国开10",0.29/N3331+J3331,IF(U:U="口行1",0.08/N3331+J3331,IF(U:U="口行2",0.08/N3331+J3331,IF(U:U="口行3",0.08/N3331+J3331,IF(U:U="口行5",0.13/N3331+J3331,IF(U:U="口行7",0.13/N3331+J3331,IF(U:U="口行10",0.18/N3331+J3331,IF(U:U="农发1",0.09/N3331+J3331,IF(U:U="农发2",0.09/N3331+J3331,IF(U:U="农发3",0.09/N3331+J3331,IF(U:U="农发5",0.14/N3331+J3331,IF(U:U="农发7",0.19/N3331+J3331,IF(U:U="农发10",0.19/N3331+J3331,IF(U:U="农发20",0.24/N3331+J3331,IF(U:U="国债1",0.05/N3331+J3331,IF(U:U="国债2",0.05/N3331+J3331,IF(U:U="国债3",0.05/N3331+J3331,IF(U:U="国开0",0,IF(U:U="农发0",0,IF(U:U="国债0",0,IF(U:U="口行0",0,0.1/N3331+J3331)))))))))))))))))))))))))</f>
        <v>3.2415995384686389</v>
      </c>
      <c r="Q3331" s="87">
        <v>3.2549999999999999</v>
      </c>
      <c r="R3331" s="88">
        <f t="shared" si="222"/>
        <v>-2.840046153136111</v>
      </c>
      <c r="S3331" s="88">
        <f t="shared" si="223"/>
        <v>-1.3400461531360985</v>
      </c>
      <c r="U3331" s="1" t="str">
        <f>IF(I:I="国家开发银行","国开",IF(I:I="中国进出口银行","口行",IF(I:I="中国农业发展银行","农发","国债")))&amp;IF(G:G&lt;1,"0",G3331)</f>
        <v>口行5</v>
      </c>
    </row>
    <row r="3332" spans="1:21" ht="15.95" hidden="1" customHeight="1" x14ac:dyDescent="0.25">
      <c r="A3332" s="123" t="s">
        <v>6796</v>
      </c>
      <c r="B3332" s="35" t="s">
        <v>6997</v>
      </c>
      <c r="C3332" s="35" t="s">
        <v>6998</v>
      </c>
      <c r="D3332" s="39">
        <v>44203</v>
      </c>
      <c r="E3332" s="39">
        <v>44204</v>
      </c>
      <c r="F3332" s="40">
        <v>66.3</v>
      </c>
      <c r="G3332" s="30">
        <v>10</v>
      </c>
      <c r="H3332" s="29" t="s">
        <v>12</v>
      </c>
      <c r="I3332" s="29" t="s">
        <v>22</v>
      </c>
      <c r="J3332" s="30">
        <v>3.6011000000000002</v>
      </c>
      <c r="K3332" s="30">
        <v>3.98</v>
      </c>
      <c r="L3332" s="30">
        <v>0</v>
      </c>
      <c r="M3332" s="30">
        <v>1</v>
      </c>
      <c r="N3332" s="84">
        <f>[1]!b_anal_modidura_cnbd(A3332,D3332-1,1)</f>
        <v>8.0961999999999996</v>
      </c>
      <c r="O3332" s="85">
        <f>[1]!b_anal_yield_cnbd(A3332,D3332-1,1)</f>
        <v>3.645</v>
      </c>
      <c r="P3332" s="86">
        <f>IF(U:U="国开1",0.09/N3332+J3332,IF(U:U="国开3",0.14/N3332+J3332,IF(U:U="国开5",0.24/N3332+J3332,IF(U:U="国开7",0.24/N3332+J3332,IF(U:U="国开10",0.29/N3332+J3332,IF(U:U="口行1",0.08/N3332+J3332,IF(U:U="口行2",0.08/N3332+J3332,IF(U:U="口行3",0.08/N3332+J3332,IF(U:U="口行5",0.13/N3332+J3332,IF(U:U="口行7",0.13/N3332+J3332,IF(U:U="口行10",0.18/N3332+J3332,IF(U:U="农发1",0.09/N3332+J3332,IF(U:U="农发2",0.09/N3332+J3332,IF(U:U="农发3",0.09/N3332+J3332,IF(U:U="农发5",0.14/N3332+J3332,IF(U:U="农发7",0.19/N3332+J3332,IF(U:U="农发10",0.19/N3332+J3332,IF(U:U="农发20",0.24/N3332+J3332,IF(U:U="国债1",0.05/N3332+J3332,IF(U:U="国债2",0.05/N3332+J3332,IF(U:U="国债3",0.05/N3332+J3332,IF(U:U="国开0",0,IF(U:U="农发0",0,IF(U:U="国债0",0,IF(U:U="口行0",0,0.1/N3332+J3332)))))))))))))))))))))))))</f>
        <v>3.6233326523554261</v>
      </c>
      <c r="Q3332" s="87">
        <v>3.64</v>
      </c>
      <c r="R3332" s="88">
        <f t="shared" si="222"/>
        <v>-2.1667347644573898</v>
      </c>
      <c r="S3332" s="88">
        <f t="shared" si="223"/>
        <v>-1.6667347644574004</v>
      </c>
      <c r="U3332" s="1" t="str">
        <f>IF(I:I="国家开发银行","国开",IF(I:I="中国进出口银行","口行",IF(I:I="中国农业发展银行","农发","国债")))&amp;IF(G:G&lt;1,"0",G3332)</f>
        <v>口行10</v>
      </c>
    </row>
    <row r="3333" spans="1:21" ht="15.95" hidden="1" customHeight="1" x14ac:dyDescent="0.25">
      <c r="A3333" s="123" t="s">
        <v>7005</v>
      </c>
      <c r="B3333" s="35" t="s">
        <v>6999</v>
      </c>
      <c r="C3333" s="35" t="s">
        <v>7000</v>
      </c>
      <c r="D3333" s="39">
        <v>44203</v>
      </c>
      <c r="E3333" s="39">
        <v>44204</v>
      </c>
      <c r="F3333" s="40">
        <v>75</v>
      </c>
      <c r="G3333" s="30">
        <v>10</v>
      </c>
      <c r="H3333" s="29" t="s">
        <v>12</v>
      </c>
      <c r="I3333" s="29" t="s">
        <v>22</v>
      </c>
      <c r="J3333" s="30">
        <v>3.4125000000000001</v>
      </c>
      <c r="K3333" s="30">
        <v>2.99</v>
      </c>
      <c r="L3333" s="30">
        <v>0</v>
      </c>
      <c r="M3333" s="30">
        <v>1</v>
      </c>
      <c r="N3333" s="84">
        <f>[1]!b_anal_modidura_cnbd(A3333,D3333-1,1)</f>
        <v>5.8853</v>
      </c>
      <c r="O3333" s="85">
        <f>[1]!b_anal_yield_cnbd(A3333,D3333-1,1)</f>
        <v>3.46</v>
      </c>
      <c r="P3333" s="86">
        <f>IF(U:U="国开1",0.09/N3333+J3333,IF(U:U="国开3",0.14/N3333+J3333,IF(U:U="国开5",0.24/N3333+J3333,IF(U:U="国开7",0.24/N3333+J3333,IF(U:U="国开10",0.29/N3333+J3333,IF(U:U="口行1",0.08/N3333+J3333,IF(U:U="口行2",0.08/N3333+J3333,IF(U:U="口行3",0.08/N3333+J3333,IF(U:U="口行5",0.13/N3333+J3333,IF(U:U="口行7",0.13/N3333+J3333,IF(U:U="口行10",0.18/N3333+J3333,IF(U:U="农发1",0.09/N3333+J3333,IF(U:U="农发2",0.09/N3333+J3333,IF(U:U="农发3",0.09/N3333+J3333,IF(U:U="农发5",0.14/N3333+J3333,IF(U:U="农发7",0.19/N3333+J3333,IF(U:U="农发10",0.19/N3333+J3333,IF(U:U="农发20",0.24/N3333+J3333,IF(U:U="国债1",0.05/N3333+J3333,IF(U:U="国债2",0.05/N3333+J3333,IF(U:U="国债3",0.05/N3333+J3333,IF(U:U="国开0",0,IF(U:U="农发0",0,IF(U:U="国债0",0,IF(U:U="口行0",0,0.1/N3333+J3333)))))))))))))))))))))))))</f>
        <v>3.4430846770767847</v>
      </c>
      <c r="Q3333" s="127">
        <v>3.45</v>
      </c>
      <c r="R3333" s="88">
        <f t="shared" si="222"/>
        <v>-1.6915322923215292</v>
      </c>
      <c r="S3333" s="88">
        <f t="shared" si="223"/>
        <v>-0.69153229232155056</v>
      </c>
      <c r="U3333" s="1" t="str">
        <f>IF(I:I="国家开发银行","国开",IF(I:I="中国进出口银行","口行",IF(I:I="中国农业发展银行","农发","国债")))&amp;IF(G:G&lt;1,"0",G3333)</f>
        <v>口行10</v>
      </c>
    </row>
    <row r="3334" spans="1:21" ht="15.95" hidden="1" customHeight="1" x14ac:dyDescent="0.25">
      <c r="A3334" s="123" t="s">
        <v>6509</v>
      </c>
      <c r="B3334" s="35" t="s">
        <v>7001</v>
      </c>
      <c r="C3334" s="35" t="s">
        <v>7002</v>
      </c>
      <c r="D3334" s="39">
        <v>44203</v>
      </c>
      <c r="E3334" s="39">
        <v>44208</v>
      </c>
      <c r="F3334" s="40">
        <v>103.6</v>
      </c>
      <c r="G3334" s="30">
        <v>1</v>
      </c>
      <c r="H3334" s="29" t="s">
        <v>266</v>
      </c>
      <c r="I3334" s="29" t="s">
        <v>15</v>
      </c>
      <c r="J3334" s="30">
        <v>2.1962999999999999</v>
      </c>
      <c r="K3334" s="30">
        <v>6.86</v>
      </c>
      <c r="L3334" s="30">
        <v>0</v>
      </c>
      <c r="M3334" s="30">
        <v>1.32</v>
      </c>
      <c r="N3334" s="84">
        <f>[1]!b_anal_modidura_cnbd(A3334,D3334-1,1)</f>
        <v>0.69769999999999999</v>
      </c>
      <c r="O3334" s="85">
        <f>[1]!b_anal_yield_cnbd(A3334,D3334-1,1)</f>
        <v>2.4</v>
      </c>
      <c r="P3334" s="86">
        <f>IF(U:U="国开1",0.09/N3334+J3334,IF(U:U="国开3",0.14/N3334+J3334,IF(U:U="国开5",0.24/N3334+J3334,IF(U:U="国开7",0.24/N3334+J3334,IF(U:U="国开10",0.29/N3334+J3334,IF(U:U="口行1",0.08/N3334+J3334,IF(U:U="口行2",0.08/N3334+J3334,IF(U:U="口行3",0.08/N3334+J3334,IF(U:U="口行5",0.13/N3334+J3334,IF(U:U="口行7",0.13/N3334+J3334,IF(U:U="口行10",0.18/N3334+J3334,IF(U:U="农发1",0.09/N3334+J3334,IF(U:U="农发2",0.09/N3334+J3334,IF(U:U="农发3",0.09/N3334+J3334,IF(U:U="农发5",0.14/N3334+J3334,IF(U:U="农发7",0.19/N3334+J3334,IF(U:U="农发10",0.19/N3334+J3334,IF(U:U="农发20",0.24/N3334+J3334,IF(U:U="国债1",0.05/N3334+J3334,IF(U:U="国债2",0.05/N3334+J3334,IF(U:U="国债3",0.05/N3334+J3334,IF(U:U="国开0",0,IF(U:U="农发0",0,IF(U:U="国债0",0,IF(U:U="口行0",0,0.1/N3334+J3334)))))))))))))))))))))))))</f>
        <v>2.3252952701734269</v>
      </c>
      <c r="Q3334" s="87">
        <v>2.38</v>
      </c>
      <c r="R3334" s="88">
        <f t="shared" si="222"/>
        <v>-7.4704729826573057</v>
      </c>
      <c r="S3334" s="88">
        <f t="shared" si="223"/>
        <v>-5.470472982657304</v>
      </c>
      <c r="U3334" s="1" t="str">
        <f>IF(I:I="国家开发银行","国开",IF(I:I="中国进出口银行","口行",IF(I:I="中国农业发展银行","农发","国债")))&amp;IF(G:G&lt;1,"0",G3334)</f>
        <v>国开1</v>
      </c>
    </row>
    <row r="3335" spans="1:21" ht="15.95" hidden="1" customHeight="1" x14ac:dyDescent="0.25">
      <c r="A3335" s="123" t="s">
        <v>6624</v>
      </c>
      <c r="B3335" s="35" t="s">
        <v>7003</v>
      </c>
      <c r="C3335" s="35" t="s">
        <v>7004</v>
      </c>
      <c r="D3335" s="39">
        <v>44203</v>
      </c>
      <c r="E3335" s="39">
        <v>44208</v>
      </c>
      <c r="F3335" s="40">
        <v>191.1</v>
      </c>
      <c r="G3335" s="30">
        <v>10</v>
      </c>
      <c r="H3335" s="29" t="s">
        <v>12</v>
      </c>
      <c r="I3335" s="29" t="s">
        <v>15</v>
      </c>
      <c r="J3335" s="30">
        <v>3.4796</v>
      </c>
      <c r="K3335" s="30">
        <v>3.95</v>
      </c>
      <c r="L3335" s="30">
        <v>0</v>
      </c>
      <c r="M3335" s="30">
        <v>1.01</v>
      </c>
      <c r="N3335" s="84">
        <f>[1]!b_anal_modidura_cnbd(A3335,D3335-1,1)</f>
        <v>8.0532000000000004</v>
      </c>
      <c r="O3335" s="85">
        <f>[1]!b_anal_yield_cnbd(A3335,D3335-1,1)</f>
        <v>3.5225</v>
      </c>
      <c r="P3335" s="86">
        <f>IF(U:U="国开1",0.09/N3335+J3335,IF(U:U="国开3",0.14/N3335+J3335,IF(U:U="国开5",0.24/N3335+J3335,IF(U:U="国开7",0.24/N3335+J3335,IF(U:U="国开10",0.29/N3335+J3335,IF(U:U="口行1",0.08/N3335+J3335,IF(U:U="口行2",0.08/N3335+J3335,IF(U:U="口行3",0.08/N3335+J3335,IF(U:U="口行5",0.13/N3335+J3335,IF(U:U="口行7",0.13/N3335+J3335,IF(U:U="口行10",0.18/N3335+J3335,IF(U:U="农发1",0.09/N3335+J3335,IF(U:U="农发2",0.09/N3335+J3335,IF(U:U="农发3",0.09/N3335+J3335,IF(U:U="农发5",0.14/N3335+J3335,IF(U:U="农发7",0.19/N3335+J3335,IF(U:U="农发10",0.19/N3335+J3335,IF(U:U="农发20",0.24/N3335+J3335,IF(U:U="国债1",0.05/N3335+J3335,IF(U:U="国债2",0.05/N3335+J3335,IF(U:U="国债3",0.05/N3335+J3335,IF(U:U="国开0",0,IF(U:U="农发0",0,IF(U:U="国债0",0,IF(U:U="口行0",0,0.1/N3335+J3335)))))))))))))))))))))))))</f>
        <v>3.5156105299756617</v>
      </c>
      <c r="Q3335" s="87">
        <v>3.52</v>
      </c>
      <c r="R3335" s="88">
        <f t="shared" si="222"/>
        <v>-0.68894700243382623</v>
      </c>
      <c r="S3335" s="88">
        <f t="shared" si="223"/>
        <v>-0.43894700243383156</v>
      </c>
      <c r="U3335" s="1" t="str">
        <f>IF(I:I="国家开发银行","国开",IF(I:I="中国进出口银行","口行",IF(I:I="中国农业发展银行","农发","国债")))&amp;IF(G:G&lt;1,"0",G3335)</f>
        <v>国开10</v>
      </c>
    </row>
    <row r="3336" spans="1:21" ht="15.95" hidden="1" customHeight="1" x14ac:dyDescent="0.25">
      <c r="A3336" s="123" t="s">
        <v>7006</v>
      </c>
      <c r="B3336" s="35" t="s">
        <v>7006</v>
      </c>
      <c r="C3336" s="35" t="s">
        <v>7007</v>
      </c>
      <c r="D3336" s="39">
        <v>44204</v>
      </c>
      <c r="E3336" s="39">
        <v>44207</v>
      </c>
      <c r="F3336" s="40">
        <v>50</v>
      </c>
      <c r="G3336" s="30">
        <v>2</v>
      </c>
      <c r="H3336" s="29" t="s">
        <v>12</v>
      </c>
      <c r="I3336" s="29" t="s">
        <v>22</v>
      </c>
      <c r="J3336" s="30">
        <v>2.75</v>
      </c>
      <c r="K3336" s="30">
        <v>4.42</v>
      </c>
      <c r="L3336" s="30">
        <v>0</v>
      </c>
      <c r="M3336" s="30">
        <v>1.4</v>
      </c>
      <c r="N3336" s="84">
        <v>1.5184</v>
      </c>
      <c r="O3336" s="85">
        <v>2.77</v>
      </c>
      <c r="P3336" s="86">
        <v>2.8027000000000002</v>
      </c>
      <c r="Q3336" s="87">
        <v>2.83</v>
      </c>
      <c r="R3336" s="88">
        <f t="shared" ref="R3336:R3353" si="224">(P3336-O3336)*100</f>
        <v>3.2700000000000173</v>
      </c>
      <c r="S3336" s="88">
        <f t="shared" ref="S3336:S3353" si="225">(P3336-Q3336)*100</f>
        <v>-2.729999999999988</v>
      </c>
      <c r="U3336" s="1" t="str">
        <f>IF(I:I="国家开发银行","国开",IF(I:I="中国进出口银行","口行",IF(I:I="中国农业发展银行","农发","国债")))&amp;IF(G:G&lt;1,"0",G3336)</f>
        <v>口行2</v>
      </c>
    </row>
    <row r="3337" spans="1:21" ht="15.95" hidden="1" customHeight="1" x14ac:dyDescent="0.25">
      <c r="A3337" s="123" t="s">
        <v>7016</v>
      </c>
      <c r="B3337" s="35" t="s">
        <v>7008</v>
      </c>
      <c r="C3337" s="35" t="s">
        <v>7009</v>
      </c>
      <c r="D3337" s="39">
        <v>44204</v>
      </c>
      <c r="E3337" s="39">
        <v>44207</v>
      </c>
      <c r="F3337" s="40">
        <v>30</v>
      </c>
      <c r="G3337" s="30">
        <v>2</v>
      </c>
      <c r="H3337" s="29" t="s">
        <v>12</v>
      </c>
      <c r="I3337" s="29" t="s">
        <v>22</v>
      </c>
      <c r="J3337" s="30">
        <v>2.294</v>
      </c>
      <c r="K3337" s="30">
        <v>5.96</v>
      </c>
      <c r="L3337" s="30">
        <v>0</v>
      </c>
      <c r="M3337" s="30">
        <v>1.2</v>
      </c>
      <c r="N3337" s="84">
        <f>[1]!b_anal_modidura_cnbd(A3337,D3337-1,1)</f>
        <v>0.93689999999999996</v>
      </c>
      <c r="O3337" s="85">
        <f>[1]!b_anal_yield_cnbd(A3337,D3337-1,1)</f>
        <v>2.4514</v>
      </c>
      <c r="P3337" s="86">
        <f>IF(U:U="国开1",0.09/N3337+J3337,IF(U:U="国开3",0.14/N3337+J3337,IF(U:U="国开5",0.24/N3337+J3337,IF(U:U="国开7",0.24/N3337+J3337,IF(U:U="国开10",0.29/N3337+J3337,IF(U:U="口行1",0.08/N3337+J3337,IF(U:U="口行2",0.08/N3337+J3337,IF(U:U="口行3",0.08/N3337+J3337,IF(U:U="口行5",0.13/N3337+J3337,IF(U:U="口行7",0.13/N3337+J3337,IF(U:U="口行10",0.18/N3337+J3337,IF(U:U="农发1",0.09/N3337+J3337,IF(U:U="农发2",0.09/N3337+J3337,IF(U:U="农发3",0.09/N3337+J3337,IF(U:U="农发5",0.14/N3337+J3337,IF(U:U="农发7",0.19/N3337+J3337,IF(U:U="农发10",0.19/N3337+J3337,IF(U:U="农发20",0.24/N3337+J3337,IF(U:U="国债1",0.05/N3337+J3337,IF(U:U="国债2",0.05/N3337+J3337,IF(U:U="国债3",0.05/N3337+J3337,IF(U:U="国开0",0,IF(U:U="农发0",0,IF(U:U="国债0",0,IF(U:U="口行0",0,0.1/N3337+J3337)))))))))))))))))))))))))</f>
        <v>2.3793879816415839</v>
      </c>
      <c r="Q3337" s="87">
        <v>2.4500000000000002</v>
      </c>
      <c r="R3337" s="88">
        <f t="shared" si="224"/>
        <v>-7.2012018358416086</v>
      </c>
      <c r="S3337" s="88">
        <f t="shared" si="225"/>
        <v>-7.061201835841624</v>
      </c>
      <c r="U3337" s="1" t="str">
        <f>IF(I:I="国家开发银行","国开",IF(I:I="中国进出口银行","口行",IF(I:I="中国农业发展银行","农发","国债")))&amp;IF(G:G&lt;1,"0",G3337)</f>
        <v>口行2</v>
      </c>
    </row>
    <row r="3338" spans="1:21" ht="15.95" hidden="1" customHeight="1" x14ac:dyDescent="0.25">
      <c r="A3338" s="123" t="s">
        <v>7010</v>
      </c>
      <c r="B3338" s="35" t="s">
        <v>7010</v>
      </c>
      <c r="C3338" s="35" t="s">
        <v>7011</v>
      </c>
      <c r="D3338" s="39">
        <v>44204</v>
      </c>
      <c r="E3338" s="39">
        <v>44207</v>
      </c>
      <c r="F3338" s="40">
        <v>50</v>
      </c>
      <c r="G3338" s="30">
        <v>7</v>
      </c>
      <c r="H3338" s="29" t="s">
        <v>12</v>
      </c>
      <c r="I3338" s="29" t="s">
        <v>22</v>
      </c>
      <c r="J3338" s="30">
        <v>3.4</v>
      </c>
      <c r="K3338" s="30">
        <v>2.92</v>
      </c>
      <c r="L3338" s="30">
        <v>0</v>
      </c>
      <c r="M3338" s="30">
        <v>19.84</v>
      </c>
      <c r="N3338" s="84">
        <v>5.3160999999999996</v>
      </c>
      <c r="O3338" s="85">
        <v>3.43</v>
      </c>
      <c r="P3338" s="86">
        <v>3.4245000000000001</v>
      </c>
      <c r="Q3338" s="87">
        <v>3.45</v>
      </c>
      <c r="R3338" s="88">
        <f t="shared" si="224"/>
        <v>-0.55000000000000604</v>
      </c>
      <c r="S3338" s="88">
        <f t="shared" si="225"/>
        <v>-2.5500000000000078</v>
      </c>
      <c r="U3338" s="1" t="str">
        <f>IF(I:I="国家开发银行","国开",IF(I:I="中国进出口银行","口行",IF(I:I="中国农业发展银行","农发","国债")))&amp;IF(G:G&lt;1,"0",G3338)</f>
        <v>口行7</v>
      </c>
    </row>
    <row r="3339" spans="1:21" ht="15.95" hidden="1" customHeight="1" x14ac:dyDescent="0.25">
      <c r="A3339" s="123" t="s">
        <v>7012</v>
      </c>
      <c r="B3339" s="35" t="s">
        <v>7012</v>
      </c>
      <c r="C3339" s="35" t="s">
        <v>7013</v>
      </c>
      <c r="D3339" s="39">
        <v>44204</v>
      </c>
      <c r="E3339" s="39">
        <v>44207</v>
      </c>
      <c r="F3339" s="40">
        <v>300</v>
      </c>
      <c r="G3339" s="30">
        <v>0.24929999999999999</v>
      </c>
      <c r="H3339" s="29" t="s">
        <v>30</v>
      </c>
      <c r="I3339" s="29" t="s">
        <v>31</v>
      </c>
      <c r="J3339" s="30">
        <v>1.8609</v>
      </c>
      <c r="K3339" s="30">
        <v>3.64</v>
      </c>
      <c r="L3339" s="30">
        <v>1.9184000000000001</v>
      </c>
      <c r="M3339" s="30">
        <v>6.12</v>
      </c>
      <c r="N3339" s="84">
        <v>0.24929999999999999</v>
      </c>
      <c r="O3339" s="85">
        <v>1.9879</v>
      </c>
      <c r="P3339" s="86">
        <v>1.9184000000000001</v>
      </c>
      <c r="Q3339" s="87">
        <v>1.88</v>
      </c>
      <c r="R3339" s="88">
        <f t="shared" si="224"/>
        <v>-6.9499999999999895</v>
      </c>
      <c r="S3339" s="88">
        <f t="shared" si="225"/>
        <v>3.8400000000000212</v>
      </c>
      <c r="U3339" s="1" t="str">
        <f>IF(I:I="国家开发银行","国开",IF(I:I="中国进出口银行","口行",IF(I:I="中国农业发展银行","农发","国债")))&amp;IF(G:G&lt;1,"0",G3339)</f>
        <v>国债0</v>
      </c>
    </row>
    <row r="3340" spans="1:21" ht="15.95" hidden="1" customHeight="1" x14ac:dyDescent="0.25">
      <c r="A3340" s="123" t="s">
        <v>7014</v>
      </c>
      <c r="B3340" s="35" t="s">
        <v>7014</v>
      </c>
      <c r="C3340" s="35" t="s">
        <v>7015</v>
      </c>
      <c r="D3340" s="39">
        <v>44204</v>
      </c>
      <c r="E3340" s="39">
        <v>44207</v>
      </c>
      <c r="F3340" s="40">
        <v>300</v>
      </c>
      <c r="G3340" s="30">
        <v>0.49859999999999999</v>
      </c>
      <c r="H3340" s="29" t="s">
        <v>38</v>
      </c>
      <c r="I3340" s="29" t="s">
        <v>31</v>
      </c>
      <c r="J3340" s="30">
        <v>2.0849000000000002</v>
      </c>
      <c r="K3340" s="30">
        <v>3.54</v>
      </c>
      <c r="L3340" s="30">
        <v>2.1383999999999999</v>
      </c>
      <c r="M3340" s="30">
        <v>1.95</v>
      </c>
      <c r="N3340" s="84">
        <v>0.49859999999999999</v>
      </c>
      <c r="O3340" s="85">
        <v>2.21</v>
      </c>
      <c r="P3340" s="86">
        <v>2.1383999999999999</v>
      </c>
      <c r="Q3340" s="87">
        <v>2.2000000000000002</v>
      </c>
      <c r="R3340" s="88">
        <f t="shared" si="224"/>
        <v>-7.1600000000000108</v>
      </c>
      <c r="S3340" s="88">
        <f t="shared" si="225"/>
        <v>-6.1600000000000321</v>
      </c>
      <c r="U3340" s="1" t="str">
        <f>IF(I:I="国家开发银行","国开",IF(I:I="中国进出口银行","口行",IF(I:I="中国农业发展银行","农发","国债")))&amp;IF(G:G&lt;1,"0",G3340)</f>
        <v>国债0</v>
      </c>
    </row>
    <row r="3341" spans="1:21" ht="15.95" hidden="1" customHeight="1" x14ac:dyDescent="0.25">
      <c r="A3341" s="123" t="s">
        <v>6171</v>
      </c>
      <c r="B3341" s="35" t="s">
        <v>7017</v>
      </c>
      <c r="C3341" s="35" t="s">
        <v>7018</v>
      </c>
      <c r="D3341" s="39">
        <v>44207</v>
      </c>
      <c r="E3341" s="39">
        <v>44209</v>
      </c>
      <c r="F3341" s="40">
        <v>70</v>
      </c>
      <c r="G3341" s="30">
        <v>3</v>
      </c>
      <c r="H3341" s="29" t="s">
        <v>12</v>
      </c>
      <c r="I3341" s="29" t="s">
        <v>41</v>
      </c>
      <c r="J3341" s="30">
        <v>2.9525000000000001</v>
      </c>
      <c r="K3341" s="30">
        <v>4.07</v>
      </c>
      <c r="L3341" s="30">
        <v>0</v>
      </c>
      <c r="M3341" s="30">
        <v>6.2</v>
      </c>
      <c r="N3341" s="84">
        <f>[1]!b_anal_modidura_cnbd(A3341,D3341-3,1)</f>
        <v>2.4125999999999999</v>
      </c>
      <c r="O3341" s="85">
        <f>[1]!b_anal_yield_cnbd(A3341,D3341-3,1)</f>
        <v>2.98</v>
      </c>
      <c r="P3341" s="86">
        <f>IF(U:U="国开1",0.09/N3341+J3341,IF(U:U="国开3",0.14/N3341+J3341,IF(U:U="国开5",0.24/N3341+J3341,IF(U:U="国开7",0.24/N3341+J3341,IF(U:U="国开10",0.29/N3341+J3341,IF(U:U="口行1",0.08/N3341+J3341,IF(U:U="口行2",0.08/N3341+J3341,IF(U:U="口行3",0.08/N3341+J3341,IF(U:U="口行5",0.13/N3341+J3341,IF(U:U="口行7",0.13/N3341+J3341,IF(U:U="口行10",0.18/N3341+J3341,IF(U:U="农发1",0.09/N3341+J3341,IF(U:U="农发2",0.09/N3341+J3341,IF(U:U="农发3",0.09/N3341+J3341,IF(U:U="农发5",0.14/N3341+J3341,IF(U:U="农发7",0.19/N3341+J3341,IF(U:U="农发10",0.19/N3341+J3341,IF(U:U="农发20",0.24/N3341+J3341,IF(U:U="国债1",0.05/N3341+J3341,IF(U:U="国债2",0.05/N3341+J3341,IF(U:U="国债3",0.05/N3341+J3341,IF(U:U="国开0",0,IF(U:U="农发0",0,IF(U:U="国债0",0,IF(U:U="口行0",0,0.1/N3341+J3341)))))))))))))))))))))))))</f>
        <v>2.9898041531957227</v>
      </c>
      <c r="Q3341" s="87">
        <v>3</v>
      </c>
      <c r="R3341" s="88">
        <f t="shared" si="224"/>
        <v>0.98041531957226979</v>
      </c>
      <c r="S3341" s="88">
        <f t="shared" si="225"/>
        <v>-1.019584680427732</v>
      </c>
      <c r="U3341" s="1" t="str">
        <f>IF(I:I="国家开发银行","国开",IF(I:I="中国进出口银行","口行",IF(I:I="中国农业发展银行","农发","国债")))&amp;IF(G:G&lt;1,"0",G3341)</f>
        <v>农发3</v>
      </c>
    </row>
    <row r="3342" spans="1:21" ht="15.95" hidden="1" customHeight="1" x14ac:dyDescent="0.25">
      <c r="A3342" s="123" t="s">
        <v>6533</v>
      </c>
      <c r="B3342" s="35" t="s">
        <v>7019</v>
      </c>
      <c r="C3342" s="35" t="s">
        <v>7020</v>
      </c>
      <c r="D3342" s="39">
        <v>44207</v>
      </c>
      <c r="E3342" s="39">
        <v>44209</v>
      </c>
      <c r="F3342" s="40">
        <v>70</v>
      </c>
      <c r="G3342" s="30">
        <v>5</v>
      </c>
      <c r="H3342" s="29" t="s">
        <v>12</v>
      </c>
      <c r="I3342" s="29" t="s">
        <v>41</v>
      </c>
      <c r="J3342" s="30">
        <v>3.2221000000000002</v>
      </c>
      <c r="K3342" s="30">
        <v>5.36</v>
      </c>
      <c r="L3342" s="30">
        <v>0</v>
      </c>
      <c r="M3342" s="30">
        <v>1.21</v>
      </c>
      <c r="N3342" s="84">
        <f>[1]!b_anal_modidura_cnbd(A3342,D3342-3,1)</f>
        <v>4.2473000000000001</v>
      </c>
      <c r="O3342" s="85">
        <f>[1]!b_anal_yield_cnbd(A3342,D3342-3,1)</f>
        <v>3.2625000000000002</v>
      </c>
      <c r="P3342" s="86">
        <f>IF(U:U="国开1",0.09/N3342+J3342,IF(U:U="国开3",0.14/N3342+J3342,IF(U:U="国开5",0.24/N3342+J3342,IF(U:U="国开7",0.24/N3342+J3342,IF(U:U="国开10",0.29/N3342+J3342,IF(U:U="口行1",0.08/N3342+J3342,IF(U:U="口行2",0.08/N3342+J3342,IF(U:U="口行3",0.08/N3342+J3342,IF(U:U="口行5",0.13/N3342+J3342,IF(U:U="口行7",0.13/N3342+J3342,IF(U:U="口行10",0.18/N3342+J3342,IF(U:U="农发1",0.09/N3342+J3342,IF(U:U="农发2",0.09/N3342+J3342,IF(U:U="农发3",0.09/N3342+J3342,IF(U:U="农发5",0.14/N3342+J3342,IF(U:U="农发7",0.19/N3342+J3342,IF(U:U="农发10",0.19/N3342+J3342,IF(U:U="农发20",0.24/N3342+J3342,IF(U:U="国债1",0.05/N3342+J3342,IF(U:U="国债2",0.05/N3342+J3342,IF(U:U="国债3",0.05/N3342+J3342,IF(U:U="国开0",0,IF(U:U="农发0",0,IF(U:U="国债0",0,IF(U:U="口行0",0,0.1/N3342+J3342)))))))))))))))))))))))))</f>
        <v>3.2550621171096936</v>
      </c>
      <c r="Q3342" s="87">
        <v>3.28</v>
      </c>
      <c r="R3342" s="88">
        <f t="shared" si="224"/>
        <v>-0.74378828903065575</v>
      </c>
      <c r="S3342" s="88">
        <f t="shared" si="225"/>
        <v>-2.4937882890306184</v>
      </c>
      <c r="U3342" s="1" t="str">
        <f>IF(I:I="国家开发银行","国开",IF(I:I="中国进出口银行","口行",IF(I:I="中国农业发展银行","农发","国债")))&amp;IF(G:G&lt;1,"0",G3342)</f>
        <v>农发5</v>
      </c>
    </row>
    <row r="3343" spans="1:21" ht="15.95" hidden="1" customHeight="1" x14ac:dyDescent="0.25">
      <c r="A3343" s="123" t="s">
        <v>6970</v>
      </c>
      <c r="B3343" s="35" t="s">
        <v>7021</v>
      </c>
      <c r="C3343" s="35" t="s">
        <v>7022</v>
      </c>
      <c r="D3343" s="39">
        <v>44207</v>
      </c>
      <c r="E3343" s="39">
        <v>44209</v>
      </c>
      <c r="F3343" s="40">
        <v>100</v>
      </c>
      <c r="G3343" s="30">
        <v>7</v>
      </c>
      <c r="H3343" s="29" t="s">
        <v>12</v>
      </c>
      <c r="I3343" s="29" t="s">
        <v>41</v>
      </c>
      <c r="J3343" s="30">
        <v>2.7746</v>
      </c>
      <c r="K3343" s="30">
        <v>3.67</v>
      </c>
      <c r="L3343" s="30">
        <v>0</v>
      </c>
      <c r="M3343" s="30">
        <v>4.6399999999999997</v>
      </c>
      <c r="N3343" s="84">
        <f>[1]!b_anal_modidura_cnbd(A3343,D3343-3,1)</f>
        <v>1.9076</v>
      </c>
      <c r="O3343" s="85">
        <f>[1]!b_anal_yield_cnbd(A3343,D3343-3,1)</f>
        <v>2.88</v>
      </c>
      <c r="P3343" s="86">
        <f>IF(U:U="国开1",0.09/N3343+J3343,IF(U:U="国开3",0.14/N3343+J3343,IF(U:U="国开5",0.24/N3343+J3343,IF(U:U="国开7",0.24/N3343+J3343,IF(U:U="国开10",0.29/N3343+J3343,IF(U:U="口行1",0.08/N3343+J3343,IF(U:U="口行2",0.08/N3343+J3343,IF(U:U="口行3",0.08/N3343+J3343,IF(U:U="口行5",0.13/N3343+J3343,IF(U:U="口行7",0.13/N3343+J3343,IF(U:U="口行10",0.18/N3343+J3343,IF(U:U="农发1",0.09/N3343+J3343,IF(U:U="农发2",0.09/N3343+J3343,IF(U:U="农发3",0.09/N3343+J3343,IF(U:U="农发5",0.14/N3343+J3343,IF(U:U="农发7",0.19/N3343+J3343,IF(U:U="农发10",0.19/N3343+J3343,IF(U:U="农发20",0.24/N3343+J3343,IF(U:U="国债1",0.05/N3343+J3343,IF(U:U="国债2",0.05/N3343+J3343,IF(U:U="国债3",0.05/N3343+J3343,IF(U:U="国开0",0,IF(U:U="农发0",0,IF(U:U="国债0",0,IF(U:U="口行0",0,0.1/N3343+J3343)))))))))))))))))))))))))</f>
        <v>2.8742015936254979</v>
      </c>
      <c r="Q3343" s="87">
        <v>2.89</v>
      </c>
      <c r="R3343" s="88">
        <f t="shared" si="224"/>
        <v>-0.57984063745020187</v>
      </c>
      <c r="S3343" s="88">
        <f t="shared" si="225"/>
        <v>-1.579840637450225</v>
      </c>
      <c r="U3343" s="1" t="str">
        <f>IF(I:I="国家开发银行","国开",IF(I:I="中国进出口银行","口行",IF(I:I="中国农业发展银行","农发","国债")))&amp;IF(G:G&lt;1,"0",G3343)</f>
        <v>农发7</v>
      </c>
    </row>
    <row r="3344" spans="1:21" ht="15.95" hidden="1" customHeight="1" x14ac:dyDescent="0.25">
      <c r="A3344" s="123" t="s">
        <v>6971</v>
      </c>
      <c r="B3344" s="35" t="s">
        <v>7023</v>
      </c>
      <c r="C3344" s="35" t="s">
        <v>7024</v>
      </c>
      <c r="D3344" s="39">
        <v>44208</v>
      </c>
      <c r="E3344" s="39">
        <v>44210</v>
      </c>
      <c r="F3344" s="40">
        <v>90</v>
      </c>
      <c r="G3344" s="30">
        <v>3</v>
      </c>
      <c r="H3344" s="29" t="s">
        <v>12</v>
      </c>
      <c r="I3344" s="29" t="s">
        <v>15</v>
      </c>
      <c r="J3344" s="30">
        <v>2.9333</v>
      </c>
      <c r="K3344" s="30">
        <v>5.47</v>
      </c>
      <c r="L3344" s="30">
        <v>0</v>
      </c>
      <c r="M3344" s="30">
        <v>1.3</v>
      </c>
      <c r="N3344" s="84">
        <f>[1]!b_anal_modidura_cnbd(A3344,D3344-1,1)</f>
        <v>2.8203999999999998</v>
      </c>
      <c r="O3344" s="85">
        <f>[1]!b_anal_yield_cnbd(A3344,D3344-1,1)</f>
        <v>3.0261</v>
      </c>
      <c r="P3344" s="86">
        <f>IF(U:U="国开1",0.09/N3344+J3344,IF(U:U="国开3",0.14/N3344+J3344,IF(U:U="国开5",0.24/N3344+J3344,IF(U:U="国开7",0.24/N3344+J3344,IF(U:U="国开10",0.29/N3344+J3344,IF(U:U="口行1",0.08/N3344+J3344,IF(U:U="口行2",0.08/N3344+J3344,IF(U:U="口行3",0.08/N3344+J3344,IF(U:U="口行5",0.13/N3344+J3344,IF(U:U="口行7",0.13/N3344+J3344,IF(U:U="口行10",0.18/N3344+J3344,IF(U:U="农发1",0.09/N3344+J3344,IF(U:U="农发2",0.09/N3344+J3344,IF(U:U="农发3",0.09/N3344+J3344,IF(U:U="农发5",0.14/N3344+J3344,IF(U:U="农发7",0.19/N3344+J3344,IF(U:U="农发10",0.19/N3344+J3344,IF(U:U="农发20",0.24/N3344+J3344,IF(U:U="国债1",0.05/N3344+J3344,IF(U:U="国债2",0.05/N3344+J3344,IF(U:U="国债3",0.05/N3344+J3344,IF(U:U="国开0",0,IF(U:U="农发0",0,IF(U:U="国债0",0,IF(U:U="口行0",0,0.1/N3344+J3344)))))))))))))))))))))))))</f>
        <v>2.9829383491703303</v>
      </c>
      <c r="Q3344" s="87">
        <v>3</v>
      </c>
      <c r="R3344" s="88">
        <f t="shared" si="224"/>
        <v>-4.3161650829669718</v>
      </c>
      <c r="S3344" s="88">
        <f t="shared" si="225"/>
        <v>-1.7061650829669706</v>
      </c>
      <c r="U3344" s="1" t="str">
        <f>IF(I:I="国家开发银行","国开",IF(I:I="中国进出口银行","口行",IF(I:I="中国农业发展银行","农发","国债")))&amp;IF(G:G&lt;1,"0",G3344)</f>
        <v>国开3</v>
      </c>
    </row>
    <row r="3345" spans="1:21" ht="15.95" hidden="1" customHeight="1" x14ac:dyDescent="0.25">
      <c r="A3345" s="123" t="s">
        <v>1284</v>
      </c>
      <c r="B3345" s="35" t="s">
        <v>7025</v>
      </c>
      <c r="C3345" s="35" t="s">
        <v>7026</v>
      </c>
      <c r="D3345" s="39">
        <v>44208</v>
      </c>
      <c r="E3345" s="39">
        <v>44210</v>
      </c>
      <c r="F3345" s="40">
        <v>110</v>
      </c>
      <c r="G3345" s="30">
        <v>5</v>
      </c>
      <c r="H3345" s="29" t="s">
        <v>12</v>
      </c>
      <c r="I3345" s="29" t="s">
        <v>15</v>
      </c>
      <c r="J3345" s="30">
        <v>3.1827000000000001</v>
      </c>
      <c r="K3345" s="30">
        <v>5.66</v>
      </c>
      <c r="L3345" s="30">
        <v>0</v>
      </c>
      <c r="M3345" s="30">
        <v>1.59</v>
      </c>
      <c r="N3345" s="84">
        <f>[1]!b_anal_modidura_cnbd(A3345,D3345-1,1)</f>
        <v>4.0599999999999996</v>
      </c>
      <c r="O3345" s="85">
        <f>[1]!b_anal_yield_cnbd(A3345,D3345-1,1)</f>
        <v>3.25</v>
      </c>
      <c r="P3345" s="86">
        <f>IF(U:U="国开1",0.09/N3345+J3345,IF(U:U="国开3",0.14/N3345+J3345,IF(U:U="国开5",0.24/N3345+J3345,IF(U:U="国开7",0.24/N3345+J3345,IF(U:U="国开10",0.29/N3345+J3345,IF(U:U="口行1",0.08/N3345+J3345,IF(U:U="口行2",0.08/N3345+J3345,IF(U:U="口行3",0.08/N3345+J3345,IF(U:U="口行5",0.13/N3345+J3345,IF(U:U="口行7",0.13/N3345+J3345,IF(U:U="口行10",0.18/N3345+J3345,IF(U:U="农发1",0.09/N3345+J3345,IF(U:U="农发2",0.09/N3345+J3345,IF(U:U="农发3",0.09/N3345+J3345,IF(U:U="农发5",0.14/N3345+J3345,IF(U:U="农发7",0.19/N3345+J3345,IF(U:U="农发10",0.19/N3345+J3345,IF(U:U="农发20",0.24/N3345+J3345,IF(U:U="国债1",0.05/N3345+J3345,IF(U:U="国债2",0.05/N3345+J3345,IF(U:U="国债3",0.05/N3345+J3345,IF(U:U="国开0",0,IF(U:U="农发0",0,IF(U:U="国债0",0,IF(U:U="口行0",0,0.1/N3345+J3345)))))))))))))))))))))))))</f>
        <v>3.2418133004926108</v>
      </c>
      <c r="Q3345" s="87">
        <v>3.25</v>
      </c>
      <c r="R3345" s="88">
        <f t="shared" si="224"/>
        <v>-0.81866995073891502</v>
      </c>
      <c r="S3345" s="88">
        <f t="shared" si="225"/>
        <v>-0.81866995073891502</v>
      </c>
      <c r="U3345" s="1" t="str">
        <f>IF(I:I="国家开发银行","国开",IF(I:I="中国进出口银行","口行",IF(I:I="中国农业发展银行","农发","国债")))&amp;IF(G:G&lt;1,"0",G3345)</f>
        <v>国开5</v>
      </c>
    </row>
    <row r="3346" spans="1:21" ht="15.95" hidden="1" customHeight="1" x14ac:dyDescent="0.25">
      <c r="A3346" s="123" t="s">
        <v>6975</v>
      </c>
      <c r="B3346" s="35" t="s">
        <v>7027</v>
      </c>
      <c r="C3346" s="35" t="s">
        <v>7028</v>
      </c>
      <c r="D3346" s="39">
        <v>44208</v>
      </c>
      <c r="E3346" s="39">
        <v>44210</v>
      </c>
      <c r="F3346" s="40">
        <v>30</v>
      </c>
      <c r="G3346" s="30">
        <v>7</v>
      </c>
      <c r="H3346" s="29" t="s">
        <v>12</v>
      </c>
      <c r="I3346" s="29" t="s">
        <v>15</v>
      </c>
      <c r="J3346" s="30">
        <v>3.3894000000000002</v>
      </c>
      <c r="K3346" s="30">
        <v>8.49</v>
      </c>
      <c r="L3346" s="30">
        <v>0</v>
      </c>
      <c r="M3346" s="30">
        <v>42.83</v>
      </c>
      <c r="N3346" s="84">
        <f>[1]!b_anal_modidura_cnbd(A3346,D3346-1,1)</f>
        <v>6.1261999999999999</v>
      </c>
      <c r="O3346" s="85">
        <f>[1]!b_anal_yield_cnbd(A3346,D3346-1,1)</f>
        <v>3.4394</v>
      </c>
      <c r="P3346" s="86">
        <f>IF(U:U="国开1",0.09/N3346+J3346,IF(U:U="国开3",0.14/N3346+J3346,IF(U:U="国开5",0.24/N3346+J3346,IF(U:U="国开7",0.24/N3346+J3346,IF(U:U="国开10",0.29/N3346+J3346,IF(U:U="口行1",0.08/N3346+J3346,IF(U:U="口行2",0.08/N3346+J3346,IF(U:U="口行3",0.08/N3346+J3346,IF(U:U="口行5",0.13/N3346+J3346,IF(U:U="口行7",0.13/N3346+J3346,IF(U:U="口行10",0.18/N3346+J3346,IF(U:U="农发1",0.09/N3346+J3346,IF(U:U="农发2",0.09/N3346+J3346,IF(U:U="农发3",0.09/N3346+J3346,IF(U:U="农发5",0.14/N3346+J3346,IF(U:U="农发7",0.19/N3346+J3346,IF(U:U="农发10",0.19/N3346+J3346,IF(U:U="农发20",0.24/N3346+J3346,IF(U:U="国债1",0.05/N3346+J3346,IF(U:U="国债2",0.05/N3346+J3346,IF(U:U="国债3",0.05/N3346+J3346,IF(U:U="国开0",0,IF(U:U="农发0",0,IF(U:U="国债0",0,IF(U:U="口行0",0,0.1/N3346+J3346)))))))))))))))))))))))))</f>
        <v>3.4285759981717869</v>
      </c>
      <c r="Q3346" s="87">
        <v>3.4350000000000001</v>
      </c>
      <c r="R3346" s="88">
        <f t="shared" si="224"/>
        <v>-1.0824001828213081</v>
      </c>
      <c r="S3346" s="88">
        <f t="shared" si="225"/>
        <v>-0.64240018282131217</v>
      </c>
      <c r="U3346" s="1" t="str">
        <f>IF(I:I="国家开发银行","国开",IF(I:I="中国进出口银行","口行",IF(I:I="中国农业发展银行","农发","国债")))&amp;IF(G:G&lt;1,"0",G3346)</f>
        <v>国开7</v>
      </c>
    </row>
    <row r="3347" spans="1:21" ht="15.95" hidden="1" customHeight="1" x14ac:dyDescent="0.25">
      <c r="A3347" s="123" t="s">
        <v>6433</v>
      </c>
      <c r="B3347" s="35" t="s">
        <v>7029</v>
      </c>
      <c r="C3347" s="35" t="s">
        <v>7030</v>
      </c>
      <c r="D3347" s="39">
        <v>44208</v>
      </c>
      <c r="E3347" s="39">
        <v>44210</v>
      </c>
      <c r="F3347" s="40">
        <v>50</v>
      </c>
      <c r="G3347" s="30">
        <v>2</v>
      </c>
      <c r="H3347" s="29" t="s">
        <v>12</v>
      </c>
      <c r="I3347" s="29" t="s">
        <v>41</v>
      </c>
      <c r="J3347" s="30">
        <v>2.7538</v>
      </c>
      <c r="K3347" s="30">
        <v>3.37</v>
      </c>
      <c r="L3347" s="30">
        <v>0</v>
      </c>
      <c r="M3347" s="30">
        <v>1.18</v>
      </c>
      <c r="N3347" s="84">
        <f>[1]!b_anal_modidura_cnbd(A3347,D3347-1,1)</f>
        <v>1.5871999999999999</v>
      </c>
      <c r="O3347" s="85">
        <f>[1]!b_anal_yield_cnbd(A3347,D3347-1,1)</f>
        <v>2.8</v>
      </c>
      <c r="P3347" s="86">
        <f>IF(U:U="国开1",0.09/N3347+J3347,IF(U:U="国开3",0.14/N3347+J3347,IF(U:U="国开5",0.24/N3347+J3347,IF(U:U="国开7",0.24/N3347+J3347,IF(U:U="国开10",0.29/N3347+J3347,IF(U:U="口行1",0.08/N3347+J3347,IF(U:U="口行2",0.08/N3347+J3347,IF(U:U="口行3",0.08/N3347+J3347,IF(U:U="口行5",0.13/N3347+J3347,IF(U:U="口行7",0.13/N3347+J3347,IF(U:U="口行10",0.18/N3347+J3347,IF(U:U="农发1",0.09/N3347+J3347,IF(U:U="农发2",0.09/N3347+J3347,IF(U:U="农发3",0.09/N3347+J3347,IF(U:U="农发5",0.14/N3347+J3347,IF(U:U="农发7",0.19/N3347+J3347,IF(U:U="农发10",0.19/N3347+J3347,IF(U:U="农发20",0.24/N3347+J3347,IF(U:U="国债1",0.05/N3347+J3347,IF(U:U="国债2",0.05/N3347+J3347,IF(U:U="国债3",0.05/N3347+J3347,IF(U:U="国开0",0,IF(U:U="农发0",0,IF(U:U="国债0",0,IF(U:U="口行0",0,0.1/N3347+J3347)))))))))))))))))))))))))</f>
        <v>2.810503629032258</v>
      </c>
      <c r="Q3347" s="87">
        <v>2.82</v>
      </c>
      <c r="R3347" s="88">
        <f t="shared" si="224"/>
        <v>1.050362903225821</v>
      </c>
      <c r="S3347" s="88">
        <f t="shared" si="225"/>
        <v>-0.94963709677418073</v>
      </c>
      <c r="U3347" s="1" t="str">
        <f>IF(I:I="国家开发银行","国开",IF(I:I="中国进出口银行","口行",IF(I:I="中国农业发展银行","农发","国债")))&amp;IF(G:G&lt;1,"0",G3347)</f>
        <v>农发2</v>
      </c>
    </row>
    <row r="3348" spans="1:21" ht="15.95" hidden="1" customHeight="1" x14ac:dyDescent="0.25">
      <c r="A3348" s="123" t="s">
        <v>1145</v>
      </c>
      <c r="B3348" s="35" t="s">
        <v>7031</v>
      </c>
      <c r="C3348" s="35" t="s">
        <v>7032</v>
      </c>
      <c r="D3348" s="39">
        <v>44208</v>
      </c>
      <c r="E3348" s="39">
        <v>44210</v>
      </c>
      <c r="F3348" s="40">
        <v>50</v>
      </c>
      <c r="G3348" s="30">
        <v>7</v>
      </c>
      <c r="H3348" s="29" t="s">
        <v>12</v>
      </c>
      <c r="I3348" s="29" t="s">
        <v>41</v>
      </c>
      <c r="J3348" s="30">
        <v>3.4359999999999999</v>
      </c>
      <c r="K3348" s="30">
        <v>3.35</v>
      </c>
      <c r="L3348" s="30">
        <v>0</v>
      </c>
      <c r="M3348" s="30">
        <v>31</v>
      </c>
      <c r="N3348" s="84">
        <f>[1]!b_anal_modidura_cnbd(A3348,D3348-1,1)</f>
        <v>5.5709</v>
      </c>
      <c r="O3348" s="85">
        <f>[1]!b_anal_yield_cnbd(A3348,D3348-1,1)</f>
        <v>3.48</v>
      </c>
      <c r="P3348" s="86">
        <f>IF(U:U="国开1",0.09/N3348+J3348,IF(U:U="国开3",0.14/N3348+J3348,IF(U:U="国开5",0.24/N3348+J3348,IF(U:U="国开7",0.24/N3348+J3348,IF(U:U="国开10",0.29/N3348+J3348,IF(U:U="口行1",0.08/N3348+J3348,IF(U:U="口行2",0.08/N3348+J3348,IF(U:U="口行3",0.08/N3348+J3348,IF(U:U="口行5",0.13/N3348+J3348,IF(U:U="口行7",0.13/N3348+J3348,IF(U:U="口行10",0.18/N3348+J3348,IF(U:U="农发1",0.09/N3348+J3348,IF(U:U="农发2",0.09/N3348+J3348,IF(U:U="农发3",0.09/N3348+J3348,IF(U:U="农发5",0.14/N3348+J3348,IF(U:U="农发7",0.19/N3348+J3348,IF(U:U="农发10",0.19/N3348+J3348,IF(U:U="农发20",0.24/N3348+J3348,IF(U:U="国债1",0.05/N3348+J3348,IF(U:U="国债2",0.05/N3348+J3348,IF(U:U="国债3",0.05/N3348+J3348,IF(U:U="国开0",0,IF(U:U="农发0",0,IF(U:U="国债0",0,IF(U:U="口行0",0,0.1/N3348+J3348)))))))))))))))))))))))))</f>
        <v>3.4701057997810048</v>
      </c>
      <c r="Q3348" s="87">
        <v>3.48</v>
      </c>
      <c r="R3348" s="88">
        <f t="shared" si="224"/>
        <v>-0.98942002189952305</v>
      </c>
      <c r="S3348" s="88">
        <f t="shared" si="225"/>
        <v>-0.98942002189952305</v>
      </c>
      <c r="U3348" s="1" t="str">
        <f>IF(I:I="国家开发银行","国开",IF(I:I="中国进出口银行","口行",IF(I:I="中国农业发展银行","农发","国债")))&amp;IF(G:G&lt;1,"0",G3348)</f>
        <v>农发7</v>
      </c>
    </row>
    <row r="3349" spans="1:21" ht="15.95" hidden="1" customHeight="1" x14ac:dyDescent="0.25">
      <c r="A3349" s="123" t="s">
        <v>6910</v>
      </c>
      <c r="B3349" s="35" t="s">
        <v>7033</v>
      </c>
      <c r="C3349" s="35" t="s">
        <v>7034</v>
      </c>
      <c r="D3349" s="39">
        <v>44209</v>
      </c>
      <c r="E3349" s="39">
        <v>44210</v>
      </c>
      <c r="F3349" s="40">
        <v>640</v>
      </c>
      <c r="G3349" s="30">
        <v>2</v>
      </c>
      <c r="H3349" s="29" t="s">
        <v>12</v>
      </c>
      <c r="I3349" s="29" t="s">
        <v>31</v>
      </c>
      <c r="J3349" s="30">
        <v>2.4908999999999999</v>
      </c>
      <c r="K3349" s="30">
        <v>3.85</v>
      </c>
      <c r="L3349" s="30">
        <v>2.5150000000000001</v>
      </c>
      <c r="M3349" s="30">
        <v>1.31</v>
      </c>
      <c r="N3349" s="84">
        <f>[1]!b_anal_modidura_cnbd(A3349,D3349-1,1)</f>
        <v>1.8339000000000001</v>
      </c>
      <c r="O3349" s="85">
        <f>[1]!b_anal_yield_cnbd(A3349,D3349-1,1)</f>
        <v>2.58</v>
      </c>
      <c r="P3349" s="86">
        <v>2.5367999999999999</v>
      </c>
      <c r="Q3349" s="87">
        <v>2.54</v>
      </c>
      <c r="R3349" s="88">
        <f t="shared" si="224"/>
        <v>-4.3200000000000127</v>
      </c>
      <c r="S3349" s="88">
        <f t="shared" si="225"/>
        <v>-0.32000000000000917</v>
      </c>
      <c r="U3349" s="1" t="str">
        <f>IF(I:I="国家开发银行","国开",IF(I:I="中国进出口银行","口行",IF(I:I="中国农业发展银行","农发","国债")))&amp;IF(G:G&lt;1,"0",G3349)</f>
        <v>国债2</v>
      </c>
    </row>
    <row r="3350" spans="1:21" ht="15.95" hidden="1" customHeight="1" x14ac:dyDescent="0.25">
      <c r="A3350" s="123" t="s">
        <v>6653</v>
      </c>
      <c r="B3350" s="35" t="s">
        <v>7035</v>
      </c>
      <c r="C3350" s="35" t="s">
        <v>7036</v>
      </c>
      <c r="D3350" s="39">
        <v>44209</v>
      </c>
      <c r="E3350" s="39">
        <v>44210</v>
      </c>
      <c r="F3350" s="40">
        <v>650</v>
      </c>
      <c r="G3350" s="30">
        <v>5</v>
      </c>
      <c r="H3350" s="29" t="s">
        <v>12</v>
      </c>
      <c r="I3350" s="29" t="s">
        <v>31</v>
      </c>
      <c r="J3350" s="30">
        <v>2.8626999999999998</v>
      </c>
      <c r="K3350" s="30">
        <v>4.43</v>
      </c>
      <c r="L3350" s="30">
        <v>2.8875000000000002</v>
      </c>
      <c r="M3350" s="30">
        <v>1.75</v>
      </c>
      <c r="N3350" s="84">
        <f>[1]!b_anal_modidura_cnbd(A3350,D3350-1,1)</f>
        <v>4.3639999999999999</v>
      </c>
      <c r="O3350" s="85">
        <f>[1]!b_anal_yield_cnbd(A3350,D3350-1,1)</f>
        <v>2.92</v>
      </c>
      <c r="P3350" s="86">
        <v>2.9058000000000002</v>
      </c>
      <c r="Q3350" s="87">
        <v>2.9</v>
      </c>
      <c r="R3350" s="88">
        <f t="shared" si="224"/>
        <v>-1.4199999999999768</v>
      </c>
      <c r="S3350" s="88">
        <f t="shared" si="225"/>
        <v>0.58000000000002494</v>
      </c>
      <c r="U3350" s="1" t="str">
        <f>IF(I:I="国家开发银行","国开",IF(I:I="中国进出口银行","口行",IF(I:I="中国农业发展银行","农发","国债")))&amp;IF(G:G&lt;1,"0",G3350)</f>
        <v>国债5</v>
      </c>
    </row>
    <row r="3351" spans="1:21" ht="15.95" hidden="1" customHeight="1" x14ac:dyDescent="0.25">
      <c r="A3351" s="123" t="s">
        <v>6655</v>
      </c>
      <c r="B3351" s="35" t="s">
        <v>7037</v>
      </c>
      <c r="C3351" s="35" t="s">
        <v>7038</v>
      </c>
      <c r="D3351" s="39">
        <v>44209</v>
      </c>
      <c r="E3351" s="39">
        <v>44211</v>
      </c>
      <c r="F3351" s="40">
        <v>60</v>
      </c>
      <c r="G3351" s="30">
        <v>1</v>
      </c>
      <c r="H3351" s="29" t="s">
        <v>266</v>
      </c>
      <c r="I3351" s="29" t="s">
        <v>41</v>
      </c>
      <c r="J3351" s="30">
        <v>2.1429999999999998</v>
      </c>
      <c r="K3351" s="30">
        <v>5.0199999999999996</v>
      </c>
      <c r="L3351" s="30">
        <v>0</v>
      </c>
      <c r="M3351" s="30">
        <v>3.86</v>
      </c>
      <c r="N3351" s="84">
        <f>[1]!b_anal_modidura_cnbd(A3351,D3351-1,1)</f>
        <v>0.7722</v>
      </c>
      <c r="O3351" s="85">
        <f>[1]!b_anal_yield_cnbd(A3351,D3351-1,1)</f>
        <v>2.3199999999999998</v>
      </c>
      <c r="P3351" s="86">
        <f>IF(U:U="国开1",0.09/N3351+J3351,IF(U:U="国开3",0.14/N3351+J3351,IF(U:U="国开5",0.24/N3351+J3351,IF(U:U="国开7",0.24/N3351+J3351,IF(U:U="国开10",0.29/N3351+J3351,IF(U:U="口行1",0.08/N3351+J3351,IF(U:U="口行2",0.08/N3351+J3351,IF(U:U="口行3",0.08/N3351+J3351,IF(U:U="口行5",0.13/N3351+J3351,IF(U:U="口行7",0.13/N3351+J3351,IF(U:U="口行10",0.18/N3351+J3351,IF(U:U="农发1",0.09/N3351+J3351,IF(U:U="农发2",0.09/N3351+J3351,IF(U:U="农发3",0.09/N3351+J3351,IF(U:U="农发5",0.14/N3351+J3351,IF(U:U="农发7",0.19/N3351+J3351,IF(U:U="农发10",0.19/N3351+J3351,IF(U:U="农发20",0.24/N3351+J3351,IF(U:U="国债1",0.05/N3351+J3351,IF(U:U="国债2",0.05/N3351+J3351,IF(U:U="国债3",0.05/N3351+J3351,IF(U:U="国开0",0,IF(U:U="农发0",0,IF(U:U="国债0",0,IF(U:U="口行0",0,0.1/N3351+J3351)))))))))))))))))))))))))</f>
        <v>2.2595501165501162</v>
      </c>
      <c r="Q3351" s="87">
        <v>2.2999999999999998</v>
      </c>
      <c r="R3351" s="88">
        <f t="shared" si="224"/>
        <v>-6.0449883449883668</v>
      </c>
      <c r="S3351" s="88">
        <f t="shared" si="225"/>
        <v>-4.044988344988365</v>
      </c>
      <c r="U3351" s="1" t="str">
        <f>IF(I:I="国家开发银行","国开",IF(I:I="中国进出口银行","口行",IF(I:I="中国农业发展银行","农发","国债")))&amp;IF(G:G&lt;1,"0",G3351)</f>
        <v>农发1</v>
      </c>
    </row>
    <row r="3352" spans="1:21" ht="15.95" hidden="1" customHeight="1" x14ac:dyDescent="0.25">
      <c r="A3352" s="123" t="s">
        <v>1425</v>
      </c>
      <c r="B3352" s="35" t="s">
        <v>7039</v>
      </c>
      <c r="C3352" s="35" t="s">
        <v>7040</v>
      </c>
      <c r="D3352" s="39">
        <v>44209</v>
      </c>
      <c r="E3352" s="39">
        <v>44211</v>
      </c>
      <c r="F3352" s="40">
        <v>30</v>
      </c>
      <c r="G3352" s="30">
        <v>10</v>
      </c>
      <c r="H3352" s="29" t="s">
        <v>12</v>
      </c>
      <c r="I3352" s="29" t="s">
        <v>41</v>
      </c>
      <c r="J3352" s="30">
        <v>3.2044000000000001</v>
      </c>
      <c r="K3352" s="30">
        <v>7.28</v>
      </c>
      <c r="L3352" s="30">
        <v>0</v>
      </c>
      <c r="M3352" s="30">
        <v>6</v>
      </c>
      <c r="N3352" s="84">
        <f>[1]!b_anal_modidura_cnbd(A3352,D3352-1,1)</f>
        <v>4.5231000000000003</v>
      </c>
      <c r="O3352" s="85">
        <f>[1]!b_anal_yield_cnbd(A3352,D3352-1,1)</f>
        <v>3.2896000000000001</v>
      </c>
      <c r="P3352" s="86">
        <f>IF(U:U="国开1",0.09/N3352+J3352,IF(U:U="国开3",0.14/N3352+J3352,IF(U:U="国开5",0.24/N3352+J3352,IF(U:U="国开7",0.24/N3352+J3352,IF(U:U="国开10",0.29/N3352+J3352,IF(U:U="口行1",0.08/N3352+J3352,IF(U:U="口行2",0.08/N3352+J3352,IF(U:U="口行3",0.08/N3352+J3352,IF(U:U="口行5",0.13/N3352+J3352,IF(U:U="口行7",0.13/N3352+J3352,IF(U:U="口行10",0.18/N3352+J3352,IF(U:U="农发1",0.09/N3352+J3352,IF(U:U="农发2",0.09/N3352+J3352,IF(U:U="农发3",0.09/N3352+J3352,IF(U:U="农发5",0.14/N3352+J3352,IF(U:U="农发7",0.19/N3352+J3352,IF(U:U="农发10",0.19/N3352+J3352,IF(U:U="农发20",0.24/N3352+J3352,IF(U:U="国债1",0.05/N3352+J3352,IF(U:U="国债2",0.05/N3352+J3352,IF(U:U="国债3",0.05/N3352+J3352,IF(U:U="国开0",0,IF(U:U="农发0",0,IF(U:U="国债0",0,IF(U:U="口行0",0,0.1/N3352+J3352)))))))))))))))))))))))))</f>
        <v>3.2464065884017601</v>
      </c>
      <c r="Q3352" s="87">
        <v>3.24</v>
      </c>
      <c r="R3352" s="88">
        <f t="shared" si="224"/>
        <v>-4.3193411598239972</v>
      </c>
      <c r="S3352" s="88">
        <f t="shared" si="225"/>
        <v>0.6406588401759894</v>
      </c>
      <c r="U3352" s="1" t="str">
        <f>IF(I:I="国家开发银行","国开",IF(I:I="中国进出口银行","口行",IF(I:I="中国农业发展银行","农发","国债")))&amp;IF(G:G&lt;1,"0",G3352)</f>
        <v>农发10</v>
      </c>
    </row>
    <row r="3353" spans="1:21" ht="15.95" hidden="1" customHeight="1" x14ac:dyDescent="0.25">
      <c r="A3353" s="123" t="s">
        <v>6657</v>
      </c>
      <c r="B3353" s="35" t="s">
        <v>7041</v>
      </c>
      <c r="C3353" s="35" t="s">
        <v>7042</v>
      </c>
      <c r="D3353" s="39">
        <v>44209</v>
      </c>
      <c r="E3353" s="39">
        <v>44211</v>
      </c>
      <c r="F3353" s="40">
        <v>100</v>
      </c>
      <c r="G3353" s="30">
        <v>10</v>
      </c>
      <c r="H3353" s="29" t="s">
        <v>12</v>
      </c>
      <c r="I3353" s="29" t="s">
        <v>41</v>
      </c>
      <c r="J3353" s="30">
        <v>3.5941999999999998</v>
      </c>
      <c r="K3353" s="30">
        <v>3.97</v>
      </c>
      <c r="L3353" s="30">
        <v>0</v>
      </c>
      <c r="M3353" s="30">
        <v>1.05</v>
      </c>
      <c r="N3353" s="84">
        <f>[1]!b_anal_modidura_cnbd(A3353,D3353-1,1)</f>
        <v>8.0135000000000005</v>
      </c>
      <c r="O3353" s="85">
        <f>[1]!b_anal_yield_cnbd(A3353,D3353-1,1)</f>
        <v>3.6324999999999998</v>
      </c>
      <c r="P3353" s="86">
        <f>IF(U:U="国开1",0.09/N3353+J3353,IF(U:U="国开3",0.14/N3353+J3353,IF(U:U="国开5",0.24/N3353+J3353,IF(U:U="国开7",0.24/N3353+J3353,IF(U:U="国开10",0.29/N3353+J3353,IF(U:U="口行1",0.08/N3353+J3353,IF(U:U="口行2",0.08/N3353+J3353,IF(U:U="口行3",0.08/N3353+J3353,IF(U:U="口行5",0.13/N3353+J3353,IF(U:U="口行7",0.13/N3353+J3353,IF(U:U="口行10",0.18/N3353+J3353,IF(U:U="农发1",0.09/N3353+J3353,IF(U:U="农发2",0.09/N3353+J3353,IF(U:U="农发3",0.09/N3353+J3353,IF(U:U="农发5",0.14/N3353+J3353,IF(U:U="农发7",0.19/N3353+J3353,IF(U:U="农发10",0.19/N3353+J3353,IF(U:U="农发20",0.24/N3353+J3353,IF(U:U="国债1",0.05/N3353+J3353,IF(U:U="国债2",0.05/N3353+J3353,IF(U:U="国债3",0.05/N3353+J3353,IF(U:U="国开0",0,IF(U:U="农发0",0,IF(U:U="国债0",0,IF(U:U="口行0",0,0.1/N3353+J3353)))))))))))))))))))))))))</f>
        <v>3.6179099893928992</v>
      </c>
      <c r="Q3353" s="87">
        <v>3.6349999999999998</v>
      </c>
      <c r="R3353" s="88">
        <f t="shared" si="224"/>
        <v>-1.4590010607100634</v>
      </c>
      <c r="S3353" s="88">
        <f t="shared" si="225"/>
        <v>-1.7090010607100581</v>
      </c>
      <c r="U3353" s="1" t="str">
        <f>IF(I:I="国家开发银行","国开",IF(I:I="中国进出口银行","口行",IF(I:I="中国农业发展银行","农发","国债")))&amp;IF(G:G&lt;1,"0",G3353)</f>
        <v>农发10</v>
      </c>
    </row>
    <row r="3354" spans="1:21" ht="15.95" hidden="1" customHeight="1" x14ac:dyDescent="0.25">
      <c r="A3354" s="123" t="s">
        <v>7043</v>
      </c>
      <c r="B3354" s="35" t="s">
        <v>7043</v>
      </c>
      <c r="C3354" s="35" t="s">
        <v>7044</v>
      </c>
      <c r="D3354" s="39">
        <v>44210</v>
      </c>
      <c r="E3354" s="39">
        <v>44211</v>
      </c>
      <c r="F3354" s="40">
        <v>40</v>
      </c>
      <c r="G3354" s="30">
        <v>0.25</v>
      </c>
      <c r="H3354" s="29" t="s">
        <v>7045</v>
      </c>
      <c r="I3354" s="29" t="s">
        <v>22</v>
      </c>
      <c r="J3354" s="30">
        <v>1.6778</v>
      </c>
      <c r="K3354" s="30">
        <v>6.81</v>
      </c>
      <c r="L3354" s="30">
        <v>0</v>
      </c>
      <c r="M3354" s="30">
        <v>3.33</v>
      </c>
      <c r="N3354" s="84">
        <v>0.25</v>
      </c>
      <c r="O3354" s="85">
        <v>1.95</v>
      </c>
      <c r="P3354" s="86">
        <v>1.6778</v>
      </c>
      <c r="Q3354" s="87">
        <v>1.85</v>
      </c>
      <c r="R3354" s="88">
        <f t="shared" ref="R3354:R3359" si="226">(P3354-O3354)*100</f>
        <v>-27.22</v>
      </c>
      <c r="S3354" s="88">
        <f t="shared" ref="S3354:S3359" si="227">(P3354-Q3354)*100</f>
        <v>-17.220000000000013</v>
      </c>
      <c r="U3354" s="1" t="str">
        <f>IF(I:I="国家开发银行","国开",IF(I:I="中国进出口银行","口行",IF(I:I="中国农业发展银行","农发","国债")))&amp;IF(G:G&lt;1,"0",G3354)</f>
        <v>口行0</v>
      </c>
    </row>
    <row r="3355" spans="1:21" ht="15.95" hidden="1" customHeight="1" x14ac:dyDescent="0.25">
      <c r="A3355" s="123" t="s">
        <v>6398</v>
      </c>
      <c r="B3355" s="35" t="s">
        <v>7046</v>
      </c>
      <c r="C3355" s="35" t="s">
        <v>7047</v>
      </c>
      <c r="D3355" s="39">
        <v>44210</v>
      </c>
      <c r="E3355" s="39">
        <v>44211</v>
      </c>
      <c r="F3355" s="40">
        <v>50</v>
      </c>
      <c r="G3355" s="30">
        <v>3</v>
      </c>
      <c r="H3355" s="29" t="s">
        <v>12</v>
      </c>
      <c r="I3355" s="29" t="s">
        <v>22</v>
      </c>
      <c r="J3355" s="30">
        <v>2.8791000000000002</v>
      </c>
      <c r="K3355" s="30">
        <v>4.5999999999999996</v>
      </c>
      <c r="L3355" s="30">
        <v>0</v>
      </c>
      <c r="M3355" s="30">
        <v>1.47</v>
      </c>
      <c r="N3355" s="84">
        <f>[1]!b_anal_modidura_cnbd(A3355,D3355-1,1)</f>
        <v>2.472</v>
      </c>
      <c r="O3355" s="85">
        <f>[1]!b_anal_yield_cnbd(A3355,D3355-1,1)</f>
        <v>2.98</v>
      </c>
      <c r="P3355" s="86">
        <f>IF(U:U="国开1",0.09/N3355+J3355,IF(U:U="国开3",0.14/N3355+J3355,IF(U:U="国开5",0.24/N3355+J3355,IF(U:U="国开7",0.24/N3355+J3355,IF(U:U="国开10",0.29/N3355+J3355,IF(U:U="口行1",0.08/N3355+J3355,IF(U:U="口行2",0.08/N3355+J3355,IF(U:U="口行3",0.08/N3355+J3355,IF(U:U="口行5",0.13/N3355+J3355,IF(U:U="口行7",0.13/N3355+J3355,IF(U:U="口行10",0.18/N3355+J3355,IF(U:U="农发1",0.09/N3355+J3355,IF(U:U="农发2",0.09/N3355+J3355,IF(U:U="农发3",0.09/N3355+J3355,IF(U:U="农发5",0.14/N3355+J3355,IF(U:U="农发7",0.19/N3355+J3355,IF(U:U="农发10",0.19/N3355+J3355,IF(U:U="农发20",0.24/N3355+J3355,IF(U:U="国债1",0.05/N3355+J3355,IF(U:U="国债2",0.05/N3355+J3355,IF(U:U="国债3",0.05/N3355+J3355,IF(U:U="国开0",0,IF(U:U="农发0",0,IF(U:U="国债0",0,IF(U:U="口行0",0,0.1/N3355+J3355)))))))))))))))))))))))))</f>
        <v>2.9114624595469256</v>
      </c>
      <c r="Q3355" s="87">
        <v>2.93</v>
      </c>
      <c r="R3355" s="88">
        <f t="shared" si="226"/>
        <v>-6.8537540453074364</v>
      </c>
      <c r="S3355" s="88">
        <f t="shared" si="227"/>
        <v>-1.8537540453074541</v>
      </c>
      <c r="U3355" s="1" t="str">
        <f>IF(I:I="国家开发银行","国开",IF(I:I="中国进出口银行","口行",IF(I:I="中国农业发展银行","农发","国债")))&amp;IF(G:G&lt;1,"0",G3355)</f>
        <v>口行3</v>
      </c>
    </row>
    <row r="3356" spans="1:21" ht="15.95" hidden="1" customHeight="1" x14ac:dyDescent="0.25">
      <c r="A3356" s="123" t="s">
        <v>6661</v>
      </c>
      <c r="B3356" s="35" t="s">
        <v>7048</v>
      </c>
      <c r="C3356" s="35" t="s">
        <v>7049</v>
      </c>
      <c r="D3356" s="39">
        <v>44210</v>
      </c>
      <c r="E3356" s="39">
        <v>44211</v>
      </c>
      <c r="F3356" s="40">
        <v>60</v>
      </c>
      <c r="G3356" s="30">
        <v>5</v>
      </c>
      <c r="H3356" s="29" t="s">
        <v>12</v>
      </c>
      <c r="I3356" s="29" t="s">
        <v>22</v>
      </c>
      <c r="J3356" s="30">
        <v>3.1436999999999999</v>
      </c>
      <c r="K3356" s="30">
        <v>5.5</v>
      </c>
      <c r="L3356" s="30">
        <v>0</v>
      </c>
      <c r="M3356" s="30">
        <v>2.54</v>
      </c>
      <c r="N3356" s="84">
        <f>[1]!b_anal_modidura_cnbd(A3356,D3356-1,1)</f>
        <v>4.3167999999999997</v>
      </c>
      <c r="O3356" s="85">
        <f>[1]!b_anal_yield_cnbd(A3356,D3356-1,1)</f>
        <v>3.23</v>
      </c>
      <c r="P3356" s="86">
        <f>IF(U:U="国开1",0.09/N3356+J3356,IF(U:U="国开3",0.14/N3356+J3356,IF(U:U="国开5",0.24/N3356+J3356,IF(U:U="国开7",0.24/N3356+J3356,IF(U:U="国开10",0.29/N3356+J3356,IF(U:U="口行1",0.08/N3356+J3356,IF(U:U="口行2",0.08/N3356+J3356,IF(U:U="口行3",0.08/N3356+J3356,IF(U:U="口行5",0.13/N3356+J3356,IF(U:U="口行7",0.13/N3356+J3356,IF(U:U="口行10",0.18/N3356+J3356,IF(U:U="农发1",0.09/N3356+J3356,IF(U:U="农发2",0.09/N3356+J3356,IF(U:U="农发3",0.09/N3356+J3356,IF(U:U="农发5",0.14/N3356+J3356,IF(U:U="农发7",0.19/N3356+J3356,IF(U:U="农发10",0.19/N3356+J3356,IF(U:U="农发20",0.24/N3356+J3356,IF(U:U="国债1",0.05/N3356+J3356,IF(U:U="国债2",0.05/N3356+J3356,IF(U:U="国债3",0.05/N3356+J3356,IF(U:U="国开0",0,IF(U:U="农发0",0,IF(U:U="国债0",0,IF(U:U="口行0",0,0.1/N3356+J3356)))))))))))))))))))))))))</f>
        <v>3.1738148999258708</v>
      </c>
      <c r="Q3356" s="87">
        <v>3.2050000000000001</v>
      </c>
      <c r="R3356" s="88">
        <f t="shared" si="226"/>
        <v>-5.6185100074129135</v>
      </c>
      <c r="S3356" s="88">
        <f t="shared" si="227"/>
        <v>-3.1185100074129224</v>
      </c>
      <c r="U3356" s="1" t="str">
        <f>IF(I:I="国家开发银行","国开",IF(I:I="中国进出口银行","口行",IF(I:I="中国农业发展银行","农发","国债")))&amp;IF(G:G&lt;1,"0",G3356)</f>
        <v>口行5</v>
      </c>
    </row>
    <row r="3357" spans="1:21" ht="15.95" hidden="1" customHeight="1" x14ac:dyDescent="0.25">
      <c r="A3357" s="123" t="s">
        <v>6796</v>
      </c>
      <c r="B3357" s="35" t="s">
        <v>7050</v>
      </c>
      <c r="C3357" s="35" t="s">
        <v>7051</v>
      </c>
      <c r="D3357" s="39">
        <v>44210</v>
      </c>
      <c r="E3357" s="39">
        <v>44211</v>
      </c>
      <c r="F3357" s="40">
        <v>70</v>
      </c>
      <c r="G3357" s="30">
        <v>10</v>
      </c>
      <c r="H3357" s="29" t="s">
        <v>12</v>
      </c>
      <c r="I3357" s="29" t="s">
        <v>22</v>
      </c>
      <c r="J3357" s="30">
        <v>3.5609000000000002</v>
      </c>
      <c r="K3357" s="30">
        <v>4.26</v>
      </c>
      <c r="L3357" s="30">
        <v>0</v>
      </c>
      <c r="M3357" s="30">
        <v>156</v>
      </c>
      <c r="N3357" s="84">
        <f>[1]!b_anal_modidura_cnbd(A3357,D3357-1,1)</f>
        <v>8.0806000000000004</v>
      </c>
      <c r="O3357" s="85">
        <f>[1]!b_anal_yield_cnbd(A3357,D3357-1,1)</f>
        <v>3.625</v>
      </c>
      <c r="P3357" s="86">
        <f>IF(U:U="国开1",0.09/N3357+J3357,IF(U:U="国开3",0.14/N3357+J3357,IF(U:U="国开5",0.24/N3357+J3357,IF(U:U="国开7",0.24/N3357+J3357,IF(U:U="国开10",0.29/N3357+J3357,IF(U:U="口行1",0.08/N3357+J3357,IF(U:U="口行2",0.08/N3357+J3357,IF(U:U="口行3",0.08/N3357+J3357,IF(U:U="口行5",0.13/N3357+J3357,IF(U:U="口行7",0.13/N3357+J3357,IF(U:U="口行10",0.18/N3357+J3357,IF(U:U="农发1",0.09/N3357+J3357,IF(U:U="农发2",0.09/N3357+J3357,IF(U:U="农发3",0.09/N3357+J3357,IF(U:U="农发5",0.14/N3357+J3357,IF(U:U="农发7",0.19/N3357+J3357,IF(U:U="农发10",0.19/N3357+J3357,IF(U:U="农发20",0.24/N3357+J3357,IF(U:U="国债1",0.05/N3357+J3357,IF(U:U="国债2",0.05/N3357+J3357,IF(U:U="国债3",0.05/N3357+J3357,IF(U:U="国开0",0,IF(U:U="农发0",0,IF(U:U="国债0",0,IF(U:U="口行0",0,0.1/N3357+J3357)))))))))))))))))))))))))</f>
        <v>3.5831755735960202</v>
      </c>
      <c r="Q3357" s="87">
        <v>3.605</v>
      </c>
      <c r="R3357" s="88">
        <f t="shared" si="226"/>
        <v>-4.1824426403979764</v>
      </c>
      <c r="S3357" s="88">
        <f t="shared" si="227"/>
        <v>-2.1824426403979746</v>
      </c>
      <c r="U3357" s="1" t="str">
        <f>IF(I:I="国家开发银行","国开",IF(I:I="中国进出口银行","口行",IF(I:I="中国农业发展银行","农发","国债")))&amp;IF(G:G&lt;1,"0",G3357)</f>
        <v>口行10</v>
      </c>
    </row>
    <row r="3358" spans="1:21" ht="15.95" hidden="1" customHeight="1" x14ac:dyDescent="0.25">
      <c r="A3358" s="123" t="s">
        <v>6509</v>
      </c>
      <c r="B3358" s="35" t="s">
        <v>7052</v>
      </c>
      <c r="C3358" s="35" t="s">
        <v>7053</v>
      </c>
      <c r="D3358" s="39">
        <v>44210</v>
      </c>
      <c r="E3358" s="39">
        <v>44214</v>
      </c>
      <c r="F3358" s="40">
        <v>90</v>
      </c>
      <c r="G3358" s="30">
        <v>1</v>
      </c>
      <c r="H3358" s="29" t="s">
        <v>266</v>
      </c>
      <c r="I3358" s="29" t="s">
        <v>15</v>
      </c>
      <c r="J3358" s="30">
        <v>2.1015000000000001</v>
      </c>
      <c r="K3358" s="30">
        <v>3.94</v>
      </c>
      <c r="L3358" s="30">
        <v>0</v>
      </c>
      <c r="M3358" s="30">
        <v>1.03</v>
      </c>
      <c r="N3358" s="84">
        <f>[1]!b_anal_modidura_cnbd(A3358,D3358-1,1)</f>
        <v>0.67979999999999996</v>
      </c>
      <c r="O3358" s="85">
        <f>[1]!b_anal_yield_cnbd(A3358,D3358-1,1)</f>
        <v>2.27</v>
      </c>
      <c r="P3358" s="86">
        <f>IF(U:U="国开1",0.09/N3358+J3358,IF(U:U="国开3",0.14/N3358+J3358,IF(U:U="国开5",0.24/N3358+J3358,IF(U:U="国开7",0.24/N3358+J3358,IF(U:U="国开10",0.29/N3358+J3358,IF(U:U="口行1",0.08/N3358+J3358,IF(U:U="口行2",0.08/N3358+J3358,IF(U:U="口行3",0.08/N3358+J3358,IF(U:U="口行5",0.13/N3358+J3358,IF(U:U="口行7",0.13/N3358+J3358,IF(U:U="口行10",0.18/N3358+J3358,IF(U:U="农发1",0.09/N3358+J3358,IF(U:U="农发2",0.09/N3358+J3358,IF(U:U="农发3",0.09/N3358+J3358,IF(U:U="农发5",0.14/N3358+J3358,IF(U:U="农发7",0.19/N3358+J3358,IF(U:U="农发10",0.19/N3358+J3358,IF(U:U="农发20",0.24/N3358+J3358,IF(U:U="国债1",0.05/N3358+J3358,IF(U:U="国债2",0.05/N3358+J3358,IF(U:U="国债3",0.05/N3358+J3358,IF(U:U="国开0",0,IF(U:U="农发0",0,IF(U:U="国债0",0,IF(U:U="口行0",0,0.1/N3358+J3358)))))))))))))))))))))))))</f>
        <v>2.2338918799646956</v>
      </c>
      <c r="Q3358" s="87">
        <v>2.2400000000000002</v>
      </c>
      <c r="R3358" s="88">
        <f t="shared" si="226"/>
        <v>-3.6108120035304392</v>
      </c>
      <c r="S3358" s="88">
        <f t="shared" si="227"/>
        <v>-0.61081200353045872</v>
      </c>
      <c r="U3358" s="1" t="str">
        <f>IF(I:I="国家开发银行","国开",IF(I:I="中国进出口银行","口行",IF(I:I="中国农业发展银行","农发","国债")))&amp;IF(G:G&lt;1,"0",G3358)</f>
        <v>国开1</v>
      </c>
    </row>
    <row r="3359" spans="1:21" ht="15.95" hidden="1" customHeight="1" x14ac:dyDescent="0.25">
      <c r="A3359" s="123" t="s">
        <v>6624</v>
      </c>
      <c r="B3359" s="35" t="s">
        <v>7054</v>
      </c>
      <c r="C3359" s="35" t="s">
        <v>7055</v>
      </c>
      <c r="D3359" s="39">
        <v>44210</v>
      </c>
      <c r="E3359" s="39">
        <v>44214</v>
      </c>
      <c r="F3359" s="40">
        <v>190</v>
      </c>
      <c r="G3359" s="30">
        <v>10</v>
      </c>
      <c r="H3359" s="29" t="s">
        <v>12</v>
      </c>
      <c r="I3359" s="29" t="s">
        <v>15</v>
      </c>
      <c r="J3359" s="30">
        <v>3.4672000000000001</v>
      </c>
      <c r="K3359" s="30">
        <v>3.17</v>
      </c>
      <c r="L3359" s="30">
        <v>0</v>
      </c>
      <c r="M3359" s="30">
        <v>6.86</v>
      </c>
      <c r="N3359" s="84">
        <f>[1]!b_anal_modidura_cnbd(A3359,D3359-1,1)</f>
        <v>8.0368999999999993</v>
      </c>
      <c r="O3359" s="85">
        <f>[1]!b_anal_yield_cnbd(A3359,D3359-1,1)</f>
        <v>3.5074999999999998</v>
      </c>
      <c r="P3359" s="86">
        <f>IF(U:U="国开1",0.09/N3359+J3359,IF(U:U="国开3",0.14/N3359+J3359,IF(U:U="国开5",0.24/N3359+J3359,IF(U:U="国开7",0.24/N3359+J3359,IF(U:U="国开10",0.29/N3359+J3359,IF(U:U="口行1",0.08/N3359+J3359,IF(U:U="口行2",0.08/N3359+J3359,IF(U:U="口行3",0.08/N3359+J3359,IF(U:U="口行5",0.13/N3359+J3359,IF(U:U="口行7",0.13/N3359+J3359,IF(U:U="口行10",0.18/N3359+J3359,IF(U:U="农发1",0.09/N3359+J3359,IF(U:U="农发2",0.09/N3359+J3359,IF(U:U="农发3",0.09/N3359+J3359,IF(U:U="农发5",0.14/N3359+J3359,IF(U:U="农发7",0.19/N3359+J3359,IF(U:U="农发10",0.19/N3359+J3359,IF(U:U="农发20",0.24/N3359+J3359,IF(U:U="国债1",0.05/N3359+J3359,IF(U:U="国债2",0.05/N3359+J3359,IF(U:U="国债3",0.05/N3359+J3359,IF(U:U="国开0",0,IF(U:U="农发0",0,IF(U:U="国债0",0,IF(U:U="口行0",0,0.1/N3359+J3359)))))))))))))))))))))))))</f>
        <v>3.5032835645584739</v>
      </c>
      <c r="Q3359" s="87">
        <v>3.5074999999999998</v>
      </c>
      <c r="R3359" s="88">
        <f t="shared" si="226"/>
        <v>-0.42164354415259453</v>
      </c>
      <c r="S3359" s="88">
        <f t="shared" si="227"/>
        <v>-0.42164354415259453</v>
      </c>
      <c r="U3359" s="1" t="str">
        <f>IF(I:I="国家开发银行","国开",IF(I:I="中国进出口银行","口行",IF(I:I="中国农业发展银行","农发","国债")))&amp;IF(G:G&lt;1,"0",G3359)</f>
        <v>国开10</v>
      </c>
    </row>
    <row r="3360" spans="1:21" ht="15.95" hidden="1" customHeight="1" x14ac:dyDescent="0.25">
      <c r="A3360" s="123" t="s">
        <v>6723</v>
      </c>
      <c r="B3360" s="35" t="s">
        <v>7056</v>
      </c>
      <c r="C3360" s="35" t="s">
        <v>7057</v>
      </c>
      <c r="D3360" s="39">
        <v>44211</v>
      </c>
      <c r="E3360" s="39">
        <v>44214</v>
      </c>
      <c r="F3360" s="40">
        <v>50</v>
      </c>
      <c r="G3360" s="30">
        <v>1</v>
      </c>
      <c r="H3360" s="29" t="s">
        <v>266</v>
      </c>
      <c r="I3360" s="29" t="s">
        <v>22</v>
      </c>
      <c r="J3360" s="30">
        <v>2.2858000000000001</v>
      </c>
      <c r="K3360" s="30">
        <v>3.06</v>
      </c>
      <c r="L3360" s="30">
        <v>0</v>
      </c>
      <c r="M3360" s="30">
        <v>1.92</v>
      </c>
      <c r="N3360" s="84">
        <f>[1]!b_anal_modidura_cnbd(A3360,D3360-1,1)</f>
        <v>0.78539999999999999</v>
      </c>
      <c r="O3360" s="85">
        <f>[1]!b_anal_yield_cnbd(A3360,D3360-1,1)</f>
        <v>2.3216000000000001</v>
      </c>
      <c r="P3360" s="86">
        <f>IF(U:U="国开1",0.09/N3360+J3360,IF(U:U="国开3",0.14/N3360+J3360,IF(U:U="国开5",0.24/N3360+J3360,IF(U:U="国开7",0.24/N3360+J3360,IF(U:U="国开10",0.29/N3360+J3360,IF(U:U="口行1",0.08/N3360+J3360,IF(U:U="口行2",0.08/N3360+J3360,IF(U:U="口行3",0.08/N3360+J3360,IF(U:U="口行5",0.13/N3360+J3360,IF(U:U="口行7",0.13/N3360+J3360,IF(U:U="口行10",0.18/N3360+J3360,IF(U:U="农发1",0.09/N3360+J3360,IF(U:U="农发2",0.09/N3360+J3360,IF(U:U="农发3",0.09/N3360+J3360,IF(U:U="农发5",0.14/N3360+J3360,IF(U:U="农发7",0.19/N3360+J3360,IF(U:U="农发10",0.19/N3360+J3360,IF(U:U="农发20",0.24/N3360+J3360,IF(U:U="国债1",0.05/N3360+J3360,IF(U:U="国债2",0.05/N3360+J3360,IF(U:U="国债3",0.05/N3360+J3360,IF(U:U="国开0",0,IF(U:U="农发0",0,IF(U:U="国债0",0,IF(U:U="口行0",0,0.1/N3360+J3360)))))))))))))))))))))))))</f>
        <v>2.3876589253883371</v>
      </c>
      <c r="Q3360" s="87">
        <v>2.37</v>
      </c>
      <c r="R3360" s="88">
        <f t="shared" ref="R3360:R3372" si="228">(P3360-O3360)*100</f>
        <v>6.605892538833702</v>
      </c>
      <c r="S3360" s="88">
        <f t="shared" ref="S3360:S3372" si="229">(P3360-Q3360)*100</f>
        <v>1.7658925388337021</v>
      </c>
      <c r="U3360" s="1" t="str">
        <f>IF(I:I="国家开发银行","国开",IF(I:I="中国进出口银行","口行",IF(I:I="中国农业发展银行","农发","国债")))&amp;IF(G:G&lt;1,"0",G3360)</f>
        <v>口行1</v>
      </c>
    </row>
    <row r="3361" spans="1:21" ht="15.95" hidden="1" customHeight="1" x14ac:dyDescent="0.25">
      <c r="A3361" s="123" t="s">
        <v>7006</v>
      </c>
      <c r="B3361" s="35" t="s">
        <v>7058</v>
      </c>
      <c r="C3361" s="35" t="s">
        <v>7059</v>
      </c>
      <c r="D3361" s="39">
        <v>44211</v>
      </c>
      <c r="E3361" s="39">
        <v>44214</v>
      </c>
      <c r="F3361" s="40">
        <v>40</v>
      </c>
      <c r="G3361" s="30">
        <v>2</v>
      </c>
      <c r="H3361" s="29" t="s">
        <v>12</v>
      </c>
      <c r="I3361" s="29" t="s">
        <v>22</v>
      </c>
      <c r="J3361" s="30">
        <v>2.8037000000000001</v>
      </c>
      <c r="K3361" s="30">
        <v>4.54</v>
      </c>
      <c r="L3361" s="30">
        <v>0</v>
      </c>
      <c r="M3361" s="30">
        <v>2.9</v>
      </c>
      <c r="N3361" s="84">
        <f>[1]!b_anal_modidura_cnbd(A3361,D3361-1,1)</f>
        <v>1.9107000000000001</v>
      </c>
      <c r="O3361" s="85">
        <f>[1]!b_anal_yield_cnbd(A3361,D3361-1,1)</f>
        <v>2.84</v>
      </c>
      <c r="P3361" s="86">
        <f>IF(U:U="国开1",0.09/N3361+J3361,IF(U:U="国开3",0.14/N3361+J3361,IF(U:U="国开5",0.24/N3361+J3361,IF(U:U="国开7",0.24/N3361+J3361,IF(U:U="国开10",0.29/N3361+J3361,IF(U:U="口行1",0.08/N3361+J3361,IF(U:U="口行2",0.08/N3361+J3361,IF(U:U="口行3",0.08/N3361+J3361,IF(U:U="口行5",0.13/N3361+J3361,IF(U:U="口行7",0.13/N3361+J3361,IF(U:U="口行10",0.18/N3361+J3361,IF(U:U="农发1",0.09/N3361+J3361,IF(U:U="农发2",0.09/N3361+J3361,IF(U:U="农发3",0.09/N3361+J3361,IF(U:U="农发5",0.14/N3361+J3361,IF(U:U="农发7",0.19/N3361+J3361,IF(U:U="农发10",0.19/N3361+J3361,IF(U:U="农发20",0.24/N3361+J3361,IF(U:U="国债1",0.05/N3361+J3361,IF(U:U="国债2",0.05/N3361+J3361,IF(U:U="国债3",0.05/N3361+J3361,IF(U:U="国开0",0,IF(U:U="农发0",0,IF(U:U="国债0",0,IF(U:U="口行0",0,0.1/N3361+J3361)))))))))))))))))))))))))</f>
        <v>2.8455694719212854</v>
      </c>
      <c r="Q3361" s="87">
        <v>2.88</v>
      </c>
      <c r="R3361" s="88">
        <f t="shared" si="228"/>
        <v>0.55694719212855404</v>
      </c>
      <c r="S3361" s="88">
        <f t="shared" si="229"/>
        <v>-3.4430528078714495</v>
      </c>
      <c r="U3361" s="1" t="str">
        <f>IF(I:I="国家开发银行","国开",IF(I:I="中国进出口银行","口行",IF(I:I="中国农业发展银行","农发","国债")))&amp;IF(G:G&lt;1,"0",G3361)</f>
        <v>口行2</v>
      </c>
    </row>
    <row r="3362" spans="1:21" ht="15.95" hidden="1" customHeight="1" x14ac:dyDescent="0.25">
      <c r="A3362" s="123" t="s">
        <v>7010</v>
      </c>
      <c r="B3362" s="35" t="s">
        <v>7060</v>
      </c>
      <c r="C3362" s="35" t="s">
        <v>7061</v>
      </c>
      <c r="D3362" s="39">
        <v>44211</v>
      </c>
      <c r="E3362" s="39">
        <v>44214</v>
      </c>
      <c r="F3362" s="40">
        <v>40</v>
      </c>
      <c r="G3362" s="30">
        <v>7</v>
      </c>
      <c r="H3362" s="29" t="s">
        <v>12</v>
      </c>
      <c r="I3362" s="29" t="s">
        <v>22</v>
      </c>
      <c r="J3362" s="30">
        <v>3.3826999999999998</v>
      </c>
      <c r="K3362" s="30">
        <v>5.67</v>
      </c>
      <c r="L3362" s="30">
        <v>0</v>
      </c>
      <c r="M3362" s="30">
        <v>2.04</v>
      </c>
      <c r="N3362" s="84">
        <f>[1]!b_anal_modidura_cnbd(A3362,D3362-1,1)</f>
        <v>6.1276999999999999</v>
      </c>
      <c r="O3362" s="85">
        <f>[1]!b_anal_yield_cnbd(A3362,D3362-1,1)</f>
        <v>3.4211999999999998</v>
      </c>
      <c r="P3362" s="86">
        <f>IF(U:U="国开1",0.09/N3362+J3362,IF(U:U="国开3",0.14/N3362+J3362,IF(U:U="国开5",0.24/N3362+J3362,IF(U:U="国开7",0.24/N3362+J3362,IF(U:U="国开10",0.29/N3362+J3362,IF(U:U="口行1",0.08/N3362+J3362,IF(U:U="口行2",0.08/N3362+J3362,IF(U:U="口行3",0.08/N3362+J3362,IF(U:U="口行5",0.13/N3362+J3362,IF(U:U="口行7",0.13/N3362+J3362,IF(U:U="口行10",0.18/N3362+J3362,IF(U:U="农发1",0.09/N3362+J3362,IF(U:U="农发2",0.09/N3362+J3362,IF(U:U="农发3",0.09/N3362+J3362,IF(U:U="农发5",0.14/N3362+J3362,IF(U:U="农发7",0.19/N3362+J3362,IF(U:U="农发10",0.19/N3362+J3362,IF(U:U="农发20",0.24/N3362+J3362,IF(U:U="国债1",0.05/N3362+J3362,IF(U:U="国债2",0.05/N3362+J3362,IF(U:U="国债3",0.05/N3362+J3362,IF(U:U="国开0",0,IF(U:U="农发0",0,IF(U:U="国债0",0,IF(U:U="口行0",0,0.1/N3362+J3362)))))))))))))))))))))))))</f>
        <v>3.4039151378167989</v>
      </c>
      <c r="Q3362" s="87">
        <v>3.41</v>
      </c>
      <c r="R3362" s="88">
        <f t="shared" si="228"/>
        <v>-1.7284862183200911</v>
      </c>
      <c r="S3362" s="88">
        <f t="shared" si="229"/>
        <v>-0.60848621832012562</v>
      </c>
      <c r="U3362" s="1" t="str">
        <f>IF(I:I="国家开发银行","国开",IF(I:I="中国进出口银行","口行",IF(I:I="中国农业发展银行","农发","国债")))&amp;IF(G:G&lt;1,"0",G3362)</f>
        <v>口行7</v>
      </c>
    </row>
    <row r="3363" spans="1:21" ht="15.95" hidden="1" customHeight="1" x14ac:dyDescent="0.25">
      <c r="A3363" s="123" t="s">
        <v>7062</v>
      </c>
      <c r="B3363" s="35" t="s">
        <v>7062</v>
      </c>
      <c r="C3363" s="35" t="s">
        <v>7063</v>
      </c>
      <c r="D3363" s="39">
        <v>44211</v>
      </c>
      <c r="E3363" s="39">
        <v>44214</v>
      </c>
      <c r="F3363" s="40">
        <v>300</v>
      </c>
      <c r="G3363" s="30">
        <v>0.24929999999999999</v>
      </c>
      <c r="H3363" s="29" t="s">
        <v>30</v>
      </c>
      <c r="I3363" s="29" t="s">
        <v>31</v>
      </c>
      <c r="J3363" s="30">
        <v>1.7662</v>
      </c>
      <c r="K3363" s="30">
        <v>3.7</v>
      </c>
      <c r="L3363" s="30">
        <v>1.8049999999999999</v>
      </c>
      <c r="M3363" s="30">
        <v>1.1200000000000001</v>
      </c>
      <c r="N3363" s="84">
        <v>0.24929999999999999</v>
      </c>
      <c r="O3363" s="85">
        <v>1.8529</v>
      </c>
      <c r="P3363" s="86">
        <v>1.8049999999999999</v>
      </c>
      <c r="Q3363" s="87">
        <v>1.85</v>
      </c>
      <c r="R3363" s="88">
        <f t="shared" si="228"/>
        <v>-4.7900000000000054</v>
      </c>
      <c r="S3363" s="88">
        <f t="shared" si="229"/>
        <v>-4.5000000000000151</v>
      </c>
      <c r="U3363" s="1" t="str">
        <f>IF(I:I="国家开发银行","国开",IF(I:I="中国进出口银行","口行",IF(I:I="中国农业发展银行","农发","国债")))&amp;IF(G:G&lt;1,"0",G3363)</f>
        <v>国债0</v>
      </c>
    </row>
    <row r="3364" spans="1:21" ht="15.95" hidden="1" customHeight="1" x14ac:dyDescent="0.25">
      <c r="A3364" s="123" t="s">
        <v>6473</v>
      </c>
      <c r="B3364" s="35" t="s">
        <v>7064</v>
      </c>
      <c r="C3364" s="35" t="s">
        <v>7065</v>
      </c>
      <c r="D3364" s="39">
        <v>44211</v>
      </c>
      <c r="E3364" s="39">
        <v>44214</v>
      </c>
      <c r="F3364" s="40">
        <v>400</v>
      </c>
      <c r="G3364" s="30">
        <v>30</v>
      </c>
      <c r="H3364" s="29" t="s">
        <v>12</v>
      </c>
      <c r="I3364" s="29" t="s">
        <v>31</v>
      </c>
      <c r="J3364" s="30">
        <v>3.7183999999999999</v>
      </c>
      <c r="K3364" s="30">
        <v>2.69</v>
      </c>
      <c r="L3364" s="30">
        <v>0</v>
      </c>
      <c r="M3364" s="30">
        <v>1.82</v>
      </c>
      <c r="N3364" s="84">
        <f>[1]!b_anal_modidura_cnbd(A3364,D3364-1,1)</f>
        <v>17.5825</v>
      </c>
      <c r="O3364" s="85">
        <f>[1]!b_anal_yield_cnbd(A3364,D3364-1,1)</f>
        <v>3.7050000000000001</v>
      </c>
      <c r="P3364" s="86">
        <v>3.7229000000000001</v>
      </c>
      <c r="Q3364" s="87">
        <v>3.7124999999999999</v>
      </c>
      <c r="R3364" s="88">
        <f t="shared" si="228"/>
        <v>1.7900000000000027</v>
      </c>
      <c r="S3364" s="88">
        <f t="shared" si="229"/>
        <v>1.0400000000000187</v>
      </c>
      <c r="U3364" s="1" t="str">
        <f>IF(I:I="国家开发银行","国开",IF(I:I="中国进出口银行","口行",IF(I:I="中国农业发展银行","农发","国债")))&amp;IF(G:G&lt;1,"0",G3364)</f>
        <v>国债30</v>
      </c>
    </row>
    <row r="3365" spans="1:21" ht="15.95" hidden="1" customHeight="1" x14ac:dyDescent="0.25">
      <c r="A3365" s="123" t="s">
        <v>6171</v>
      </c>
      <c r="B3365" s="35" t="s">
        <v>7066</v>
      </c>
      <c r="C3365" s="35" t="s">
        <v>7067</v>
      </c>
      <c r="D3365" s="39">
        <v>44214</v>
      </c>
      <c r="E3365" s="39">
        <v>44216</v>
      </c>
      <c r="F3365" s="40">
        <v>70</v>
      </c>
      <c r="G3365" s="30">
        <v>3</v>
      </c>
      <c r="H3365" s="29" t="s">
        <v>12</v>
      </c>
      <c r="I3365" s="29" t="s">
        <v>41</v>
      </c>
      <c r="J3365" s="30">
        <v>3.0339</v>
      </c>
      <c r="K3365" s="30">
        <v>4.58</v>
      </c>
      <c r="L3365" s="30">
        <v>0</v>
      </c>
      <c r="M3365" s="30">
        <v>10.33</v>
      </c>
      <c r="N3365" s="84">
        <f>[1]!b_anal_modidura_cnbd(A3365,D3365-3,1)</f>
        <v>2.3925000000000001</v>
      </c>
      <c r="O3365" s="85">
        <f>[1]!b_anal_yield_cnbd(A3365,D3365-3,1)</f>
        <v>3.04</v>
      </c>
      <c r="P3365" s="86">
        <f>IF(U:U="国开1",0.09/N3365+J3365,IF(U:U="国开3",0.14/N3365+J3365,IF(U:U="国开5",0.24/N3365+J3365,IF(U:U="国开7",0.24/N3365+J3365,IF(U:U="国开10",0.29/N3365+J3365,IF(U:U="口行1",0.08/N3365+J3365,IF(U:U="口行2",0.08/N3365+J3365,IF(U:U="口行3",0.08/N3365+J3365,IF(U:U="口行5",0.13/N3365+J3365,IF(U:U="口行7",0.13/N3365+J3365,IF(U:U="口行10",0.18/N3365+J3365,IF(U:U="农发1",0.09/N3365+J3365,IF(U:U="农发2",0.09/N3365+J3365,IF(U:U="农发3",0.09/N3365+J3365,IF(U:U="农发5",0.14/N3365+J3365,IF(U:U="农发7",0.19/N3365+J3365,IF(U:U="农发10",0.19/N3365+J3365,IF(U:U="农发20",0.24/N3365+J3365,IF(U:U="国债1",0.05/N3365+J3365,IF(U:U="国债2",0.05/N3365+J3365,IF(U:U="国债3",0.05/N3365+J3365,IF(U:U="国开0",0,IF(U:U="农发0",0,IF(U:U="国债0",0,IF(U:U="口行0",0,0.1/N3365+J3365)))))))))))))))))))))))))</f>
        <v>3.0715175548589344</v>
      </c>
      <c r="Q3365" s="87">
        <v>3.0950000000000002</v>
      </c>
      <c r="R3365" s="88">
        <f t="shared" si="228"/>
        <v>3.1517554858934371</v>
      </c>
      <c r="S3365" s="88">
        <f t="shared" si="229"/>
        <v>-2.3482445141065789</v>
      </c>
      <c r="U3365" s="1" t="str">
        <f>IF(I:I="国家开发银行","国开",IF(I:I="中国进出口银行","口行",IF(I:I="中国农业发展银行","农发","国债")))&amp;IF(G:G&lt;1,"0",G3365)</f>
        <v>农发3</v>
      </c>
    </row>
    <row r="3366" spans="1:21" ht="15.95" hidden="1" customHeight="1" x14ac:dyDescent="0.25">
      <c r="A3366" s="123" t="s">
        <v>6533</v>
      </c>
      <c r="B3366" s="35" t="s">
        <v>7068</v>
      </c>
      <c r="C3366" s="35" t="s">
        <v>7069</v>
      </c>
      <c r="D3366" s="39">
        <v>44214</v>
      </c>
      <c r="E3366" s="39">
        <v>44216</v>
      </c>
      <c r="F3366" s="40">
        <v>80</v>
      </c>
      <c r="G3366" s="30">
        <v>5</v>
      </c>
      <c r="H3366" s="29" t="s">
        <v>12</v>
      </c>
      <c r="I3366" s="29" t="s">
        <v>41</v>
      </c>
      <c r="J3366" s="30">
        <v>3.2353999999999998</v>
      </c>
      <c r="K3366" s="30">
        <v>5.24</v>
      </c>
      <c r="L3366" s="30">
        <v>0</v>
      </c>
      <c r="M3366" s="30">
        <v>230</v>
      </c>
      <c r="N3366" s="84">
        <f>[1]!b_anal_modidura_cnbd(A3366,D3366-3,1)</f>
        <v>4.2289000000000003</v>
      </c>
      <c r="O3366" s="85">
        <f>[1]!b_anal_yield_cnbd(A3366,D3366-3,1)</f>
        <v>3.26</v>
      </c>
      <c r="P3366" s="86">
        <f>IF(U:U="国开1",0.09/N3366+J3366,IF(U:U="国开3",0.14/N3366+J3366,IF(U:U="国开5",0.24/N3366+J3366,IF(U:U="国开7",0.24/N3366+J3366,IF(U:U="国开10",0.29/N3366+J3366,IF(U:U="口行1",0.08/N3366+J3366,IF(U:U="口行2",0.08/N3366+J3366,IF(U:U="口行3",0.08/N3366+J3366,IF(U:U="口行5",0.13/N3366+J3366,IF(U:U="口行7",0.13/N3366+J3366,IF(U:U="口行10",0.18/N3366+J3366,IF(U:U="农发1",0.09/N3366+J3366,IF(U:U="农发2",0.09/N3366+J3366,IF(U:U="农发3",0.09/N3366+J3366,IF(U:U="农发5",0.14/N3366+J3366,IF(U:U="农发7",0.19/N3366+J3366,IF(U:U="农发10",0.19/N3366+J3366,IF(U:U="农发20",0.24/N3366+J3366,IF(U:U="国债1",0.05/N3366+J3366,IF(U:U="国债2",0.05/N3366+J3366,IF(U:U="国债3",0.05/N3366+J3366,IF(U:U="国开0",0,IF(U:U="农发0",0,IF(U:U="国债0",0,IF(U:U="口行0",0,0.1/N3366+J3366)))))))))))))))))))))))))</f>
        <v>3.268505535718508</v>
      </c>
      <c r="Q3366" s="87">
        <v>3.29</v>
      </c>
      <c r="R3366" s="88">
        <f t="shared" si="228"/>
        <v>0.85055357185082059</v>
      </c>
      <c r="S3366" s="88">
        <f t="shared" si="229"/>
        <v>-2.1494464281492043</v>
      </c>
      <c r="U3366" s="1" t="str">
        <f>IF(I:I="国家开发银行","国开",IF(I:I="中国进出口银行","口行",IF(I:I="中国农业发展银行","农发","国债")))&amp;IF(G:G&lt;1,"0",G3366)</f>
        <v>农发5</v>
      </c>
    </row>
    <row r="3367" spans="1:21" ht="15.95" hidden="1" customHeight="1" x14ac:dyDescent="0.25">
      <c r="A3367" s="123" t="s">
        <v>6970</v>
      </c>
      <c r="B3367" s="35" t="s">
        <v>7070</v>
      </c>
      <c r="C3367" s="35" t="s">
        <v>7071</v>
      </c>
      <c r="D3367" s="39">
        <v>44214</v>
      </c>
      <c r="E3367" s="39">
        <v>44216</v>
      </c>
      <c r="F3367" s="40">
        <v>100</v>
      </c>
      <c r="G3367" s="30">
        <v>7</v>
      </c>
      <c r="H3367" s="29" t="s">
        <v>12</v>
      </c>
      <c r="I3367" s="29" t="s">
        <v>41</v>
      </c>
      <c r="J3367" s="30">
        <v>2.8500999999999999</v>
      </c>
      <c r="K3367" s="30">
        <v>3.19</v>
      </c>
      <c r="L3367" s="30">
        <v>0</v>
      </c>
      <c r="M3367" s="30">
        <v>2.67</v>
      </c>
      <c r="N3367" s="84">
        <f>[1]!b_anal_modidura_cnbd(A3367,D3367-3,1)</f>
        <v>1.8882000000000001</v>
      </c>
      <c r="O3367" s="85">
        <f>[1]!b_anal_yield_cnbd(A3367,D3367-3,1)</f>
        <v>2.92</v>
      </c>
      <c r="P3367" s="86">
        <f>IF(U:U="国开1",0.09/N3367+J3367,IF(U:U="国开3",0.14/N3367+J3367,IF(U:U="国开5",0.24/N3367+J3367,IF(U:U="国开7",0.24/N3367+J3367,IF(U:U="国开10",0.29/N3367+J3367,IF(U:U="口行1",0.08/N3367+J3367,IF(U:U="口行2",0.08/N3367+J3367,IF(U:U="口行3",0.08/N3367+J3367,IF(U:U="口行5",0.13/N3367+J3367,IF(U:U="口行7",0.13/N3367+J3367,IF(U:U="口行10",0.18/N3367+J3367,IF(U:U="农发1",0.09/N3367+J3367,IF(U:U="农发2",0.09/N3367+J3367,IF(U:U="农发3",0.09/N3367+J3367,IF(U:U="农发5",0.14/N3367+J3367,IF(U:U="农发7",0.19/N3367+J3367,IF(U:U="农发10",0.19/N3367+J3367,IF(U:U="农发20",0.24/N3367+J3367,IF(U:U="国债1",0.05/N3367+J3367,IF(U:U="国债2",0.05/N3367+J3367,IF(U:U="国债3",0.05/N3367+J3367,IF(U:U="国开0",0,IF(U:U="农发0",0,IF(U:U="国债0",0,IF(U:U="口行0",0,0.1/N3367+J3367)))))))))))))))))))))))))</f>
        <v>2.9507249337993855</v>
      </c>
      <c r="Q3367" s="87">
        <v>2.98</v>
      </c>
      <c r="R3367" s="88">
        <f t="shared" si="228"/>
        <v>3.0724933799385568</v>
      </c>
      <c r="S3367" s="88">
        <f t="shared" si="229"/>
        <v>-2.9275066200614486</v>
      </c>
      <c r="U3367" s="1" t="str">
        <f>IF(I:I="国家开发银行","国开",IF(I:I="中国进出口银行","口行",IF(I:I="中国农业发展银行","农发","国债")))&amp;IF(G:G&lt;1,"0",G3367)</f>
        <v>农发7</v>
      </c>
    </row>
    <row r="3368" spans="1:21" ht="15.95" hidden="1" customHeight="1" x14ac:dyDescent="0.25">
      <c r="A3368" s="123" t="s">
        <v>6971</v>
      </c>
      <c r="B3368" s="35" t="s">
        <v>7072</v>
      </c>
      <c r="C3368" s="35" t="s">
        <v>7073</v>
      </c>
      <c r="D3368" s="39">
        <v>44215</v>
      </c>
      <c r="E3368" s="39">
        <v>44218</v>
      </c>
      <c r="F3368" s="40">
        <v>129.19999999999999</v>
      </c>
      <c r="G3368" s="30">
        <v>3</v>
      </c>
      <c r="H3368" s="29" t="s">
        <v>12</v>
      </c>
      <c r="I3368" s="29" t="s">
        <v>15</v>
      </c>
      <c r="J3368" s="30">
        <v>2.9773999999999998</v>
      </c>
      <c r="K3368" s="30">
        <v>5.3</v>
      </c>
      <c r="L3368" s="30">
        <v>0</v>
      </c>
      <c r="M3368" s="30">
        <v>3.37</v>
      </c>
      <c r="N3368" s="84">
        <f>[1]!b_anal_modidura_cnbd(A3368,D3368-1,1)</f>
        <v>2.8014000000000001</v>
      </c>
      <c r="O3368" s="85">
        <f>[1]!b_anal_yield_cnbd(A3368,D3368-1,1)</f>
        <v>3.04</v>
      </c>
      <c r="P3368" s="86">
        <f>IF(U:U="国开1",0.09/N3368+J3368,IF(U:U="国开3",0.14/N3368+J3368,IF(U:U="国开5",0.24/N3368+J3368,IF(U:U="国开7",0.24/N3368+J3368,IF(U:U="国开10",0.29/N3368+J3368,IF(U:U="口行1",0.08/N3368+J3368,IF(U:U="口行2",0.08/N3368+J3368,IF(U:U="口行3",0.08/N3368+J3368,IF(U:U="口行5",0.13/N3368+J3368,IF(U:U="口行7",0.13/N3368+J3368,IF(U:U="口行10",0.18/N3368+J3368,IF(U:U="农发1",0.09/N3368+J3368,IF(U:U="农发2",0.09/N3368+J3368,IF(U:U="农发3",0.09/N3368+J3368,IF(U:U="农发5",0.14/N3368+J3368,IF(U:U="农发7",0.19/N3368+J3368,IF(U:U="农发10",0.19/N3368+J3368,IF(U:U="农发20",0.24/N3368+J3368,IF(U:U="国债1",0.05/N3368+J3368,IF(U:U="国债2",0.05/N3368+J3368,IF(U:U="国债3",0.05/N3368+J3368,IF(U:U="国开0",0,IF(U:U="农发0",0,IF(U:U="国债0",0,IF(U:U="口行0",0,0.1/N3368+J3368)))))))))))))))))))))))))</f>
        <v>3.0273750124937528</v>
      </c>
      <c r="Q3368" s="87">
        <v>3.0350000000000001</v>
      </c>
      <c r="R3368" s="88">
        <f t="shared" si="228"/>
        <v>-1.2624987506247187</v>
      </c>
      <c r="S3368" s="88">
        <f t="shared" si="229"/>
        <v>-0.76249875062472938</v>
      </c>
      <c r="U3368" s="1" t="str">
        <f>IF(I:I="国家开发银行","国开",IF(I:I="中国进出口银行","口行",IF(I:I="中国农业发展银行","农发","国债")))&amp;IF(G:G&lt;1,"0",G3368)</f>
        <v>国开3</v>
      </c>
    </row>
    <row r="3369" spans="1:21" ht="15.95" hidden="1" customHeight="1" x14ac:dyDescent="0.25">
      <c r="A3369" s="123" t="s">
        <v>1284</v>
      </c>
      <c r="B3369" s="35" t="s">
        <v>7074</v>
      </c>
      <c r="C3369" s="35" t="s">
        <v>7075</v>
      </c>
      <c r="D3369" s="39">
        <v>44215</v>
      </c>
      <c r="E3369" s="39">
        <v>44218</v>
      </c>
      <c r="F3369" s="40">
        <v>115</v>
      </c>
      <c r="G3369" s="30">
        <v>5</v>
      </c>
      <c r="H3369" s="29" t="s">
        <v>12</v>
      </c>
      <c r="I3369" s="29" t="s">
        <v>15</v>
      </c>
      <c r="J3369" s="30">
        <v>3.2094</v>
      </c>
      <c r="K3369" s="30">
        <v>5.47</v>
      </c>
      <c r="L3369" s="30">
        <v>0</v>
      </c>
      <c r="M3369" s="30">
        <v>4.58</v>
      </c>
      <c r="N3369" s="84">
        <f>[1]!b_anal_modidura_cnbd(A3369,D3369-1,1)</f>
        <v>4.0396000000000001</v>
      </c>
      <c r="O3369" s="85">
        <f>[1]!b_anal_yield_cnbd(A3369,D3369-1,1)</f>
        <v>3.2875000000000001</v>
      </c>
      <c r="P3369" s="86">
        <f>IF(U:U="国开1",0.09/N3369+J3369,IF(U:U="国开3",0.14/N3369+J3369,IF(U:U="国开5",0.24/N3369+J3369,IF(U:U="国开7",0.24/N3369+J3369,IF(U:U="国开10",0.29/N3369+J3369,IF(U:U="口行1",0.08/N3369+J3369,IF(U:U="口行2",0.08/N3369+J3369,IF(U:U="口行3",0.08/N3369+J3369,IF(U:U="口行5",0.13/N3369+J3369,IF(U:U="口行7",0.13/N3369+J3369,IF(U:U="口行10",0.18/N3369+J3369,IF(U:U="农发1",0.09/N3369+J3369,IF(U:U="农发2",0.09/N3369+J3369,IF(U:U="农发3",0.09/N3369+J3369,IF(U:U="农发5",0.14/N3369+J3369,IF(U:U="农发7",0.19/N3369+J3369,IF(U:U="农发10",0.19/N3369+J3369,IF(U:U="农发20",0.24/N3369+J3369,IF(U:U="国债1",0.05/N3369+J3369,IF(U:U="国债2",0.05/N3369+J3369,IF(U:U="国债3",0.05/N3369+J3369,IF(U:U="国开0",0,IF(U:U="农发0",0,IF(U:U="国债0",0,IF(U:U="口行0",0,0.1/N3369+J3369)))))))))))))))))))))))))</f>
        <v>3.2688118229527676</v>
      </c>
      <c r="Q3369" s="93">
        <v>3.28</v>
      </c>
      <c r="R3369" s="88">
        <f t="shared" si="228"/>
        <v>-1.8688177047232468</v>
      </c>
      <c r="S3369" s="88">
        <f t="shared" si="229"/>
        <v>-1.1188177047232184</v>
      </c>
      <c r="U3369" s="1" t="str">
        <f>IF(I:I="国家开发银行","国开",IF(I:I="中国进出口银行","口行",IF(I:I="中国农业发展银行","农发","国债")))&amp;IF(G:G&lt;1,"0",G3369)</f>
        <v>国开5</v>
      </c>
    </row>
    <row r="3370" spans="1:21" ht="15.95" hidden="1" customHeight="1" x14ac:dyDescent="0.25">
      <c r="A3370" s="123" t="s">
        <v>6975</v>
      </c>
      <c r="B3370" s="35" t="s">
        <v>7076</v>
      </c>
      <c r="C3370" s="35" t="s">
        <v>7077</v>
      </c>
      <c r="D3370" s="39">
        <v>44215</v>
      </c>
      <c r="E3370" s="39">
        <v>44218</v>
      </c>
      <c r="F3370" s="40">
        <v>41</v>
      </c>
      <c r="G3370" s="30">
        <v>7</v>
      </c>
      <c r="H3370" s="29" t="s">
        <v>12</v>
      </c>
      <c r="I3370" s="29" t="s">
        <v>15</v>
      </c>
      <c r="J3370" s="30">
        <v>3.3816999999999999</v>
      </c>
      <c r="K3370" s="30">
        <v>9.42</v>
      </c>
      <c r="L3370" s="30">
        <v>0</v>
      </c>
      <c r="M3370" s="30">
        <v>1.57</v>
      </c>
      <c r="N3370" s="84">
        <f>[1]!b_anal_modidura_cnbd(A3370,D3370-1,1)</f>
        <v>6.1074999999999999</v>
      </c>
      <c r="O3370" s="85">
        <f>[1]!b_anal_yield_cnbd(A3370,D3370-1,1)</f>
        <v>3.4415</v>
      </c>
      <c r="P3370" s="86">
        <f>IF(U:U="国开1",0.09/N3370+J3370,IF(U:U="国开3",0.14/N3370+J3370,IF(U:U="国开5",0.24/N3370+J3370,IF(U:U="国开7",0.24/N3370+J3370,IF(U:U="国开10",0.29/N3370+J3370,IF(U:U="口行1",0.08/N3370+J3370,IF(U:U="口行2",0.08/N3370+J3370,IF(U:U="口行3",0.08/N3370+J3370,IF(U:U="口行5",0.13/N3370+J3370,IF(U:U="口行7",0.13/N3370+J3370,IF(U:U="口行10",0.18/N3370+J3370,IF(U:U="农发1",0.09/N3370+J3370,IF(U:U="农发2",0.09/N3370+J3370,IF(U:U="农发3",0.09/N3370+J3370,IF(U:U="农发5",0.14/N3370+J3370,IF(U:U="农发7",0.19/N3370+J3370,IF(U:U="农发10",0.19/N3370+J3370,IF(U:U="农发20",0.24/N3370+J3370,IF(U:U="国债1",0.05/N3370+J3370,IF(U:U="国债2",0.05/N3370+J3370,IF(U:U="国债3",0.05/N3370+J3370,IF(U:U="国开0",0,IF(U:U="农发0",0,IF(U:U="国债0",0,IF(U:U="口行0",0,0.1/N3370+J3370)))))))))))))))))))))))))</f>
        <v>3.420995947605403</v>
      </c>
      <c r="Q3370" s="87">
        <v>3.45</v>
      </c>
      <c r="R3370" s="88">
        <f t="shared" si="228"/>
        <v>-2.0504052394596961</v>
      </c>
      <c r="S3370" s="88">
        <f t="shared" si="229"/>
        <v>-2.9004052394597135</v>
      </c>
      <c r="U3370" s="1" t="str">
        <f>IF(I:I="国家开发银行","国开",IF(I:I="中国进出口银行","口行",IF(I:I="中国农业发展银行","农发","国债")))&amp;IF(G:G&lt;1,"0",G3370)</f>
        <v>国开7</v>
      </c>
    </row>
    <row r="3371" spans="1:21" ht="15.95" hidden="1" customHeight="1" x14ac:dyDescent="0.25">
      <c r="A3371" s="123" t="s">
        <v>6433</v>
      </c>
      <c r="B3371" s="35" t="s">
        <v>7078</v>
      </c>
      <c r="C3371" s="35" t="s">
        <v>7079</v>
      </c>
      <c r="D3371" s="39">
        <v>44215</v>
      </c>
      <c r="E3371" s="39">
        <v>44217</v>
      </c>
      <c r="F3371" s="40">
        <v>50</v>
      </c>
      <c r="G3371" s="30">
        <v>2</v>
      </c>
      <c r="H3371" s="29" t="s">
        <v>12</v>
      </c>
      <c r="I3371" s="29" t="s">
        <v>41</v>
      </c>
      <c r="J3371" s="30">
        <v>2.8980000000000001</v>
      </c>
      <c r="K3371" s="30">
        <v>3.93</v>
      </c>
      <c r="L3371" s="30">
        <v>0</v>
      </c>
      <c r="M3371" s="30">
        <v>1.1000000000000001</v>
      </c>
      <c r="N3371" s="84">
        <f>[1]!b_anal_modidura_cnbd(A3371,D3371-1,1)</f>
        <v>1.5666</v>
      </c>
      <c r="O3371" s="85">
        <f>[1]!b_anal_yield_cnbd(A3371,D3371-1,1)</f>
        <v>2.93</v>
      </c>
      <c r="P3371" s="86">
        <f>IF(U:U="国开1",0.09/N3371+J3371,IF(U:U="国开3",0.14/N3371+J3371,IF(U:U="国开5",0.24/N3371+J3371,IF(U:U="国开7",0.24/N3371+J3371,IF(U:U="国开10",0.29/N3371+J3371,IF(U:U="口行1",0.08/N3371+J3371,IF(U:U="口行2",0.08/N3371+J3371,IF(U:U="口行3",0.08/N3371+J3371,IF(U:U="口行5",0.13/N3371+J3371,IF(U:U="口行7",0.13/N3371+J3371,IF(U:U="口行10",0.18/N3371+J3371,IF(U:U="农发1",0.09/N3371+J3371,IF(U:U="农发2",0.09/N3371+J3371,IF(U:U="农发3",0.09/N3371+J3371,IF(U:U="农发5",0.14/N3371+J3371,IF(U:U="农发7",0.19/N3371+J3371,IF(U:U="农发10",0.19/N3371+J3371,IF(U:U="农发20",0.24/N3371+J3371,IF(U:U="国债1",0.05/N3371+J3371,IF(U:U="国债2",0.05/N3371+J3371,IF(U:U="国债3",0.05/N3371+J3371,IF(U:U="国开0",0,IF(U:U="农发0",0,IF(U:U="国债0",0,IF(U:U="口行0",0,0.1/N3371+J3371)))))))))))))))))))))))))</f>
        <v>2.955449253159709</v>
      </c>
      <c r="Q3371" s="87">
        <v>2.95</v>
      </c>
      <c r="R3371" s="88">
        <f t="shared" si="228"/>
        <v>2.5449253159708807</v>
      </c>
      <c r="S3371" s="88">
        <f t="shared" si="229"/>
        <v>0.5449253159708789</v>
      </c>
      <c r="U3371" s="1" t="str">
        <f>IF(I:I="国家开发银行","国开",IF(I:I="中国进出口银行","口行",IF(I:I="中国农业发展银行","农发","国债")))&amp;IF(G:G&lt;1,"0",G3371)</f>
        <v>农发2</v>
      </c>
    </row>
    <row r="3372" spans="1:21" ht="15.95" hidden="1" customHeight="1" x14ac:dyDescent="0.25">
      <c r="A3372" s="123" t="s">
        <v>1145</v>
      </c>
      <c r="B3372" s="35" t="s">
        <v>7080</v>
      </c>
      <c r="C3372" s="35" t="s">
        <v>7081</v>
      </c>
      <c r="D3372" s="39">
        <v>44215</v>
      </c>
      <c r="E3372" s="39">
        <v>44217</v>
      </c>
      <c r="F3372" s="40">
        <v>50</v>
      </c>
      <c r="G3372" s="30">
        <v>7</v>
      </c>
      <c r="H3372" s="29" t="s">
        <v>12</v>
      </c>
      <c r="I3372" s="29" t="s">
        <v>41</v>
      </c>
      <c r="J3372" s="30">
        <v>3.4777999999999998</v>
      </c>
      <c r="K3372" s="30">
        <v>3.65</v>
      </c>
      <c r="L3372" s="30">
        <v>0</v>
      </c>
      <c r="M3372" s="30">
        <v>1.89</v>
      </c>
      <c r="N3372" s="84">
        <f>[1]!b_anal_modidura_cnbd(A3372,D3372-1,1)</f>
        <v>5.5500999999999996</v>
      </c>
      <c r="O3372" s="85">
        <f>[1]!b_anal_yield_cnbd(A3372,D3372-1,1)</f>
        <v>3.5099</v>
      </c>
      <c r="P3372" s="86">
        <f>IF(U:U="国开1",0.09/N3372+J3372,IF(U:U="国开3",0.14/N3372+J3372,IF(U:U="国开5",0.24/N3372+J3372,IF(U:U="国开7",0.24/N3372+J3372,IF(U:U="国开10",0.29/N3372+J3372,IF(U:U="口行1",0.08/N3372+J3372,IF(U:U="口行2",0.08/N3372+J3372,IF(U:U="口行3",0.08/N3372+J3372,IF(U:U="口行5",0.13/N3372+J3372,IF(U:U="口行7",0.13/N3372+J3372,IF(U:U="口行10",0.18/N3372+J3372,IF(U:U="农发1",0.09/N3372+J3372,IF(U:U="农发2",0.09/N3372+J3372,IF(U:U="农发3",0.09/N3372+J3372,IF(U:U="农发5",0.14/N3372+J3372,IF(U:U="农发7",0.19/N3372+J3372,IF(U:U="农发10",0.19/N3372+J3372,IF(U:U="农发20",0.24/N3372+J3372,IF(U:U="国债1",0.05/N3372+J3372,IF(U:U="国债2",0.05/N3372+J3372,IF(U:U="国债3",0.05/N3372+J3372,IF(U:U="国开0",0,IF(U:U="农发0",0,IF(U:U="国债0",0,IF(U:U="口行0",0,0.1/N3372+J3372)))))))))))))))))))))))))</f>
        <v>3.5120336174122988</v>
      </c>
      <c r="Q3372" s="87">
        <v>3.5</v>
      </c>
      <c r="R3372" s="88">
        <f t="shared" si="228"/>
        <v>0.21336174122987828</v>
      </c>
      <c r="S3372" s="88">
        <f t="shared" si="229"/>
        <v>1.2033617412298803</v>
      </c>
      <c r="U3372" s="1" t="str">
        <f>IF(I:I="国家开发银行","国开",IF(I:I="中国进出口银行","口行",IF(I:I="中国农业发展银行","农发","国债")))&amp;IF(G:G&lt;1,"0",G3372)</f>
        <v>农发7</v>
      </c>
    </row>
    <row r="3373" spans="1:21" ht="15.95" hidden="1" customHeight="1" x14ac:dyDescent="0.25">
      <c r="A3373" s="123" t="s">
        <v>7102</v>
      </c>
      <c r="B3373" s="35" t="s">
        <v>7102</v>
      </c>
      <c r="C3373" s="35" t="s">
        <v>7103</v>
      </c>
      <c r="D3373" s="39">
        <v>44216</v>
      </c>
      <c r="E3373" s="39">
        <v>44217</v>
      </c>
      <c r="F3373" s="40">
        <v>590</v>
      </c>
      <c r="G3373" s="30">
        <v>1</v>
      </c>
      <c r="H3373" s="29" t="s">
        <v>266</v>
      </c>
      <c r="I3373" s="29" t="s">
        <v>31</v>
      </c>
      <c r="J3373" s="30">
        <v>2.4300000000000002</v>
      </c>
      <c r="K3373" s="30">
        <v>3.46</v>
      </c>
      <c r="L3373" s="30">
        <v>2.48</v>
      </c>
      <c r="M3373" s="30">
        <v>5.59</v>
      </c>
      <c r="N3373" s="84">
        <v>0.81659999999999999</v>
      </c>
      <c r="O3373" s="85">
        <v>2.3858000000000001</v>
      </c>
      <c r="P3373" s="86">
        <v>2.5289999999999999</v>
      </c>
      <c r="Q3373" s="87">
        <v>2.3824999999999998</v>
      </c>
      <c r="R3373" s="88">
        <f t="shared" ref="R3373:R3378" si="230">(P3373-O3373)*100</f>
        <v>14.319999999999977</v>
      </c>
      <c r="S3373" s="88">
        <f t="shared" ref="S3373:S3378" si="231">(P3373-Q3373)*100</f>
        <v>14.650000000000007</v>
      </c>
      <c r="U3373" s="1" t="str">
        <f>IF(I:I="国家开发银行","国开",IF(I:I="中国进出口银行","口行",IF(I:I="中国农业发展银行","农发","国债")))&amp;IF(G:G&lt;1,"0",G3373)</f>
        <v>国债1</v>
      </c>
    </row>
    <row r="3374" spans="1:21" ht="15.95" hidden="1" customHeight="1" x14ac:dyDescent="0.25">
      <c r="A3374" s="123" t="s">
        <v>6823</v>
      </c>
      <c r="B3374" s="35" t="s">
        <v>7104</v>
      </c>
      <c r="C3374" s="35" t="s">
        <v>7105</v>
      </c>
      <c r="D3374" s="39">
        <v>44216</v>
      </c>
      <c r="E3374" s="39">
        <v>44217</v>
      </c>
      <c r="F3374" s="40">
        <v>660</v>
      </c>
      <c r="G3374" s="30">
        <v>10</v>
      </c>
      <c r="H3374" s="29" t="s">
        <v>12</v>
      </c>
      <c r="I3374" s="29" t="s">
        <v>31</v>
      </c>
      <c r="J3374" s="30">
        <v>3.1385000000000001</v>
      </c>
      <c r="K3374" s="30">
        <v>3.13</v>
      </c>
      <c r="L3374" s="30">
        <v>3.1587000000000001</v>
      </c>
      <c r="M3374" s="30">
        <v>1.07</v>
      </c>
      <c r="N3374" s="84">
        <f>[1]!b_anal_modidura_cnbd(A3374,D3374-1,1)</f>
        <v>8.3184000000000005</v>
      </c>
      <c r="O3374" s="85">
        <f>[1]!b_anal_yield_cnbd(A3374,D3374-1,1)</f>
        <v>3.16</v>
      </c>
      <c r="P3374" s="86">
        <f>IF(U:U="国开1",0.09/N3374+J3374,IF(U:U="国开3",0.14/N3374+J3374,IF(U:U="国开5",0.24/N3374+J3374,IF(U:U="国开7",0.24/N3374+J3374,IF(U:U="国开10",0.29/N3374+J3374,IF(U:U="口行1",0.08/N3374+J3374,IF(U:U="口行2",0.08/N3374+J3374,IF(U:U="口行3",0.08/N3374+J3374,IF(U:U="口行5",0.13/N3374+J3374,IF(U:U="口行7",0.13/N3374+J3374,IF(U:U="口行10",0.18/N3374+J3374,IF(U:U="农发1",0.09/N3374+J3374,IF(U:U="农发2",0.09/N3374+J3374,IF(U:U="农发3",0.09/N3374+J3374,IF(U:U="农发5",0.14/N3374+J3374,IF(U:U="农发7",0.19/N3374+J3374,IF(U:U="农发10",0.19/N3374+J3374,IF(U:U="农发20",0.24/N3374+J3374,IF(U:U="国债1",0.05/N3374+J3374,IF(U:U="国债2",0.05/N3374+J3374,IF(U:U="国债3",0.05/N3374+J3374,IF(U:U="国开0",0,IF(U:U="农发0",0,IF(U:U="国债0",0,IF(U:U="口行0",0,0.1/N3374+J3374)))))))))))))))))))))))))</f>
        <v>3.1505215426043471</v>
      </c>
      <c r="Q3374" s="87">
        <v>3.165</v>
      </c>
      <c r="R3374" s="88">
        <f t="shared" si="230"/>
        <v>-0.9478457395653006</v>
      </c>
      <c r="S3374" s="88">
        <f t="shared" si="231"/>
        <v>-1.4478457395652899</v>
      </c>
      <c r="U3374" s="1" t="str">
        <f>IF(I:I="国家开发银行","国开",IF(I:I="中国进出口银行","口行",IF(I:I="中国农业发展银行","农发","国债")))&amp;IF(G:G&lt;1,"0",G3374)</f>
        <v>国债10</v>
      </c>
    </row>
    <row r="3375" spans="1:21" ht="15.95" hidden="1" customHeight="1" x14ac:dyDescent="0.25">
      <c r="A3375" s="123" t="s">
        <v>6655</v>
      </c>
      <c r="B3375" s="35" t="s">
        <v>7106</v>
      </c>
      <c r="C3375" s="35" t="s">
        <v>7107</v>
      </c>
      <c r="D3375" s="39">
        <v>44216</v>
      </c>
      <c r="E3375" s="39">
        <v>44218</v>
      </c>
      <c r="F3375" s="40">
        <v>60</v>
      </c>
      <c r="G3375" s="30">
        <v>1</v>
      </c>
      <c r="H3375" s="29" t="s">
        <v>266</v>
      </c>
      <c r="I3375" s="29" t="s">
        <v>41</v>
      </c>
      <c r="J3375" s="30">
        <v>2.3803999999999998</v>
      </c>
      <c r="K3375" s="30">
        <v>3.79</v>
      </c>
      <c r="L3375" s="30">
        <v>0</v>
      </c>
      <c r="M3375" s="30">
        <v>2.39</v>
      </c>
      <c r="N3375" s="84">
        <f>[1]!b_anal_modidura_cnbd(A3375,D3375-1,1)</f>
        <v>0.753</v>
      </c>
      <c r="O3375" s="85">
        <f>[1]!b_anal_yield_cnbd(A3375,D3375-1,1)</f>
        <v>2.4508999999999999</v>
      </c>
      <c r="P3375" s="86">
        <f>IF(U:U="国开1",0.09/N3375+J3375,IF(U:U="国开3",0.14/N3375+J3375,IF(U:U="国开5",0.24/N3375+J3375,IF(U:U="国开7",0.24/N3375+J3375,IF(U:U="国开10",0.29/N3375+J3375,IF(U:U="口行1",0.08/N3375+J3375,IF(U:U="口行2",0.08/N3375+J3375,IF(U:U="口行3",0.08/N3375+J3375,IF(U:U="口行5",0.13/N3375+J3375,IF(U:U="口行7",0.13/N3375+J3375,IF(U:U="口行10",0.18/N3375+J3375,IF(U:U="农发1",0.09/N3375+J3375,IF(U:U="农发2",0.09/N3375+J3375,IF(U:U="农发3",0.09/N3375+J3375,IF(U:U="农发5",0.14/N3375+J3375,IF(U:U="农发7",0.19/N3375+J3375,IF(U:U="农发10",0.19/N3375+J3375,IF(U:U="农发20",0.24/N3375+J3375,IF(U:U="国债1",0.05/N3375+J3375,IF(U:U="国债2",0.05/N3375+J3375,IF(U:U="国债3",0.05/N3375+J3375,IF(U:U="国开0",0,IF(U:U="农发0",0,IF(U:U="国债0",0,IF(U:U="口行0",0,0.1/N3375+J3375)))))))))))))))))))))))))</f>
        <v>2.4999219123505974</v>
      </c>
      <c r="Q3375" s="87">
        <v>2.48</v>
      </c>
      <c r="R3375" s="88">
        <f t="shared" si="230"/>
        <v>4.9021912350597496</v>
      </c>
      <c r="S3375" s="88">
        <f>(P3375-Q3375)*100</f>
        <v>1.9921912350597371</v>
      </c>
      <c r="U3375" s="1" t="str">
        <f>IF(I:I="国家开发银行","国开",IF(I:I="中国进出口银行","口行",IF(I:I="中国农业发展银行","农发","国债")))&amp;IF(G:G&lt;1,"0",G3375)</f>
        <v>农发1</v>
      </c>
    </row>
    <row r="3376" spans="1:21" ht="15.95" hidden="1" customHeight="1" x14ac:dyDescent="0.25">
      <c r="A3376" s="123" t="s">
        <v>5653</v>
      </c>
      <c r="B3376" s="35" t="s">
        <v>7108</v>
      </c>
      <c r="C3376" s="35" t="s">
        <v>7109</v>
      </c>
      <c r="D3376" s="39">
        <v>44216</v>
      </c>
      <c r="E3376" s="39">
        <v>44218</v>
      </c>
      <c r="F3376" s="40">
        <v>30</v>
      </c>
      <c r="G3376" s="30">
        <v>7</v>
      </c>
      <c r="H3376" s="29" t="s">
        <v>12</v>
      </c>
      <c r="I3376" s="29" t="s">
        <v>41</v>
      </c>
      <c r="J3376" s="30">
        <v>3.2713999999999999</v>
      </c>
      <c r="K3376" s="30">
        <v>4.54</v>
      </c>
      <c r="L3376" s="30">
        <v>0</v>
      </c>
      <c r="M3376" s="30">
        <v>2.2200000000000002</v>
      </c>
      <c r="N3376" s="84">
        <f>[1]!b_anal_modidura_cnbd(A3376,D3376-1,1)</f>
        <v>4.8372000000000002</v>
      </c>
      <c r="O3376" s="85">
        <f>[1]!b_anal_yield_cnbd(A3376,D3376-1,1)</f>
        <v>3.3410000000000002</v>
      </c>
      <c r="P3376" s="86">
        <f>IF(U:U="国开1",0.09/N3376+J3376,IF(U:U="国开3",0.14/N3376+J3376,IF(U:U="国开5",0.24/N3376+J3376,IF(U:U="国开7",0.24/N3376+J3376,IF(U:U="国开10",0.29/N3376+J3376,IF(U:U="口行1",0.08/N3376+J3376,IF(U:U="口行2",0.08/N3376+J3376,IF(U:U="口行3",0.08/N3376+J3376,IF(U:U="口行5",0.13/N3376+J3376,IF(U:U="口行7",0.13/N3376+J3376,IF(U:U="口行10",0.18/N3376+J3376,IF(U:U="农发1",0.09/N3376+J3376,IF(U:U="农发2",0.09/N3376+J3376,IF(U:U="农发3",0.09/N3376+J3376,IF(U:U="农发5",0.14/N3376+J3376,IF(U:U="农发7",0.19/N3376+J3376,IF(U:U="农发10",0.19/N3376+J3376,IF(U:U="农发20",0.24/N3376+J3376,IF(U:U="国债1",0.05/N3376+J3376,IF(U:U="国债2",0.05/N3376+J3376,IF(U:U="国债3",0.05/N3376+J3376,IF(U:U="国开0",0,IF(U:U="农发0",0,IF(U:U="国债0",0,IF(U:U="口行0",0,0.1/N3376+J3376)))))))))))))))))))))))))</f>
        <v>3.3106789216902337</v>
      </c>
      <c r="Q3376" s="87">
        <v>3.31</v>
      </c>
      <c r="R3376" s="88">
        <f t="shared" si="230"/>
        <v>-3.0321078309766492</v>
      </c>
      <c r="S3376" s="88">
        <f t="shared" si="231"/>
        <v>6.7892169023364701E-2</v>
      </c>
      <c r="U3376" s="1" t="str">
        <f>IF(I:I="国家开发银行","国开",IF(I:I="中国进出口银行","口行",IF(I:I="中国农业发展银行","农发","国债")))&amp;IF(G:G&lt;1,"0",G3376)</f>
        <v>农发7</v>
      </c>
    </row>
    <row r="3377" spans="1:21" ht="15.95" hidden="1" customHeight="1" x14ac:dyDescent="0.25">
      <c r="A3377" s="123" t="s">
        <v>6657</v>
      </c>
      <c r="B3377" s="35" t="s">
        <v>7110</v>
      </c>
      <c r="C3377" s="35" t="s">
        <v>7111</v>
      </c>
      <c r="D3377" s="39">
        <v>44216</v>
      </c>
      <c r="E3377" s="39">
        <v>44218</v>
      </c>
      <c r="F3377" s="40">
        <v>110</v>
      </c>
      <c r="G3377" s="30">
        <v>10</v>
      </c>
      <c r="H3377" s="29" t="s">
        <v>12</v>
      </c>
      <c r="I3377" s="29" t="s">
        <v>41</v>
      </c>
      <c r="J3377" s="30">
        <v>3.6112000000000002</v>
      </c>
      <c r="K3377" s="30">
        <v>3.23</v>
      </c>
      <c r="L3377" s="30">
        <v>0</v>
      </c>
      <c r="M3377" s="30">
        <v>3.47</v>
      </c>
      <c r="N3377" s="84">
        <f>[1]!b_anal_modidura_cnbd(A3377,D3377-1,1)</f>
        <v>7.9939</v>
      </c>
      <c r="O3377" s="85">
        <f>[1]!b_anal_yield_cnbd(A3377,D3377-1,1)</f>
        <v>3.64</v>
      </c>
      <c r="P3377" s="86">
        <f>IF(U:U="国开1",0.09/N3377+J3377,IF(U:U="国开3",0.14/N3377+J3377,IF(U:U="国开5",0.24/N3377+J3377,IF(U:U="国开7",0.24/N3377+J3377,IF(U:U="国开10",0.29/N3377+J3377,IF(U:U="口行1",0.08/N3377+J3377,IF(U:U="口行2",0.08/N3377+J3377,IF(U:U="口行3",0.08/N3377+J3377,IF(U:U="口行5",0.13/N3377+J3377,IF(U:U="口行7",0.13/N3377+J3377,IF(U:U="口行10",0.18/N3377+J3377,IF(U:U="农发1",0.09/N3377+J3377,IF(U:U="农发2",0.09/N3377+J3377,IF(U:U="农发3",0.09/N3377+J3377,IF(U:U="农发5",0.14/N3377+J3377,IF(U:U="农发7",0.19/N3377+J3377,IF(U:U="农发10",0.19/N3377+J3377,IF(U:U="农发20",0.24/N3377+J3377,IF(U:U="国债1",0.05/N3377+J3377,IF(U:U="国债2",0.05/N3377+J3377,IF(U:U="国债3",0.05/N3377+J3377,IF(U:U="国开0",0,IF(U:U="农发0",0,IF(U:U="国债0",0,IF(U:U="口行0",0,0.1/N3377+J3377)))))))))))))))))))))))))</f>
        <v>3.6349681231939357</v>
      </c>
      <c r="Q3377" s="87">
        <v>3.6349999999999998</v>
      </c>
      <c r="R3377" s="88">
        <f t="shared" si="230"/>
        <v>-0.50318768060644281</v>
      </c>
      <c r="S3377" s="88">
        <f t="shared" si="231"/>
        <v>-3.1876806064090601E-3</v>
      </c>
      <c r="U3377" s="1" t="str">
        <f>IF(I:I="国家开发银行","国开",IF(I:I="中国进出口银行","口行",IF(I:I="中国农业发展银行","农发","国债")))&amp;IF(G:G&lt;1,"0",G3377)</f>
        <v>农发10</v>
      </c>
    </row>
    <row r="3378" spans="1:21" ht="15.95" hidden="1" customHeight="1" x14ac:dyDescent="0.25">
      <c r="A3378" s="123" t="s">
        <v>1425</v>
      </c>
      <c r="B3378" s="35" t="s">
        <v>7112</v>
      </c>
      <c r="C3378" s="35" t="s">
        <v>7113</v>
      </c>
      <c r="D3378" s="39">
        <v>44216</v>
      </c>
      <c r="E3378" s="39">
        <v>44218</v>
      </c>
      <c r="F3378" s="40">
        <v>40</v>
      </c>
      <c r="G3378" s="30">
        <v>10</v>
      </c>
      <c r="H3378" s="29" t="s">
        <v>12</v>
      </c>
      <c r="I3378" s="29" t="s">
        <v>41</v>
      </c>
      <c r="J3378" s="30">
        <v>3.23</v>
      </c>
      <c r="K3378" s="30">
        <v>5.4</v>
      </c>
      <c r="L3378" s="30">
        <v>0</v>
      </c>
      <c r="M3378" s="30">
        <v>3.27</v>
      </c>
      <c r="N3378" s="84">
        <f>[1]!b_anal_modidura_cnbd(A3378,D3378-1,1)</f>
        <v>4.5037000000000003</v>
      </c>
      <c r="O3378" s="85">
        <f>[1]!b_anal_yield_cnbd(A3378,D3378-1,1)</f>
        <v>3.3050000000000002</v>
      </c>
      <c r="P3378" s="86">
        <f>IF(U:U="国开1",0.09/N3378+J3378,IF(U:U="国开3",0.14/N3378+J3378,IF(U:U="国开5",0.24/N3378+J3378,IF(U:U="国开7",0.24/N3378+J3378,IF(U:U="国开10",0.29/N3378+J3378,IF(U:U="口行1",0.08/N3378+J3378,IF(U:U="口行2",0.08/N3378+J3378,IF(U:U="口行3",0.08/N3378+J3378,IF(U:U="口行5",0.13/N3378+J3378,IF(U:U="口行7",0.13/N3378+J3378,IF(U:U="口行10",0.18/N3378+J3378,IF(U:U="农发1",0.09/N3378+J3378,IF(U:U="农发2",0.09/N3378+J3378,IF(U:U="农发3",0.09/N3378+J3378,IF(U:U="农发5",0.14/N3378+J3378,IF(U:U="农发7",0.19/N3378+J3378,IF(U:U="农发10",0.19/N3378+J3378,IF(U:U="农发20",0.24/N3378+J3378,IF(U:U="国债1",0.05/N3378+J3378,IF(U:U="国债2",0.05/N3378+J3378,IF(U:U="国债3",0.05/N3378+J3378,IF(U:U="国开0",0,IF(U:U="农发0",0,IF(U:U="国债0",0,IF(U:U="口行0",0,0.1/N3378+J3378)))))))))))))))))))))))))</f>
        <v>3.2721875346936962</v>
      </c>
      <c r="Q3378" s="87">
        <v>3.3</v>
      </c>
      <c r="R3378" s="88">
        <f t="shared" si="230"/>
        <v>-3.2812465306303995</v>
      </c>
      <c r="S3378" s="88">
        <f t="shared" si="231"/>
        <v>-2.7812465306303658</v>
      </c>
      <c r="U3378" s="1" t="str">
        <f>IF(I:I="国家开发银行","国开",IF(I:I="中国进出口银行","口行",IF(I:I="中国农业发展银行","农发","国债")))&amp;IF(G:G&lt;1,"0",G3378)</f>
        <v>农发10</v>
      </c>
    </row>
    <row r="3379" spans="1:21" ht="15.95" hidden="1" customHeight="1" x14ac:dyDescent="0.25">
      <c r="A3379" s="123" t="s">
        <v>7082</v>
      </c>
      <c r="B3379" s="35" t="s">
        <v>7082</v>
      </c>
      <c r="C3379" s="35" t="s">
        <v>7083</v>
      </c>
      <c r="D3379" s="39">
        <v>44217</v>
      </c>
      <c r="E3379" s="39">
        <v>44218</v>
      </c>
      <c r="F3379" s="40">
        <v>40</v>
      </c>
      <c r="G3379" s="30">
        <v>0.25</v>
      </c>
      <c r="H3379" s="29" t="s">
        <v>7045</v>
      </c>
      <c r="I3379" s="29" t="s">
        <v>22</v>
      </c>
      <c r="J3379" s="30">
        <v>1.9970000000000001</v>
      </c>
      <c r="K3379" s="30">
        <v>4.5599999999999996</v>
      </c>
      <c r="L3379" s="30">
        <v>0</v>
      </c>
      <c r="M3379" s="30">
        <v>1.76</v>
      </c>
      <c r="N3379" s="84">
        <v>0.2329</v>
      </c>
      <c r="O3379" s="85">
        <v>2.1444999999999999</v>
      </c>
      <c r="P3379" s="86">
        <v>1.9970000000000001</v>
      </c>
      <c r="Q3379" s="87">
        <v>2.0499999999999998</v>
      </c>
      <c r="R3379" s="88">
        <f t="shared" ref="R3379:R3384" si="232">(P3379-O3379)*100</f>
        <v>-14.749999999999975</v>
      </c>
      <c r="S3379" s="88">
        <f t="shared" ref="S3379:S3384" si="233">(P3379-Q3379)*100</f>
        <v>-5.2999999999999714</v>
      </c>
      <c r="U3379" s="1" t="str">
        <f>IF(I:I="国家开发银行","国开",IF(I:I="中国进出口银行","口行",IF(I:I="中国农业发展银行","农发","国债")))&amp;IF(G:G&lt;1,"0",G3379)</f>
        <v>口行0</v>
      </c>
    </row>
    <row r="3380" spans="1:21" ht="15.95" hidden="1" customHeight="1" x14ac:dyDescent="0.25">
      <c r="A3380" s="123" t="s">
        <v>6398</v>
      </c>
      <c r="B3380" s="35" t="s">
        <v>7084</v>
      </c>
      <c r="C3380" s="35" t="s">
        <v>7085</v>
      </c>
      <c r="D3380" s="39">
        <v>44217</v>
      </c>
      <c r="E3380" s="39">
        <v>44218</v>
      </c>
      <c r="F3380" s="40">
        <v>50</v>
      </c>
      <c r="G3380" s="30">
        <v>3</v>
      </c>
      <c r="H3380" s="29" t="s">
        <v>12</v>
      </c>
      <c r="I3380" s="29" t="s">
        <v>22</v>
      </c>
      <c r="J3380" s="30">
        <v>3.0091999999999999</v>
      </c>
      <c r="K3380" s="30">
        <v>4.01</v>
      </c>
      <c r="L3380" s="30">
        <v>0</v>
      </c>
      <c r="M3380" s="30">
        <v>1.01</v>
      </c>
      <c r="N3380" s="84">
        <f>[1]!b_anal_modidura_cnbd(A3380,D3380-1,1)</f>
        <v>2.4510999999999998</v>
      </c>
      <c r="O3380" s="85">
        <f>[1]!b_anal_yield_cnbd(A3380,D3380-1,1)</f>
        <v>3.0724999999999998</v>
      </c>
      <c r="P3380" s="86">
        <f>IF(U:U="国开1",0.09/N3380+J3380,IF(U:U="国开3",0.14/N3380+J3380,IF(U:U="国开5",0.24/N3380+J3380,IF(U:U="国开7",0.24/N3380+J3380,IF(U:U="国开10",0.29/N3380+J3380,IF(U:U="口行1",0.08/N3380+J3380,IF(U:U="口行2",0.08/N3380+J3380,IF(U:U="口行3",0.08/N3380+J3380,IF(U:U="口行5",0.13/N3380+J3380,IF(U:U="口行7",0.13/N3380+J3380,IF(U:U="口行10",0.18/N3380+J3380,IF(U:U="农发1",0.09/N3380+J3380,IF(U:U="农发2",0.09/N3380+J3380,IF(U:U="农发3",0.09/N3380+J3380,IF(U:U="农发5",0.14/N3380+J3380,IF(U:U="农发7",0.19/N3380+J3380,IF(U:U="农发10",0.19/N3380+J3380,IF(U:U="农发20",0.24/N3380+J3380,IF(U:U="国债1",0.05/N3380+J3380,IF(U:U="国债2",0.05/N3380+J3380,IF(U:U="国债3",0.05/N3380+J3380,IF(U:U="国开0",0,IF(U:U="农发0",0,IF(U:U="国债0",0,IF(U:U="口行0",0,0.1/N3380+J3380)))))))))))))))))))))))))</f>
        <v>3.0418384072457263</v>
      </c>
      <c r="Q3380" s="87">
        <v>3.06</v>
      </c>
      <c r="R3380" s="88">
        <f t="shared" si="232"/>
        <v>-3.0661592754273492</v>
      </c>
      <c r="S3380" s="88">
        <f t="shared" si="233"/>
        <v>-1.8161592754273759</v>
      </c>
      <c r="U3380" s="1" t="str">
        <f>IF(I:I="国家开发银行","国开",IF(I:I="中国进出口银行","口行",IF(I:I="中国农业发展银行","农发","国债")))&amp;IF(G:G&lt;1,"0",G3380)</f>
        <v>口行3</v>
      </c>
    </row>
    <row r="3381" spans="1:21" ht="15.95" hidden="1" customHeight="1" x14ac:dyDescent="0.25">
      <c r="A3381" s="123" t="s">
        <v>6661</v>
      </c>
      <c r="B3381" s="35" t="s">
        <v>7086</v>
      </c>
      <c r="C3381" s="35" t="s">
        <v>7087</v>
      </c>
      <c r="D3381" s="39">
        <v>44217</v>
      </c>
      <c r="E3381" s="39">
        <v>44218</v>
      </c>
      <c r="F3381" s="40">
        <v>69</v>
      </c>
      <c r="G3381" s="30">
        <v>5</v>
      </c>
      <c r="H3381" s="29" t="s">
        <v>12</v>
      </c>
      <c r="I3381" s="29" t="s">
        <v>22</v>
      </c>
      <c r="J3381" s="30">
        <v>3.2214999999999998</v>
      </c>
      <c r="K3381" s="30">
        <v>3.62</v>
      </c>
      <c r="L3381" s="30">
        <v>0</v>
      </c>
      <c r="M3381" s="30">
        <v>1</v>
      </c>
      <c r="N3381" s="84">
        <f>[1]!b_anal_modidura_cnbd(A3381,D3381-1,1)</f>
        <v>4.2954999999999997</v>
      </c>
      <c r="O3381" s="85">
        <f>[1]!b_anal_yield_cnbd(A3381,D3381-1,1)</f>
        <v>3.2850000000000001</v>
      </c>
      <c r="P3381" s="86">
        <f>IF(U:U="国开1",0.09/N3381+J3381,IF(U:U="国开3",0.14/N3381+J3381,IF(U:U="国开5",0.24/N3381+J3381,IF(U:U="国开7",0.24/N3381+J3381,IF(U:U="国开10",0.29/N3381+J3381,IF(U:U="口行1",0.08/N3381+J3381,IF(U:U="口行2",0.08/N3381+J3381,IF(U:U="口行3",0.08/N3381+J3381,IF(U:U="口行5",0.13/N3381+J3381,IF(U:U="口行7",0.13/N3381+J3381,IF(U:U="口行10",0.18/N3381+J3381,IF(U:U="农发1",0.09/N3381+J3381,IF(U:U="农发2",0.09/N3381+J3381,IF(U:U="农发3",0.09/N3381+J3381,IF(U:U="农发5",0.14/N3381+J3381,IF(U:U="农发7",0.19/N3381+J3381,IF(U:U="农发10",0.19/N3381+J3381,IF(U:U="农发20",0.24/N3381+J3381,IF(U:U="国债1",0.05/N3381+J3381,IF(U:U="国债2",0.05/N3381+J3381,IF(U:U="国债3",0.05/N3381+J3381,IF(U:U="国开0",0,IF(U:U="农发0",0,IF(U:U="国债0",0,IF(U:U="口行0",0,0.1/N3381+J3381)))))))))))))))))))))))))</f>
        <v>3.2517642300081477</v>
      </c>
      <c r="Q3381" s="87">
        <v>3.28</v>
      </c>
      <c r="R3381" s="88">
        <f t="shared" si="232"/>
        <v>-3.3235769991852404</v>
      </c>
      <c r="S3381" s="88">
        <f t="shared" si="233"/>
        <v>-2.8235769991852067</v>
      </c>
      <c r="U3381" s="1" t="str">
        <f>IF(I:I="国家开发银行","国开",IF(I:I="中国进出口银行","口行",IF(I:I="中国农业发展银行","农发","国债")))&amp;IF(G:G&lt;1,"0",G3381)</f>
        <v>口行5</v>
      </c>
    </row>
    <row r="3382" spans="1:21" ht="15.95" hidden="1" customHeight="1" x14ac:dyDescent="0.25">
      <c r="A3382" s="123" t="s">
        <v>6796</v>
      </c>
      <c r="B3382" s="35" t="s">
        <v>7088</v>
      </c>
      <c r="C3382" s="35" t="s">
        <v>7089</v>
      </c>
      <c r="D3382" s="39">
        <v>44217</v>
      </c>
      <c r="E3382" s="39">
        <v>44218</v>
      </c>
      <c r="F3382" s="40">
        <v>82.2</v>
      </c>
      <c r="G3382" s="30">
        <v>10</v>
      </c>
      <c r="H3382" s="29" t="s">
        <v>12</v>
      </c>
      <c r="I3382" s="29" t="s">
        <v>22</v>
      </c>
      <c r="J3382" s="30">
        <v>3.6082000000000001</v>
      </c>
      <c r="K3382" s="30">
        <v>2.83</v>
      </c>
      <c r="L3382" s="30">
        <v>0</v>
      </c>
      <c r="M3382" s="30">
        <v>1</v>
      </c>
      <c r="N3382" s="84">
        <f>[1]!b_anal_modidura_cnbd(A3382,D3382-1,1)</f>
        <v>8.0599000000000007</v>
      </c>
      <c r="O3382" s="85">
        <f>[1]!b_anal_yield_cnbd(A3382,D3382-1,1)</f>
        <v>3.64</v>
      </c>
      <c r="P3382" s="86">
        <f>IF(U:U="国开1",0.09/N3382+J3382,IF(U:U="国开3",0.14/N3382+J3382,IF(U:U="国开5",0.24/N3382+J3382,IF(U:U="国开7",0.24/N3382+J3382,IF(U:U="国开10",0.29/N3382+J3382,IF(U:U="口行1",0.08/N3382+J3382,IF(U:U="口行2",0.08/N3382+J3382,IF(U:U="口行3",0.08/N3382+J3382,IF(U:U="口行5",0.13/N3382+J3382,IF(U:U="口行7",0.13/N3382+J3382,IF(U:U="口行10",0.18/N3382+J3382,IF(U:U="农发1",0.09/N3382+J3382,IF(U:U="农发2",0.09/N3382+J3382,IF(U:U="农发3",0.09/N3382+J3382,IF(U:U="农发5",0.14/N3382+J3382,IF(U:U="农发7",0.19/N3382+J3382,IF(U:U="农发10",0.19/N3382+J3382,IF(U:U="农发20",0.24/N3382+J3382,IF(U:U="国债1",0.05/N3382+J3382,IF(U:U="国债2",0.05/N3382+J3382,IF(U:U="国债3",0.05/N3382+J3382,IF(U:U="国开0",0,IF(U:U="农发0",0,IF(U:U="国债0",0,IF(U:U="口行0",0,0.1/N3382+J3382)))))))))))))))))))))))))</f>
        <v>3.6305327832851524</v>
      </c>
      <c r="Q3382" s="87">
        <v>3.645</v>
      </c>
      <c r="R3382" s="88">
        <f t="shared" si="232"/>
        <v>-0.94672167148477371</v>
      </c>
      <c r="S3382" s="88">
        <f t="shared" si="233"/>
        <v>-1.446721671484763</v>
      </c>
      <c r="U3382" s="1" t="str">
        <f>IF(I:I="国家开发银行","国开",IF(I:I="中国进出口银行","口行",IF(I:I="中国农业发展银行","农发","国债")))&amp;IF(G:G&lt;1,"0",G3382)</f>
        <v>口行10</v>
      </c>
    </row>
    <row r="3383" spans="1:21" ht="15.95" hidden="1" customHeight="1" x14ac:dyDescent="0.25">
      <c r="A3383" s="123" t="s">
        <v>7090</v>
      </c>
      <c r="B3383" s="35" t="s">
        <v>7090</v>
      </c>
      <c r="C3383" s="35" t="s">
        <v>7091</v>
      </c>
      <c r="D3383" s="39">
        <v>44217</v>
      </c>
      <c r="E3383" s="39">
        <v>44222</v>
      </c>
      <c r="F3383" s="40">
        <v>168.7</v>
      </c>
      <c r="G3383" s="30">
        <v>1</v>
      </c>
      <c r="H3383" s="29" t="s">
        <v>266</v>
      </c>
      <c r="I3383" s="29" t="s">
        <v>15</v>
      </c>
      <c r="J3383" s="30">
        <v>2.4500000000000002</v>
      </c>
      <c r="K3383" s="30">
        <v>4.16</v>
      </c>
      <c r="L3383" s="30">
        <v>0</v>
      </c>
      <c r="M3383" s="30">
        <v>3.72</v>
      </c>
      <c r="N3383" s="84">
        <v>0.99450000000000005</v>
      </c>
      <c r="O3383" s="85">
        <v>2.5756999999999999</v>
      </c>
      <c r="P3383" s="86">
        <v>2.5863</v>
      </c>
      <c r="Q3383" s="87">
        <v>2.5299999999999998</v>
      </c>
      <c r="R3383" s="88">
        <f t="shared" si="232"/>
        <v>1.0600000000000165</v>
      </c>
      <c r="S3383" s="88">
        <f t="shared" si="233"/>
        <v>5.6300000000000239</v>
      </c>
      <c r="U3383" s="1" t="str">
        <f>IF(I:I="国家开发银行","国开",IF(I:I="中国进出口银行","口行",IF(I:I="中国农业发展银行","农发","国债")))&amp;IF(G:G&lt;1,"0",G3383)</f>
        <v>国开1</v>
      </c>
    </row>
    <row r="3384" spans="1:21" ht="15.95" hidden="1" customHeight="1" x14ac:dyDescent="0.25">
      <c r="A3384" s="7" t="s">
        <v>6624</v>
      </c>
      <c r="B3384" s="35" t="s">
        <v>7092</v>
      </c>
      <c r="C3384" s="35" t="s">
        <v>7093</v>
      </c>
      <c r="D3384" s="39">
        <v>44217</v>
      </c>
      <c r="E3384" s="39">
        <v>44222</v>
      </c>
      <c r="F3384" s="40">
        <v>194</v>
      </c>
      <c r="G3384" s="30">
        <v>10</v>
      </c>
      <c r="H3384" s="29" t="s">
        <v>12</v>
      </c>
      <c r="I3384" s="29" t="s">
        <v>15</v>
      </c>
      <c r="J3384" s="30">
        <v>3.4862000000000002</v>
      </c>
      <c r="K3384" s="30">
        <v>3.84</v>
      </c>
      <c r="L3384" s="30">
        <v>0</v>
      </c>
      <c r="M3384" s="30">
        <v>109.91</v>
      </c>
      <c r="N3384" s="84">
        <f>[1]!b_anal_modidura_cnbd(A3384,D3384-1,1)</f>
        <v>8.0144000000000002</v>
      </c>
      <c r="O3384" s="85">
        <f>[1]!b_anal_yield_cnbd(A3384,D3384-1,1)</f>
        <v>3.5350000000000001</v>
      </c>
      <c r="P3384" s="86">
        <f>IF(U:U="国开1",0.09/N3384+J3384,IF(U:U="国开3",0.14/N3384+J3384,IF(U:U="国开5",0.24/N3384+J3384,IF(U:U="国开7",0.24/N3384+J3384,IF(U:U="国开10",0.29/N3384+J3384,IF(U:U="口行1",0.08/N3384+J3384,IF(U:U="口行2",0.08/N3384+J3384,IF(U:U="口行3",0.08/N3384+J3384,IF(U:U="口行5",0.13/N3384+J3384,IF(U:U="口行7",0.13/N3384+J3384,IF(U:U="口行10",0.18/N3384+J3384,IF(U:U="农发1",0.09/N3384+J3384,IF(U:U="农发2",0.09/N3384+J3384,IF(U:U="农发3",0.09/N3384+J3384,IF(U:U="农发5",0.14/N3384+J3384,IF(U:U="农发7",0.19/N3384+J3384,IF(U:U="农发10",0.19/N3384+J3384,IF(U:U="农发20",0.24/N3384+J3384,IF(U:U="国债1",0.05/N3384+J3384,IF(U:U="国债2",0.05/N3384+J3384,IF(U:U="国债3",0.05/N3384+J3384,IF(U:U="国开0",0,IF(U:U="农发0",0,IF(U:U="国债0",0,IF(U:U="口行0",0,0.1/N3384+J3384)))))))))))))))))))))))))</f>
        <v>3.5223848672389702</v>
      </c>
      <c r="Q3384" s="87">
        <v>3.5225</v>
      </c>
      <c r="R3384" s="88">
        <f t="shared" si="232"/>
        <v>-1.261513276102999</v>
      </c>
      <c r="S3384" s="88">
        <f t="shared" si="233"/>
        <v>-1.1513276102981251E-2</v>
      </c>
      <c r="U3384" s="1" t="str">
        <f>IF(I:I="国家开发银行","国开",IF(I:I="中国进出口银行","口行",IF(I:I="中国农业发展银行","农发","国债")))&amp;IF(G:G&lt;1,"0",G3384)</f>
        <v>国开10</v>
      </c>
    </row>
    <row r="3385" spans="1:21" ht="15.95" hidden="1" customHeight="1" x14ac:dyDescent="0.25">
      <c r="A3385" s="7" t="s">
        <v>6723</v>
      </c>
      <c r="B3385" s="35" t="s">
        <v>7094</v>
      </c>
      <c r="C3385" s="35" t="s">
        <v>7095</v>
      </c>
      <c r="D3385" s="39">
        <v>44218</v>
      </c>
      <c r="E3385" s="39">
        <v>44221</v>
      </c>
      <c r="F3385" s="40">
        <v>50</v>
      </c>
      <c r="G3385" s="30">
        <v>1</v>
      </c>
      <c r="H3385" s="29" t="s">
        <v>266</v>
      </c>
      <c r="I3385" s="29" t="s">
        <v>22</v>
      </c>
      <c r="J3385" s="30">
        <v>2.3742000000000001</v>
      </c>
      <c r="K3385" s="30">
        <v>4.03</v>
      </c>
      <c r="L3385" s="30">
        <v>0</v>
      </c>
      <c r="M3385" s="30">
        <v>2.79</v>
      </c>
      <c r="N3385" s="84">
        <f>[1]!b_anal_modidura_cnbd(A3385,D3385-1,1)</f>
        <v>0.76590000000000003</v>
      </c>
      <c r="O3385" s="85">
        <f>[1]!b_anal_yield_cnbd(A3385,D3385-1,1)</f>
        <v>2.5</v>
      </c>
      <c r="P3385" s="86">
        <f>IF(U:U="国开1",0.09/N3385+J3385,IF(U:U="国开3",0.14/N3385+J3385,IF(U:U="国开5",0.24/N3385+J3385,IF(U:U="国开7",0.24/N3385+J3385,IF(U:U="国开10",0.29/N3385+J3385,IF(U:U="口行1",0.08/N3385+J3385,IF(U:U="口行2",0.08/N3385+J3385,IF(U:U="口行3",0.08/N3385+J3385,IF(U:U="口行5",0.13/N3385+J3385,IF(U:U="口行7",0.13/N3385+J3385,IF(U:U="口行10",0.18/N3385+J3385,IF(U:U="农发1",0.09/N3385+J3385,IF(U:U="农发2",0.09/N3385+J3385,IF(U:U="农发3",0.09/N3385+J3385,IF(U:U="农发5",0.14/N3385+J3385,IF(U:U="农发7",0.19/N3385+J3385,IF(U:U="农发10",0.19/N3385+J3385,IF(U:U="农发20",0.24/N3385+J3385,IF(U:U="国债1",0.05/N3385+J3385,IF(U:U="国债2",0.05/N3385+J3385,IF(U:U="国债3",0.05/N3385+J3385,IF(U:U="国开0",0,IF(U:U="农发0",0,IF(U:U="国债0",0,IF(U:U="口行0",0,0.1/N3385+J3385)))))))))))))))))))))))))</f>
        <v>2.4786522783653218</v>
      </c>
      <c r="Q3385" s="87">
        <v>2.4900000000000002</v>
      </c>
      <c r="R3385" s="88">
        <f t="shared" ref="R3385:R3397" si="234">(P3385-O3385)*100</f>
        <v>-2.1347721634678241</v>
      </c>
      <c r="S3385" s="88">
        <f t="shared" ref="S3385:S3397" si="235">(P3385-Q3385)*100</f>
        <v>-1.1347721634678454</v>
      </c>
      <c r="U3385" s="1" t="str">
        <f>IF(I:I="国家开发银行","国开",IF(I:I="中国进出口银行","口行",IF(I:I="中国农业发展银行","农发","国债")))&amp;IF(G:G&lt;1,"0",G3385)</f>
        <v>口行1</v>
      </c>
    </row>
    <row r="3386" spans="1:21" ht="15.95" hidden="1" customHeight="1" x14ac:dyDescent="0.25">
      <c r="A3386" s="7" t="s">
        <v>7006</v>
      </c>
      <c r="B3386" s="35" t="s">
        <v>7096</v>
      </c>
      <c r="C3386" s="35" t="s">
        <v>7097</v>
      </c>
      <c r="D3386" s="39">
        <v>44218</v>
      </c>
      <c r="E3386" s="39">
        <v>44221</v>
      </c>
      <c r="F3386" s="40">
        <v>40</v>
      </c>
      <c r="G3386" s="30">
        <v>2</v>
      </c>
      <c r="H3386" s="29" t="s">
        <v>12</v>
      </c>
      <c r="I3386" s="29" t="s">
        <v>22</v>
      </c>
      <c r="J3386" s="30">
        <v>2.8851</v>
      </c>
      <c r="K3386" s="30">
        <v>5.23</v>
      </c>
      <c r="L3386" s="30">
        <v>0</v>
      </c>
      <c r="M3386" s="30">
        <v>1.62</v>
      </c>
      <c r="N3386" s="84">
        <f>[1]!b_anal_modidura_cnbd(A3386,D3386-1,1)</f>
        <v>1.8902000000000001</v>
      </c>
      <c r="O3386" s="85">
        <f>[1]!b_anal_yield_cnbd(A3386,D3386-1,1)</f>
        <v>2.94</v>
      </c>
      <c r="P3386" s="86">
        <f>IF(U:U="国开1",0.09/N3386+J3386,IF(U:U="国开3",0.14/N3386+J3386,IF(U:U="国开5",0.24/N3386+J3386,IF(U:U="国开7",0.24/N3386+J3386,IF(U:U="国开10",0.29/N3386+J3386,IF(U:U="口行1",0.08/N3386+J3386,IF(U:U="口行2",0.08/N3386+J3386,IF(U:U="口行3",0.08/N3386+J3386,IF(U:U="口行5",0.13/N3386+J3386,IF(U:U="口行7",0.13/N3386+J3386,IF(U:U="口行10",0.18/N3386+J3386,IF(U:U="农发1",0.09/N3386+J3386,IF(U:U="农发2",0.09/N3386+J3386,IF(U:U="农发3",0.09/N3386+J3386,IF(U:U="农发5",0.14/N3386+J3386,IF(U:U="农发7",0.19/N3386+J3386,IF(U:U="农发10",0.19/N3386+J3386,IF(U:U="农发20",0.24/N3386+J3386,IF(U:U="国债1",0.05/N3386+J3386,IF(U:U="国债2",0.05/N3386+J3386,IF(U:U="国债3",0.05/N3386+J3386,IF(U:U="国开0",0,IF(U:U="农发0",0,IF(U:U="国债0",0,IF(U:U="口行0",0,0.1/N3386+J3386)))))))))))))))))))))))))</f>
        <v>2.9274235636440586</v>
      </c>
      <c r="Q3386" s="87">
        <v>2.93</v>
      </c>
      <c r="R3386" s="88">
        <f t="shared" si="234"/>
        <v>-1.2576436355941301</v>
      </c>
      <c r="S3386" s="88">
        <f t="shared" si="235"/>
        <v>-0.25764363559415138</v>
      </c>
      <c r="U3386" s="1" t="str">
        <f>IF(I:I="国家开发银行","国开",IF(I:I="中国进出口银行","口行",IF(I:I="中国农业发展银行","农发","国债")))&amp;IF(G:G&lt;1,"0",G3386)</f>
        <v>口行2</v>
      </c>
    </row>
    <row r="3387" spans="1:21" ht="15.95" hidden="1" customHeight="1" x14ac:dyDescent="0.25">
      <c r="A3387" s="123" t="s">
        <v>7010</v>
      </c>
      <c r="B3387" s="35" t="s">
        <v>7098</v>
      </c>
      <c r="C3387" s="35" t="s">
        <v>7099</v>
      </c>
      <c r="D3387" s="39">
        <v>44218</v>
      </c>
      <c r="E3387" s="39">
        <v>44221</v>
      </c>
      <c r="F3387" s="40">
        <v>40</v>
      </c>
      <c r="G3387" s="30">
        <v>7</v>
      </c>
      <c r="H3387" s="29" t="s">
        <v>12</v>
      </c>
      <c r="I3387" s="29" t="s">
        <v>22</v>
      </c>
      <c r="J3387" s="30">
        <v>3.4127999999999998</v>
      </c>
      <c r="K3387" s="30">
        <v>4.7300000000000004</v>
      </c>
      <c r="L3387" s="30">
        <v>0</v>
      </c>
      <c r="M3387" s="30">
        <v>1.48</v>
      </c>
      <c r="N3387" s="84">
        <f>[1]!b_anal_modidura_cnbd(A3387,D3387-1,1)</f>
        <v>6.1062000000000003</v>
      </c>
      <c r="O3387" s="85">
        <f>[1]!b_anal_yield_cnbd(A3387,D3387-1,1)</f>
        <v>3.4578000000000002</v>
      </c>
      <c r="P3387" s="86">
        <f>IF(U:U="国开1",0.09/N3387+J3387,IF(U:U="国开3",0.14/N3387+J3387,IF(U:U="国开5",0.24/N3387+J3387,IF(U:U="国开7",0.24/N3387+J3387,IF(U:U="国开10",0.29/N3387+J3387,IF(U:U="口行1",0.08/N3387+J3387,IF(U:U="口行2",0.08/N3387+J3387,IF(U:U="口行3",0.08/N3387+J3387,IF(U:U="口行5",0.13/N3387+J3387,IF(U:U="口行7",0.13/N3387+J3387,IF(U:U="口行10",0.18/N3387+J3387,IF(U:U="农发1",0.09/N3387+J3387,IF(U:U="农发2",0.09/N3387+J3387,IF(U:U="农发3",0.09/N3387+J3387,IF(U:U="农发5",0.14/N3387+J3387,IF(U:U="农发7",0.19/N3387+J3387,IF(U:U="农发10",0.19/N3387+J3387,IF(U:U="农发20",0.24/N3387+J3387,IF(U:U="国债1",0.05/N3387+J3387,IF(U:U="国债2",0.05/N3387+J3387,IF(U:U="国债3",0.05/N3387+J3387,IF(U:U="国开0",0,IF(U:U="农发0",0,IF(U:U="国债0",0,IF(U:U="口行0",0,0.1/N3387+J3387)))))))))))))))))))))))))</f>
        <v>3.4340898365595622</v>
      </c>
      <c r="Q3387" s="87">
        <v>3.47</v>
      </c>
      <c r="R3387" s="88">
        <f t="shared" si="234"/>
        <v>-2.371016344043797</v>
      </c>
      <c r="S3387" s="88">
        <f t="shared" si="235"/>
        <v>-3.5910163440437959</v>
      </c>
      <c r="U3387" s="1" t="str">
        <f>IF(I:I="国家开发银行","国开",IF(I:I="中国进出口银行","口行",IF(I:I="中国农业发展银行","农发","国债")))&amp;IF(G:G&lt;1,"0",G3387)</f>
        <v>口行7</v>
      </c>
    </row>
    <row r="3388" spans="1:21" ht="15.95" hidden="1" customHeight="1" x14ac:dyDescent="0.25">
      <c r="A3388" s="7" t="s">
        <v>7100</v>
      </c>
      <c r="B3388" s="35" t="s">
        <v>7100</v>
      </c>
      <c r="C3388" s="35" t="s">
        <v>7101</v>
      </c>
      <c r="D3388" s="39">
        <v>44218</v>
      </c>
      <c r="E3388" s="39">
        <v>44221</v>
      </c>
      <c r="F3388" s="40">
        <v>300</v>
      </c>
      <c r="G3388" s="30">
        <v>0.24929999999999999</v>
      </c>
      <c r="H3388" s="29" t="s">
        <v>30</v>
      </c>
      <c r="I3388" s="29" t="s">
        <v>31</v>
      </c>
      <c r="J3388" s="30">
        <v>1.9313</v>
      </c>
      <c r="K3388" s="30">
        <v>3</v>
      </c>
      <c r="L3388" s="30">
        <v>1.9994000000000001</v>
      </c>
      <c r="M3388" s="30">
        <v>2.5</v>
      </c>
      <c r="N3388" s="84">
        <v>0.24110000000000001</v>
      </c>
      <c r="O3388" s="85">
        <v>2.0198</v>
      </c>
      <c r="P3388" s="86">
        <v>1.9994000000000001</v>
      </c>
      <c r="Q3388" s="87">
        <v>2.0299999999999998</v>
      </c>
      <c r="R3388" s="88">
        <f t="shared" si="234"/>
        <v>-2.0399999999999974</v>
      </c>
      <c r="S3388" s="88">
        <f t="shared" si="235"/>
        <v>-3.0599999999999739</v>
      </c>
      <c r="U3388" s="1" t="str">
        <f>IF(I:I="国家开发银行","国开",IF(I:I="中国进出口银行","口行",IF(I:I="中国农业发展银行","农发","国债")))&amp;IF(G:G&lt;1,"0",G3388)</f>
        <v>国债0</v>
      </c>
    </row>
    <row r="3389" spans="1:21" ht="15.95" hidden="1" customHeight="1" x14ac:dyDescent="0.25">
      <c r="A3389" s="123" t="s">
        <v>6171</v>
      </c>
      <c r="B3389" s="35" t="s">
        <v>7114</v>
      </c>
      <c r="C3389" s="35" t="s">
        <v>7115</v>
      </c>
      <c r="D3389" s="39">
        <v>44221</v>
      </c>
      <c r="E3389" s="39">
        <v>44223</v>
      </c>
      <c r="F3389" s="40">
        <v>80</v>
      </c>
      <c r="G3389" s="30">
        <v>3</v>
      </c>
      <c r="H3389" s="29" t="s">
        <v>12</v>
      </c>
      <c r="I3389" s="29" t="s">
        <v>41</v>
      </c>
      <c r="J3389" s="30">
        <v>3.0206</v>
      </c>
      <c r="K3389" s="30">
        <v>3.88</v>
      </c>
      <c r="L3389" s="30">
        <v>0</v>
      </c>
      <c r="M3389" s="30">
        <v>1.74</v>
      </c>
      <c r="N3389" s="84">
        <f>[1]!b_anal_modidura_cnbd(A3389,D3389-3,1)</f>
        <v>2.3736999999999999</v>
      </c>
      <c r="O3389" s="85">
        <f>[1]!b_anal_yield_cnbd(A3389,D3389-3,1)</f>
        <v>3.05</v>
      </c>
      <c r="P3389" s="86">
        <f>IF(U:U="国开1",0.09/N3389+J3389,IF(U:U="国开3",0.14/N3389+J3389,IF(U:U="国开5",0.24/N3389+J3389,IF(U:U="国开7",0.24/N3389+J3389,IF(U:U="国开10",0.29/N3389+J3389,IF(U:U="口行1",0.08/N3389+J3389,IF(U:U="口行2",0.08/N3389+J3389,IF(U:U="口行3",0.08/N3389+J3389,IF(U:U="口行5",0.13/N3389+J3389,IF(U:U="口行7",0.13/N3389+J3389,IF(U:U="口行10",0.18/N3389+J3389,IF(U:U="农发1",0.09/N3389+J3389,IF(U:U="农发2",0.09/N3389+J3389,IF(U:U="农发3",0.09/N3389+J3389,IF(U:U="农发5",0.14/N3389+J3389,IF(U:U="农发7",0.19/N3389+J3389,IF(U:U="农发10",0.19/N3389+J3389,IF(U:U="农发20",0.24/N3389+J3389,IF(U:U="国债1",0.05/N3389+J3389,IF(U:U="国债2",0.05/N3389+J3389,IF(U:U="国债3",0.05/N3389+J3389,IF(U:U="国开0",0,IF(U:U="农发0",0,IF(U:U="国债0",0,IF(U:U="口行0",0,0.1/N3389+J3389)))))))))))))))))))))))))</f>
        <v>3.0585154905843197</v>
      </c>
      <c r="Q3389" s="87">
        <v>3.0649999999999999</v>
      </c>
      <c r="R3389" s="88">
        <f t="shared" si="234"/>
        <v>0.85154905843198847</v>
      </c>
      <c r="S3389" s="88">
        <f t="shared" si="235"/>
        <v>-0.64845094156802396</v>
      </c>
      <c r="U3389" s="1" t="str">
        <f>IF(I:I="国家开发银行","国开",IF(I:I="中国进出口银行","口行",IF(I:I="中国农业发展银行","农发","国债")))&amp;IF(G:G&lt;1,"0",G3389)</f>
        <v>农发3</v>
      </c>
    </row>
    <row r="3390" spans="1:21" ht="15.95" hidden="1" customHeight="1" x14ac:dyDescent="0.25">
      <c r="A3390" s="123" t="s">
        <v>6533</v>
      </c>
      <c r="B3390" s="35" t="s">
        <v>7116</v>
      </c>
      <c r="C3390" s="35" t="s">
        <v>7117</v>
      </c>
      <c r="D3390" s="39">
        <v>44221</v>
      </c>
      <c r="E3390" s="39">
        <v>44223</v>
      </c>
      <c r="F3390" s="40">
        <v>80</v>
      </c>
      <c r="G3390" s="30">
        <v>5</v>
      </c>
      <c r="H3390" s="29" t="s">
        <v>12</v>
      </c>
      <c r="I3390" s="29" t="s">
        <v>41</v>
      </c>
      <c r="J3390" s="30">
        <v>3.2324000000000002</v>
      </c>
      <c r="K3390" s="30">
        <v>4.01</v>
      </c>
      <c r="L3390" s="30">
        <v>0</v>
      </c>
      <c r="M3390" s="30">
        <v>1.23</v>
      </c>
      <c r="N3390" s="84">
        <f>[1]!b_anal_modidura_cnbd(A3390,D3390-3,1)</f>
        <v>4.21</v>
      </c>
      <c r="O3390" s="85">
        <f>[1]!b_anal_yield_cnbd(A3390,D3390-3,1)</f>
        <v>3.2650000000000001</v>
      </c>
      <c r="P3390" s="86">
        <f>IF(U:U="国开1",0.09/N3390+J3390,IF(U:U="国开3",0.14/N3390+J3390,IF(U:U="国开5",0.24/N3390+J3390,IF(U:U="国开7",0.24/N3390+J3390,IF(U:U="国开10",0.29/N3390+J3390,IF(U:U="口行1",0.08/N3390+J3390,IF(U:U="口行2",0.08/N3390+J3390,IF(U:U="口行3",0.08/N3390+J3390,IF(U:U="口行5",0.13/N3390+J3390,IF(U:U="口行7",0.13/N3390+J3390,IF(U:U="口行10",0.18/N3390+J3390,IF(U:U="农发1",0.09/N3390+J3390,IF(U:U="农发2",0.09/N3390+J3390,IF(U:U="农发3",0.09/N3390+J3390,IF(U:U="农发5",0.14/N3390+J3390,IF(U:U="农发7",0.19/N3390+J3390,IF(U:U="农发10",0.19/N3390+J3390,IF(U:U="农发20",0.24/N3390+J3390,IF(U:U="国债1",0.05/N3390+J3390,IF(U:U="国债2",0.05/N3390+J3390,IF(U:U="国债3",0.05/N3390+J3390,IF(U:U="国开0",0,IF(U:U="农发0",0,IF(U:U="国债0",0,IF(U:U="口行0",0,0.1/N3390+J3390)))))))))))))))))))))))))</f>
        <v>3.2656541567695965</v>
      </c>
      <c r="Q3390" s="87">
        <v>3.2650000000000001</v>
      </c>
      <c r="R3390" s="88">
        <f t="shared" si="234"/>
        <v>6.5415676959634794E-2</v>
      </c>
      <c r="S3390" s="88">
        <f t="shared" si="235"/>
        <v>6.5415676959634794E-2</v>
      </c>
      <c r="U3390" s="1" t="str">
        <f>IF(I:I="国家开发银行","国开",IF(I:I="中国进出口银行","口行",IF(I:I="中国农业发展银行","农发","国债")))&amp;IF(G:G&lt;1,"0",G3390)</f>
        <v>农发5</v>
      </c>
    </row>
    <row r="3391" spans="1:21" ht="15.95" hidden="1" customHeight="1" x14ac:dyDescent="0.25">
      <c r="A3391" s="123" t="s">
        <v>6971</v>
      </c>
      <c r="B3391" s="35" t="s">
        <v>7118</v>
      </c>
      <c r="C3391" s="35" t="s">
        <v>7119</v>
      </c>
      <c r="D3391" s="39">
        <v>44222</v>
      </c>
      <c r="E3391" s="39">
        <v>44224</v>
      </c>
      <c r="F3391" s="40">
        <v>80</v>
      </c>
      <c r="G3391" s="30">
        <v>3</v>
      </c>
      <c r="H3391" s="29" t="s">
        <v>12</v>
      </c>
      <c r="I3391" s="29" t="s">
        <v>15</v>
      </c>
      <c r="J3391" s="30">
        <v>3.0379999999999998</v>
      </c>
      <c r="K3391" s="30">
        <v>4.6100000000000003</v>
      </c>
      <c r="L3391" s="30">
        <v>0</v>
      </c>
      <c r="M3391" s="30">
        <v>3.61</v>
      </c>
      <c r="N3391" s="84">
        <f>[1]!b_anal_modidura_cnbd(A3391,D3391-1,1)</f>
        <v>2.7835999999999999</v>
      </c>
      <c r="O3391" s="85">
        <f>[1]!b_anal_yield_cnbd(A3391,D3391-1,1)</f>
        <v>3.01</v>
      </c>
      <c r="P3391" s="86">
        <f>IF(U:U="国开1",0.09/N3391+J3391,IF(U:U="国开3",0.14/N3391+J3391,IF(U:U="国开5",0.24/N3391+J3391,IF(U:U="国开7",0.24/N3391+J3391,IF(U:U="国开10",0.29/N3391+J3391,IF(U:U="口行1",0.08/N3391+J3391,IF(U:U="口行2",0.08/N3391+J3391,IF(U:U="口行3",0.08/N3391+J3391,IF(U:U="口行5",0.13/N3391+J3391,IF(U:U="口行7",0.13/N3391+J3391,IF(U:U="口行10",0.18/N3391+J3391,IF(U:U="农发1",0.09/N3391+J3391,IF(U:U="农发2",0.09/N3391+J3391,IF(U:U="农发3",0.09/N3391+J3391,IF(U:U="农发5",0.14/N3391+J3391,IF(U:U="农发7",0.19/N3391+J3391,IF(U:U="农发10",0.19/N3391+J3391,IF(U:U="农发20",0.24/N3391+J3391,IF(U:U="国债1",0.05/N3391+J3391,IF(U:U="国债2",0.05/N3391+J3391,IF(U:U="国债3",0.05/N3391+J3391,IF(U:U="国开0",0,IF(U:U="农发0",0,IF(U:U="国债0",0,IF(U:U="口行0",0,0.1/N3391+J3391)))))))))))))))))))))))))</f>
        <v>3.0882945825549646</v>
      </c>
      <c r="Q3391" s="87">
        <v>3.08</v>
      </c>
      <c r="R3391" s="88">
        <f t="shared" si="234"/>
        <v>7.8294582554964798</v>
      </c>
      <c r="S3391" s="88">
        <f t="shared" si="235"/>
        <v>0.82945825549645136</v>
      </c>
      <c r="U3391" s="1" t="str">
        <f>IF(I:I="国家开发银行","国开",IF(I:I="中国进出口银行","口行",IF(I:I="中国农业发展银行","农发","国债")))&amp;IF(G:G&lt;1,"0",G3391)</f>
        <v>国开3</v>
      </c>
    </row>
    <row r="3392" spans="1:21" ht="15.95" hidden="1" customHeight="1" x14ac:dyDescent="0.25">
      <c r="A3392" s="123" t="s">
        <v>1284</v>
      </c>
      <c r="B3392" s="35" t="s">
        <v>7120</v>
      </c>
      <c r="C3392" s="35" t="s">
        <v>7121</v>
      </c>
      <c r="D3392" s="39">
        <v>44222</v>
      </c>
      <c r="E3392" s="39">
        <v>44224</v>
      </c>
      <c r="F3392" s="40">
        <v>110</v>
      </c>
      <c r="G3392" s="30">
        <v>5</v>
      </c>
      <c r="H3392" s="29" t="s">
        <v>12</v>
      </c>
      <c r="I3392" s="29" t="s">
        <v>15</v>
      </c>
      <c r="J3392" s="30">
        <v>3.2321</v>
      </c>
      <c r="K3392" s="30">
        <v>5.31</v>
      </c>
      <c r="L3392" s="30">
        <v>0</v>
      </c>
      <c r="M3392" s="30">
        <v>1.83</v>
      </c>
      <c r="N3392" s="84">
        <f>[1]!b_anal_modidura_cnbd(A3392,D3392-1,1)</f>
        <v>4.0231000000000003</v>
      </c>
      <c r="O3392" s="85">
        <f>[1]!b_anal_yield_cnbd(A3392,D3392-1,1)</f>
        <v>3.2450000000000001</v>
      </c>
      <c r="P3392" s="86">
        <f>IF(U:U="国开1",0.09/N3392+J3392,IF(U:U="国开3",0.14/N3392+J3392,IF(U:U="国开5",0.24/N3392+J3392,IF(U:U="国开7",0.24/N3392+J3392,IF(U:U="国开10",0.29/N3392+J3392,IF(U:U="口行1",0.08/N3392+J3392,IF(U:U="口行2",0.08/N3392+J3392,IF(U:U="口行3",0.08/N3392+J3392,IF(U:U="口行5",0.13/N3392+J3392,IF(U:U="口行7",0.13/N3392+J3392,IF(U:U="口行10",0.18/N3392+J3392,IF(U:U="农发1",0.09/N3392+J3392,IF(U:U="农发2",0.09/N3392+J3392,IF(U:U="农发3",0.09/N3392+J3392,IF(U:U="农发5",0.14/N3392+J3392,IF(U:U="农发7",0.19/N3392+J3392,IF(U:U="农发10",0.19/N3392+J3392,IF(U:U="农发20",0.24/N3392+J3392,IF(U:U="国债1",0.05/N3392+J3392,IF(U:U="国债2",0.05/N3392+J3392,IF(U:U="国债3",0.05/N3392+J3392,IF(U:U="国开0",0,IF(U:U="农发0",0,IF(U:U="国债0",0,IF(U:U="口行0",0,0.1/N3392+J3392)))))))))))))))))))))))))</f>
        <v>3.2917554895478611</v>
      </c>
      <c r="Q3392" s="87">
        <v>3.2974999999999999</v>
      </c>
      <c r="R3392" s="88">
        <f t="shared" si="234"/>
        <v>4.6755489547861018</v>
      </c>
      <c r="S3392" s="88">
        <f t="shared" si="235"/>
        <v>-0.57445104521387513</v>
      </c>
      <c r="U3392" s="1" t="str">
        <f>IF(I:I="国家开发银行","国开",IF(I:I="中国进出口银行","口行",IF(I:I="中国农业发展银行","农发","国债")))&amp;IF(G:G&lt;1,"0",G3392)</f>
        <v>国开5</v>
      </c>
    </row>
    <row r="3393" spans="1:21" ht="15.95" hidden="1" customHeight="1" x14ac:dyDescent="0.25">
      <c r="A3393" s="123" t="s">
        <v>6975</v>
      </c>
      <c r="B3393" s="35" t="s">
        <v>7122</v>
      </c>
      <c r="C3393" s="35" t="s">
        <v>7123</v>
      </c>
      <c r="D3393" s="39">
        <v>44222</v>
      </c>
      <c r="E3393" s="39">
        <v>44224</v>
      </c>
      <c r="F3393" s="40">
        <v>40</v>
      </c>
      <c r="G3393" s="30">
        <v>7</v>
      </c>
      <c r="H3393" s="29" t="s">
        <v>12</v>
      </c>
      <c r="I3393" s="29" t="s">
        <v>15</v>
      </c>
      <c r="J3393" s="30">
        <v>3.3809</v>
      </c>
      <c r="K3393" s="30">
        <v>6.76</v>
      </c>
      <c r="L3393" s="30">
        <v>0</v>
      </c>
      <c r="M3393" s="30">
        <v>1.5</v>
      </c>
      <c r="N3393" s="84">
        <f>[1]!b_anal_modidura_cnbd(A3393,D3393-1,1)</f>
        <v>6.0904999999999996</v>
      </c>
      <c r="O3393" s="85">
        <f>[1]!b_anal_yield_cnbd(A3393,D3393-1,1)</f>
        <v>3.4234</v>
      </c>
      <c r="P3393" s="86">
        <f>IF(U:U="国开1",0.09/N3393+J3393,IF(U:U="国开3",0.14/N3393+J3393,IF(U:U="国开5",0.24/N3393+J3393,IF(U:U="国开7",0.24/N3393+J3393,IF(U:U="国开10",0.29/N3393+J3393,IF(U:U="口行1",0.08/N3393+J3393,IF(U:U="口行2",0.08/N3393+J3393,IF(U:U="口行3",0.08/N3393+J3393,IF(U:U="口行5",0.13/N3393+J3393,IF(U:U="口行7",0.13/N3393+J3393,IF(U:U="口行10",0.18/N3393+J3393,IF(U:U="农发1",0.09/N3393+J3393,IF(U:U="农发2",0.09/N3393+J3393,IF(U:U="农发3",0.09/N3393+J3393,IF(U:U="农发5",0.14/N3393+J3393,IF(U:U="农发7",0.19/N3393+J3393,IF(U:U="农发10",0.19/N3393+J3393,IF(U:U="农发20",0.24/N3393+J3393,IF(U:U="国债1",0.05/N3393+J3393,IF(U:U="国债2",0.05/N3393+J3393,IF(U:U="国债3",0.05/N3393+J3393,IF(U:U="国开0",0,IF(U:U="农发0",0,IF(U:U="国债0",0,IF(U:U="口行0",0,0.1/N3393+J3393)))))))))))))))))))))))))</f>
        <v>3.4203056317215337</v>
      </c>
      <c r="Q3393" s="87">
        <v>3.427</v>
      </c>
      <c r="R3393" s="88">
        <f t="shared" si="234"/>
        <v>-0.30943682784663196</v>
      </c>
      <c r="S3393" s="88">
        <f t="shared" si="235"/>
        <v>-0.66943682784663672</v>
      </c>
      <c r="U3393" s="1" t="str">
        <f>IF(I:I="国家开发银行","国开",IF(I:I="中国进出口银行","口行",IF(I:I="中国农业发展银行","农发","国债")))&amp;IF(G:G&lt;1,"0",G3393)</f>
        <v>国开7</v>
      </c>
    </row>
    <row r="3394" spans="1:21" ht="15.95" hidden="1" customHeight="1" x14ac:dyDescent="0.25">
      <c r="A3394" s="123" t="s">
        <v>6433</v>
      </c>
      <c r="B3394" s="35" t="s">
        <v>7124</v>
      </c>
      <c r="C3394" s="35" t="s">
        <v>7125</v>
      </c>
      <c r="D3394" s="39">
        <v>44222</v>
      </c>
      <c r="E3394" s="39">
        <v>44224</v>
      </c>
      <c r="F3394" s="40">
        <v>50</v>
      </c>
      <c r="G3394" s="30">
        <v>2</v>
      </c>
      <c r="H3394" s="29" t="s">
        <v>12</v>
      </c>
      <c r="I3394" s="29" t="s">
        <v>41</v>
      </c>
      <c r="J3394" s="30">
        <v>2.9866000000000001</v>
      </c>
      <c r="K3394" s="30">
        <v>4.59</v>
      </c>
      <c r="L3394" s="30">
        <v>0</v>
      </c>
      <c r="M3394" s="30">
        <v>2.2599999999999998</v>
      </c>
      <c r="N3394" s="84">
        <f>[1]!b_anal_modidura_cnbd(A3394,D3394-1,1)</f>
        <v>1.5478000000000001</v>
      </c>
      <c r="O3394" s="85">
        <f>[1]!b_anal_yield_cnbd(A3394,D3394-1,1)</f>
        <v>2.94</v>
      </c>
      <c r="P3394" s="86">
        <f>IF(U:U="国开1",0.09/N3394+J3394,IF(U:U="国开3",0.14/N3394+J3394,IF(U:U="国开5",0.24/N3394+J3394,IF(U:U="国开7",0.24/N3394+J3394,IF(U:U="国开10",0.29/N3394+J3394,IF(U:U="口行1",0.08/N3394+J3394,IF(U:U="口行2",0.08/N3394+J3394,IF(U:U="口行3",0.08/N3394+J3394,IF(U:U="口行5",0.13/N3394+J3394,IF(U:U="口行7",0.13/N3394+J3394,IF(U:U="口行10",0.18/N3394+J3394,IF(U:U="农发1",0.09/N3394+J3394,IF(U:U="农发2",0.09/N3394+J3394,IF(U:U="农发3",0.09/N3394+J3394,IF(U:U="农发5",0.14/N3394+J3394,IF(U:U="农发7",0.19/N3394+J3394,IF(U:U="农发10",0.19/N3394+J3394,IF(U:U="农发20",0.24/N3394+J3394,IF(U:U="国债1",0.05/N3394+J3394,IF(U:U="国债2",0.05/N3394+J3394,IF(U:U="国债3",0.05/N3394+J3394,IF(U:U="国开0",0,IF(U:U="农发0",0,IF(U:U="国债0",0,IF(U:U="口行0",0,0.1/N3394+J3394)))))))))))))))))))))))))</f>
        <v>3.0447470474221476</v>
      </c>
      <c r="Q3394" s="87">
        <v>3.03</v>
      </c>
      <c r="R3394" s="88">
        <f t="shared" si="234"/>
        <v>10.474704742214769</v>
      </c>
      <c r="S3394" s="88">
        <f t="shared" si="235"/>
        <v>1.474704742214783</v>
      </c>
      <c r="U3394" s="1" t="str">
        <f>IF(I:I="国家开发银行","国开",IF(I:I="中国进出口银行","口行",IF(I:I="中国农业发展银行","农发","国债")))&amp;IF(G:G&lt;1,"0",G3394)</f>
        <v>农发2</v>
      </c>
    </row>
    <row r="3395" spans="1:21" ht="15.95" hidden="1" customHeight="1" x14ac:dyDescent="0.25">
      <c r="A3395" s="123" t="s">
        <v>1145</v>
      </c>
      <c r="B3395" s="35" t="s">
        <v>7126</v>
      </c>
      <c r="C3395" s="35" t="s">
        <v>7127</v>
      </c>
      <c r="D3395" s="39">
        <v>44222</v>
      </c>
      <c r="E3395" s="39">
        <v>44224</v>
      </c>
      <c r="F3395" s="40">
        <v>60</v>
      </c>
      <c r="G3395" s="30">
        <v>7</v>
      </c>
      <c r="H3395" s="29" t="s">
        <v>12</v>
      </c>
      <c r="I3395" s="29" t="s">
        <v>41</v>
      </c>
      <c r="J3395" s="30">
        <v>3.4998</v>
      </c>
      <c r="K3395" s="30">
        <v>3.7</v>
      </c>
      <c r="L3395" s="30">
        <v>0</v>
      </c>
      <c r="M3395" s="30">
        <v>3.75</v>
      </c>
      <c r="N3395" s="84">
        <f>[1]!b_anal_modidura_cnbd(A3395,D3395-1,1)</f>
        <v>5.5316000000000001</v>
      </c>
      <c r="O3395" s="85">
        <f>[1]!b_anal_yield_cnbd(A3395,D3395-1,1)</f>
        <v>3.5097</v>
      </c>
      <c r="P3395" s="86">
        <f>IF(U:U="国开1",0.09/N3395+J3395,IF(U:U="国开3",0.14/N3395+J3395,IF(U:U="国开5",0.24/N3395+J3395,IF(U:U="国开7",0.24/N3395+J3395,IF(U:U="国开10",0.29/N3395+J3395,IF(U:U="口行1",0.08/N3395+J3395,IF(U:U="口行2",0.08/N3395+J3395,IF(U:U="口行3",0.08/N3395+J3395,IF(U:U="口行5",0.13/N3395+J3395,IF(U:U="口行7",0.13/N3395+J3395,IF(U:U="口行10",0.18/N3395+J3395,IF(U:U="农发1",0.09/N3395+J3395,IF(U:U="农发2",0.09/N3395+J3395,IF(U:U="农发3",0.09/N3395+J3395,IF(U:U="农发5",0.14/N3395+J3395,IF(U:U="农发7",0.19/N3395+J3395,IF(U:U="农发10",0.19/N3395+J3395,IF(U:U="农发20",0.24/N3395+J3395,IF(U:U="国债1",0.05/N3395+J3395,IF(U:U="国债2",0.05/N3395+J3395,IF(U:U="国债3",0.05/N3395+J3395,IF(U:U="国开0",0,IF(U:U="农发0",0,IF(U:U="国债0",0,IF(U:U="口行0",0,0.1/N3395+J3395)))))))))))))))))))))))))</f>
        <v>3.5341481090462072</v>
      </c>
      <c r="Q3395" s="87">
        <v>3.54</v>
      </c>
      <c r="R3395" s="88">
        <f t="shared" si="234"/>
        <v>2.44481090462072</v>
      </c>
      <c r="S3395" s="88">
        <f t="shared" si="235"/>
        <v>-0.58518909537927932</v>
      </c>
      <c r="U3395" s="1" t="str">
        <f>IF(I:I="国家开发银行","国开",IF(I:I="中国进出口银行","口行",IF(I:I="中国农业发展银行","农发","国债")))&amp;IF(G:G&lt;1,"0",G3395)</f>
        <v>农发7</v>
      </c>
    </row>
    <row r="3396" spans="1:21" ht="15.95" hidden="1" customHeight="1" x14ac:dyDescent="0.25">
      <c r="A3396" s="123" t="s">
        <v>6655</v>
      </c>
      <c r="B3396" s="35" t="s">
        <v>7128</v>
      </c>
      <c r="C3396" s="35" t="s">
        <v>7129</v>
      </c>
      <c r="D3396" s="39">
        <v>44223</v>
      </c>
      <c r="E3396" s="39">
        <v>44228</v>
      </c>
      <c r="F3396" s="40">
        <v>60</v>
      </c>
      <c r="G3396" s="30">
        <v>1</v>
      </c>
      <c r="H3396" s="29" t="s">
        <v>266</v>
      </c>
      <c r="I3396" s="29" t="s">
        <v>41</v>
      </c>
      <c r="J3396" s="30">
        <v>2.5634999999999999</v>
      </c>
      <c r="K3396" s="30">
        <v>4.41</v>
      </c>
      <c r="L3396" s="30">
        <v>0</v>
      </c>
      <c r="M3396" s="30">
        <v>2.06</v>
      </c>
      <c r="N3396" s="84">
        <f>[1]!b_anal_modidura_cnbd(A3396,D3396-1,1)</f>
        <v>0.73360000000000003</v>
      </c>
      <c r="O3396" s="85">
        <f>[1]!b_anal_yield_cnbd(A3396,D3396-1,1)</f>
        <v>2.6103999999999998</v>
      </c>
      <c r="P3396" s="86">
        <f>IF(U:U="国开1",0.09/N3396+J3396,IF(U:U="国开3",0.14/N3396+J3396,IF(U:U="国开5",0.24/N3396+J3396,IF(U:U="国开7",0.24/N3396+J3396,IF(U:U="国开10",0.29/N3396+J3396,IF(U:U="口行1",0.08/N3396+J3396,IF(U:U="口行2",0.08/N3396+J3396,IF(U:U="口行3",0.08/N3396+J3396,IF(U:U="口行5",0.13/N3396+J3396,IF(U:U="口行7",0.13/N3396+J3396,IF(U:U="口行10",0.18/N3396+J3396,IF(U:U="农发1",0.09/N3396+J3396,IF(U:U="农发2",0.09/N3396+J3396,IF(U:U="农发3",0.09/N3396+J3396,IF(U:U="农发5",0.14/N3396+J3396,IF(U:U="农发7",0.19/N3396+J3396,IF(U:U="农发10",0.19/N3396+J3396,IF(U:U="农发20",0.24/N3396+J3396,IF(U:U="国债1",0.05/N3396+J3396,IF(U:U="国债2",0.05/N3396+J3396,IF(U:U="国债3",0.05/N3396+J3396,IF(U:U="国开0",0,IF(U:U="农发0",0,IF(U:U="国债0",0,IF(U:U="口行0",0,0.1/N3396+J3396)))))))))))))))))))))))))</f>
        <v>2.6861826608505996</v>
      </c>
      <c r="Q3396" s="87">
        <v>2.68</v>
      </c>
      <c r="R3396" s="88">
        <f t="shared" si="234"/>
        <v>7.5782660850599814</v>
      </c>
      <c r="S3396" s="88">
        <f t="shared" si="235"/>
        <v>0.61826608505994862</v>
      </c>
      <c r="U3396" s="1" t="str">
        <f>IF(I:I="国家开发银行","国开",IF(I:I="中国进出口银行","口行",IF(I:I="中国农业发展银行","农发","国债")))&amp;IF(G:G&lt;1,"0",G3396)</f>
        <v>农发1</v>
      </c>
    </row>
    <row r="3397" spans="1:21" ht="15.95" hidden="1" customHeight="1" x14ac:dyDescent="0.25">
      <c r="A3397" s="123" t="s">
        <v>6657</v>
      </c>
      <c r="B3397" s="35" t="s">
        <v>7130</v>
      </c>
      <c r="C3397" s="35" t="s">
        <v>7131</v>
      </c>
      <c r="D3397" s="39">
        <v>44223</v>
      </c>
      <c r="E3397" s="39">
        <v>44228</v>
      </c>
      <c r="F3397" s="40">
        <v>110</v>
      </c>
      <c r="G3397" s="30">
        <v>10</v>
      </c>
      <c r="H3397" s="29" t="s">
        <v>12</v>
      </c>
      <c r="I3397" s="29" t="s">
        <v>41</v>
      </c>
      <c r="J3397" s="30">
        <v>3.6456</v>
      </c>
      <c r="K3397" s="30">
        <v>3.89</v>
      </c>
      <c r="L3397" s="30">
        <v>0</v>
      </c>
      <c r="M3397" s="30">
        <v>2.29</v>
      </c>
      <c r="N3397" s="84">
        <f>[1]!b_anal_modidura_cnbd(A3397,D3397-1,1)</f>
        <v>7.9725000000000001</v>
      </c>
      <c r="O3397" s="85">
        <f>[1]!b_anal_yield_cnbd(A3397,D3397-1,1)</f>
        <v>3.66</v>
      </c>
      <c r="P3397" s="86">
        <f>IF(U:U="国开1",0.09/N3397+J3397,IF(U:U="国开3",0.14/N3397+J3397,IF(U:U="国开5",0.24/N3397+J3397,IF(U:U="国开7",0.24/N3397+J3397,IF(U:U="国开10",0.29/N3397+J3397,IF(U:U="口行1",0.08/N3397+J3397,IF(U:U="口行2",0.08/N3397+J3397,IF(U:U="口行3",0.08/N3397+J3397,IF(U:U="口行5",0.13/N3397+J3397,IF(U:U="口行7",0.13/N3397+J3397,IF(U:U="口行10",0.18/N3397+J3397,IF(U:U="农发1",0.09/N3397+J3397,IF(U:U="农发2",0.09/N3397+J3397,IF(U:U="农发3",0.09/N3397+J3397,IF(U:U="农发5",0.14/N3397+J3397,IF(U:U="农发7",0.19/N3397+J3397,IF(U:U="农发10",0.19/N3397+J3397,IF(U:U="农发20",0.24/N3397+J3397,IF(U:U="国债1",0.05/N3397+J3397,IF(U:U="国债2",0.05/N3397+J3397,IF(U:U="国债3",0.05/N3397+J3397,IF(U:U="国开0",0,IF(U:U="农发0",0,IF(U:U="国债0",0,IF(U:U="口行0",0,0.1/N3397+J3397)))))))))))))))))))))))))</f>
        <v>3.6694319222326746</v>
      </c>
      <c r="Q3397" s="87">
        <v>3.6675</v>
      </c>
      <c r="R3397" s="88">
        <f t="shared" si="234"/>
        <v>0.94319222326744168</v>
      </c>
      <c r="S3397" s="88">
        <f t="shared" si="235"/>
        <v>0.19319222326745766</v>
      </c>
      <c r="U3397" s="1" t="str">
        <f>IF(I:I="国家开发银行","国开",IF(I:I="中国进出口银行","口行",IF(I:I="中国农业发展银行","农发","国债")))&amp;IF(G:G&lt;1,"0",G3397)</f>
        <v>农发10</v>
      </c>
    </row>
    <row r="3398" spans="1:21" ht="15.95" hidden="1" customHeight="1" x14ac:dyDescent="0.25">
      <c r="A3398" s="123" t="s">
        <v>7132</v>
      </c>
      <c r="B3398" s="35" t="s">
        <v>7132</v>
      </c>
      <c r="C3398" s="35" t="s">
        <v>7133</v>
      </c>
      <c r="D3398" s="39">
        <v>44224</v>
      </c>
      <c r="E3398" s="39">
        <v>44225</v>
      </c>
      <c r="F3398" s="40">
        <v>30</v>
      </c>
      <c r="G3398" s="30">
        <v>0.25</v>
      </c>
      <c r="H3398" s="29" t="s">
        <v>7045</v>
      </c>
      <c r="I3398" s="29" t="s">
        <v>22</v>
      </c>
      <c r="J3398" s="30">
        <v>2.1322000000000001</v>
      </c>
      <c r="K3398" s="30">
        <v>5.78</v>
      </c>
      <c r="L3398" s="30">
        <v>0</v>
      </c>
      <c r="M3398" s="30">
        <v>2.5</v>
      </c>
      <c r="N3398" s="84">
        <v>0.2329</v>
      </c>
      <c r="O3398" s="85">
        <v>2.4636</v>
      </c>
      <c r="P3398" s="86">
        <v>2.1322000000000001</v>
      </c>
      <c r="Q3398" s="87">
        <v>2.7</v>
      </c>
      <c r="R3398" s="88">
        <f t="shared" ref="R3398:R3403" si="236">(P3398-O3398)*100</f>
        <v>-33.139999999999993</v>
      </c>
      <c r="S3398" s="88">
        <f t="shared" ref="S3398:S3403" si="237">(P3398-Q3398)*100</f>
        <v>-56.780000000000008</v>
      </c>
      <c r="U3398" s="1" t="str">
        <f>IF(I:I="国家开发银行","国开",IF(I:I="中国进出口银行","口行",IF(I:I="中国农业发展银行","农发","国债")))&amp;IF(G:G&lt;1,"0",G3398)</f>
        <v>口行0</v>
      </c>
    </row>
    <row r="3399" spans="1:21" ht="15.95" hidden="1" customHeight="1" x14ac:dyDescent="0.25">
      <c r="A3399" s="123" t="s">
        <v>6398</v>
      </c>
      <c r="B3399" s="35" t="s">
        <v>7134</v>
      </c>
      <c r="C3399" s="35" t="s">
        <v>7135</v>
      </c>
      <c r="D3399" s="39">
        <v>44224</v>
      </c>
      <c r="E3399" s="39">
        <v>44228</v>
      </c>
      <c r="F3399" s="40">
        <v>60</v>
      </c>
      <c r="G3399" s="30">
        <v>3</v>
      </c>
      <c r="H3399" s="29" t="s">
        <v>12</v>
      </c>
      <c r="I3399" s="29" t="s">
        <v>22</v>
      </c>
      <c r="J3399" s="30">
        <v>3.1888000000000001</v>
      </c>
      <c r="K3399" s="30">
        <v>2.81</v>
      </c>
      <c r="L3399" s="30">
        <v>0</v>
      </c>
      <c r="M3399" s="30">
        <v>1</v>
      </c>
      <c r="N3399" s="84">
        <f>[1]!b_anal_modidura_cnbd(A3399,D3399-1,1)</f>
        <v>2.4306999999999999</v>
      </c>
      <c r="O3399" s="85">
        <f>[1]!b_anal_yield_cnbd(A3399,D3399-1,1)</f>
        <v>3.145</v>
      </c>
      <c r="P3399" s="86">
        <f>IF(U:U="国开1",0.09/N3399+J3399,IF(U:U="国开3",0.14/N3399+J3399,IF(U:U="国开5",0.24/N3399+J3399,IF(U:U="国开7",0.24/N3399+J3399,IF(U:U="国开10",0.29/N3399+J3399,IF(U:U="口行1",0.08/N3399+J3399,IF(U:U="口行2",0.08/N3399+J3399,IF(U:U="口行3",0.08/N3399+J3399,IF(U:U="口行5",0.13/N3399+J3399,IF(U:U="口行7",0.13/N3399+J3399,IF(U:U="口行10",0.18/N3399+J3399,IF(U:U="农发1",0.09/N3399+J3399,IF(U:U="农发2",0.09/N3399+J3399,IF(U:U="农发3",0.09/N3399+J3399,IF(U:U="农发5",0.14/N3399+J3399,IF(U:U="农发7",0.19/N3399+J3399,IF(U:U="农发10",0.19/N3399+J3399,IF(U:U="农发20",0.24/N3399+J3399,IF(U:U="国债1",0.05/N3399+J3399,IF(U:U="国债2",0.05/N3399+J3399,IF(U:U="国债3",0.05/N3399+J3399,IF(U:U="国开0",0,IF(U:U="农发0",0,IF(U:U="国债0",0,IF(U:U="口行0",0,0.1/N3399+J3399)))))))))))))))))))))))))</f>
        <v>3.2217123297815444</v>
      </c>
      <c r="Q3399" s="87">
        <v>3.2149999999999999</v>
      </c>
      <c r="R3399" s="88">
        <f t="shared" si="236"/>
        <v>7.6712329781544408</v>
      </c>
      <c r="S3399" s="88">
        <f t="shared" si="237"/>
        <v>0.67123297815445682</v>
      </c>
      <c r="U3399" s="1" t="str">
        <f>IF(I:I="国家开发银行","国开",IF(I:I="中国进出口银行","口行",IF(I:I="中国农业发展银行","农发","国债")))&amp;IF(G:G&lt;1,"0",G3399)</f>
        <v>口行3</v>
      </c>
    </row>
    <row r="3400" spans="1:21" ht="15.95" hidden="1" customHeight="1" x14ac:dyDescent="0.25">
      <c r="A3400" s="123" t="s">
        <v>6661</v>
      </c>
      <c r="B3400" s="35" t="s">
        <v>7136</v>
      </c>
      <c r="C3400" s="35" t="s">
        <v>7137</v>
      </c>
      <c r="D3400" s="39">
        <v>44224</v>
      </c>
      <c r="E3400" s="39">
        <v>44228</v>
      </c>
      <c r="F3400" s="40">
        <v>70</v>
      </c>
      <c r="G3400" s="30">
        <v>5</v>
      </c>
      <c r="H3400" s="29" t="s">
        <v>12</v>
      </c>
      <c r="I3400" s="29" t="s">
        <v>22</v>
      </c>
      <c r="J3400" s="30">
        <v>3.3435000000000001</v>
      </c>
      <c r="K3400" s="30">
        <v>3.99</v>
      </c>
      <c r="L3400" s="30">
        <v>0</v>
      </c>
      <c r="M3400" s="30">
        <v>1</v>
      </c>
      <c r="N3400" s="84">
        <f>[1]!b_anal_modidura_cnbd(A3400,D3400-1,1)</f>
        <v>4.2736999999999998</v>
      </c>
      <c r="O3400" s="85">
        <f>[1]!b_anal_yield_cnbd(A3400,D3400-1,1)</f>
        <v>3.35</v>
      </c>
      <c r="P3400" s="86">
        <f>IF(U:U="国开1",0.09/N3400+J3400,IF(U:U="国开3",0.14/N3400+J3400,IF(U:U="国开5",0.24/N3400+J3400,IF(U:U="国开7",0.24/N3400+J3400,IF(U:U="国开10",0.29/N3400+J3400,IF(U:U="口行1",0.08/N3400+J3400,IF(U:U="口行2",0.08/N3400+J3400,IF(U:U="口行3",0.08/N3400+J3400,IF(U:U="口行5",0.13/N3400+J3400,IF(U:U="口行7",0.13/N3400+J3400,IF(U:U="口行10",0.18/N3400+J3400,IF(U:U="农发1",0.09/N3400+J3400,IF(U:U="农发2",0.09/N3400+J3400,IF(U:U="农发3",0.09/N3400+J3400,IF(U:U="农发5",0.14/N3400+J3400,IF(U:U="农发7",0.19/N3400+J3400,IF(U:U="农发10",0.19/N3400+J3400,IF(U:U="农发20",0.24/N3400+J3400,IF(U:U="国债1",0.05/N3400+J3400,IF(U:U="国债2",0.05/N3400+J3400,IF(U:U="国债3",0.05/N3400+J3400,IF(U:U="国开0",0,IF(U:U="农发0",0,IF(U:U="国债0",0,IF(U:U="口行0",0,0.1/N3400+J3400)))))))))))))))))))))))))</f>
        <v>3.3739186068278073</v>
      </c>
      <c r="Q3400" s="87">
        <v>3.395</v>
      </c>
      <c r="R3400" s="88">
        <f t="shared" si="236"/>
        <v>2.3918606827807221</v>
      </c>
      <c r="S3400" s="88">
        <f t="shared" si="237"/>
        <v>-2.1081393172192708</v>
      </c>
      <c r="U3400" s="1" t="str">
        <f>IF(I:I="国家开发银行","国开",IF(I:I="中国进出口银行","口行",IF(I:I="中国农业发展银行","农发","国债")))&amp;IF(G:G&lt;1,"0",G3400)</f>
        <v>口行5</v>
      </c>
    </row>
    <row r="3401" spans="1:21" ht="15.95" hidden="1" customHeight="1" x14ac:dyDescent="0.25">
      <c r="A3401" s="123" t="s">
        <v>6796</v>
      </c>
      <c r="B3401" s="35" t="s">
        <v>7138</v>
      </c>
      <c r="C3401" s="35" t="s">
        <v>7139</v>
      </c>
      <c r="D3401" s="39">
        <v>44224</v>
      </c>
      <c r="E3401" s="39">
        <v>44228</v>
      </c>
      <c r="F3401" s="40">
        <v>70</v>
      </c>
      <c r="G3401" s="30">
        <v>10</v>
      </c>
      <c r="H3401" s="29" t="s">
        <v>12</v>
      </c>
      <c r="I3401" s="29" t="s">
        <v>22</v>
      </c>
      <c r="J3401" s="30">
        <v>3.6595</v>
      </c>
      <c r="K3401" s="30">
        <v>3.88</v>
      </c>
      <c r="L3401" s="30">
        <v>0</v>
      </c>
      <c r="M3401" s="30">
        <v>1</v>
      </c>
      <c r="N3401" s="84">
        <f>[1]!b_anal_modidura_cnbd(A3401,D3401-1,1)</f>
        <v>8.0370000000000008</v>
      </c>
      <c r="O3401" s="85">
        <f>[1]!b_anal_yield_cnbd(A3401,D3401-1,1)</f>
        <v>3.67</v>
      </c>
      <c r="P3401" s="86">
        <f>IF(U:U="国开1",0.09/N3401+J3401,IF(U:U="国开3",0.14/N3401+J3401,IF(U:U="国开5",0.24/N3401+J3401,IF(U:U="国开7",0.24/N3401+J3401,IF(U:U="国开10",0.29/N3401+J3401,IF(U:U="口行1",0.08/N3401+J3401,IF(U:U="口行2",0.08/N3401+J3401,IF(U:U="口行3",0.08/N3401+J3401,IF(U:U="口行5",0.13/N3401+J3401,IF(U:U="口行7",0.13/N3401+J3401,IF(U:U="口行10",0.18/N3401+J3401,IF(U:U="农发1",0.09/N3401+J3401,IF(U:U="农发2",0.09/N3401+J3401,IF(U:U="农发3",0.09/N3401+J3401,IF(U:U="农发5",0.14/N3401+J3401,IF(U:U="农发7",0.19/N3401+J3401,IF(U:U="农发10",0.19/N3401+J3401,IF(U:U="农发20",0.24/N3401+J3401,IF(U:U="国债1",0.05/N3401+J3401,IF(U:U="国债2",0.05/N3401+J3401,IF(U:U="国债3",0.05/N3401+J3401,IF(U:U="国开0",0,IF(U:U="农发0",0,IF(U:U="国债0",0,IF(U:U="口行0",0,0.1/N3401+J3401)))))))))))))))))))))))))</f>
        <v>3.6818964165733483</v>
      </c>
      <c r="Q3401" s="87">
        <v>3.69</v>
      </c>
      <c r="R3401" s="88">
        <f t="shared" si="236"/>
        <v>1.189641657334839</v>
      </c>
      <c r="S3401" s="88">
        <f t="shared" si="237"/>
        <v>-0.81035834266516282</v>
      </c>
      <c r="U3401" s="1" t="str">
        <f>IF(I:I="国家开发银行","国开",IF(I:I="中国进出口银行","口行",IF(I:I="中国农业发展银行","农发","国债")))&amp;IF(G:G&lt;1,"0",G3401)</f>
        <v>口行10</v>
      </c>
    </row>
    <row r="3402" spans="1:21" ht="15.95" hidden="1" customHeight="1" x14ac:dyDescent="0.25">
      <c r="A3402" s="123" t="s">
        <v>7090</v>
      </c>
      <c r="B3402" s="35" t="s">
        <v>7140</v>
      </c>
      <c r="C3402" s="35" t="s">
        <v>7141</v>
      </c>
      <c r="D3402" s="39">
        <v>44224</v>
      </c>
      <c r="E3402" s="39">
        <v>44228</v>
      </c>
      <c r="F3402" s="40">
        <v>110</v>
      </c>
      <c r="G3402" s="30">
        <v>1</v>
      </c>
      <c r="H3402" s="29" t="s">
        <v>266</v>
      </c>
      <c r="I3402" s="29" t="s">
        <v>15</v>
      </c>
      <c r="J3402" s="30">
        <v>2.7938999999999998</v>
      </c>
      <c r="K3402" s="30">
        <v>3.67</v>
      </c>
      <c r="L3402" s="30">
        <v>0</v>
      </c>
      <c r="M3402" s="30">
        <v>1.04</v>
      </c>
      <c r="N3402" s="84">
        <f>[1]!b_anal_modidura_cnbd(A3402,D3402-1,1)</f>
        <v>0.97109999999999996</v>
      </c>
      <c r="O3402" s="85">
        <f>[1]!b_anal_yield_cnbd(A3402,D3402-1,1)</f>
        <v>2.6960999999999999</v>
      </c>
      <c r="P3402" s="86">
        <f>IF(U:U="国开1",0.09/N3402+J3402,IF(U:U="国开3",0.14/N3402+J3402,IF(U:U="国开5",0.24/N3402+J3402,IF(U:U="国开7",0.24/N3402+J3402,IF(U:U="国开10",0.29/N3402+J3402,IF(U:U="口行1",0.08/N3402+J3402,IF(U:U="口行2",0.08/N3402+J3402,IF(U:U="口行3",0.08/N3402+J3402,IF(U:U="口行5",0.13/N3402+J3402,IF(U:U="口行7",0.13/N3402+J3402,IF(U:U="口行10",0.18/N3402+J3402,IF(U:U="农发1",0.09/N3402+J3402,IF(U:U="农发2",0.09/N3402+J3402,IF(U:U="农发3",0.09/N3402+J3402,IF(U:U="农发5",0.14/N3402+J3402,IF(U:U="农发7",0.19/N3402+J3402,IF(U:U="农发10",0.19/N3402+J3402,IF(U:U="农发20",0.24/N3402+J3402,IF(U:U="国债1",0.05/N3402+J3402,IF(U:U="国债2",0.05/N3402+J3402,IF(U:U="国债3",0.05/N3402+J3402,IF(U:U="国开0",0,IF(U:U="农发0",0,IF(U:U="国债0",0,IF(U:U="口行0",0,0.1/N3402+J3402)))))))))))))))))))))))))</f>
        <v>2.8865784059314179</v>
      </c>
      <c r="Q3402" s="87">
        <v>2.81</v>
      </c>
      <c r="R3402" s="88">
        <f t="shared" si="236"/>
        <v>19.047840593141796</v>
      </c>
      <c r="S3402" s="88">
        <f t="shared" si="237"/>
        <v>7.6578405931417848</v>
      </c>
      <c r="U3402" s="1" t="str">
        <f>IF(I:I="国家开发银行","国开",IF(I:I="中国进出口银行","口行",IF(I:I="中国农业发展银行","农发","国债")))&amp;IF(G:G&lt;1,"0",G3402)</f>
        <v>国开1</v>
      </c>
    </row>
    <row r="3403" spans="1:21" ht="15.95" hidden="1" customHeight="1" x14ac:dyDescent="0.25">
      <c r="A3403" s="123" t="s">
        <v>6624</v>
      </c>
      <c r="B3403" s="35" t="s">
        <v>7142</v>
      </c>
      <c r="C3403" s="35" t="s">
        <v>7143</v>
      </c>
      <c r="D3403" s="39">
        <v>44224</v>
      </c>
      <c r="E3403" s="39">
        <v>44228</v>
      </c>
      <c r="F3403" s="40">
        <v>190</v>
      </c>
      <c r="G3403" s="30">
        <v>10</v>
      </c>
      <c r="H3403" s="29" t="s">
        <v>12</v>
      </c>
      <c r="I3403" s="29" t="s">
        <v>15</v>
      </c>
      <c r="J3403" s="30">
        <v>3.5617000000000001</v>
      </c>
      <c r="K3403" s="30">
        <v>3.94</v>
      </c>
      <c r="L3403" s="30">
        <v>0</v>
      </c>
      <c r="M3403" s="30">
        <v>2.96</v>
      </c>
      <c r="N3403" s="84">
        <f>[1]!b_anal_modidura_cnbd(A3403,D3403-1,1)</f>
        <v>7.9922000000000004</v>
      </c>
      <c r="O3403" s="85">
        <f>[1]!b_anal_yield_cnbd(A3403,D3403-1,1)</f>
        <v>3.56</v>
      </c>
      <c r="P3403" s="86">
        <f>IF(U:U="国开1",0.09/N3403+J3403,IF(U:U="国开3",0.14/N3403+J3403,IF(U:U="国开5",0.24/N3403+J3403,IF(U:U="国开7",0.24/N3403+J3403,IF(U:U="国开10",0.29/N3403+J3403,IF(U:U="口行1",0.08/N3403+J3403,IF(U:U="口行2",0.08/N3403+J3403,IF(U:U="口行3",0.08/N3403+J3403,IF(U:U="口行5",0.13/N3403+J3403,IF(U:U="口行7",0.13/N3403+J3403,IF(U:U="口行10",0.18/N3403+J3403,IF(U:U="农发1",0.09/N3403+J3403,IF(U:U="农发2",0.09/N3403+J3403,IF(U:U="农发3",0.09/N3403+J3403,IF(U:U="农发5",0.14/N3403+J3403,IF(U:U="农发7",0.19/N3403+J3403,IF(U:U="农发10",0.19/N3403+J3403,IF(U:U="农发20",0.24/N3403+J3403,IF(U:U="国债1",0.05/N3403+J3403,IF(U:U="国债2",0.05/N3403+J3403,IF(U:U="国债3",0.05/N3403+J3403,IF(U:U="国开0",0,IF(U:U="农发0",0,IF(U:U="国债0",0,IF(U:U="口行0",0,0.1/N3403+J3403)))))))))))))))))))))))))</f>
        <v>3.5979853782437878</v>
      </c>
      <c r="Q3403" s="87">
        <v>3.5950000000000002</v>
      </c>
      <c r="R3403" s="88">
        <f t="shared" si="236"/>
        <v>3.7985378243787782</v>
      </c>
      <c r="S3403" s="88">
        <f t="shared" si="237"/>
        <v>0.29853782437876397</v>
      </c>
      <c r="U3403" s="1" t="str">
        <f>IF(I:I="国家开发银行","国开",IF(I:I="中国进出口银行","口行",IF(I:I="中国农业发展银行","农发","国债")))&amp;IF(G:G&lt;1,"0",G3403)</f>
        <v>国开10</v>
      </c>
    </row>
    <row r="3404" spans="1:21" ht="15.95" hidden="1" customHeight="1" x14ac:dyDescent="0.25">
      <c r="A3404" s="123" t="s">
        <v>7144</v>
      </c>
      <c r="B3404" s="35" t="s">
        <v>7144</v>
      </c>
      <c r="C3404" s="35" t="s">
        <v>7145</v>
      </c>
      <c r="D3404" s="39">
        <v>44225</v>
      </c>
      <c r="E3404" s="39">
        <v>44229</v>
      </c>
      <c r="F3404" s="40">
        <v>30</v>
      </c>
      <c r="G3404" s="30">
        <v>0.5</v>
      </c>
      <c r="H3404" s="29" t="s">
        <v>7146</v>
      </c>
      <c r="I3404" s="29" t="s">
        <v>22</v>
      </c>
      <c r="J3404" s="30">
        <v>2.5009000000000001</v>
      </c>
      <c r="K3404" s="30">
        <v>5.77</v>
      </c>
      <c r="L3404" s="30">
        <v>0</v>
      </c>
      <c r="M3404" s="30">
        <v>10</v>
      </c>
      <c r="N3404" s="84">
        <v>0.49320000000000003</v>
      </c>
      <c r="O3404" s="85">
        <v>2.85</v>
      </c>
      <c r="P3404" s="86">
        <v>2.5009000000000001</v>
      </c>
      <c r="Q3404" s="87">
        <v>2.85</v>
      </c>
      <c r="R3404" s="88">
        <f t="shared" ref="R3404:R3420" si="238">(P3404-O3404)*100</f>
        <v>-34.909999999999997</v>
      </c>
      <c r="S3404" s="88">
        <f t="shared" ref="S3404:S3420" si="239">(P3404-Q3404)*100</f>
        <v>-34.909999999999997</v>
      </c>
      <c r="U3404" s="1" t="str">
        <f>IF(I:I="国家开发银行","国开",IF(I:I="中国进出口银行","口行",IF(I:I="中国农业发展银行","农发","国债")))&amp;IF(G:G&lt;1,"0",G3404)</f>
        <v>口行0</v>
      </c>
    </row>
    <row r="3405" spans="1:21" ht="15.95" hidden="1" customHeight="1" x14ac:dyDescent="0.25">
      <c r="A3405" s="123" t="s">
        <v>6723</v>
      </c>
      <c r="B3405" s="35" t="s">
        <v>7147</v>
      </c>
      <c r="C3405" s="35" t="s">
        <v>7148</v>
      </c>
      <c r="D3405" s="39">
        <v>44225</v>
      </c>
      <c r="E3405" s="39">
        <v>44228</v>
      </c>
      <c r="F3405" s="40">
        <v>50</v>
      </c>
      <c r="G3405" s="30">
        <v>1</v>
      </c>
      <c r="H3405" s="29" t="s">
        <v>266</v>
      </c>
      <c r="I3405" s="29" t="s">
        <v>22</v>
      </c>
      <c r="J3405" s="30">
        <v>2.6421999999999999</v>
      </c>
      <c r="K3405" s="30">
        <v>3.47</v>
      </c>
      <c r="L3405" s="30">
        <v>0</v>
      </c>
      <c r="M3405" s="30">
        <v>1.1100000000000001</v>
      </c>
      <c r="N3405" s="84">
        <f>[1]!b_anal_modidura_cnbd(A3405,D3405-1,1)</f>
        <v>0.74590000000000001</v>
      </c>
      <c r="O3405" s="85">
        <f>[1]!b_anal_yield_cnbd(A3405,D3405-1,1)</f>
        <v>2.7749000000000001</v>
      </c>
      <c r="P3405" s="86">
        <f>IF(U:U="国开1",0.09/N3405+J3405,IF(U:U="国开3",0.14/N3405+J3405,IF(U:U="国开5",0.24/N3405+J3405,IF(U:U="国开7",0.24/N3405+J3405,IF(U:U="国开10",0.29/N3405+J3405,IF(U:U="口行1",0.08/N3405+J3405,IF(U:U="口行2",0.08/N3405+J3405,IF(U:U="口行3",0.08/N3405+J3405,IF(U:U="口行5",0.13/N3405+J3405,IF(U:U="口行7",0.13/N3405+J3405,IF(U:U="口行10",0.18/N3405+J3405,IF(U:U="农发1",0.09/N3405+J3405,IF(U:U="农发2",0.09/N3405+J3405,IF(U:U="农发3",0.09/N3405+J3405,IF(U:U="农发5",0.14/N3405+J3405,IF(U:U="农发7",0.19/N3405+J3405,IF(U:U="农发10",0.19/N3405+J3405,IF(U:U="农发20",0.24/N3405+J3405,IF(U:U="国债1",0.05/N3405+J3405,IF(U:U="国债2",0.05/N3405+J3405,IF(U:U="国债3",0.05/N3405+J3405,IF(U:U="国开0",0,IF(U:U="农发0",0,IF(U:U="国债0",0,IF(U:U="口行0",0,0.1/N3405+J3405)))))))))))))))))))))))))</f>
        <v>2.749452982973589</v>
      </c>
      <c r="Q3405" s="87">
        <v>2.83</v>
      </c>
      <c r="R3405" s="88">
        <f t="shared" si="238"/>
        <v>-2.5447017026411167</v>
      </c>
      <c r="S3405" s="88">
        <f t="shared" si="239"/>
        <v>-8.0547017026411094</v>
      </c>
      <c r="U3405" s="1" t="str">
        <f>IF(I:I="国家开发银行","国开",IF(I:I="中国进出口银行","口行",IF(I:I="中国农业发展银行","农发","国债")))&amp;IF(G:G&lt;1,"0",G3405)</f>
        <v>口行1</v>
      </c>
    </row>
    <row r="3406" spans="1:21" ht="15.95" hidden="1" customHeight="1" x14ac:dyDescent="0.25">
      <c r="A3406" s="123" t="s">
        <v>7006</v>
      </c>
      <c r="B3406" s="35" t="s">
        <v>7149</v>
      </c>
      <c r="C3406" s="35" t="s">
        <v>7150</v>
      </c>
      <c r="D3406" s="39">
        <v>44225</v>
      </c>
      <c r="E3406" s="39">
        <v>44228</v>
      </c>
      <c r="F3406" s="40">
        <v>40</v>
      </c>
      <c r="G3406" s="30">
        <v>2</v>
      </c>
      <c r="H3406" s="29" t="s">
        <v>12</v>
      </c>
      <c r="I3406" s="29" t="s">
        <v>22</v>
      </c>
      <c r="J3406" s="30">
        <v>3.0436999999999999</v>
      </c>
      <c r="K3406" s="30">
        <v>3.92</v>
      </c>
      <c r="L3406" s="30">
        <v>0</v>
      </c>
      <c r="M3406" s="30">
        <v>1.38</v>
      </c>
      <c r="N3406" s="84">
        <f>[1]!b_anal_modidura_cnbd(A3406,D3406-1,1)</f>
        <v>1.8687</v>
      </c>
      <c r="O3406" s="85">
        <f>[1]!b_anal_yield_cnbd(A3406,D3406-1,1)</f>
        <v>3.0943999999999998</v>
      </c>
      <c r="P3406" s="86">
        <f>IF(U:U="国开1",0.09/N3406+J3406,IF(U:U="国开3",0.14/N3406+J3406,IF(U:U="国开5",0.24/N3406+J3406,IF(U:U="国开7",0.24/N3406+J3406,IF(U:U="国开10",0.29/N3406+J3406,IF(U:U="口行1",0.08/N3406+J3406,IF(U:U="口行2",0.08/N3406+J3406,IF(U:U="口行3",0.08/N3406+J3406,IF(U:U="口行5",0.13/N3406+J3406,IF(U:U="口行7",0.13/N3406+J3406,IF(U:U="口行10",0.18/N3406+J3406,IF(U:U="农发1",0.09/N3406+J3406,IF(U:U="农发2",0.09/N3406+J3406,IF(U:U="农发3",0.09/N3406+J3406,IF(U:U="农发5",0.14/N3406+J3406,IF(U:U="农发7",0.19/N3406+J3406,IF(U:U="农发10",0.19/N3406+J3406,IF(U:U="农发20",0.24/N3406+J3406,IF(U:U="国债1",0.05/N3406+J3406,IF(U:U="国债2",0.05/N3406+J3406,IF(U:U="国债3",0.05/N3406+J3406,IF(U:U="国开0",0,IF(U:U="农发0",0,IF(U:U="国债0",0,IF(U:U="口行0",0,0.1/N3406+J3406)))))))))))))))))))))))))</f>
        <v>3.0865105099801999</v>
      </c>
      <c r="Q3406" s="87">
        <v>3.1</v>
      </c>
      <c r="R3406" s="88">
        <f t="shared" si="238"/>
        <v>-0.7889490019799883</v>
      </c>
      <c r="S3406" s="88">
        <f t="shared" si="239"/>
        <v>-1.3489490019800154</v>
      </c>
      <c r="U3406" s="1" t="str">
        <f>IF(I:I="国家开发银行","国开",IF(I:I="中国进出口银行","口行",IF(I:I="中国农业发展银行","农发","国债")))&amp;IF(G:G&lt;1,"0",G3406)</f>
        <v>口行2</v>
      </c>
    </row>
    <row r="3407" spans="1:21" ht="15.95" hidden="1" customHeight="1" x14ac:dyDescent="0.25">
      <c r="A3407" s="123" t="s">
        <v>7010</v>
      </c>
      <c r="B3407" s="35" t="s">
        <v>7151</v>
      </c>
      <c r="C3407" s="35" t="s">
        <v>7152</v>
      </c>
      <c r="D3407" s="39">
        <v>44225</v>
      </c>
      <c r="E3407" s="39">
        <v>44228</v>
      </c>
      <c r="F3407" s="40">
        <v>40</v>
      </c>
      <c r="G3407" s="30">
        <v>7</v>
      </c>
      <c r="H3407" s="29" t="s">
        <v>12</v>
      </c>
      <c r="I3407" s="29" t="s">
        <v>22</v>
      </c>
      <c r="J3407" s="30">
        <v>3.4529999999999998</v>
      </c>
      <c r="K3407" s="30">
        <v>3.99</v>
      </c>
      <c r="L3407" s="30">
        <v>0</v>
      </c>
      <c r="M3407" s="30">
        <v>1</v>
      </c>
      <c r="N3407" s="84">
        <f>[1]!b_anal_modidura_cnbd(A3407,D3407-1,1)</f>
        <v>6.0830000000000002</v>
      </c>
      <c r="O3407" s="85">
        <f>[1]!b_anal_yield_cnbd(A3407,D3407-1,1)</f>
        <v>3.5150999999999999</v>
      </c>
      <c r="P3407" s="86">
        <f>IF(U:U="国开1",0.09/N3407+J3407,IF(U:U="国开3",0.14/N3407+J3407,IF(U:U="国开5",0.24/N3407+J3407,IF(U:U="国开7",0.24/N3407+J3407,IF(U:U="国开10",0.29/N3407+J3407,IF(U:U="口行1",0.08/N3407+J3407,IF(U:U="口行2",0.08/N3407+J3407,IF(U:U="口行3",0.08/N3407+J3407,IF(U:U="口行5",0.13/N3407+J3407,IF(U:U="口行7",0.13/N3407+J3407,IF(U:U="口行10",0.18/N3407+J3407,IF(U:U="农发1",0.09/N3407+J3407,IF(U:U="农发2",0.09/N3407+J3407,IF(U:U="农发3",0.09/N3407+J3407,IF(U:U="农发5",0.14/N3407+J3407,IF(U:U="农发7",0.19/N3407+J3407,IF(U:U="农发10",0.19/N3407+J3407,IF(U:U="农发20",0.24/N3407+J3407,IF(U:U="国债1",0.05/N3407+J3407,IF(U:U="国债2",0.05/N3407+J3407,IF(U:U="国债3",0.05/N3407+J3407,IF(U:U="国开0",0,IF(U:U="农发0",0,IF(U:U="国债0",0,IF(U:U="口行0",0,0.1/N3407+J3407)))))))))))))))))))))))))</f>
        <v>3.4743710340292617</v>
      </c>
      <c r="Q3407" s="87">
        <v>3.53</v>
      </c>
      <c r="R3407" s="88">
        <f t="shared" si="238"/>
        <v>-4.0728965970738162</v>
      </c>
      <c r="S3407" s="88">
        <f t="shared" si="239"/>
        <v>-5.5628965970738076</v>
      </c>
      <c r="U3407" s="1" t="str">
        <f>IF(I:I="国家开发银行","国开",IF(I:I="中国进出口银行","口行",IF(I:I="中国农业发展银行","农发","国债")))&amp;IF(G:G&lt;1,"0",G3407)</f>
        <v>口行7</v>
      </c>
    </row>
    <row r="3408" spans="1:21" ht="15.95" hidden="1" customHeight="1" x14ac:dyDescent="0.25">
      <c r="A3408" s="123" t="s">
        <v>7153</v>
      </c>
      <c r="B3408" s="35" t="s">
        <v>7153</v>
      </c>
      <c r="C3408" s="35" t="s">
        <v>7154</v>
      </c>
      <c r="D3408" s="39">
        <v>44225</v>
      </c>
      <c r="E3408" s="39">
        <v>44228</v>
      </c>
      <c r="F3408" s="40">
        <v>200</v>
      </c>
      <c r="G3408" s="30">
        <v>0.24929999999999999</v>
      </c>
      <c r="H3408" s="29" t="s">
        <v>30</v>
      </c>
      <c r="I3408" s="29" t="s">
        <v>31</v>
      </c>
      <c r="J3408" s="30">
        <v>2.6657000000000002</v>
      </c>
      <c r="K3408" s="30">
        <v>4.68</v>
      </c>
      <c r="L3408" s="30">
        <v>2.7218</v>
      </c>
      <c r="M3408" s="30">
        <v>1.42</v>
      </c>
      <c r="N3408" s="84">
        <v>0.24929999999999999</v>
      </c>
      <c r="O3408" s="85">
        <v>2.6999</v>
      </c>
      <c r="P3408" s="86">
        <v>2.7218</v>
      </c>
      <c r="Q3408" s="87">
        <v>3</v>
      </c>
      <c r="R3408" s="88">
        <f t="shared" si="238"/>
        <v>2.1900000000000031</v>
      </c>
      <c r="S3408" s="88">
        <f t="shared" si="239"/>
        <v>-27.82</v>
      </c>
      <c r="U3408" s="1" t="str">
        <f>IF(I:I="国家开发银行","国开",IF(I:I="中国进出口银行","口行",IF(I:I="中国农业发展银行","农发","国债")))&amp;IF(G:G&lt;1,"0",G3408)</f>
        <v>国债0</v>
      </c>
    </row>
    <row r="3409" spans="1:21" ht="15.95" hidden="1" customHeight="1" x14ac:dyDescent="0.25">
      <c r="A3409" s="123" t="s">
        <v>6171</v>
      </c>
      <c r="B3409" s="35" t="s">
        <v>7155</v>
      </c>
      <c r="C3409" s="35" t="s">
        <v>7156</v>
      </c>
      <c r="D3409" s="39">
        <v>44228</v>
      </c>
      <c r="E3409" s="39">
        <v>44230</v>
      </c>
      <c r="F3409" s="40">
        <v>80</v>
      </c>
      <c r="G3409" s="30">
        <v>3</v>
      </c>
      <c r="H3409" s="29" t="s">
        <v>12</v>
      </c>
      <c r="I3409" s="29" t="s">
        <v>41</v>
      </c>
      <c r="J3409" s="30">
        <v>3.1208</v>
      </c>
      <c r="K3409" s="30">
        <v>3.93</v>
      </c>
      <c r="L3409" s="30">
        <v>0</v>
      </c>
      <c r="M3409" s="30">
        <v>5.0599999999999996</v>
      </c>
      <c r="N3409" s="84">
        <f>[1]!b_anal_modidura_cnbd(A3409,D3409-3,1)</f>
        <v>2.3512</v>
      </c>
      <c r="O3409" s="85">
        <f>[1]!b_anal_yield_cnbd(A3409,D3409-3,1)</f>
        <v>3.21</v>
      </c>
      <c r="P3409" s="86">
        <f>IF(U:U="国开1",0.09/N3409+J3409,IF(U:U="国开3",0.14/N3409+J3409,IF(U:U="国开5",0.24/N3409+J3409,IF(U:U="国开7",0.24/N3409+J3409,IF(U:U="国开10",0.29/N3409+J3409,IF(U:U="口行1",0.08/N3409+J3409,IF(U:U="口行2",0.08/N3409+J3409,IF(U:U="口行3",0.08/N3409+J3409,IF(U:U="口行5",0.13/N3409+J3409,IF(U:U="口行7",0.13/N3409+J3409,IF(U:U="口行10",0.18/N3409+J3409,IF(U:U="农发1",0.09/N3409+J3409,IF(U:U="农发2",0.09/N3409+J3409,IF(U:U="农发3",0.09/N3409+J3409,IF(U:U="农发5",0.14/N3409+J3409,IF(U:U="农发7",0.19/N3409+J3409,IF(U:U="农发10",0.19/N3409+J3409,IF(U:U="农发20",0.24/N3409+J3409,IF(U:U="国债1",0.05/N3409+J3409,IF(U:U="国债2",0.05/N3409+J3409,IF(U:U="国债3",0.05/N3409+J3409,IF(U:U="国开0",0,IF(U:U="农发0",0,IF(U:U="国债0",0,IF(U:U="口行0",0,0.1/N3409+J3409)))))))))))))))))))))))))</f>
        <v>3.1590783259612114</v>
      </c>
      <c r="Q3409" s="87">
        <v>3.16</v>
      </c>
      <c r="R3409" s="88">
        <f t="shared" si="238"/>
        <v>-5.0921674038788556</v>
      </c>
      <c r="S3409" s="88">
        <f t="shared" si="239"/>
        <v>-9.2167403878873344E-2</v>
      </c>
      <c r="U3409" s="1" t="str">
        <f>IF(I:I="国家开发银行","国开",IF(I:I="中国进出口银行","口行",IF(I:I="中国农业发展银行","农发","国债")))&amp;IF(G:G&lt;1,"0",G3409)</f>
        <v>农发3</v>
      </c>
    </row>
    <row r="3410" spans="1:21" ht="15.95" hidden="1" customHeight="1" x14ac:dyDescent="0.25">
      <c r="A3410" s="123" t="s">
        <v>6533</v>
      </c>
      <c r="B3410" s="35" t="s">
        <v>7157</v>
      </c>
      <c r="C3410" s="35" t="s">
        <v>7158</v>
      </c>
      <c r="D3410" s="39">
        <v>44228</v>
      </c>
      <c r="E3410" s="39">
        <v>44230</v>
      </c>
      <c r="F3410" s="40">
        <v>80</v>
      </c>
      <c r="G3410" s="30">
        <v>5</v>
      </c>
      <c r="H3410" s="29" t="s">
        <v>12</v>
      </c>
      <c r="I3410" s="29" t="s">
        <v>41</v>
      </c>
      <c r="J3410" s="30">
        <v>3.3222</v>
      </c>
      <c r="K3410" s="30">
        <v>4.3600000000000003</v>
      </c>
      <c r="L3410" s="30">
        <v>0</v>
      </c>
      <c r="M3410" s="30">
        <v>28.2</v>
      </c>
      <c r="N3410" s="84">
        <f>[1]!b_anal_modidura_cnbd(A3410,D3410-3,1)</f>
        <v>4.1853999999999996</v>
      </c>
      <c r="O3410" s="85">
        <f>[1]!b_anal_yield_cnbd(A3410,D3410-3,1)</f>
        <v>3.39</v>
      </c>
      <c r="P3410" s="86">
        <f>IF(U:U="国开1",0.09/N3410+J3410,IF(U:U="国开3",0.14/N3410+J3410,IF(U:U="国开5",0.24/N3410+J3410,IF(U:U="国开7",0.24/N3410+J3410,IF(U:U="国开10",0.29/N3410+J3410,IF(U:U="口行1",0.08/N3410+J3410,IF(U:U="口行2",0.08/N3410+J3410,IF(U:U="口行3",0.08/N3410+J3410,IF(U:U="口行5",0.13/N3410+J3410,IF(U:U="口行7",0.13/N3410+J3410,IF(U:U="口行10",0.18/N3410+J3410,IF(U:U="农发1",0.09/N3410+J3410,IF(U:U="农发2",0.09/N3410+J3410,IF(U:U="农发3",0.09/N3410+J3410,IF(U:U="农发5",0.14/N3410+J3410,IF(U:U="农发7",0.19/N3410+J3410,IF(U:U="农发10",0.19/N3410+J3410,IF(U:U="农发20",0.24/N3410+J3410,IF(U:U="国债1",0.05/N3410+J3410,IF(U:U="国债2",0.05/N3410+J3410,IF(U:U="国债3",0.05/N3410+J3410,IF(U:U="国开0",0,IF(U:U="农发0",0,IF(U:U="国债0",0,IF(U:U="口行0",0,0.1/N3410+J3410)))))))))))))))))))))))))</f>
        <v>3.3556496105509628</v>
      </c>
      <c r="Q3410" s="87">
        <v>3.36</v>
      </c>
      <c r="R3410" s="88">
        <f t="shared" si="238"/>
        <v>-3.4350389449037344</v>
      </c>
      <c r="S3410" s="88">
        <f t="shared" si="239"/>
        <v>-0.43503894490370953</v>
      </c>
      <c r="U3410" s="1" t="str">
        <f>IF(I:I="国家开发银行","国开",IF(I:I="中国进出口银行","口行",IF(I:I="中国农业发展银行","农发","国债")))&amp;IF(G:G&lt;1,"0",G3410)</f>
        <v>农发5</v>
      </c>
    </row>
    <row r="3411" spans="1:21" ht="15.95" hidden="1" customHeight="1" x14ac:dyDescent="0.25">
      <c r="A3411" s="123" t="s">
        <v>7090</v>
      </c>
      <c r="B3411" s="35" t="s">
        <v>7159</v>
      </c>
      <c r="C3411" s="35" t="s">
        <v>7160</v>
      </c>
      <c r="D3411" s="39">
        <v>44229</v>
      </c>
      <c r="E3411" s="39">
        <v>44232</v>
      </c>
      <c r="F3411" s="40">
        <v>144</v>
      </c>
      <c r="G3411" s="30">
        <v>1</v>
      </c>
      <c r="H3411" s="29" t="s">
        <v>266</v>
      </c>
      <c r="I3411" s="29" t="s">
        <v>15</v>
      </c>
      <c r="J3411" s="30">
        <v>2.6772999999999998</v>
      </c>
      <c r="K3411" s="30">
        <v>4.57</v>
      </c>
      <c r="L3411" s="30">
        <v>0</v>
      </c>
      <c r="M3411" s="30">
        <v>2.0499999999999998</v>
      </c>
      <c r="N3411" s="84">
        <f>[1]!b_anal_modidura_cnbd(A3411,D3411-1,1)</f>
        <v>0.95740000000000003</v>
      </c>
      <c r="O3411" s="85">
        <f>[1]!b_anal_yield_cnbd(A3411,D3411-1,1)</f>
        <v>2.78</v>
      </c>
      <c r="P3411" s="86">
        <f>IF(U:U="国开1",0.09/N3411+J3411,IF(U:U="国开3",0.14/N3411+J3411,IF(U:U="国开5",0.24/N3411+J3411,IF(U:U="国开7",0.24/N3411+J3411,IF(U:U="国开10",0.29/N3411+J3411,IF(U:U="口行1",0.08/N3411+J3411,IF(U:U="口行2",0.08/N3411+J3411,IF(U:U="口行3",0.08/N3411+J3411,IF(U:U="口行5",0.13/N3411+J3411,IF(U:U="口行7",0.13/N3411+J3411,IF(U:U="口行10",0.18/N3411+J3411,IF(U:U="农发1",0.09/N3411+J3411,IF(U:U="农发2",0.09/N3411+J3411,IF(U:U="农发3",0.09/N3411+J3411,IF(U:U="农发5",0.14/N3411+J3411,IF(U:U="农发7",0.19/N3411+J3411,IF(U:U="农发10",0.19/N3411+J3411,IF(U:U="农发20",0.24/N3411+J3411,IF(U:U="国债1",0.05/N3411+J3411,IF(U:U="国债2",0.05/N3411+J3411,IF(U:U="国债3",0.05/N3411+J3411,IF(U:U="国开0",0,IF(U:U="农发0",0,IF(U:U="国债0",0,IF(U:U="口行0",0,0.1/N3411+J3411)))))))))))))))))))))))))</f>
        <v>2.7713045957802378</v>
      </c>
      <c r="Q3411" s="87">
        <v>2.77</v>
      </c>
      <c r="R3411" s="88">
        <f t="shared" si="238"/>
        <v>-0.86954042197620041</v>
      </c>
      <c r="S3411" s="88">
        <f t="shared" si="239"/>
        <v>0.13045957802377828</v>
      </c>
      <c r="U3411" s="1" t="str">
        <f>IF(I:I="国家开发银行","国开",IF(I:I="中国进出口银行","口行",IF(I:I="中国农业发展银行","农发","国债")))&amp;IF(G:G&lt;1,"0",G3411)</f>
        <v>国开1</v>
      </c>
    </row>
    <row r="3412" spans="1:21" ht="15.95" hidden="1" customHeight="1" x14ac:dyDescent="0.25">
      <c r="A3412" s="123" t="s">
        <v>6971</v>
      </c>
      <c r="B3412" s="35" t="s">
        <v>7161</v>
      </c>
      <c r="C3412" s="35" t="s">
        <v>7162</v>
      </c>
      <c r="D3412" s="39">
        <v>44229</v>
      </c>
      <c r="E3412" s="39">
        <v>44232</v>
      </c>
      <c r="F3412" s="40">
        <v>119.4</v>
      </c>
      <c r="G3412" s="30">
        <v>3</v>
      </c>
      <c r="H3412" s="29" t="s">
        <v>12</v>
      </c>
      <c r="I3412" s="29" t="s">
        <v>15</v>
      </c>
      <c r="J3412" s="30">
        <v>3.0508999999999999</v>
      </c>
      <c r="K3412" s="30">
        <v>4.99</v>
      </c>
      <c r="L3412" s="30">
        <v>0</v>
      </c>
      <c r="M3412" s="30">
        <v>1.0900000000000001</v>
      </c>
      <c r="N3412" s="84">
        <f>[1]!b_anal_modidura_cnbd(A3412,D3412-1,1)</f>
        <v>2.7616000000000001</v>
      </c>
      <c r="O3412" s="85">
        <f>[1]!b_anal_yield_cnbd(A3412,D3412-1,1)</f>
        <v>3.13</v>
      </c>
      <c r="P3412" s="86">
        <f>IF(U:U="国开1",0.09/N3412+J3412,IF(U:U="国开3",0.14/N3412+J3412,IF(U:U="国开5",0.24/N3412+J3412,IF(U:U="国开7",0.24/N3412+J3412,IF(U:U="国开10",0.29/N3412+J3412,IF(U:U="口行1",0.08/N3412+J3412,IF(U:U="口行2",0.08/N3412+J3412,IF(U:U="口行3",0.08/N3412+J3412,IF(U:U="口行5",0.13/N3412+J3412,IF(U:U="口行7",0.13/N3412+J3412,IF(U:U="口行10",0.18/N3412+J3412,IF(U:U="农发1",0.09/N3412+J3412,IF(U:U="农发2",0.09/N3412+J3412,IF(U:U="农发3",0.09/N3412+J3412,IF(U:U="农发5",0.14/N3412+J3412,IF(U:U="农发7",0.19/N3412+J3412,IF(U:U="农发10",0.19/N3412+J3412,IF(U:U="农发20",0.24/N3412+J3412,IF(U:U="国债1",0.05/N3412+J3412,IF(U:U="国债2",0.05/N3412+J3412,IF(U:U="国债3",0.05/N3412+J3412,IF(U:U="国开0",0,IF(U:U="农发0",0,IF(U:U="国债0",0,IF(U:U="口行0",0,0.1/N3412+J3412)))))))))))))))))))))))))</f>
        <v>3.1015952491309386</v>
      </c>
      <c r="Q3412" s="87">
        <v>3.1150000000000002</v>
      </c>
      <c r="R3412" s="88">
        <f t="shared" si="238"/>
        <v>-2.8404750869061246</v>
      </c>
      <c r="S3412" s="88">
        <f t="shared" si="239"/>
        <v>-1.3404750869061566</v>
      </c>
      <c r="U3412" s="1" t="str">
        <f>IF(I:I="国家开发银行","国开",IF(I:I="中国进出口银行","口行",IF(I:I="中国农业发展银行","农发","国债")))&amp;IF(G:G&lt;1,"0",G3412)</f>
        <v>国开3</v>
      </c>
    </row>
    <row r="3413" spans="1:21" ht="15.95" hidden="1" customHeight="1" x14ac:dyDescent="0.25">
      <c r="A3413" s="123" t="s">
        <v>1284</v>
      </c>
      <c r="B3413" s="35" t="s">
        <v>7163</v>
      </c>
      <c r="C3413" s="35" t="s">
        <v>7164</v>
      </c>
      <c r="D3413" s="39">
        <v>44229</v>
      </c>
      <c r="E3413" s="39">
        <v>44232</v>
      </c>
      <c r="F3413" s="40">
        <v>123</v>
      </c>
      <c r="G3413" s="30">
        <v>5</v>
      </c>
      <c r="H3413" s="29" t="s">
        <v>12</v>
      </c>
      <c r="I3413" s="29" t="s">
        <v>15</v>
      </c>
      <c r="J3413" s="30">
        <v>3.23</v>
      </c>
      <c r="K3413" s="30">
        <v>5.51</v>
      </c>
      <c r="L3413" s="30">
        <v>0</v>
      </c>
      <c r="M3413" s="30">
        <v>1.67</v>
      </c>
      <c r="N3413" s="84">
        <f>[1]!b_anal_modidura_cnbd(A3413,D3413-1,1)</f>
        <v>4.0015999999999998</v>
      </c>
      <c r="O3413" s="85">
        <f>[1]!b_anal_yield_cnbd(A3413,D3413-1,1)</f>
        <v>3.3075000000000001</v>
      </c>
      <c r="P3413" s="86">
        <f>IF(U:U="国开1",0.09/N3413+J3413,IF(U:U="国开3",0.14/N3413+J3413,IF(U:U="国开5",0.24/N3413+J3413,IF(U:U="国开7",0.24/N3413+J3413,IF(U:U="国开10",0.29/N3413+J3413,IF(U:U="口行1",0.08/N3413+J3413,IF(U:U="口行2",0.08/N3413+J3413,IF(U:U="口行3",0.08/N3413+J3413,IF(U:U="口行5",0.13/N3413+J3413,IF(U:U="口行7",0.13/N3413+J3413,IF(U:U="口行10",0.18/N3413+J3413,IF(U:U="农发1",0.09/N3413+J3413,IF(U:U="农发2",0.09/N3413+J3413,IF(U:U="农发3",0.09/N3413+J3413,IF(U:U="农发5",0.14/N3413+J3413,IF(U:U="农发7",0.19/N3413+J3413,IF(U:U="农发10",0.19/N3413+J3413,IF(U:U="农发20",0.24/N3413+J3413,IF(U:U="国债1",0.05/N3413+J3413,IF(U:U="国债2",0.05/N3413+J3413,IF(U:U="国债3",0.05/N3413+J3413,IF(U:U="国开0",0,IF(U:U="农发0",0,IF(U:U="国债0",0,IF(U:U="口行0",0,0.1/N3413+J3413)))))))))))))))))))))))))</f>
        <v>3.2899760095961614</v>
      </c>
      <c r="Q3413" s="87">
        <v>3.3025000000000002</v>
      </c>
      <c r="R3413" s="88">
        <f t="shared" si="238"/>
        <v>-1.7523990403838674</v>
      </c>
      <c r="S3413" s="88">
        <f t="shared" si="239"/>
        <v>-1.2523990403838781</v>
      </c>
      <c r="U3413" s="1" t="str">
        <f>IF(I:I="国家开发银行","国开",IF(I:I="中国进出口银行","口行",IF(I:I="中国农业发展银行","农发","国债")))&amp;IF(G:G&lt;1,"0",G3413)</f>
        <v>国开5</v>
      </c>
    </row>
    <row r="3414" spans="1:21" ht="15.95" hidden="1" customHeight="1" x14ac:dyDescent="0.25">
      <c r="A3414" s="123" t="s">
        <v>6433</v>
      </c>
      <c r="B3414" s="35" t="s">
        <v>7165</v>
      </c>
      <c r="C3414" s="35" t="s">
        <v>7166</v>
      </c>
      <c r="D3414" s="39">
        <v>44229</v>
      </c>
      <c r="E3414" s="39">
        <v>44231</v>
      </c>
      <c r="F3414" s="40">
        <v>50</v>
      </c>
      <c r="G3414" s="30">
        <v>2</v>
      </c>
      <c r="H3414" s="29" t="s">
        <v>12</v>
      </c>
      <c r="I3414" s="29" t="s">
        <v>41</v>
      </c>
      <c r="J3414" s="30">
        <v>3.0333999999999999</v>
      </c>
      <c r="K3414" s="30">
        <v>3.91</v>
      </c>
      <c r="L3414" s="30">
        <v>0</v>
      </c>
      <c r="M3414" s="30">
        <v>11.59</v>
      </c>
      <c r="N3414" s="84">
        <f>[1]!b_anal_modidura_cnbd(A3414,D3414-1,1)</f>
        <v>1.5271999999999999</v>
      </c>
      <c r="O3414" s="85">
        <f>[1]!b_anal_yield_cnbd(A3414,D3414-1,1)</f>
        <v>3.0649999999999999</v>
      </c>
      <c r="P3414" s="86">
        <f>IF(U:U="国开1",0.09/N3414+J3414,IF(U:U="国开3",0.14/N3414+J3414,IF(U:U="国开5",0.24/N3414+J3414,IF(U:U="国开7",0.24/N3414+J3414,IF(U:U="国开10",0.29/N3414+J3414,IF(U:U="口行1",0.08/N3414+J3414,IF(U:U="口行2",0.08/N3414+J3414,IF(U:U="口行3",0.08/N3414+J3414,IF(U:U="口行5",0.13/N3414+J3414,IF(U:U="口行7",0.13/N3414+J3414,IF(U:U="口行10",0.18/N3414+J3414,IF(U:U="农发1",0.09/N3414+J3414,IF(U:U="农发2",0.09/N3414+J3414,IF(U:U="农发3",0.09/N3414+J3414,IF(U:U="农发5",0.14/N3414+J3414,IF(U:U="农发7",0.19/N3414+J3414,IF(U:U="农发10",0.19/N3414+J3414,IF(U:U="农发20",0.24/N3414+J3414,IF(U:U="国债1",0.05/N3414+J3414,IF(U:U="国债2",0.05/N3414+J3414,IF(U:U="国债3",0.05/N3414+J3414,IF(U:U="国开0",0,IF(U:U="农发0",0,IF(U:U="国债0",0,IF(U:U="口行0",0,0.1/N3414+J3414)))))))))))))))))))))))))</f>
        <v>3.0923313776846517</v>
      </c>
      <c r="Q3414" s="87">
        <v>3.09</v>
      </c>
      <c r="R3414" s="88">
        <f t="shared" si="238"/>
        <v>2.733137768465177</v>
      </c>
      <c r="S3414" s="88">
        <f t="shared" si="239"/>
        <v>0.23313776846518586</v>
      </c>
      <c r="U3414" s="1" t="str">
        <f>IF(I:I="国家开发银行","国开",IF(I:I="中国进出口银行","口行",IF(I:I="中国农业发展银行","农发","国债")))&amp;IF(G:G&lt;1,"0",G3414)</f>
        <v>农发2</v>
      </c>
    </row>
    <row r="3415" spans="1:21" ht="15.95" hidden="1" customHeight="1" x14ac:dyDescent="0.25">
      <c r="A3415" s="123" t="s">
        <v>7167</v>
      </c>
      <c r="B3415" s="35" t="s">
        <v>7167</v>
      </c>
      <c r="C3415" s="35" t="s">
        <v>7168</v>
      </c>
      <c r="D3415" s="39">
        <v>44229</v>
      </c>
      <c r="E3415" s="39">
        <v>44231</v>
      </c>
      <c r="F3415" s="40">
        <v>40</v>
      </c>
      <c r="G3415" s="30">
        <v>7</v>
      </c>
      <c r="H3415" s="29" t="s">
        <v>12</v>
      </c>
      <c r="I3415" s="29" t="s">
        <v>41</v>
      </c>
      <c r="J3415" s="30">
        <v>3.48</v>
      </c>
      <c r="K3415" s="30">
        <v>3.81</v>
      </c>
      <c r="L3415" s="30">
        <v>0</v>
      </c>
      <c r="M3415" s="30">
        <v>2.75</v>
      </c>
      <c r="N3415" s="84">
        <v>5.5077999999999996</v>
      </c>
      <c r="O3415" s="85">
        <v>3.5815000000000001</v>
      </c>
      <c r="P3415" s="86">
        <f>IF(U:U="国开1",0.09/N3415+J3415,IF(U:U="国开3",0.14/N3415+J3415,IF(U:U="国开5",0.24/N3415+J3415,IF(U:U="国开7",0.24/N3415+J3415,IF(U:U="国开10",0.29/N3415+J3415,IF(U:U="口行1",0.08/N3415+J3415,IF(U:U="口行2",0.08/N3415+J3415,IF(U:U="口行3",0.08/N3415+J3415,IF(U:U="口行5",0.13/N3415+J3415,IF(U:U="口行7",0.13/N3415+J3415,IF(U:U="口行10",0.18/N3415+J3415,IF(U:U="农发1",0.09/N3415+J3415,IF(U:U="农发2",0.09/N3415+J3415,IF(U:U="农发3",0.09/N3415+J3415,IF(U:U="农发5",0.14/N3415+J3415,IF(U:U="农发7",0.19/N3415+J3415,IF(U:U="农发10",0.19/N3415+J3415,IF(U:U="农发20",0.24/N3415+J3415,IF(U:U="国债1",0.05/N3415+J3415,IF(U:U="国债2",0.05/N3415+J3415,IF(U:U="国债3",0.05/N3415+J3415,IF(U:U="国开0",0,IF(U:U="农发0",0,IF(U:U="国债0",0,IF(U:U="口行0",0,0.1/N3415+J3415)))))))))))))))))))))))))</f>
        <v>3.5144965321907113</v>
      </c>
      <c r="Q3415" s="87">
        <v>3.55</v>
      </c>
      <c r="R3415" s="88">
        <f t="shared" si="238"/>
        <v>-6.7003467809288786</v>
      </c>
      <c r="S3415" s="88">
        <f t="shared" si="239"/>
        <v>-3.550346780928848</v>
      </c>
      <c r="U3415" s="1" t="str">
        <f>IF(I:I="国家开发银行","国开",IF(I:I="中国进出口银行","口行",IF(I:I="中国农业发展银行","农发","国债")))&amp;IF(G:G&lt;1,"0",G3415)</f>
        <v>农发7</v>
      </c>
    </row>
    <row r="3416" spans="1:21" ht="15.95" hidden="1" customHeight="1" x14ac:dyDescent="0.25">
      <c r="A3416" s="123" t="s">
        <v>7102</v>
      </c>
      <c r="B3416" s="35" t="s">
        <v>7169</v>
      </c>
      <c r="C3416" s="35" t="s">
        <v>7170</v>
      </c>
      <c r="D3416" s="39">
        <v>44230</v>
      </c>
      <c r="E3416" s="39">
        <v>44231</v>
      </c>
      <c r="F3416" s="40">
        <v>500</v>
      </c>
      <c r="G3416" s="30">
        <v>1</v>
      </c>
      <c r="H3416" s="29" t="s">
        <v>266</v>
      </c>
      <c r="I3416" s="29" t="s">
        <v>31</v>
      </c>
      <c r="J3416" s="30">
        <v>2.6173999999999999</v>
      </c>
      <c r="K3416" s="30">
        <v>3.18</v>
      </c>
      <c r="L3416" s="30">
        <v>2.6656</v>
      </c>
      <c r="M3416" s="30">
        <v>2.15</v>
      </c>
      <c r="N3416" s="84">
        <f>[1]!b_anal_modidura_cnbd(A3416,D3416-1,1)</f>
        <v>0.94350000000000001</v>
      </c>
      <c r="O3416" s="85">
        <f>[1]!b_anal_yield_cnbd(A3416,D3416-1,1)</f>
        <v>2.5931999999999999</v>
      </c>
      <c r="P3416" s="86">
        <v>2.6656</v>
      </c>
      <c r="Q3416" s="87">
        <v>2.65</v>
      </c>
      <c r="R3416" s="88">
        <f t="shared" si="238"/>
        <v>7.240000000000002</v>
      </c>
      <c r="S3416" s="88">
        <f t="shared" si="239"/>
        <v>1.5600000000000058</v>
      </c>
      <c r="U3416" s="1" t="str">
        <f>IF(I:I="国家开发银行","国开",IF(I:I="中国进出口银行","口行",IF(I:I="中国农业发展银行","农发","国债")))&amp;IF(G:G&lt;1,"0",G3416)</f>
        <v>国债1</v>
      </c>
    </row>
    <row r="3417" spans="1:21" ht="15.95" hidden="1" customHeight="1" x14ac:dyDescent="0.25">
      <c r="A3417" s="123" t="s">
        <v>6743</v>
      </c>
      <c r="B3417" s="35" t="s">
        <v>7171</v>
      </c>
      <c r="C3417" s="35" t="s">
        <v>7172</v>
      </c>
      <c r="D3417" s="39">
        <v>44230</v>
      </c>
      <c r="E3417" s="39">
        <v>44231</v>
      </c>
      <c r="F3417" s="40">
        <v>500</v>
      </c>
      <c r="G3417" s="30">
        <v>3</v>
      </c>
      <c r="H3417" s="29" t="s">
        <v>12</v>
      </c>
      <c r="I3417" s="29" t="s">
        <v>31</v>
      </c>
      <c r="J3417" s="30">
        <v>2.8210000000000002</v>
      </c>
      <c r="K3417" s="30">
        <v>3.26</v>
      </c>
      <c r="L3417" s="30">
        <v>2.8534000000000002</v>
      </c>
      <c r="M3417" s="30">
        <v>1.34</v>
      </c>
      <c r="N3417" s="84">
        <f>[1]!b_anal_modidura_cnbd(A3417,D3417-1,1)</f>
        <v>2.5992000000000002</v>
      </c>
      <c r="O3417" s="85">
        <f>[1]!b_anal_yield_cnbd(A3417,D3417-1,1)</f>
        <v>2.84</v>
      </c>
      <c r="P3417" s="86">
        <v>2.8687999999999998</v>
      </c>
      <c r="Q3417" s="87">
        <v>2.86</v>
      </c>
      <c r="R3417" s="88">
        <f t="shared" si="238"/>
        <v>2.8799999999999937</v>
      </c>
      <c r="S3417" s="88">
        <f t="shared" si="239"/>
        <v>0.8799999999999919</v>
      </c>
      <c r="U3417" s="1" t="str">
        <f>IF(I:I="国家开发银行","国开",IF(I:I="中国进出口银行","口行",IF(I:I="中国农业发展银行","农发","国债")))&amp;IF(G:G&lt;1,"0",G3417)</f>
        <v>国债3</v>
      </c>
    </row>
    <row r="3418" spans="1:21" ht="15.95" hidden="1" customHeight="1" x14ac:dyDescent="0.25">
      <c r="A3418" s="123" t="s">
        <v>6878</v>
      </c>
      <c r="B3418" s="35" t="s">
        <v>7173</v>
      </c>
      <c r="C3418" s="35" t="s">
        <v>7174</v>
      </c>
      <c r="D3418" s="39">
        <v>44230</v>
      </c>
      <c r="E3418" s="39">
        <v>44231</v>
      </c>
      <c r="F3418" s="40">
        <v>500</v>
      </c>
      <c r="G3418" s="30">
        <v>7</v>
      </c>
      <c r="H3418" s="29" t="s">
        <v>12</v>
      </c>
      <c r="I3418" s="29" t="s">
        <v>31</v>
      </c>
      <c r="J3418" s="30">
        <v>3.1551</v>
      </c>
      <c r="K3418" s="30">
        <v>3.84</v>
      </c>
      <c r="L3418" s="30">
        <v>3.1955</v>
      </c>
      <c r="M3418" s="30">
        <v>1.47</v>
      </c>
      <c r="N3418" s="84">
        <f>[1]!b_anal_modidura_cnbd(A3418,D3418-1,1)</f>
        <v>6.0110999999999999</v>
      </c>
      <c r="O3418" s="85">
        <f>[1]!b_anal_yield_cnbd(A3418,D3418-1,1)</f>
        <v>3.1825000000000001</v>
      </c>
      <c r="P3418" s="86">
        <v>3.2088000000000001</v>
      </c>
      <c r="Q3418" s="87">
        <v>3.2050000000000001</v>
      </c>
      <c r="R3418" s="88">
        <f t="shared" si="238"/>
        <v>2.629999999999999</v>
      </c>
      <c r="S3418" s="88">
        <f t="shared" si="239"/>
        <v>0.38000000000000256</v>
      </c>
      <c r="U3418" s="1" t="str">
        <f>IF(I:I="国家开发银行","国开",IF(I:I="中国进出口银行","口行",IF(I:I="中国农业发展银行","农发","国债")))&amp;IF(G:G&lt;1,"0",G3418)</f>
        <v>国债7</v>
      </c>
    </row>
    <row r="3419" spans="1:21" ht="15.95" hidden="1" customHeight="1" x14ac:dyDescent="0.25">
      <c r="A3419" s="123" t="s">
        <v>7175</v>
      </c>
      <c r="B3419" s="35" t="s">
        <v>7175</v>
      </c>
      <c r="C3419" s="35" t="s">
        <v>7176</v>
      </c>
      <c r="D3419" s="39">
        <v>44230</v>
      </c>
      <c r="E3419" s="39">
        <v>44234</v>
      </c>
      <c r="F3419" s="40">
        <v>60</v>
      </c>
      <c r="G3419" s="30">
        <v>1</v>
      </c>
      <c r="H3419" s="29" t="s">
        <v>266</v>
      </c>
      <c r="I3419" s="29" t="s">
        <v>41</v>
      </c>
      <c r="J3419" s="30">
        <v>2.75</v>
      </c>
      <c r="K3419" s="30">
        <v>3.24</v>
      </c>
      <c r="L3419" s="30">
        <v>0</v>
      </c>
      <c r="M3419" s="30">
        <v>6.67</v>
      </c>
      <c r="N3419" s="84">
        <v>1</v>
      </c>
      <c r="O3419" s="85">
        <v>2.91</v>
      </c>
      <c r="P3419" s="86">
        <v>2.8759000000000001</v>
      </c>
      <c r="Q3419" s="87">
        <v>2.92</v>
      </c>
      <c r="R3419" s="88">
        <f t="shared" si="238"/>
        <v>-3.4100000000000019</v>
      </c>
      <c r="S3419" s="88">
        <f t="shared" si="239"/>
        <v>-4.4099999999999806</v>
      </c>
      <c r="U3419" s="1" t="str">
        <f>IF(I:I="国家开发银行","国开",IF(I:I="中国进出口银行","口行",IF(I:I="中国农业发展银行","农发","国债")))&amp;IF(G:G&lt;1,"0",G3419)</f>
        <v>农发1</v>
      </c>
    </row>
    <row r="3420" spans="1:21" ht="15.95" hidden="1" customHeight="1" x14ac:dyDescent="0.25">
      <c r="A3420" s="123" t="s">
        <v>6657</v>
      </c>
      <c r="B3420" s="35" t="s">
        <v>7177</v>
      </c>
      <c r="C3420" s="35" t="s">
        <v>7178</v>
      </c>
      <c r="D3420" s="39">
        <v>44230</v>
      </c>
      <c r="E3420" s="39">
        <v>44234</v>
      </c>
      <c r="F3420" s="40">
        <v>110</v>
      </c>
      <c r="G3420" s="30">
        <v>10</v>
      </c>
      <c r="H3420" s="29" t="s">
        <v>12</v>
      </c>
      <c r="I3420" s="29" t="s">
        <v>41</v>
      </c>
      <c r="J3420" s="30">
        <v>3.6838000000000002</v>
      </c>
      <c r="K3420" s="30">
        <v>3.64</v>
      </c>
      <c r="L3420" s="30">
        <v>0</v>
      </c>
      <c r="M3420" s="30">
        <v>3.11</v>
      </c>
      <c r="N3420" s="84">
        <f>[1]!b_anal_modidura_cnbd(A3420,D3420-1,1)</f>
        <v>7.9504000000000001</v>
      </c>
      <c r="O3420" s="85">
        <f>[1]!b_anal_yield_cnbd(A3420,D3420-1,1)</f>
        <v>3.6850000000000001</v>
      </c>
      <c r="P3420" s="86">
        <f>IF(U:U="国开1",0.09/N3420+J3420,IF(U:U="国开3",0.14/N3420+J3420,IF(U:U="国开5",0.24/N3420+J3420,IF(U:U="国开7",0.24/N3420+J3420,IF(U:U="国开10",0.29/N3420+J3420,IF(U:U="口行1",0.08/N3420+J3420,IF(U:U="口行2",0.08/N3420+J3420,IF(U:U="口行3",0.08/N3420+J3420,IF(U:U="口行5",0.13/N3420+J3420,IF(U:U="口行7",0.13/N3420+J3420,IF(U:U="口行10",0.18/N3420+J3420,IF(U:U="农发1",0.09/N3420+J3420,IF(U:U="农发2",0.09/N3420+J3420,IF(U:U="农发3",0.09/N3420+J3420,IF(U:U="农发5",0.14/N3420+J3420,IF(U:U="农发7",0.19/N3420+J3420,IF(U:U="农发10",0.19/N3420+J3420,IF(U:U="农发20",0.24/N3420+J3420,IF(U:U="国债1",0.05/N3420+J3420,IF(U:U="国债2",0.05/N3420+J3420,IF(U:U="国债3",0.05/N3420+J3420,IF(U:U="国开0",0,IF(U:U="农发0",0,IF(U:U="国债0",0,IF(U:U="口行0",0,0.1/N3420+J3420)))))))))))))))))))))))))</f>
        <v>3.707698168645603</v>
      </c>
      <c r="Q3420" s="87">
        <v>3.72</v>
      </c>
      <c r="R3420" s="88">
        <f t="shared" si="238"/>
        <v>2.2698168645602923</v>
      </c>
      <c r="S3420" s="88">
        <f t="shared" si="239"/>
        <v>-1.2301831354397219</v>
      </c>
      <c r="U3420" s="1" t="str">
        <f>IF(I:I="国家开发银行","国开",IF(I:I="中国进出口银行","口行",IF(I:I="中国农业发展银行","农发","国债")))&amp;IF(G:G&lt;1,"0",G3420)</f>
        <v>农发10</v>
      </c>
    </row>
    <row r="3421" spans="1:21" ht="15.95" hidden="1" customHeight="1" x14ac:dyDescent="0.25">
      <c r="A3421" s="123" t="s">
        <v>7179</v>
      </c>
      <c r="B3421" s="35" t="s">
        <v>7179</v>
      </c>
      <c r="C3421" s="35" t="s">
        <v>7180</v>
      </c>
      <c r="D3421" s="39">
        <v>44231</v>
      </c>
      <c r="E3421" s="39">
        <v>44232</v>
      </c>
      <c r="F3421" s="40">
        <v>30</v>
      </c>
      <c r="G3421" s="30">
        <v>0.25</v>
      </c>
      <c r="H3421" s="29" t="s">
        <v>7181</v>
      </c>
      <c r="I3421" s="29" t="s">
        <v>22</v>
      </c>
      <c r="J3421" s="30">
        <v>2.0070000000000001</v>
      </c>
      <c r="K3421" s="30">
        <v>5.21</v>
      </c>
      <c r="L3421" s="30">
        <v>0</v>
      </c>
      <c r="M3421" s="30">
        <v>2.5</v>
      </c>
      <c r="N3421" s="84">
        <v>0.2329</v>
      </c>
      <c r="O3421" s="85">
        <v>2.42</v>
      </c>
      <c r="P3421" s="86">
        <v>2.0070000000000001</v>
      </c>
      <c r="Q3421" s="87">
        <v>2.48</v>
      </c>
      <c r="R3421" s="88">
        <f t="shared" ref="R3421:R3428" si="240">(P3421-O3421)*100</f>
        <v>-41.299999999999983</v>
      </c>
      <c r="S3421" s="88">
        <f t="shared" ref="S3421:S3428" si="241">(P3421-Q3421)*100</f>
        <v>-47.299999999999983</v>
      </c>
      <c r="U3421" s="1" t="str">
        <f>IF(I:I="国家开发银行","国开",IF(I:I="中国进出口银行","口行",IF(I:I="中国农业发展银行","农发","国债")))&amp;IF(G:G&lt;1,"0",G3421)</f>
        <v>口行0</v>
      </c>
    </row>
    <row r="3422" spans="1:21" ht="15.95" hidden="1" customHeight="1" x14ac:dyDescent="0.25">
      <c r="A3422" s="123" t="s">
        <v>6398</v>
      </c>
      <c r="B3422" s="35" t="s">
        <v>7182</v>
      </c>
      <c r="C3422" s="35" t="s">
        <v>7183</v>
      </c>
      <c r="D3422" s="39">
        <v>44231</v>
      </c>
      <c r="E3422" s="39">
        <v>44232</v>
      </c>
      <c r="F3422" s="40">
        <v>50</v>
      </c>
      <c r="G3422" s="30">
        <v>3</v>
      </c>
      <c r="H3422" s="29" t="s">
        <v>12</v>
      </c>
      <c r="I3422" s="29" t="s">
        <v>22</v>
      </c>
      <c r="J3422" s="30">
        <v>3.1949000000000001</v>
      </c>
      <c r="K3422" s="30">
        <v>3.37</v>
      </c>
      <c r="L3422" s="30">
        <v>0</v>
      </c>
      <c r="M3422" s="30">
        <v>1</v>
      </c>
      <c r="N3422" s="84">
        <f>[1]!b_anal_modidura_cnbd(A3422,D3422-1,1)</f>
        <v>2.41</v>
      </c>
      <c r="O3422" s="85">
        <f>[1]!b_anal_yield_cnbd(A3422,D3422-1,1)</f>
        <v>3.23</v>
      </c>
      <c r="P3422" s="86">
        <f>IF(U:U="国开1",0.09/N3422+J3422,IF(U:U="国开3",0.14/N3422+J3422,IF(U:U="国开5",0.24/N3422+J3422,IF(U:U="国开7",0.24/N3422+J3422,IF(U:U="国开10",0.29/N3422+J3422,IF(U:U="口行1",0.08/N3422+J3422,IF(U:U="口行2",0.08/N3422+J3422,IF(U:U="口行3",0.08/N3422+J3422,IF(U:U="口行5",0.13/N3422+J3422,IF(U:U="口行7",0.13/N3422+J3422,IF(U:U="口行10",0.18/N3422+J3422,IF(U:U="农发1",0.09/N3422+J3422,IF(U:U="农发2",0.09/N3422+J3422,IF(U:U="农发3",0.09/N3422+J3422,IF(U:U="农发5",0.14/N3422+J3422,IF(U:U="农发7",0.19/N3422+J3422,IF(U:U="农发10",0.19/N3422+J3422,IF(U:U="农发20",0.24/N3422+J3422,IF(U:U="国债1",0.05/N3422+J3422,IF(U:U="国债2",0.05/N3422+J3422,IF(U:U="国债3",0.05/N3422+J3422,IF(U:U="国开0",0,IF(U:U="农发0",0,IF(U:U="国债0",0,IF(U:U="口行0",0,0.1/N3422+J3422)))))))))))))))))))))))))</f>
        <v>3.2280950207468879</v>
      </c>
      <c r="Q3422" s="87">
        <v>3.25</v>
      </c>
      <c r="R3422" s="88">
        <f t="shared" si="240"/>
        <v>-0.19049792531120602</v>
      </c>
      <c r="S3422" s="88">
        <f t="shared" si="241"/>
        <v>-2.1904979253112078</v>
      </c>
      <c r="U3422" s="1" t="str">
        <f>IF(I:I="国家开发银行","国开",IF(I:I="中国进出口银行","口行",IF(I:I="中国农业发展银行","农发","国债")))&amp;IF(G:G&lt;1,"0",G3422)</f>
        <v>口行3</v>
      </c>
    </row>
    <row r="3423" spans="1:21" ht="15.95" hidden="1" customHeight="1" x14ac:dyDescent="0.25">
      <c r="A3423" s="123" t="s">
        <v>6661</v>
      </c>
      <c r="B3423" s="35" t="s">
        <v>7184</v>
      </c>
      <c r="C3423" s="35" t="s">
        <v>7185</v>
      </c>
      <c r="D3423" s="39">
        <v>44231</v>
      </c>
      <c r="E3423" s="39">
        <v>44232</v>
      </c>
      <c r="F3423" s="40">
        <v>60</v>
      </c>
      <c r="G3423" s="30">
        <v>5</v>
      </c>
      <c r="H3423" s="29" t="s">
        <v>12</v>
      </c>
      <c r="I3423" s="29" t="s">
        <v>22</v>
      </c>
      <c r="J3423" s="30">
        <v>3.3706</v>
      </c>
      <c r="K3423" s="30">
        <v>3.19</v>
      </c>
      <c r="L3423" s="30">
        <v>0</v>
      </c>
      <c r="M3423" s="30">
        <v>1</v>
      </c>
      <c r="N3423" s="84">
        <f>[1]!b_anal_modidura_cnbd(A3423,D3423-1,1)</f>
        <v>4.2516999999999996</v>
      </c>
      <c r="O3423" s="85">
        <f>[1]!b_anal_yield_cnbd(A3423,D3423-1,1)</f>
        <v>3.42</v>
      </c>
      <c r="P3423" s="86">
        <f>IF(U:U="国开1",0.09/N3423+J3423,IF(U:U="国开3",0.14/N3423+J3423,IF(U:U="国开5",0.24/N3423+J3423,IF(U:U="国开7",0.24/N3423+J3423,IF(U:U="国开10",0.29/N3423+J3423,IF(U:U="口行1",0.08/N3423+J3423,IF(U:U="口行2",0.08/N3423+J3423,IF(U:U="口行3",0.08/N3423+J3423,IF(U:U="口行5",0.13/N3423+J3423,IF(U:U="口行7",0.13/N3423+J3423,IF(U:U="口行10",0.18/N3423+J3423,IF(U:U="农发1",0.09/N3423+J3423,IF(U:U="农发2",0.09/N3423+J3423,IF(U:U="农发3",0.09/N3423+J3423,IF(U:U="农发5",0.14/N3423+J3423,IF(U:U="农发7",0.19/N3423+J3423,IF(U:U="农发10",0.19/N3423+J3423,IF(U:U="农发20",0.24/N3423+J3423,IF(U:U="国债1",0.05/N3423+J3423,IF(U:U="国债2",0.05/N3423+J3423,IF(U:U="国债3",0.05/N3423+J3423,IF(U:U="国开0",0,IF(U:U="农发0",0,IF(U:U="国债0",0,IF(U:U="口行0",0,0.1/N3423+J3423)))))))))))))))))))))))))</f>
        <v>3.4011760048921609</v>
      </c>
      <c r="Q3423" s="87">
        <v>3.42</v>
      </c>
      <c r="R3423" s="88">
        <f t="shared" si="240"/>
        <v>-1.8823995107839053</v>
      </c>
      <c r="S3423" s="88">
        <f t="shared" si="241"/>
        <v>-1.8823995107839053</v>
      </c>
      <c r="U3423" s="1" t="str">
        <f>IF(I:I="国家开发银行","国开",IF(I:I="中国进出口银行","口行",IF(I:I="中国农业发展银行","农发","国债")))&amp;IF(G:G&lt;1,"0",G3423)</f>
        <v>口行5</v>
      </c>
    </row>
    <row r="3424" spans="1:21" ht="15.95" hidden="1" customHeight="1" x14ac:dyDescent="0.25">
      <c r="A3424" s="123" t="s">
        <v>7005</v>
      </c>
      <c r="B3424" s="35" t="s">
        <v>7186</v>
      </c>
      <c r="C3424" s="35" t="s">
        <v>7187</v>
      </c>
      <c r="D3424" s="39">
        <v>44231</v>
      </c>
      <c r="E3424" s="39">
        <v>44235</v>
      </c>
      <c r="F3424" s="40">
        <v>40</v>
      </c>
      <c r="G3424" s="30">
        <v>10</v>
      </c>
      <c r="H3424" s="29" t="s">
        <v>12</v>
      </c>
      <c r="I3424" s="29" t="s">
        <v>22</v>
      </c>
      <c r="J3424" s="30">
        <v>3.5257999999999998</v>
      </c>
      <c r="K3424" s="30">
        <v>3.98</v>
      </c>
      <c r="L3424" s="30">
        <v>0</v>
      </c>
      <c r="M3424" s="30">
        <v>1.94</v>
      </c>
      <c r="N3424" s="84">
        <f>[1]!b_anal_modidura_cnbd(A3424,D3424-1,1)</f>
        <v>5.8003999999999998</v>
      </c>
      <c r="O3424" s="85">
        <f>[1]!b_anal_yield_cnbd(A3424,D3424-1,1)</f>
        <v>3.57</v>
      </c>
      <c r="P3424" s="86">
        <f>IF(U:U="国开1",0.09/N3424+J3424,IF(U:U="国开3",0.14/N3424+J3424,IF(U:U="国开5",0.24/N3424+J3424,IF(U:U="国开7",0.24/N3424+J3424,IF(U:U="国开10",0.29/N3424+J3424,IF(U:U="口行1",0.08/N3424+J3424,IF(U:U="口行2",0.08/N3424+J3424,IF(U:U="口行3",0.08/N3424+J3424,IF(U:U="口行5",0.13/N3424+J3424,IF(U:U="口行7",0.13/N3424+J3424,IF(U:U="口行10",0.18/N3424+J3424,IF(U:U="农发1",0.09/N3424+J3424,IF(U:U="农发2",0.09/N3424+J3424,IF(U:U="农发3",0.09/N3424+J3424,IF(U:U="农发5",0.14/N3424+J3424,IF(U:U="农发7",0.19/N3424+J3424,IF(U:U="农发10",0.19/N3424+J3424,IF(U:U="农发20",0.24/N3424+J3424,IF(U:U="国债1",0.05/N3424+J3424,IF(U:U="国债2",0.05/N3424+J3424,IF(U:U="国债3",0.05/N3424+J3424,IF(U:U="国开0",0,IF(U:U="农发0",0,IF(U:U="国债0",0,IF(U:U="口行0",0,0.1/N3424+J3424)))))))))))))))))))))))))</f>
        <v>3.5568323425970623</v>
      </c>
      <c r="Q3424" s="87">
        <v>3.57</v>
      </c>
      <c r="R3424" s="88">
        <f t="shared" si="240"/>
        <v>-1.3167657402937571</v>
      </c>
      <c r="S3424" s="88">
        <f t="shared" si="241"/>
        <v>-1.3167657402937571</v>
      </c>
      <c r="U3424" s="1" t="str">
        <f>IF(I:I="国家开发银行","国开",IF(I:I="中国进出口银行","口行",IF(I:I="中国农业发展银行","农发","国债")))&amp;IF(G:G&lt;1,"0",G3424)</f>
        <v>口行10</v>
      </c>
    </row>
    <row r="3425" spans="1:21" ht="15.95" hidden="1" customHeight="1" x14ac:dyDescent="0.25">
      <c r="A3425" s="123" t="s">
        <v>6796</v>
      </c>
      <c r="B3425" s="35" t="s">
        <v>7188</v>
      </c>
      <c r="C3425" s="35" t="s">
        <v>7189</v>
      </c>
      <c r="D3425" s="39">
        <v>44231</v>
      </c>
      <c r="E3425" s="39">
        <v>44232</v>
      </c>
      <c r="F3425" s="40">
        <v>70</v>
      </c>
      <c r="G3425" s="30">
        <v>10</v>
      </c>
      <c r="H3425" s="29" t="s">
        <v>12</v>
      </c>
      <c r="I3425" s="29" t="s">
        <v>22</v>
      </c>
      <c r="J3425" s="30">
        <v>3.6842000000000001</v>
      </c>
      <c r="K3425" s="30">
        <v>3.17</v>
      </c>
      <c r="L3425" s="30">
        <v>0</v>
      </c>
      <c r="M3425" s="30">
        <v>1</v>
      </c>
      <c r="N3425" s="84">
        <f>[1]!b_anal_modidura_cnbd(A3425,D3425-1,1)</f>
        <v>8.0119000000000007</v>
      </c>
      <c r="O3425" s="85">
        <f>[1]!b_anal_yield_cnbd(A3425,D3425-1,1)</f>
        <v>3.7149999999999999</v>
      </c>
      <c r="P3425" s="86">
        <f>IF(U:U="国开1",0.09/N3425+J3425,IF(U:U="国开3",0.14/N3425+J3425,IF(U:U="国开5",0.24/N3425+J3425,IF(U:U="国开7",0.24/N3425+J3425,IF(U:U="国开10",0.29/N3425+J3425,IF(U:U="口行1",0.08/N3425+J3425,IF(U:U="口行2",0.08/N3425+J3425,IF(U:U="口行3",0.08/N3425+J3425,IF(U:U="口行5",0.13/N3425+J3425,IF(U:U="口行7",0.13/N3425+J3425,IF(U:U="口行10",0.18/N3425+J3425,IF(U:U="农发1",0.09/N3425+J3425,IF(U:U="农发2",0.09/N3425+J3425,IF(U:U="农发3",0.09/N3425+J3425,IF(U:U="农发5",0.14/N3425+J3425,IF(U:U="农发7",0.19/N3425+J3425,IF(U:U="农发10",0.19/N3425+J3425,IF(U:U="农发20",0.24/N3425+J3425,IF(U:U="国债1",0.05/N3425+J3425,IF(U:U="国债2",0.05/N3425+J3425,IF(U:U="国债3",0.05/N3425+J3425,IF(U:U="国开0",0,IF(U:U="农发0",0,IF(U:U="国债0",0,IF(U:U="口行0",0,0.1/N3425+J3425)))))))))))))))))))))))))</f>
        <v>3.706666580960821</v>
      </c>
      <c r="Q3425" s="87">
        <v>3.7174999999999998</v>
      </c>
      <c r="R3425" s="88">
        <f t="shared" si="240"/>
        <v>-0.83334190391788354</v>
      </c>
      <c r="S3425" s="88">
        <f t="shared" si="241"/>
        <v>-1.0833419039178782</v>
      </c>
      <c r="U3425" s="1" t="str">
        <f>IF(I:I="国家开发银行","国开",IF(I:I="中国进出口银行","口行",IF(I:I="中国农业发展银行","农发","国债")))&amp;IF(G:G&lt;1,"0",G3425)</f>
        <v>口行10</v>
      </c>
    </row>
    <row r="3426" spans="1:21" ht="15.95" hidden="1" customHeight="1" x14ac:dyDescent="0.25">
      <c r="A3426" s="123" t="s">
        <v>7190</v>
      </c>
      <c r="B3426" s="35" t="s">
        <v>7190</v>
      </c>
      <c r="C3426" s="35" t="s">
        <v>7191</v>
      </c>
      <c r="D3426" s="39">
        <v>44231</v>
      </c>
      <c r="E3426" s="39">
        <v>44232</v>
      </c>
      <c r="F3426" s="40">
        <v>30</v>
      </c>
      <c r="G3426" s="30">
        <v>2</v>
      </c>
      <c r="H3426" s="29" t="s">
        <v>12</v>
      </c>
      <c r="I3426" s="29" t="s">
        <v>15</v>
      </c>
      <c r="J3426" s="30">
        <v>3</v>
      </c>
      <c r="K3426" s="30">
        <v>9.43</v>
      </c>
      <c r="L3426" s="30">
        <v>0</v>
      </c>
      <c r="M3426" s="30">
        <v>1.32</v>
      </c>
      <c r="N3426" s="84">
        <v>1.9673</v>
      </c>
      <c r="O3426" s="85">
        <v>3.14</v>
      </c>
      <c r="P3426" s="86">
        <f>IF(U:U="国开1",0.09/N3426+J3426,IF(U:U="国开3",0.14/N3426+J3426,IF(U:U="国开5",0.24/N3426+J3426,IF(U:U="国开7",0.24/N3426+J3426,IF(U:U="国开10",0.29/N3426+J3426,IF(U:U="口行1",0.08/N3426+J3426,IF(U:U="口行2",0.08/N3426+J3426,IF(U:U="口行3",0.08/N3426+J3426,IF(U:U="口行5",0.13/N3426+J3426,IF(U:U="口行7",0.13/N3426+J3426,IF(U:U="口行10",0.18/N3426+J3426,IF(U:U="农发1",0.09/N3426+J3426,IF(U:U="农发2",0.09/N3426+J3426,IF(U:U="农发3",0.09/N3426+J3426,IF(U:U="农发5",0.14/N3426+J3426,IF(U:U="农发7",0.19/N3426+J3426,IF(U:U="农发10",0.19/N3426+J3426,IF(U:U="农发20",0.24/N3426+J3426,IF(U:U="国债1",0.05/N3426+J3426,IF(U:U="国债2",0.05/N3426+J3426,IF(U:U="国债3",0.05/N3426+J3426,IF(U:U="国开0",0,IF(U:U="农发0",0,IF(U:U="国债0",0,IF(U:U="口行0",0,0.1/N3426+J3426)))))))))))))))))))))))))</f>
        <v>3.0508310882936005</v>
      </c>
      <c r="Q3426" s="87">
        <v>3.15</v>
      </c>
      <c r="R3426" s="88">
        <f t="shared" si="240"/>
        <v>-8.9168911706399623</v>
      </c>
      <c r="S3426" s="88">
        <f t="shared" si="241"/>
        <v>-9.916891170639941</v>
      </c>
      <c r="U3426" s="1" t="str">
        <f>IF(I:I="国家开发银行","国开",IF(I:I="中国进出口银行","口行",IF(I:I="中国农业发展银行","农发","国债")))&amp;IF(G:G&lt;1,"0",G3426)</f>
        <v>国开2</v>
      </c>
    </row>
    <row r="3427" spans="1:21" ht="15.95" hidden="1" customHeight="1" x14ac:dyDescent="0.25">
      <c r="A3427" s="123" t="s">
        <v>6975</v>
      </c>
      <c r="B3427" s="35" t="s">
        <v>7192</v>
      </c>
      <c r="C3427" s="35" t="s">
        <v>7193</v>
      </c>
      <c r="D3427" s="39">
        <v>44231</v>
      </c>
      <c r="E3427" s="39">
        <v>44232</v>
      </c>
      <c r="F3427" s="40">
        <v>40</v>
      </c>
      <c r="G3427" s="30">
        <v>7</v>
      </c>
      <c r="H3427" s="29" t="s">
        <v>12</v>
      </c>
      <c r="I3427" s="29" t="s">
        <v>15</v>
      </c>
      <c r="J3427" s="30">
        <v>3.4918999999999998</v>
      </c>
      <c r="K3427" s="30">
        <v>6.53</v>
      </c>
      <c r="L3427" s="30">
        <v>0</v>
      </c>
      <c r="M3427" s="30">
        <v>15</v>
      </c>
      <c r="N3427" s="84">
        <f>[1]!b_anal_modidura_cnbd(A3427,D3427-1,1)</f>
        <v>6.0652999999999997</v>
      </c>
      <c r="O3427" s="85">
        <f>[1]!b_anal_yield_cnbd(A3427,D3427-1,1)</f>
        <v>3.4401999999999999</v>
      </c>
      <c r="P3427" s="86">
        <f>IF(U:U="国开1",0.09/N3427+J3427,IF(U:U="国开3",0.14/N3427+J3427,IF(U:U="国开5",0.24/N3427+J3427,IF(U:U="国开7",0.24/N3427+J3427,IF(U:U="国开10",0.29/N3427+J3427,IF(U:U="口行1",0.08/N3427+J3427,IF(U:U="口行2",0.08/N3427+J3427,IF(U:U="口行3",0.08/N3427+J3427,IF(U:U="口行5",0.13/N3427+J3427,IF(U:U="口行7",0.13/N3427+J3427,IF(U:U="口行10",0.18/N3427+J3427,IF(U:U="农发1",0.09/N3427+J3427,IF(U:U="农发2",0.09/N3427+J3427,IF(U:U="农发3",0.09/N3427+J3427,IF(U:U="农发5",0.14/N3427+J3427,IF(U:U="农发7",0.19/N3427+J3427,IF(U:U="农发10",0.19/N3427+J3427,IF(U:U="农发20",0.24/N3427+J3427,IF(U:U="国债1",0.05/N3427+J3427,IF(U:U="国债2",0.05/N3427+J3427,IF(U:U="国债3",0.05/N3427+J3427,IF(U:U="国开0",0,IF(U:U="农发0",0,IF(U:U="国债0",0,IF(U:U="口行0",0,0.1/N3427+J3427)))))))))))))))))))))))))</f>
        <v>3.5314693535356865</v>
      </c>
      <c r="Q3427" s="87">
        <v>3.48</v>
      </c>
      <c r="R3427" s="88">
        <f t="shared" si="240"/>
        <v>9.1269353535686548</v>
      </c>
      <c r="S3427" s="88">
        <f t="shared" si="241"/>
        <v>5.1469353535686491</v>
      </c>
      <c r="U3427" s="1" t="str">
        <f>IF(I:I="国家开发银行","国开",IF(I:I="中国进出口银行","口行",IF(I:I="中国农业发展银行","农发","国债")))&amp;IF(G:G&lt;1,"0",G3427)</f>
        <v>国开7</v>
      </c>
    </row>
    <row r="3428" spans="1:21" ht="15.95" hidden="1" customHeight="1" x14ac:dyDescent="0.25">
      <c r="A3428" s="123" t="s">
        <v>6624</v>
      </c>
      <c r="B3428" s="35" t="s">
        <v>7194</v>
      </c>
      <c r="C3428" s="35" t="s">
        <v>7195</v>
      </c>
      <c r="D3428" s="39">
        <v>44231</v>
      </c>
      <c r="E3428" s="39">
        <v>44232</v>
      </c>
      <c r="F3428" s="40">
        <v>190</v>
      </c>
      <c r="G3428" s="30">
        <v>10</v>
      </c>
      <c r="H3428" s="29" t="s">
        <v>12</v>
      </c>
      <c r="I3428" s="29" t="s">
        <v>15</v>
      </c>
      <c r="J3428" s="30">
        <v>3.6455000000000002</v>
      </c>
      <c r="K3428" s="30">
        <v>4.3600000000000003</v>
      </c>
      <c r="L3428" s="30">
        <v>0</v>
      </c>
      <c r="M3428" s="30">
        <v>26.74</v>
      </c>
      <c r="N3428" s="84">
        <f>[1]!b_anal_modidura_cnbd(A3428,D3428-1,1)</f>
        <v>7.9623999999999997</v>
      </c>
      <c r="O3428" s="85">
        <f>[1]!b_anal_yield_cnbd(A3428,D3428-1,1)</f>
        <v>3.6375000000000002</v>
      </c>
      <c r="P3428" s="86">
        <f>IF(U:U="国开1",0.09/N3428+J3428,IF(U:U="国开3",0.14/N3428+J3428,IF(U:U="国开5",0.24/N3428+J3428,IF(U:U="国开7",0.24/N3428+J3428,IF(U:U="国开10",0.29/N3428+J3428,IF(U:U="口行1",0.08/N3428+J3428,IF(U:U="口行2",0.08/N3428+J3428,IF(U:U="口行3",0.08/N3428+J3428,IF(U:U="口行5",0.13/N3428+J3428,IF(U:U="口行7",0.13/N3428+J3428,IF(U:U="口行10",0.18/N3428+J3428,IF(U:U="农发1",0.09/N3428+J3428,IF(U:U="农发2",0.09/N3428+J3428,IF(U:U="农发3",0.09/N3428+J3428,IF(U:U="农发5",0.14/N3428+J3428,IF(U:U="农发7",0.19/N3428+J3428,IF(U:U="农发10",0.19/N3428+J3428,IF(U:U="农发20",0.24/N3428+J3428,IF(U:U="国债1",0.05/N3428+J3428,IF(U:U="国债2",0.05/N3428+J3428,IF(U:U="国债3",0.05/N3428+J3428,IF(U:U="国开0",0,IF(U:U="农发0",0,IF(U:U="国债0",0,IF(U:U="口行0",0,0.1/N3428+J3428)))))))))))))))))))))))))</f>
        <v>3.6819211795438562</v>
      </c>
      <c r="Q3428" s="87">
        <v>3.6775000000000002</v>
      </c>
      <c r="R3428" s="88">
        <f t="shared" si="240"/>
        <v>4.4421179543856049</v>
      </c>
      <c r="S3428" s="88">
        <f t="shared" si="241"/>
        <v>0.44211795438560131</v>
      </c>
      <c r="U3428" s="1" t="str">
        <f>IF(I:I="国家开发银行","国开",IF(I:I="中国进出口银行","口行",IF(I:I="中国农业发展银行","农发","国债")))&amp;IF(G:G&lt;1,"0",G3428)</f>
        <v>国开10</v>
      </c>
    </row>
    <row r="3429" spans="1:21" ht="15.95" hidden="1" customHeight="1" x14ac:dyDescent="0.25">
      <c r="A3429" s="123" t="s">
        <v>6723</v>
      </c>
      <c r="B3429" s="35" t="s">
        <v>7196</v>
      </c>
      <c r="C3429" s="35" t="s">
        <v>7197</v>
      </c>
      <c r="D3429" s="39">
        <v>44232</v>
      </c>
      <c r="E3429" s="39">
        <v>44235</v>
      </c>
      <c r="F3429" s="40">
        <v>50</v>
      </c>
      <c r="G3429" s="30">
        <v>1</v>
      </c>
      <c r="H3429" s="29" t="s">
        <v>266</v>
      </c>
      <c r="I3429" s="29" t="s">
        <v>22</v>
      </c>
      <c r="J3429" s="30">
        <v>2.6147</v>
      </c>
      <c r="K3429" s="30">
        <v>6.42</v>
      </c>
      <c r="L3429" s="30">
        <v>0</v>
      </c>
      <c r="M3429" s="30">
        <v>1</v>
      </c>
      <c r="N3429" s="84">
        <f>[1]!b_anal_modidura_cnbd(A3429,D3429-1,1)</f>
        <v>0.72709999999999997</v>
      </c>
      <c r="O3429" s="85">
        <f>[1]!b_anal_yield_cnbd(A3429,D3429-1,1)</f>
        <v>2.84</v>
      </c>
      <c r="P3429" s="86">
        <f>IF(U:U="国开1",0.09/N3429+J3429,IF(U:U="国开3",0.14/N3429+J3429,IF(U:U="国开5",0.24/N3429+J3429,IF(U:U="国开7",0.24/N3429+J3429,IF(U:U="国开10",0.29/N3429+J3429,IF(U:U="口行1",0.08/N3429+J3429,IF(U:U="口行2",0.08/N3429+J3429,IF(U:U="口行3",0.08/N3429+J3429,IF(U:U="口行5",0.13/N3429+J3429,IF(U:U="口行7",0.13/N3429+J3429,IF(U:U="口行10",0.18/N3429+J3429,IF(U:U="农发1",0.09/N3429+J3429,IF(U:U="农发2",0.09/N3429+J3429,IF(U:U="农发3",0.09/N3429+J3429,IF(U:U="农发5",0.14/N3429+J3429,IF(U:U="农发7",0.19/N3429+J3429,IF(U:U="农发10",0.19/N3429+J3429,IF(U:U="农发20",0.24/N3429+J3429,IF(U:U="国债1",0.05/N3429+J3429,IF(U:U="国债2",0.05/N3429+J3429,IF(U:U="国债3",0.05/N3429+J3429,IF(U:U="国开0",0,IF(U:U="农发0",0,IF(U:U="国债0",0,IF(U:U="口行0",0,0.1/N3429+J3429)))))))))))))))))))))))))</f>
        <v>2.7247261312061615</v>
      </c>
      <c r="Q3429" s="87">
        <v>2.86</v>
      </c>
      <c r="R3429" s="88">
        <f t="shared" ref="R3429:R3449" si="242">(P3429-O3429)*100</f>
        <v>-11.527386879383839</v>
      </c>
      <c r="S3429" s="88">
        <f t="shared" ref="S3429:S3449" si="243">(P3429-Q3429)*100</f>
        <v>-13.52738687938384</v>
      </c>
      <c r="U3429" s="1" t="str">
        <f>IF(I:I="国家开发银行","国开",IF(I:I="中国进出口银行","口行",IF(I:I="中国农业发展银行","农发","国债")))&amp;IF(G:G&lt;1,"0",G3429)</f>
        <v>口行1</v>
      </c>
    </row>
    <row r="3430" spans="1:21" ht="15.95" hidden="1" customHeight="1" x14ac:dyDescent="0.25">
      <c r="A3430" s="123" t="s">
        <v>7006</v>
      </c>
      <c r="B3430" s="35" t="s">
        <v>7198</v>
      </c>
      <c r="C3430" s="35" t="s">
        <v>7199</v>
      </c>
      <c r="D3430" s="39">
        <v>44232</v>
      </c>
      <c r="E3430" s="39">
        <v>44235</v>
      </c>
      <c r="F3430" s="40">
        <v>40</v>
      </c>
      <c r="G3430" s="30">
        <v>2</v>
      </c>
      <c r="H3430" s="29" t="s">
        <v>12</v>
      </c>
      <c r="I3430" s="29" t="s">
        <v>22</v>
      </c>
      <c r="J3430" s="30">
        <v>3.0640999999999998</v>
      </c>
      <c r="K3430" s="30">
        <v>4.68</v>
      </c>
      <c r="L3430" s="30">
        <v>0</v>
      </c>
      <c r="M3430" s="30">
        <v>1</v>
      </c>
      <c r="N3430" s="84">
        <f>[1]!b_anal_modidura_cnbd(A3430,D3430-1,1)</f>
        <v>1.8499000000000001</v>
      </c>
      <c r="O3430" s="85">
        <f>[1]!b_anal_yield_cnbd(A3430,D3430-1,1)</f>
        <v>3.1095999999999999</v>
      </c>
      <c r="P3430" s="86">
        <f>IF(U:U="国开1",0.09/N3430+J3430,IF(U:U="国开3",0.14/N3430+J3430,IF(U:U="国开5",0.24/N3430+J3430,IF(U:U="国开7",0.24/N3430+J3430,IF(U:U="国开10",0.29/N3430+J3430,IF(U:U="口行1",0.08/N3430+J3430,IF(U:U="口行2",0.08/N3430+J3430,IF(U:U="口行3",0.08/N3430+J3430,IF(U:U="口行5",0.13/N3430+J3430,IF(U:U="口行7",0.13/N3430+J3430,IF(U:U="口行10",0.18/N3430+J3430,IF(U:U="农发1",0.09/N3430+J3430,IF(U:U="农发2",0.09/N3430+J3430,IF(U:U="农发3",0.09/N3430+J3430,IF(U:U="农发5",0.14/N3430+J3430,IF(U:U="农发7",0.19/N3430+J3430,IF(U:U="农发10",0.19/N3430+J3430,IF(U:U="农发20",0.24/N3430+J3430,IF(U:U="国债1",0.05/N3430+J3430,IF(U:U="国债2",0.05/N3430+J3430,IF(U:U="国债3",0.05/N3430+J3430,IF(U:U="国开0",0,IF(U:U="农发0",0,IF(U:U="国债0",0,IF(U:U="口行0",0,0.1/N3430+J3430)))))))))))))))))))))))))</f>
        <v>3.1073455808422077</v>
      </c>
      <c r="Q3430" s="87">
        <v>3.11</v>
      </c>
      <c r="R3430" s="88">
        <f t="shared" si="242"/>
        <v>-0.22544191577922312</v>
      </c>
      <c r="S3430" s="88">
        <f t="shared" si="243"/>
        <v>-0.26544191577921872</v>
      </c>
      <c r="U3430" s="1" t="str">
        <f>IF(I:I="国家开发银行","国开",IF(I:I="中国进出口银行","口行",IF(I:I="中国农业发展银行","农发","国债")))&amp;IF(G:G&lt;1,"0",G3430)</f>
        <v>口行2</v>
      </c>
    </row>
    <row r="3431" spans="1:21" ht="15.95" hidden="1" customHeight="1" x14ac:dyDescent="0.25">
      <c r="A3431" s="123" t="s">
        <v>7010</v>
      </c>
      <c r="B3431" s="35" t="s">
        <v>7200</v>
      </c>
      <c r="C3431" s="35" t="s">
        <v>7201</v>
      </c>
      <c r="D3431" s="39">
        <v>44232</v>
      </c>
      <c r="E3431" s="39">
        <v>44235</v>
      </c>
      <c r="F3431" s="40">
        <v>40</v>
      </c>
      <c r="G3431" s="30">
        <v>7</v>
      </c>
      <c r="H3431" s="29" t="s">
        <v>12</v>
      </c>
      <c r="I3431" s="29" t="s">
        <v>22</v>
      </c>
      <c r="J3431" s="30">
        <v>3.4935999999999998</v>
      </c>
      <c r="K3431" s="30">
        <v>4.49</v>
      </c>
      <c r="L3431" s="30">
        <v>0</v>
      </c>
      <c r="M3431" s="30">
        <v>1</v>
      </c>
      <c r="N3431" s="84">
        <f>[1]!b_anal_modidura_cnbd(A3431,D3431-1,1)</f>
        <v>6.0613999999999999</v>
      </c>
      <c r="O3431" s="85">
        <f>[1]!b_anal_yield_cnbd(A3431,D3431-1,1)</f>
        <v>3.5520999999999998</v>
      </c>
      <c r="P3431" s="86">
        <f>IF(U:U="国开1",0.09/N3431+J3431,IF(U:U="国开3",0.14/N3431+J3431,IF(U:U="国开5",0.24/N3431+J3431,IF(U:U="国开7",0.24/N3431+J3431,IF(U:U="国开10",0.29/N3431+J3431,IF(U:U="口行1",0.08/N3431+J3431,IF(U:U="口行2",0.08/N3431+J3431,IF(U:U="口行3",0.08/N3431+J3431,IF(U:U="口行5",0.13/N3431+J3431,IF(U:U="口行7",0.13/N3431+J3431,IF(U:U="口行10",0.18/N3431+J3431,IF(U:U="农发1",0.09/N3431+J3431,IF(U:U="农发2",0.09/N3431+J3431,IF(U:U="农发3",0.09/N3431+J3431,IF(U:U="农发5",0.14/N3431+J3431,IF(U:U="农发7",0.19/N3431+J3431,IF(U:U="农发10",0.19/N3431+J3431,IF(U:U="农发20",0.24/N3431+J3431,IF(U:U="国债1",0.05/N3431+J3431,IF(U:U="国债2",0.05/N3431+J3431,IF(U:U="国债3",0.05/N3431+J3431,IF(U:U="国开0",0,IF(U:U="农发0",0,IF(U:U="国债0",0,IF(U:U="口行0",0,0.1/N3431+J3431)))))))))))))))))))))))))</f>
        <v>3.5150471904180551</v>
      </c>
      <c r="Q3431" s="87">
        <v>3.55</v>
      </c>
      <c r="R3431" s="88">
        <f t="shared" si="242"/>
        <v>-3.7052809581944679</v>
      </c>
      <c r="S3431" s="88">
        <f t="shared" si="243"/>
        <v>-3.4952809581944688</v>
      </c>
      <c r="U3431" s="1" t="str">
        <f>IF(I:I="国家开发银行","国开",IF(I:I="中国进出口银行","口行",IF(I:I="中国农业发展银行","农发","国债")))&amp;IF(G:G&lt;1,"0",G3431)</f>
        <v>口行7</v>
      </c>
    </row>
    <row r="3432" spans="1:21" ht="15.95" hidden="1" customHeight="1" x14ac:dyDescent="0.25">
      <c r="A3432" s="123" t="s">
        <v>7202</v>
      </c>
      <c r="B3432" s="35" t="s">
        <v>7202</v>
      </c>
      <c r="C3432" s="35" t="s">
        <v>7203</v>
      </c>
      <c r="D3432" s="39">
        <v>44232</v>
      </c>
      <c r="E3432" s="39">
        <v>44235</v>
      </c>
      <c r="F3432" s="40">
        <v>200</v>
      </c>
      <c r="G3432" s="30">
        <v>0.24929999999999999</v>
      </c>
      <c r="H3432" s="29" t="s">
        <v>30</v>
      </c>
      <c r="I3432" s="29" t="s">
        <v>31</v>
      </c>
      <c r="J3432" s="30">
        <v>2.3753000000000002</v>
      </c>
      <c r="K3432" s="30">
        <v>3.54</v>
      </c>
      <c r="L3432" s="30">
        <v>2.4291999999999998</v>
      </c>
      <c r="M3432" s="30">
        <v>1.1100000000000001</v>
      </c>
      <c r="N3432" s="84">
        <v>0.24929999999999999</v>
      </c>
      <c r="O3432" s="85">
        <v>2.4350999999999998</v>
      </c>
      <c r="P3432" s="86">
        <v>2.4291999999999998</v>
      </c>
      <c r="Q3432" s="87">
        <v>2.5</v>
      </c>
      <c r="R3432" s="88">
        <f t="shared" si="242"/>
        <v>-0.59000000000000163</v>
      </c>
      <c r="S3432" s="88">
        <f t="shared" si="243"/>
        <v>-7.0800000000000196</v>
      </c>
      <c r="U3432" s="1" t="str">
        <f>IF(I:I="国家开发银行","国开",IF(I:I="中国进出口银行","口行",IF(I:I="中国农业发展银行","农发","国债")))&amp;IF(G:G&lt;1,"0",G3432)</f>
        <v>国债0</v>
      </c>
    </row>
    <row r="3433" spans="1:21" ht="15.95" hidden="1" customHeight="1" x14ac:dyDescent="0.25">
      <c r="A3433" s="123" t="s">
        <v>7204</v>
      </c>
      <c r="B3433" s="35" t="s">
        <v>7204</v>
      </c>
      <c r="C3433" s="35" t="s">
        <v>7205</v>
      </c>
      <c r="D3433" s="39">
        <v>44232</v>
      </c>
      <c r="E3433" s="39">
        <v>44235</v>
      </c>
      <c r="F3433" s="40">
        <v>300</v>
      </c>
      <c r="G3433" s="30">
        <v>0.49859999999999999</v>
      </c>
      <c r="H3433" s="29" t="s">
        <v>38</v>
      </c>
      <c r="I3433" s="29" t="s">
        <v>31</v>
      </c>
      <c r="J3433" s="30">
        <v>2.4860000000000002</v>
      </c>
      <c r="K3433" s="30">
        <v>2.57</v>
      </c>
      <c r="L3433" s="30">
        <v>2.59</v>
      </c>
      <c r="M3433" s="30">
        <v>8.17</v>
      </c>
      <c r="N3433" s="84">
        <v>0.49859999999999999</v>
      </c>
      <c r="O3433" s="85">
        <v>2.4771999999999998</v>
      </c>
      <c r="P3433" s="86">
        <v>2.59</v>
      </c>
      <c r="Q3433" s="87">
        <v>2.5</v>
      </c>
      <c r="R3433" s="88">
        <f t="shared" si="242"/>
        <v>11.280000000000001</v>
      </c>
      <c r="S3433" s="88">
        <f t="shared" si="243"/>
        <v>8.9999999999999858</v>
      </c>
      <c r="U3433" s="1" t="str">
        <f>IF(I:I="国家开发银行","国开",IF(I:I="中国进出口银行","口行",IF(I:I="中国农业发展银行","农发","国债")))&amp;IF(G:G&lt;1,"0",G3433)</f>
        <v>国债0</v>
      </c>
    </row>
    <row r="3434" spans="1:21" ht="15.95" hidden="1" customHeight="1" x14ac:dyDescent="0.25">
      <c r="A3434" s="123" t="s">
        <v>7175</v>
      </c>
      <c r="B3434" s="35" t="s">
        <v>7206</v>
      </c>
      <c r="C3434" s="35" t="s">
        <v>7207</v>
      </c>
      <c r="D3434" s="39">
        <v>44235</v>
      </c>
      <c r="E3434" s="39">
        <v>44245</v>
      </c>
      <c r="F3434" s="40">
        <v>30</v>
      </c>
      <c r="G3434" s="30">
        <v>1</v>
      </c>
      <c r="H3434" s="29" t="s">
        <v>266</v>
      </c>
      <c r="I3434" s="29" t="s">
        <v>41</v>
      </c>
      <c r="J3434" s="30">
        <v>2.7719</v>
      </c>
      <c r="K3434" s="30">
        <v>4.55</v>
      </c>
      <c r="L3434" s="30">
        <v>0</v>
      </c>
      <c r="M3434" s="30">
        <v>2.89</v>
      </c>
      <c r="N3434" s="84">
        <v>0.97209999999999996</v>
      </c>
      <c r="O3434" s="85">
        <v>2.8694000000000002</v>
      </c>
      <c r="P3434" s="86">
        <f>IF(U:U="国开1",0.09/N3434+J3434,IF(U:U="国开3",0.14/N3434+J3434,IF(U:U="国开5",0.24/N3434+J3434,IF(U:U="国开7",0.24/N3434+J3434,IF(U:U="国开10",0.29/N3434+J3434,IF(U:U="口行1",0.08/N3434+J3434,IF(U:U="口行2",0.08/N3434+J3434,IF(U:U="口行3",0.08/N3434+J3434,IF(U:U="口行5",0.13/N3434+J3434,IF(U:U="口行7",0.13/N3434+J3434,IF(U:U="口行10",0.18/N3434+J3434,IF(U:U="农发1",0.09/N3434+J3434,IF(U:U="农发2",0.09/N3434+J3434,IF(U:U="农发3",0.09/N3434+J3434,IF(U:U="农发5",0.14/N3434+J3434,IF(U:U="农发7",0.19/N3434+J3434,IF(U:U="农发10",0.19/N3434+J3434,IF(U:U="农发20",0.24/N3434+J3434,IF(U:U="国债1",0.05/N3434+J3434,IF(U:U="国债2",0.05/N3434+J3434,IF(U:U="国债3",0.05/N3434+J3434,IF(U:U="国开0",0,IF(U:U="农发0",0,IF(U:U="国债0",0,IF(U:U="口行0",0,0.1/N3434+J3434)))))))))))))))))))))))))</f>
        <v>2.8644830675856392</v>
      </c>
      <c r="Q3434" s="87">
        <v>2.86</v>
      </c>
      <c r="R3434" s="88">
        <f t="shared" si="242"/>
        <v>-0.49169324143609749</v>
      </c>
      <c r="S3434" s="88">
        <f t="shared" si="243"/>
        <v>0.44830675856393221</v>
      </c>
      <c r="U3434" s="1" t="str">
        <f>IF(I:I="国家开发银行","国开",IF(I:I="中国进出口银行","口行",IF(I:I="中国农业发展银行","农发","国债")))&amp;IF(G:G&lt;1,"0",G3434)</f>
        <v>农发1</v>
      </c>
    </row>
    <row r="3435" spans="1:21" ht="15.95" hidden="1" customHeight="1" x14ac:dyDescent="0.25">
      <c r="A3435" s="123" t="s">
        <v>6171</v>
      </c>
      <c r="B3435" s="35" t="s">
        <v>7208</v>
      </c>
      <c r="C3435" s="35" t="s">
        <v>7209</v>
      </c>
      <c r="D3435" s="39">
        <v>44235</v>
      </c>
      <c r="E3435" s="39">
        <v>44245</v>
      </c>
      <c r="F3435" s="40">
        <v>50</v>
      </c>
      <c r="G3435" s="30">
        <v>3</v>
      </c>
      <c r="H3435" s="29" t="s">
        <v>12</v>
      </c>
      <c r="I3435" s="29" t="s">
        <v>41</v>
      </c>
      <c r="J3435" s="30">
        <v>3.2810000000000001</v>
      </c>
      <c r="K3435" s="30">
        <v>3.98</v>
      </c>
      <c r="L3435" s="30">
        <v>0</v>
      </c>
      <c r="M3435" s="30">
        <v>4.26</v>
      </c>
      <c r="N3435" s="84">
        <f>[1]!b_anal_modidura_cnbd(A3435,D3435-3,1)</f>
        <v>2.3302999999999998</v>
      </c>
      <c r="O3435" s="85">
        <f>[1]!b_anal_yield_cnbd(A3435,D3435-3,1)</f>
        <v>3.3075999999999999</v>
      </c>
      <c r="P3435" s="86">
        <f>IF(U:U="国开1",0.09/N3435+J3435,IF(U:U="国开3",0.14/N3435+J3435,IF(U:U="国开5",0.24/N3435+J3435,IF(U:U="国开7",0.24/N3435+J3435,IF(U:U="国开10",0.29/N3435+J3435,IF(U:U="口行1",0.08/N3435+J3435,IF(U:U="口行2",0.08/N3435+J3435,IF(U:U="口行3",0.08/N3435+J3435,IF(U:U="口行5",0.13/N3435+J3435,IF(U:U="口行7",0.13/N3435+J3435,IF(U:U="口行10",0.18/N3435+J3435,IF(U:U="农发1",0.09/N3435+J3435,IF(U:U="农发2",0.09/N3435+J3435,IF(U:U="农发3",0.09/N3435+J3435,IF(U:U="农发5",0.14/N3435+J3435,IF(U:U="农发7",0.19/N3435+J3435,IF(U:U="农发10",0.19/N3435+J3435,IF(U:U="农发20",0.24/N3435+J3435,IF(U:U="国债1",0.05/N3435+J3435,IF(U:U="国债2",0.05/N3435+J3435,IF(U:U="国债3",0.05/N3435+J3435,IF(U:U="国开0",0,IF(U:U="农发0",0,IF(U:U="国债0",0,IF(U:U="口行0",0,0.1/N3435+J3435)))))))))))))))))))))))))</f>
        <v>3.3196216366991376</v>
      </c>
      <c r="Q3435" s="87">
        <v>3.3149999999999999</v>
      </c>
      <c r="R3435" s="88">
        <f t="shared" si="242"/>
        <v>1.2021636699137694</v>
      </c>
      <c r="S3435" s="88">
        <f t="shared" si="243"/>
        <v>0.46216366991376212</v>
      </c>
      <c r="U3435" s="1" t="str">
        <f>IF(I:I="国家开发银行","国开",IF(I:I="中国进出口银行","口行",IF(I:I="中国农业发展银行","农发","国债")))&amp;IF(G:G&lt;1,"0",G3435)</f>
        <v>农发3</v>
      </c>
    </row>
    <row r="3436" spans="1:21" ht="15.95" hidden="1" customHeight="1" x14ac:dyDescent="0.25">
      <c r="A3436" s="123" t="s">
        <v>6533</v>
      </c>
      <c r="B3436" s="35" t="s">
        <v>7210</v>
      </c>
      <c r="C3436" s="35" t="s">
        <v>7211</v>
      </c>
      <c r="D3436" s="39">
        <v>44235</v>
      </c>
      <c r="E3436" s="39">
        <v>44245</v>
      </c>
      <c r="F3436" s="40">
        <v>60</v>
      </c>
      <c r="G3436" s="30">
        <v>5</v>
      </c>
      <c r="H3436" s="29" t="s">
        <v>12</v>
      </c>
      <c r="I3436" s="29" t="s">
        <v>41</v>
      </c>
      <c r="J3436" s="30">
        <v>3.4129999999999998</v>
      </c>
      <c r="K3436" s="30">
        <v>3.92</v>
      </c>
      <c r="L3436" s="30">
        <v>0</v>
      </c>
      <c r="M3436" s="30">
        <v>1.73</v>
      </c>
      <c r="N3436" s="84">
        <f>[1]!b_anal_modidura_cnbd(A3436,D3436-3,1)</f>
        <v>4.1637000000000004</v>
      </c>
      <c r="O3436" s="85">
        <f>[1]!b_anal_yield_cnbd(A3436,D3436-3,1)</f>
        <v>3.4550000000000001</v>
      </c>
      <c r="P3436" s="86">
        <f>IF(U:U="国开1",0.09/N3436+J3436,IF(U:U="国开3",0.14/N3436+J3436,IF(U:U="国开5",0.24/N3436+J3436,IF(U:U="国开7",0.24/N3436+J3436,IF(U:U="国开10",0.29/N3436+J3436,IF(U:U="口行1",0.08/N3436+J3436,IF(U:U="口行2",0.08/N3436+J3436,IF(U:U="口行3",0.08/N3436+J3436,IF(U:U="口行5",0.13/N3436+J3436,IF(U:U="口行7",0.13/N3436+J3436,IF(U:U="口行10",0.18/N3436+J3436,IF(U:U="农发1",0.09/N3436+J3436,IF(U:U="农发2",0.09/N3436+J3436,IF(U:U="农发3",0.09/N3436+J3436,IF(U:U="农发5",0.14/N3436+J3436,IF(U:U="农发7",0.19/N3436+J3436,IF(U:U="农发10",0.19/N3436+J3436,IF(U:U="农发20",0.24/N3436+J3436,IF(U:U="国债1",0.05/N3436+J3436,IF(U:U="国债2",0.05/N3436+J3436,IF(U:U="国债3",0.05/N3436+J3436,IF(U:U="国开0",0,IF(U:U="农发0",0,IF(U:U="国债0",0,IF(U:U="口行0",0,0.1/N3436+J3436)))))))))))))))))))))))))</f>
        <v>3.4466239402454546</v>
      </c>
      <c r="Q3436" s="87">
        <v>3.46</v>
      </c>
      <c r="R3436" s="88">
        <f t="shared" si="242"/>
        <v>-0.83760597545454729</v>
      </c>
      <c r="S3436" s="88">
        <f t="shared" si="243"/>
        <v>-1.3376059754545366</v>
      </c>
      <c r="U3436" s="1" t="str">
        <f>IF(I:I="国家开发银行","国开",IF(I:I="中国进出口银行","口行",IF(I:I="中国农业发展银行","农发","国债")))&amp;IF(G:G&lt;1,"0",G3436)</f>
        <v>农发5</v>
      </c>
    </row>
    <row r="3437" spans="1:21" ht="15.95" hidden="1" customHeight="1" x14ac:dyDescent="0.25">
      <c r="A3437" s="123" t="s">
        <v>6657</v>
      </c>
      <c r="B3437" s="35" t="s">
        <v>7212</v>
      </c>
      <c r="C3437" s="35" t="s">
        <v>7213</v>
      </c>
      <c r="D3437" s="39">
        <v>44235</v>
      </c>
      <c r="E3437" s="39">
        <v>44245</v>
      </c>
      <c r="F3437" s="40">
        <v>80</v>
      </c>
      <c r="G3437" s="30">
        <v>10</v>
      </c>
      <c r="H3437" s="29" t="s">
        <v>12</v>
      </c>
      <c r="I3437" s="29" t="s">
        <v>41</v>
      </c>
      <c r="J3437" s="30">
        <v>3.7075999999999998</v>
      </c>
      <c r="K3437" s="30">
        <v>2.88</v>
      </c>
      <c r="L3437" s="30">
        <v>0</v>
      </c>
      <c r="M3437" s="30">
        <v>2.79</v>
      </c>
      <c r="N3437" s="84">
        <f>[1]!b_anal_modidura_cnbd(A3437,D3437-3,1)</f>
        <v>7.9359000000000002</v>
      </c>
      <c r="O3437" s="85">
        <f>[1]!b_anal_yield_cnbd(A3437,D3437-3,1)</f>
        <v>3.73</v>
      </c>
      <c r="P3437" s="86">
        <f>IF(U:U="国开1",0.09/N3437+J3437,IF(U:U="国开3",0.14/N3437+J3437,IF(U:U="国开5",0.24/N3437+J3437,IF(U:U="国开7",0.24/N3437+J3437,IF(U:U="国开10",0.29/N3437+J3437,IF(U:U="口行1",0.08/N3437+J3437,IF(U:U="口行2",0.08/N3437+J3437,IF(U:U="口行3",0.08/N3437+J3437,IF(U:U="口行5",0.13/N3437+J3437,IF(U:U="口行7",0.13/N3437+J3437,IF(U:U="口行10",0.18/N3437+J3437,IF(U:U="农发1",0.09/N3437+J3437,IF(U:U="农发2",0.09/N3437+J3437,IF(U:U="农发3",0.09/N3437+J3437,IF(U:U="农发5",0.14/N3437+J3437,IF(U:U="农发7",0.19/N3437+J3437,IF(U:U="农发10",0.19/N3437+J3437,IF(U:U="农发20",0.24/N3437+J3437,IF(U:U="国债1",0.05/N3437+J3437,IF(U:U="国债2",0.05/N3437+J3437,IF(U:U="国债3",0.05/N3437+J3437,IF(U:U="国开0",0,IF(U:U="农发0",0,IF(U:U="国债0",0,IF(U:U="口行0",0,0.1/N3437+J3437)))))))))))))))))))))))))</f>
        <v>3.7315418339444801</v>
      </c>
      <c r="Q3437" s="87">
        <v>3.7349999999999999</v>
      </c>
      <c r="R3437" s="88">
        <f t="shared" si="242"/>
        <v>0.15418339444801532</v>
      </c>
      <c r="S3437" s="88">
        <f t="shared" si="243"/>
        <v>-0.34581660555197402</v>
      </c>
      <c r="U3437" s="1" t="str">
        <f>IF(I:I="国家开发银行","国开",IF(I:I="中国进出口银行","口行",IF(I:I="中国农业发展银行","农发","国债")))&amp;IF(G:G&lt;1,"0",G3437)</f>
        <v>农发10</v>
      </c>
    </row>
    <row r="3438" spans="1:21" ht="15.95" hidden="1" customHeight="1" x14ac:dyDescent="0.25">
      <c r="A3438" s="123" t="s">
        <v>7190</v>
      </c>
      <c r="B3438" s="35" t="s">
        <v>7214</v>
      </c>
      <c r="C3438" s="35" t="s">
        <v>7215</v>
      </c>
      <c r="D3438" s="39">
        <v>44236</v>
      </c>
      <c r="E3438" s="39">
        <v>44245</v>
      </c>
      <c r="F3438" s="40">
        <v>30</v>
      </c>
      <c r="G3438" s="30">
        <v>2</v>
      </c>
      <c r="H3438" s="29" t="s">
        <v>12</v>
      </c>
      <c r="I3438" s="29" t="s">
        <v>15</v>
      </c>
      <c r="J3438" s="30">
        <v>3.0773999999999999</v>
      </c>
      <c r="K3438" s="30">
        <v>6.69</v>
      </c>
      <c r="L3438" s="30">
        <v>0</v>
      </c>
      <c r="M3438" s="30">
        <v>3.53</v>
      </c>
      <c r="N3438" s="84">
        <f>[1]!b_anal_modidura_cnbd(A3438,D3438-1,1)</f>
        <v>1.9026000000000001</v>
      </c>
      <c r="O3438" s="85">
        <f>[1]!b_anal_yield_cnbd(A3438,D3438-1,1)</f>
        <v>3.1537999999999999</v>
      </c>
      <c r="P3438" s="86">
        <f>IF(U:U="国开1",0.09/N3438+J3438,IF(U:U="国开3",0.14/N3438+J3438,IF(U:U="国开5",0.24/N3438+J3438,IF(U:U="国开7",0.24/N3438+J3438,IF(U:U="国开10",0.29/N3438+J3438,IF(U:U="口行1",0.08/N3438+J3438,IF(U:U="口行2",0.08/N3438+J3438,IF(U:U="口行3",0.08/N3438+J3438,IF(U:U="口行5",0.13/N3438+J3438,IF(U:U="口行7",0.13/N3438+J3438,IF(U:U="口行10",0.18/N3438+J3438,IF(U:U="农发1",0.09/N3438+J3438,IF(U:U="农发2",0.09/N3438+J3438,IF(U:U="农发3",0.09/N3438+J3438,IF(U:U="农发5",0.14/N3438+J3438,IF(U:U="农发7",0.19/N3438+J3438,IF(U:U="农发10",0.19/N3438+J3438,IF(U:U="农发20",0.24/N3438+J3438,IF(U:U="国债1",0.05/N3438+J3438,IF(U:U="国债2",0.05/N3438+J3438,IF(U:U="国债3",0.05/N3438+J3438,IF(U:U="国开0",0,IF(U:U="农发0",0,IF(U:U="国债0",0,IF(U:U="口行0",0,0.1/N3438+J3438)))))))))))))))))))))))))</f>
        <v>3.1299596552086619</v>
      </c>
      <c r="Q3438" s="87">
        <v>3.15</v>
      </c>
      <c r="R3438" s="88">
        <f t="shared" si="242"/>
        <v>-2.3840344791338008</v>
      </c>
      <c r="S3438" s="88">
        <f t="shared" si="243"/>
        <v>-2.0040344791337983</v>
      </c>
      <c r="U3438" s="1" t="str">
        <f>IF(I:I="国家开发银行","国开",IF(I:I="中国进出口银行","口行",IF(I:I="中国农业发展银行","农发","国债")))&amp;IF(G:G&lt;1,"0",G3438)</f>
        <v>国开2</v>
      </c>
    </row>
    <row r="3439" spans="1:21" ht="15.95" hidden="1" customHeight="1" x14ac:dyDescent="0.25">
      <c r="A3439" s="123" t="s">
        <v>1284</v>
      </c>
      <c r="B3439" s="35" t="s">
        <v>7216</v>
      </c>
      <c r="C3439" s="35" t="s">
        <v>7217</v>
      </c>
      <c r="D3439" s="39">
        <v>44236</v>
      </c>
      <c r="E3439" s="39">
        <v>44245</v>
      </c>
      <c r="F3439" s="40">
        <v>110</v>
      </c>
      <c r="G3439" s="30">
        <v>5</v>
      </c>
      <c r="H3439" s="29" t="s">
        <v>12</v>
      </c>
      <c r="I3439" s="29" t="s">
        <v>15</v>
      </c>
      <c r="J3439" s="30">
        <v>3.3675000000000002</v>
      </c>
      <c r="K3439" s="30">
        <v>4.4800000000000004</v>
      </c>
      <c r="L3439" s="30">
        <v>0</v>
      </c>
      <c r="M3439" s="30">
        <v>2.3199999999999998</v>
      </c>
      <c r="N3439" s="84">
        <f>[1]!b_anal_modidura_cnbd(A3439,D3439-1,1)</f>
        <v>3.9767999999999999</v>
      </c>
      <c r="O3439" s="85">
        <f>[1]!b_anal_yield_cnbd(A3439,D3439-1,1)</f>
        <v>3.44</v>
      </c>
      <c r="P3439" s="86">
        <f>IF(U:U="国开1",0.09/N3439+J3439,IF(U:U="国开3",0.14/N3439+J3439,IF(U:U="国开5",0.24/N3439+J3439,IF(U:U="国开7",0.24/N3439+J3439,IF(U:U="国开10",0.29/N3439+J3439,IF(U:U="口行1",0.08/N3439+J3439,IF(U:U="口行2",0.08/N3439+J3439,IF(U:U="口行3",0.08/N3439+J3439,IF(U:U="口行5",0.13/N3439+J3439,IF(U:U="口行7",0.13/N3439+J3439,IF(U:U="口行10",0.18/N3439+J3439,IF(U:U="农发1",0.09/N3439+J3439,IF(U:U="农发2",0.09/N3439+J3439,IF(U:U="农发3",0.09/N3439+J3439,IF(U:U="农发5",0.14/N3439+J3439,IF(U:U="农发7",0.19/N3439+J3439,IF(U:U="农发10",0.19/N3439+J3439,IF(U:U="农发20",0.24/N3439+J3439,IF(U:U="国债1",0.05/N3439+J3439,IF(U:U="国债2",0.05/N3439+J3439,IF(U:U="国债3",0.05/N3439+J3439,IF(U:U="国开0",0,IF(U:U="农发0",0,IF(U:U="国债0",0,IF(U:U="口行0",0,0.1/N3439+J3439)))))))))))))))))))))))))</f>
        <v>3.4278500301750152</v>
      </c>
      <c r="Q3439" s="87">
        <v>3.4275000000000002</v>
      </c>
      <c r="R3439" s="88">
        <f t="shared" si="242"/>
        <v>-1.214996982498473</v>
      </c>
      <c r="S3439" s="88">
        <f t="shared" si="243"/>
        <v>3.5003017501500366E-2</v>
      </c>
      <c r="U3439" s="1" t="str">
        <f>IF(I:I="国家开发银行","国开",IF(I:I="中国进出口银行","口行",IF(I:I="中国农业发展银行","农发","国债")))&amp;IF(G:G&lt;1,"0",G3439)</f>
        <v>国开5</v>
      </c>
    </row>
    <row r="3440" spans="1:21" ht="15.95" hidden="1" customHeight="1" x14ac:dyDescent="0.25">
      <c r="A3440" s="123" t="s">
        <v>6975</v>
      </c>
      <c r="B3440" s="35" t="s">
        <v>7218</v>
      </c>
      <c r="C3440" s="35" t="s">
        <v>7219</v>
      </c>
      <c r="D3440" s="39">
        <v>44236</v>
      </c>
      <c r="E3440" s="39">
        <v>44245</v>
      </c>
      <c r="F3440" s="40">
        <v>30</v>
      </c>
      <c r="G3440" s="30">
        <v>7</v>
      </c>
      <c r="H3440" s="29" t="s">
        <v>12</v>
      </c>
      <c r="I3440" s="29" t="s">
        <v>15</v>
      </c>
      <c r="J3440" s="30">
        <v>3.5122</v>
      </c>
      <c r="K3440" s="30">
        <v>6.13</v>
      </c>
      <c r="L3440" s="30">
        <v>0</v>
      </c>
      <c r="M3440" s="30">
        <v>1.25</v>
      </c>
      <c r="N3440" s="84">
        <f>[1]!b_anal_modidura_cnbd(A3440,D3440-1,1)</f>
        <v>6.0473999999999997</v>
      </c>
      <c r="O3440" s="85">
        <f>[1]!b_anal_yield_cnbd(A3440,D3440-1,1)</f>
        <v>3.4967999999999999</v>
      </c>
      <c r="P3440" s="86">
        <f>IF(U:U="国开1",0.09/N3440+J3440,IF(U:U="国开3",0.14/N3440+J3440,IF(U:U="国开5",0.24/N3440+J3440,IF(U:U="国开7",0.24/N3440+J3440,IF(U:U="国开10",0.29/N3440+J3440,IF(U:U="口行1",0.08/N3440+J3440,IF(U:U="口行2",0.08/N3440+J3440,IF(U:U="口行3",0.08/N3440+J3440,IF(U:U="口行5",0.13/N3440+J3440,IF(U:U="口行7",0.13/N3440+J3440,IF(U:U="口行10",0.18/N3440+J3440,IF(U:U="农发1",0.09/N3440+J3440,IF(U:U="农发2",0.09/N3440+J3440,IF(U:U="农发3",0.09/N3440+J3440,IF(U:U="农发5",0.14/N3440+J3440,IF(U:U="农发7",0.19/N3440+J3440,IF(U:U="农发10",0.19/N3440+J3440,IF(U:U="农发20",0.24/N3440+J3440,IF(U:U="国债1",0.05/N3440+J3440,IF(U:U="国债2",0.05/N3440+J3440,IF(U:U="国债3",0.05/N3440+J3440,IF(U:U="国开0",0,IF(U:U="农发0",0,IF(U:U="国债0",0,IF(U:U="口行0",0,0.1/N3440+J3440)))))))))))))))))))))))))</f>
        <v>3.5518864768330189</v>
      </c>
      <c r="Q3440" s="87">
        <v>3.5405000000000002</v>
      </c>
      <c r="R3440" s="88">
        <f t="shared" si="242"/>
        <v>5.5086476833019038</v>
      </c>
      <c r="S3440" s="88">
        <f t="shared" si="243"/>
        <v>1.1386476833018744</v>
      </c>
      <c r="U3440" s="1" t="str">
        <f>IF(I:I="国家开发银行","国开",IF(I:I="中国进出口银行","口行",IF(I:I="中国农业发展银行","农发","国债")))&amp;IF(G:G&lt;1,"0",G3440)</f>
        <v>国开7</v>
      </c>
    </row>
    <row r="3441" spans="1:21" ht="15.95" hidden="1" customHeight="1" x14ac:dyDescent="0.25">
      <c r="A3441" s="123" t="s">
        <v>7090</v>
      </c>
      <c r="B3441" s="35" t="s">
        <v>7220</v>
      </c>
      <c r="C3441" s="35" t="s">
        <v>7221</v>
      </c>
      <c r="D3441" s="39">
        <v>44245</v>
      </c>
      <c r="E3441" s="39">
        <v>44249</v>
      </c>
      <c r="F3441" s="40">
        <v>90</v>
      </c>
      <c r="G3441" s="30">
        <v>1</v>
      </c>
      <c r="H3441" s="29" t="s">
        <v>266</v>
      </c>
      <c r="I3441" s="29" t="s">
        <v>15</v>
      </c>
      <c r="J3441" s="30">
        <v>2.6568000000000001</v>
      </c>
      <c r="K3441" s="30">
        <v>3.99</v>
      </c>
      <c r="L3441" s="30">
        <v>0</v>
      </c>
      <c r="M3441" s="30">
        <v>1.04</v>
      </c>
      <c r="N3441" s="84">
        <f>[1]!b_anal_modidura_cnbd(A3441,D3441-8,1)</f>
        <v>0.93440000000000001</v>
      </c>
      <c r="O3441" s="85">
        <f>[1]!b_anal_yield_cnbd(A3441,D3441-8,1)</f>
        <v>2.73</v>
      </c>
      <c r="P3441" s="86">
        <f>IF(U:U="国开1",0.09/N3441+J3441,IF(U:U="国开3",0.14/N3441+J3441,IF(U:U="国开5",0.24/N3441+J3441,IF(U:U="国开7",0.24/N3441+J3441,IF(U:U="国开10",0.29/N3441+J3441,IF(U:U="口行1",0.08/N3441+J3441,IF(U:U="口行2",0.08/N3441+J3441,IF(U:U="口行3",0.08/N3441+J3441,IF(U:U="口行5",0.13/N3441+J3441,IF(U:U="口行7",0.13/N3441+J3441,IF(U:U="口行10",0.18/N3441+J3441,IF(U:U="农发1",0.09/N3441+J3441,IF(U:U="农发2",0.09/N3441+J3441,IF(U:U="农发3",0.09/N3441+J3441,IF(U:U="农发5",0.14/N3441+J3441,IF(U:U="农发7",0.19/N3441+J3441,IF(U:U="农发10",0.19/N3441+J3441,IF(U:U="农发20",0.24/N3441+J3441,IF(U:U="国债1",0.05/N3441+J3441,IF(U:U="国债2",0.05/N3441+J3441,IF(U:U="国债3",0.05/N3441+J3441,IF(U:U="国开0",0,IF(U:U="农发0",0,IF(U:U="国债0",0,IF(U:U="口行0",0,0.1/N3441+J3441)))))))))))))))))))))))))</f>
        <v>2.7531184931506849</v>
      </c>
      <c r="Q3441" s="87">
        <v>2.7450000000000001</v>
      </c>
      <c r="R3441" s="88">
        <f t="shared" si="242"/>
        <v>2.3118493150684927</v>
      </c>
      <c r="S3441" s="88">
        <f t="shared" si="243"/>
        <v>0.81184931506848024</v>
      </c>
      <c r="U3441" s="1" t="str">
        <f>IF(I:I="国家开发银行","国开",IF(I:I="中国进出口银行","口行",IF(I:I="中国农业发展银行","农发","国债")))&amp;IF(G:G&lt;1,"0",G3441)</f>
        <v>国开1</v>
      </c>
    </row>
    <row r="3442" spans="1:21" ht="15.95" hidden="1" customHeight="1" x14ac:dyDescent="0.25">
      <c r="A3442" s="123" t="s">
        <v>6971</v>
      </c>
      <c r="B3442" s="35" t="s">
        <v>7222</v>
      </c>
      <c r="C3442" s="35" t="s">
        <v>7223</v>
      </c>
      <c r="D3442" s="39">
        <v>44245</v>
      </c>
      <c r="E3442" s="39">
        <v>44249</v>
      </c>
      <c r="F3442" s="40">
        <v>80</v>
      </c>
      <c r="G3442" s="30">
        <v>3</v>
      </c>
      <c r="H3442" s="29" t="s">
        <v>12</v>
      </c>
      <c r="I3442" s="29" t="s">
        <v>15</v>
      </c>
      <c r="J3442" s="30">
        <v>3.2359</v>
      </c>
      <c r="K3442" s="30">
        <v>4.92</v>
      </c>
      <c r="L3442" s="30">
        <v>0</v>
      </c>
      <c r="M3442" s="30">
        <v>1.1100000000000001</v>
      </c>
      <c r="N3442" s="84">
        <f>[1]!b_anal_modidura_cnbd(A3442,D3442-8,1)</f>
        <v>2.7342</v>
      </c>
      <c r="O3442" s="85">
        <f>[1]!b_anal_yield_cnbd(A3442,D3442-8,1)</f>
        <v>3.2583000000000002</v>
      </c>
      <c r="P3442" s="86">
        <f>IF(U:U="国开1",0.09/N3442+J3442,IF(U:U="国开3",0.14/N3442+J3442,IF(U:U="国开5",0.24/N3442+J3442,IF(U:U="国开7",0.24/N3442+J3442,IF(U:U="国开10",0.29/N3442+J3442,IF(U:U="口行1",0.08/N3442+J3442,IF(U:U="口行2",0.08/N3442+J3442,IF(U:U="口行3",0.08/N3442+J3442,IF(U:U="口行5",0.13/N3442+J3442,IF(U:U="口行7",0.13/N3442+J3442,IF(U:U="口行10",0.18/N3442+J3442,IF(U:U="农发1",0.09/N3442+J3442,IF(U:U="农发2",0.09/N3442+J3442,IF(U:U="农发3",0.09/N3442+J3442,IF(U:U="农发5",0.14/N3442+J3442,IF(U:U="农发7",0.19/N3442+J3442,IF(U:U="农发10",0.19/N3442+J3442,IF(U:U="农发20",0.24/N3442+J3442,IF(U:U="国债1",0.05/N3442+J3442,IF(U:U="国债2",0.05/N3442+J3442,IF(U:U="国债3",0.05/N3442+J3442,IF(U:U="国开0",0,IF(U:U="农发0",0,IF(U:U="国债0",0,IF(U:U="口行0",0,0.1/N3442+J3442)))))))))))))))))))))))))</f>
        <v>3.2871032770097286</v>
      </c>
      <c r="Q3442" s="87">
        <v>3.2949999999999999</v>
      </c>
      <c r="R3442" s="88">
        <f t="shared" si="242"/>
        <v>2.8803277009728401</v>
      </c>
      <c r="S3442" s="88">
        <f t="shared" si="243"/>
        <v>-0.78967229902713321</v>
      </c>
      <c r="U3442" s="1" t="str">
        <f>IF(I:I="国家开发银行","国开",IF(I:I="中国进出口银行","口行",IF(I:I="中国农业发展银行","农发","国债")))&amp;IF(G:G&lt;1,"0",G3442)</f>
        <v>国开3</v>
      </c>
    </row>
    <row r="3443" spans="1:21" ht="15.95" hidden="1" customHeight="1" x14ac:dyDescent="0.25">
      <c r="A3443" s="123" t="s">
        <v>6624</v>
      </c>
      <c r="B3443" s="35" t="s">
        <v>7224</v>
      </c>
      <c r="C3443" s="35" t="s">
        <v>7225</v>
      </c>
      <c r="D3443" s="39">
        <v>44245</v>
      </c>
      <c r="E3443" s="39">
        <v>44249</v>
      </c>
      <c r="F3443" s="40">
        <v>190</v>
      </c>
      <c r="G3443" s="30">
        <v>10</v>
      </c>
      <c r="H3443" s="29" t="s">
        <v>12</v>
      </c>
      <c r="I3443" s="29" t="s">
        <v>15</v>
      </c>
      <c r="J3443" s="30">
        <v>3.7265000000000001</v>
      </c>
      <c r="K3443" s="30">
        <v>3.47</v>
      </c>
      <c r="L3443" s="30">
        <v>0</v>
      </c>
      <c r="M3443" s="30">
        <v>2.0099999999999998</v>
      </c>
      <c r="N3443" s="84">
        <f>[1]!b_anal_modidura_cnbd(A3443,D3443-8,1)</f>
        <v>7.9326999999999996</v>
      </c>
      <c r="O3443" s="85">
        <f>[1]!b_anal_yield_cnbd(A3443,D3443-8,1)</f>
        <v>3.7149999999999999</v>
      </c>
      <c r="P3443" s="86">
        <f>IF(U:U="国开1",0.09/N3443+J3443,IF(U:U="国开3",0.14/N3443+J3443,IF(U:U="国开5",0.24/N3443+J3443,IF(U:U="国开7",0.24/N3443+J3443,IF(U:U="国开10",0.29/N3443+J3443,IF(U:U="口行1",0.08/N3443+J3443,IF(U:U="口行2",0.08/N3443+J3443,IF(U:U="口行3",0.08/N3443+J3443,IF(U:U="口行5",0.13/N3443+J3443,IF(U:U="口行7",0.13/N3443+J3443,IF(U:U="口行10",0.18/N3443+J3443,IF(U:U="农发1",0.09/N3443+J3443,IF(U:U="农发2",0.09/N3443+J3443,IF(U:U="农发3",0.09/N3443+J3443,IF(U:U="农发5",0.14/N3443+J3443,IF(U:U="农发7",0.19/N3443+J3443,IF(U:U="农发10",0.19/N3443+J3443,IF(U:U="农发20",0.24/N3443+J3443,IF(U:U="国债1",0.05/N3443+J3443,IF(U:U="国债2",0.05/N3443+J3443,IF(U:U="国债3",0.05/N3443+J3443,IF(U:U="国开0",0,IF(U:U="农发0",0,IF(U:U="国债0",0,IF(U:U="口行0",0,0.1/N3443+J3443)))))))))))))))))))))))))</f>
        <v>3.7630575403078397</v>
      </c>
      <c r="Q3443" s="87">
        <v>3.7675000000000001</v>
      </c>
      <c r="R3443" s="88">
        <f t="shared" si="242"/>
        <v>4.8057540307839819</v>
      </c>
      <c r="S3443" s="88">
        <f t="shared" si="243"/>
        <v>-0.44424596921603943</v>
      </c>
      <c r="U3443" s="1" t="str">
        <f>IF(I:I="国家开发银行","国开",IF(I:I="中国进出口银行","口行",IF(I:I="中国农业发展银行","农发","国债")))&amp;IF(G:G&lt;1,"0",G3443)</f>
        <v>国开10</v>
      </c>
    </row>
    <row r="3444" spans="1:21" ht="15.95" hidden="1" customHeight="1" x14ac:dyDescent="0.25">
      <c r="A3444" s="123" t="s">
        <v>6171</v>
      </c>
      <c r="B3444" s="35" t="s">
        <v>7226</v>
      </c>
      <c r="C3444" s="35" t="s">
        <v>7227</v>
      </c>
      <c r="D3444" s="39">
        <v>44249</v>
      </c>
      <c r="E3444" s="39">
        <v>44251</v>
      </c>
      <c r="F3444" s="40">
        <v>80</v>
      </c>
      <c r="G3444" s="30">
        <v>3</v>
      </c>
      <c r="H3444" s="29" t="s">
        <v>12</v>
      </c>
      <c r="I3444" s="29" t="s">
        <v>41</v>
      </c>
      <c r="J3444" s="30">
        <v>3.2176</v>
      </c>
      <c r="K3444" s="30">
        <v>3.93</v>
      </c>
      <c r="L3444" s="30">
        <v>0</v>
      </c>
      <c r="M3444" s="30">
        <v>3.25</v>
      </c>
      <c r="N3444" s="84">
        <f>[1]!b_anal_modidura_cnbd(A3444,D3444-2,1)</f>
        <v>2.2919</v>
      </c>
      <c r="O3444" s="85">
        <f>[1]!b_anal_yield_cnbd(A3444,D3444-2,1)</f>
        <v>3.25</v>
      </c>
      <c r="P3444" s="86">
        <f>IF(U:U="国开1",0.09/N3444+J3444,IF(U:U="国开3",0.14/N3444+J3444,IF(U:U="国开5",0.24/N3444+J3444,IF(U:U="国开7",0.24/N3444+J3444,IF(U:U="国开10",0.29/N3444+J3444,IF(U:U="口行1",0.08/N3444+J3444,IF(U:U="口行2",0.08/N3444+J3444,IF(U:U="口行3",0.08/N3444+J3444,IF(U:U="口行5",0.13/N3444+J3444,IF(U:U="口行7",0.13/N3444+J3444,IF(U:U="口行10",0.18/N3444+J3444,IF(U:U="农发1",0.09/N3444+J3444,IF(U:U="农发2",0.09/N3444+J3444,IF(U:U="农发3",0.09/N3444+J3444,IF(U:U="农发5",0.14/N3444+J3444,IF(U:U="农发7",0.19/N3444+J3444,IF(U:U="农发10",0.19/N3444+J3444,IF(U:U="农发20",0.24/N3444+J3444,IF(U:U="国债1",0.05/N3444+J3444,IF(U:U="国债2",0.05/N3444+J3444,IF(U:U="国债3",0.05/N3444+J3444,IF(U:U="国开0",0,IF(U:U="农发0",0,IF(U:U="国债0",0,IF(U:U="口行0",0,0.1/N3444+J3444)))))))))))))))))))))))))</f>
        <v>3.2568687290021381</v>
      </c>
      <c r="Q3444" s="87">
        <v>3.2574999999999998</v>
      </c>
      <c r="R3444" s="88">
        <f t="shared" si="242"/>
        <v>0.68687290021380853</v>
      </c>
      <c r="S3444" s="88">
        <f t="shared" si="243"/>
        <v>-6.3127099786175478E-2</v>
      </c>
      <c r="U3444" s="1" t="str">
        <f>IF(I:I="国家开发银行","国开",IF(I:I="中国进出口银行","口行",IF(I:I="中国农业发展银行","农发","国债")))&amp;IF(G:G&lt;1,"0",G3444)</f>
        <v>农发3</v>
      </c>
    </row>
    <row r="3445" spans="1:21" ht="15.95" hidden="1" customHeight="1" x14ac:dyDescent="0.25">
      <c r="A3445" s="123" t="s">
        <v>6533</v>
      </c>
      <c r="B3445" s="35" t="s">
        <v>7228</v>
      </c>
      <c r="C3445" s="35" t="s">
        <v>7229</v>
      </c>
      <c r="D3445" s="39">
        <v>44249</v>
      </c>
      <c r="E3445" s="39">
        <v>44251</v>
      </c>
      <c r="F3445" s="40">
        <v>80</v>
      </c>
      <c r="G3445" s="30">
        <v>5</v>
      </c>
      <c r="H3445" s="29" t="s">
        <v>12</v>
      </c>
      <c r="I3445" s="29" t="s">
        <v>41</v>
      </c>
      <c r="J3445" s="30">
        <v>3.4144000000000001</v>
      </c>
      <c r="K3445" s="30">
        <v>4.25</v>
      </c>
      <c r="L3445" s="30">
        <v>0</v>
      </c>
      <c r="M3445" s="30">
        <v>1.31</v>
      </c>
      <c r="N3445" s="84">
        <f>[1]!b_anal_modidura_cnbd(A3445,D3445-2,1)</f>
        <v>4.1247999999999996</v>
      </c>
      <c r="O3445" s="85">
        <f>[1]!b_anal_yield_cnbd(A3445,D3445-2,1)</f>
        <v>3.4382000000000001</v>
      </c>
      <c r="P3445" s="86">
        <f>IF(U:U="国开1",0.09/N3445+J3445,IF(U:U="国开3",0.14/N3445+J3445,IF(U:U="国开5",0.24/N3445+J3445,IF(U:U="国开7",0.24/N3445+J3445,IF(U:U="国开10",0.29/N3445+J3445,IF(U:U="口行1",0.08/N3445+J3445,IF(U:U="口行2",0.08/N3445+J3445,IF(U:U="口行3",0.08/N3445+J3445,IF(U:U="口行5",0.13/N3445+J3445,IF(U:U="口行7",0.13/N3445+J3445,IF(U:U="口行10",0.18/N3445+J3445,IF(U:U="农发1",0.09/N3445+J3445,IF(U:U="农发2",0.09/N3445+J3445,IF(U:U="农发3",0.09/N3445+J3445,IF(U:U="农发5",0.14/N3445+J3445,IF(U:U="农发7",0.19/N3445+J3445,IF(U:U="农发10",0.19/N3445+J3445,IF(U:U="农发20",0.24/N3445+J3445,IF(U:U="国债1",0.05/N3445+J3445,IF(U:U="国债2",0.05/N3445+J3445,IF(U:U="国债3",0.05/N3445+J3445,IF(U:U="国开0",0,IF(U:U="农发0",0,IF(U:U="国债0",0,IF(U:U="口行0",0,0.1/N3445+J3445)))))))))))))))))))))))))</f>
        <v>3.4483410395655549</v>
      </c>
      <c r="Q3445" s="87">
        <v>3.45</v>
      </c>
      <c r="R3445" s="88">
        <f t="shared" si="242"/>
        <v>1.0141039565554788</v>
      </c>
      <c r="S3445" s="88">
        <f t="shared" si="243"/>
        <v>-0.16589604344452447</v>
      </c>
      <c r="U3445" s="1" t="str">
        <f>IF(I:I="国家开发银行","国开",IF(I:I="中国进出口银行","口行",IF(I:I="中国农业发展银行","农发","国债")))&amp;IF(G:G&lt;1,"0",G3445)</f>
        <v>农发5</v>
      </c>
    </row>
    <row r="3446" spans="1:21" ht="15.95" hidden="1" customHeight="1" x14ac:dyDescent="0.25">
      <c r="A3446" s="123" t="s">
        <v>7090</v>
      </c>
      <c r="B3446" s="35" t="s">
        <v>7230</v>
      </c>
      <c r="C3446" s="35" t="s">
        <v>7231</v>
      </c>
      <c r="D3446" s="39">
        <v>44250</v>
      </c>
      <c r="E3446" s="39">
        <v>44252</v>
      </c>
      <c r="F3446" s="40">
        <v>148.5</v>
      </c>
      <c r="G3446" s="30">
        <v>1</v>
      </c>
      <c r="H3446" s="29" t="s">
        <v>266</v>
      </c>
      <c r="I3446" s="29" t="s">
        <v>15</v>
      </c>
      <c r="J3446" s="30">
        <v>2.569</v>
      </c>
      <c r="K3446" s="30">
        <v>4.4400000000000004</v>
      </c>
      <c r="L3446" s="30">
        <v>0</v>
      </c>
      <c r="M3446" s="30">
        <v>1.19</v>
      </c>
      <c r="N3446" s="84">
        <f>[1]!b_anal_modidura_cnbd(A3446,D3446-1,1)</f>
        <v>0.90359999999999996</v>
      </c>
      <c r="O3446" s="85">
        <f>[1]!b_anal_yield_cnbd(A3446,D3446-1,1)</f>
        <v>2.68</v>
      </c>
      <c r="P3446" s="86">
        <f>IF(U:U="国开1",0.09/N3446+J3446,IF(U:U="国开3",0.14/N3446+J3446,IF(U:U="国开5",0.24/N3446+J3446,IF(U:U="国开7",0.24/N3446+J3446,IF(U:U="国开10",0.29/N3446+J3446,IF(U:U="口行1",0.08/N3446+J3446,IF(U:U="口行2",0.08/N3446+J3446,IF(U:U="口行3",0.08/N3446+J3446,IF(U:U="口行5",0.13/N3446+J3446,IF(U:U="口行7",0.13/N3446+J3446,IF(U:U="口行10",0.18/N3446+J3446,IF(U:U="农发1",0.09/N3446+J3446,IF(U:U="农发2",0.09/N3446+J3446,IF(U:U="农发3",0.09/N3446+J3446,IF(U:U="农发5",0.14/N3446+J3446,IF(U:U="农发7",0.19/N3446+J3446,IF(U:U="农发10",0.19/N3446+J3446,IF(U:U="农发20",0.24/N3446+J3446,IF(U:U="国债1",0.05/N3446+J3446,IF(U:U="国债2",0.05/N3446+J3446,IF(U:U="国债3",0.05/N3446+J3446,IF(U:U="国开0",0,IF(U:U="农发0",0,IF(U:U="国债0",0,IF(U:U="口行0",0,0.1/N3446+J3446)))))))))))))))))))))))))</f>
        <v>2.6686015936254979</v>
      </c>
      <c r="Q3446" s="87">
        <v>2.6949999999999998</v>
      </c>
      <c r="R3446" s="88">
        <f t="shared" si="242"/>
        <v>-1.139840637450229</v>
      </c>
      <c r="S3446" s="88">
        <f t="shared" si="243"/>
        <v>-2.639840637450197</v>
      </c>
      <c r="U3446" s="1" t="str">
        <f>IF(I:I="国家开发银行","国开",IF(I:I="中国进出口银行","口行",IF(I:I="中国农业发展银行","农发","国债")))&amp;IF(G:G&lt;1,"0",G3446)</f>
        <v>国开1</v>
      </c>
    </row>
    <row r="3447" spans="1:21" ht="15.95" hidden="1" customHeight="1" x14ac:dyDescent="0.25">
      <c r="A3447" s="123" t="s">
        <v>6975</v>
      </c>
      <c r="B3447" s="35" t="s">
        <v>7232</v>
      </c>
      <c r="C3447" s="35" t="s">
        <v>7233</v>
      </c>
      <c r="D3447" s="39">
        <v>44250</v>
      </c>
      <c r="E3447" s="39">
        <v>44252</v>
      </c>
      <c r="F3447" s="40">
        <v>31.1</v>
      </c>
      <c r="G3447" s="30">
        <v>7</v>
      </c>
      <c r="H3447" s="29" t="s">
        <v>12</v>
      </c>
      <c r="I3447" s="29" t="s">
        <v>15</v>
      </c>
      <c r="J3447" s="30">
        <v>3.5032000000000001</v>
      </c>
      <c r="K3447" s="30">
        <v>7.93</v>
      </c>
      <c r="L3447" s="30">
        <v>0</v>
      </c>
      <c r="M3447" s="30">
        <v>1.23</v>
      </c>
      <c r="N3447" s="84">
        <f>[1]!b_anal_modidura_cnbd(A3447,D3447-1,1)</f>
        <v>6.0049999999999999</v>
      </c>
      <c r="O3447" s="85">
        <f>[1]!b_anal_yield_cnbd(A3447,D3447-1,1)</f>
        <v>3.5625</v>
      </c>
      <c r="P3447" s="86">
        <f>IF(U:U="国开1",0.09/N3447+J3447,IF(U:U="国开3",0.14/N3447+J3447,IF(U:U="国开5",0.24/N3447+J3447,IF(U:U="国开7",0.24/N3447+J3447,IF(U:U="国开10",0.29/N3447+J3447,IF(U:U="口行1",0.08/N3447+J3447,IF(U:U="口行2",0.08/N3447+J3447,IF(U:U="口行3",0.08/N3447+J3447,IF(U:U="口行5",0.13/N3447+J3447,IF(U:U="口行7",0.13/N3447+J3447,IF(U:U="口行10",0.18/N3447+J3447,IF(U:U="农发1",0.09/N3447+J3447,IF(U:U="农发2",0.09/N3447+J3447,IF(U:U="农发3",0.09/N3447+J3447,IF(U:U="农发5",0.14/N3447+J3447,IF(U:U="农发7",0.19/N3447+J3447,IF(U:U="农发10",0.19/N3447+J3447,IF(U:U="农发20",0.24/N3447+J3447,IF(U:U="国债1",0.05/N3447+J3447,IF(U:U="国债2",0.05/N3447+J3447,IF(U:U="国债3",0.05/N3447+J3447,IF(U:U="国开0",0,IF(U:U="农发0",0,IF(U:U="国债0",0,IF(U:U="口行0",0,0.1/N3447+J3447)))))))))))))))))))))))))</f>
        <v>3.5431666944213158</v>
      </c>
      <c r="Q3447" s="87">
        <v>3.5625</v>
      </c>
      <c r="R3447" s="88">
        <f t="shared" si="242"/>
        <v>-1.9333305578684179</v>
      </c>
      <c r="S3447" s="88">
        <f t="shared" si="243"/>
        <v>-1.9333305578684179</v>
      </c>
      <c r="U3447" s="1" t="str">
        <f>IF(I:I="国家开发银行","国开",IF(I:I="中国进出口银行","口行",IF(I:I="中国农业发展银行","农发","国债")))&amp;IF(G:G&lt;1,"0",G3447)</f>
        <v>国开7</v>
      </c>
    </row>
    <row r="3448" spans="1:21" ht="15.95" hidden="1" customHeight="1" x14ac:dyDescent="0.25">
      <c r="A3448" s="123" t="s">
        <v>6433</v>
      </c>
      <c r="B3448" s="35" t="s">
        <v>7234</v>
      </c>
      <c r="C3448" s="35" t="s">
        <v>7235</v>
      </c>
      <c r="D3448" s="39">
        <v>44250</v>
      </c>
      <c r="E3448" s="39">
        <v>44252</v>
      </c>
      <c r="F3448" s="40">
        <v>50</v>
      </c>
      <c r="G3448" s="30">
        <v>2</v>
      </c>
      <c r="H3448" s="29" t="s">
        <v>12</v>
      </c>
      <c r="I3448" s="29" t="s">
        <v>41</v>
      </c>
      <c r="J3448" s="30">
        <v>3.0198999999999998</v>
      </c>
      <c r="K3448" s="30">
        <v>4.24</v>
      </c>
      <c r="L3448" s="30">
        <v>0</v>
      </c>
      <c r="M3448" s="30">
        <v>3.38</v>
      </c>
      <c r="N3448" s="84">
        <f>[1]!b_anal_modidura_cnbd(A3448,D3448-1,1)</f>
        <v>1.4709000000000001</v>
      </c>
      <c r="O3448" s="85">
        <f>[1]!b_anal_yield_cnbd(A3448,D3448-1,1)</f>
        <v>3.1</v>
      </c>
      <c r="P3448" s="86">
        <f>IF(U:U="国开1",0.09/N3448+J3448,IF(U:U="国开3",0.14/N3448+J3448,IF(U:U="国开5",0.24/N3448+J3448,IF(U:U="国开7",0.24/N3448+J3448,IF(U:U="国开10",0.29/N3448+J3448,IF(U:U="口行1",0.08/N3448+J3448,IF(U:U="口行2",0.08/N3448+J3448,IF(U:U="口行3",0.08/N3448+J3448,IF(U:U="口行5",0.13/N3448+J3448,IF(U:U="口行7",0.13/N3448+J3448,IF(U:U="口行10",0.18/N3448+J3448,IF(U:U="农发1",0.09/N3448+J3448,IF(U:U="农发2",0.09/N3448+J3448,IF(U:U="农发3",0.09/N3448+J3448,IF(U:U="农发5",0.14/N3448+J3448,IF(U:U="农发7",0.19/N3448+J3448,IF(U:U="农发10",0.19/N3448+J3448,IF(U:U="农发20",0.24/N3448+J3448,IF(U:U="国债1",0.05/N3448+J3448,IF(U:U="国债2",0.05/N3448+J3448,IF(U:U="国债3",0.05/N3448+J3448,IF(U:U="国开0",0,IF(U:U="农发0",0,IF(U:U="国债0",0,IF(U:U="口行0",0,0.1/N3448+J3448)))))))))))))))))))))))))</f>
        <v>3.0810870283499896</v>
      </c>
      <c r="Q3448" s="87">
        <v>3.0924999999999998</v>
      </c>
      <c r="R3448" s="88">
        <f t="shared" si="242"/>
        <v>-1.8912971650010491</v>
      </c>
      <c r="S3448" s="88">
        <f t="shared" si="243"/>
        <v>-1.1412971650010206</v>
      </c>
      <c r="U3448" s="1" t="str">
        <f>IF(I:I="国家开发银行","国开",IF(I:I="中国进出口银行","口行",IF(I:I="中国农业发展银行","农发","国债")))&amp;IF(G:G&lt;1,"0",G3448)</f>
        <v>农发2</v>
      </c>
    </row>
    <row r="3449" spans="1:21" ht="15.95" hidden="1" customHeight="1" x14ac:dyDescent="0.25">
      <c r="A3449" s="123" t="s">
        <v>7167</v>
      </c>
      <c r="B3449" s="35" t="s">
        <v>7236</v>
      </c>
      <c r="C3449" s="35" t="s">
        <v>7237</v>
      </c>
      <c r="D3449" s="39">
        <v>44250</v>
      </c>
      <c r="E3449" s="39">
        <v>44252</v>
      </c>
      <c r="F3449" s="40">
        <v>50</v>
      </c>
      <c r="G3449" s="30">
        <v>7</v>
      </c>
      <c r="H3449" s="29" t="s">
        <v>12</v>
      </c>
      <c r="I3449" s="29" t="s">
        <v>41</v>
      </c>
      <c r="J3449" s="30">
        <v>3.5356000000000001</v>
      </c>
      <c r="K3449" s="30">
        <v>2.56</v>
      </c>
      <c r="L3449" s="30">
        <v>0</v>
      </c>
      <c r="M3449" s="30">
        <v>3.25</v>
      </c>
      <c r="N3449" s="84">
        <f>[1]!b_anal_modidura_cnbd(A3449,D3449-1,1)</f>
        <v>6.0624000000000002</v>
      </c>
      <c r="O3449" s="85">
        <f>[1]!b_anal_yield_cnbd(A3449,D3449-1,1)</f>
        <v>3.5903</v>
      </c>
      <c r="P3449" s="86">
        <f>IF(U:U="国开1",0.09/N3449+J3449,IF(U:U="国开3",0.14/N3449+J3449,IF(U:U="国开5",0.24/N3449+J3449,IF(U:U="国开7",0.24/N3449+J3449,IF(U:U="国开10",0.29/N3449+J3449,IF(U:U="口行1",0.08/N3449+J3449,IF(U:U="口行2",0.08/N3449+J3449,IF(U:U="口行3",0.08/N3449+J3449,IF(U:U="口行5",0.13/N3449+J3449,IF(U:U="口行7",0.13/N3449+J3449,IF(U:U="口行10",0.18/N3449+J3449,IF(U:U="农发1",0.09/N3449+J3449,IF(U:U="农发2",0.09/N3449+J3449,IF(U:U="农发3",0.09/N3449+J3449,IF(U:U="农发5",0.14/N3449+J3449,IF(U:U="农发7",0.19/N3449+J3449,IF(U:U="农发10",0.19/N3449+J3449,IF(U:U="农发20",0.24/N3449+J3449,IF(U:U="国债1",0.05/N3449+J3449,IF(U:U="国债2",0.05/N3449+J3449,IF(U:U="国债3",0.05/N3449+J3449,IF(U:U="国开0",0,IF(U:U="农发0",0,IF(U:U="国债0",0,IF(U:U="口行0",0,0.1/N3449+J3449)))))))))))))))))))))))))</f>
        <v>3.5669407231459487</v>
      </c>
      <c r="Q3449" s="87">
        <v>3.585</v>
      </c>
      <c r="R3449" s="88">
        <f t="shared" si="242"/>
        <v>-2.335927685405137</v>
      </c>
      <c r="S3449" s="88">
        <f t="shared" si="243"/>
        <v>-1.8059276854051287</v>
      </c>
      <c r="U3449" s="1" t="str">
        <f>IF(I:I="国家开发银行","国开",IF(I:I="中国进出口银行","口行",IF(I:I="中国农业发展银行","农发","国债")))&amp;IF(G:G&lt;1,"0",G3449)</f>
        <v>农发7</v>
      </c>
    </row>
    <row r="3450" spans="1:21" ht="15.95" hidden="1" customHeight="1" x14ac:dyDescent="0.25">
      <c r="A3450" s="123" t="s">
        <v>6910</v>
      </c>
      <c r="B3450" s="35" t="s">
        <v>7238</v>
      </c>
      <c r="C3450" s="35" t="s">
        <v>7239</v>
      </c>
      <c r="D3450" s="39">
        <v>44251</v>
      </c>
      <c r="E3450" s="39">
        <v>44252</v>
      </c>
      <c r="F3450" s="40">
        <v>450</v>
      </c>
      <c r="G3450" s="30">
        <v>2</v>
      </c>
      <c r="H3450" s="29" t="s">
        <v>12</v>
      </c>
      <c r="I3450" s="29" t="s">
        <v>31</v>
      </c>
      <c r="J3450" s="30">
        <v>2.6657999999999999</v>
      </c>
      <c r="K3450" s="30">
        <v>2.94</v>
      </c>
      <c r="L3450" s="30">
        <v>2.6989000000000001</v>
      </c>
      <c r="M3450" s="30">
        <v>3.21</v>
      </c>
      <c r="N3450" s="84">
        <f>[1]!b_anal_modidura_cnbd(A3450,D3450-1,1)</f>
        <v>1.7189000000000001</v>
      </c>
      <c r="O3450" s="85">
        <f>[1]!b_anal_yield_cnbd(A3450,D3450-1,1)</f>
        <v>2.7475000000000001</v>
      </c>
      <c r="P3450" s="86">
        <v>2.7222</v>
      </c>
      <c r="Q3450" s="87">
        <v>2.7050000000000001</v>
      </c>
      <c r="R3450" s="88">
        <f t="shared" ref="R3450:R3456" si="244">(P3450-O3450)*100</f>
        <v>-2.53000000000001</v>
      </c>
      <c r="S3450" s="88">
        <f t="shared" ref="S3450:S3456" si="245">(P3450-Q3450)*100</f>
        <v>1.7199999999999882</v>
      </c>
      <c r="U3450" s="1" t="str">
        <f>IF(I:I="国家开发银行","国开",IF(I:I="中国进出口银行","口行",IF(I:I="中国农业发展银行","农发","国债")))&amp;IF(G:G&lt;1,"0",G3450)</f>
        <v>国债2</v>
      </c>
    </row>
    <row r="3451" spans="1:21" ht="15.95" hidden="1" customHeight="1" x14ac:dyDescent="0.25">
      <c r="A3451" s="123" t="s">
        <v>6653</v>
      </c>
      <c r="B3451" s="35" t="s">
        <v>7240</v>
      </c>
      <c r="C3451" s="35" t="s">
        <v>7241</v>
      </c>
      <c r="D3451" s="39">
        <v>44251</v>
      </c>
      <c r="E3451" s="39">
        <v>44252</v>
      </c>
      <c r="F3451" s="40">
        <v>450</v>
      </c>
      <c r="G3451" s="30">
        <v>5</v>
      </c>
      <c r="H3451" s="29" t="s">
        <v>12</v>
      </c>
      <c r="I3451" s="29" t="s">
        <v>31</v>
      </c>
      <c r="J3451" s="30">
        <v>2.9681000000000002</v>
      </c>
      <c r="K3451" s="30">
        <v>3.14</v>
      </c>
      <c r="L3451" s="30">
        <v>2.9971999999999999</v>
      </c>
      <c r="M3451" s="30">
        <v>1.24</v>
      </c>
      <c r="N3451" s="84">
        <f>[1]!b_anal_modidura_cnbd(A3451,D3451-1,1)</f>
        <v>4.2458999999999998</v>
      </c>
      <c r="O3451" s="85">
        <f>[1]!b_anal_yield_cnbd(A3451,D3451-1,1)</f>
        <v>3.05</v>
      </c>
      <c r="P3451" s="86">
        <v>3.016</v>
      </c>
      <c r="Q3451" s="87">
        <v>3.0125000000000002</v>
      </c>
      <c r="R3451" s="88">
        <f t="shared" si="244"/>
        <v>-3.3999999999999808</v>
      </c>
      <c r="S3451" s="88">
        <f t="shared" si="245"/>
        <v>0.34999999999998366</v>
      </c>
      <c r="U3451" s="1" t="str">
        <f>IF(I:I="国家开发银行","国开",IF(I:I="中国进出口银行","口行",IF(I:I="中国农业发展银行","农发","国债")))&amp;IF(G:G&lt;1,"0",G3451)</f>
        <v>国债5</v>
      </c>
    </row>
    <row r="3452" spans="1:21" ht="15.95" hidden="1" customHeight="1" x14ac:dyDescent="0.25">
      <c r="A3452" s="123" t="s">
        <v>6823</v>
      </c>
      <c r="B3452" s="35" t="s">
        <v>7242</v>
      </c>
      <c r="C3452" s="35" t="s">
        <v>7243</v>
      </c>
      <c r="D3452" s="39">
        <v>44251</v>
      </c>
      <c r="E3452" s="39">
        <v>44252</v>
      </c>
      <c r="F3452" s="40">
        <v>430</v>
      </c>
      <c r="G3452" s="30">
        <v>10</v>
      </c>
      <c r="H3452" s="29" t="s">
        <v>12</v>
      </c>
      <c r="I3452" s="29" t="s">
        <v>31</v>
      </c>
      <c r="J3452" s="30">
        <v>3.2105000000000001</v>
      </c>
      <c r="K3452" s="30">
        <v>3.81</v>
      </c>
      <c r="L3452" s="30">
        <v>3.2389000000000001</v>
      </c>
      <c r="M3452" s="30">
        <v>2.84</v>
      </c>
      <c r="N3452" s="84">
        <f>[1]!b_anal_modidura_cnbd(A3452,D3452-1,1)</f>
        <v>8.2128999999999994</v>
      </c>
      <c r="O3452" s="85">
        <f>[1]!b_anal_yield_cnbd(A3452,D3452-1,1)</f>
        <v>3.26</v>
      </c>
      <c r="P3452" s="86">
        <v>3.2486000000000002</v>
      </c>
      <c r="Q3452" s="87">
        <v>3.2425000000000002</v>
      </c>
      <c r="R3452" s="88">
        <f t="shared" si="244"/>
        <v>-1.1399999999999633</v>
      </c>
      <c r="S3452" s="88">
        <f t="shared" si="245"/>
        <v>0.60999999999999943</v>
      </c>
      <c r="U3452" s="1" t="str">
        <f>IF(I:I="国家开发银行","国开",IF(I:I="中国进出口银行","口行",IF(I:I="中国农业发展银行","农发","国债")))&amp;IF(G:G&lt;1,"0",G3452)</f>
        <v>国债10</v>
      </c>
    </row>
    <row r="3453" spans="1:21" ht="15.95" hidden="1" customHeight="1" x14ac:dyDescent="0.25">
      <c r="A3453" s="123" t="s">
        <v>7175</v>
      </c>
      <c r="B3453" s="35" t="s">
        <v>7244</v>
      </c>
      <c r="C3453" s="35" t="s">
        <v>7245</v>
      </c>
      <c r="D3453" s="39">
        <v>44251</v>
      </c>
      <c r="E3453" s="39">
        <v>44256</v>
      </c>
      <c r="F3453" s="40">
        <v>60</v>
      </c>
      <c r="G3453" s="30">
        <v>1</v>
      </c>
      <c r="H3453" s="29" t="s">
        <v>266</v>
      </c>
      <c r="I3453" s="29" t="s">
        <v>41</v>
      </c>
      <c r="J3453" s="30">
        <v>2.5558999999999998</v>
      </c>
      <c r="K3453" s="30">
        <v>3.38</v>
      </c>
      <c r="L3453" s="30">
        <v>0</v>
      </c>
      <c r="M3453" s="30">
        <v>12.54</v>
      </c>
      <c r="N3453" s="84">
        <f>[1]!b_anal_modidura_cnbd(A3453,D3453-1,1)</f>
        <v>0.93210000000000004</v>
      </c>
      <c r="O3453" s="85">
        <f>[1]!b_anal_yield_cnbd(A3453,D3453-1,1)</f>
        <v>2.6949999999999998</v>
      </c>
      <c r="P3453" s="86">
        <f>IF(U:U="国开1",0.09/N3453+J3453,IF(U:U="国开3",0.14/N3453+J3453,IF(U:U="国开5",0.24/N3453+J3453,IF(U:U="国开7",0.24/N3453+J3453,IF(U:U="国开10",0.29/N3453+J3453,IF(U:U="口行1",0.08/N3453+J3453,IF(U:U="口行2",0.08/N3453+J3453,IF(U:U="口行3",0.08/N3453+J3453,IF(U:U="口行5",0.13/N3453+J3453,IF(U:U="口行7",0.13/N3453+J3453,IF(U:U="口行10",0.18/N3453+J3453,IF(U:U="农发1",0.09/N3453+J3453,IF(U:U="农发2",0.09/N3453+J3453,IF(U:U="农发3",0.09/N3453+J3453,IF(U:U="农发5",0.14/N3453+J3453,IF(U:U="农发7",0.19/N3453+J3453,IF(U:U="农发10",0.19/N3453+J3453,IF(U:U="农发20",0.24/N3453+J3453,IF(U:U="国债1",0.05/N3453+J3453,IF(U:U="国债2",0.05/N3453+J3453,IF(U:U="国债3",0.05/N3453+J3453,IF(U:U="国开0",0,IF(U:U="农发0",0,IF(U:U="国债0",0,IF(U:U="口行0",0,0.1/N3453+J3453)))))))))))))))))))))))))</f>
        <v>2.6524561635017698</v>
      </c>
      <c r="Q3453" s="87">
        <v>2.69</v>
      </c>
      <c r="R3453" s="88">
        <f t="shared" si="244"/>
        <v>-4.2543836498230014</v>
      </c>
      <c r="S3453" s="88">
        <f t="shared" si="245"/>
        <v>-3.7543836498230121</v>
      </c>
      <c r="U3453" s="1" t="str">
        <f>IF(I:I="国家开发银行","国开",IF(I:I="中国进出口银行","口行",IF(I:I="中国农业发展银行","农发","国债")))&amp;IF(G:G&lt;1,"0",G3453)</f>
        <v>农发1</v>
      </c>
    </row>
    <row r="3454" spans="1:21" ht="15.95" hidden="1" customHeight="1" x14ac:dyDescent="0.25">
      <c r="A3454" s="123" t="s">
        <v>5653</v>
      </c>
      <c r="B3454" s="35" t="s">
        <v>7246</v>
      </c>
      <c r="C3454" s="35" t="s">
        <v>7247</v>
      </c>
      <c r="D3454" s="39">
        <v>44251</v>
      </c>
      <c r="E3454" s="39">
        <v>44256</v>
      </c>
      <c r="F3454" s="40">
        <v>40</v>
      </c>
      <c r="G3454" s="30">
        <v>7</v>
      </c>
      <c r="H3454" s="29" t="s">
        <v>12</v>
      </c>
      <c r="I3454" s="29" t="s">
        <v>41</v>
      </c>
      <c r="J3454" s="30">
        <v>3.3934000000000002</v>
      </c>
      <c r="K3454" s="30">
        <v>3.53</v>
      </c>
      <c r="L3454" s="30">
        <v>0</v>
      </c>
      <c r="M3454" s="30">
        <v>1.21</v>
      </c>
      <c r="N3454" s="84">
        <f>[1]!b_anal_modidura_cnbd(A3454,D3454-1,1)</f>
        <v>4.7365000000000004</v>
      </c>
      <c r="O3454" s="85">
        <f>[1]!b_anal_yield_cnbd(A3454,D3454-1,1)</f>
        <v>3.4716999999999998</v>
      </c>
      <c r="P3454" s="86">
        <f>IF(U:U="国开1",0.09/N3454+J3454,IF(U:U="国开3",0.14/N3454+J3454,IF(U:U="国开5",0.24/N3454+J3454,IF(U:U="国开7",0.24/N3454+J3454,IF(U:U="国开10",0.29/N3454+J3454,IF(U:U="口行1",0.08/N3454+J3454,IF(U:U="口行2",0.08/N3454+J3454,IF(U:U="口行3",0.08/N3454+J3454,IF(U:U="口行5",0.13/N3454+J3454,IF(U:U="口行7",0.13/N3454+J3454,IF(U:U="口行10",0.18/N3454+J3454,IF(U:U="农发1",0.09/N3454+J3454,IF(U:U="农发2",0.09/N3454+J3454,IF(U:U="农发3",0.09/N3454+J3454,IF(U:U="农发5",0.14/N3454+J3454,IF(U:U="农发7",0.19/N3454+J3454,IF(U:U="农发10",0.19/N3454+J3454,IF(U:U="农发20",0.24/N3454+J3454,IF(U:U="国债1",0.05/N3454+J3454,IF(U:U="国债2",0.05/N3454+J3454,IF(U:U="国债3",0.05/N3454+J3454,IF(U:U="国开0",0,IF(U:U="农发0",0,IF(U:U="国债0",0,IF(U:U="口行0",0,0.1/N3454+J3454)))))))))))))))))))))))))</f>
        <v>3.4335140082339284</v>
      </c>
      <c r="Q3454" s="87">
        <v>3.45</v>
      </c>
      <c r="R3454" s="88">
        <f t="shared" si="244"/>
        <v>-3.8185991766071403</v>
      </c>
      <c r="S3454" s="88">
        <f t="shared" si="245"/>
        <v>-1.6485991766071795</v>
      </c>
      <c r="U3454" s="1" t="str">
        <f>IF(I:I="国家开发银行","国开",IF(I:I="中国进出口银行","口行",IF(I:I="中国农业发展银行","农发","国债")))&amp;IF(G:G&lt;1,"0",G3454)</f>
        <v>农发7</v>
      </c>
    </row>
    <row r="3455" spans="1:21" ht="15.95" hidden="1" customHeight="1" x14ac:dyDescent="0.25">
      <c r="A3455" s="123" t="s">
        <v>6657</v>
      </c>
      <c r="B3455" s="35" t="s">
        <v>7248</v>
      </c>
      <c r="C3455" s="35" t="s">
        <v>7249</v>
      </c>
      <c r="D3455" s="39">
        <v>44251</v>
      </c>
      <c r="E3455" s="39">
        <v>44256</v>
      </c>
      <c r="F3455" s="40">
        <v>100</v>
      </c>
      <c r="G3455" s="30">
        <v>10</v>
      </c>
      <c r="H3455" s="29" t="s">
        <v>12</v>
      </c>
      <c r="I3455" s="29" t="s">
        <v>41</v>
      </c>
      <c r="J3455" s="30">
        <v>3.7040000000000002</v>
      </c>
      <c r="K3455" s="30">
        <v>3.12</v>
      </c>
      <c r="L3455" s="30">
        <v>0</v>
      </c>
      <c r="M3455" s="30">
        <v>1.1399999999999999</v>
      </c>
      <c r="N3455" s="84">
        <f>[1]!b_anal_modidura_cnbd(A3455,D3455-1,1)</f>
        <v>7.8853999999999997</v>
      </c>
      <c r="O3455" s="85">
        <f>[1]!b_anal_yield_cnbd(A3455,D3455-1,1)</f>
        <v>3.75</v>
      </c>
      <c r="P3455" s="86">
        <f>IF(U:U="国开1",0.09/N3455+J3455,IF(U:U="国开3",0.14/N3455+J3455,IF(U:U="国开5",0.24/N3455+J3455,IF(U:U="国开7",0.24/N3455+J3455,IF(U:U="国开10",0.29/N3455+J3455,IF(U:U="口行1",0.08/N3455+J3455,IF(U:U="口行2",0.08/N3455+J3455,IF(U:U="口行3",0.08/N3455+J3455,IF(U:U="口行5",0.13/N3455+J3455,IF(U:U="口行7",0.13/N3455+J3455,IF(U:U="口行10",0.18/N3455+J3455,IF(U:U="农发1",0.09/N3455+J3455,IF(U:U="农发2",0.09/N3455+J3455,IF(U:U="农发3",0.09/N3455+J3455,IF(U:U="农发5",0.14/N3455+J3455,IF(U:U="农发7",0.19/N3455+J3455,IF(U:U="农发10",0.19/N3455+J3455,IF(U:U="农发20",0.24/N3455+J3455,IF(U:U="国债1",0.05/N3455+J3455,IF(U:U="国债2",0.05/N3455+J3455,IF(U:U="国债3",0.05/N3455+J3455,IF(U:U="国开0",0,IF(U:U="农发0",0,IF(U:U="国债0",0,IF(U:U="口行0",0,0.1/N3455+J3455)))))))))))))))))))))))))</f>
        <v>3.7280951632130268</v>
      </c>
      <c r="Q3455" s="87">
        <v>3.7374999999999998</v>
      </c>
      <c r="R3455" s="88">
        <f t="shared" si="244"/>
        <v>-2.1904836786973192</v>
      </c>
      <c r="S3455" s="88">
        <f t="shared" si="245"/>
        <v>-0.94048367869730143</v>
      </c>
      <c r="U3455" s="1" t="str">
        <f>IF(I:I="国家开发银行","国开",IF(I:I="中国进出口银行","口行",IF(I:I="中国农业发展银行","农发","国债")))&amp;IF(G:G&lt;1,"0",G3455)</f>
        <v>农发10</v>
      </c>
    </row>
    <row r="3456" spans="1:21" ht="15.95" hidden="1" customHeight="1" x14ac:dyDescent="0.25">
      <c r="A3456" s="123" t="s">
        <v>6753</v>
      </c>
      <c r="B3456" s="35" t="s">
        <v>7250</v>
      </c>
      <c r="C3456" s="35" t="s">
        <v>7251</v>
      </c>
      <c r="D3456" s="39">
        <v>44251</v>
      </c>
      <c r="E3456" s="39">
        <v>44256</v>
      </c>
      <c r="F3456" s="40">
        <v>30</v>
      </c>
      <c r="G3456" s="30">
        <v>10</v>
      </c>
      <c r="H3456" s="29" t="s">
        <v>12</v>
      </c>
      <c r="I3456" s="29" t="s">
        <v>41</v>
      </c>
      <c r="J3456" s="30">
        <v>3.3912</v>
      </c>
      <c r="K3456" s="30">
        <v>5.01</v>
      </c>
      <c r="L3456" s="30">
        <v>0</v>
      </c>
      <c r="M3456" s="30">
        <v>1.55</v>
      </c>
      <c r="N3456" s="84">
        <f>[1]!b_anal_modidura_cnbd(A3456,D3456-1,1)</f>
        <v>4.5084</v>
      </c>
      <c r="O3456" s="85">
        <f>[1]!b_anal_yield_cnbd(A3456,D3456-1,1)</f>
        <v>3.48</v>
      </c>
      <c r="P3456" s="86">
        <f>IF(U:U="国开1",0.09/N3456+J3456,IF(U:U="国开3",0.14/N3456+J3456,IF(U:U="国开5",0.24/N3456+J3456,IF(U:U="国开7",0.24/N3456+J3456,IF(U:U="国开10",0.29/N3456+J3456,IF(U:U="口行1",0.08/N3456+J3456,IF(U:U="口行2",0.08/N3456+J3456,IF(U:U="口行3",0.08/N3456+J3456,IF(U:U="口行5",0.13/N3456+J3456,IF(U:U="口行7",0.13/N3456+J3456,IF(U:U="口行10",0.18/N3456+J3456,IF(U:U="农发1",0.09/N3456+J3456,IF(U:U="农发2",0.09/N3456+J3456,IF(U:U="农发3",0.09/N3456+J3456,IF(U:U="农发5",0.14/N3456+J3456,IF(U:U="农发7",0.19/N3456+J3456,IF(U:U="农发10",0.19/N3456+J3456,IF(U:U="农发20",0.24/N3456+J3456,IF(U:U="国债1",0.05/N3456+J3456,IF(U:U="国债2",0.05/N3456+J3456,IF(U:U="国债3",0.05/N3456+J3456,IF(U:U="国开0",0,IF(U:U="农发0",0,IF(U:U="国债0",0,IF(U:U="口行0",0,0.1/N3456+J3456)))))))))))))))))))))))))</f>
        <v>3.4333435542542809</v>
      </c>
      <c r="Q3456" s="87">
        <v>3.42</v>
      </c>
      <c r="R3456" s="88">
        <f t="shared" si="244"/>
        <v>-4.6656445745719033</v>
      </c>
      <c r="S3456" s="88">
        <f t="shared" si="245"/>
        <v>1.334355425428102</v>
      </c>
      <c r="U3456" s="1" t="str">
        <f>IF(I:I="国家开发银行","国开",IF(I:I="中国进出口银行","口行",IF(I:I="中国农业发展银行","农发","国债")))&amp;IF(G:G&lt;1,"0",G3456)</f>
        <v>农发10</v>
      </c>
    </row>
    <row r="3457" spans="1:21" ht="15.95" hidden="1" customHeight="1" x14ac:dyDescent="0.25">
      <c r="A3457" s="123" t="s">
        <v>7252</v>
      </c>
      <c r="B3457" s="35" t="s">
        <v>7252</v>
      </c>
      <c r="C3457" s="35" t="s">
        <v>7253</v>
      </c>
      <c r="D3457" s="39">
        <v>44252</v>
      </c>
      <c r="E3457" s="39">
        <v>44256</v>
      </c>
      <c r="F3457" s="40">
        <v>40</v>
      </c>
      <c r="G3457" s="30">
        <v>0.25</v>
      </c>
      <c r="H3457" s="29" t="s">
        <v>860</v>
      </c>
      <c r="I3457" s="29" t="s">
        <v>22</v>
      </c>
      <c r="J3457" s="30">
        <v>1.9656</v>
      </c>
      <c r="K3457" s="30">
        <v>5.12</v>
      </c>
      <c r="L3457" s="30">
        <v>0</v>
      </c>
      <c r="M3457" s="30">
        <v>1.1399999999999999</v>
      </c>
      <c r="N3457" s="84">
        <v>0.2137</v>
      </c>
      <c r="O3457" s="85">
        <v>2.1328999999999998</v>
      </c>
      <c r="P3457" s="86">
        <v>1.9656</v>
      </c>
      <c r="Q3457" s="87">
        <v>2.16</v>
      </c>
      <c r="R3457" s="88">
        <f t="shared" ref="R3457:R3463" si="246">(P3457-O3457)*100</f>
        <v>-16.729999999999979</v>
      </c>
      <c r="S3457" s="88">
        <f t="shared" ref="S3457:S3463" si="247">(P3457-Q3457)*100</f>
        <v>-19.440000000000012</v>
      </c>
      <c r="U3457" s="1" t="str">
        <f>IF(I:I="国家开发银行","国开",IF(I:I="中国进出口银行","口行",IF(I:I="中国农业发展银行","农发","国债")))&amp;IF(G:G&lt;1,"0",G3457)</f>
        <v>口行0</v>
      </c>
    </row>
    <row r="3458" spans="1:21" ht="15.95" hidden="1" customHeight="1" x14ac:dyDescent="0.25">
      <c r="A3458" s="123" t="s">
        <v>6398</v>
      </c>
      <c r="B3458" s="35" t="s">
        <v>7254</v>
      </c>
      <c r="C3458" s="35" t="s">
        <v>7255</v>
      </c>
      <c r="D3458" s="39">
        <v>44252</v>
      </c>
      <c r="E3458" s="39">
        <v>44253</v>
      </c>
      <c r="F3458" s="40">
        <v>60</v>
      </c>
      <c r="G3458" s="30">
        <v>3</v>
      </c>
      <c r="H3458" s="29" t="s">
        <v>12</v>
      </c>
      <c r="I3458" s="29" t="s">
        <v>22</v>
      </c>
      <c r="J3458" s="30">
        <v>3.1633</v>
      </c>
      <c r="K3458" s="30">
        <v>3.59</v>
      </c>
      <c r="L3458" s="30">
        <v>0</v>
      </c>
      <c r="M3458" s="30">
        <v>1</v>
      </c>
      <c r="N3458" s="84">
        <f>[1]!b_anal_modidura_cnbd(A3458,D3458-1,1)</f>
        <v>2.355</v>
      </c>
      <c r="O3458" s="85">
        <f>[1]!b_anal_yield_cnbd(A3458,D3458-1,1)</f>
        <v>3.2</v>
      </c>
      <c r="P3458" s="86">
        <f>IF(U:U="国开1",0.09/N3458+J3458,IF(U:U="国开3",0.14/N3458+J3458,IF(U:U="国开5",0.24/N3458+J3458,IF(U:U="国开7",0.24/N3458+J3458,IF(U:U="国开10",0.29/N3458+J3458,IF(U:U="口行1",0.08/N3458+J3458,IF(U:U="口行2",0.08/N3458+J3458,IF(U:U="口行3",0.08/N3458+J3458,IF(U:U="口行5",0.13/N3458+J3458,IF(U:U="口行7",0.13/N3458+J3458,IF(U:U="口行10",0.18/N3458+J3458,IF(U:U="农发1",0.09/N3458+J3458,IF(U:U="农发2",0.09/N3458+J3458,IF(U:U="农发3",0.09/N3458+J3458,IF(U:U="农发5",0.14/N3458+J3458,IF(U:U="农发7",0.19/N3458+J3458,IF(U:U="农发10",0.19/N3458+J3458,IF(U:U="农发20",0.24/N3458+J3458,IF(U:U="国债1",0.05/N3458+J3458,IF(U:U="国债2",0.05/N3458+J3458,IF(U:U="国债3",0.05/N3458+J3458,IF(U:U="国开0",0,IF(U:U="农发0",0,IF(U:U="国债0",0,IF(U:U="口行0",0,0.1/N3458+J3458)))))))))))))))))))))))))</f>
        <v>3.1972702760084926</v>
      </c>
      <c r="Q3458" s="87">
        <v>3.21</v>
      </c>
      <c r="R3458" s="88">
        <f t="shared" si="246"/>
        <v>-0.27297239915076155</v>
      </c>
      <c r="S3458" s="88">
        <f t="shared" si="247"/>
        <v>-1.2729723991507402</v>
      </c>
      <c r="U3458" s="1" t="str">
        <f>IF(I:I="国家开发银行","国开",IF(I:I="中国进出口银行","口行",IF(I:I="中国农业发展银行","农发","国债")))&amp;IF(G:G&lt;1,"0",G3458)</f>
        <v>口行3</v>
      </c>
    </row>
    <row r="3459" spans="1:21" ht="15.95" hidden="1" customHeight="1" x14ac:dyDescent="0.25">
      <c r="A3459" s="123" t="s">
        <v>6661</v>
      </c>
      <c r="B3459" s="35" t="s">
        <v>7256</v>
      </c>
      <c r="C3459" s="35" t="s">
        <v>7257</v>
      </c>
      <c r="D3459" s="39">
        <v>44252</v>
      </c>
      <c r="E3459" s="39">
        <v>44253</v>
      </c>
      <c r="F3459" s="40">
        <v>60</v>
      </c>
      <c r="G3459" s="30">
        <v>5</v>
      </c>
      <c r="H3459" s="29" t="s">
        <v>12</v>
      </c>
      <c r="I3459" s="29" t="s">
        <v>22</v>
      </c>
      <c r="J3459" s="30">
        <v>3.3972000000000002</v>
      </c>
      <c r="K3459" s="30">
        <v>3.13</v>
      </c>
      <c r="L3459" s="30">
        <v>0</v>
      </c>
      <c r="M3459" s="30">
        <v>1</v>
      </c>
      <c r="N3459" s="84">
        <f>[1]!b_anal_modidura_cnbd(A3459,D3459-1,1)</f>
        <v>4.1965000000000003</v>
      </c>
      <c r="O3459" s="85">
        <f>[1]!b_anal_yield_cnbd(A3459,D3459-1,1)</f>
        <v>3.41</v>
      </c>
      <c r="P3459" s="86">
        <f>IF(U:U="国开1",0.09/N3459+J3459,IF(U:U="国开3",0.14/N3459+J3459,IF(U:U="国开5",0.24/N3459+J3459,IF(U:U="国开7",0.24/N3459+J3459,IF(U:U="国开10",0.29/N3459+J3459,IF(U:U="口行1",0.08/N3459+J3459,IF(U:U="口行2",0.08/N3459+J3459,IF(U:U="口行3",0.08/N3459+J3459,IF(U:U="口行5",0.13/N3459+J3459,IF(U:U="口行7",0.13/N3459+J3459,IF(U:U="口行10",0.18/N3459+J3459,IF(U:U="农发1",0.09/N3459+J3459,IF(U:U="农发2",0.09/N3459+J3459,IF(U:U="农发3",0.09/N3459+J3459,IF(U:U="农发5",0.14/N3459+J3459,IF(U:U="农发7",0.19/N3459+J3459,IF(U:U="农发10",0.19/N3459+J3459,IF(U:U="农发20",0.24/N3459+J3459,IF(U:U="国债1",0.05/N3459+J3459,IF(U:U="国债2",0.05/N3459+J3459,IF(U:U="国债3",0.05/N3459+J3459,IF(U:U="国开0",0,IF(U:U="农发0",0,IF(U:U="国债0",0,IF(U:U="口行0",0,0.1/N3459+J3459)))))))))))))))))))))))))</f>
        <v>3.4281781961158111</v>
      </c>
      <c r="Q3459" s="87">
        <v>3.4350000000000001</v>
      </c>
      <c r="R3459" s="88">
        <f t="shared" si="246"/>
        <v>1.8178196115810952</v>
      </c>
      <c r="S3459" s="88">
        <f t="shared" si="247"/>
        <v>-0.68218038841889594</v>
      </c>
      <c r="U3459" s="1" t="str">
        <f>IF(I:I="国家开发银行","国开",IF(I:I="中国进出口银行","口行",IF(I:I="中国农业发展银行","农发","国债")))&amp;IF(G:G&lt;1,"0",G3459)</f>
        <v>口行5</v>
      </c>
    </row>
    <row r="3460" spans="1:21" ht="15.95" hidden="1" customHeight="1" x14ac:dyDescent="0.25">
      <c r="A3460" s="123" t="s">
        <v>7005</v>
      </c>
      <c r="B3460" s="35" t="s">
        <v>7258</v>
      </c>
      <c r="C3460" s="35" t="s">
        <v>7259</v>
      </c>
      <c r="D3460" s="39">
        <v>44252</v>
      </c>
      <c r="E3460" s="39">
        <v>44253</v>
      </c>
      <c r="F3460" s="40">
        <v>30</v>
      </c>
      <c r="G3460" s="30">
        <v>10</v>
      </c>
      <c r="H3460" s="29" t="s">
        <v>12</v>
      </c>
      <c r="I3460" s="29" t="s">
        <v>22</v>
      </c>
      <c r="J3460" s="30">
        <v>3.5400999999999998</v>
      </c>
      <c r="K3460" s="30">
        <v>4.9000000000000004</v>
      </c>
      <c r="L3460" s="30">
        <v>0</v>
      </c>
      <c r="M3460" s="30">
        <v>2.63</v>
      </c>
      <c r="N3460" s="84">
        <f>[1]!b_anal_modidura_cnbd(A3460,D3460-1,1)</f>
        <v>5.7419000000000002</v>
      </c>
      <c r="O3460" s="85">
        <f>[1]!b_anal_yield_cnbd(A3460,D3460-1,1)</f>
        <v>3.6</v>
      </c>
      <c r="P3460" s="86">
        <f>IF(U:U="国开1",0.09/N3460+J3460,IF(U:U="国开3",0.14/N3460+J3460,IF(U:U="国开5",0.24/N3460+J3460,IF(U:U="国开7",0.24/N3460+J3460,IF(U:U="国开10",0.29/N3460+J3460,IF(U:U="口行1",0.08/N3460+J3460,IF(U:U="口行2",0.08/N3460+J3460,IF(U:U="口行3",0.08/N3460+J3460,IF(U:U="口行5",0.13/N3460+J3460,IF(U:U="口行7",0.13/N3460+J3460,IF(U:U="口行10",0.18/N3460+J3460,IF(U:U="农发1",0.09/N3460+J3460,IF(U:U="农发2",0.09/N3460+J3460,IF(U:U="农发3",0.09/N3460+J3460,IF(U:U="农发5",0.14/N3460+J3460,IF(U:U="农发7",0.19/N3460+J3460,IF(U:U="农发10",0.19/N3460+J3460,IF(U:U="农发20",0.24/N3460+J3460,IF(U:U="国债1",0.05/N3460+J3460,IF(U:U="国债2",0.05/N3460+J3460,IF(U:U="国债3",0.05/N3460+J3460,IF(U:U="国开0",0,IF(U:U="农发0",0,IF(U:U="国债0",0,IF(U:U="口行0",0,0.1/N3460+J3460)))))))))))))))))))))))))</f>
        <v>3.5714485083334782</v>
      </c>
      <c r="Q3460" s="87">
        <v>3.6</v>
      </c>
      <c r="R3460" s="88">
        <f t="shared" si="246"/>
        <v>-2.8551491666521933</v>
      </c>
      <c r="S3460" s="88">
        <f t="shared" si="247"/>
        <v>-2.8551491666521933</v>
      </c>
      <c r="U3460" s="1" t="str">
        <f>IF(I:I="国家开发银行","国开",IF(I:I="中国进出口银行","口行",IF(I:I="中国农业发展银行","农发","国债")))&amp;IF(G:G&lt;1,"0",G3460)</f>
        <v>口行10</v>
      </c>
    </row>
    <row r="3461" spans="1:21" ht="15.95" hidden="1" customHeight="1" x14ac:dyDescent="0.25">
      <c r="A3461" s="123" t="s">
        <v>6796</v>
      </c>
      <c r="B3461" s="35" t="s">
        <v>7260</v>
      </c>
      <c r="C3461" s="35" t="s">
        <v>7261</v>
      </c>
      <c r="D3461" s="39">
        <v>44252</v>
      </c>
      <c r="E3461" s="39">
        <v>44253</v>
      </c>
      <c r="F3461" s="40">
        <v>60</v>
      </c>
      <c r="G3461" s="30">
        <v>10</v>
      </c>
      <c r="H3461" s="29" t="s">
        <v>12</v>
      </c>
      <c r="I3461" s="29" t="s">
        <v>22</v>
      </c>
      <c r="J3461" s="30">
        <v>3.7302</v>
      </c>
      <c r="K3461" s="30">
        <v>2.7</v>
      </c>
      <c r="L3461" s="30">
        <v>0</v>
      </c>
      <c r="M3461" s="30">
        <v>1</v>
      </c>
      <c r="N3461" s="84">
        <f>[1]!b_anal_modidura_cnbd(A3461,D3461-1,1)</f>
        <v>7.9520999999999997</v>
      </c>
      <c r="O3461" s="85">
        <f>[1]!b_anal_yield_cnbd(A3461,D3461-1,1)</f>
        <v>3.7450000000000001</v>
      </c>
      <c r="P3461" s="86">
        <f>IF(U:U="国开1",0.09/N3461+J3461,IF(U:U="国开3",0.14/N3461+J3461,IF(U:U="国开5",0.24/N3461+J3461,IF(U:U="国开7",0.24/N3461+J3461,IF(U:U="国开10",0.29/N3461+J3461,IF(U:U="口行1",0.08/N3461+J3461,IF(U:U="口行2",0.08/N3461+J3461,IF(U:U="口行3",0.08/N3461+J3461,IF(U:U="口行5",0.13/N3461+J3461,IF(U:U="口行7",0.13/N3461+J3461,IF(U:U="口行10",0.18/N3461+J3461,IF(U:U="农发1",0.09/N3461+J3461,IF(U:U="农发2",0.09/N3461+J3461,IF(U:U="农发3",0.09/N3461+J3461,IF(U:U="农发5",0.14/N3461+J3461,IF(U:U="农发7",0.19/N3461+J3461,IF(U:U="农发10",0.19/N3461+J3461,IF(U:U="农发20",0.24/N3461+J3461,IF(U:U="国债1",0.05/N3461+J3461,IF(U:U="国债2",0.05/N3461+J3461,IF(U:U="国债3",0.05/N3461+J3461,IF(U:U="国开0",0,IF(U:U="农发0",0,IF(U:U="国债0",0,IF(U:U="口行0",0,0.1/N3461+J3461)))))))))))))))))))))))))</f>
        <v>3.752835530237296</v>
      </c>
      <c r="Q3461" s="87">
        <v>3.7549999999999999</v>
      </c>
      <c r="R3461" s="88">
        <f t="shared" si="246"/>
        <v>0.78355302372958846</v>
      </c>
      <c r="S3461" s="88">
        <f t="shared" si="247"/>
        <v>-0.21644697627039022</v>
      </c>
      <c r="U3461" s="1" t="str">
        <f>IF(I:I="国家开发银行","国开",IF(I:I="中国进出口银行","口行",IF(I:I="中国农业发展银行","农发","国债")))&amp;IF(G:G&lt;1,"0",G3461)</f>
        <v>口行10</v>
      </c>
    </row>
    <row r="3462" spans="1:21" ht="15.95" hidden="1" customHeight="1" x14ac:dyDescent="0.25">
      <c r="A3462" s="123" t="s">
        <v>7190</v>
      </c>
      <c r="B3462" s="35" t="s">
        <v>7262</v>
      </c>
      <c r="C3462" s="35" t="s">
        <v>7263</v>
      </c>
      <c r="D3462" s="39">
        <v>44252</v>
      </c>
      <c r="E3462" s="39">
        <v>44256</v>
      </c>
      <c r="F3462" s="40">
        <v>30</v>
      </c>
      <c r="G3462" s="30">
        <v>2</v>
      </c>
      <c r="H3462" s="29" t="s">
        <v>12</v>
      </c>
      <c r="I3462" s="29" t="s">
        <v>15</v>
      </c>
      <c r="J3462" s="30">
        <v>2.9001000000000001</v>
      </c>
      <c r="K3462" s="30">
        <v>10.28</v>
      </c>
      <c r="L3462" s="30">
        <v>0</v>
      </c>
      <c r="M3462" s="30">
        <v>1.05</v>
      </c>
      <c r="N3462" s="84">
        <f>[1]!b_anal_modidura_cnbd(A3462,D3462-1,1)</f>
        <v>1.8615999999999999</v>
      </c>
      <c r="O3462" s="85">
        <f>[1]!b_anal_yield_cnbd(A3462,D3462-1,1)</f>
        <v>3.07</v>
      </c>
      <c r="P3462" s="86">
        <f>IF(U:U="国开1",0.09/N3462+J3462,IF(U:U="国开3",0.14/N3462+J3462,IF(U:U="国开5",0.24/N3462+J3462,IF(U:U="国开7",0.24/N3462+J3462,IF(U:U="国开10",0.29/N3462+J3462,IF(U:U="口行1",0.08/N3462+J3462,IF(U:U="口行2",0.08/N3462+J3462,IF(U:U="口行3",0.08/N3462+J3462,IF(U:U="口行5",0.13/N3462+J3462,IF(U:U="口行7",0.13/N3462+J3462,IF(U:U="口行10",0.18/N3462+J3462,IF(U:U="农发1",0.09/N3462+J3462,IF(U:U="农发2",0.09/N3462+J3462,IF(U:U="农发3",0.09/N3462+J3462,IF(U:U="农发5",0.14/N3462+J3462,IF(U:U="农发7",0.19/N3462+J3462,IF(U:U="农发10",0.19/N3462+J3462,IF(U:U="农发20",0.24/N3462+J3462,IF(U:U="国债1",0.05/N3462+J3462,IF(U:U="国债2",0.05/N3462+J3462,IF(U:U="国债3",0.05/N3462+J3462,IF(U:U="国开0",0,IF(U:U="农发0",0,IF(U:U="国债0",0,IF(U:U="口行0",0,0.1/N3462+J3462)))))))))))))))))))))))))</f>
        <v>2.9538172324881824</v>
      </c>
      <c r="Q3462" s="87">
        <v>3.07</v>
      </c>
      <c r="R3462" s="88">
        <f t="shared" si="246"/>
        <v>-11.618276751181744</v>
      </c>
      <c r="S3462" s="88">
        <f t="shared" si="247"/>
        <v>-11.618276751181744</v>
      </c>
      <c r="U3462" s="1" t="str">
        <f>IF(I:I="国家开发银行","国开",IF(I:I="中国进出口银行","口行",IF(I:I="中国农业发展银行","农发","国债")))&amp;IF(G:G&lt;1,"0",G3462)</f>
        <v>国开2</v>
      </c>
    </row>
    <row r="3463" spans="1:21" ht="15.95" hidden="1" customHeight="1" x14ac:dyDescent="0.25">
      <c r="A3463" s="123" t="s">
        <v>7264</v>
      </c>
      <c r="B3463" s="35" t="s">
        <v>7264</v>
      </c>
      <c r="C3463" s="35" t="s">
        <v>7265</v>
      </c>
      <c r="D3463" s="39">
        <v>44252</v>
      </c>
      <c r="E3463" s="39">
        <v>44256</v>
      </c>
      <c r="F3463" s="40">
        <v>190</v>
      </c>
      <c r="G3463" s="30">
        <v>10</v>
      </c>
      <c r="H3463" s="29" t="s">
        <v>12</v>
      </c>
      <c r="I3463" s="29" t="s">
        <v>15</v>
      </c>
      <c r="J3463" s="30">
        <v>3.66</v>
      </c>
      <c r="K3463" s="30">
        <v>4.43</v>
      </c>
      <c r="L3463" s="30">
        <v>0</v>
      </c>
      <c r="M3463" s="30">
        <v>2.94</v>
      </c>
      <c r="N3463" s="84">
        <v>7.8928000000000003</v>
      </c>
      <c r="O3463" s="85">
        <v>3.7349999999999999</v>
      </c>
      <c r="P3463" s="86">
        <v>3.6966999999999999</v>
      </c>
      <c r="Q3463" s="87">
        <v>3.74</v>
      </c>
      <c r="R3463" s="88">
        <f t="shared" si="246"/>
        <v>-3.83</v>
      </c>
      <c r="S3463" s="88">
        <f t="shared" si="247"/>
        <v>-4.3300000000000338</v>
      </c>
      <c r="U3463" s="1" t="str">
        <f>IF(I:I="国家开发银行","国开",IF(I:I="中国进出口银行","口行",IF(I:I="中国农业发展银行","农发","国债")))&amp;IF(G:G&lt;1,"0",G3463)</f>
        <v>国开10</v>
      </c>
    </row>
    <row r="3464" spans="1:21" ht="15.95" hidden="1" customHeight="1" x14ac:dyDescent="0.25">
      <c r="A3464" s="123" t="s">
        <v>6723</v>
      </c>
      <c r="B3464" s="35" t="s">
        <v>7266</v>
      </c>
      <c r="C3464" s="35" t="s">
        <v>7267</v>
      </c>
      <c r="D3464" s="39">
        <v>44253</v>
      </c>
      <c r="E3464" s="39">
        <v>44256</v>
      </c>
      <c r="F3464" s="40">
        <v>50</v>
      </c>
      <c r="G3464" s="30">
        <v>1</v>
      </c>
      <c r="H3464" s="29" t="s">
        <v>266</v>
      </c>
      <c r="I3464" s="29" t="s">
        <v>22</v>
      </c>
      <c r="J3464" s="30">
        <v>2.4607999999999999</v>
      </c>
      <c r="K3464" s="30">
        <v>3.59</v>
      </c>
      <c r="L3464" s="30">
        <v>0</v>
      </c>
      <c r="M3464" s="30">
        <v>1</v>
      </c>
      <c r="N3464" s="84">
        <f>[1]!b_anal_modidura_cnbd(A3464,D3464-1,1)</f>
        <v>0.67290000000000005</v>
      </c>
      <c r="O3464" s="85">
        <f>[1]!b_anal_yield_cnbd(A3464,D3464-1,1)</f>
        <v>2.6099000000000001</v>
      </c>
      <c r="P3464" s="86">
        <f>IF(U:U="国开1",0.09/N3464+J3464,IF(U:U="国开3",0.14/N3464+J3464,IF(U:U="国开5",0.24/N3464+J3464,IF(U:U="国开7",0.24/N3464+J3464,IF(U:U="国开10",0.29/N3464+J3464,IF(U:U="口行1",0.08/N3464+J3464,IF(U:U="口行2",0.08/N3464+J3464,IF(U:U="口行3",0.08/N3464+J3464,IF(U:U="口行5",0.13/N3464+J3464,IF(U:U="口行7",0.13/N3464+J3464,IF(U:U="口行10",0.18/N3464+J3464,IF(U:U="农发1",0.09/N3464+J3464,IF(U:U="农发2",0.09/N3464+J3464,IF(U:U="农发3",0.09/N3464+J3464,IF(U:U="农发5",0.14/N3464+J3464,IF(U:U="农发7",0.19/N3464+J3464,IF(U:U="农发10",0.19/N3464+J3464,IF(U:U="农发20",0.24/N3464+J3464,IF(U:U="国债1",0.05/N3464+J3464,IF(U:U="国债2",0.05/N3464+J3464,IF(U:U="国债3",0.05/N3464+J3464,IF(U:U="国开0",0,IF(U:U="农发0",0,IF(U:U="国债0",0,IF(U:U="口行0",0,0.1/N3464+J3464)))))))))))))))))))))))))</f>
        <v>2.5796883935205823</v>
      </c>
      <c r="Q3464" s="87">
        <v>2.63</v>
      </c>
      <c r="R3464" s="88">
        <f t="shared" ref="R3464:R3469" si="248">(P3464-O3464)*100</f>
        <v>-3.0211606479417785</v>
      </c>
      <c r="S3464" s="88">
        <f t="shared" ref="S3464:S3469" si="249">(P3464-Q3464)*100</f>
        <v>-5.031160647941757</v>
      </c>
      <c r="U3464" s="1" t="str">
        <f>IF(I:I="国家开发银行","国开",IF(I:I="中国进出口银行","口行",IF(I:I="中国农业发展银行","农发","国债")))&amp;IF(G:G&lt;1,"0",G3464)</f>
        <v>口行1</v>
      </c>
    </row>
    <row r="3465" spans="1:21" ht="15.95" hidden="1" customHeight="1" x14ac:dyDescent="0.25">
      <c r="A3465" s="123" t="s">
        <v>6971</v>
      </c>
      <c r="B3465" s="35" t="s">
        <v>7268</v>
      </c>
      <c r="C3465" s="35" t="s">
        <v>7269</v>
      </c>
      <c r="D3465" s="39">
        <v>44253</v>
      </c>
      <c r="E3465" s="39">
        <v>44258</v>
      </c>
      <c r="F3465" s="40">
        <v>112.5</v>
      </c>
      <c r="G3465" s="30">
        <v>3</v>
      </c>
      <c r="H3465" s="29" t="s">
        <v>12</v>
      </c>
      <c r="I3465" s="29" t="s">
        <v>15</v>
      </c>
      <c r="J3465" s="30">
        <v>3.0525000000000002</v>
      </c>
      <c r="K3465" s="30">
        <v>5.72</v>
      </c>
      <c r="L3465" s="30">
        <v>0</v>
      </c>
      <c r="M3465" s="30">
        <v>2.17</v>
      </c>
      <c r="N3465" s="84">
        <f>[1]!b_anal_modidura_cnbd(A3465,D3465-1,1)</f>
        <v>2.6960000000000002</v>
      </c>
      <c r="O3465" s="85">
        <f>[1]!b_anal_yield_cnbd(A3465,D3465-1,1)</f>
        <v>3.2</v>
      </c>
      <c r="P3465" s="86">
        <f>IF(U:U="国开1",0.09/N3465+J3465,IF(U:U="国开3",0.14/N3465+J3465,IF(U:U="国开5",0.24/N3465+J3465,IF(U:U="国开7",0.24/N3465+J3465,IF(U:U="国开10",0.29/N3465+J3465,IF(U:U="口行1",0.08/N3465+J3465,IF(U:U="口行2",0.08/N3465+J3465,IF(U:U="口行3",0.08/N3465+J3465,IF(U:U="口行5",0.13/N3465+J3465,IF(U:U="口行7",0.13/N3465+J3465,IF(U:U="口行10",0.18/N3465+J3465,IF(U:U="农发1",0.09/N3465+J3465,IF(U:U="农发2",0.09/N3465+J3465,IF(U:U="农发3",0.09/N3465+J3465,IF(U:U="农发5",0.14/N3465+J3465,IF(U:U="农发7",0.19/N3465+J3465,IF(U:U="农发10",0.19/N3465+J3465,IF(U:U="农发20",0.24/N3465+J3465,IF(U:U="国债1",0.05/N3465+J3465,IF(U:U="国债2",0.05/N3465+J3465,IF(U:U="国债3",0.05/N3465+J3465,IF(U:U="国开0",0,IF(U:U="农发0",0,IF(U:U="国债0",0,IF(U:U="口行0",0,0.1/N3465+J3465)))))))))))))))))))))))))</f>
        <v>3.1044287833827897</v>
      </c>
      <c r="Q3465" s="87">
        <v>3.2</v>
      </c>
      <c r="R3465" s="88">
        <f t="shared" si="248"/>
        <v>-9.5571216617210464</v>
      </c>
      <c r="S3465" s="88">
        <f t="shared" si="249"/>
        <v>-9.5571216617210464</v>
      </c>
      <c r="U3465" s="1" t="str">
        <f>IF(I:I="国家开发银行","国开",IF(I:I="中国进出口银行","口行",IF(I:I="中国农业发展银行","农发","国债")))&amp;IF(G:G&lt;1,"0",G3465)</f>
        <v>国开3</v>
      </c>
    </row>
    <row r="3466" spans="1:21" ht="15.95" hidden="1" customHeight="1" x14ac:dyDescent="0.25">
      <c r="A3466" s="123" t="s">
        <v>7270</v>
      </c>
      <c r="B3466" s="35" t="s">
        <v>7270</v>
      </c>
      <c r="C3466" s="35" t="s">
        <v>7271</v>
      </c>
      <c r="D3466" s="39">
        <v>44253</v>
      </c>
      <c r="E3466" s="39">
        <v>44258</v>
      </c>
      <c r="F3466" s="40">
        <v>113.5</v>
      </c>
      <c r="G3466" s="30">
        <v>5</v>
      </c>
      <c r="H3466" s="29" t="s">
        <v>12</v>
      </c>
      <c r="I3466" s="29" t="s">
        <v>15</v>
      </c>
      <c r="J3466" s="30">
        <v>3.3</v>
      </c>
      <c r="K3466" s="30">
        <v>5.19</v>
      </c>
      <c r="L3466" s="30">
        <v>0</v>
      </c>
      <c r="M3466" s="30">
        <v>43.67</v>
      </c>
      <c r="N3466" s="84">
        <v>3.9338000000000002</v>
      </c>
      <c r="O3466" s="85">
        <v>3.3975</v>
      </c>
      <c r="P3466" s="86">
        <f>IF(U:U="国开1",0.09/N3466+J3466,IF(U:U="国开3",0.14/N3466+J3466,IF(U:U="国开5",0.24/N3466+J3466,IF(U:U="国开7",0.24/N3466+J3466,IF(U:U="国开10",0.29/N3466+J3466,IF(U:U="口行1",0.08/N3466+J3466,IF(U:U="口行2",0.08/N3466+J3466,IF(U:U="口行3",0.08/N3466+J3466,IF(U:U="口行5",0.13/N3466+J3466,IF(U:U="口行7",0.13/N3466+J3466,IF(U:U="口行10",0.18/N3466+J3466,IF(U:U="农发1",0.09/N3466+J3466,IF(U:U="农发2",0.09/N3466+J3466,IF(U:U="农发3",0.09/N3466+J3466,IF(U:U="农发5",0.14/N3466+J3466,IF(U:U="农发7",0.19/N3466+J3466,IF(U:U="农发10",0.19/N3466+J3466,IF(U:U="农发20",0.24/N3466+J3466,IF(U:U="国债1",0.05/N3466+J3466,IF(U:U="国债2",0.05/N3466+J3466,IF(U:U="国债3",0.05/N3466+J3466,IF(U:U="国开0",0,IF(U:U="农发0",0,IF(U:U="国债0",0,IF(U:U="口行0",0,0.1/N3466+J3466)))))))))))))))))))))))))</f>
        <v>3.3610097107122883</v>
      </c>
      <c r="Q3466" s="87">
        <v>3.4049999999999998</v>
      </c>
      <c r="R3466" s="88">
        <f t="shared" si="248"/>
        <v>-3.6490289287711697</v>
      </c>
      <c r="S3466" s="88">
        <f t="shared" si="249"/>
        <v>-4.3990289287711537</v>
      </c>
      <c r="U3466" s="1" t="str">
        <f>IF(I:I="国家开发银行","国开",IF(I:I="中国进出口银行","口行",IF(I:I="中国农业发展银行","农发","国债")))&amp;IF(G:G&lt;1,"0",G3466)</f>
        <v>国开5</v>
      </c>
    </row>
    <row r="3467" spans="1:21" ht="15.95" hidden="1" customHeight="1" x14ac:dyDescent="0.25">
      <c r="A3467" s="123" t="s">
        <v>7006</v>
      </c>
      <c r="B3467" s="35" t="s">
        <v>7272</v>
      </c>
      <c r="C3467" s="35" t="s">
        <v>7273</v>
      </c>
      <c r="D3467" s="39">
        <v>44253</v>
      </c>
      <c r="E3467" s="39">
        <v>44256</v>
      </c>
      <c r="F3467" s="40">
        <v>40</v>
      </c>
      <c r="G3467" s="30">
        <v>2</v>
      </c>
      <c r="H3467" s="29" t="s">
        <v>12</v>
      </c>
      <c r="I3467" s="29" t="s">
        <v>22</v>
      </c>
      <c r="J3467" s="30">
        <v>3.0041000000000002</v>
      </c>
      <c r="K3467" s="30">
        <v>4.29</v>
      </c>
      <c r="L3467" s="30">
        <v>0</v>
      </c>
      <c r="M3467" s="30">
        <v>1.24</v>
      </c>
      <c r="N3467" s="84">
        <f>[1]!b_anal_modidura_cnbd(A3467,D3467-1,1)</f>
        <v>1.7948</v>
      </c>
      <c r="O3467" s="85">
        <f>[1]!b_anal_yield_cnbd(A3467,D3467-1,1)</f>
        <v>3.07</v>
      </c>
      <c r="P3467" s="86">
        <f>IF(U:U="国开1",0.09/N3467+J3467,IF(U:U="国开3",0.14/N3467+J3467,IF(U:U="国开5",0.24/N3467+J3467,IF(U:U="国开7",0.24/N3467+J3467,IF(U:U="国开10",0.29/N3467+J3467,IF(U:U="口行1",0.08/N3467+J3467,IF(U:U="口行2",0.08/N3467+J3467,IF(U:U="口行3",0.08/N3467+J3467,IF(U:U="口行5",0.13/N3467+J3467,IF(U:U="口行7",0.13/N3467+J3467,IF(U:U="口行10",0.18/N3467+J3467,IF(U:U="农发1",0.09/N3467+J3467,IF(U:U="农发2",0.09/N3467+J3467,IF(U:U="农发3",0.09/N3467+J3467,IF(U:U="农发5",0.14/N3467+J3467,IF(U:U="农发7",0.19/N3467+J3467,IF(U:U="农发10",0.19/N3467+J3467,IF(U:U="农发20",0.24/N3467+J3467,IF(U:U="国债1",0.05/N3467+J3467,IF(U:U="国债2",0.05/N3467+J3467,IF(U:U="国债3",0.05/N3467+J3467,IF(U:U="国开0",0,IF(U:U="农发0",0,IF(U:U="国债0",0,IF(U:U="口行0",0,0.1/N3467+J3467)))))))))))))))))))))))))</f>
        <v>3.0486732114998887</v>
      </c>
      <c r="Q3467" s="87">
        <v>3.08</v>
      </c>
      <c r="R3467" s="88">
        <f t="shared" si="248"/>
        <v>-2.132678850011116</v>
      </c>
      <c r="S3467" s="88">
        <f t="shared" si="249"/>
        <v>-3.1326788500111391</v>
      </c>
      <c r="U3467" s="1" t="str">
        <f>IF(I:I="国家开发银行","国开",IF(I:I="中国进出口银行","口行",IF(I:I="中国农业发展银行","农发","国债")))&amp;IF(G:G&lt;1,"0",G3467)</f>
        <v>口行2</v>
      </c>
    </row>
    <row r="3468" spans="1:21" ht="15.95" hidden="1" customHeight="1" x14ac:dyDescent="0.25">
      <c r="A3468" s="123" t="s">
        <v>7010</v>
      </c>
      <c r="B3468" s="35" t="s">
        <v>7274</v>
      </c>
      <c r="C3468" s="35" t="s">
        <v>7275</v>
      </c>
      <c r="D3468" s="39">
        <v>44253</v>
      </c>
      <c r="E3468" s="39">
        <v>44256</v>
      </c>
      <c r="F3468" s="40">
        <v>30</v>
      </c>
      <c r="G3468" s="30">
        <v>7</v>
      </c>
      <c r="H3468" s="29" t="s">
        <v>12</v>
      </c>
      <c r="I3468" s="29" t="s">
        <v>22</v>
      </c>
      <c r="J3468" s="30">
        <v>3.5365000000000002</v>
      </c>
      <c r="K3468" s="30">
        <v>3.75</v>
      </c>
      <c r="L3468" s="30">
        <v>0</v>
      </c>
      <c r="M3468" s="30">
        <v>1</v>
      </c>
      <c r="N3468" s="84">
        <f>[1]!b_anal_modidura_cnbd(A3468,D3468-1,1)</f>
        <v>6.0042</v>
      </c>
      <c r="O3468" s="85">
        <f>[1]!b_anal_yield_cnbd(A3468,D3468-1,1)</f>
        <v>3.5731000000000002</v>
      </c>
      <c r="P3468" s="86">
        <f>IF(U:U="国开1",0.09/N3468+J3468,IF(U:U="国开3",0.14/N3468+J3468,IF(U:U="国开5",0.24/N3468+J3468,IF(U:U="国开7",0.24/N3468+J3468,IF(U:U="国开10",0.29/N3468+J3468,IF(U:U="口行1",0.08/N3468+J3468,IF(U:U="口行2",0.08/N3468+J3468,IF(U:U="口行3",0.08/N3468+J3468,IF(U:U="口行5",0.13/N3468+J3468,IF(U:U="口行7",0.13/N3468+J3468,IF(U:U="口行10",0.18/N3468+J3468,IF(U:U="农发1",0.09/N3468+J3468,IF(U:U="农发2",0.09/N3468+J3468,IF(U:U="农发3",0.09/N3468+J3468,IF(U:U="农发5",0.14/N3468+J3468,IF(U:U="农发7",0.19/N3468+J3468,IF(U:U="农发10",0.19/N3468+J3468,IF(U:U="农发20",0.24/N3468+J3468,IF(U:U="国债1",0.05/N3468+J3468,IF(U:U="国债2",0.05/N3468+J3468,IF(U:U="国债3",0.05/N3468+J3468,IF(U:U="国开0",0,IF(U:U="农发0",0,IF(U:U="国债0",0,IF(U:U="口行0",0,0.1/N3468+J3468)))))))))))))))))))))))))</f>
        <v>3.5581515106092403</v>
      </c>
      <c r="Q3468" s="87">
        <v>3.55</v>
      </c>
      <c r="R3468" s="88">
        <f t="shared" si="248"/>
        <v>-1.4948489390759878</v>
      </c>
      <c r="S3468" s="88">
        <f t="shared" si="249"/>
        <v>0.81515106092404643</v>
      </c>
      <c r="U3468" s="1" t="str">
        <f>IF(I:I="国家开发银行","国开",IF(I:I="中国进出口银行","口行",IF(I:I="中国农业发展银行","农发","国债")))&amp;IF(G:G&lt;1,"0",G3468)</f>
        <v>口行7</v>
      </c>
    </row>
    <row r="3469" spans="1:21" ht="15.95" hidden="1" customHeight="1" x14ac:dyDescent="0.25">
      <c r="A3469" s="123" t="s">
        <v>7276</v>
      </c>
      <c r="B3469" s="35" t="s">
        <v>7276</v>
      </c>
      <c r="C3469" s="35" t="s">
        <v>7277</v>
      </c>
      <c r="D3469" s="39">
        <v>44253</v>
      </c>
      <c r="E3469" s="39">
        <v>44256</v>
      </c>
      <c r="F3469" s="40">
        <v>200</v>
      </c>
      <c r="G3469" s="30">
        <v>0.24929999999999999</v>
      </c>
      <c r="H3469" s="29" t="s">
        <v>30</v>
      </c>
      <c r="I3469" s="29" t="s">
        <v>31</v>
      </c>
      <c r="J3469" s="30">
        <v>1.9000999999999999</v>
      </c>
      <c r="K3469" s="30">
        <v>3.05</v>
      </c>
      <c r="L3469" s="30">
        <v>1.9508000000000001</v>
      </c>
      <c r="M3469" s="30">
        <v>1.1399999999999999</v>
      </c>
      <c r="N3469" s="84">
        <v>0.24929999999999999</v>
      </c>
      <c r="O3469" s="85">
        <v>1.9702999999999999</v>
      </c>
      <c r="P3469" s="86">
        <v>1.9508000000000001</v>
      </c>
      <c r="Q3469" s="87">
        <v>1.9850000000000001</v>
      </c>
      <c r="R3469" s="88">
        <f t="shared" si="248"/>
        <v>-1.9499999999999851</v>
      </c>
      <c r="S3469" s="88">
        <f t="shared" si="249"/>
        <v>-3.4200000000000008</v>
      </c>
      <c r="U3469" s="1" t="str">
        <f>IF(I:I="国家开发银行","国开",IF(I:I="中国进出口银行","口行",IF(I:I="中国农业发展银行","农发","国债")))&amp;IF(G:G&lt;1,"0",G3469)</f>
        <v>国债0</v>
      </c>
    </row>
    <row r="3470" spans="1:21" ht="15.95" hidden="1" customHeight="1" x14ac:dyDescent="0.25">
      <c r="A3470" s="123" t="s">
        <v>7278</v>
      </c>
      <c r="B3470" s="35" t="s">
        <v>7278</v>
      </c>
      <c r="C3470" s="35" t="s">
        <v>7279</v>
      </c>
      <c r="D3470" s="39">
        <v>44256</v>
      </c>
      <c r="E3470" s="39">
        <v>44258</v>
      </c>
      <c r="F3470" s="40">
        <v>50</v>
      </c>
      <c r="G3470" s="30">
        <v>3</v>
      </c>
      <c r="H3470" s="29" t="s">
        <v>12</v>
      </c>
      <c r="I3470" s="29" t="s">
        <v>41</v>
      </c>
      <c r="J3470" s="30">
        <v>3.22</v>
      </c>
      <c r="K3470" s="30">
        <v>5.44</v>
      </c>
      <c r="L3470" s="30">
        <v>0</v>
      </c>
      <c r="M3470" s="30">
        <v>9.09</v>
      </c>
      <c r="N3470" s="84">
        <v>2.2763</v>
      </c>
      <c r="O3470" s="85">
        <v>3.2349999999999999</v>
      </c>
      <c r="P3470" s="86">
        <v>3.2294999999999998</v>
      </c>
      <c r="Q3470" s="87">
        <v>3.22</v>
      </c>
      <c r="R3470" s="88">
        <f>(P3470-O3470)*100</f>
        <v>-0.55000000000000604</v>
      </c>
      <c r="S3470" s="88">
        <f>(P3470-Q3470)*100</f>
        <v>0.94999999999996199</v>
      </c>
      <c r="U3470" s="1" t="str">
        <f>IF(I:I="国家开发银行","国开",IF(I:I="中国进出口银行","口行",IF(I:I="中国农业发展银行","农发","国债")))&amp;IF(G:G&lt;1,"0",G3470)</f>
        <v>农发3</v>
      </c>
    </row>
    <row r="3471" spans="1:21" ht="15.95" hidden="1" customHeight="1" x14ac:dyDescent="0.25">
      <c r="A3471" s="123" t="s">
        <v>6533</v>
      </c>
      <c r="B3471" s="35" t="s">
        <v>7280</v>
      </c>
      <c r="C3471" s="35" t="s">
        <v>7281</v>
      </c>
      <c r="D3471" s="39">
        <v>44256</v>
      </c>
      <c r="E3471" s="39">
        <v>44258</v>
      </c>
      <c r="F3471" s="40">
        <v>90</v>
      </c>
      <c r="G3471" s="30">
        <v>5</v>
      </c>
      <c r="H3471" s="29" t="s">
        <v>12</v>
      </c>
      <c r="I3471" s="29" t="s">
        <v>41</v>
      </c>
      <c r="J3471" s="30">
        <v>3.3797000000000001</v>
      </c>
      <c r="K3471" s="30">
        <v>4.1100000000000003</v>
      </c>
      <c r="L3471" s="30">
        <v>0</v>
      </c>
      <c r="M3471" s="30">
        <v>6.73</v>
      </c>
      <c r="N3471" s="84">
        <f>[1]!b_anal_modidura_cnbd(A3471,D3471-3,1)</f>
        <v>4.109</v>
      </c>
      <c r="O3471" s="85">
        <f>[1]!b_anal_yield_cnbd(A3471,D3471-3,1)</f>
        <v>3.4350000000000001</v>
      </c>
      <c r="P3471" s="86">
        <f>IF(U:U="国开1",0.09/N3471+J3471,IF(U:U="国开3",0.14/N3471+J3471,IF(U:U="国开5",0.24/N3471+J3471,IF(U:U="国开7",0.24/N3471+J3471,IF(U:U="国开10",0.29/N3471+J3471,IF(U:U="口行1",0.08/N3471+J3471,IF(U:U="口行2",0.08/N3471+J3471,IF(U:U="口行3",0.08/N3471+J3471,IF(U:U="口行5",0.13/N3471+J3471,IF(U:U="口行7",0.13/N3471+J3471,IF(U:U="口行10",0.18/N3471+J3471,IF(U:U="农发1",0.09/N3471+J3471,IF(U:U="农发2",0.09/N3471+J3471,IF(U:U="农发3",0.09/N3471+J3471,IF(U:U="农发5",0.14/N3471+J3471,IF(U:U="农发7",0.19/N3471+J3471,IF(U:U="农发10",0.19/N3471+J3471,IF(U:U="农发20",0.24/N3471+J3471,IF(U:U="国债1",0.05/N3471+J3471,IF(U:U="国债2",0.05/N3471+J3471,IF(U:U="国债3",0.05/N3471+J3471,IF(U:U="国开0",0,IF(U:U="农发0",0,IF(U:U="国债0",0,IF(U:U="口行0",0,0.1/N3471+J3471)))))))))))))))))))))))))</f>
        <v>3.4137715502555368</v>
      </c>
      <c r="Q3471" s="87">
        <v>3.42</v>
      </c>
      <c r="R3471" s="88">
        <f>(P3471-O3471)*100</f>
        <v>-2.1228449744463251</v>
      </c>
      <c r="S3471" s="88">
        <f>(P3471-Q3471)*100</f>
        <v>-0.6228449744463127</v>
      </c>
      <c r="U3471" s="1" t="str">
        <f>IF(I:I="国家开发银行","国开",IF(I:I="中国进出口银行","口行",IF(I:I="中国农业发展银行","农发","国债")))&amp;IF(G:G&lt;1,"0",G3471)</f>
        <v>农发5</v>
      </c>
    </row>
    <row r="3472" spans="1:21" ht="15.95" hidden="1" customHeight="1" x14ac:dyDescent="0.25">
      <c r="A3472" s="123" t="s">
        <v>7090</v>
      </c>
      <c r="B3472" s="35" t="s">
        <v>7282</v>
      </c>
      <c r="C3472" s="35" t="s">
        <v>7283</v>
      </c>
      <c r="D3472" s="39">
        <v>44257</v>
      </c>
      <c r="E3472" s="39">
        <v>44259</v>
      </c>
      <c r="F3472" s="40">
        <v>120</v>
      </c>
      <c r="G3472" s="30">
        <v>1</v>
      </c>
      <c r="H3472" s="29" t="s">
        <v>266</v>
      </c>
      <c r="I3472" s="29" t="s">
        <v>15</v>
      </c>
      <c r="J3472" s="30">
        <v>2.5783999999999998</v>
      </c>
      <c r="K3472" s="30">
        <v>3.44</v>
      </c>
      <c r="L3472" s="30">
        <v>0</v>
      </c>
      <c r="M3472" s="30">
        <v>1.03</v>
      </c>
      <c r="N3472" s="84">
        <f>[1]!b_anal_modidura_cnbd(A3472,D3472-1,1)</f>
        <v>0.88519999999999999</v>
      </c>
      <c r="O3472" s="85">
        <f>[1]!b_anal_yield_cnbd(A3472,D3472-1,1)</f>
        <v>2.7</v>
      </c>
      <c r="P3472" s="86">
        <f>IF(U:U="国开1",0.09/N3472+J3472,IF(U:U="国开3",0.14/N3472+J3472,IF(U:U="国开5",0.24/N3472+J3472,IF(U:U="国开7",0.24/N3472+J3472,IF(U:U="国开10",0.29/N3472+J3472,IF(U:U="口行1",0.08/N3472+J3472,IF(U:U="口行2",0.08/N3472+J3472,IF(U:U="口行3",0.08/N3472+J3472,IF(U:U="口行5",0.13/N3472+J3472,IF(U:U="口行7",0.13/N3472+J3472,IF(U:U="口行10",0.18/N3472+J3472,IF(U:U="农发1",0.09/N3472+J3472,IF(U:U="农发2",0.09/N3472+J3472,IF(U:U="农发3",0.09/N3472+J3472,IF(U:U="农发5",0.14/N3472+J3472,IF(U:U="农发7",0.19/N3472+J3472,IF(U:U="农发10",0.19/N3472+J3472,IF(U:U="农发20",0.24/N3472+J3472,IF(U:U="国债1",0.05/N3472+J3472,IF(U:U="国债2",0.05/N3472+J3472,IF(U:U="国债3",0.05/N3472+J3472,IF(U:U="国开0",0,IF(U:U="农发0",0,IF(U:U="国债0",0,IF(U:U="口行0",0,0.1/N3472+J3472)))))))))))))))))))))))))</f>
        <v>2.6800719385449616</v>
      </c>
      <c r="Q3472" s="87">
        <v>2.7</v>
      </c>
      <c r="R3472" s="88">
        <f t="shared" ref="R3472:R3477" si="250">(P3472-O3472)*100</f>
        <v>-1.9928061455038559</v>
      </c>
      <c r="S3472" s="88">
        <f t="shared" ref="S3472:S3477" si="251">(P3472-Q3472)*100</f>
        <v>-1.9928061455038559</v>
      </c>
      <c r="U3472" s="1" t="str">
        <f>IF(I:I="国家开发银行","国开",IF(I:I="中国进出口银行","口行",IF(I:I="中国农业发展银行","农发","国债")))&amp;IF(G:G&lt;1,"0",G3472)</f>
        <v>国开1</v>
      </c>
    </row>
    <row r="3473" spans="1:21" ht="15.95" hidden="1" customHeight="1" x14ac:dyDescent="0.25">
      <c r="A3473" s="123" t="s">
        <v>7190</v>
      </c>
      <c r="B3473" s="35" t="s">
        <v>7284</v>
      </c>
      <c r="C3473" s="35" t="s">
        <v>7285</v>
      </c>
      <c r="D3473" s="39">
        <v>44257</v>
      </c>
      <c r="E3473" s="39">
        <v>44259</v>
      </c>
      <c r="F3473" s="40">
        <v>30</v>
      </c>
      <c r="G3473" s="30">
        <v>2</v>
      </c>
      <c r="H3473" s="29" t="s">
        <v>12</v>
      </c>
      <c r="I3473" s="29" t="s">
        <v>15</v>
      </c>
      <c r="J3473" s="30">
        <v>2.9777</v>
      </c>
      <c r="K3473" s="30">
        <v>8.6999999999999993</v>
      </c>
      <c r="L3473" s="30">
        <v>0</v>
      </c>
      <c r="M3473" s="30">
        <v>1.43</v>
      </c>
      <c r="N3473" s="84">
        <f>[1]!b_anal_modidura_cnbd(A3473,D3473-1,1)</f>
        <v>1.8481000000000001</v>
      </c>
      <c r="O3473" s="85">
        <f>[1]!b_anal_yield_cnbd(A3473,D3473-1,1)</f>
        <v>3.0849000000000002</v>
      </c>
      <c r="P3473" s="86">
        <f>IF(U:U="国开1",0.09/N3473+J3473,IF(U:U="国开3",0.14/N3473+J3473,IF(U:U="国开5",0.24/N3473+J3473,IF(U:U="国开7",0.24/N3473+J3473,IF(U:U="国开10",0.29/N3473+J3473,IF(U:U="口行1",0.08/N3473+J3473,IF(U:U="口行2",0.08/N3473+J3473,IF(U:U="口行3",0.08/N3473+J3473,IF(U:U="口行5",0.13/N3473+J3473,IF(U:U="口行7",0.13/N3473+J3473,IF(U:U="口行10",0.18/N3473+J3473,IF(U:U="农发1",0.09/N3473+J3473,IF(U:U="农发2",0.09/N3473+J3473,IF(U:U="农发3",0.09/N3473+J3473,IF(U:U="农发5",0.14/N3473+J3473,IF(U:U="农发7",0.19/N3473+J3473,IF(U:U="农发10",0.19/N3473+J3473,IF(U:U="农发20",0.24/N3473+J3473,IF(U:U="国债1",0.05/N3473+J3473,IF(U:U="国债2",0.05/N3473+J3473,IF(U:U="国债3",0.05/N3473+J3473,IF(U:U="国开0",0,IF(U:U="农发0",0,IF(U:U="国债0",0,IF(U:U="口行0",0,0.1/N3473+J3473)))))))))))))))))))))))))</f>
        <v>3.0318096261024836</v>
      </c>
      <c r="Q3473" s="87">
        <v>3.08</v>
      </c>
      <c r="R3473" s="88">
        <f t="shared" si="250"/>
        <v>-5.3090373897516585</v>
      </c>
      <c r="S3473" s="88">
        <f t="shared" si="251"/>
        <v>-4.8190373897516459</v>
      </c>
      <c r="U3473" s="1" t="str">
        <f>IF(I:I="国家开发银行","国开",IF(I:I="中国进出口银行","口行",IF(I:I="中国农业发展银行","农发","国债")))&amp;IF(G:G&lt;1,"0",G3473)</f>
        <v>国开2</v>
      </c>
    </row>
    <row r="3474" spans="1:21" ht="15.95" hidden="1" customHeight="1" x14ac:dyDescent="0.25">
      <c r="A3474" s="123" t="s">
        <v>7286</v>
      </c>
      <c r="B3474" s="35" t="s">
        <v>7286</v>
      </c>
      <c r="C3474" s="35" t="s">
        <v>7287</v>
      </c>
      <c r="D3474" s="39">
        <v>44257</v>
      </c>
      <c r="E3474" s="39">
        <v>44259</v>
      </c>
      <c r="F3474" s="40">
        <v>30</v>
      </c>
      <c r="G3474" s="30">
        <v>3</v>
      </c>
      <c r="H3474" s="29" t="s">
        <v>12</v>
      </c>
      <c r="I3474" s="29" t="s">
        <v>15</v>
      </c>
      <c r="J3474" s="30">
        <v>3.11</v>
      </c>
      <c r="K3474" s="30">
        <v>5.29</v>
      </c>
      <c r="L3474" s="30">
        <v>0</v>
      </c>
      <c r="M3474" s="30">
        <v>1.37</v>
      </c>
      <c r="N3474" s="84">
        <v>2.7713000000000001</v>
      </c>
      <c r="O3474" s="85">
        <v>3.1850000000000001</v>
      </c>
      <c r="P3474" s="86">
        <f>IF(U:U="国开1",0.09/N3474+J3474,IF(U:U="国开3",0.14/N3474+J3474,IF(U:U="国开5",0.24/N3474+J3474,IF(U:U="国开7",0.24/N3474+J3474,IF(U:U="国开10",0.29/N3474+J3474,IF(U:U="口行1",0.08/N3474+J3474,IF(U:U="口行2",0.08/N3474+J3474,IF(U:U="口行3",0.08/N3474+J3474,IF(U:U="口行5",0.13/N3474+J3474,IF(U:U="口行7",0.13/N3474+J3474,IF(U:U="口行10",0.18/N3474+J3474,IF(U:U="农发1",0.09/N3474+J3474,IF(U:U="农发2",0.09/N3474+J3474,IF(U:U="农发3",0.09/N3474+J3474,IF(U:U="农发5",0.14/N3474+J3474,IF(U:U="农发7",0.19/N3474+J3474,IF(U:U="农发10",0.19/N3474+J3474,IF(U:U="农发20",0.24/N3474+J3474,IF(U:U="国债1",0.05/N3474+J3474,IF(U:U="国债2",0.05/N3474+J3474,IF(U:U="国债3",0.05/N3474+J3474,IF(U:U="国开0",0,IF(U:U="农发0",0,IF(U:U="国债0",0,IF(U:U="口行0",0,0.1/N3474+J3474)))))))))))))))))))))))))</f>
        <v>3.1605178075271532</v>
      </c>
      <c r="Q3474" s="87">
        <v>3.18</v>
      </c>
      <c r="R3474" s="88">
        <f t="shared" si="250"/>
        <v>-2.4482192472846886</v>
      </c>
      <c r="S3474" s="88">
        <f t="shared" si="251"/>
        <v>-1.9482192472846993</v>
      </c>
      <c r="U3474" s="1" t="str">
        <f>IF(I:I="国家开发银行","国开",IF(I:I="中国进出口银行","口行",IF(I:I="中国农业发展银行","农发","国债")))&amp;IF(G:G&lt;1,"0",G3474)</f>
        <v>国开3</v>
      </c>
    </row>
    <row r="3475" spans="1:21" ht="15.95" hidden="1" customHeight="1" x14ac:dyDescent="0.25">
      <c r="A3475" s="123" t="s">
        <v>6975</v>
      </c>
      <c r="B3475" s="35" t="s">
        <v>7288</v>
      </c>
      <c r="C3475" s="35" t="s">
        <v>7289</v>
      </c>
      <c r="D3475" s="39">
        <v>44257</v>
      </c>
      <c r="E3475" s="39">
        <v>44259</v>
      </c>
      <c r="F3475" s="40">
        <v>30</v>
      </c>
      <c r="G3475" s="30">
        <v>7</v>
      </c>
      <c r="H3475" s="29" t="s">
        <v>12</v>
      </c>
      <c r="I3475" s="29" t="s">
        <v>15</v>
      </c>
      <c r="J3475" s="30">
        <v>3.4942000000000002</v>
      </c>
      <c r="K3475" s="30">
        <v>7.48</v>
      </c>
      <c r="L3475" s="30">
        <v>0</v>
      </c>
      <c r="M3475" s="30">
        <v>1.18</v>
      </c>
      <c r="N3475" s="84">
        <f>[1]!b_anal_modidura_cnbd(A3475,D3475-1,1)</f>
        <v>5.9869000000000003</v>
      </c>
      <c r="O3475" s="85">
        <f>[1]!b_anal_yield_cnbd(A3475,D3475-1,1)</f>
        <v>3.5575000000000001</v>
      </c>
      <c r="P3475" s="86">
        <f>IF(U:U="国开1",0.09/N3475+J3475,IF(U:U="国开3",0.14/N3475+J3475,IF(U:U="国开5",0.24/N3475+J3475,IF(U:U="国开7",0.24/N3475+J3475,IF(U:U="国开10",0.29/N3475+J3475,IF(U:U="口行1",0.08/N3475+J3475,IF(U:U="口行2",0.08/N3475+J3475,IF(U:U="口行3",0.08/N3475+J3475,IF(U:U="口行5",0.13/N3475+J3475,IF(U:U="口行7",0.13/N3475+J3475,IF(U:U="口行10",0.18/N3475+J3475,IF(U:U="农发1",0.09/N3475+J3475,IF(U:U="农发2",0.09/N3475+J3475,IF(U:U="农发3",0.09/N3475+J3475,IF(U:U="农发5",0.14/N3475+J3475,IF(U:U="农发7",0.19/N3475+J3475,IF(U:U="农发10",0.19/N3475+J3475,IF(U:U="农发20",0.24/N3475+J3475,IF(U:U="国债1",0.05/N3475+J3475,IF(U:U="国债2",0.05/N3475+J3475,IF(U:U="国债3",0.05/N3475+J3475,IF(U:U="国开0",0,IF(U:U="农发0",0,IF(U:U="国债0",0,IF(U:U="口行0",0,0.1/N3475+J3475)))))))))))))))))))))))))</f>
        <v>3.5342875244283354</v>
      </c>
      <c r="Q3475" s="87">
        <v>3.56</v>
      </c>
      <c r="R3475" s="88">
        <f t="shared" si="250"/>
        <v>-2.3212475571664726</v>
      </c>
      <c r="S3475" s="88">
        <f t="shared" si="251"/>
        <v>-2.5712475571664672</v>
      </c>
      <c r="U3475" s="1" t="str">
        <f>IF(I:I="国家开发银行","国开",IF(I:I="中国进出口银行","口行",IF(I:I="中国农业发展银行","农发","国债")))&amp;IF(G:G&lt;1,"0",G3475)</f>
        <v>国开7</v>
      </c>
    </row>
    <row r="3476" spans="1:21" ht="15.95" hidden="1" customHeight="1" x14ac:dyDescent="0.25">
      <c r="A3476" s="123" t="s">
        <v>7290</v>
      </c>
      <c r="B3476" s="35" t="s">
        <v>7290</v>
      </c>
      <c r="C3476" s="35" t="s">
        <v>7291</v>
      </c>
      <c r="D3476" s="39">
        <v>44257</v>
      </c>
      <c r="E3476" s="39">
        <v>44259</v>
      </c>
      <c r="F3476" s="40">
        <v>40</v>
      </c>
      <c r="G3476" s="30">
        <v>2</v>
      </c>
      <c r="H3476" s="29" t="s">
        <v>12</v>
      </c>
      <c r="I3476" s="29" t="s">
        <v>41</v>
      </c>
      <c r="J3476" s="30">
        <v>3.05</v>
      </c>
      <c r="K3476" s="30">
        <v>2.94</v>
      </c>
      <c r="L3476" s="30">
        <v>0</v>
      </c>
      <c r="M3476" s="30">
        <v>3.71</v>
      </c>
      <c r="N3476" s="84">
        <v>1.4528000000000001</v>
      </c>
      <c r="O3476" s="85">
        <v>3.0649999999999999</v>
      </c>
      <c r="P3476" s="86">
        <v>3.1118999999999999</v>
      </c>
      <c r="Q3476" s="87">
        <v>3.145</v>
      </c>
      <c r="R3476" s="88">
        <f t="shared" si="250"/>
        <v>4.6899999999999942</v>
      </c>
      <c r="S3476" s="88">
        <f t="shared" si="251"/>
        <v>-3.3100000000000129</v>
      </c>
      <c r="U3476" s="1" t="str">
        <f>IF(I:I="国家开发银行","国开",IF(I:I="中国进出口银行","口行",IF(I:I="中国农业发展银行","农发","国债")))&amp;IF(G:G&lt;1,"0",G3476)</f>
        <v>农发2</v>
      </c>
    </row>
    <row r="3477" spans="1:21" ht="15.95" hidden="1" customHeight="1" x14ac:dyDescent="0.25">
      <c r="A3477" s="123" t="s">
        <v>7167</v>
      </c>
      <c r="B3477" s="35" t="s">
        <v>7292</v>
      </c>
      <c r="C3477" s="35" t="s">
        <v>7293</v>
      </c>
      <c r="D3477" s="39">
        <v>44257</v>
      </c>
      <c r="E3477" s="39">
        <v>44259</v>
      </c>
      <c r="F3477" s="40">
        <v>60</v>
      </c>
      <c r="G3477" s="30">
        <v>7</v>
      </c>
      <c r="H3477" s="29" t="s">
        <v>12</v>
      </c>
      <c r="I3477" s="29" t="s">
        <v>41</v>
      </c>
      <c r="J3477" s="30">
        <v>3.5068999999999999</v>
      </c>
      <c r="K3477" s="30">
        <v>3.2</v>
      </c>
      <c r="L3477" s="30">
        <v>0</v>
      </c>
      <c r="M3477" s="30">
        <v>2.4300000000000002</v>
      </c>
      <c r="N3477" s="84">
        <f>[1]!b_anal_modidura_cnbd(A3477,D3477-1,1)</f>
        <v>6.0460000000000003</v>
      </c>
      <c r="O3477" s="85">
        <f>[1]!b_anal_yield_cnbd(A3477,D3477-1,1)</f>
        <v>3.5640000000000001</v>
      </c>
      <c r="P3477" s="86">
        <f>IF(U:U="国开1",0.09/N3477+J3477,IF(U:U="国开3",0.14/N3477+J3477,IF(U:U="国开5",0.24/N3477+J3477,IF(U:U="国开7",0.24/N3477+J3477,IF(U:U="国开10",0.29/N3477+J3477,IF(U:U="口行1",0.08/N3477+J3477,IF(U:U="口行2",0.08/N3477+J3477,IF(U:U="口行3",0.08/N3477+J3477,IF(U:U="口行5",0.13/N3477+J3477,IF(U:U="口行7",0.13/N3477+J3477,IF(U:U="口行10",0.18/N3477+J3477,IF(U:U="农发1",0.09/N3477+J3477,IF(U:U="农发2",0.09/N3477+J3477,IF(U:U="农发3",0.09/N3477+J3477,IF(U:U="农发5",0.14/N3477+J3477,IF(U:U="农发7",0.19/N3477+J3477,IF(U:U="农发10",0.19/N3477+J3477,IF(U:U="农发20",0.24/N3477+J3477,IF(U:U="国债1",0.05/N3477+J3477,IF(U:U="国债2",0.05/N3477+J3477,IF(U:U="国债3",0.05/N3477+J3477,IF(U:U="国开0",0,IF(U:U="农发0",0,IF(U:U="国债0",0,IF(U:U="口行0",0,0.1/N3477+J3477)))))))))))))))))))))))))</f>
        <v>3.5383257360238174</v>
      </c>
      <c r="Q3477" s="87">
        <v>3.5449999999999999</v>
      </c>
      <c r="R3477" s="88">
        <f t="shared" si="250"/>
        <v>-2.5674263976182665</v>
      </c>
      <c r="S3477" s="88">
        <f t="shared" si="251"/>
        <v>-0.66742639761825373</v>
      </c>
      <c r="U3477" s="1" t="str">
        <f>IF(I:I="国家开发银行","国开",IF(I:I="中国进出口银行","口行",IF(I:I="中国农业发展银行","农发","国债")))&amp;IF(G:G&lt;1,"0",G3477)</f>
        <v>农发7</v>
      </c>
    </row>
    <row r="3478" spans="1:21" ht="15.95" hidden="1" customHeight="1" x14ac:dyDescent="0.25">
      <c r="A3478" s="123" t="s">
        <v>6743</v>
      </c>
      <c r="B3478" s="35" t="s">
        <v>7294</v>
      </c>
      <c r="C3478" s="35" t="s">
        <v>7295</v>
      </c>
      <c r="D3478" s="39">
        <v>44258</v>
      </c>
      <c r="E3478" s="39">
        <v>44259</v>
      </c>
      <c r="F3478" s="40">
        <v>570</v>
      </c>
      <c r="G3478" s="30">
        <v>3</v>
      </c>
      <c r="H3478" s="29" t="s">
        <v>12</v>
      </c>
      <c r="I3478" s="29" t="s">
        <v>31</v>
      </c>
      <c r="J3478" s="30">
        <v>2.8412000000000002</v>
      </c>
      <c r="K3478" s="30">
        <v>2.98</v>
      </c>
      <c r="L3478" s="30">
        <v>2.8681999999999999</v>
      </c>
      <c r="M3478" s="30">
        <v>1.03</v>
      </c>
      <c r="N3478" s="84">
        <f>[1]!b_anal_modidura_cnbd(A3478,D3478-1,1)</f>
        <v>2.5240999999999998</v>
      </c>
      <c r="O3478" s="85">
        <f>[1]!b_anal_yield_cnbd(A3478,D3478-1,1)</f>
        <v>2.86</v>
      </c>
      <c r="P3478" s="86">
        <v>2.8839999999999999</v>
      </c>
      <c r="Q3478" s="87">
        <v>2.88</v>
      </c>
      <c r="R3478" s="88">
        <f>(P3478-O3478)*100</f>
        <v>2.4000000000000021</v>
      </c>
      <c r="S3478" s="88">
        <f>(P3478-Q3478)*100</f>
        <v>0.40000000000000036</v>
      </c>
      <c r="U3478" s="1" t="str">
        <f>IF(I:I="国家开发银行","国开",IF(I:I="中国进出口银行","口行",IF(I:I="中国农业发展银行","农发","国债")))&amp;IF(G:G&lt;1,"0",G3478)</f>
        <v>国债3</v>
      </c>
    </row>
    <row r="3479" spans="1:21" ht="15.95" hidden="1" customHeight="1" x14ac:dyDescent="0.25">
      <c r="A3479" s="123" t="s">
        <v>6878</v>
      </c>
      <c r="B3479" s="35" t="s">
        <v>7296</v>
      </c>
      <c r="C3479" s="35" t="s">
        <v>7297</v>
      </c>
      <c r="D3479" s="39">
        <v>44258</v>
      </c>
      <c r="E3479" s="39">
        <v>44259</v>
      </c>
      <c r="F3479" s="40">
        <v>570</v>
      </c>
      <c r="G3479" s="30">
        <v>7</v>
      </c>
      <c r="H3479" s="29" t="s">
        <v>12</v>
      </c>
      <c r="I3479" s="29" t="s">
        <v>31</v>
      </c>
      <c r="J3479" s="30">
        <v>3.1878000000000002</v>
      </c>
      <c r="K3479" s="30">
        <v>3.62</v>
      </c>
      <c r="L3479" s="30">
        <v>3.2277999999999998</v>
      </c>
      <c r="M3479" s="30">
        <v>1.72</v>
      </c>
      <c r="N3479" s="84">
        <f>[1]!b_anal_modidura_cnbd(A3479,D3479-1,1)</f>
        <v>5.9332000000000003</v>
      </c>
      <c r="O3479" s="85">
        <f>[1]!b_anal_yield_cnbd(A3479,D3479-1,1)</f>
        <v>3.2275</v>
      </c>
      <c r="P3479" s="86">
        <v>3.2412999999999998</v>
      </c>
      <c r="Q3479" s="87">
        <v>3.2425000000000002</v>
      </c>
      <c r="R3479" s="88">
        <f>(P3479-O3479)*100</f>
        <v>1.3799999999999812</v>
      </c>
      <c r="S3479" s="88">
        <f>(P3479-Q3479)*100</f>
        <v>-0.12000000000003119</v>
      </c>
      <c r="U3479" s="1" t="str">
        <f>IF(I:I="国家开发银行","国开",IF(I:I="中国进出口银行","口行",IF(I:I="中国农业发展银行","农发","国债")))&amp;IF(G:G&lt;1,"0",G3479)</f>
        <v>国债7</v>
      </c>
    </row>
    <row r="3480" spans="1:21" ht="15.95" hidden="1" customHeight="1" x14ac:dyDescent="0.25">
      <c r="A3480" s="123" t="s">
        <v>7175</v>
      </c>
      <c r="B3480" s="35" t="s">
        <v>7298</v>
      </c>
      <c r="C3480" s="35" t="s">
        <v>7299</v>
      </c>
      <c r="D3480" s="39">
        <v>44258</v>
      </c>
      <c r="E3480" s="39">
        <v>44260</v>
      </c>
      <c r="F3480" s="40">
        <v>60</v>
      </c>
      <c r="G3480" s="30">
        <v>1</v>
      </c>
      <c r="H3480" s="29" t="s">
        <v>266</v>
      </c>
      <c r="I3480" s="29" t="s">
        <v>41</v>
      </c>
      <c r="J3480" s="30">
        <v>2.5531000000000001</v>
      </c>
      <c r="K3480" s="30">
        <v>4.53</v>
      </c>
      <c r="L3480" s="30">
        <v>0</v>
      </c>
      <c r="M3480" s="30">
        <v>1.08</v>
      </c>
      <c r="N3480" s="84">
        <f>[1]!b_anal_modidura_cnbd(A3480,D3480-1,1)</f>
        <v>0.91400000000000003</v>
      </c>
      <c r="O3480" s="85">
        <f>[1]!b_anal_yield_cnbd(A3480,D3480-1,1)</f>
        <v>2.69</v>
      </c>
      <c r="P3480" s="86">
        <f>IF(U:U="国开1",0.09/N3480+J3480,IF(U:U="国开3",0.14/N3480+J3480,IF(U:U="国开5",0.24/N3480+J3480,IF(U:U="国开7",0.24/N3480+J3480,IF(U:U="国开10",0.29/N3480+J3480,IF(U:U="口行1",0.08/N3480+J3480,IF(U:U="口行2",0.08/N3480+J3480,IF(U:U="口行3",0.08/N3480+J3480,IF(U:U="口行5",0.13/N3480+J3480,IF(U:U="口行7",0.13/N3480+J3480,IF(U:U="口行10",0.18/N3480+J3480,IF(U:U="农发1",0.09/N3480+J3480,IF(U:U="农发2",0.09/N3480+J3480,IF(U:U="农发3",0.09/N3480+J3480,IF(U:U="农发5",0.14/N3480+J3480,IF(U:U="农发7",0.19/N3480+J3480,IF(U:U="农发10",0.19/N3480+J3480,IF(U:U="农发20",0.24/N3480+J3480,IF(U:U="国债1",0.05/N3480+J3480,IF(U:U="国债2",0.05/N3480+J3480,IF(U:U="国债3",0.05/N3480+J3480,IF(U:U="国开0",0,IF(U:U="农发0",0,IF(U:U="国债0",0,IF(U:U="口行0",0,0.1/N3480+J3480)))))))))))))))))))))))))</f>
        <v>2.6515682713347921</v>
      </c>
      <c r="Q3480" s="87">
        <v>2.69</v>
      </c>
      <c r="R3480" s="88">
        <f>(P3480-O3480)*100</f>
        <v>-3.8431728665207832</v>
      </c>
      <c r="S3480" s="88">
        <f>(P3480-Q3480)*100</f>
        <v>-3.8431728665207832</v>
      </c>
      <c r="U3480" s="1" t="str">
        <f>IF(I:I="国家开发银行","国开",IF(I:I="中国进出口银行","口行",IF(I:I="中国农业发展银行","农发","国债")))&amp;IF(G:G&lt;1,"0",G3480)</f>
        <v>农发1</v>
      </c>
    </row>
    <row r="3481" spans="1:21" ht="15.95" hidden="1" customHeight="1" x14ac:dyDescent="0.25">
      <c r="A3481" s="123" t="s">
        <v>6657</v>
      </c>
      <c r="B3481" s="35" t="s">
        <v>7300</v>
      </c>
      <c r="C3481" s="35" t="s">
        <v>7301</v>
      </c>
      <c r="D3481" s="39">
        <v>44258</v>
      </c>
      <c r="E3481" s="39">
        <v>44260</v>
      </c>
      <c r="F3481" s="40">
        <v>110</v>
      </c>
      <c r="G3481" s="30">
        <v>10</v>
      </c>
      <c r="H3481" s="29" t="s">
        <v>12</v>
      </c>
      <c r="I3481" s="29" t="s">
        <v>41</v>
      </c>
      <c r="J3481" s="30">
        <v>3.6966000000000001</v>
      </c>
      <c r="K3481" s="30">
        <v>3.27</v>
      </c>
      <c r="L3481" s="30">
        <v>0</v>
      </c>
      <c r="M3481" s="30">
        <v>1.1599999999999999</v>
      </c>
      <c r="N3481" s="84">
        <f>[1]!b_anal_modidura_cnbd(A3481,D3481-1,1)</f>
        <v>7.8701999999999996</v>
      </c>
      <c r="O3481" s="85">
        <f>[1]!b_anal_yield_cnbd(A3481,D3481-1,1)</f>
        <v>3.7275</v>
      </c>
      <c r="P3481" s="86">
        <f>IF(U:U="国开1",0.09/N3481+J3481,IF(U:U="国开3",0.14/N3481+J3481,IF(U:U="国开5",0.24/N3481+J3481,IF(U:U="国开7",0.24/N3481+J3481,IF(U:U="国开10",0.29/N3481+J3481,IF(U:U="口行1",0.08/N3481+J3481,IF(U:U="口行2",0.08/N3481+J3481,IF(U:U="口行3",0.08/N3481+J3481,IF(U:U="口行5",0.13/N3481+J3481,IF(U:U="口行7",0.13/N3481+J3481,IF(U:U="口行10",0.18/N3481+J3481,IF(U:U="农发1",0.09/N3481+J3481,IF(U:U="农发2",0.09/N3481+J3481,IF(U:U="农发3",0.09/N3481+J3481,IF(U:U="农发5",0.14/N3481+J3481,IF(U:U="农发7",0.19/N3481+J3481,IF(U:U="农发10",0.19/N3481+J3481,IF(U:U="农发20",0.24/N3481+J3481,IF(U:U="国债1",0.05/N3481+J3481,IF(U:U="国债2",0.05/N3481+J3481,IF(U:U="国债3",0.05/N3481+J3481,IF(U:U="国开0",0,IF(U:U="农发0",0,IF(U:U="国债0",0,IF(U:U="口行0",0,0.1/N3481+J3481)))))))))))))))))))))))))</f>
        <v>3.7207416990673683</v>
      </c>
      <c r="Q3481" s="87">
        <v>3.73</v>
      </c>
      <c r="R3481" s="88">
        <f>(P3481-O3481)*100</f>
        <v>-0.67583009326317445</v>
      </c>
      <c r="S3481" s="88">
        <f>(P3481-Q3481)*100</f>
        <v>-0.92583009326316912</v>
      </c>
      <c r="U3481" s="1" t="str">
        <f>IF(I:I="国家开发银行","国开",IF(I:I="中国进出口银行","口行",IF(I:I="中国农业发展银行","农发","国债")))&amp;IF(G:G&lt;1,"0",G3481)</f>
        <v>农发10</v>
      </c>
    </row>
    <row r="3482" spans="1:21" ht="15.95" hidden="1" customHeight="1" x14ac:dyDescent="0.25">
      <c r="A3482" s="123" t="s">
        <v>7302</v>
      </c>
      <c r="B3482" s="35" t="s">
        <v>7302</v>
      </c>
      <c r="C3482" s="35" t="s">
        <v>7303</v>
      </c>
      <c r="D3482" s="39">
        <v>44259</v>
      </c>
      <c r="E3482" s="39">
        <v>44263</v>
      </c>
      <c r="F3482" s="40">
        <v>40</v>
      </c>
      <c r="G3482" s="30">
        <v>0.25</v>
      </c>
      <c r="H3482" s="29" t="s">
        <v>860</v>
      </c>
      <c r="I3482" s="29" t="s">
        <v>22</v>
      </c>
      <c r="J3482" s="30">
        <v>1.9416</v>
      </c>
      <c r="K3482" s="30">
        <v>4.8099999999999996</v>
      </c>
      <c r="L3482" s="30">
        <v>0</v>
      </c>
      <c r="M3482" s="30">
        <v>9.6300000000000008</v>
      </c>
      <c r="N3482" s="84">
        <v>0.24660000000000001</v>
      </c>
      <c r="O3482" s="85">
        <v>2.0798999999999999</v>
      </c>
      <c r="P3482" s="86">
        <v>1.9416</v>
      </c>
      <c r="Q3482" s="87">
        <v>2.11</v>
      </c>
      <c r="R3482" s="88">
        <f t="shared" ref="R3482:R3488" si="252">(P3482-O3482)*100</f>
        <v>-13.829999999999988</v>
      </c>
      <c r="S3482" s="88">
        <f t="shared" ref="S3482:S3488" si="253">(P3482-Q3482)*100</f>
        <v>-16.839999999999989</v>
      </c>
      <c r="U3482" s="1" t="str">
        <f>IF(I:I="国家开发银行","国开",IF(I:I="中国进出口银行","口行",IF(I:I="中国农业发展银行","农发","国债")))&amp;IF(G:G&lt;1,"0",G3482)</f>
        <v>口行0</v>
      </c>
    </row>
    <row r="3483" spans="1:21" ht="15.95" hidden="1" customHeight="1" x14ac:dyDescent="0.25">
      <c r="A3483" s="123" t="s">
        <v>6398</v>
      </c>
      <c r="B3483" s="35" t="s">
        <v>7304</v>
      </c>
      <c r="C3483" s="35" t="s">
        <v>7305</v>
      </c>
      <c r="D3483" s="39">
        <v>44259</v>
      </c>
      <c r="E3483" s="39">
        <v>44260</v>
      </c>
      <c r="F3483" s="40">
        <v>60</v>
      </c>
      <c r="G3483" s="30">
        <v>3</v>
      </c>
      <c r="H3483" s="29" t="s">
        <v>12</v>
      </c>
      <c r="I3483" s="29" t="s">
        <v>22</v>
      </c>
      <c r="J3483" s="30">
        <v>3.1974</v>
      </c>
      <c r="K3483" s="30">
        <v>2.8</v>
      </c>
      <c r="L3483" s="30">
        <v>0</v>
      </c>
      <c r="M3483" s="30">
        <v>1</v>
      </c>
      <c r="N3483" s="84">
        <f>[1]!b_anal_modidura_cnbd(A3483,D3483-1,1)</f>
        <v>2.3357000000000001</v>
      </c>
      <c r="O3483" s="85">
        <f>[1]!b_anal_yield_cnbd(A3483,D3483-1,1)</f>
        <v>3.2275</v>
      </c>
      <c r="P3483" s="86">
        <f>IF(U:U="国开1",0.09/N3483+J3483,IF(U:U="国开3",0.14/N3483+J3483,IF(U:U="国开5",0.24/N3483+J3483,IF(U:U="国开7",0.24/N3483+J3483,IF(U:U="国开10",0.29/N3483+J3483,IF(U:U="口行1",0.08/N3483+J3483,IF(U:U="口行2",0.08/N3483+J3483,IF(U:U="口行3",0.08/N3483+J3483,IF(U:U="口行5",0.13/N3483+J3483,IF(U:U="口行7",0.13/N3483+J3483,IF(U:U="口行10",0.18/N3483+J3483,IF(U:U="农发1",0.09/N3483+J3483,IF(U:U="农发2",0.09/N3483+J3483,IF(U:U="农发3",0.09/N3483+J3483,IF(U:U="农发5",0.14/N3483+J3483,IF(U:U="农发7",0.19/N3483+J3483,IF(U:U="农发10",0.19/N3483+J3483,IF(U:U="农发20",0.24/N3483+J3483,IF(U:U="国债1",0.05/N3483+J3483,IF(U:U="国债2",0.05/N3483+J3483,IF(U:U="国债3",0.05/N3483+J3483,IF(U:U="国开0",0,IF(U:U="农发0",0,IF(U:U="国债0",0,IF(U:U="口行0",0,0.1/N3483+J3483)))))))))))))))))))))))))</f>
        <v>3.2316509740120734</v>
      </c>
      <c r="Q3483" s="87">
        <v>3.2349999999999999</v>
      </c>
      <c r="R3483" s="88">
        <f t="shared" si="252"/>
        <v>0.41509740120733163</v>
      </c>
      <c r="S3483" s="88">
        <f t="shared" si="253"/>
        <v>-0.33490259879265238</v>
      </c>
      <c r="U3483" s="1" t="str">
        <f>IF(I:I="国家开发银行","国开",IF(I:I="中国进出口银行","口行",IF(I:I="中国农业发展银行","农发","国债")))&amp;IF(G:G&lt;1,"0",G3483)</f>
        <v>口行3</v>
      </c>
    </row>
    <row r="3484" spans="1:21" ht="15.95" hidden="1" customHeight="1" x14ac:dyDescent="0.25">
      <c r="A3484" s="123" t="s">
        <v>6661</v>
      </c>
      <c r="B3484" s="35" t="s">
        <v>7306</v>
      </c>
      <c r="C3484" s="35" t="s">
        <v>7307</v>
      </c>
      <c r="D3484" s="39">
        <v>44259</v>
      </c>
      <c r="E3484" s="39">
        <v>44260</v>
      </c>
      <c r="F3484" s="40">
        <v>60</v>
      </c>
      <c r="G3484" s="30">
        <v>5</v>
      </c>
      <c r="H3484" s="29" t="s">
        <v>12</v>
      </c>
      <c r="I3484" s="29" t="s">
        <v>22</v>
      </c>
      <c r="J3484" s="30">
        <v>3.3936999999999999</v>
      </c>
      <c r="K3484" s="30">
        <v>3.19</v>
      </c>
      <c r="L3484" s="30">
        <v>0</v>
      </c>
      <c r="M3484" s="30">
        <v>1</v>
      </c>
      <c r="N3484" s="84">
        <f>[1]!b_anal_modidura_cnbd(A3484,D3484-1,1)</f>
        <v>4.1775000000000002</v>
      </c>
      <c r="O3484" s="85">
        <f>[1]!b_anal_yield_cnbd(A3484,D3484-1,1)</f>
        <v>3.42</v>
      </c>
      <c r="P3484" s="86">
        <f>IF(U:U="国开1",0.09/N3484+J3484,IF(U:U="国开3",0.14/N3484+J3484,IF(U:U="国开5",0.24/N3484+J3484,IF(U:U="国开7",0.24/N3484+J3484,IF(U:U="国开10",0.29/N3484+J3484,IF(U:U="口行1",0.08/N3484+J3484,IF(U:U="口行2",0.08/N3484+J3484,IF(U:U="口行3",0.08/N3484+J3484,IF(U:U="口行5",0.13/N3484+J3484,IF(U:U="口行7",0.13/N3484+J3484,IF(U:U="口行10",0.18/N3484+J3484,IF(U:U="农发1",0.09/N3484+J3484,IF(U:U="农发2",0.09/N3484+J3484,IF(U:U="农发3",0.09/N3484+J3484,IF(U:U="农发5",0.14/N3484+J3484,IF(U:U="农发7",0.19/N3484+J3484,IF(U:U="农发10",0.19/N3484+J3484,IF(U:U="农发20",0.24/N3484+J3484,IF(U:U="国债1",0.05/N3484+J3484,IF(U:U="国债2",0.05/N3484+J3484,IF(U:U="国债3",0.05/N3484+J3484,IF(U:U="国开0",0,IF(U:U="农发0",0,IF(U:U="国债0",0,IF(U:U="口行0",0,0.1/N3484+J3484)))))))))))))))))))))))))</f>
        <v>3.4248190903650508</v>
      </c>
      <c r="Q3484" s="87">
        <v>3.43</v>
      </c>
      <c r="R3484" s="88">
        <f t="shared" si="252"/>
        <v>0.48190903650509043</v>
      </c>
      <c r="S3484" s="88">
        <f t="shared" si="253"/>
        <v>-0.51809096349493267</v>
      </c>
      <c r="U3484" s="1" t="str">
        <f>IF(I:I="国家开发银行","国开",IF(I:I="中国进出口银行","口行",IF(I:I="中国农业发展银行","农发","国债")))&amp;IF(G:G&lt;1,"0",G3484)</f>
        <v>口行5</v>
      </c>
    </row>
    <row r="3485" spans="1:21" ht="15.95" hidden="1" customHeight="1" x14ac:dyDescent="0.25">
      <c r="A3485" s="123" t="s">
        <v>6796</v>
      </c>
      <c r="B3485" s="35" t="s">
        <v>7308</v>
      </c>
      <c r="C3485" s="35" t="s">
        <v>7309</v>
      </c>
      <c r="D3485" s="39">
        <v>44259</v>
      </c>
      <c r="E3485" s="39">
        <v>44260</v>
      </c>
      <c r="F3485" s="40">
        <v>60</v>
      </c>
      <c r="G3485" s="30">
        <v>10</v>
      </c>
      <c r="H3485" s="29" t="s">
        <v>12</v>
      </c>
      <c r="I3485" s="29" t="s">
        <v>22</v>
      </c>
      <c r="J3485" s="30">
        <v>3.6892999999999998</v>
      </c>
      <c r="K3485" s="30">
        <v>4.2300000000000004</v>
      </c>
      <c r="L3485" s="30">
        <v>0</v>
      </c>
      <c r="M3485" s="30">
        <v>1</v>
      </c>
      <c r="N3485" s="84">
        <f>[1]!b_anal_modidura_cnbd(A3485,D3485-1,1)</f>
        <v>7.9358000000000004</v>
      </c>
      <c r="O3485" s="85">
        <f>[1]!b_anal_yield_cnbd(A3485,D3485-1,1)</f>
        <v>3.73</v>
      </c>
      <c r="P3485" s="86">
        <f>IF(U:U="国开1",0.09/N3485+J3485,IF(U:U="国开3",0.14/N3485+J3485,IF(U:U="国开5",0.24/N3485+J3485,IF(U:U="国开7",0.24/N3485+J3485,IF(U:U="国开10",0.29/N3485+J3485,IF(U:U="口行1",0.08/N3485+J3485,IF(U:U="口行2",0.08/N3485+J3485,IF(U:U="口行3",0.08/N3485+J3485,IF(U:U="口行5",0.13/N3485+J3485,IF(U:U="口行7",0.13/N3485+J3485,IF(U:U="口行10",0.18/N3485+J3485,IF(U:U="农发1",0.09/N3485+J3485,IF(U:U="农发2",0.09/N3485+J3485,IF(U:U="农发3",0.09/N3485+J3485,IF(U:U="农发5",0.14/N3485+J3485,IF(U:U="农发7",0.19/N3485+J3485,IF(U:U="农发10",0.19/N3485+J3485,IF(U:U="农发20",0.24/N3485+J3485,IF(U:U="国债1",0.05/N3485+J3485,IF(U:U="国债2",0.05/N3485+J3485,IF(U:U="国债3",0.05/N3485+J3485,IF(U:U="国开0",0,IF(U:U="农发0",0,IF(U:U="国债0",0,IF(U:U="口行0",0,0.1/N3485+J3485)))))))))))))))))))))))))</f>
        <v>3.7119820232364726</v>
      </c>
      <c r="Q3485" s="87">
        <v>3.7349999999999999</v>
      </c>
      <c r="R3485" s="88">
        <f t="shared" si="252"/>
        <v>-1.8017976763527344</v>
      </c>
      <c r="S3485" s="88">
        <f t="shared" si="253"/>
        <v>-2.3017976763527237</v>
      </c>
      <c r="U3485" s="1" t="str">
        <f>IF(I:I="国家开发银行","国开",IF(I:I="中国进出口银行","口行",IF(I:I="中国农业发展银行","农发","国债")))&amp;IF(G:G&lt;1,"0",G3485)</f>
        <v>口行10</v>
      </c>
    </row>
    <row r="3486" spans="1:21" ht="15.95" hidden="1" customHeight="1" x14ac:dyDescent="0.25">
      <c r="A3486" s="123" t="s">
        <v>6971</v>
      </c>
      <c r="B3486" s="35" t="s">
        <v>7310</v>
      </c>
      <c r="C3486" s="35" t="s">
        <v>7311</v>
      </c>
      <c r="D3486" s="39">
        <v>44259</v>
      </c>
      <c r="E3486" s="39">
        <v>44263</v>
      </c>
      <c r="F3486" s="40">
        <v>60</v>
      </c>
      <c r="G3486" s="30">
        <v>3</v>
      </c>
      <c r="H3486" s="29" t="s">
        <v>12</v>
      </c>
      <c r="I3486" s="29" t="s">
        <v>15</v>
      </c>
      <c r="J3486" s="30">
        <v>3.1465000000000001</v>
      </c>
      <c r="K3486" s="30">
        <v>5.18</v>
      </c>
      <c r="L3486" s="30">
        <v>0</v>
      </c>
      <c r="M3486" s="30">
        <v>6.66</v>
      </c>
      <c r="N3486" s="84">
        <f>[1]!b_anal_modidura_cnbd(A3486,D3486-1,1)</f>
        <v>2.6802999999999999</v>
      </c>
      <c r="O3486" s="85">
        <f>[1]!b_anal_yield_cnbd(A3486,D3486-1,1)</f>
        <v>3.19</v>
      </c>
      <c r="P3486" s="86">
        <f>IF(U:U="国开1",0.09/N3486+J3486,IF(U:U="国开3",0.14/N3486+J3486,IF(U:U="国开5",0.24/N3486+J3486,IF(U:U="国开7",0.24/N3486+J3486,IF(U:U="国开10",0.29/N3486+J3486,IF(U:U="口行1",0.08/N3486+J3486,IF(U:U="口行2",0.08/N3486+J3486,IF(U:U="口行3",0.08/N3486+J3486,IF(U:U="口行5",0.13/N3486+J3486,IF(U:U="口行7",0.13/N3486+J3486,IF(U:U="口行10",0.18/N3486+J3486,IF(U:U="农发1",0.09/N3486+J3486,IF(U:U="农发2",0.09/N3486+J3486,IF(U:U="农发3",0.09/N3486+J3486,IF(U:U="农发5",0.14/N3486+J3486,IF(U:U="农发7",0.19/N3486+J3486,IF(U:U="农发10",0.19/N3486+J3486,IF(U:U="农发20",0.24/N3486+J3486,IF(U:U="国债1",0.05/N3486+J3486,IF(U:U="国债2",0.05/N3486+J3486,IF(U:U="国债3",0.05/N3486+J3486,IF(U:U="国开0",0,IF(U:U="农发0",0,IF(U:U="国债0",0,IF(U:U="口行0",0,0.1/N3486+J3486)))))))))))))))))))))))))</f>
        <v>3.1987329589971272</v>
      </c>
      <c r="Q3486" s="87">
        <v>3.21</v>
      </c>
      <c r="R3486" s="88">
        <f t="shared" si="252"/>
        <v>0.8732958997127227</v>
      </c>
      <c r="S3486" s="88">
        <f t="shared" si="253"/>
        <v>-1.1267041002872791</v>
      </c>
      <c r="U3486" s="1" t="str">
        <f>IF(I:I="国家开发银行","国开",IF(I:I="中国进出口银行","口行",IF(I:I="中国农业发展银行","农发","国债")))&amp;IF(G:G&lt;1,"0",G3486)</f>
        <v>国开3</v>
      </c>
    </row>
    <row r="3487" spans="1:21" ht="15.95" hidden="1" customHeight="1" x14ac:dyDescent="0.25">
      <c r="A3487" s="123" t="s">
        <v>7270</v>
      </c>
      <c r="B3487" s="35" t="s">
        <v>7312</v>
      </c>
      <c r="C3487" s="35" t="s">
        <v>7313</v>
      </c>
      <c r="D3487" s="39">
        <v>44259</v>
      </c>
      <c r="E3487" s="39">
        <v>44263</v>
      </c>
      <c r="F3487" s="40">
        <v>80</v>
      </c>
      <c r="G3487" s="30">
        <v>5</v>
      </c>
      <c r="H3487" s="29" t="s">
        <v>12</v>
      </c>
      <c r="I3487" s="29" t="s">
        <v>15</v>
      </c>
      <c r="J3487" s="30">
        <v>3.3540999999999999</v>
      </c>
      <c r="K3487" s="30">
        <v>5</v>
      </c>
      <c r="L3487" s="30">
        <v>0</v>
      </c>
      <c r="M3487" s="30">
        <v>2.71</v>
      </c>
      <c r="N3487" s="84">
        <f>[1]!b_anal_modidura_cnbd(A3487,D3487-1,1)</f>
        <v>4.5335000000000001</v>
      </c>
      <c r="O3487" s="85">
        <f>[1]!b_anal_yield_cnbd(A3487,D3487-1,1)</f>
        <v>3.4405000000000001</v>
      </c>
      <c r="P3487" s="86">
        <f>IF(U:U="国开1",0.09/N3487+J3487,IF(U:U="国开3",0.14/N3487+J3487,IF(U:U="国开5",0.24/N3487+J3487,IF(U:U="国开7",0.24/N3487+J3487,IF(U:U="国开10",0.29/N3487+J3487,IF(U:U="口行1",0.08/N3487+J3487,IF(U:U="口行2",0.08/N3487+J3487,IF(U:U="口行3",0.08/N3487+J3487,IF(U:U="口行5",0.13/N3487+J3487,IF(U:U="口行7",0.13/N3487+J3487,IF(U:U="口行10",0.18/N3487+J3487,IF(U:U="农发1",0.09/N3487+J3487,IF(U:U="农发2",0.09/N3487+J3487,IF(U:U="农发3",0.09/N3487+J3487,IF(U:U="农发5",0.14/N3487+J3487,IF(U:U="农发7",0.19/N3487+J3487,IF(U:U="农发10",0.19/N3487+J3487,IF(U:U="农发20",0.24/N3487+J3487,IF(U:U="国债1",0.05/N3487+J3487,IF(U:U="国债2",0.05/N3487+J3487,IF(U:U="国债3",0.05/N3487+J3487,IF(U:U="国开0",0,IF(U:U="农发0",0,IF(U:U="国债0",0,IF(U:U="口行0",0,0.1/N3487+J3487)))))))))))))))))))))))))</f>
        <v>3.4070392301753611</v>
      </c>
      <c r="Q3487" s="87">
        <v>3.44</v>
      </c>
      <c r="R3487" s="88">
        <f t="shared" si="252"/>
        <v>-3.346076982463897</v>
      </c>
      <c r="S3487" s="88">
        <f t="shared" si="253"/>
        <v>-3.2960769824638803</v>
      </c>
      <c r="U3487" s="1" t="str">
        <f>IF(I:I="国家开发银行","国开",IF(I:I="中国进出口银行","口行",IF(I:I="中国农业发展银行","农发","国债")))&amp;IF(G:G&lt;1,"0",G3487)</f>
        <v>国开5</v>
      </c>
    </row>
    <row r="3488" spans="1:21" ht="15.95" hidden="1" customHeight="1" x14ac:dyDescent="0.25">
      <c r="A3488" s="123" t="s">
        <v>7264</v>
      </c>
      <c r="B3488" s="35" t="s">
        <v>7314</v>
      </c>
      <c r="C3488" s="35" t="s">
        <v>7315</v>
      </c>
      <c r="D3488" s="39">
        <v>44259</v>
      </c>
      <c r="E3488" s="39">
        <v>44263</v>
      </c>
      <c r="F3488" s="40">
        <v>190</v>
      </c>
      <c r="G3488" s="30">
        <v>10</v>
      </c>
      <c r="H3488" s="29" t="s">
        <v>12</v>
      </c>
      <c r="I3488" s="29" t="s">
        <v>15</v>
      </c>
      <c r="J3488" s="30">
        <v>3.6295999999999999</v>
      </c>
      <c r="K3488" s="30">
        <v>3.87</v>
      </c>
      <c r="L3488" s="30">
        <v>0</v>
      </c>
      <c r="M3488" s="30">
        <v>1.23</v>
      </c>
      <c r="N3488" s="84">
        <f>[1]!b_anal_modidura_cnbd(A3488,D3488-1,1)</f>
        <v>8.2434999999999992</v>
      </c>
      <c r="O3488" s="85">
        <f>[1]!b_anal_yield_cnbd(A3488,D3488-1,1)</f>
        <v>3.6675</v>
      </c>
      <c r="P3488" s="86">
        <f>IF(U:U="国开1",0.09/N3488+J3488,IF(U:U="国开3",0.14/N3488+J3488,IF(U:U="国开5",0.24/N3488+J3488,IF(U:U="国开7",0.24/N3488+J3488,IF(U:U="国开10",0.29/N3488+J3488,IF(U:U="口行1",0.08/N3488+J3488,IF(U:U="口行2",0.08/N3488+J3488,IF(U:U="口行3",0.08/N3488+J3488,IF(U:U="口行5",0.13/N3488+J3488,IF(U:U="口行7",0.13/N3488+J3488,IF(U:U="口行10",0.18/N3488+J3488,IF(U:U="农发1",0.09/N3488+J3488,IF(U:U="农发2",0.09/N3488+J3488,IF(U:U="农发3",0.09/N3488+J3488,IF(U:U="农发5",0.14/N3488+J3488,IF(U:U="农发7",0.19/N3488+J3488,IF(U:U="农发10",0.19/N3488+J3488,IF(U:U="农发20",0.24/N3488+J3488,IF(U:U="国债1",0.05/N3488+J3488,IF(U:U="国债2",0.05/N3488+J3488,IF(U:U="国债3",0.05/N3488+J3488,IF(U:U="国开0",0,IF(U:U="农发0",0,IF(U:U="国债0",0,IF(U:U="口行0",0,0.1/N3488+J3488)))))))))))))))))))))))))</f>
        <v>3.6647792321222781</v>
      </c>
      <c r="Q3488" s="87">
        <v>3.6749999999999998</v>
      </c>
      <c r="R3488" s="88">
        <f t="shared" si="252"/>
        <v>-0.2720767877721908</v>
      </c>
      <c r="S3488" s="88">
        <f t="shared" si="253"/>
        <v>-1.0220767877721748</v>
      </c>
      <c r="U3488" s="1" t="str">
        <f>IF(I:I="国家开发银行","国开",IF(I:I="中国进出口银行","口行",IF(I:I="中国农业发展银行","农发","国债")))&amp;IF(G:G&lt;1,"0",G3488)</f>
        <v>国开10</v>
      </c>
    </row>
    <row r="3489" spans="1:21" ht="15.95" hidden="1" customHeight="1" x14ac:dyDescent="0.25">
      <c r="A3489" s="113" t="s">
        <v>7330</v>
      </c>
      <c r="B3489" s="35" t="s">
        <v>7316</v>
      </c>
      <c r="C3489" s="35" t="s">
        <v>7317</v>
      </c>
      <c r="D3489" s="39">
        <v>44260</v>
      </c>
      <c r="E3489" s="39">
        <v>44263</v>
      </c>
      <c r="F3489" s="40">
        <v>20</v>
      </c>
      <c r="G3489" s="30">
        <v>5</v>
      </c>
      <c r="H3489" s="29" t="s">
        <v>12</v>
      </c>
      <c r="I3489" s="29" t="s">
        <v>15</v>
      </c>
      <c r="J3489" s="30">
        <v>3.1614</v>
      </c>
      <c r="K3489" s="30">
        <v>7.75</v>
      </c>
      <c r="L3489" s="30">
        <v>0</v>
      </c>
      <c r="M3489" s="30">
        <v>14</v>
      </c>
      <c r="N3489" s="84">
        <f>[1]!b_anal_modidura_cnbd(A3489,D3489-1,1)</f>
        <v>4.4450000000000003</v>
      </c>
      <c r="O3489" s="85">
        <f>[1]!b_anal_yield_cnbd(A3489,D3489-1,1)</f>
        <v>3.2976999999999999</v>
      </c>
      <c r="P3489" s="86">
        <f>IF(U:U="国开1",0.09/N3489+J3489,IF(U:U="国开3",0.14/N3489+J3489,IF(U:U="国开5",0.24/N3489+J3489,IF(U:U="国开7",0.24/N3489+J3489,IF(U:U="国开10",0.29/N3489+J3489,IF(U:U="口行1",0.08/N3489+J3489,IF(U:U="口行2",0.08/N3489+J3489,IF(U:U="口行3",0.08/N3489+J3489,IF(U:U="口行5",0.13/N3489+J3489,IF(U:U="口行7",0.13/N3489+J3489,IF(U:U="口行10",0.18/N3489+J3489,IF(U:U="农发1",0.09/N3489+J3489,IF(U:U="农发2",0.09/N3489+J3489,IF(U:U="农发3",0.09/N3489+J3489,IF(U:U="农发5",0.14/N3489+J3489,IF(U:U="农发7",0.19/N3489+J3489,IF(U:U="农发10",0.19/N3489+J3489,IF(U:U="农发20",0.24/N3489+J3489,IF(U:U="国债1",0.05/N3489+J3489,IF(U:U="国债2",0.05/N3489+J3489,IF(U:U="国债3",0.05/N3489+J3489,IF(U:U="国开0",0,IF(U:U="农发0",0,IF(U:U="国债0",0,IF(U:U="口行0",0,0.1/N3489+J3489)))))))))))))))))))))))))</f>
        <v>3.2153932508436447</v>
      </c>
      <c r="Q3489" s="87">
        <v>3.3355000000000001</v>
      </c>
      <c r="R3489" s="88">
        <f t="shared" ref="R3489:R3495" si="254">(P3489-O3489)*100</f>
        <v>-8.2306749156355163</v>
      </c>
      <c r="S3489" s="88">
        <f t="shared" ref="S3489:S3495" si="255">(P3489-Q3489)*100</f>
        <v>-12.010674915635544</v>
      </c>
      <c r="U3489" s="1" t="str">
        <f>IF(I:I="国家开发银行","国开",IF(I:I="中国进出口银行","口行",IF(I:I="中国农业发展银行","农发","国债")))&amp;IF(G:G&lt;1,"0",G3489)</f>
        <v>国开5</v>
      </c>
    </row>
    <row r="3490" spans="1:21" ht="15.95" hidden="1" customHeight="1" x14ac:dyDescent="0.25">
      <c r="A3490" s="113" t="s">
        <v>7331</v>
      </c>
      <c r="B3490" s="35" t="s">
        <v>7318</v>
      </c>
      <c r="C3490" s="35" t="s">
        <v>7319</v>
      </c>
      <c r="D3490" s="39">
        <v>44260</v>
      </c>
      <c r="E3490" s="39">
        <v>44263</v>
      </c>
      <c r="F3490" s="40">
        <v>20</v>
      </c>
      <c r="G3490" s="30">
        <v>7</v>
      </c>
      <c r="H3490" s="29" t="s">
        <v>12</v>
      </c>
      <c r="I3490" s="29" t="s">
        <v>15</v>
      </c>
      <c r="J3490" s="30">
        <v>3.2719999999999998</v>
      </c>
      <c r="K3490" s="30">
        <v>6.44</v>
      </c>
      <c r="L3490" s="30">
        <v>0</v>
      </c>
      <c r="M3490" s="30">
        <v>1.92</v>
      </c>
      <c r="N3490" s="84">
        <f>[1]!b_anal_modidura_cnbd(A3490,D3490-1,1)</f>
        <v>5.5237999999999996</v>
      </c>
      <c r="O3490" s="85">
        <f>[1]!b_anal_yield_cnbd(A3490,D3490-1,1)</f>
        <v>3.4049</v>
      </c>
      <c r="P3490" s="86">
        <f>IF(U:U="国开1",0.09/N3490+J3490,IF(U:U="国开3",0.14/N3490+J3490,IF(U:U="国开5",0.24/N3490+J3490,IF(U:U="国开7",0.24/N3490+J3490,IF(U:U="国开10",0.29/N3490+J3490,IF(U:U="口行1",0.08/N3490+J3490,IF(U:U="口行2",0.08/N3490+J3490,IF(U:U="口行3",0.08/N3490+J3490,IF(U:U="口行5",0.13/N3490+J3490,IF(U:U="口行7",0.13/N3490+J3490,IF(U:U="口行10",0.18/N3490+J3490,IF(U:U="农发1",0.09/N3490+J3490,IF(U:U="农发2",0.09/N3490+J3490,IF(U:U="农发3",0.09/N3490+J3490,IF(U:U="农发5",0.14/N3490+J3490,IF(U:U="农发7",0.19/N3490+J3490,IF(U:U="农发10",0.19/N3490+J3490,IF(U:U="农发20",0.24/N3490+J3490,IF(U:U="国债1",0.05/N3490+J3490,IF(U:U="国债2",0.05/N3490+J3490,IF(U:U="国债3",0.05/N3490+J3490,IF(U:U="国开0",0,IF(U:U="农发0",0,IF(U:U="国债0",0,IF(U:U="口行0",0,0.1/N3490+J3490)))))))))))))))))))))))))</f>
        <v>3.3154483507730186</v>
      </c>
      <c r="Q3490" s="87">
        <v>3.2263999999999999</v>
      </c>
      <c r="R3490" s="88">
        <f t="shared" si="254"/>
        <v>-8.9451649226981456</v>
      </c>
      <c r="S3490" s="88">
        <f t="shared" si="255"/>
        <v>8.9048350773018647</v>
      </c>
      <c r="U3490" s="1" t="str">
        <f>IF(I:I="国家开发银行","国开",IF(I:I="中国进出口银行","口行",IF(I:I="中国农业发展银行","农发","国债")))&amp;IF(G:G&lt;1,"0",G3490)</f>
        <v>国开7</v>
      </c>
    </row>
    <row r="3491" spans="1:21" ht="15.95" hidden="1" customHeight="1" x14ac:dyDescent="0.25">
      <c r="A3491" s="123" t="s">
        <v>7320</v>
      </c>
      <c r="B3491" s="35" t="s">
        <v>7320</v>
      </c>
      <c r="C3491" s="35" t="s">
        <v>7321</v>
      </c>
      <c r="D3491" s="39">
        <v>44260</v>
      </c>
      <c r="E3491" s="39">
        <v>44263</v>
      </c>
      <c r="F3491" s="40">
        <v>40</v>
      </c>
      <c r="G3491" s="30">
        <v>1</v>
      </c>
      <c r="H3491" s="29" t="s">
        <v>266</v>
      </c>
      <c r="I3491" s="29" t="s">
        <v>22</v>
      </c>
      <c r="J3491" s="30">
        <v>2.56</v>
      </c>
      <c r="K3491" s="30">
        <v>3.77</v>
      </c>
      <c r="L3491" s="30">
        <v>0</v>
      </c>
      <c r="M3491" s="30">
        <v>1.2</v>
      </c>
      <c r="N3491" s="84">
        <v>0.65439999999999998</v>
      </c>
      <c r="O3491" s="85">
        <v>2.6099000000000001</v>
      </c>
      <c r="P3491" s="86">
        <f>IF(U:U="国开1",0.09/N3491+J3491,IF(U:U="国开3",0.14/N3491+J3491,IF(U:U="国开5",0.24/N3491+J3491,IF(U:U="国开7",0.24/N3491+J3491,IF(U:U="国开10",0.29/N3491+J3491,IF(U:U="口行1",0.08/N3491+J3491,IF(U:U="口行2",0.08/N3491+J3491,IF(U:U="口行3",0.08/N3491+J3491,IF(U:U="口行5",0.13/N3491+J3491,IF(U:U="口行7",0.13/N3491+J3491,IF(U:U="口行10",0.18/N3491+J3491,IF(U:U="农发1",0.09/N3491+J3491,IF(U:U="农发2",0.09/N3491+J3491,IF(U:U="农发3",0.09/N3491+J3491,IF(U:U="农发5",0.14/N3491+J3491,IF(U:U="农发7",0.19/N3491+J3491,IF(U:U="农发10",0.19/N3491+J3491,IF(U:U="农发20",0.24/N3491+J3491,IF(U:U="国债1",0.05/N3491+J3491,IF(U:U="国债2",0.05/N3491+J3491,IF(U:U="国债3",0.05/N3491+J3491,IF(U:U="国开0",0,IF(U:U="农发0",0,IF(U:U="国债0",0,IF(U:U="口行0",0,0.1/N3491+J3491)))))))))))))))))))))))))</f>
        <v>2.6822493887530561</v>
      </c>
      <c r="Q3491" s="87">
        <v>2.69</v>
      </c>
      <c r="R3491" s="88">
        <f t="shared" si="254"/>
        <v>7.2349388753055965</v>
      </c>
      <c r="S3491" s="88">
        <f t="shared" si="255"/>
        <v>-0.77506112469438726</v>
      </c>
      <c r="U3491" s="1" t="str">
        <f>IF(I:I="国家开发银行","国开",IF(I:I="中国进出口银行","口行",IF(I:I="中国农业发展银行","农发","国债")))&amp;IF(G:G&lt;1,"0",G3491)</f>
        <v>口行1</v>
      </c>
    </row>
    <row r="3492" spans="1:21" ht="15.95" hidden="1" customHeight="1" x14ac:dyDescent="0.25">
      <c r="A3492" s="123" t="s">
        <v>7322</v>
      </c>
      <c r="B3492" s="35" t="s">
        <v>7322</v>
      </c>
      <c r="C3492" s="35" t="s">
        <v>7323</v>
      </c>
      <c r="D3492" s="39">
        <v>44260</v>
      </c>
      <c r="E3492" s="39">
        <v>44263</v>
      </c>
      <c r="F3492" s="40">
        <v>30</v>
      </c>
      <c r="G3492" s="30">
        <v>2</v>
      </c>
      <c r="H3492" s="29" t="s">
        <v>12</v>
      </c>
      <c r="I3492" s="29" t="s">
        <v>22</v>
      </c>
      <c r="J3492" s="30">
        <v>3.04</v>
      </c>
      <c r="K3492" s="30">
        <v>4.54</v>
      </c>
      <c r="L3492" s="30">
        <v>0</v>
      </c>
      <c r="M3492" s="30">
        <v>1.55</v>
      </c>
      <c r="N3492" s="84">
        <v>1.7763</v>
      </c>
      <c r="O3492" s="85">
        <v>3.06</v>
      </c>
      <c r="P3492" s="86">
        <f>IF(U:U="国开1",0.09/N3492+J3492,IF(U:U="国开3",0.14/N3492+J3492,IF(U:U="国开5",0.24/N3492+J3492,IF(U:U="国开7",0.24/N3492+J3492,IF(U:U="国开10",0.29/N3492+J3492,IF(U:U="口行1",0.08/N3492+J3492,IF(U:U="口行2",0.08/N3492+J3492,IF(U:U="口行3",0.08/N3492+J3492,IF(U:U="口行5",0.13/N3492+J3492,IF(U:U="口行7",0.13/N3492+J3492,IF(U:U="口行10",0.18/N3492+J3492,IF(U:U="农发1",0.09/N3492+J3492,IF(U:U="农发2",0.09/N3492+J3492,IF(U:U="农发3",0.09/N3492+J3492,IF(U:U="农发5",0.14/N3492+J3492,IF(U:U="农发7",0.19/N3492+J3492,IF(U:U="农发10",0.19/N3492+J3492,IF(U:U="农发20",0.24/N3492+J3492,IF(U:U="国债1",0.05/N3492+J3492,IF(U:U="国债2",0.05/N3492+J3492,IF(U:U="国债3",0.05/N3492+J3492,IF(U:U="国开0",0,IF(U:U="农发0",0,IF(U:U="国债0",0,IF(U:U="口行0",0,0.1/N3492+J3492)))))))))))))))))))))))))</f>
        <v>3.0850374373698135</v>
      </c>
      <c r="Q3492" s="87">
        <v>3.06</v>
      </c>
      <c r="R3492" s="88">
        <f t="shared" si="254"/>
        <v>2.5037437369813453</v>
      </c>
      <c r="S3492" s="88">
        <f t="shared" si="255"/>
        <v>2.5037437369813453</v>
      </c>
      <c r="U3492" s="1" t="str">
        <f>IF(I:I="国家开发银行","国开",IF(I:I="中国进出口银行","口行",IF(I:I="中国农业发展银行","农发","国债")))&amp;IF(G:G&lt;1,"0",G3492)</f>
        <v>口行2</v>
      </c>
    </row>
    <row r="3493" spans="1:21" ht="15.95" hidden="1" customHeight="1" x14ac:dyDescent="0.25">
      <c r="A3493" s="123" t="s">
        <v>7010</v>
      </c>
      <c r="B3493" s="35" t="s">
        <v>7324</v>
      </c>
      <c r="C3493" s="35" t="s">
        <v>7325</v>
      </c>
      <c r="D3493" s="39">
        <v>44260</v>
      </c>
      <c r="E3493" s="39">
        <v>44263</v>
      </c>
      <c r="F3493" s="40">
        <v>30</v>
      </c>
      <c r="G3493" s="30">
        <v>7</v>
      </c>
      <c r="H3493" s="29" t="s">
        <v>12</v>
      </c>
      <c r="I3493" s="29" t="s">
        <v>22</v>
      </c>
      <c r="J3493" s="30">
        <v>3.5276000000000001</v>
      </c>
      <c r="K3493" s="30">
        <v>5.25</v>
      </c>
      <c r="L3493" s="30">
        <v>0</v>
      </c>
      <c r="M3493" s="30">
        <v>2.84</v>
      </c>
      <c r="N3493" s="84">
        <f>[1]!b_anal_modidura_cnbd(A3493,D3493-1,1)</f>
        <v>5.9858000000000002</v>
      </c>
      <c r="O3493" s="85">
        <f>[1]!b_anal_yield_cnbd(A3493,D3493-1,1)</f>
        <v>3.5707</v>
      </c>
      <c r="P3493" s="86">
        <f>IF(U:U="国开1",0.09/N3493+J3493,IF(U:U="国开3",0.14/N3493+J3493,IF(U:U="国开5",0.24/N3493+J3493,IF(U:U="国开7",0.24/N3493+J3493,IF(U:U="国开10",0.29/N3493+J3493,IF(U:U="口行1",0.08/N3493+J3493,IF(U:U="口行2",0.08/N3493+J3493,IF(U:U="口行3",0.08/N3493+J3493,IF(U:U="口行5",0.13/N3493+J3493,IF(U:U="口行7",0.13/N3493+J3493,IF(U:U="口行10",0.18/N3493+J3493,IF(U:U="农发1",0.09/N3493+J3493,IF(U:U="农发2",0.09/N3493+J3493,IF(U:U="农发3",0.09/N3493+J3493,IF(U:U="农发5",0.14/N3493+J3493,IF(U:U="农发7",0.19/N3493+J3493,IF(U:U="农发10",0.19/N3493+J3493,IF(U:U="农发20",0.24/N3493+J3493,IF(U:U="国债1",0.05/N3493+J3493,IF(U:U="国债2",0.05/N3493+J3493,IF(U:U="国债3",0.05/N3493+J3493,IF(U:U="国开0",0,IF(U:U="农发0",0,IF(U:U="国债0",0,IF(U:U="口行0",0,0.1/N3493+J3493)))))))))))))))))))))))))</f>
        <v>3.5493180660897456</v>
      </c>
      <c r="Q3493" s="87">
        <v>3.55</v>
      </c>
      <c r="R3493" s="88">
        <f t="shared" si="254"/>
        <v>-2.1381933910254336</v>
      </c>
      <c r="S3493" s="88">
        <f t="shared" si="255"/>
        <v>-6.8193391025417327E-2</v>
      </c>
      <c r="U3493" s="1" t="str">
        <f>IF(I:I="国家开发银行","国开",IF(I:I="中国进出口银行","口行",IF(I:I="中国农业发展银行","农发","国债")))&amp;IF(G:G&lt;1,"0",G3493)</f>
        <v>口行7</v>
      </c>
    </row>
    <row r="3494" spans="1:21" ht="15.95" hidden="1" customHeight="1" x14ac:dyDescent="0.25">
      <c r="A3494" s="123" t="s">
        <v>7326</v>
      </c>
      <c r="B3494" s="35" t="s">
        <v>7326</v>
      </c>
      <c r="C3494" s="35" t="s">
        <v>7327</v>
      </c>
      <c r="D3494" s="39">
        <v>44260</v>
      </c>
      <c r="E3494" s="39">
        <v>44263</v>
      </c>
      <c r="F3494" s="40">
        <v>200</v>
      </c>
      <c r="G3494" s="30">
        <v>0.24929999999999999</v>
      </c>
      <c r="H3494" s="29" t="s">
        <v>30</v>
      </c>
      <c r="I3494" s="29" t="s">
        <v>31</v>
      </c>
      <c r="J3494" s="30">
        <v>1.9710000000000001</v>
      </c>
      <c r="K3494" s="30">
        <v>3.54</v>
      </c>
      <c r="L3494" s="30">
        <v>2.0236999999999998</v>
      </c>
      <c r="M3494" s="30">
        <v>2.2200000000000002</v>
      </c>
      <c r="N3494" s="84">
        <v>0.24929999999999999</v>
      </c>
      <c r="O3494" s="85">
        <v>2.0687000000000002</v>
      </c>
      <c r="P3494" s="86">
        <v>2.0236999999999998</v>
      </c>
      <c r="Q3494" s="87">
        <v>2.0499999999999998</v>
      </c>
      <c r="R3494" s="88">
        <f t="shared" si="254"/>
        <v>-4.5000000000000373</v>
      </c>
      <c r="S3494" s="88">
        <f t="shared" si="255"/>
        <v>-2.629999999999999</v>
      </c>
      <c r="U3494" s="1" t="str">
        <f>IF(I:I="国家开发银行","国开",IF(I:I="中国进出口银行","口行",IF(I:I="中国农业发展银行","农发","国债")))&amp;IF(G:G&lt;1,"0",G3494)</f>
        <v>国债0</v>
      </c>
    </row>
    <row r="3495" spans="1:21" ht="15.95" hidden="1" customHeight="1" x14ac:dyDescent="0.25">
      <c r="A3495" s="123" t="s">
        <v>7328</v>
      </c>
      <c r="B3495" s="35" t="s">
        <v>7328</v>
      </c>
      <c r="C3495" s="35" t="s">
        <v>7329</v>
      </c>
      <c r="D3495" s="39">
        <v>44260</v>
      </c>
      <c r="E3495" s="39">
        <v>44263</v>
      </c>
      <c r="F3495" s="40">
        <v>200</v>
      </c>
      <c r="G3495" s="30">
        <v>0.49859999999999999</v>
      </c>
      <c r="H3495" s="29" t="s">
        <v>38</v>
      </c>
      <c r="I3495" s="29" t="s">
        <v>31</v>
      </c>
      <c r="J3495" s="30">
        <v>2.1880999999999999</v>
      </c>
      <c r="K3495" s="30">
        <v>2.67</v>
      </c>
      <c r="L3495" s="30">
        <v>2.2612999999999999</v>
      </c>
      <c r="M3495" s="30">
        <v>4.29</v>
      </c>
      <c r="N3495" s="84">
        <v>0.49859999999999999</v>
      </c>
      <c r="O3495" s="85">
        <v>2.3104</v>
      </c>
      <c r="P3495" s="86">
        <v>2.2612999999999999</v>
      </c>
      <c r="Q3495" s="87">
        <v>2.2999999999999998</v>
      </c>
      <c r="R3495" s="88">
        <f t="shared" si="254"/>
        <v>-4.9100000000000144</v>
      </c>
      <c r="S3495" s="88">
        <f t="shared" si="255"/>
        <v>-3.8699999999999957</v>
      </c>
      <c r="U3495" s="1" t="str">
        <f>IF(I:I="国家开发银行","国开",IF(I:I="中国进出口银行","口行",IF(I:I="中国农业发展银行","农发","国债")))&amp;IF(G:G&lt;1,"0",G3495)</f>
        <v>国债0</v>
      </c>
    </row>
    <row r="3496" spans="1:21" ht="15.95" hidden="1" customHeight="1" x14ac:dyDescent="0.25">
      <c r="A3496" s="123" t="s">
        <v>7278</v>
      </c>
      <c r="B3496" s="35" t="s">
        <v>7332</v>
      </c>
      <c r="C3496" s="35" t="s">
        <v>7333</v>
      </c>
      <c r="D3496" s="39">
        <v>44263</v>
      </c>
      <c r="E3496" s="39">
        <v>44265</v>
      </c>
      <c r="F3496" s="40">
        <v>80</v>
      </c>
      <c r="G3496" s="30">
        <v>3</v>
      </c>
      <c r="H3496" s="29" t="s">
        <v>12</v>
      </c>
      <c r="I3496" s="29" t="s">
        <v>41</v>
      </c>
      <c r="J3496" s="30">
        <v>3.2187000000000001</v>
      </c>
      <c r="K3496" s="30">
        <v>3.34</v>
      </c>
      <c r="L3496" s="30">
        <v>0</v>
      </c>
      <c r="M3496" s="30">
        <v>3.25</v>
      </c>
      <c r="N3496" s="84">
        <f>[1]!b_anal_modidura_cnbd(A3496,D3496-3,1)</f>
        <v>2.8104</v>
      </c>
      <c r="O3496" s="85">
        <f>[1]!b_anal_yield_cnbd(A3496,D3496-3,1)</f>
        <v>3.2814000000000001</v>
      </c>
      <c r="P3496" s="86">
        <f>IF(U:U="国开1",0.09/N3496+J3496,IF(U:U="国开3",0.14/N3496+J3496,IF(U:U="国开5",0.24/N3496+J3496,IF(U:U="国开7",0.24/N3496+J3496,IF(U:U="国开10",0.29/N3496+J3496,IF(U:U="口行1",0.08/N3496+J3496,IF(U:U="口行2",0.08/N3496+J3496,IF(U:U="口行3",0.08/N3496+J3496,IF(U:U="口行5",0.13/N3496+J3496,IF(U:U="口行7",0.13/N3496+J3496,IF(U:U="口行10",0.18/N3496+J3496,IF(U:U="农发1",0.09/N3496+J3496,IF(U:U="农发2",0.09/N3496+J3496,IF(U:U="农发3",0.09/N3496+J3496,IF(U:U="农发5",0.14/N3496+J3496,IF(U:U="农发7",0.19/N3496+J3496,IF(U:U="农发10",0.19/N3496+J3496,IF(U:U="农发20",0.24/N3496+J3496,IF(U:U="国债1",0.05/N3496+J3496,IF(U:U="国债2",0.05/N3496+J3496,IF(U:U="国债3",0.05/N3496+J3496,IF(U:U="国开0",0,IF(U:U="农发0",0,IF(U:U="国债0",0,IF(U:U="口行0",0,0.1/N3496+J3496)))))))))))))))))))))))))</f>
        <v>3.2507239111870199</v>
      </c>
      <c r="Q3496" s="87">
        <v>3.2475000000000001</v>
      </c>
      <c r="R3496" s="88">
        <f>(P3496-O3496)*100</f>
        <v>-3.0676088812980229</v>
      </c>
      <c r="S3496" s="88">
        <f>(P3496-Q3496)*100</f>
        <v>0.32239111870198123</v>
      </c>
      <c r="U3496" s="1" t="str">
        <f>IF(I:I="国家开发银行","国开",IF(I:I="中国进出口银行","口行",IF(I:I="中国农业发展银行","农发","国债")))&amp;IF(G:G&lt;1,"0",G3496)</f>
        <v>农发3</v>
      </c>
    </row>
    <row r="3497" spans="1:21" ht="15.95" hidden="1" customHeight="1" x14ac:dyDescent="0.25">
      <c r="A3497" s="123" t="s">
        <v>6533</v>
      </c>
      <c r="B3497" s="35" t="s">
        <v>7334</v>
      </c>
      <c r="C3497" s="35" t="s">
        <v>7335</v>
      </c>
      <c r="D3497" s="39">
        <v>44263</v>
      </c>
      <c r="E3497" s="39">
        <v>44265</v>
      </c>
      <c r="F3497" s="40">
        <v>90</v>
      </c>
      <c r="G3497" s="30">
        <v>5</v>
      </c>
      <c r="H3497" s="29" t="s">
        <v>12</v>
      </c>
      <c r="I3497" s="29" t="s">
        <v>41</v>
      </c>
      <c r="J3497" s="30">
        <v>3.3664999999999998</v>
      </c>
      <c r="K3497" s="30">
        <v>4.08</v>
      </c>
      <c r="L3497" s="30">
        <v>0</v>
      </c>
      <c r="M3497" s="30">
        <v>3.48</v>
      </c>
      <c r="N3497" s="84">
        <f>[1]!b_anal_modidura_cnbd(A3497,D3497-3,1)</f>
        <v>4.0917000000000003</v>
      </c>
      <c r="O3497" s="85">
        <f>[1]!b_anal_yield_cnbd(A3497,D3497-3,1)</f>
        <v>3.41</v>
      </c>
      <c r="P3497" s="86">
        <f>IF(U:U="国开1",0.09/N3497+J3497,IF(U:U="国开3",0.14/N3497+J3497,IF(U:U="国开5",0.24/N3497+J3497,IF(U:U="国开7",0.24/N3497+J3497,IF(U:U="国开10",0.29/N3497+J3497,IF(U:U="口行1",0.08/N3497+J3497,IF(U:U="口行2",0.08/N3497+J3497,IF(U:U="口行3",0.08/N3497+J3497,IF(U:U="口行5",0.13/N3497+J3497,IF(U:U="口行7",0.13/N3497+J3497,IF(U:U="口行10",0.18/N3497+J3497,IF(U:U="农发1",0.09/N3497+J3497,IF(U:U="农发2",0.09/N3497+J3497,IF(U:U="农发3",0.09/N3497+J3497,IF(U:U="农发5",0.14/N3497+J3497,IF(U:U="农发7",0.19/N3497+J3497,IF(U:U="农发10",0.19/N3497+J3497,IF(U:U="农发20",0.24/N3497+J3497,IF(U:U="国债1",0.05/N3497+J3497,IF(U:U="国债2",0.05/N3497+J3497,IF(U:U="国债3",0.05/N3497+J3497,IF(U:U="国开0",0,IF(U:U="农发0",0,IF(U:U="国债0",0,IF(U:U="口行0",0,0.1/N3497+J3497)))))))))))))))))))))))))</f>
        <v>3.400715607204829</v>
      </c>
      <c r="Q3497" s="87">
        <v>3.4</v>
      </c>
      <c r="R3497" s="88">
        <f>(P3497-O3497)*100</f>
        <v>-0.92843927951711258</v>
      </c>
      <c r="S3497" s="88">
        <f>(P3497-Q3497)*100</f>
        <v>7.1560720482910511E-2</v>
      </c>
      <c r="U3497" s="1" t="str">
        <f>IF(I:I="国家开发银行","国开",IF(I:I="中国进出口银行","口行",IF(I:I="中国农业发展银行","农发","国债")))&amp;IF(G:G&lt;1,"0",G3497)</f>
        <v>农发5</v>
      </c>
    </row>
    <row r="3498" spans="1:21" ht="15.95" hidden="1" customHeight="1" x14ac:dyDescent="0.25">
      <c r="A3498" s="123" t="s">
        <v>7336</v>
      </c>
      <c r="B3498" s="35" t="s">
        <v>7336</v>
      </c>
      <c r="C3498" s="35" t="s">
        <v>7337</v>
      </c>
      <c r="D3498" s="39">
        <v>44264</v>
      </c>
      <c r="E3498" s="39">
        <v>44266</v>
      </c>
      <c r="F3498" s="40">
        <v>30</v>
      </c>
      <c r="G3498" s="30">
        <v>0.5</v>
      </c>
      <c r="H3498" s="29" t="s">
        <v>7338</v>
      </c>
      <c r="I3498" s="29" t="s">
        <v>15</v>
      </c>
      <c r="J3498" s="30">
        <v>2.3992</v>
      </c>
      <c r="K3498" s="30">
        <v>4.93</v>
      </c>
      <c r="L3498" s="30">
        <v>0</v>
      </c>
      <c r="M3498" s="30">
        <v>1.17</v>
      </c>
      <c r="N3498" s="84">
        <v>0.5</v>
      </c>
      <c r="O3498" s="85">
        <v>2.4464999999999999</v>
      </c>
      <c r="P3498" s="86">
        <v>2.3992</v>
      </c>
      <c r="Q3498" s="87">
        <v>2.4300000000000002</v>
      </c>
      <c r="R3498" s="88">
        <f t="shared" ref="R3498:R3503" si="256">(P3498-O3498)*100</f>
        <v>-4.7299999999999898</v>
      </c>
      <c r="S3498" s="88">
        <f t="shared" ref="S3498:S3503" si="257">(P3498-Q3498)*100</f>
        <v>-3.0800000000000161</v>
      </c>
      <c r="U3498" s="1" t="str">
        <f>IF(I:I="国家开发银行","国开",IF(I:I="中国进出口银行","口行",IF(I:I="中国农业发展银行","农发","国债")))&amp;IF(G:G&lt;1,"0",G3498)</f>
        <v>国开0</v>
      </c>
    </row>
    <row r="3499" spans="1:21" ht="15.95" hidden="1" customHeight="1" x14ac:dyDescent="0.25">
      <c r="A3499" s="123" t="s">
        <v>7190</v>
      </c>
      <c r="B3499" s="35" t="s">
        <v>7339</v>
      </c>
      <c r="C3499" s="35" t="s">
        <v>7340</v>
      </c>
      <c r="D3499" s="39">
        <v>44264</v>
      </c>
      <c r="E3499" s="39">
        <v>44266</v>
      </c>
      <c r="F3499" s="40">
        <v>20</v>
      </c>
      <c r="G3499" s="30">
        <v>2</v>
      </c>
      <c r="H3499" s="29" t="s">
        <v>12</v>
      </c>
      <c r="I3499" s="29" t="s">
        <v>15</v>
      </c>
      <c r="J3499" s="30">
        <v>2.9649000000000001</v>
      </c>
      <c r="K3499" s="30">
        <v>10.57</v>
      </c>
      <c r="L3499" s="30">
        <v>0</v>
      </c>
      <c r="M3499" s="30">
        <v>8.0299999999999994</v>
      </c>
      <c r="N3499" s="84">
        <f>[1]!b_anal_modidura_cnbd(A3499,D3499-1,1)</f>
        <v>1.8298000000000001</v>
      </c>
      <c r="O3499" s="85">
        <f>[1]!b_anal_yield_cnbd(A3499,D3499-1,1)</f>
        <v>3.0649999999999999</v>
      </c>
      <c r="P3499" s="86">
        <f>IF(U:U="国开1",0.09/N3499+J3499,IF(U:U="国开3",0.14/N3499+J3499,IF(U:U="国开5",0.24/N3499+J3499,IF(U:U="国开7",0.24/N3499+J3499,IF(U:U="国开10",0.29/N3499+J3499,IF(U:U="口行1",0.08/N3499+J3499,IF(U:U="口行2",0.08/N3499+J3499,IF(U:U="口行3",0.08/N3499+J3499,IF(U:U="口行5",0.13/N3499+J3499,IF(U:U="口行7",0.13/N3499+J3499,IF(U:U="口行10",0.18/N3499+J3499,IF(U:U="农发1",0.09/N3499+J3499,IF(U:U="农发2",0.09/N3499+J3499,IF(U:U="农发3",0.09/N3499+J3499,IF(U:U="农发5",0.14/N3499+J3499,IF(U:U="农发7",0.19/N3499+J3499,IF(U:U="农发10",0.19/N3499+J3499,IF(U:U="农发20",0.24/N3499+J3499,IF(U:U="国债1",0.05/N3499+J3499,IF(U:U="国债2",0.05/N3499+J3499,IF(U:U="国债3",0.05/N3499+J3499,IF(U:U="国开0",0,IF(U:U="农发0",0,IF(U:U="国债0",0,IF(U:U="口行0",0,0.1/N3499+J3499)))))))))))))))))))))))))</f>
        <v>3.0195507815061755</v>
      </c>
      <c r="Q3499" s="87">
        <v>3.06</v>
      </c>
      <c r="R3499" s="88">
        <f t="shared" si="256"/>
        <v>-4.5449218493824439</v>
      </c>
      <c r="S3499" s="88">
        <f t="shared" si="257"/>
        <v>-4.0449218493824546</v>
      </c>
      <c r="U3499" s="1" t="str">
        <f>IF(I:I="国家开发银行","国开",IF(I:I="中国进出口银行","口行",IF(I:I="中国农业发展银行","农发","国债")))&amp;IF(G:G&lt;1,"0",G3499)</f>
        <v>国开2</v>
      </c>
    </row>
    <row r="3500" spans="1:21" ht="15.95" hidden="1" customHeight="1" x14ac:dyDescent="0.25">
      <c r="A3500" s="123" t="s">
        <v>6975</v>
      </c>
      <c r="B3500" s="35" t="s">
        <v>7341</v>
      </c>
      <c r="C3500" s="35" t="s">
        <v>7342</v>
      </c>
      <c r="D3500" s="39">
        <v>44264</v>
      </c>
      <c r="E3500" s="39">
        <v>44266</v>
      </c>
      <c r="F3500" s="40">
        <v>40</v>
      </c>
      <c r="G3500" s="30">
        <v>7</v>
      </c>
      <c r="H3500" s="29" t="s">
        <v>12</v>
      </c>
      <c r="I3500" s="29" t="s">
        <v>15</v>
      </c>
      <c r="J3500" s="30">
        <v>3.5152999999999999</v>
      </c>
      <c r="K3500" s="30">
        <v>4.96</v>
      </c>
      <c r="L3500" s="30">
        <v>0</v>
      </c>
      <c r="M3500" s="30">
        <v>1.27</v>
      </c>
      <c r="N3500" s="84">
        <f>[1]!b_anal_modidura_cnbd(A3500,D3500-1,1)</f>
        <v>5.9702000000000002</v>
      </c>
      <c r="O3500" s="85">
        <f>[1]!b_anal_yield_cnbd(A3500,D3500-1,1)</f>
        <v>3.5350000000000001</v>
      </c>
      <c r="P3500" s="86">
        <f>IF(U:U="国开1",0.09/N3500+J3500,IF(U:U="国开3",0.14/N3500+J3500,IF(U:U="国开5",0.24/N3500+J3500,IF(U:U="国开7",0.24/N3500+J3500,IF(U:U="国开10",0.29/N3500+J3500,IF(U:U="口行1",0.08/N3500+J3500,IF(U:U="口行2",0.08/N3500+J3500,IF(U:U="口行3",0.08/N3500+J3500,IF(U:U="口行5",0.13/N3500+J3500,IF(U:U="口行7",0.13/N3500+J3500,IF(U:U="口行10",0.18/N3500+J3500,IF(U:U="农发1",0.09/N3500+J3500,IF(U:U="农发2",0.09/N3500+J3500,IF(U:U="农发3",0.09/N3500+J3500,IF(U:U="农发5",0.14/N3500+J3500,IF(U:U="农发7",0.19/N3500+J3500,IF(U:U="农发10",0.19/N3500+J3500,IF(U:U="农发20",0.24/N3500+J3500,IF(U:U="国债1",0.05/N3500+J3500,IF(U:U="国债2",0.05/N3500+J3500,IF(U:U="国债3",0.05/N3500+J3500,IF(U:U="国开0",0,IF(U:U="农发0",0,IF(U:U="国债0",0,IF(U:U="口行0",0,0.1/N3500+J3500)))))))))))))))))))))))))</f>
        <v>3.5554996583029044</v>
      </c>
      <c r="Q3500" s="87">
        <v>3.55</v>
      </c>
      <c r="R3500" s="88">
        <f t="shared" si="256"/>
        <v>2.0499658302904233</v>
      </c>
      <c r="S3500" s="88">
        <f t="shared" si="257"/>
        <v>0.54996583029045532</v>
      </c>
      <c r="U3500" s="1" t="str">
        <f>IF(I:I="国家开发银行","国开",IF(I:I="中国进出口银行","口行",IF(I:I="中国农业发展银行","农发","国债")))&amp;IF(G:G&lt;1,"0",G3500)</f>
        <v>国开7</v>
      </c>
    </row>
    <row r="3501" spans="1:21" ht="15.95" hidden="1" customHeight="1" x14ac:dyDescent="0.25">
      <c r="A3501" s="123" t="s">
        <v>7264</v>
      </c>
      <c r="B3501" s="35" t="s">
        <v>7343</v>
      </c>
      <c r="C3501" s="35" t="s">
        <v>7344</v>
      </c>
      <c r="D3501" s="39">
        <v>44264</v>
      </c>
      <c r="E3501" s="39">
        <v>44266</v>
      </c>
      <c r="F3501" s="40">
        <v>190</v>
      </c>
      <c r="G3501" s="30">
        <v>10</v>
      </c>
      <c r="H3501" s="29" t="s">
        <v>12</v>
      </c>
      <c r="I3501" s="29" t="s">
        <v>15</v>
      </c>
      <c r="J3501" s="30">
        <v>3.6040999999999999</v>
      </c>
      <c r="K3501" s="30">
        <v>3.36</v>
      </c>
      <c r="L3501" s="30">
        <v>0</v>
      </c>
      <c r="M3501" s="30">
        <v>1.52</v>
      </c>
      <c r="N3501" s="84">
        <f>[1]!b_anal_modidura_cnbd(A3501,D3501-1,1)</f>
        <v>8.2350999999999992</v>
      </c>
      <c r="O3501" s="85">
        <f>[1]!b_anal_yield_cnbd(A3501,D3501-1,1)</f>
        <v>3.6349999999999998</v>
      </c>
      <c r="P3501" s="86">
        <f>IF(U:U="国开1",0.09/N3501+J3501,IF(U:U="国开3",0.14/N3501+J3501,IF(U:U="国开5",0.24/N3501+J3501,IF(U:U="国开7",0.24/N3501+J3501,IF(U:U="国开10",0.29/N3501+J3501,IF(U:U="口行1",0.08/N3501+J3501,IF(U:U="口行2",0.08/N3501+J3501,IF(U:U="口行3",0.08/N3501+J3501,IF(U:U="口行5",0.13/N3501+J3501,IF(U:U="口行7",0.13/N3501+J3501,IF(U:U="口行10",0.18/N3501+J3501,IF(U:U="农发1",0.09/N3501+J3501,IF(U:U="农发2",0.09/N3501+J3501,IF(U:U="农发3",0.09/N3501+J3501,IF(U:U="农发5",0.14/N3501+J3501,IF(U:U="农发7",0.19/N3501+J3501,IF(U:U="农发10",0.19/N3501+J3501,IF(U:U="农发20",0.24/N3501+J3501,IF(U:U="国债1",0.05/N3501+J3501,IF(U:U="国债2",0.05/N3501+J3501,IF(U:U="国债3",0.05/N3501+J3501,IF(U:U="国开0",0,IF(U:U="农发0",0,IF(U:U="国债0",0,IF(U:U="口行0",0,0.1/N3501+J3501)))))))))))))))))))))))))</f>
        <v>3.6393151157848718</v>
      </c>
      <c r="Q3501" s="87">
        <v>3.6475</v>
      </c>
      <c r="R3501" s="88">
        <f t="shared" si="256"/>
        <v>0.43151157848719812</v>
      </c>
      <c r="S3501" s="88">
        <f t="shared" si="257"/>
        <v>-0.81848842151281964</v>
      </c>
      <c r="U3501" s="1" t="str">
        <f>IF(I:I="国家开发银行","国开",IF(I:I="中国进出口银行","口行",IF(I:I="中国农业发展银行","农发","国债")))&amp;IF(G:G&lt;1,"0",G3501)</f>
        <v>国开10</v>
      </c>
    </row>
    <row r="3502" spans="1:21" ht="15.95" hidden="1" customHeight="1" x14ac:dyDescent="0.25">
      <c r="A3502" s="123" t="s">
        <v>7290</v>
      </c>
      <c r="B3502" s="35" t="s">
        <v>7345</v>
      </c>
      <c r="C3502" s="35" t="s">
        <v>7346</v>
      </c>
      <c r="D3502" s="39">
        <v>44264</v>
      </c>
      <c r="E3502" s="39">
        <v>44266</v>
      </c>
      <c r="F3502" s="40">
        <v>50</v>
      </c>
      <c r="G3502" s="30">
        <v>2</v>
      </c>
      <c r="H3502" s="29" t="s">
        <v>12</v>
      </c>
      <c r="I3502" s="29" t="s">
        <v>41</v>
      </c>
      <c r="J3502" s="30">
        <v>3.1015999999999999</v>
      </c>
      <c r="K3502" s="30">
        <v>2.41</v>
      </c>
      <c r="L3502" s="30">
        <v>0</v>
      </c>
      <c r="M3502" s="30">
        <v>2</v>
      </c>
      <c r="N3502" s="84">
        <f>[1]!b_anal_modidura_cnbd(A3502,D3502-1,1)</f>
        <v>1.8997999999999999</v>
      </c>
      <c r="O3502" s="85">
        <f>[1]!b_anal_yield_cnbd(A3502,D3502-1,1)</f>
        <v>3.1371000000000002</v>
      </c>
      <c r="P3502" s="86">
        <f>IF(U:U="国开1",0.09/N3502+J3502,IF(U:U="国开3",0.14/N3502+J3502,IF(U:U="国开5",0.24/N3502+J3502,IF(U:U="国开7",0.24/N3502+J3502,IF(U:U="国开10",0.29/N3502+J3502,IF(U:U="口行1",0.08/N3502+J3502,IF(U:U="口行2",0.08/N3502+J3502,IF(U:U="口行3",0.08/N3502+J3502,IF(U:U="口行5",0.13/N3502+J3502,IF(U:U="口行7",0.13/N3502+J3502,IF(U:U="口行10",0.18/N3502+J3502,IF(U:U="农发1",0.09/N3502+J3502,IF(U:U="农发2",0.09/N3502+J3502,IF(U:U="农发3",0.09/N3502+J3502,IF(U:U="农发5",0.14/N3502+J3502,IF(U:U="农发7",0.19/N3502+J3502,IF(U:U="农发10",0.19/N3502+J3502,IF(U:U="农发20",0.24/N3502+J3502,IF(U:U="国债1",0.05/N3502+J3502,IF(U:U="国债2",0.05/N3502+J3502,IF(U:U="国债3",0.05/N3502+J3502,IF(U:U="国开0",0,IF(U:U="农发0",0,IF(U:U="国债0",0,IF(U:U="口行0",0,0.1/N3502+J3502)))))))))))))))))))))))))</f>
        <v>3.1489734077271292</v>
      </c>
      <c r="Q3502" s="87">
        <v>3.15</v>
      </c>
      <c r="R3502" s="88">
        <f t="shared" si="256"/>
        <v>1.1873407727128971</v>
      </c>
      <c r="S3502" s="88">
        <f t="shared" si="257"/>
        <v>-0.10265922728707189</v>
      </c>
      <c r="U3502" s="1" t="str">
        <f>IF(I:I="国家开发银行","国开",IF(I:I="中国进出口银行","口行",IF(I:I="中国农业发展银行","农发","国债")))&amp;IF(G:G&lt;1,"0",G3502)</f>
        <v>农发2</v>
      </c>
    </row>
    <row r="3503" spans="1:21" ht="15.95" hidden="1" customHeight="1" x14ac:dyDescent="0.25">
      <c r="A3503" s="123" t="s">
        <v>7167</v>
      </c>
      <c r="B3503" s="35" t="s">
        <v>7347</v>
      </c>
      <c r="C3503" s="35" t="s">
        <v>7348</v>
      </c>
      <c r="D3503" s="39">
        <v>44264</v>
      </c>
      <c r="E3503" s="39">
        <v>44266</v>
      </c>
      <c r="F3503" s="40">
        <v>60</v>
      </c>
      <c r="G3503" s="30">
        <v>7</v>
      </c>
      <c r="H3503" s="29" t="s">
        <v>12</v>
      </c>
      <c r="I3503" s="29" t="s">
        <v>41</v>
      </c>
      <c r="J3503" s="30">
        <v>3.5057</v>
      </c>
      <c r="K3503" s="30">
        <v>2.79</v>
      </c>
      <c r="L3503" s="30">
        <v>0</v>
      </c>
      <c r="M3503" s="30">
        <v>1.75</v>
      </c>
      <c r="N3503" s="84">
        <f>[1]!b_anal_modidura_cnbd(A3503,D3503-1,1)</f>
        <v>6.0293000000000001</v>
      </c>
      <c r="O3503" s="85">
        <f>[1]!b_anal_yield_cnbd(A3503,D3503-1,1)</f>
        <v>3.5428000000000002</v>
      </c>
      <c r="P3503" s="86">
        <f>IF(U:U="国开1",0.09/N3503+J3503,IF(U:U="国开3",0.14/N3503+J3503,IF(U:U="国开5",0.24/N3503+J3503,IF(U:U="国开7",0.24/N3503+J3503,IF(U:U="国开10",0.29/N3503+J3503,IF(U:U="口行1",0.08/N3503+J3503,IF(U:U="口行2",0.08/N3503+J3503,IF(U:U="口行3",0.08/N3503+J3503,IF(U:U="口行5",0.13/N3503+J3503,IF(U:U="口行7",0.13/N3503+J3503,IF(U:U="口行10",0.18/N3503+J3503,IF(U:U="农发1",0.09/N3503+J3503,IF(U:U="农发2",0.09/N3503+J3503,IF(U:U="农发3",0.09/N3503+J3503,IF(U:U="农发5",0.14/N3503+J3503,IF(U:U="农发7",0.19/N3503+J3503,IF(U:U="农发10",0.19/N3503+J3503,IF(U:U="农发20",0.24/N3503+J3503,IF(U:U="国债1",0.05/N3503+J3503,IF(U:U="国债2",0.05/N3503+J3503,IF(U:U="国债3",0.05/N3503+J3503,IF(U:U="国开0",0,IF(U:U="农发0",0,IF(U:U="国债0",0,IF(U:U="口行0",0,0.1/N3503+J3503)))))))))))))))))))))))))</f>
        <v>3.537212779261274</v>
      </c>
      <c r="Q3503" s="87">
        <v>3.54</v>
      </c>
      <c r="R3503" s="88">
        <f t="shared" si="256"/>
        <v>-0.55872207387261952</v>
      </c>
      <c r="S3503" s="88">
        <f t="shared" si="257"/>
        <v>-0.27872207387260595</v>
      </c>
      <c r="U3503" s="1" t="str">
        <f>IF(I:I="国家开发银行","国开",IF(I:I="中国进出口银行","口行",IF(I:I="中国农业发展银行","农发","国债")))&amp;IF(G:G&lt;1,"0",G3503)</f>
        <v>农发7</v>
      </c>
    </row>
    <row r="3504" spans="1:21" ht="15.95" hidden="1" customHeight="1" x14ac:dyDescent="0.25">
      <c r="A3504" s="123" t="s">
        <v>6910</v>
      </c>
      <c r="B3504" s="35" t="s">
        <v>7371</v>
      </c>
      <c r="C3504" s="35" t="s">
        <v>7372</v>
      </c>
      <c r="D3504" s="39">
        <v>44265</v>
      </c>
      <c r="E3504" s="39">
        <v>44266</v>
      </c>
      <c r="F3504" s="40">
        <v>500</v>
      </c>
      <c r="G3504" s="30">
        <v>2</v>
      </c>
      <c r="H3504" s="29" t="s">
        <v>12</v>
      </c>
      <c r="I3504" s="29" t="s">
        <v>31</v>
      </c>
      <c r="J3504" s="30">
        <v>2.7934999999999999</v>
      </c>
      <c r="K3504" s="30">
        <v>3.71</v>
      </c>
      <c r="L3504" s="30">
        <v>2.819</v>
      </c>
      <c r="M3504" s="30">
        <v>2.27</v>
      </c>
      <c r="N3504" s="84">
        <f>[1]!b_anal_modidura_cnbd(A3504,D3504-1,1)</f>
        <v>1.6803999999999999</v>
      </c>
      <c r="O3504" s="85">
        <f>[1]!b_anal_yield_cnbd(A3504,D3504-1,1)</f>
        <v>2.8149999999999999</v>
      </c>
      <c r="P3504" s="86">
        <f>IF(U:U="国开1",0.09/N3504+J3504,IF(U:U="国开3",0.14/N3504+J3504,IF(U:U="国开5",0.24/N3504+J3504,IF(U:U="国开7",0.24/N3504+J3504,IF(U:U="国开10",0.29/N3504+J3504,IF(U:U="口行1",0.08/N3504+J3504,IF(U:U="口行2",0.08/N3504+J3504,IF(U:U="口行3",0.08/N3504+J3504,IF(U:U="口行5",0.13/N3504+J3504,IF(U:U="口行7",0.13/N3504+J3504,IF(U:U="口行10",0.18/N3504+J3504,IF(U:U="农发1",0.09/N3504+J3504,IF(U:U="农发2",0.09/N3504+J3504,IF(U:U="农发3",0.09/N3504+J3504,IF(U:U="农发5",0.14/N3504+J3504,IF(U:U="农发7",0.19/N3504+J3504,IF(U:U="农发10",0.19/N3504+J3504,IF(U:U="农发20",0.24/N3504+J3504,IF(U:U="国债1",0.05/N3504+J3504,IF(U:U="国债2",0.05/N3504+J3504,IF(U:U="国债3",0.05/N3504+J3504,IF(U:U="国开0",0,IF(U:U="农发0",0,IF(U:U="国债0",0,IF(U:U="口行0",0,0.1/N3504+J3504)))))))))))))))))))))))))</f>
        <v>2.8232548202808854</v>
      </c>
      <c r="Q3504" s="87">
        <v>2.8374999999999999</v>
      </c>
      <c r="R3504" s="88">
        <f>(P3504-O3504)*100</f>
        <v>0.82548202808854221</v>
      </c>
      <c r="S3504" s="88">
        <f>(P3504-Q3504)*100</f>
        <v>-1.4245179719114542</v>
      </c>
      <c r="U3504" s="1" t="str">
        <f>IF(I:I="国家开发银行","国开",IF(I:I="中国进出口银行","口行",IF(I:I="中国农业发展银行","农发","国债")))&amp;IF(G:G&lt;1,"0",G3504)</f>
        <v>国债2</v>
      </c>
    </row>
    <row r="3505" spans="1:21" ht="15.95" hidden="1" customHeight="1" x14ac:dyDescent="0.25">
      <c r="A3505" s="123" t="s">
        <v>7373</v>
      </c>
      <c r="B3505" s="35" t="s">
        <v>7373</v>
      </c>
      <c r="C3505" s="35" t="s">
        <v>7374</v>
      </c>
      <c r="D3505" s="39">
        <v>44265</v>
      </c>
      <c r="E3505" s="39">
        <v>44266</v>
      </c>
      <c r="F3505" s="40">
        <v>500</v>
      </c>
      <c r="G3505" s="30">
        <v>5</v>
      </c>
      <c r="H3505" s="29" t="s">
        <v>12</v>
      </c>
      <c r="I3505" s="29" t="s">
        <v>31</v>
      </c>
      <c r="J3505" s="30">
        <v>3.03</v>
      </c>
      <c r="K3505" s="30">
        <v>4.1500000000000004</v>
      </c>
      <c r="L3505" s="30">
        <v>3.05</v>
      </c>
      <c r="M3505" s="30">
        <v>2.63</v>
      </c>
      <c r="N3505" s="84">
        <v>4.2007000000000003</v>
      </c>
      <c r="O3505" s="85">
        <v>3.07</v>
      </c>
      <c r="P3505" s="86">
        <v>3.069</v>
      </c>
      <c r="Q3505" s="87">
        <v>3.0649999999999999</v>
      </c>
      <c r="R3505" s="88">
        <f>(P3505-O3505)*100</f>
        <v>-9.9999999999988987E-2</v>
      </c>
      <c r="S3505" s="88">
        <f>(P3505-Q3505)*100</f>
        <v>0.40000000000000036</v>
      </c>
      <c r="U3505" s="1" t="str">
        <f>IF(I:I="国家开发银行","国开",IF(I:I="中国进出口银行","口行",IF(I:I="中国农业发展银行","农发","国债")))&amp;IF(G:G&lt;1,"0",G3505)</f>
        <v>国债5</v>
      </c>
    </row>
    <row r="3506" spans="1:21" ht="15.95" hidden="1" customHeight="1" x14ac:dyDescent="0.25">
      <c r="A3506" s="123" t="s">
        <v>7175</v>
      </c>
      <c r="B3506" s="35" t="s">
        <v>7375</v>
      </c>
      <c r="C3506" s="35" t="s">
        <v>7376</v>
      </c>
      <c r="D3506" s="39">
        <v>44265</v>
      </c>
      <c r="E3506" s="39">
        <v>44267</v>
      </c>
      <c r="F3506" s="40">
        <v>60</v>
      </c>
      <c r="G3506" s="30">
        <v>1</v>
      </c>
      <c r="H3506" s="29" t="s">
        <v>266</v>
      </c>
      <c r="I3506" s="29" t="s">
        <v>41</v>
      </c>
      <c r="J3506" s="30">
        <v>2.5285000000000002</v>
      </c>
      <c r="K3506" s="30">
        <v>4.59</v>
      </c>
      <c r="L3506" s="30">
        <v>0</v>
      </c>
      <c r="M3506" s="30">
        <v>1.51</v>
      </c>
      <c r="N3506" s="84">
        <f>[1]!b_anal_modidura_cnbd(A3506,D3506-1,1)</f>
        <v>0.89580000000000004</v>
      </c>
      <c r="O3506" s="85">
        <f>[1]!b_anal_yield_cnbd(A3506,D3506-1,1)</f>
        <v>2.68</v>
      </c>
      <c r="P3506" s="86">
        <f>IF(U:U="国开1",0.09/N3506+J3506,IF(U:U="国开3",0.14/N3506+J3506,IF(U:U="国开5",0.24/N3506+J3506,IF(U:U="国开7",0.24/N3506+J3506,IF(U:U="国开10",0.29/N3506+J3506,IF(U:U="口行1",0.08/N3506+J3506,IF(U:U="口行2",0.08/N3506+J3506,IF(U:U="口行3",0.08/N3506+J3506,IF(U:U="口行5",0.13/N3506+J3506,IF(U:U="口行7",0.13/N3506+J3506,IF(U:U="口行10",0.18/N3506+J3506,IF(U:U="农发1",0.09/N3506+J3506,IF(U:U="农发2",0.09/N3506+J3506,IF(U:U="农发3",0.09/N3506+J3506,IF(U:U="农发5",0.14/N3506+J3506,IF(U:U="农发7",0.19/N3506+J3506,IF(U:U="农发10",0.19/N3506+J3506,IF(U:U="农发20",0.24/N3506+J3506,IF(U:U="国债1",0.05/N3506+J3506,IF(U:U="国债2",0.05/N3506+J3506,IF(U:U="国债3",0.05/N3506+J3506,IF(U:U="国开0",0,IF(U:U="农发0",0,IF(U:U="国债0",0,IF(U:U="口行0",0,0.1/N3506+J3506)))))))))))))))))))))))))</f>
        <v>2.6289688546550569</v>
      </c>
      <c r="Q3506" s="87">
        <v>2.68</v>
      </c>
      <c r="R3506" s="88">
        <f>(P3506-O3506)*100</f>
        <v>-5.1031145344943241</v>
      </c>
      <c r="S3506" s="88">
        <f>(P3506-Q3506)*100</f>
        <v>-5.1031145344943241</v>
      </c>
      <c r="U3506" s="1" t="str">
        <f>IF(I:I="国家开发银行","国开",IF(I:I="中国进出口银行","口行",IF(I:I="中国农业发展银行","农发","国债")))&amp;IF(G:G&lt;1,"0",G3506)</f>
        <v>农发1</v>
      </c>
    </row>
    <row r="3507" spans="1:21" ht="15.95" hidden="1" customHeight="1" x14ac:dyDescent="0.25">
      <c r="A3507" s="123" t="s">
        <v>6657</v>
      </c>
      <c r="B3507" s="35" t="s">
        <v>7377</v>
      </c>
      <c r="C3507" s="35" t="s">
        <v>7378</v>
      </c>
      <c r="D3507" s="39">
        <v>44265</v>
      </c>
      <c r="E3507" s="39">
        <v>44267</v>
      </c>
      <c r="F3507" s="40">
        <v>110</v>
      </c>
      <c r="G3507" s="30">
        <v>10</v>
      </c>
      <c r="H3507" s="29" t="s">
        <v>12</v>
      </c>
      <c r="I3507" s="29" t="s">
        <v>41</v>
      </c>
      <c r="J3507" s="30">
        <v>3.6656</v>
      </c>
      <c r="K3507" s="30">
        <v>4.21</v>
      </c>
      <c r="L3507" s="30">
        <v>0</v>
      </c>
      <c r="M3507" s="30">
        <v>2.76</v>
      </c>
      <c r="N3507" s="84">
        <f>[1]!b_anal_modidura_cnbd(A3507,D3507-1,1)</f>
        <v>7.8539000000000003</v>
      </c>
      <c r="O3507" s="85">
        <f>[1]!b_anal_yield_cnbd(A3507,D3507-1,1)</f>
        <v>3.7124999999999999</v>
      </c>
      <c r="P3507" s="86">
        <f>IF(U:U="国开1",0.09/N3507+J3507,IF(U:U="国开3",0.14/N3507+J3507,IF(U:U="国开5",0.24/N3507+J3507,IF(U:U="国开7",0.24/N3507+J3507,IF(U:U="国开10",0.29/N3507+J3507,IF(U:U="口行1",0.08/N3507+J3507,IF(U:U="口行2",0.08/N3507+J3507,IF(U:U="口行3",0.08/N3507+J3507,IF(U:U="口行5",0.13/N3507+J3507,IF(U:U="口行7",0.13/N3507+J3507,IF(U:U="口行10",0.18/N3507+J3507,IF(U:U="农发1",0.09/N3507+J3507,IF(U:U="农发2",0.09/N3507+J3507,IF(U:U="农发3",0.09/N3507+J3507,IF(U:U="农发5",0.14/N3507+J3507,IF(U:U="农发7",0.19/N3507+J3507,IF(U:U="农发10",0.19/N3507+J3507,IF(U:U="农发20",0.24/N3507+J3507,IF(U:U="国债1",0.05/N3507+J3507,IF(U:U="国债2",0.05/N3507+J3507,IF(U:U="国债3",0.05/N3507+J3507,IF(U:U="国开0",0,IF(U:U="农发0",0,IF(U:U="国债0",0,IF(U:U="口行0",0,0.1/N3507+J3507)))))))))))))))))))))))))</f>
        <v>3.6897918027986094</v>
      </c>
      <c r="Q3507" s="87">
        <v>3.6949999999999998</v>
      </c>
      <c r="R3507" s="88">
        <f>(P3507-O3507)*100</f>
        <v>-2.2708197201390501</v>
      </c>
      <c r="S3507" s="88">
        <f>(P3507-Q3507)*100</f>
        <v>-0.52081972013904299</v>
      </c>
      <c r="U3507" s="1" t="str">
        <f>IF(I:I="国家开发银行","国开",IF(I:I="中国进出口银行","口行",IF(I:I="中国农业发展银行","农发","国债")))&amp;IF(G:G&lt;1,"0",G3507)</f>
        <v>农发10</v>
      </c>
    </row>
    <row r="3508" spans="1:21" ht="15.95" hidden="1" customHeight="1" x14ac:dyDescent="0.25">
      <c r="A3508" s="123" t="s">
        <v>7349</v>
      </c>
      <c r="B3508" s="35" t="s">
        <v>7349</v>
      </c>
      <c r="C3508" s="35" t="s">
        <v>7350</v>
      </c>
      <c r="D3508" s="39">
        <v>44266</v>
      </c>
      <c r="E3508" s="39">
        <v>44270</v>
      </c>
      <c r="F3508" s="40">
        <v>40</v>
      </c>
      <c r="G3508" s="30">
        <v>0.25</v>
      </c>
      <c r="H3508" s="29" t="s">
        <v>860</v>
      </c>
      <c r="I3508" s="29" t="s">
        <v>22</v>
      </c>
      <c r="J3508" s="30">
        <v>1.8935</v>
      </c>
      <c r="K3508" s="30">
        <v>5.59</v>
      </c>
      <c r="L3508" s="30">
        <v>0</v>
      </c>
      <c r="M3508" s="30">
        <v>1.25</v>
      </c>
      <c r="N3508" s="84">
        <v>0.24660000000000001</v>
      </c>
      <c r="O3508" s="85">
        <v>2.0998999999999999</v>
      </c>
      <c r="P3508" s="86">
        <v>1.8935</v>
      </c>
      <c r="Q3508" s="87">
        <v>2.1</v>
      </c>
      <c r="R3508" s="88">
        <f t="shared" ref="R3508:R3515" si="258">(P3508-O3508)*100</f>
        <v>-20.639999999999993</v>
      </c>
      <c r="S3508" s="88">
        <f t="shared" ref="S3508:S3515" si="259">(P3508-Q3508)*100</f>
        <v>-20.650000000000013</v>
      </c>
      <c r="U3508" s="1" t="str">
        <f>IF(I:I="国家开发银行","国开",IF(I:I="中国进出口银行","口行",IF(I:I="中国农业发展银行","农发","国债")))&amp;IF(G:G&lt;1,"0",G3508)</f>
        <v>口行0</v>
      </c>
    </row>
    <row r="3509" spans="1:21" ht="15.95" hidden="1" customHeight="1" x14ac:dyDescent="0.25">
      <c r="A3509" s="123" t="s">
        <v>6398</v>
      </c>
      <c r="B3509" s="35" t="s">
        <v>7351</v>
      </c>
      <c r="C3509" s="35" t="s">
        <v>7352</v>
      </c>
      <c r="D3509" s="39">
        <v>44266</v>
      </c>
      <c r="E3509" s="39">
        <v>44267</v>
      </c>
      <c r="F3509" s="40">
        <v>50</v>
      </c>
      <c r="G3509" s="30">
        <v>3</v>
      </c>
      <c r="H3509" s="29" t="s">
        <v>12</v>
      </c>
      <c r="I3509" s="29" t="s">
        <v>22</v>
      </c>
      <c r="J3509" s="30">
        <v>3.1810999999999998</v>
      </c>
      <c r="K3509" s="30">
        <v>4.33</v>
      </c>
      <c r="L3509" s="30">
        <v>0</v>
      </c>
      <c r="M3509" s="30">
        <v>1</v>
      </c>
      <c r="N3509" s="84">
        <f>[1]!b_anal_modidura_cnbd(A3509,D3509-1,1)</f>
        <v>2.3172999999999999</v>
      </c>
      <c r="O3509" s="85">
        <f>[1]!b_anal_yield_cnbd(A3509,D3509-1,1)</f>
        <v>3.2201</v>
      </c>
      <c r="P3509" s="86">
        <f>IF(U:U="国开1",0.09/N3509+J3509,IF(U:U="国开3",0.14/N3509+J3509,IF(U:U="国开5",0.24/N3509+J3509,IF(U:U="国开7",0.24/N3509+J3509,IF(U:U="国开10",0.29/N3509+J3509,IF(U:U="口行1",0.08/N3509+J3509,IF(U:U="口行2",0.08/N3509+J3509,IF(U:U="口行3",0.08/N3509+J3509,IF(U:U="口行5",0.13/N3509+J3509,IF(U:U="口行7",0.13/N3509+J3509,IF(U:U="口行10",0.18/N3509+J3509,IF(U:U="农发1",0.09/N3509+J3509,IF(U:U="农发2",0.09/N3509+J3509,IF(U:U="农发3",0.09/N3509+J3509,IF(U:U="农发5",0.14/N3509+J3509,IF(U:U="农发7",0.19/N3509+J3509,IF(U:U="农发10",0.19/N3509+J3509,IF(U:U="农发20",0.24/N3509+J3509,IF(U:U="国债1",0.05/N3509+J3509,IF(U:U="国债2",0.05/N3509+J3509,IF(U:U="国债3",0.05/N3509+J3509,IF(U:U="国开0",0,IF(U:U="农发0",0,IF(U:U="国债0",0,IF(U:U="口行0",0,0.1/N3509+J3509)))))))))))))))))))))))))</f>
        <v>3.2156229361757216</v>
      </c>
      <c r="Q3509" s="87">
        <v>3.2250000000000001</v>
      </c>
      <c r="R3509" s="88">
        <f t="shared" si="258"/>
        <v>-0.44770638242783711</v>
      </c>
      <c r="S3509" s="88">
        <f t="shared" si="259"/>
        <v>-0.93770638242784976</v>
      </c>
      <c r="U3509" s="1" t="str">
        <f>IF(I:I="国家开发银行","国开",IF(I:I="中国进出口银行","口行",IF(I:I="中国农业发展银行","农发","国债")))&amp;IF(G:G&lt;1,"0",G3509)</f>
        <v>口行3</v>
      </c>
    </row>
    <row r="3510" spans="1:21" ht="15.95" hidden="1" customHeight="1" x14ac:dyDescent="0.25">
      <c r="A3510" s="123" t="s">
        <v>6661</v>
      </c>
      <c r="B3510" s="35" t="s">
        <v>7353</v>
      </c>
      <c r="C3510" s="35" t="s">
        <v>7354</v>
      </c>
      <c r="D3510" s="39">
        <v>44266</v>
      </c>
      <c r="E3510" s="39">
        <v>44267</v>
      </c>
      <c r="F3510" s="40">
        <v>60</v>
      </c>
      <c r="G3510" s="30">
        <v>5</v>
      </c>
      <c r="H3510" s="29" t="s">
        <v>12</v>
      </c>
      <c r="I3510" s="29" t="s">
        <v>22</v>
      </c>
      <c r="J3510" s="30">
        <v>3.3711000000000002</v>
      </c>
      <c r="K3510" s="30">
        <v>3.3</v>
      </c>
      <c r="L3510" s="30">
        <v>0</v>
      </c>
      <c r="M3510" s="30">
        <v>1</v>
      </c>
      <c r="N3510" s="84">
        <f>[1]!b_anal_modidura_cnbd(A3510,D3510-1,1)</f>
        <v>4.1593999999999998</v>
      </c>
      <c r="O3510" s="85">
        <f>[1]!b_anal_yield_cnbd(A3510,D3510-1,1)</f>
        <v>3.4100999999999999</v>
      </c>
      <c r="P3510" s="86">
        <f>IF(U:U="国开1",0.09/N3510+J3510,IF(U:U="国开3",0.14/N3510+J3510,IF(U:U="国开5",0.24/N3510+J3510,IF(U:U="国开7",0.24/N3510+J3510,IF(U:U="国开10",0.29/N3510+J3510,IF(U:U="口行1",0.08/N3510+J3510,IF(U:U="口行2",0.08/N3510+J3510,IF(U:U="口行3",0.08/N3510+J3510,IF(U:U="口行5",0.13/N3510+J3510,IF(U:U="口行7",0.13/N3510+J3510,IF(U:U="口行10",0.18/N3510+J3510,IF(U:U="农发1",0.09/N3510+J3510,IF(U:U="农发2",0.09/N3510+J3510,IF(U:U="农发3",0.09/N3510+J3510,IF(U:U="农发5",0.14/N3510+J3510,IF(U:U="农发7",0.19/N3510+J3510,IF(U:U="农发10",0.19/N3510+J3510,IF(U:U="农发20",0.24/N3510+J3510,IF(U:U="国债1",0.05/N3510+J3510,IF(U:U="国债2",0.05/N3510+J3510,IF(U:U="国债3",0.05/N3510+J3510,IF(U:U="国开0",0,IF(U:U="农发0",0,IF(U:U="国债0",0,IF(U:U="口行0",0,0.1/N3510+J3510)))))))))))))))))))))))))</f>
        <v>3.4023545078617112</v>
      </c>
      <c r="Q3510" s="87">
        <v>3.41</v>
      </c>
      <c r="R3510" s="88">
        <f t="shared" si="258"/>
        <v>-0.77454921382886788</v>
      </c>
      <c r="S3510" s="88">
        <f t="shared" si="259"/>
        <v>-0.76454921382889118</v>
      </c>
      <c r="U3510" s="1" t="str">
        <f>IF(I:I="国家开发银行","国开",IF(I:I="中国进出口银行","口行",IF(I:I="中国农业发展银行","农发","国债")))&amp;IF(G:G&lt;1,"0",G3510)</f>
        <v>口行5</v>
      </c>
    </row>
    <row r="3511" spans="1:21" ht="15.95" hidden="1" customHeight="1" x14ac:dyDescent="0.25">
      <c r="A3511" s="123" t="s">
        <v>6796</v>
      </c>
      <c r="B3511" s="35" t="s">
        <v>7355</v>
      </c>
      <c r="C3511" s="35" t="s">
        <v>7356</v>
      </c>
      <c r="D3511" s="39">
        <v>44266</v>
      </c>
      <c r="E3511" s="39">
        <v>44267</v>
      </c>
      <c r="F3511" s="40">
        <v>60</v>
      </c>
      <c r="G3511" s="30">
        <v>10</v>
      </c>
      <c r="H3511" s="29" t="s">
        <v>12</v>
      </c>
      <c r="I3511" s="29" t="s">
        <v>22</v>
      </c>
      <c r="J3511" s="30">
        <v>3.6583000000000001</v>
      </c>
      <c r="K3511" s="30">
        <v>4.75</v>
      </c>
      <c r="L3511" s="30">
        <v>0</v>
      </c>
      <c r="M3511" s="30">
        <v>1.43</v>
      </c>
      <c r="N3511" s="84">
        <f>[1]!b_anal_modidura_cnbd(A3511,D3511-1,1)</f>
        <v>7.9219999999999997</v>
      </c>
      <c r="O3511" s="85">
        <f>[1]!b_anal_yield_cnbd(A3511,D3511-1,1)</f>
        <v>3.6974999999999998</v>
      </c>
      <c r="P3511" s="86">
        <f>IF(U:U="国开1",0.09/N3511+J3511,IF(U:U="国开3",0.14/N3511+J3511,IF(U:U="国开5",0.24/N3511+J3511,IF(U:U="国开7",0.24/N3511+J3511,IF(U:U="国开10",0.29/N3511+J3511,IF(U:U="口行1",0.08/N3511+J3511,IF(U:U="口行2",0.08/N3511+J3511,IF(U:U="口行3",0.08/N3511+J3511,IF(U:U="口行5",0.13/N3511+J3511,IF(U:U="口行7",0.13/N3511+J3511,IF(U:U="口行10",0.18/N3511+J3511,IF(U:U="农发1",0.09/N3511+J3511,IF(U:U="农发2",0.09/N3511+J3511,IF(U:U="农发3",0.09/N3511+J3511,IF(U:U="农发5",0.14/N3511+J3511,IF(U:U="农发7",0.19/N3511+J3511,IF(U:U="农发10",0.19/N3511+J3511,IF(U:U="农发20",0.24/N3511+J3511,IF(U:U="国债1",0.05/N3511+J3511,IF(U:U="国债2",0.05/N3511+J3511,IF(U:U="国债3",0.05/N3511+J3511,IF(U:U="国开0",0,IF(U:U="农发0",0,IF(U:U="国债0",0,IF(U:U="口行0",0,0.1/N3511+J3511)))))))))))))))))))))))))</f>
        <v>3.6810215349659177</v>
      </c>
      <c r="Q3511" s="87">
        <v>3.7050000000000001</v>
      </c>
      <c r="R3511" s="88">
        <f t="shared" si="258"/>
        <v>-1.6478465034082124</v>
      </c>
      <c r="S3511" s="88">
        <f t="shared" si="259"/>
        <v>-2.3978465034082408</v>
      </c>
      <c r="U3511" s="1" t="str">
        <f>IF(I:I="国家开发银行","国开",IF(I:I="中国进出口银行","口行",IF(I:I="中国农业发展银行","农发","国债")))&amp;IF(G:G&lt;1,"0",G3511)</f>
        <v>口行10</v>
      </c>
    </row>
    <row r="3512" spans="1:21" ht="15.95" hidden="1" customHeight="1" x14ac:dyDescent="0.25">
      <c r="A3512" s="123" t="s">
        <v>7357</v>
      </c>
      <c r="B3512" s="35" t="s">
        <v>7357</v>
      </c>
      <c r="C3512" s="35" t="s">
        <v>7358</v>
      </c>
      <c r="D3512" s="39">
        <v>44266</v>
      </c>
      <c r="E3512" s="39">
        <v>44270</v>
      </c>
      <c r="F3512" s="40">
        <v>60</v>
      </c>
      <c r="G3512" s="30">
        <v>0.25</v>
      </c>
      <c r="H3512" s="29" t="s">
        <v>860</v>
      </c>
      <c r="I3512" s="29" t="s">
        <v>15</v>
      </c>
      <c r="J3512" s="30">
        <v>2.1179000000000001</v>
      </c>
      <c r="K3512" s="30">
        <v>4.8499999999999996</v>
      </c>
      <c r="L3512" s="30">
        <v>0</v>
      </c>
      <c r="M3512" s="30">
        <v>7.29</v>
      </c>
      <c r="N3512" s="84">
        <v>0.24660000000000001</v>
      </c>
      <c r="O3512" s="85">
        <v>2.1311</v>
      </c>
      <c r="P3512" s="86">
        <v>2.1179000000000001</v>
      </c>
      <c r="Q3512" s="87">
        <v>2.13</v>
      </c>
      <c r="R3512" s="88">
        <f t="shared" si="258"/>
        <v>-1.3199999999999878</v>
      </c>
      <c r="S3512" s="88">
        <f t="shared" si="259"/>
        <v>-1.2099999999999778</v>
      </c>
      <c r="U3512" s="1" t="str">
        <f>IF(I:I="国家开发银行","国开",IF(I:I="中国进出口银行","口行",IF(I:I="中国农业发展银行","农发","国债")))&amp;IF(G:G&lt;1,"0",G3512)</f>
        <v>国开0</v>
      </c>
    </row>
    <row r="3513" spans="1:21" ht="15.95" hidden="1" customHeight="1" x14ac:dyDescent="0.25">
      <c r="A3513" s="123" t="s">
        <v>7090</v>
      </c>
      <c r="B3513" s="35" t="s">
        <v>7359</v>
      </c>
      <c r="C3513" s="35" t="s">
        <v>7360</v>
      </c>
      <c r="D3513" s="39">
        <v>44266</v>
      </c>
      <c r="E3513" s="39">
        <v>44270</v>
      </c>
      <c r="F3513" s="40">
        <v>120</v>
      </c>
      <c r="G3513" s="30">
        <v>1</v>
      </c>
      <c r="H3513" s="29" t="s">
        <v>266</v>
      </c>
      <c r="I3513" s="29" t="s">
        <v>15</v>
      </c>
      <c r="J3513" s="30">
        <v>2.5385</v>
      </c>
      <c r="K3513" s="30">
        <v>3.05</v>
      </c>
      <c r="L3513" s="30">
        <v>0</v>
      </c>
      <c r="M3513" s="30">
        <v>1.64</v>
      </c>
      <c r="N3513" s="84">
        <f>[1]!b_anal_modidura_cnbd(A3513,D3513-1,1)</f>
        <v>0.8619</v>
      </c>
      <c r="O3513" s="85">
        <f>[1]!b_anal_yield_cnbd(A3513,D3513-1,1)</f>
        <v>2.6695000000000002</v>
      </c>
      <c r="P3513" s="86">
        <f>IF(U:U="国开1",0.09/N3513+J3513,IF(U:U="国开3",0.14/N3513+J3513,IF(U:U="国开5",0.24/N3513+J3513,IF(U:U="国开7",0.24/N3513+J3513,IF(U:U="国开10",0.29/N3513+J3513,IF(U:U="口行1",0.08/N3513+J3513,IF(U:U="口行2",0.08/N3513+J3513,IF(U:U="口行3",0.08/N3513+J3513,IF(U:U="口行5",0.13/N3513+J3513,IF(U:U="口行7",0.13/N3513+J3513,IF(U:U="口行10",0.18/N3513+J3513,IF(U:U="农发1",0.09/N3513+J3513,IF(U:U="农发2",0.09/N3513+J3513,IF(U:U="农发3",0.09/N3513+J3513,IF(U:U="农发5",0.14/N3513+J3513,IF(U:U="农发7",0.19/N3513+J3513,IF(U:U="农发10",0.19/N3513+J3513,IF(U:U="农发20",0.24/N3513+J3513,IF(U:U="国债1",0.05/N3513+J3513,IF(U:U="国债2",0.05/N3513+J3513,IF(U:U="国债3",0.05/N3513+J3513,IF(U:U="国开0",0,IF(U:U="农发0",0,IF(U:U="国债0",0,IF(U:U="口行0",0,0.1/N3513+J3513)))))))))))))))))))))))))</f>
        <v>2.6429204664114168</v>
      </c>
      <c r="Q3513" s="87">
        <v>2.67</v>
      </c>
      <c r="R3513" s="88">
        <f t="shared" si="258"/>
        <v>-2.6579533588583448</v>
      </c>
      <c r="S3513" s="88">
        <f t="shared" si="259"/>
        <v>-2.7079533588583171</v>
      </c>
      <c r="U3513" s="1" t="str">
        <f>IF(I:I="国家开发银行","国开",IF(I:I="中国进出口银行","口行",IF(I:I="中国农业发展银行","农发","国债")))&amp;IF(G:G&lt;1,"0",G3513)</f>
        <v>国开1</v>
      </c>
    </row>
    <row r="3514" spans="1:21" ht="15.95" hidden="1" customHeight="1" x14ac:dyDescent="0.25">
      <c r="A3514" s="123" t="s">
        <v>6971</v>
      </c>
      <c r="B3514" s="35" t="s">
        <v>7361</v>
      </c>
      <c r="C3514" s="35" t="s">
        <v>7362</v>
      </c>
      <c r="D3514" s="39">
        <v>44266</v>
      </c>
      <c r="E3514" s="39">
        <v>44270</v>
      </c>
      <c r="F3514" s="40">
        <v>80</v>
      </c>
      <c r="G3514" s="30">
        <v>3</v>
      </c>
      <c r="H3514" s="29" t="s">
        <v>12</v>
      </c>
      <c r="I3514" s="29" t="s">
        <v>15</v>
      </c>
      <c r="J3514" s="30">
        <v>3.1236999999999999</v>
      </c>
      <c r="K3514" s="30">
        <v>5.0599999999999996</v>
      </c>
      <c r="L3514" s="30">
        <v>0</v>
      </c>
      <c r="M3514" s="30">
        <v>1.04</v>
      </c>
      <c r="N3514" s="84">
        <f>[1]!b_anal_modidura_cnbd(A3514,D3514-1,1)</f>
        <v>2.6614</v>
      </c>
      <c r="O3514" s="85">
        <f>[1]!b_anal_yield_cnbd(A3514,D3514-1,1)</f>
        <v>3.2</v>
      </c>
      <c r="P3514" s="86">
        <f>IF(U:U="国开1",0.09/N3514+J3514,IF(U:U="国开3",0.14/N3514+J3514,IF(U:U="国开5",0.24/N3514+J3514,IF(U:U="国开7",0.24/N3514+J3514,IF(U:U="国开10",0.29/N3514+J3514,IF(U:U="口行1",0.08/N3514+J3514,IF(U:U="口行2",0.08/N3514+J3514,IF(U:U="口行3",0.08/N3514+J3514,IF(U:U="口行5",0.13/N3514+J3514,IF(U:U="口行7",0.13/N3514+J3514,IF(U:U="口行10",0.18/N3514+J3514,IF(U:U="农发1",0.09/N3514+J3514,IF(U:U="农发2",0.09/N3514+J3514,IF(U:U="农发3",0.09/N3514+J3514,IF(U:U="农发5",0.14/N3514+J3514,IF(U:U="农发7",0.19/N3514+J3514,IF(U:U="农发10",0.19/N3514+J3514,IF(U:U="农发20",0.24/N3514+J3514,IF(U:U="国债1",0.05/N3514+J3514,IF(U:U="国债2",0.05/N3514+J3514,IF(U:U="国债3",0.05/N3514+J3514,IF(U:U="国开0",0,IF(U:U="农发0",0,IF(U:U="国债0",0,IF(U:U="口行0",0,0.1/N3514+J3514)))))))))))))))))))))))))</f>
        <v>3.1763038926880589</v>
      </c>
      <c r="Q3514" s="87">
        <v>3.2050000000000001</v>
      </c>
      <c r="R3514" s="88">
        <f t="shared" si="258"/>
        <v>-2.3696107311941272</v>
      </c>
      <c r="S3514" s="88">
        <f t="shared" si="259"/>
        <v>-2.8696107311941166</v>
      </c>
      <c r="U3514" s="1" t="str">
        <f>IF(I:I="国家开发银行","国开",IF(I:I="中国进出口银行","口行",IF(I:I="中国农业发展银行","农发","国债")))&amp;IF(G:G&lt;1,"0",G3514)</f>
        <v>国开3</v>
      </c>
    </row>
    <row r="3515" spans="1:21" ht="15.95" hidden="1" customHeight="1" x14ac:dyDescent="0.25">
      <c r="A3515" s="123" t="s">
        <v>7270</v>
      </c>
      <c r="B3515" s="35" t="s">
        <v>7363</v>
      </c>
      <c r="C3515" s="35" t="s">
        <v>7364</v>
      </c>
      <c r="D3515" s="39">
        <v>44266</v>
      </c>
      <c r="E3515" s="39">
        <v>44270</v>
      </c>
      <c r="F3515" s="40">
        <v>90</v>
      </c>
      <c r="G3515" s="30">
        <v>5</v>
      </c>
      <c r="H3515" s="29" t="s">
        <v>12</v>
      </c>
      <c r="I3515" s="29" t="s">
        <v>15</v>
      </c>
      <c r="J3515" s="30">
        <v>3.3414000000000001</v>
      </c>
      <c r="K3515" s="30">
        <v>5.38</v>
      </c>
      <c r="L3515" s="30">
        <v>0</v>
      </c>
      <c r="M3515" s="30">
        <v>2.0099999999999998</v>
      </c>
      <c r="N3515" s="84">
        <f>[1]!b_anal_modidura_cnbd(A3515,D3515-1,1)</f>
        <v>4.5174000000000003</v>
      </c>
      <c r="O3515" s="85">
        <f>[1]!b_anal_yield_cnbd(A3515,D3515-1,1)</f>
        <v>3.3925000000000001</v>
      </c>
      <c r="P3515" s="86">
        <f>IF(U:U="国开1",0.09/N3515+J3515,IF(U:U="国开3",0.14/N3515+J3515,IF(U:U="国开5",0.24/N3515+J3515,IF(U:U="国开7",0.24/N3515+J3515,IF(U:U="国开10",0.29/N3515+J3515,IF(U:U="口行1",0.08/N3515+J3515,IF(U:U="口行2",0.08/N3515+J3515,IF(U:U="口行3",0.08/N3515+J3515,IF(U:U="口行5",0.13/N3515+J3515,IF(U:U="口行7",0.13/N3515+J3515,IF(U:U="口行10",0.18/N3515+J3515,IF(U:U="农发1",0.09/N3515+J3515,IF(U:U="农发2",0.09/N3515+J3515,IF(U:U="农发3",0.09/N3515+J3515,IF(U:U="农发5",0.14/N3515+J3515,IF(U:U="农发7",0.19/N3515+J3515,IF(U:U="农发10",0.19/N3515+J3515,IF(U:U="农发20",0.24/N3515+J3515,IF(U:U="国债1",0.05/N3515+J3515,IF(U:U="国债2",0.05/N3515+J3515,IF(U:U="国债3",0.05/N3515+J3515,IF(U:U="国开0",0,IF(U:U="农发0",0,IF(U:U="国债0",0,IF(U:U="口行0",0,0.1/N3515+J3515)))))))))))))))))))))))))</f>
        <v>3.3945279054323283</v>
      </c>
      <c r="Q3515" s="87">
        <v>3.4049999999999998</v>
      </c>
      <c r="R3515" s="88">
        <f t="shared" si="258"/>
        <v>0.20279054323282253</v>
      </c>
      <c r="S3515" s="88">
        <f t="shared" si="259"/>
        <v>-1.0472094567671508</v>
      </c>
      <c r="U3515" s="1" t="str">
        <f>IF(I:I="国家开发银行","国开",IF(I:I="中国进出口银行","口行",IF(I:I="中国农业发展银行","农发","国债")))&amp;IF(G:G&lt;1,"0",G3515)</f>
        <v>国开5</v>
      </c>
    </row>
    <row r="3516" spans="1:21" ht="15.95" hidden="1" customHeight="1" x14ac:dyDescent="0.25">
      <c r="A3516" s="123" t="s">
        <v>7320</v>
      </c>
      <c r="B3516" s="35" t="s">
        <v>7365</v>
      </c>
      <c r="C3516" s="35" t="s">
        <v>7366</v>
      </c>
      <c r="D3516" s="39">
        <v>44267</v>
      </c>
      <c r="E3516" s="39">
        <v>44270</v>
      </c>
      <c r="F3516" s="40">
        <v>50</v>
      </c>
      <c r="G3516" s="30">
        <v>1</v>
      </c>
      <c r="H3516" s="29" t="s">
        <v>266</v>
      </c>
      <c r="I3516" s="29" t="s">
        <v>22</v>
      </c>
      <c r="J3516" s="30">
        <v>2.5682</v>
      </c>
      <c r="K3516" s="30">
        <v>3.76</v>
      </c>
      <c r="L3516" s="30">
        <v>0</v>
      </c>
      <c r="M3516" s="30">
        <v>21.67</v>
      </c>
      <c r="N3516" s="84">
        <f>[1]!b_anal_modidura_cnbd(A3516,D3516-1,1)</f>
        <v>0.96599999999999997</v>
      </c>
      <c r="O3516" s="85">
        <f>[1]!b_anal_yield_cnbd(A3516,D3516-1,1)</f>
        <v>2.69</v>
      </c>
      <c r="P3516" s="86">
        <f>IF(U:U="国开1",0.09/N3516+J3516,IF(U:U="国开3",0.14/N3516+J3516,IF(U:U="国开5",0.24/N3516+J3516,IF(U:U="国开7",0.24/N3516+J3516,IF(U:U="国开10",0.29/N3516+J3516,IF(U:U="口行1",0.08/N3516+J3516,IF(U:U="口行2",0.08/N3516+J3516,IF(U:U="口行3",0.08/N3516+J3516,IF(U:U="口行5",0.13/N3516+J3516,IF(U:U="口行7",0.13/N3516+J3516,IF(U:U="口行10",0.18/N3516+J3516,IF(U:U="农发1",0.09/N3516+J3516,IF(U:U="农发2",0.09/N3516+J3516,IF(U:U="农发3",0.09/N3516+J3516,IF(U:U="农发5",0.14/N3516+J3516,IF(U:U="农发7",0.19/N3516+J3516,IF(U:U="农发10",0.19/N3516+J3516,IF(U:U="农发20",0.24/N3516+J3516,IF(U:U="国债1",0.05/N3516+J3516,IF(U:U="国债2",0.05/N3516+J3516,IF(U:U="国债3",0.05/N3516+J3516,IF(U:U="国开0",0,IF(U:U="农发0",0,IF(U:U="国债0",0,IF(U:U="口行0",0,0.1/N3516+J3516)))))))))))))))))))))))))</f>
        <v>2.6510157349896479</v>
      </c>
      <c r="Q3516" s="87">
        <v>2.69</v>
      </c>
      <c r="R3516" s="88">
        <f>(P3516-O3516)*100</f>
        <v>-3.8984265010352015</v>
      </c>
      <c r="S3516" s="88">
        <f>(P3516-Q3516)*100</f>
        <v>-3.8984265010352015</v>
      </c>
      <c r="U3516" s="1" t="str">
        <f>IF(I:I="国家开发银行","国开",IF(I:I="中国进出口银行","口行",IF(I:I="中国农业发展银行","农发","国债")))&amp;IF(G:G&lt;1,"0",G3516)</f>
        <v>口行1</v>
      </c>
    </row>
    <row r="3517" spans="1:21" ht="15.95" hidden="1" customHeight="1" x14ac:dyDescent="0.25">
      <c r="A3517" s="123" t="s">
        <v>7322</v>
      </c>
      <c r="B3517" s="35" t="s">
        <v>7367</v>
      </c>
      <c r="C3517" s="35" t="s">
        <v>7368</v>
      </c>
      <c r="D3517" s="39">
        <v>44267</v>
      </c>
      <c r="E3517" s="39">
        <v>44270</v>
      </c>
      <c r="F3517" s="40">
        <v>40</v>
      </c>
      <c r="G3517" s="30">
        <v>2</v>
      </c>
      <c r="H3517" s="29" t="s">
        <v>12</v>
      </c>
      <c r="I3517" s="29" t="s">
        <v>22</v>
      </c>
      <c r="J3517" s="30">
        <v>3.0333999999999999</v>
      </c>
      <c r="K3517" s="30">
        <v>3.27</v>
      </c>
      <c r="L3517" s="30">
        <v>0</v>
      </c>
      <c r="M3517" s="30">
        <v>5.6</v>
      </c>
      <c r="N3517" s="84">
        <f>[1]!b_anal_modidura_cnbd(A3517,D3517-1,1)</f>
        <v>1.9035</v>
      </c>
      <c r="O3517" s="85">
        <f>[1]!b_anal_yield_cnbd(A3517,D3517-1,1)</f>
        <v>3.0893000000000002</v>
      </c>
      <c r="P3517" s="86">
        <f>IF(U:U="国开1",0.09/N3517+J3517,IF(U:U="国开3",0.14/N3517+J3517,IF(U:U="国开5",0.24/N3517+J3517,IF(U:U="国开7",0.24/N3517+J3517,IF(U:U="国开10",0.29/N3517+J3517,IF(U:U="口行1",0.08/N3517+J3517,IF(U:U="口行2",0.08/N3517+J3517,IF(U:U="口行3",0.08/N3517+J3517,IF(U:U="口行5",0.13/N3517+J3517,IF(U:U="口行7",0.13/N3517+J3517,IF(U:U="口行10",0.18/N3517+J3517,IF(U:U="农发1",0.09/N3517+J3517,IF(U:U="农发2",0.09/N3517+J3517,IF(U:U="农发3",0.09/N3517+J3517,IF(U:U="农发5",0.14/N3517+J3517,IF(U:U="农发7",0.19/N3517+J3517,IF(U:U="农发10",0.19/N3517+J3517,IF(U:U="农发20",0.24/N3517+J3517,IF(U:U="国债1",0.05/N3517+J3517,IF(U:U="国债2",0.05/N3517+J3517,IF(U:U="国债3",0.05/N3517+J3517,IF(U:U="国开0",0,IF(U:U="农发0",0,IF(U:U="国债0",0,IF(U:U="口行0",0,0.1/N3517+J3517)))))))))))))))))))))))))</f>
        <v>3.0754278434462829</v>
      </c>
      <c r="Q3517" s="87">
        <v>3.08</v>
      </c>
      <c r="R3517" s="88">
        <f>(P3517-O3517)*100</f>
        <v>-1.3872156553717208</v>
      </c>
      <c r="S3517" s="88">
        <f>(P3517-Q3517)*100</f>
        <v>-0.45721565537171216</v>
      </c>
      <c r="U3517" s="1" t="str">
        <f>IF(I:I="国家开发银行","国开",IF(I:I="中国进出口银行","口行",IF(I:I="中国农业发展银行","农发","国债")))&amp;IF(G:G&lt;1,"0",G3517)</f>
        <v>口行2</v>
      </c>
    </row>
    <row r="3518" spans="1:21" ht="15.95" hidden="1" customHeight="1" x14ac:dyDescent="0.25">
      <c r="A3518" s="123" t="s">
        <v>7369</v>
      </c>
      <c r="B3518" s="35" t="s">
        <v>7369</v>
      </c>
      <c r="C3518" s="35" t="s">
        <v>7370</v>
      </c>
      <c r="D3518" s="39">
        <v>44267</v>
      </c>
      <c r="E3518" s="39">
        <v>44270</v>
      </c>
      <c r="F3518" s="40">
        <v>200</v>
      </c>
      <c r="G3518" s="30">
        <v>0.24929999999999999</v>
      </c>
      <c r="H3518" s="29" t="s">
        <v>30</v>
      </c>
      <c r="I3518" s="29" t="s">
        <v>31</v>
      </c>
      <c r="J3518" s="30">
        <v>1.9730000000000001</v>
      </c>
      <c r="K3518" s="30">
        <v>3.43</v>
      </c>
      <c r="L3518" s="30">
        <v>2.0156000000000001</v>
      </c>
      <c r="M3518" s="30">
        <v>1.59</v>
      </c>
      <c r="N3518" s="84">
        <v>0.24929999999999999</v>
      </c>
      <c r="O3518" s="85">
        <v>2.0467</v>
      </c>
      <c r="P3518" s="86">
        <v>2.0156000000000001</v>
      </c>
      <c r="Q3518" s="87">
        <v>2.0499999999999998</v>
      </c>
      <c r="R3518" s="88">
        <f>(P3518-O3518)*100</f>
        <v>-3.1099999999999905</v>
      </c>
      <c r="S3518" s="88">
        <f>(P3518-Q3518)*100</f>
        <v>-3.4399999999999764</v>
      </c>
      <c r="U3518" s="1" t="str">
        <f>IF(I:I="国家开发银行","国开",IF(I:I="中国进出口银行","口行",IF(I:I="中国农业发展银行","农发","国债")))&amp;IF(G:G&lt;1,"0",G3518)</f>
        <v>国债0</v>
      </c>
    </row>
    <row r="3519" spans="1:21" ht="15.95" hidden="1" customHeight="1" x14ac:dyDescent="0.25">
      <c r="A3519" s="123" t="s">
        <v>7278</v>
      </c>
      <c r="B3519" s="35" t="s">
        <v>7379</v>
      </c>
      <c r="C3519" s="35" t="s">
        <v>7380</v>
      </c>
      <c r="D3519" s="39">
        <v>44270</v>
      </c>
      <c r="E3519" s="39">
        <v>44272</v>
      </c>
      <c r="F3519" s="40">
        <v>40</v>
      </c>
      <c r="G3519" s="30">
        <v>3</v>
      </c>
      <c r="H3519" s="29" t="s">
        <v>12</v>
      </c>
      <c r="I3519" s="29" t="s">
        <v>41</v>
      </c>
      <c r="J3519" s="30">
        <v>3.2225000000000001</v>
      </c>
      <c r="K3519" s="30">
        <v>5.52</v>
      </c>
      <c r="L3519" s="30">
        <v>0</v>
      </c>
      <c r="M3519" s="30">
        <v>8.6199999999999992</v>
      </c>
      <c r="N3519" s="84">
        <f>[1]!b_anal_modidura_cnbd(A3519,D3519-3,1)</f>
        <v>2.7924000000000002</v>
      </c>
      <c r="O3519" s="85">
        <f>[1]!b_anal_yield_cnbd(A3519,D3519-3,1)</f>
        <v>3.26</v>
      </c>
      <c r="P3519" s="86">
        <f>IF(U:U="国开1",0.09/N3519+J3519,IF(U:U="国开3",0.14/N3519+J3519,IF(U:U="国开5",0.24/N3519+J3519,IF(U:U="国开7",0.24/N3519+J3519,IF(U:U="国开10",0.29/N3519+J3519,IF(U:U="口行1",0.08/N3519+J3519,IF(U:U="口行2",0.08/N3519+J3519,IF(U:U="口行3",0.08/N3519+J3519,IF(U:U="口行5",0.13/N3519+J3519,IF(U:U="口行7",0.13/N3519+J3519,IF(U:U="口行10",0.18/N3519+J3519,IF(U:U="农发1",0.09/N3519+J3519,IF(U:U="农发2",0.09/N3519+J3519,IF(U:U="农发3",0.09/N3519+J3519,IF(U:U="农发5",0.14/N3519+J3519,IF(U:U="农发7",0.19/N3519+J3519,IF(U:U="农发10",0.19/N3519+J3519,IF(U:U="农发20",0.24/N3519+J3519,IF(U:U="国债1",0.05/N3519+J3519,IF(U:U="国债2",0.05/N3519+J3519,IF(U:U="国债3",0.05/N3519+J3519,IF(U:U="国开0",0,IF(U:U="农发0",0,IF(U:U="国债0",0,IF(U:U="口行0",0,0.1/N3519+J3519)))))))))))))))))))))))))</f>
        <v>3.2547303394929097</v>
      </c>
      <c r="Q3519" s="87">
        <v>3.27</v>
      </c>
      <c r="R3519" s="88">
        <f>(P3519-O3519)*100</f>
        <v>-0.52696605070901015</v>
      </c>
      <c r="S3519" s="88">
        <f>(P3519-Q3519)*100</f>
        <v>-1.5269660507090332</v>
      </c>
      <c r="U3519" s="1" t="str">
        <f>IF(I:I="国家开发银行","国开",IF(I:I="中国进出口银行","口行",IF(I:I="中国农业发展银行","农发","国债")))&amp;IF(G:G&lt;1,"0",G3519)</f>
        <v>农发3</v>
      </c>
    </row>
    <row r="3520" spans="1:21" ht="15.95" hidden="1" customHeight="1" x14ac:dyDescent="0.25">
      <c r="A3520" s="123" t="s">
        <v>6533</v>
      </c>
      <c r="B3520" s="35" t="s">
        <v>7381</v>
      </c>
      <c r="C3520" s="35" t="s">
        <v>7382</v>
      </c>
      <c r="D3520" s="39">
        <v>44270</v>
      </c>
      <c r="E3520" s="39">
        <v>44272</v>
      </c>
      <c r="F3520" s="40">
        <v>80</v>
      </c>
      <c r="G3520" s="30">
        <v>5</v>
      </c>
      <c r="H3520" s="29" t="s">
        <v>12</v>
      </c>
      <c r="I3520" s="29" t="s">
        <v>41</v>
      </c>
      <c r="J3520" s="30">
        <v>3.399</v>
      </c>
      <c r="K3520" s="30">
        <v>3.66</v>
      </c>
      <c r="L3520" s="30">
        <v>0</v>
      </c>
      <c r="M3520" s="30">
        <v>1.17</v>
      </c>
      <c r="N3520" s="84">
        <f>[1]!b_anal_modidura_cnbd(A3520,D3520-3,1)</f>
        <v>4.0724</v>
      </c>
      <c r="O3520" s="85">
        <f>[1]!b_anal_yield_cnbd(A3520,D3520-3,1)</f>
        <v>3.4249999999999998</v>
      </c>
      <c r="P3520" s="86">
        <f>IF(U:U="国开1",0.09/N3520+J3520,IF(U:U="国开3",0.14/N3520+J3520,IF(U:U="国开5",0.24/N3520+J3520,IF(U:U="国开7",0.24/N3520+J3520,IF(U:U="国开10",0.29/N3520+J3520,IF(U:U="口行1",0.08/N3520+J3520,IF(U:U="口行2",0.08/N3520+J3520,IF(U:U="口行3",0.08/N3520+J3520,IF(U:U="口行5",0.13/N3520+J3520,IF(U:U="口行7",0.13/N3520+J3520,IF(U:U="口行10",0.18/N3520+J3520,IF(U:U="农发1",0.09/N3520+J3520,IF(U:U="农发2",0.09/N3520+J3520,IF(U:U="农发3",0.09/N3520+J3520,IF(U:U="农发5",0.14/N3520+J3520,IF(U:U="农发7",0.19/N3520+J3520,IF(U:U="农发10",0.19/N3520+J3520,IF(U:U="农发20",0.24/N3520+J3520,IF(U:U="国债1",0.05/N3520+J3520,IF(U:U="国债2",0.05/N3520+J3520,IF(U:U="国债3",0.05/N3520+J3520,IF(U:U="国开0",0,IF(U:U="农发0",0,IF(U:U="国债0",0,IF(U:U="口行0",0,0.1/N3520+J3520)))))))))))))))))))))))))</f>
        <v>3.4333777624987722</v>
      </c>
      <c r="Q3520" s="87">
        <v>3.45</v>
      </c>
      <c r="R3520" s="88">
        <f>(P3520-O3520)*100</f>
        <v>0.83777624987724231</v>
      </c>
      <c r="S3520" s="88">
        <f>(P3520-Q3520)*100</f>
        <v>-1.6622237501227932</v>
      </c>
      <c r="U3520" s="1" t="str">
        <f>IF(I:I="国家开发银行","国开",IF(I:I="中国进出口银行","口行",IF(I:I="中国农业发展银行","农发","国债")))&amp;IF(G:G&lt;1,"0",G3520)</f>
        <v>农发5</v>
      </c>
    </row>
    <row r="3521" spans="1:21" ht="15.95" hidden="1" customHeight="1" x14ac:dyDescent="0.25">
      <c r="A3521" s="123" t="s">
        <v>7090</v>
      </c>
      <c r="B3521" s="35" t="s">
        <v>7383</v>
      </c>
      <c r="C3521" s="35" t="s">
        <v>7384</v>
      </c>
      <c r="D3521" s="39">
        <v>44271</v>
      </c>
      <c r="E3521" s="39">
        <v>44273</v>
      </c>
      <c r="F3521" s="40">
        <v>120</v>
      </c>
      <c r="G3521" s="30">
        <v>1</v>
      </c>
      <c r="H3521" s="29" t="s">
        <v>266</v>
      </c>
      <c r="I3521" s="29" t="s">
        <v>15</v>
      </c>
      <c r="J3521" s="30">
        <v>2.5747</v>
      </c>
      <c r="K3521" s="30">
        <v>3.19</v>
      </c>
      <c r="L3521" s="30">
        <v>0</v>
      </c>
      <c r="M3521" s="30">
        <v>2.74</v>
      </c>
      <c r="N3521" s="84">
        <f>[1]!b_anal_modidura_cnbd(A3521,D3521-1,1)</f>
        <v>0.84860000000000002</v>
      </c>
      <c r="O3521" s="85">
        <f>[1]!b_anal_yield_cnbd(A3521,D3521-1,1)</f>
        <v>2.6943999999999999</v>
      </c>
      <c r="P3521" s="86">
        <f>IF(U:U="国开1",0.09/N3521+J3521,IF(U:U="国开3",0.14/N3521+J3521,IF(U:U="国开5",0.24/N3521+J3521,IF(U:U="国开7",0.24/N3521+J3521,IF(U:U="国开10",0.29/N3521+J3521,IF(U:U="口行1",0.08/N3521+J3521,IF(U:U="口行2",0.08/N3521+J3521,IF(U:U="口行3",0.08/N3521+J3521,IF(U:U="口行5",0.13/N3521+J3521,IF(U:U="口行7",0.13/N3521+J3521,IF(U:U="口行10",0.18/N3521+J3521,IF(U:U="农发1",0.09/N3521+J3521,IF(U:U="农发2",0.09/N3521+J3521,IF(U:U="农发3",0.09/N3521+J3521,IF(U:U="农发5",0.14/N3521+J3521,IF(U:U="农发7",0.19/N3521+J3521,IF(U:U="农发10",0.19/N3521+J3521,IF(U:U="农发20",0.24/N3521+J3521,IF(U:U="国债1",0.05/N3521+J3521,IF(U:U="国债2",0.05/N3521+J3521,IF(U:U="国债3",0.05/N3521+J3521,IF(U:U="国开0",0,IF(U:U="农发0",0,IF(U:U="国债0",0,IF(U:U="口行0",0,0.1/N3521+J3521)))))))))))))))))))))))))</f>
        <v>2.6807570351166627</v>
      </c>
      <c r="Q3521" s="87">
        <v>2.7149999999999999</v>
      </c>
      <c r="R3521" s="88">
        <f t="shared" ref="R3521:R3526" si="260">(P3521-O3521)*100</f>
        <v>-1.3642964883337161</v>
      </c>
      <c r="S3521" s="88">
        <f t="shared" ref="S3521:S3526" si="261">(P3521-Q3521)*100</f>
        <v>-3.4242964883337113</v>
      </c>
      <c r="U3521" s="1" t="str">
        <f>IF(I:I="国家开发银行","国开",IF(I:I="中国进出口银行","口行",IF(I:I="中国农业发展银行","农发","国债")))&amp;IF(G:G&lt;1,"0",G3521)</f>
        <v>国开1</v>
      </c>
    </row>
    <row r="3522" spans="1:21" ht="15.95" hidden="1" customHeight="1" x14ac:dyDescent="0.25">
      <c r="A3522" s="123" t="s">
        <v>7286</v>
      </c>
      <c r="B3522" s="35" t="s">
        <v>7385</v>
      </c>
      <c r="C3522" s="35" t="s">
        <v>7386</v>
      </c>
      <c r="D3522" s="39">
        <v>44271</v>
      </c>
      <c r="E3522" s="39">
        <v>44273</v>
      </c>
      <c r="F3522" s="40">
        <v>30</v>
      </c>
      <c r="G3522" s="30">
        <v>3</v>
      </c>
      <c r="H3522" s="29" t="s">
        <v>12</v>
      </c>
      <c r="I3522" s="29" t="s">
        <v>15</v>
      </c>
      <c r="J3522" s="30">
        <v>3.1838000000000002</v>
      </c>
      <c r="K3522" s="30">
        <v>6.02</v>
      </c>
      <c r="L3522" s="30">
        <v>0</v>
      </c>
      <c r="M3522" s="30">
        <v>1.36</v>
      </c>
      <c r="N3522" s="84">
        <v>2.8485</v>
      </c>
      <c r="O3522" s="85">
        <f>[1]!b_anal_yield_cnbd(A3522,D3522-1,1)</f>
        <v>3.2841</v>
      </c>
      <c r="P3522" s="86">
        <f>IF(U:U="国开1",0.09/N3522+J3522,IF(U:U="国开3",0.14/N3522+J3522,IF(U:U="国开5",0.24/N3522+J3522,IF(U:U="国开7",0.24/N3522+J3522,IF(U:U="国开10",0.29/N3522+J3522,IF(U:U="口行1",0.08/N3522+J3522,IF(U:U="口行2",0.08/N3522+J3522,IF(U:U="口行3",0.08/N3522+J3522,IF(U:U="口行5",0.13/N3522+J3522,IF(U:U="口行7",0.13/N3522+J3522,IF(U:U="口行10",0.18/N3522+J3522,IF(U:U="农发1",0.09/N3522+J3522,IF(U:U="农发2",0.09/N3522+J3522,IF(U:U="农发3",0.09/N3522+J3522,IF(U:U="农发5",0.14/N3522+J3522,IF(U:U="农发7",0.19/N3522+J3522,IF(U:U="农发10",0.19/N3522+J3522,IF(U:U="农发20",0.24/N3522+J3522,IF(U:U="国债1",0.05/N3522+J3522,IF(U:U="国债2",0.05/N3522+J3522,IF(U:U="国债3",0.05/N3522+J3522,IF(U:U="国开0",0,IF(U:U="农发0",0,IF(U:U="国债0",0,IF(U:U="口行0",0,0.1/N3522+J3522)))))))))))))))))))))))))</f>
        <v>3.2329486747410918</v>
      </c>
      <c r="Q3522" s="87">
        <v>3.2549999999999999</v>
      </c>
      <c r="R3522" s="88">
        <f t="shared" si="260"/>
        <v>-5.1151325258908198</v>
      </c>
      <c r="S3522" s="88">
        <f t="shared" si="261"/>
        <v>-2.2051325258908072</v>
      </c>
      <c r="U3522" s="1" t="str">
        <f>IF(I:I="国家开发银行","国开",IF(I:I="中国进出口银行","口行",IF(I:I="中国农业发展银行","农发","国债")))&amp;IF(G:G&lt;1,"0",G3522)</f>
        <v>国开3</v>
      </c>
    </row>
    <row r="3523" spans="1:21" ht="15.95" hidden="1" customHeight="1" x14ac:dyDescent="0.25">
      <c r="A3523" s="123" t="s">
        <v>7270</v>
      </c>
      <c r="B3523" s="35" t="s">
        <v>7387</v>
      </c>
      <c r="C3523" s="35" t="s">
        <v>7388</v>
      </c>
      <c r="D3523" s="39">
        <v>44271</v>
      </c>
      <c r="E3523" s="39">
        <v>44273</v>
      </c>
      <c r="F3523" s="40">
        <v>80</v>
      </c>
      <c r="G3523" s="30">
        <v>5</v>
      </c>
      <c r="H3523" s="29" t="s">
        <v>12</v>
      </c>
      <c r="I3523" s="29" t="s">
        <v>15</v>
      </c>
      <c r="J3523" s="30">
        <v>3.3473999999999999</v>
      </c>
      <c r="K3523" s="30">
        <v>5.78</v>
      </c>
      <c r="L3523" s="30">
        <v>0</v>
      </c>
      <c r="M3523" s="30">
        <v>1.38</v>
      </c>
      <c r="N3523" s="84">
        <f>[1]!b_anal_modidura_cnbd(A3523,D3523-1,1)</f>
        <v>4.5022000000000002</v>
      </c>
      <c r="O3523" s="85">
        <f>[1]!b_anal_yield_cnbd(A3523,D3523-1,1)</f>
        <v>3.43</v>
      </c>
      <c r="P3523" s="86">
        <f>IF(U:U="国开1",0.09/N3523+J3523,IF(U:U="国开3",0.14/N3523+J3523,IF(U:U="国开5",0.24/N3523+J3523,IF(U:U="国开7",0.24/N3523+J3523,IF(U:U="国开10",0.29/N3523+J3523,IF(U:U="口行1",0.08/N3523+J3523,IF(U:U="口行2",0.08/N3523+J3523,IF(U:U="口行3",0.08/N3523+J3523,IF(U:U="口行5",0.13/N3523+J3523,IF(U:U="口行7",0.13/N3523+J3523,IF(U:U="口行10",0.18/N3523+J3523,IF(U:U="农发1",0.09/N3523+J3523,IF(U:U="农发2",0.09/N3523+J3523,IF(U:U="农发3",0.09/N3523+J3523,IF(U:U="农发5",0.14/N3523+J3523,IF(U:U="农发7",0.19/N3523+J3523,IF(U:U="农发10",0.19/N3523+J3523,IF(U:U="农发20",0.24/N3523+J3523,IF(U:U="国债1",0.05/N3523+J3523,IF(U:U="国债2",0.05/N3523+J3523,IF(U:U="国债3",0.05/N3523+J3523,IF(U:U="国开0",0,IF(U:U="农发0",0,IF(U:U="国债0",0,IF(U:U="口行0",0,0.1/N3523+J3523)))))))))))))))))))))))))</f>
        <v>3.4007072720003553</v>
      </c>
      <c r="Q3523" s="87">
        <v>3.42</v>
      </c>
      <c r="R3523" s="88">
        <f t="shared" si="260"/>
        <v>-2.9292727999644885</v>
      </c>
      <c r="S3523" s="88">
        <f t="shared" si="261"/>
        <v>-1.9292727999644654</v>
      </c>
      <c r="U3523" s="1" t="str">
        <f>IF(I:I="国家开发银行","国开",IF(I:I="中国进出口银行","口行",IF(I:I="中国农业发展银行","农发","国债")))&amp;IF(G:G&lt;1,"0",G3523)</f>
        <v>国开5</v>
      </c>
    </row>
    <row r="3524" spans="1:21" ht="15.95" hidden="1" customHeight="1" x14ac:dyDescent="0.25">
      <c r="A3524" s="123" t="s">
        <v>6975</v>
      </c>
      <c r="B3524" s="35" t="s">
        <v>7389</v>
      </c>
      <c r="C3524" s="35" t="s">
        <v>7390</v>
      </c>
      <c r="D3524" s="39">
        <v>44271</v>
      </c>
      <c r="E3524" s="39">
        <v>44273</v>
      </c>
      <c r="F3524" s="40">
        <v>30</v>
      </c>
      <c r="G3524" s="30">
        <v>7</v>
      </c>
      <c r="H3524" s="29" t="s">
        <v>12</v>
      </c>
      <c r="I3524" s="29" t="s">
        <v>15</v>
      </c>
      <c r="J3524" s="30">
        <v>3.5163000000000002</v>
      </c>
      <c r="K3524" s="30">
        <v>6.87</v>
      </c>
      <c r="L3524" s="30">
        <v>0</v>
      </c>
      <c r="M3524" s="30">
        <v>7.25</v>
      </c>
      <c r="N3524" s="84">
        <f>[1]!b_anal_modidura_cnbd(A3524,D3524-1,1)</f>
        <v>5.9497</v>
      </c>
      <c r="O3524" s="85">
        <f>[1]!b_anal_yield_cnbd(A3524,D3524-1,1)</f>
        <v>3.56</v>
      </c>
      <c r="P3524" s="86">
        <f>IF(U:U="国开1",0.09/N3524+J3524,IF(U:U="国开3",0.14/N3524+J3524,IF(U:U="国开5",0.24/N3524+J3524,IF(U:U="国开7",0.24/N3524+J3524,IF(U:U="国开10",0.29/N3524+J3524,IF(U:U="口行1",0.08/N3524+J3524,IF(U:U="口行2",0.08/N3524+J3524,IF(U:U="口行3",0.08/N3524+J3524,IF(U:U="口行5",0.13/N3524+J3524,IF(U:U="口行7",0.13/N3524+J3524,IF(U:U="口行10",0.18/N3524+J3524,IF(U:U="农发1",0.09/N3524+J3524,IF(U:U="农发2",0.09/N3524+J3524,IF(U:U="农发3",0.09/N3524+J3524,IF(U:U="农发5",0.14/N3524+J3524,IF(U:U="农发7",0.19/N3524+J3524,IF(U:U="农发10",0.19/N3524+J3524,IF(U:U="农发20",0.24/N3524+J3524,IF(U:U="国债1",0.05/N3524+J3524,IF(U:U="国债2",0.05/N3524+J3524,IF(U:U="国债3",0.05/N3524+J3524,IF(U:U="国开0",0,IF(U:U="农发0",0,IF(U:U="国债0",0,IF(U:U="口行0",0,0.1/N3524+J3524)))))))))))))))))))))))))</f>
        <v>3.5566381683110073</v>
      </c>
      <c r="Q3524" s="87">
        <v>3.5550000000000002</v>
      </c>
      <c r="R3524" s="88">
        <f t="shared" si="260"/>
        <v>-0.33618316889927335</v>
      </c>
      <c r="S3524" s="88">
        <f t="shared" si="261"/>
        <v>0.16381683110071599</v>
      </c>
      <c r="U3524" s="1" t="str">
        <f>IF(I:I="国家开发银行","国开",IF(I:I="中国进出口银行","口行",IF(I:I="中国农业发展银行","农发","国债")))&amp;IF(G:G&lt;1,"0",G3524)</f>
        <v>国开7</v>
      </c>
    </row>
    <row r="3525" spans="1:21" ht="15.95" hidden="1" customHeight="1" x14ac:dyDescent="0.25">
      <c r="A3525" s="123" t="s">
        <v>7290</v>
      </c>
      <c r="B3525" s="35" t="s">
        <v>7391</v>
      </c>
      <c r="C3525" s="35" t="s">
        <v>7392</v>
      </c>
      <c r="D3525" s="39">
        <v>44271</v>
      </c>
      <c r="E3525" s="39">
        <v>44273</v>
      </c>
      <c r="F3525" s="40">
        <v>30</v>
      </c>
      <c r="G3525" s="30">
        <v>2</v>
      </c>
      <c r="H3525" s="29" t="s">
        <v>12</v>
      </c>
      <c r="I3525" s="29" t="s">
        <v>41</v>
      </c>
      <c r="J3525" s="30">
        <v>3.0794999999999999</v>
      </c>
      <c r="K3525" s="30">
        <v>5.16</v>
      </c>
      <c r="L3525" s="30"/>
      <c r="M3525" s="30">
        <v>9.9</v>
      </c>
      <c r="N3525" s="84">
        <f>[1]!b_anal_modidura_cnbd(A3525,D3525-1,1)</f>
        <v>1.8811</v>
      </c>
      <c r="O3525" s="85">
        <f>[1]!b_anal_yield_cnbd(A3525,D3525-1,1)</f>
        <v>3.145</v>
      </c>
      <c r="P3525" s="86">
        <f>IF(U:U="国开1",0.09/N3525+J3525,IF(U:U="国开3",0.14/N3525+J3525,IF(U:U="国开5",0.24/N3525+J3525,IF(U:U="国开7",0.24/N3525+J3525,IF(U:U="国开10",0.29/N3525+J3525,IF(U:U="口行1",0.08/N3525+J3525,IF(U:U="口行2",0.08/N3525+J3525,IF(U:U="口行3",0.08/N3525+J3525,IF(U:U="口行5",0.13/N3525+J3525,IF(U:U="口行7",0.13/N3525+J3525,IF(U:U="口行10",0.18/N3525+J3525,IF(U:U="农发1",0.09/N3525+J3525,IF(U:U="农发2",0.09/N3525+J3525,IF(U:U="农发3",0.09/N3525+J3525,IF(U:U="农发5",0.14/N3525+J3525,IF(U:U="农发7",0.19/N3525+J3525,IF(U:U="农发10",0.19/N3525+J3525,IF(U:U="农发20",0.24/N3525+J3525,IF(U:U="国债1",0.05/N3525+J3525,IF(U:U="国债2",0.05/N3525+J3525,IF(U:U="国债3",0.05/N3525+J3525,IF(U:U="国开0",0,IF(U:U="农发0",0,IF(U:U="国债0",0,IF(U:U="口行0",0,0.1/N3525+J3525)))))))))))))))))))))))))</f>
        <v>3.1273443463930679</v>
      </c>
      <c r="Q3525" s="87">
        <v>3.14</v>
      </c>
      <c r="R3525" s="88">
        <f t="shared" si="260"/>
        <v>-1.7655653606932109</v>
      </c>
      <c r="S3525" s="88">
        <f t="shared" si="261"/>
        <v>-1.2655653606932216</v>
      </c>
      <c r="U3525" s="1" t="str">
        <f>IF(I:I="国家开发银行","国开",IF(I:I="中国进出口银行","口行",IF(I:I="中国农业发展银行","农发","国债")))&amp;IF(G:G&lt;1,"0",G3525)</f>
        <v>农发2</v>
      </c>
    </row>
    <row r="3526" spans="1:21" ht="15.95" hidden="1" customHeight="1" x14ac:dyDescent="0.25">
      <c r="A3526" s="123" t="s">
        <v>7167</v>
      </c>
      <c r="B3526" s="35" t="s">
        <v>7393</v>
      </c>
      <c r="C3526" s="35" t="s">
        <v>7394</v>
      </c>
      <c r="D3526" s="39">
        <v>44271</v>
      </c>
      <c r="E3526" s="39">
        <v>44273</v>
      </c>
      <c r="F3526" s="40">
        <v>50</v>
      </c>
      <c r="G3526" s="30">
        <v>7</v>
      </c>
      <c r="H3526" s="29" t="s">
        <v>12</v>
      </c>
      <c r="I3526" s="29" t="s">
        <v>41</v>
      </c>
      <c r="J3526" s="30">
        <v>3.5188999999999999</v>
      </c>
      <c r="K3526" s="30">
        <v>2.88</v>
      </c>
      <c r="L3526" s="30">
        <v>0</v>
      </c>
      <c r="M3526" s="30">
        <v>4.7699999999999996</v>
      </c>
      <c r="N3526" s="84">
        <f>[1]!b_anal_modidura_cnbd(A3526,D3526-1,1)</f>
        <v>6.0088999999999997</v>
      </c>
      <c r="O3526" s="85">
        <f>[1]!b_anal_yield_cnbd(A3526,D3526-1,1)</f>
        <v>3.5649000000000002</v>
      </c>
      <c r="P3526" s="86">
        <f>IF(U:U="国开1",0.09/N3526+J3526,IF(U:U="国开3",0.14/N3526+J3526,IF(U:U="国开5",0.24/N3526+J3526,IF(U:U="国开7",0.24/N3526+J3526,IF(U:U="国开10",0.29/N3526+J3526,IF(U:U="口行1",0.08/N3526+J3526,IF(U:U="口行2",0.08/N3526+J3526,IF(U:U="口行3",0.08/N3526+J3526,IF(U:U="口行5",0.13/N3526+J3526,IF(U:U="口行7",0.13/N3526+J3526,IF(U:U="口行10",0.18/N3526+J3526,IF(U:U="农发1",0.09/N3526+J3526,IF(U:U="农发2",0.09/N3526+J3526,IF(U:U="农发3",0.09/N3526+J3526,IF(U:U="农发5",0.14/N3526+J3526,IF(U:U="农发7",0.19/N3526+J3526,IF(U:U="农发10",0.19/N3526+J3526,IF(U:U="农发20",0.24/N3526+J3526,IF(U:U="国债1",0.05/N3526+J3526,IF(U:U="国债2",0.05/N3526+J3526,IF(U:U="国债3",0.05/N3526+J3526,IF(U:U="国开0",0,IF(U:U="农发0",0,IF(U:U="国债0",0,IF(U:U="口行0",0,0.1/N3526+J3526)))))))))))))))))))))))))</f>
        <v>3.5505197640167085</v>
      </c>
      <c r="Q3526" s="87">
        <v>3.5550000000000002</v>
      </c>
      <c r="R3526" s="88">
        <f t="shared" si="260"/>
        <v>-1.4380235983291634</v>
      </c>
      <c r="S3526" s="88">
        <f t="shared" si="261"/>
        <v>-0.44802359832916139</v>
      </c>
      <c r="U3526" s="1" t="str">
        <f>IF(I:I="国家开发银行","国开",IF(I:I="中国进出口银行","口行",IF(I:I="中国农业发展银行","农发","国债")))&amp;IF(G:G&lt;1,"0",G3526)</f>
        <v>农发7</v>
      </c>
    </row>
    <row r="3527" spans="1:21" ht="15.95" hidden="1" customHeight="1" x14ac:dyDescent="0.25">
      <c r="A3527" s="123" t="s">
        <v>7102</v>
      </c>
      <c r="B3527" s="35" t="s">
        <v>7395</v>
      </c>
      <c r="C3527" s="35" t="s">
        <v>7396</v>
      </c>
      <c r="D3527" s="39">
        <v>44272</v>
      </c>
      <c r="E3527" s="39">
        <v>44273</v>
      </c>
      <c r="F3527" s="40">
        <v>500</v>
      </c>
      <c r="G3527" s="30">
        <v>1</v>
      </c>
      <c r="H3527" s="29" t="s">
        <v>266</v>
      </c>
      <c r="I3527" s="29" t="s">
        <v>31</v>
      </c>
      <c r="J3527" s="30">
        <v>2.5486</v>
      </c>
      <c r="K3527" s="30">
        <v>3.1</v>
      </c>
      <c r="L3527" s="30">
        <v>2.5807000000000002</v>
      </c>
      <c r="M3527" s="30">
        <v>1.5</v>
      </c>
      <c r="N3527" s="84">
        <f>[1]!b_anal_modidura_cnbd(A3527,D3527-1,1)</f>
        <v>0.83389999999999997</v>
      </c>
      <c r="O3527" s="85">
        <f>[1]!b_anal_yield_cnbd(A3527,D3527-1,1)</f>
        <v>2.5598999999999998</v>
      </c>
      <c r="P3527" s="86">
        <v>2.5807000000000002</v>
      </c>
      <c r="Q3527" s="87">
        <v>2.58</v>
      </c>
      <c r="R3527" s="88">
        <f t="shared" ref="R3527:R3550" si="262">(P3527-O3527)*100</f>
        <v>2.0800000000000374</v>
      </c>
      <c r="S3527" s="88">
        <f t="shared" ref="S3527:S3550" si="263">(P3527-Q3527)*100</f>
        <v>7.0000000000014495E-2</v>
      </c>
      <c r="U3527" s="1" t="str">
        <f>IF(I:I="国家开发银行","国开",IF(I:I="中国进出口银行","口行",IF(I:I="中国农业发展银行","农发","国债")))&amp;IF(G:G&lt;1,"0",G3527)</f>
        <v>国债1</v>
      </c>
    </row>
    <row r="3528" spans="1:21" ht="15.95" hidden="1" customHeight="1" x14ac:dyDescent="0.25">
      <c r="A3528" s="123" t="s">
        <v>6823</v>
      </c>
      <c r="B3528" s="35" t="s">
        <v>7397</v>
      </c>
      <c r="C3528" s="35" t="s">
        <v>7398</v>
      </c>
      <c r="D3528" s="39">
        <v>44272</v>
      </c>
      <c r="E3528" s="39">
        <v>44273</v>
      </c>
      <c r="F3528" s="40">
        <v>400</v>
      </c>
      <c r="G3528" s="30">
        <v>10</v>
      </c>
      <c r="H3528" s="29" t="s">
        <v>12</v>
      </c>
      <c r="I3528" s="29" t="s">
        <v>31</v>
      </c>
      <c r="J3528" s="30">
        <v>3.2240000000000002</v>
      </c>
      <c r="K3528" s="30">
        <v>4.72</v>
      </c>
      <c r="L3528" s="30">
        <v>3.2471999999999999</v>
      </c>
      <c r="M3528" s="30">
        <v>7.23</v>
      </c>
      <c r="N3528" s="84">
        <f>[1]!b_anal_modidura_cnbd(A3528,D3528-1,1)</f>
        <v>8.1564999999999994</v>
      </c>
      <c r="O3528" s="85">
        <f>[1]!b_anal_yield_cnbd(A3528,D3528-1,1)</f>
        <v>3.2574999999999998</v>
      </c>
      <c r="P3528" s="86">
        <v>3.2570000000000001</v>
      </c>
      <c r="Q3528" s="87">
        <v>3.2530000000000001</v>
      </c>
      <c r="R3528" s="88">
        <f t="shared" si="262"/>
        <v>-4.9999999999972289E-2</v>
      </c>
      <c r="S3528" s="88">
        <f t="shared" si="263"/>
        <v>0.40000000000000036</v>
      </c>
      <c r="U3528" s="1" t="str">
        <f>IF(I:I="国家开发银行","国开",IF(I:I="中国进出口银行","口行",IF(I:I="中国农业发展银行","农发","国债")))&amp;IF(G:G&lt;1,"0",G3528)</f>
        <v>国债10</v>
      </c>
    </row>
    <row r="3529" spans="1:21" ht="15.95" hidden="1" customHeight="1" x14ac:dyDescent="0.25">
      <c r="A3529" s="123" t="s">
        <v>7175</v>
      </c>
      <c r="B3529" s="35" t="s">
        <v>7399</v>
      </c>
      <c r="C3529" s="35" t="s">
        <v>7400</v>
      </c>
      <c r="D3529" s="39">
        <v>44272</v>
      </c>
      <c r="E3529" s="39">
        <v>44274</v>
      </c>
      <c r="F3529" s="40">
        <v>30</v>
      </c>
      <c r="G3529" s="30">
        <v>1</v>
      </c>
      <c r="H3529" s="29" t="s">
        <v>266</v>
      </c>
      <c r="I3529" s="29" t="s">
        <v>41</v>
      </c>
      <c r="J3529" s="30">
        <v>2.5144000000000002</v>
      </c>
      <c r="K3529" s="30">
        <v>7.78</v>
      </c>
      <c r="L3529" s="30">
        <v>0</v>
      </c>
      <c r="M3529" s="30">
        <v>1.31</v>
      </c>
      <c r="N3529" s="84">
        <f>[1]!b_anal_modidura_cnbd(A3529,D3529-1,1)</f>
        <v>0.87719999999999998</v>
      </c>
      <c r="O3529" s="85">
        <f>[1]!b_anal_yield_cnbd(A3529,D3529-1,1)</f>
        <v>2.72</v>
      </c>
      <c r="P3529" s="86">
        <f>IF(U:U="国开1",0.09/N3529+J3529,IF(U:U="国开3",0.14/N3529+J3529,IF(U:U="国开5",0.24/N3529+J3529,IF(U:U="国开7",0.24/N3529+J3529,IF(U:U="国开10",0.29/N3529+J3529,IF(U:U="口行1",0.08/N3529+J3529,IF(U:U="口行2",0.08/N3529+J3529,IF(U:U="口行3",0.08/N3529+J3529,IF(U:U="口行5",0.13/N3529+J3529,IF(U:U="口行7",0.13/N3529+J3529,IF(U:U="口行10",0.18/N3529+J3529,IF(U:U="农发1",0.09/N3529+J3529,IF(U:U="农发2",0.09/N3529+J3529,IF(U:U="农发3",0.09/N3529+J3529,IF(U:U="农发5",0.14/N3529+J3529,IF(U:U="农发7",0.19/N3529+J3529,IF(U:U="农发10",0.19/N3529+J3529,IF(U:U="农发20",0.24/N3529+J3529,IF(U:U="国债1",0.05/N3529+J3529,IF(U:U="国债2",0.05/N3529+J3529,IF(U:U="国债3",0.05/N3529+J3529,IF(U:U="国开0",0,IF(U:U="农发0",0,IF(U:U="国债0",0,IF(U:U="口行0",0,0.1/N3529+J3529)))))))))))))))))))))))))</f>
        <v>2.6169991792065663</v>
      </c>
      <c r="Q3529" s="87">
        <v>2.71</v>
      </c>
      <c r="R3529" s="88">
        <f t="shared" si="262"/>
        <v>-10.300082079343387</v>
      </c>
      <c r="S3529" s="88">
        <f t="shared" si="263"/>
        <v>-9.3000820793433636</v>
      </c>
      <c r="U3529" s="1" t="str">
        <f>IF(I:I="国家开发银行","国开",IF(I:I="中国进出口银行","口行",IF(I:I="中国农业发展银行","农发","国债")))&amp;IF(G:G&lt;1,"0",G3529)</f>
        <v>农发1</v>
      </c>
    </row>
    <row r="3530" spans="1:21" ht="15.95" hidden="1" customHeight="1" x14ac:dyDescent="0.25">
      <c r="A3530" s="123" t="s">
        <v>6657</v>
      </c>
      <c r="B3530" s="35" t="s">
        <v>7401</v>
      </c>
      <c r="C3530" s="35" t="s">
        <v>7402</v>
      </c>
      <c r="D3530" s="39">
        <v>44272</v>
      </c>
      <c r="E3530" s="39">
        <v>44274</v>
      </c>
      <c r="F3530" s="40">
        <v>110</v>
      </c>
      <c r="G3530" s="30">
        <v>10</v>
      </c>
      <c r="H3530" s="29" t="s">
        <v>12</v>
      </c>
      <c r="I3530" s="29" t="s">
        <v>41</v>
      </c>
      <c r="J3530" s="30">
        <v>3.6619999999999999</v>
      </c>
      <c r="K3530" s="30">
        <v>3.62</v>
      </c>
      <c r="L3530" s="30">
        <v>0</v>
      </c>
      <c r="M3530" s="30">
        <v>1.55</v>
      </c>
      <c r="N3530" s="84">
        <f>[1]!b_anal_modidura_cnbd(A3530,D3530-1,1)</f>
        <v>7.8361000000000001</v>
      </c>
      <c r="O3530" s="85">
        <f>[1]!b_anal_yield_cnbd(A3530,D3530-1,1)</f>
        <v>3.7075</v>
      </c>
      <c r="P3530" s="86">
        <f>IF(U:U="国开1",0.09/N3530+J3530,IF(U:U="国开3",0.14/N3530+J3530,IF(U:U="国开5",0.24/N3530+J3530,IF(U:U="国开7",0.24/N3530+J3530,IF(U:U="国开10",0.29/N3530+J3530,IF(U:U="口行1",0.08/N3530+J3530,IF(U:U="口行2",0.08/N3530+J3530,IF(U:U="口行3",0.08/N3530+J3530,IF(U:U="口行5",0.13/N3530+J3530,IF(U:U="口行7",0.13/N3530+J3530,IF(U:U="口行10",0.18/N3530+J3530,IF(U:U="农发1",0.09/N3530+J3530,IF(U:U="农发2",0.09/N3530+J3530,IF(U:U="农发3",0.09/N3530+J3530,IF(U:U="农发5",0.14/N3530+J3530,IF(U:U="农发7",0.19/N3530+J3530,IF(U:U="农发10",0.19/N3530+J3530,IF(U:U="农发20",0.24/N3530+J3530,IF(U:U="国债1",0.05/N3530+J3530,IF(U:U="国债2",0.05/N3530+J3530,IF(U:U="国债3",0.05/N3530+J3530,IF(U:U="国开0",0,IF(U:U="农发0",0,IF(U:U="国债0",0,IF(U:U="口行0",0,0.1/N3530+J3530)))))))))))))))))))))))))</f>
        <v>3.6862467554012839</v>
      </c>
      <c r="Q3530" s="87">
        <v>3.6974999999999998</v>
      </c>
      <c r="R3530" s="88">
        <f t="shared" si="262"/>
        <v>-2.1253244598716137</v>
      </c>
      <c r="S3530" s="88">
        <f t="shared" si="263"/>
        <v>-1.1253244598715906</v>
      </c>
      <c r="U3530" s="1" t="str">
        <f>IF(I:I="国家开发银行","国开",IF(I:I="中国进出口银行","口行",IF(I:I="中国农业发展银行","农发","国债")))&amp;IF(G:G&lt;1,"0",G3530)</f>
        <v>农发10</v>
      </c>
    </row>
    <row r="3531" spans="1:21" ht="15.95" hidden="1" customHeight="1" x14ac:dyDescent="0.25">
      <c r="A3531" s="123" t="s">
        <v>7403</v>
      </c>
      <c r="B3531" s="35" t="s">
        <v>7403</v>
      </c>
      <c r="C3531" s="35" t="s">
        <v>7404</v>
      </c>
      <c r="D3531" s="39">
        <v>44273</v>
      </c>
      <c r="E3531" s="39">
        <v>44277</v>
      </c>
      <c r="F3531" s="40">
        <v>50</v>
      </c>
      <c r="G3531" s="30">
        <v>0.25</v>
      </c>
      <c r="H3531" s="29" t="s">
        <v>860</v>
      </c>
      <c r="I3531" s="29" t="s">
        <v>22</v>
      </c>
      <c r="J3531" s="30">
        <v>1.9536</v>
      </c>
      <c r="K3531" s="30">
        <v>2.83</v>
      </c>
      <c r="L3531" s="30">
        <v>0</v>
      </c>
      <c r="M3531" s="30">
        <v>1.39</v>
      </c>
      <c r="N3531" s="84">
        <v>0.24660000000000001</v>
      </c>
      <c r="O3531" s="85">
        <v>2.1545000000000001</v>
      </c>
      <c r="P3531" s="86">
        <v>2.0737999999999999</v>
      </c>
      <c r="Q3531" s="87">
        <v>2.15</v>
      </c>
      <c r="R3531" s="88">
        <f t="shared" si="262"/>
        <v>-8.0700000000000216</v>
      </c>
      <c r="S3531" s="88">
        <f t="shared" si="263"/>
        <v>-7.6200000000000045</v>
      </c>
      <c r="U3531" s="1" t="str">
        <f>IF(I:I="国家开发银行","国开",IF(I:I="中国进出口银行","口行",IF(I:I="中国农业发展银行","农发","国债")))&amp;IF(G:G&lt;1,"0",G3531)</f>
        <v>口行0</v>
      </c>
    </row>
    <row r="3532" spans="1:21" ht="15.95" hidden="1" customHeight="1" x14ac:dyDescent="0.25">
      <c r="A3532" s="123" t="s">
        <v>6398</v>
      </c>
      <c r="B3532" s="35" t="s">
        <v>7405</v>
      </c>
      <c r="C3532" s="35" t="s">
        <v>7406</v>
      </c>
      <c r="D3532" s="39">
        <v>44273</v>
      </c>
      <c r="E3532" s="39">
        <v>44274</v>
      </c>
      <c r="F3532" s="40">
        <v>50</v>
      </c>
      <c r="G3532" s="30">
        <v>3</v>
      </c>
      <c r="H3532" s="29" t="s">
        <v>12</v>
      </c>
      <c r="I3532" s="29" t="s">
        <v>22</v>
      </c>
      <c r="J3532" s="30">
        <v>3.1817000000000002</v>
      </c>
      <c r="K3532" s="30">
        <v>2.68</v>
      </c>
      <c r="L3532" s="30">
        <v>0</v>
      </c>
      <c r="M3532" s="30">
        <v>1</v>
      </c>
      <c r="N3532" s="84">
        <f>[1]!b_anal_modidura_cnbd(A3532,D3532-1,1)</f>
        <v>2.2988</v>
      </c>
      <c r="O3532" s="85">
        <f>[1]!b_anal_yield_cnbd(A3532,D3532-1,1)</f>
        <v>3.2174999999999998</v>
      </c>
      <c r="P3532" s="86">
        <v>3.2212000000000001</v>
      </c>
      <c r="Q3532" s="87">
        <v>3.2250000000000001</v>
      </c>
      <c r="R3532" s="88">
        <f t="shared" si="262"/>
        <v>0.37000000000002586</v>
      </c>
      <c r="S3532" s="88">
        <f t="shared" si="263"/>
        <v>-0.38000000000000256</v>
      </c>
      <c r="U3532" s="1" t="str">
        <f>IF(I:I="国家开发银行","国开",IF(I:I="中国进出口银行","口行",IF(I:I="中国农业发展银行","农发","国债")))&amp;IF(G:G&lt;1,"0",G3532)</f>
        <v>口行3</v>
      </c>
    </row>
    <row r="3533" spans="1:21" ht="15.95" hidden="1" customHeight="1" x14ac:dyDescent="0.25">
      <c r="A3533" s="123" t="s">
        <v>6796</v>
      </c>
      <c r="B3533" s="35" t="s">
        <v>7407</v>
      </c>
      <c r="C3533" s="35" t="s">
        <v>7408</v>
      </c>
      <c r="D3533" s="39">
        <v>44273</v>
      </c>
      <c r="E3533" s="39">
        <v>44274</v>
      </c>
      <c r="F3533" s="40">
        <v>60</v>
      </c>
      <c r="G3533" s="30">
        <v>10</v>
      </c>
      <c r="H3533" s="29" t="s">
        <v>12</v>
      </c>
      <c r="I3533" s="29" t="s">
        <v>22</v>
      </c>
      <c r="J3533" s="30">
        <v>3.6570999999999998</v>
      </c>
      <c r="K3533" s="30">
        <v>4.1900000000000004</v>
      </c>
      <c r="L3533" s="30">
        <v>0</v>
      </c>
      <c r="M3533" s="30">
        <v>1</v>
      </c>
      <c r="N3533" s="84">
        <f>[1]!b_anal_modidura_cnbd(A3533,D3533-1,1)</f>
        <v>7.9035000000000002</v>
      </c>
      <c r="O3533" s="85">
        <f>[1]!b_anal_yield_cnbd(A3533,D3533-1,1)</f>
        <v>3.6974999999999998</v>
      </c>
      <c r="P3533" s="86">
        <v>3.6795</v>
      </c>
      <c r="Q3533" s="87">
        <v>3.7050000000000001</v>
      </c>
      <c r="R3533" s="88">
        <f t="shared" si="262"/>
        <v>-1.7999999999999794</v>
      </c>
      <c r="S3533" s="88">
        <f t="shared" si="263"/>
        <v>-2.5500000000000078</v>
      </c>
      <c r="U3533" s="1" t="str">
        <f>IF(I:I="国家开发银行","国开",IF(I:I="中国进出口银行","口行",IF(I:I="中国农业发展银行","农发","国债")))&amp;IF(G:G&lt;1,"0",G3533)</f>
        <v>口行10</v>
      </c>
    </row>
    <row r="3534" spans="1:21" ht="15.95" hidden="1" customHeight="1" x14ac:dyDescent="0.25">
      <c r="A3534" s="123" t="s">
        <v>7409</v>
      </c>
      <c r="B3534" s="35" t="s">
        <v>7409</v>
      </c>
      <c r="C3534" s="35" t="s">
        <v>7410</v>
      </c>
      <c r="D3534" s="39">
        <v>44273</v>
      </c>
      <c r="E3534" s="39">
        <v>44277</v>
      </c>
      <c r="F3534" s="40">
        <v>30</v>
      </c>
      <c r="G3534" s="30">
        <v>0.25</v>
      </c>
      <c r="H3534" s="29" t="s">
        <v>860</v>
      </c>
      <c r="I3534" s="29" t="s">
        <v>15</v>
      </c>
      <c r="J3534" s="30">
        <v>2.1661000000000001</v>
      </c>
      <c r="K3534" s="30">
        <v>5.3</v>
      </c>
      <c r="L3534" s="30">
        <v>0</v>
      </c>
      <c r="M3534" s="30">
        <v>1.79</v>
      </c>
      <c r="N3534" s="84">
        <v>0.24660000000000001</v>
      </c>
      <c r="O3534" s="85">
        <v>2.1431</v>
      </c>
      <c r="P3534" s="86">
        <v>2.1661000000000001</v>
      </c>
      <c r="Q3534" s="87">
        <v>2.1499000000000001</v>
      </c>
      <c r="R3534" s="88">
        <f t="shared" si="262"/>
        <v>2.3000000000000131</v>
      </c>
      <c r="S3534" s="88">
        <f t="shared" si="263"/>
        <v>1.6199999999999992</v>
      </c>
      <c r="U3534" s="1" t="str">
        <f>IF(I:I="国家开发银行","国开",IF(I:I="中国进出口银行","口行",IF(I:I="中国农业发展银行","农发","国债")))&amp;IF(G:G&lt;1,"0",G3534)</f>
        <v>国开0</v>
      </c>
    </row>
    <row r="3535" spans="1:21" ht="15.95" hidden="1" customHeight="1" x14ac:dyDescent="0.25">
      <c r="A3535" s="123" t="s">
        <v>7264</v>
      </c>
      <c r="B3535" s="35" t="s">
        <v>7411</v>
      </c>
      <c r="C3535" s="35" t="s">
        <v>7412</v>
      </c>
      <c r="D3535" s="39">
        <v>44273</v>
      </c>
      <c r="E3535" s="39">
        <v>44277</v>
      </c>
      <c r="F3535" s="40">
        <v>190</v>
      </c>
      <c r="G3535" s="30">
        <v>10</v>
      </c>
      <c r="H3535" s="29" t="s">
        <v>12</v>
      </c>
      <c r="I3535" s="29" t="s">
        <v>15</v>
      </c>
      <c r="J3535" s="30">
        <v>3.6267999999999998</v>
      </c>
      <c r="K3535" s="30">
        <v>3.9</v>
      </c>
      <c r="L3535" s="30">
        <v>0</v>
      </c>
      <c r="M3535" s="30">
        <v>16.12</v>
      </c>
      <c r="N3535" s="84">
        <f>[1]!b_anal_modidura_cnbd(A3535,D3535-1,1)</f>
        <v>8.2079000000000004</v>
      </c>
      <c r="O3535" s="85">
        <f>[1]!b_anal_yield_cnbd(A3535,D3535-1,1)</f>
        <v>3.6579999999999999</v>
      </c>
      <c r="P3535" s="86">
        <v>3.6669</v>
      </c>
      <c r="Q3535" s="87">
        <v>3.67</v>
      </c>
      <c r="R3535" s="88">
        <f t="shared" si="262"/>
        <v>0.890000000000013</v>
      </c>
      <c r="S3535" s="88">
        <f t="shared" si="263"/>
        <v>-0.30999999999998806</v>
      </c>
      <c r="U3535" s="1" t="str">
        <f>IF(I:I="国家开发银行","国开",IF(I:I="中国进出口银行","口行",IF(I:I="中国农业发展银行","农发","国债")))&amp;IF(G:G&lt;1,"0",G3535)</f>
        <v>国开10</v>
      </c>
    </row>
    <row r="3536" spans="1:21" ht="15.95" hidden="1" customHeight="1" x14ac:dyDescent="0.25">
      <c r="A3536" s="123" t="s">
        <v>7320</v>
      </c>
      <c r="B3536" s="35" t="s">
        <v>7413</v>
      </c>
      <c r="C3536" s="35" t="s">
        <v>7414</v>
      </c>
      <c r="D3536" s="39">
        <v>44274</v>
      </c>
      <c r="E3536" s="39">
        <v>44277</v>
      </c>
      <c r="F3536" s="40">
        <v>60</v>
      </c>
      <c r="G3536" s="30">
        <v>1</v>
      </c>
      <c r="H3536" s="29" t="s">
        <v>266</v>
      </c>
      <c r="I3536" s="29" t="s">
        <v>22</v>
      </c>
      <c r="J3536" s="30">
        <v>2.5874999999999999</v>
      </c>
      <c r="K3536" s="30">
        <v>3.89</v>
      </c>
      <c r="L3536" s="30">
        <v>0</v>
      </c>
      <c r="M3536" s="30">
        <v>1.07</v>
      </c>
      <c r="N3536" s="84">
        <f>[1]!b_anal_modidura_cnbd(A3536,D3536-1,1)</f>
        <v>0.9476</v>
      </c>
      <c r="O3536" s="85">
        <f>[1]!b_anal_yield_cnbd(A3536,D3536-1,1)</f>
        <v>2.7149999999999999</v>
      </c>
      <c r="P3536" s="86">
        <f>IF(U:U="国开1",0.09/N3536+J3536,IF(U:U="国开3",0.14/N3536+J3536,IF(U:U="国开5",0.24/N3536+J3536,IF(U:U="国开7",0.24/N3536+J3536,IF(U:U="国开10",0.29/N3536+J3536,IF(U:U="口行1",0.08/N3536+J3536,IF(U:U="口行2",0.08/N3536+J3536,IF(U:U="口行3",0.08/N3536+J3536,IF(U:U="口行5",0.13/N3536+J3536,IF(U:U="口行7",0.13/N3536+J3536,IF(U:U="口行10",0.18/N3536+J3536,IF(U:U="农发1",0.09/N3536+J3536,IF(U:U="农发2",0.09/N3536+J3536,IF(U:U="农发3",0.09/N3536+J3536,IF(U:U="农发5",0.14/N3536+J3536,IF(U:U="农发7",0.19/N3536+J3536,IF(U:U="农发10",0.19/N3536+J3536,IF(U:U="农发20",0.24/N3536+J3536,IF(U:U="国债1",0.05/N3536+J3536,IF(U:U="国债2",0.05/N3536+J3536,IF(U:U="国债3",0.05/N3536+J3536,IF(U:U="国开0",0,IF(U:U="农发0",0,IF(U:U="国债0",0,IF(U:U="口行0",0,0.1/N3536+J3536)))))))))))))))))))))))))</f>
        <v>2.6719238075137186</v>
      </c>
      <c r="Q3536" s="87">
        <v>2.71</v>
      </c>
      <c r="R3536" s="88">
        <f t="shared" si="262"/>
        <v>-4.3076192486281251</v>
      </c>
      <c r="S3536" s="88">
        <f t="shared" si="263"/>
        <v>-3.8076192486281357</v>
      </c>
      <c r="U3536" s="1" t="str">
        <f>IF(I:I="国家开发银行","国开",IF(I:I="中国进出口银行","口行",IF(I:I="中国农业发展银行","农发","国债")))&amp;IF(G:G&lt;1,"0",G3536)</f>
        <v>口行1</v>
      </c>
    </row>
    <row r="3537" spans="1:21" ht="15.95" hidden="1" customHeight="1" x14ac:dyDescent="0.25">
      <c r="A3537" s="123" t="s">
        <v>7322</v>
      </c>
      <c r="B3537" s="35" t="s">
        <v>7415</v>
      </c>
      <c r="C3537" s="35" t="s">
        <v>7416</v>
      </c>
      <c r="D3537" s="39">
        <v>44274</v>
      </c>
      <c r="E3537" s="39">
        <v>44277</v>
      </c>
      <c r="F3537" s="40">
        <v>50</v>
      </c>
      <c r="G3537" s="30">
        <v>2</v>
      </c>
      <c r="H3537" s="29" t="s">
        <v>12</v>
      </c>
      <c r="I3537" s="29" t="s">
        <v>22</v>
      </c>
      <c r="J3537" s="30">
        <v>3.032</v>
      </c>
      <c r="K3537" s="30">
        <v>3.25</v>
      </c>
      <c r="L3537" s="30">
        <v>0</v>
      </c>
      <c r="M3537" s="30">
        <v>1.03</v>
      </c>
      <c r="N3537" s="84">
        <f>[1]!b_anal_modidura_cnbd(A3537,D3537-1,1)</f>
        <v>1.885</v>
      </c>
      <c r="O3537" s="85">
        <f>[1]!b_anal_yield_cnbd(A3537,D3537-1,1)</f>
        <v>3.08</v>
      </c>
      <c r="P3537" s="86">
        <f>IF(U:U="国开1",0.09/N3537+J3537,IF(U:U="国开3",0.14/N3537+J3537,IF(U:U="国开5",0.24/N3537+J3537,IF(U:U="国开7",0.24/N3537+J3537,IF(U:U="国开10",0.29/N3537+J3537,IF(U:U="口行1",0.08/N3537+J3537,IF(U:U="口行2",0.08/N3537+J3537,IF(U:U="口行3",0.08/N3537+J3537,IF(U:U="口行5",0.13/N3537+J3537,IF(U:U="口行7",0.13/N3537+J3537,IF(U:U="口行10",0.18/N3537+J3537,IF(U:U="农发1",0.09/N3537+J3537,IF(U:U="农发2",0.09/N3537+J3537,IF(U:U="农发3",0.09/N3537+J3537,IF(U:U="农发5",0.14/N3537+J3537,IF(U:U="农发7",0.19/N3537+J3537,IF(U:U="农发10",0.19/N3537+J3537,IF(U:U="农发20",0.24/N3537+J3537,IF(U:U="国债1",0.05/N3537+J3537,IF(U:U="国债2",0.05/N3537+J3537,IF(U:U="国债3",0.05/N3537+J3537,IF(U:U="国开0",0,IF(U:U="农发0",0,IF(U:U="国债0",0,IF(U:U="口行0",0,0.1/N3537+J3537)))))))))))))))))))))))))</f>
        <v>3.0744403183023872</v>
      </c>
      <c r="Q3537" s="87">
        <v>3.0724999999999998</v>
      </c>
      <c r="R3537" s="88">
        <f t="shared" si="262"/>
        <v>-0.55596816976128949</v>
      </c>
      <c r="S3537" s="88">
        <f t="shared" si="263"/>
        <v>0.19403183023873893</v>
      </c>
      <c r="U3537" s="1" t="str">
        <f>IF(I:I="国家开发银行","国开",IF(I:I="中国进出口银行","口行",IF(I:I="中国农业发展银行","农发","国债")))&amp;IF(G:G&lt;1,"0",G3537)</f>
        <v>口行2</v>
      </c>
    </row>
    <row r="3538" spans="1:21" ht="15.95" hidden="1" customHeight="1" x14ac:dyDescent="0.25">
      <c r="A3538" s="123" t="s">
        <v>7417</v>
      </c>
      <c r="B3538" s="35" t="s">
        <v>7417</v>
      </c>
      <c r="C3538" s="35" t="s">
        <v>7418</v>
      </c>
      <c r="D3538" s="39">
        <v>44274</v>
      </c>
      <c r="E3538" s="39">
        <v>44277</v>
      </c>
      <c r="F3538" s="40">
        <v>200</v>
      </c>
      <c r="G3538" s="30">
        <v>0.24929999999999999</v>
      </c>
      <c r="H3538" s="29" t="s">
        <v>30</v>
      </c>
      <c r="I3538" s="29" t="s">
        <v>31</v>
      </c>
      <c r="J3538" s="30">
        <v>1.9523999999999999</v>
      </c>
      <c r="K3538" s="30">
        <v>3.77</v>
      </c>
      <c r="L3538" s="30">
        <v>1.9913000000000001</v>
      </c>
      <c r="M3538" s="30">
        <v>1.61</v>
      </c>
      <c r="N3538" s="84">
        <v>0.24929999999999999</v>
      </c>
      <c r="O3538" s="85">
        <v>2.0512999999999999</v>
      </c>
      <c r="P3538" s="86">
        <v>1.9913000000000001</v>
      </c>
      <c r="Q3538" s="87">
        <v>2</v>
      </c>
      <c r="R3538" s="88">
        <f t="shared" si="262"/>
        <v>-5.9999999999999831</v>
      </c>
      <c r="S3538" s="88">
        <f t="shared" si="263"/>
        <v>-0.869999999999993</v>
      </c>
      <c r="U3538" s="1" t="str">
        <f>IF(I:I="国家开发银行","国开",IF(I:I="中国进出口银行","口行",IF(I:I="中国农业发展银行","农发","国债")))&amp;IF(G:G&lt;1,"0",G3538)</f>
        <v>国债0</v>
      </c>
    </row>
    <row r="3539" spans="1:21" ht="15.95" hidden="1" customHeight="1" x14ac:dyDescent="0.25">
      <c r="A3539" s="123" t="s">
        <v>7419</v>
      </c>
      <c r="B3539" s="35" t="s">
        <v>7419</v>
      </c>
      <c r="C3539" s="35" t="s">
        <v>7420</v>
      </c>
      <c r="D3539" s="39">
        <v>44274</v>
      </c>
      <c r="E3539" s="39">
        <v>44277</v>
      </c>
      <c r="F3539" s="40">
        <v>300</v>
      </c>
      <c r="G3539" s="30">
        <v>50</v>
      </c>
      <c r="H3539" s="29" t="s">
        <v>12</v>
      </c>
      <c r="I3539" s="29" t="s">
        <v>31</v>
      </c>
      <c r="J3539" s="30">
        <v>3.76</v>
      </c>
      <c r="K3539" s="30">
        <v>3.28</v>
      </c>
      <c r="L3539" s="30">
        <v>0</v>
      </c>
      <c r="M3539" s="30">
        <v>10.72</v>
      </c>
      <c r="N3539" s="84">
        <v>22.066800000000001</v>
      </c>
      <c r="O3539" s="85">
        <v>3.7774000000000001</v>
      </c>
      <c r="P3539" s="86">
        <v>3.7635999999999998</v>
      </c>
      <c r="Q3539" s="87">
        <v>3.7774999999999999</v>
      </c>
      <c r="R3539" s="88">
        <f t="shared" si="262"/>
        <v>-1.3800000000000257</v>
      </c>
      <c r="S3539" s="88">
        <f t="shared" si="263"/>
        <v>-1.3900000000000023</v>
      </c>
      <c r="U3539" s="1" t="str">
        <f>IF(I:I="国家开发银行","国开",IF(I:I="中国进出口银行","口行",IF(I:I="中国农业发展银行","农发","国债")))&amp;IF(G:G&lt;1,"0",G3539)</f>
        <v>国债50</v>
      </c>
    </row>
    <row r="3540" spans="1:21" ht="15.95" hidden="1" customHeight="1" x14ac:dyDescent="0.25">
      <c r="A3540" s="123" t="s">
        <v>7278</v>
      </c>
      <c r="B3540" s="35" t="s">
        <v>7421</v>
      </c>
      <c r="C3540" s="35" t="s">
        <v>7422</v>
      </c>
      <c r="D3540" s="39">
        <v>44277</v>
      </c>
      <c r="E3540" s="39">
        <v>44279</v>
      </c>
      <c r="F3540" s="40">
        <v>40</v>
      </c>
      <c r="G3540" s="30">
        <v>3</v>
      </c>
      <c r="H3540" s="29" t="s">
        <v>12</v>
      </c>
      <c r="I3540" s="29" t="s">
        <v>41</v>
      </c>
      <c r="J3540" s="30">
        <v>3.1758999999999999</v>
      </c>
      <c r="K3540" s="30">
        <v>5.34</v>
      </c>
      <c r="L3540" s="30">
        <v>0</v>
      </c>
      <c r="M3540" s="30">
        <v>27.2</v>
      </c>
      <c r="N3540" s="84">
        <f>[1]!b_anal_modidura_cnbd(A3540,D3540-3,1)</f>
        <v>2.7746</v>
      </c>
      <c r="O3540" s="85">
        <f>[1]!b_anal_yield_cnbd(A3540,D3540-3,1)</f>
        <v>3.2349999999999999</v>
      </c>
      <c r="P3540" s="86">
        <f>IF(U:U="国开1",0.09/N3540+J3540,IF(U:U="国开3",0.14/N3540+J3540,IF(U:U="国开5",0.24/N3540+J3540,IF(U:U="国开7",0.24/N3540+J3540,IF(U:U="国开10",0.29/N3540+J3540,IF(U:U="口行1",0.08/N3540+J3540,IF(U:U="口行2",0.08/N3540+J3540,IF(U:U="口行3",0.08/N3540+J3540,IF(U:U="口行5",0.13/N3540+J3540,IF(U:U="口行7",0.13/N3540+J3540,IF(U:U="口行10",0.18/N3540+J3540,IF(U:U="农发1",0.09/N3540+J3540,IF(U:U="农发2",0.09/N3540+J3540,IF(U:U="农发3",0.09/N3540+J3540,IF(U:U="农发5",0.14/N3540+J3540,IF(U:U="农发7",0.19/N3540+J3540,IF(U:U="农发10",0.19/N3540+J3540,IF(U:U="农发20",0.24/N3540+J3540,IF(U:U="国债1",0.05/N3540+J3540,IF(U:U="国债2",0.05/N3540+J3540,IF(U:U="国债3",0.05/N3540+J3540,IF(U:U="国开0",0,IF(U:U="农发0",0,IF(U:U="国债0",0,IF(U:U="口行0",0,0.1/N3540+J3540)))))))))))))))))))))))))</f>
        <v>3.208337108051611</v>
      </c>
      <c r="Q3540" s="87">
        <v>3.2349999999999999</v>
      </c>
      <c r="R3540" s="88">
        <f t="shared" si="262"/>
        <v>-2.6662891948388889</v>
      </c>
      <c r="S3540" s="88">
        <f t="shared" si="263"/>
        <v>-2.6662891948388889</v>
      </c>
      <c r="U3540" s="1" t="str">
        <f>IF(I:I="国家开发银行","国开",IF(I:I="中国进出口银行","口行",IF(I:I="中国农业发展银行","农发","国债")))&amp;IF(G:G&lt;1,"0",G3540)</f>
        <v>农发3</v>
      </c>
    </row>
    <row r="3541" spans="1:21" ht="15.95" hidden="1" customHeight="1" x14ac:dyDescent="0.25">
      <c r="A3541" s="123" t="s">
        <v>6591</v>
      </c>
      <c r="B3541" s="35" t="s">
        <v>7423</v>
      </c>
      <c r="C3541" s="35" t="s">
        <v>7424</v>
      </c>
      <c r="D3541" s="39">
        <v>44277</v>
      </c>
      <c r="E3541" s="39">
        <v>44279</v>
      </c>
      <c r="F3541" s="40">
        <v>30</v>
      </c>
      <c r="G3541" s="30">
        <v>5</v>
      </c>
      <c r="H3541" s="29" t="s">
        <v>12</v>
      </c>
      <c r="I3541" s="29" t="s">
        <v>41</v>
      </c>
      <c r="J3541" s="30">
        <v>2.7988</v>
      </c>
      <c r="K3541" s="30">
        <v>6.42</v>
      </c>
      <c r="L3541" s="30">
        <v>0</v>
      </c>
      <c r="M3541" s="30">
        <v>14.8</v>
      </c>
      <c r="N3541" s="84">
        <f>[1]!b_anal_modidura_cnbd(A3541,D3541-3,1)</f>
        <v>1.3502000000000001</v>
      </c>
      <c r="O3541" s="85">
        <f>[1]!b_anal_yield_cnbd(A3541,D3541-3,1)</f>
        <v>2.96</v>
      </c>
      <c r="P3541" s="86">
        <v>2.8990999999999998</v>
      </c>
      <c r="Q3541" s="87">
        <v>2.94</v>
      </c>
      <c r="R3541" s="88">
        <f t="shared" si="262"/>
        <v>-6.0900000000000176</v>
      </c>
      <c r="S3541" s="88">
        <f t="shared" si="263"/>
        <v>-4.0900000000000158</v>
      </c>
      <c r="U3541" s="1" t="str">
        <f>IF(I:I="国家开发银行","国开",IF(I:I="中国进出口银行","口行",IF(I:I="中国农业发展银行","农发","国债")))&amp;IF(G:G&lt;1,"0",G3541)</f>
        <v>农发5</v>
      </c>
    </row>
    <row r="3542" spans="1:21" ht="15.95" hidden="1" customHeight="1" x14ac:dyDescent="0.25">
      <c r="A3542" s="123" t="s">
        <v>7425</v>
      </c>
      <c r="B3542" s="35" t="s">
        <v>7425</v>
      </c>
      <c r="C3542" s="35" t="s">
        <v>7426</v>
      </c>
      <c r="D3542" s="39">
        <v>44277</v>
      </c>
      <c r="E3542" s="39">
        <v>44279</v>
      </c>
      <c r="F3542" s="40">
        <v>50</v>
      </c>
      <c r="G3542" s="30">
        <v>5</v>
      </c>
      <c r="H3542" s="29" t="s">
        <v>12</v>
      </c>
      <c r="I3542" s="29" t="s">
        <v>41</v>
      </c>
      <c r="J3542" s="30">
        <v>3.35</v>
      </c>
      <c r="K3542" s="30">
        <v>4.63</v>
      </c>
      <c r="L3542" s="30">
        <v>0</v>
      </c>
      <c r="M3542" s="30">
        <v>1.18</v>
      </c>
      <c r="N3542" s="84">
        <v>4.6288</v>
      </c>
      <c r="O3542" s="85">
        <v>3.4184999999999999</v>
      </c>
      <c r="P3542" s="86">
        <v>3.3809</v>
      </c>
      <c r="Q3542" s="87">
        <v>3.415</v>
      </c>
      <c r="R3542" s="88">
        <f t="shared" si="262"/>
        <v>-3.7599999999999856</v>
      </c>
      <c r="S3542" s="88">
        <f t="shared" si="263"/>
        <v>-3.4100000000000019</v>
      </c>
      <c r="U3542" s="1" t="str">
        <f>IF(I:I="国家开发银行","国开",IF(I:I="中国进出口银行","口行",IF(I:I="中国农业发展银行","农发","国债")))&amp;IF(G:G&lt;1,"0",G3542)</f>
        <v>农发5</v>
      </c>
    </row>
    <row r="3543" spans="1:21" ht="15.95" hidden="1" customHeight="1" x14ac:dyDescent="0.25">
      <c r="A3543" s="123" t="s">
        <v>7090</v>
      </c>
      <c r="B3543" s="35" t="s">
        <v>7427</v>
      </c>
      <c r="C3543" s="35" t="s">
        <v>7428</v>
      </c>
      <c r="D3543" s="39">
        <v>44278</v>
      </c>
      <c r="E3543" s="39">
        <v>44280</v>
      </c>
      <c r="F3543" s="40">
        <v>120</v>
      </c>
      <c r="G3543" s="30">
        <v>1</v>
      </c>
      <c r="H3543" s="29" t="s">
        <v>266</v>
      </c>
      <c r="I3543" s="29" t="s">
        <v>15</v>
      </c>
      <c r="J3543" s="30">
        <v>2.5607000000000002</v>
      </c>
      <c r="K3543" s="30">
        <v>3.09</v>
      </c>
      <c r="L3543" s="30">
        <v>0</v>
      </c>
      <c r="M3543" s="30">
        <v>1.39</v>
      </c>
      <c r="N3543" s="84">
        <f>[1]!b_anal_modidura_cnbd(A3543,D3543-1,1)</f>
        <v>0.83030000000000004</v>
      </c>
      <c r="O3543" s="85">
        <f>[1]!b_anal_yield_cnbd(A3543,D3543-1,1)</f>
        <v>2.69</v>
      </c>
      <c r="P3543" s="86">
        <f>IF(U:U="国开1",0.09/N3543+J3543,IF(U:U="国开3",0.14/N3543+J3543,IF(U:U="国开5",0.24/N3543+J3543,IF(U:U="国开7",0.24/N3543+J3543,IF(U:U="国开10",0.29/N3543+J3543,IF(U:U="口行1",0.08/N3543+J3543,IF(U:U="口行2",0.08/N3543+J3543,IF(U:U="口行3",0.08/N3543+J3543,IF(U:U="口行5",0.13/N3543+J3543,IF(U:U="口行7",0.13/N3543+J3543,IF(U:U="口行10",0.18/N3543+J3543,IF(U:U="农发1",0.09/N3543+J3543,IF(U:U="农发2",0.09/N3543+J3543,IF(U:U="农发3",0.09/N3543+J3543,IF(U:U="农发5",0.14/N3543+J3543,IF(U:U="农发7",0.19/N3543+J3543,IF(U:U="农发10",0.19/N3543+J3543,IF(U:U="农发20",0.24/N3543+J3543,IF(U:U="国债1",0.05/N3543+J3543,IF(U:U="国债2",0.05/N3543+J3543,IF(U:U="国债3",0.05/N3543+J3543,IF(U:U="国开0",0,IF(U:U="农发0",0,IF(U:U="国债0",0,IF(U:U="口行0",0,0.1/N3543+J3543)))))))))))))))))))))))))</f>
        <v>2.6690945561845116</v>
      </c>
      <c r="Q3543" s="87">
        <v>2.7</v>
      </c>
      <c r="R3543" s="88">
        <f t="shared" si="262"/>
        <v>-2.0905443815488312</v>
      </c>
      <c r="S3543" s="88">
        <f t="shared" si="263"/>
        <v>-3.0905443815488542</v>
      </c>
      <c r="U3543" s="1" t="str">
        <f>IF(I:I="国家开发银行","国开",IF(I:I="中国进出口银行","口行",IF(I:I="中国农业发展银行","农发","国债")))&amp;IF(G:G&lt;1,"0",G3543)</f>
        <v>国开1</v>
      </c>
    </row>
    <row r="3544" spans="1:21" ht="15.95" hidden="1" customHeight="1" x14ac:dyDescent="0.25">
      <c r="A3544" s="123" t="s">
        <v>6971</v>
      </c>
      <c r="B3544" s="35" t="s">
        <v>7429</v>
      </c>
      <c r="C3544" s="35" t="s">
        <v>7430</v>
      </c>
      <c r="D3544" s="39">
        <v>44278</v>
      </c>
      <c r="E3544" s="39">
        <v>44280</v>
      </c>
      <c r="F3544" s="40">
        <v>70</v>
      </c>
      <c r="G3544" s="30">
        <v>3</v>
      </c>
      <c r="H3544" s="29" t="s">
        <v>12</v>
      </c>
      <c r="I3544" s="29" t="s">
        <v>15</v>
      </c>
      <c r="J3544" s="30">
        <v>3.1101999999999999</v>
      </c>
      <c r="K3544" s="30">
        <v>4.6500000000000004</v>
      </c>
      <c r="L3544" s="30">
        <v>0</v>
      </c>
      <c r="M3544" s="30">
        <v>1.25</v>
      </c>
      <c r="N3544" s="84">
        <f>[1]!b_anal_modidura_cnbd(A3544,D3544-1,1)</f>
        <v>2.6301000000000001</v>
      </c>
      <c r="O3544" s="85">
        <f>[1]!b_anal_yield_cnbd(A3544,D3544-1,1)</f>
        <v>3.18</v>
      </c>
      <c r="P3544" s="86">
        <f>IF(U:U="国开1",0.09/N3544+J3544,IF(U:U="国开3",0.14/N3544+J3544,IF(U:U="国开5",0.24/N3544+J3544,IF(U:U="国开7",0.24/N3544+J3544,IF(U:U="国开10",0.29/N3544+J3544,IF(U:U="口行1",0.08/N3544+J3544,IF(U:U="口行2",0.08/N3544+J3544,IF(U:U="口行3",0.08/N3544+J3544,IF(U:U="口行5",0.13/N3544+J3544,IF(U:U="口行7",0.13/N3544+J3544,IF(U:U="口行10",0.18/N3544+J3544,IF(U:U="农发1",0.09/N3544+J3544,IF(U:U="农发2",0.09/N3544+J3544,IF(U:U="农发3",0.09/N3544+J3544,IF(U:U="农发5",0.14/N3544+J3544,IF(U:U="农发7",0.19/N3544+J3544,IF(U:U="农发10",0.19/N3544+J3544,IF(U:U="农发20",0.24/N3544+J3544,IF(U:U="国债1",0.05/N3544+J3544,IF(U:U="国债2",0.05/N3544+J3544,IF(U:U="国债3",0.05/N3544+J3544,IF(U:U="国开0",0,IF(U:U="农发0",0,IF(U:U="国债0",0,IF(U:U="口行0",0,0.1/N3544+J3544)))))))))))))))))))))))))</f>
        <v>3.1634299152123493</v>
      </c>
      <c r="Q3544" s="87">
        <v>3.1850000000000001</v>
      </c>
      <c r="R3544" s="88">
        <f t="shared" si="262"/>
        <v>-1.6570084787650874</v>
      </c>
      <c r="S3544" s="88">
        <f t="shared" si="263"/>
        <v>-2.1570084787650767</v>
      </c>
      <c r="U3544" s="1" t="str">
        <f>IF(I:I="国家开发银行","国开",IF(I:I="中国进出口银行","口行",IF(I:I="中国农业发展银行","农发","国债")))&amp;IF(G:G&lt;1,"0",G3544)</f>
        <v>国开3</v>
      </c>
    </row>
    <row r="3545" spans="1:21" ht="15.95" hidden="1" customHeight="1" x14ac:dyDescent="0.25">
      <c r="A3545" s="123" t="s">
        <v>7270</v>
      </c>
      <c r="B3545" s="35" t="s">
        <v>7431</v>
      </c>
      <c r="C3545" s="35" t="s">
        <v>7432</v>
      </c>
      <c r="D3545" s="39">
        <v>44278</v>
      </c>
      <c r="E3545" s="39">
        <v>44280</v>
      </c>
      <c r="F3545" s="40">
        <v>100</v>
      </c>
      <c r="G3545" s="30">
        <v>5</v>
      </c>
      <c r="H3545" s="29" t="s">
        <v>12</v>
      </c>
      <c r="I3545" s="29" t="s">
        <v>15</v>
      </c>
      <c r="J3545" s="30">
        <v>3.3258000000000001</v>
      </c>
      <c r="K3545" s="30">
        <v>5.1100000000000003</v>
      </c>
      <c r="L3545" s="30">
        <v>0</v>
      </c>
      <c r="M3545" s="30">
        <v>26.82</v>
      </c>
      <c r="N3545" s="84">
        <f>[1]!b_anal_modidura_cnbd(A3545,D3545-1,1)</f>
        <v>4.4855</v>
      </c>
      <c r="O3545" s="85">
        <f>[1]!b_anal_yield_cnbd(A3545,D3545-1,1)</f>
        <v>3.395</v>
      </c>
      <c r="P3545" s="86">
        <f>IF(U:U="国开1",0.09/N3545+J3545,IF(U:U="国开3",0.14/N3545+J3545,IF(U:U="国开5",0.24/N3545+J3545,IF(U:U="国开7",0.24/N3545+J3545,IF(U:U="国开10",0.29/N3545+J3545,IF(U:U="口行1",0.08/N3545+J3545,IF(U:U="口行2",0.08/N3545+J3545,IF(U:U="口行3",0.08/N3545+J3545,IF(U:U="口行5",0.13/N3545+J3545,IF(U:U="口行7",0.13/N3545+J3545,IF(U:U="口行10",0.18/N3545+J3545,IF(U:U="农发1",0.09/N3545+J3545,IF(U:U="农发2",0.09/N3545+J3545,IF(U:U="农发3",0.09/N3545+J3545,IF(U:U="农发5",0.14/N3545+J3545,IF(U:U="农发7",0.19/N3545+J3545,IF(U:U="农发10",0.19/N3545+J3545,IF(U:U="农发20",0.24/N3545+J3545,IF(U:U="国债1",0.05/N3545+J3545,IF(U:U="国债2",0.05/N3545+J3545,IF(U:U="国债3",0.05/N3545+J3545,IF(U:U="国开0",0,IF(U:U="农发0",0,IF(U:U="国债0",0,IF(U:U="口行0",0,0.1/N3545+J3545)))))))))))))))))))))))))</f>
        <v>3.3793057407200982</v>
      </c>
      <c r="Q3545" s="87">
        <v>3.4</v>
      </c>
      <c r="R3545" s="88">
        <f t="shared" si="262"/>
        <v>-1.5694259279901868</v>
      </c>
      <c r="S3545" s="88">
        <f t="shared" si="263"/>
        <v>-2.0694259279901761</v>
      </c>
      <c r="U3545" s="1" t="str">
        <f>IF(I:I="国家开发银行","国开",IF(I:I="中国进出口银行","口行",IF(I:I="中国农业发展银行","农发","国债")))&amp;IF(G:G&lt;1,"0",G3545)</f>
        <v>国开5</v>
      </c>
    </row>
    <row r="3546" spans="1:21" ht="15.95" hidden="1" customHeight="1" x14ac:dyDescent="0.25">
      <c r="A3546" s="123" t="s">
        <v>7290</v>
      </c>
      <c r="B3546" s="35" t="s">
        <v>7433</v>
      </c>
      <c r="C3546" s="35" t="s">
        <v>7434</v>
      </c>
      <c r="D3546" s="39">
        <v>44278</v>
      </c>
      <c r="E3546" s="39">
        <v>44280</v>
      </c>
      <c r="F3546" s="40">
        <v>30</v>
      </c>
      <c r="G3546" s="30">
        <v>2</v>
      </c>
      <c r="H3546" s="29" t="s">
        <v>12</v>
      </c>
      <c r="I3546" s="29" t="s">
        <v>41</v>
      </c>
      <c r="J3546" s="30">
        <v>3.0354999999999999</v>
      </c>
      <c r="K3546" s="30">
        <v>6.12</v>
      </c>
      <c r="L3546" s="30">
        <v>0</v>
      </c>
      <c r="M3546" s="30">
        <v>1.67</v>
      </c>
      <c r="N3546" s="84">
        <f>[1]!b_anal_modidura_cnbd(A3546,D3546-1,1)</f>
        <v>1.8629</v>
      </c>
      <c r="O3546" s="85">
        <f>[1]!b_anal_yield_cnbd(A3546,D3546-1,1)</f>
        <v>3.12</v>
      </c>
      <c r="P3546" s="86">
        <f>IF(U:U="国开1",0.09/N3546+J3546,IF(U:U="国开3",0.14/N3546+J3546,IF(U:U="国开5",0.24/N3546+J3546,IF(U:U="国开7",0.24/N3546+J3546,IF(U:U="国开10",0.29/N3546+J3546,IF(U:U="口行1",0.08/N3546+J3546,IF(U:U="口行2",0.08/N3546+J3546,IF(U:U="口行3",0.08/N3546+J3546,IF(U:U="口行5",0.13/N3546+J3546,IF(U:U="口行7",0.13/N3546+J3546,IF(U:U="口行10",0.18/N3546+J3546,IF(U:U="农发1",0.09/N3546+J3546,IF(U:U="农发2",0.09/N3546+J3546,IF(U:U="农发3",0.09/N3546+J3546,IF(U:U="农发5",0.14/N3546+J3546,IF(U:U="农发7",0.19/N3546+J3546,IF(U:U="农发10",0.19/N3546+J3546,IF(U:U="农发20",0.24/N3546+J3546,IF(U:U="国债1",0.05/N3546+J3546,IF(U:U="国债2",0.05/N3546+J3546,IF(U:U="国债3",0.05/N3546+J3546,IF(U:U="国开0",0,IF(U:U="农发0",0,IF(U:U="国债0",0,IF(U:U="口行0",0,0.1/N3546+J3546)))))))))))))))))))))))))</f>
        <v>3.0838117719684361</v>
      </c>
      <c r="Q3546" s="87">
        <v>3.1150000000000002</v>
      </c>
      <c r="R3546" s="88">
        <f t="shared" si="262"/>
        <v>-3.6188228031563963</v>
      </c>
      <c r="S3546" s="88">
        <f t="shared" si="263"/>
        <v>-3.1188228031564069</v>
      </c>
      <c r="U3546" s="1" t="str">
        <f>IF(I:I="国家开发银行","国开",IF(I:I="中国进出口银行","口行",IF(I:I="中国农业发展银行","农发","国债")))&amp;IF(G:G&lt;1,"0",G3546)</f>
        <v>农发2</v>
      </c>
    </row>
    <row r="3547" spans="1:21" ht="15.95" hidden="1" customHeight="1" x14ac:dyDescent="0.25">
      <c r="A3547" s="123" t="s">
        <v>7167</v>
      </c>
      <c r="B3547" s="35" t="s">
        <v>7435</v>
      </c>
      <c r="C3547" s="35" t="s">
        <v>7436</v>
      </c>
      <c r="D3547" s="39">
        <v>44278</v>
      </c>
      <c r="E3547" s="39">
        <v>44280</v>
      </c>
      <c r="F3547" s="40">
        <v>50</v>
      </c>
      <c r="G3547" s="30">
        <v>7</v>
      </c>
      <c r="H3547" s="29" t="s">
        <v>12</v>
      </c>
      <c r="I3547" s="29" t="s">
        <v>41</v>
      </c>
      <c r="J3547" s="30">
        <v>3.5</v>
      </c>
      <c r="K3547" s="30">
        <v>2.4900000000000002</v>
      </c>
      <c r="L3547" s="30">
        <v>0</v>
      </c>
      <c r="M3547" s="30">
        <v>2.85</v>
      </c>
      <c r="N3547" s="84">
        <f>[1]!b_anal_modidura_cnbd(A3547,D3547-1,1)</f>
        <v>5.9927999999999999</v>
      </c>
      <c r="O3547" s="85">
        <f>[1]!b_anal_yield_cnbd(A3547,D3547-1,1)</f>
        <v>3.5356000000000001</v>
      </c>
      <c r="P3547" s="86">
        <f>IF(U:U="国开1",0.09/N3547+J3547,IF(U:U="国开3",0.14/N3547+J3547,IF(U:U="国开5",0.24/N3547+J3547,IF(U:U="国开7",0.24/N3547+J3547,IF(U:U="国开10",0.29/N3547+J3547,IF(U:U="口行1",0.08/N3547+J3547,IF(U:U="口行2",0.08/N3547+J3547,IF(U:U="口行3",0.08/N3547+J3547,IF(U:U="口行5",0.13/N3547+J3547,IF(U:U="口行7",0.13/N3547+J3547,IF(U:U="口行10",0.18/N3547+J3547,IF(U:U="农发1",0.09/N3547+J3547,IF(U:U="农发2",0.09/N3547+J3547,IF(U:U="农发3",0.09/N3547+J3547,IF(U:U="农发5",0.14/N3547+J3547,IF(U:U="农发7",0.19/N3547+J3547,IF(U:U="农发10",0.19/N3547+J3547,IF(U:U="农发20",0.24/N3547+J3547,IF(U:U="国债1",0.05/N3547+J3547,IF(U:U="国债2",0.05/N3547+J3547,IF(U:U="国债3",0.05/N3547+J3547,IF(U:U="国开0",0,IF(U:U="农发0",0,IF(U:U="国债0",0,IF(U:U="口行0",0,0.1/N3547+J3547)))))))))))))))))))))))))</f>
        <v>3.5317047123214524</v>
      </c>
      <c r="Q3547" s="87">
        <v>3.5449999999999999</v>
      </c>
      <c r="R3547" s="88">
        <f t="shared" si="262"/>
        <v>-0.3895287678547632</v>
      </c>
      <c r="S3547" s="88">
        <f t="shared" si="263"/>
        <v>-1.3295287678547485</v>
      </c>
      <c r="U3547" s="1" t="str">
        <f>IF(I:I="国家开发银行","国开",IF(I:I="中国进出口银行","口行",IF(I:I="中国农业发展银行","农发","国债")))&amp;IF(G:G&lt;1,"0",G3547)</f>
        <v>农发7</v>
      </c>
    </row>
    <row r="3548" spans="1:21" ht="15.95" hidden="1" customHeight="1" x14ac:dyDescent="0.25">
      <c r="A3548" s="123" t="s">
        <v>7437</v>
      </c>
      <c r="B3548" s="35" t="s">
        <v>7437</v>
      </c>
      <c r="C3548" s="35" t="s">
        <v>7438</v>
      </c>
      <c r="D3548" s="39">
        <v>44279</v>
      </c>
      <c r="E3548" s="39">
        <v>44280</v>
      </c>
      <c r="F3548" s="40">
        <v>30</v>
      </c>
      <c r="G3548" s="30">
        <v>1</v>
      </c>
      <c r="H3548" s="29" t="s">
        <v>266</v>
      </c>
      <c r="I3548" s="29" t="s">
        <v>22</v>
      </c>
      <c r="J3548" s="30">
        <v>2.5</v>
      </c>
      <c r="K3548" s="30">
        <v>4.8499999999999996</v>
      </c>
      <c r="L3548" s="30">
        <v>0</v>
      </c>
      <c r="M3548" s="30">
        <v>1.24</v>
      </c>
      <c r="N3548" s="84">
        <v>0.99180000000000001</v>
      </c>
      <c r="O3548" s="85">
        <v>2.7149999999999999</v>
      </c>
      <c r="P3548" s="86">
        <f>IF(U:U="国开1",0.09/N3548+J3548,IF(U:U="国开3",0.14/N3548+J3548,IF(U:U="国开5",0.24/N3548+J3548,IF(U:U="国开7",0.24/N3548+J3548,IF(U:U="国开10",0.29/N3548+J3548,IF(U:U="口行1",0.08/N3548+J3548,IF(U:U="口行2",0.08/N3548+J3548,IF(U:U="口行3",0.08/N3548+J3548,IF(U:U="口行5",0.13/N3548+J3548,IF(U:U="口行7",0.13/N3548+J3548,IF(U:U="口行10",0.18/N3548+J3548,IF(U:U="农发1",0.09/N3548+J3548,IF(U:U="农发2",0.09/N3548+J3548,IF(U:U="农发3",0.09/N3548+J3548,IF(U:U="农发5",0.14/N3548+J3548,IF(U:U="农发7",0.19/N3548+J3548,IF(U:U="农发10",0.19/N3548+J3548,IF(U:U="农发20",0.24/N3548+J3548,IF(U:U="国债1",0.05/N3548+J3548,IF(U:U="国债2",0.05/N3548+J3548,IF(U:U="国债3",0.05/N3548+J3548,IF(U:U="国开0",0,IF(U:U="农发0",0,IF(U:U="国债0",0,IF(U:U="口行0",0,0.1/N3548+J3548)))))))))))))))))))))))))</f>
        <v>2.5806614236741279</v>
      </c>
      <c r="Q3548" s="87">
        <v>2.7</v>
      </c>
      <c r="R3548" s="88">
        <f t="shared" si="262"/>
        <v>-13.433857632587198</v>
      </c>
      <c r="S3548" s="88">
        <f t="shared" si="263"/>
        <v>-11.93385763258723</v>
      </c>
      <c r="U3548" s="1" t="str">
        <f>IF(I:I="国家开发银行","国开",IF(I:I="中国进出口银行","口行",IF(I:I="中国农业发展银行","农发","国债")))&amp;IF(G:G&lt;1,"0",G3548)</f>
        <v>口行1</v>
      </c>
    </row>
    <row r="3549" spans="1:21" ht="15.95" hidden="1" customHeight="1" x14ac:dyDescent="0.25">
      <c r="A3549" s="123" t="s">
        <v>6657</v>
      </c>
      <c r="B3549" s="35" t="s">
        <v>7439</v>
      </c>
      <c r="C3549" s="35" t="s">
        <v>7440</v>
      </c>
      <c r="D3549" s="39">
        <v>44279</v>
      </c>
      <c r="E3549" s="39">
        <v>44281</v>
      </c>
      <c r="F3549" s="40">
        <v>50</v>
      </c>
      <c r="G3549" s="30">
        <v>10</v>
      </c>
      <c r="H3549" s="29" t="s">
        <v>12</v>
      </c>
      <c r="I3549" s="29" t="s">
        <v>41</v>
      </c>
      <c r="J3549" s="30">
        <v>3.5937000000000001</v>
      </c>
      <c r="K3549" s="30">
        <v>5.23</v>
      </c>
      <c r="L3549" s="30">
        <v>0</v>
      </c>
      <c r="M3549" s="30">
        <v>2.2000000000000002</v>
      </c>
      <c r="N3549" s="84">
        <f>[1]!b_anal_modidura_cnbd(A3549,D3549-1,1)</f>
        <v>7.8238000000000003</v>
      </c>
      <c r="O3549" s="85">
        <f>[1]!b_anal_yield_cnbd(A3549,D3549-1,1)</f>
        <v>3.665</v>
      </c>
      <c r="P3549" s="86">
        <f>IF(U:U="国开1",0.09/N3549+J3549,IF(U:U="国开3",0.14/N3549+J3549,IF(U:U="国开5",0.24/N3549+J3549,IF(U:U="国开7",0.24/N3549+J3549,IF(U:U="国开10",0.29/N3549+J3549,IF(U:U="口行1",0.08/N3549+J3549,IF(U:U="口行2",0.08/N3549+J3549,IF(U:U="口行3",0.08/N3549+J3549,IF(U:U="口行5",0.13/N3549+J3549,IF(U:U="口行7",0.13/N3549+J3549,IF(U:U="口行10",0.18/N3549+J3549,IF(U:U="农发1",0.09/N3549+J3549,IF(U:U="农发2",0.09/N3549+J3549,IF(U:U="农发3",0.09/N3549+J3549,IF(U:U="农发5",0.14/N3549+J3549,IF(U:U="农发7",0.19/N3549+J3549,IF(U:U="农发10",0.19/N3549+J3549,IF(U:U="农发20",0.24/N3549+J3549,IF(U:U="国债1",0.05/N3549+J3549,IF(U:U="国债2",0.05/N3549+J3549,IF(U:U="国债3",0.05/N3549+J3549,IF(U:U="国开0",0,IF(U:U="农发0",0,IF(U:U="国债0",0,IF(U:U="口行0",0,0.1/N3549+J3549)))))))))))))))))))))))))</f>
        <v>3.6179848743577292</v>
      </c>
      <c r="Q3549" s="87">
        <v>3.6375000000000002</v>
      </c>
      <c r="R3549" s="88">
        <f t="shared" si="262"/>
        <v>-4.7015125642270839</v>
      </c>
      <c r="S3549" s="88">
        <f t="shared" si="263"/>
        <v>-1.9515125642270981</v>
      </c>
      <c r="U3549" s="1" t="str">
        <f>IF(I:I="国家开发银行","国开",IF(I:I="中国进出口银行","口行",IF(I:I="中国农业发展银行","农发","国债")))&amp;IF(G:G&lt;1,"0",G3549)</f>
        <v>农发10</v>
      </c>
    </row>
    <row r="3550" spans="1:21" ht="15.95" hidden="1" customHeight="1" x14ac:dyDescent="0.25">
      <c r="A3550" s="123" t="s">
        <v>6753</v>
      </c>
      <c r="B3550" s="35" t="s">
        <v>7441</v>
      </c>
      <c r="C3550" s="35" t="s">
        <v>7442</v>
      </c>
      <c r="D3550" s="39">
        <v>44279</v>
      </c>
      <c r="E3550" s="39">
        <v>44281</v>
      </c>
      <c r="F3550" s="40">
        <v>30</v>
      </c>
      <c r="G3550" s="30">
        <v>10</v>
      </c>
      <c r="H3550" s="29" t="s">
        <v>12</v>
      </c>
      <c r="I3550" s="29" t="s">
        <v>41</v>
      </c>
      <c r="J3550" s="30">
        <v>3.3496000000000001</v>
      </c>
      <c r="K3550" s="30">
        <v>4.95</v>
      </c>
      <c r="L3550" s="30">
        <v>0</v>
      </c>
      <c r="M3550" s="30">
        <v>6.9</v>
      </c>
      <c r="N3550" s="84">
        <f>[1]!b_anal_modidura_cnbd(A3550,D3550-1,1)</f>
        <v>4.4374000000000002</v>
      </c>
      <c r="O3550" s="85">
        <f>[1]!b_anal_yield_cnbd(A3550,D3550-1,1)</f>
        <v>3.4249999999999998</v>
      </c>
      <c r="P3550" s="86">
        <f>IF(U:U="国开1",0.09/N3550+J3550,IF(U:U="国开3",0.14/N3550+J3550,IF(U:U="国开5",0.24/N3550+J3550,IF(U:U="国开7",0.24/N3550+J3550,IF(U:U="国开10",0.29/N3550+J3550,IF(U:U="口行1",0.08/N3550+J3550,IF(U:U="口行2",0.08/N3550+J3550,IF(U:U="口行3",0.08/N3550+J3550,IF(U:U="口行5",0.13/N3550+J3550,IF(U:U="口行7",0.13/N3550+J3550,IF(U:U="口行10",0.18/N3550+J3550,IF(U:U="农发1",0.09/N3550+J3550,IF(U:U="农发2",0.09/N3550+J3550,IF(U:U="农发3",0.09/N3550+J3550,IF(U:U="农发5",0.14/N3550+J3550,IF(U:U="农发7",0.19/N3550+J3550,IF(U:U="农发10",0.19/N3550+J3550,IF(U:U="农发20",0.24/N3550+J3550,IF(U:U="国债1",0.05/N3550+J3550,IF(U:U="国债2",0.05/N3550+J3550,IF(U:U="国债3",0.05/N3550+J3550,IF(U:U="国开0",0,IF(U:U="农发0",0,IF(U:U="国债0",0,IF(U:U="口行0",0,0.1/N3550+J3550)))))))))))))))))))))))))</f>
        <v>3.3924178663181142</v>
      </c>
      <c r="Q3550" s="87">
        <v>3.4125000000000001</v>
      </c>
      <c r="R3550" s="88">
        <f t="shared" si="262"/>
        <v>-3.2582133681885672</v>
      </c>
      <c r="S3550" s="88">
        <f t="shared" si="263"/>
        <v>-2.0082133681885939</v>
      </c>
      <c r="U3550" s="1" t="str">
        <f>IF(I:I="国家开发银行","国开",IF(I:I="中国进出口银行","口行",IF(I:I="中国农业发展银行","农发","国债")))&amp;IF(G:G&lt;1,"0",G3550)</f>
        <v>农发10</v>
      </c>
    </row>
    <row r="3551" spans="1:21" ht="15.95" hidden="1" customHeight="1" x14ac:dyDescent="0.25">
      <c r="A3551" s="123" t="s">
        <v>7443</v>
      </c>
      <c r="B3551" s="35" t="s">
        <v>7443</v>
      </c>
      <c r="C3551" s="35" t="s">
        <v>7444</v>
      </c>
      <c r="D3551" s="39">
        <v>44280</v>
      </c>
      <c r="E3551" s="39">
        <v>44284</v>
      </c>
      <c r="F3551" s="40">
        <v>40</v>
      </c>
      <c r="G3551" s="30">
        <v>0.25</v>
      </c>
      <c r="H3551" s="29" t="s">
        <v>860</v>
      </c>
      <c r="I3551" s="29" t="s">
        <v>22</v>
      </c>
      <c r="J3551" s="30">
        <v>1.9656</v>
      </c>
      <c r="K3551" s="30">
        <v>3.43</v>
      </c>
      <c r="L3551" s="30">
        <v>0</v>
      </c>
      <c r="M3551" s="30">
        <v>10</v>
      </c>
      <c r="N3551" s="84">
        <v>0.24690000000000001</v>
      </c>
      <c r="O3551" s="85">
        <v>2.1120999999999999</v>
      </c>
      <c r="P3551" s="86">
        <v>2.0859000000000001</v>
      </c>
      <c r="Q3551" s="87">
        <v>2.13</v>
      </c>
      <c r="R3551" s="88">
        <f t="shared" ref="R3551:R3558" si="264">(P3551-O3551)*100</f>
        <v>-2.6199999999999779</v>
      </c>
      <c r="S3551" s="88">
        <f t="shared" ref="S3551:S3558" si="265">(P3551-Q3551)*100</f>
        <v>-4.4099999999999806</v>
      </c>
      <c r="U3551" s="1" t="str">
        <f>IF(I:I="国家开发银行","国开",IF(I:I="中国进出口银行","口行",IF(I:I="中国农业发展银行","农发","国债")))&amp;IF(G:G&lt;1,"0",G3551)</f>
        <v>口行0</v>
      </c>
    </row>
    <row r="3552" spans="1:21" ht="15.95" hidden="1" customHeight="1" x14ac:dyDescent="0.25">
      <c r="A3552" s="123" t="s">
        <v>6398</v>
      </c>
      <c r="B3552" s="35" t="s">
        <v>7445</v>
      </c>
      <c r="C3552" s="35" t="s">
        <v>7446</v>
      </c>
      <c r="D3552" s="39">
        <v>44280</v>
      </c>
      <c r="E3552" s="39">
        <v>44281</v>
      </c>
      <c r="F3552" s="40">
        <v>50</v>
      </c>
      <c r="G3552" s="30">
        <v>3</v>
      </c>
      <c r="H3552" s="29" t="s">
        <v>12</v>
      </c>
      <c r="I3552" s="29" t="s">
        <v>22</v>
      </c>
      <c r="J3552" s="30">
        <v>3.1307</v>
      </c>
      <c r="K3552" s="30">
        <v>3.19</v>
      </c>
      <c r="L3552" s="30">
        <v>0</v>
      </c>
      <c r="M3552" s="30">
        <v>1.22</v>
      </c>
      <c r="N3552" s="84">
        <f>[1]!b_anal_modidura_cnbd(A3552,D3552-1,1)</f>
        <v>2.2816000000000001</v>
      </c>
      <c r="O3552" s="85">
        <f>[1]!b_anal_yield_cnbd(A3552,D3552-1,1)</f>
        <v>3.16</v>
      </c>
      <c r="P3552" s="86">
        <f>IF(U:U="国开1",0.09/N3552+J3552,IF(U:U="国开3",0.14/N3552+J3552,IF(U:U="国开5",0.24/N3552+J3552,IF(U:U="国开7",0.24/N3552+J3552,IF(U:U="国开10",0.29/N3552+J3552,IF(U:U="口行1",0.08/N3552+J3552,IF(U:U="口行2",0.08/N3552+J3552,IF(U:U="口行3",0.08/N3552+J3552,IF(U:U="口行5",0.13/N3552+J3552,IF(U:U="口行7",0.13/N3552+J3552,IF(U:U="口行10",0.18/N3552+J3552,IF(U:U="农发1",0.09/N3552+J3552,IF(U:U="农发2",0.09/N3552+J3552,IF(U:U="农发3",0.09/N3552+J3552,IF(U:U="农发5",0.14/N3552+J3552,IF(U:U="农发7",0.19/N3552+J3552,IF(U:U="农发10",0.19/N3552+J3552,IF(U:U="农发20",0.24/N3552+J3552,IF(U:U="国债1",0.05/N3552+J3552,IF(U:U="国债2",0.05/N3552+J3552,IF(U:U="国债3",0.05/N3552+J3552,IF(U:U="国开0",0,IF(U:U="农发0",0,IF(U:U="国债0",0,IF(U:U="口行0",0,0.1/N3552+J3552)))))))))))))))))))))))))</f>
        <v>3.1657631136044881</v>
      </c>
      <c r="Q3552" s="87">
        <v>3.17</v>
      </c>
      <c r="R3552" s="88">
        <f t="shared" si="264"/>
        <v>0.57631136044880016</v>
      </c>
      <c r="S3552" s="88">
        <f t="shared" si="265"/>
        <v>-0.42368863955117853</v>
      </c>
      <c r="U3552" s="1" t="str">
        <f>IF(I:I="国家开发银行","国开",IF(I:I="中国进出口银行","口行",IF(I:I="中国农业发展银行","农发","国债")))&amp;IF(G:G&lt;1,"0",G3552)</f>
        <v>口行3</v>
      </c>
    </row>
    <row r="3553" spans="1:21" ht="15.95" hidden="1" customHeight="1" x14ac:dyDescent="0.25">
      <c r="A3553" s="123" t="s">
        <v>6661</v>
      </c>
      <c r="B3553" s="35" t="s">
        <v>7447</v>
      </c>
      <c r="C3553" s="35" t="s">
        <v>7448</v>
      </c>
      <c r="D3553" s="39">
        <v>44280</v>
      </c>
      <c r="E3553" s="39">
        <v>44281</v>
      </c>
      <c r="F3553" s="40">
        <v>60</v>
      </c>
      <c r="G3553" s="30">
        <v>5</v>
      </c>
      <c r="H3553" s="29" t="s">
        <v>12</v>
      </c>
      <c r="I3553" s="29" t="s">
        <v>22</v>
      </c>
      <c r="J3553" s="30">
        <v>3.3351999999999999</v>
      </c>
      <c r="K3553" s="30">
        <v>2.7</v>
      </c>
      <c r="L3553" s="30">
        <v>0</v>
      </c>
      <c r="M3553" s="30">
        <v>1.27</v>
      </c>
      <c r="N3553" s="84">
        <f>[1]!b_anal_modidura_cnbd(A3553,D3553-1,1)</f>
        <v>4.1239999999999997</v>
      </c>
      <c r="O3553" s="85">
        <f>[1]!b_anal_yield_cnbd(A3553,D3553-1,1)</f>
        <v>3.375</v>
      </c>
      <c r="P3553" s="86">
        <f>IF(U:U="国开1",0.09/N3553+J3553,IF(U:U="国开3",0.14/N3553+J3553,IF(U:U="国开5",0.24/N3553+J3553,IF(U:U="国开7",0.24/N3553+J3553,IF(U:U="国开10",0.29/N3553+J3553,IF(U:U="口行1",0.08/N3553+J3553,IF(U:U="口行2",0.08/N3553+J3553,IF(U:U="口行3",0.08/N3553+J3553,IF(U:U="口行5",0.13/N3553+J3553,IF(U:U="口行7",0.13/N3553+J3553,IF(U:U="口行10",0.18/N3553+J3553,IF(U:U="农发1",0.09/N3553+J3553,IF(U:U="农发2",0.09/N3553+J3553,IF(U:U="农发3",0.09/N3553+J3553,IF(U:U="农发5",0.14/N3553+J3553,IF(U:U="农发7",0.19/N3553+J3553,IF(U:U="农发10",0.19/N3553+J3553,IF(U:U="农发20",0.24/N3553+J3553,IF(U:U="国债1",0.05/N3553+J3553,IF(U:U="国债2",0.05/N3553+J3553,IF(U:U="国债3",0.05/N3553+J3553,IF(U:U="国开0",0,IF(U:U="农发0",0,IF(U:U="国债0",0,IF(U:U="口行0",0,0.1/N3553+J3553)))))))))))))))))))))))))</f>
        <v>3.3667227934044615</v>
      </c>
      <c r="Q3553" s="87">
        <v>3.375</v>
      </c>
      <c r="R3553" s="88">
        <f t="shared" si="264"/>
        <v>-0.82772065955385443</v>
      </c>
      <c r="S3553" s="88">
        <f t="shared" si="265"/>
        <v>-0.82772065955385443</v>
      </c>
      <c r="U3553" s="1" t="str">
        <f>IF(I:I="国家开发银行","国开",IF(I:I="中国进出口银行","口行",IF(I:I="中国农业发展银行","农发","国债")))&amp;IF(G:G&lt;1,"0",G3553)</f>
        <v>口行5</v>
      </c>
    </row>
    <row r="3554" spans="1:21" ht="15.95" hidden="1" customHeight="1" x14ac:dyDescent="0.25">
      <c r="A3554" s="123" t="s">
        <v>6216</v>
      </c>
      <c r="B3554" s="35" t="s">
        <v>7449</v>
      </c>
      <c r="C3554" s="35" t="s">
        <v>7450</v>
      </c>
      <c r="D3554" s="39">
        <v>44280</v>
      </c>
      <c r="E3554" s="39">
        <v>44281</v>
      </c>
      <c r="F3554" s="40">
        <v>50</v>
      </c>
      <c r="G3554" s="30">
        <v>10</v>
      </c>
      <c r="H3554" s="29" t="s">
        <v>12</v>
      </c>
      <c r="I3554" s="29" t="s">
        <v>22</v>
      </c>
      <c r="J3554" s="30">
        <v>3.4060999999999999</v>
      </c>
      <c r="K3554" s="30">
        <v>3.16</v>
      </c>
      <c r="L3554" s="30">
        <v>0</v>
      </c>
      <c r="M3554" s="30">
        <v>4.33</v>
      </c>
      <c r="N3554" s="84">
        <f>[1]!b_anal_modidura_cnbd(A3554,D3554-1,1)</f>
        <v>4.8369999999999997</v>
      </c>
      <c r="O3554" s="85">
        <f>[1]!b_anal_yield_cnbd(A3554,D3554-1,1)</f>
        <v>3.4599000000000002</v>
      </c>
      <c r="P3554" s="86">
        <f>IF(U:U="国开1",0.09/N3554+J3554,IF(U:U="国开3",0.14/N3554+J3554,IF(U:U="国开5",0.24/N3554+J3554,IF(U:U="国开7",0.24/N3554+J3554,IF(U:U="国开10",0.29/N3554+J3554,IF(U:U="口行1",0.08/N3554+J3554,IF(U:U="口行2",0.08/N3554+J3554,IF(U:U="口行3",0.08/N3554+J3554,IF(U:U="口行5",0.13/N3554+J3554,IF(U:U="口行7",0.13/N3554+J3554,IF(U:U="口行10",0.18/N3554+J3554,IF(U:U="农发1",0.09/N3554+J3554,IF(U:U="农发2",0.09/N3554+J3554,IF(U:U="农发3",0.09/N3554+J3554,IF(U:U="农发5",0.14/N3554+J3554,IF(U:U="农发7",0.19/N3554+J3554,IF(U:U="农发10",0.19/N3554+J3554,IF(U:U="农发20",0.24/N3554+J3554,IF(U:U="国债1",0.05/N3554+J3554,IF(U:U="国债2",0.05/N3554+J3554,IF(U:U="国债3",0.05/N3554+J3554,IF(U:U="国开0",0,IF(U:U="农发0",0,IF(U:U="国债0",0,IF(U:U="口行0",0,0.1/N3554+J3554)))))))))))))))))))))))))</f>
        <v>3.4433131486458546</v>
      </c>
      <c r="Q3554" s="87">
        <v>3.45</v>
      </c>
      <c r="R3554" s="88">
        <f t="shared" si="264"/>
        <v>-1.6586851354145615</v>
      </c>
      <c r="S3554" s="88">
        <f t="shared" si="265"/>
        <v>-0.66868513541455954</v>
      </c>
      <c r="U3554" s="1" t="str">
        <f>IF(I:I="国家开发银行","国开",IF(I:I="中国进出口银行","口行",IF(I:I="中国农业发展银行","农发","国债")))&amp;IF(G:G&lt;1,"0",G3554)</f>
        <v>口行10</v>
      </c>
    </row>
    <row r="3555" spans="1:21" ht="15.95" hidden="1" customHeight="1" x14ac:dyDescent="0.25">
      <c r="A3555" s="123" t="s">
        <v>6796</v>
      </c>
      <c r="B3555" s="35" t="s">
        <v>7451</v>
      </c>
      <c r="C3555" s="35" t="s">
        <v>7452</v>
      </c>
      <c r="D3555" s="39">
        <v>44280</v>
      </c>
      <c r="E3555" s="39">
        <v>44281</v>
      </c>
      <c r="F3555" s="40">
        <v>60</v>
      </c>
      <c r="G3555" s="30">
        <v>10</v>
      </c>
      <c r="H3555" s="29" t="s">
        <v>12</v>
      </c>
      <c r="I3555" s="29" t="s">
        <v>22</v>
      </c>
      <c r="J3555" s="30">
        <v>3.6063000000000001</v>
      </c>
      <c r="K3555" s="30">
        <v>2.95</v>
      </c>
      <c r="L3555" s="30">
        <v>0</v>
      </c>
      <c r="M3555" s="30">
        <v>2.11</v>
      </c>
      <c r="N3555" s="84">
        <f>[1]!b_anal_modidura_cnbd(A3555,D3555-1,1)</f>
        <v>7.8933999999999997</v>
      </c>
      <c r="O3555" s="85">
        <f>[1]!b_anal_yield_cnbd(A3555,D3555-1,1)</f>
        <v>3.64</v>
      </c>
      <c r="P3555" s="86">
        <f>IF(U:U="国开1",0.09/N3555+J3555,IF(U:U="国开3",0.14/N3555+J3555,IF(U:U="国开5",0.24/N3555+J3555,IF(U:U="国开7",0.24/N3555+J3555,IF(U:U="国开10",0.29/N3555+J3555,IF(U:U="口行1",0.08/N3555+J3555,IF(U:U="口行2",0.08/N3555+J3555,IF(U:U="口行3",0.08/N3555+J3555,IF(U:U="口行5",0.13/N3555+J3555,IF(U:U="口行7",0.13/N3555+J3555,IF(U:U="口行10",0.18/N3555+J3555,IF(U:U="农发1",0.09/N3555+J3555,IF(U:U="农发2",0.09/N3555+J3555,IF(U:U="农发3",0.09/N3555+J3555,IF(U:U="农发5",0.14/N3555+J3555,IF(U:U="农发7",0.19/N3555+J3555,IF(U:U="农发10",0.19/N3555+J3555,IF(U:U="农发20",0.24/N3555+J3555,IF(U:U="国债1",0.05/N3555+J3555,IF(U:U="国债2",0.05/N3555+J3555,IF(U:U="国债3",0.05/N3555+J3555,IF(U:U="国开0",0,IF(U:U="农发0",0,IF(U:U="国债0",0,IF(U:U="口行0",0,0.1/N3555+J3555)))))))))))))))))))))))))</f>
        <v>3.6291038614538729</v>
      </c>
      <c r="Q3555" s="87">
        <v>3.6375000000000002</v>
      </c>
      <c r="R3555" s="88">
        <f t="shared" si="264"/>
        <v>-1.0896138546127254</v>
      </c>
      <c r="S3555" s="88">
        <f t="shared" si="265"/>
        <v>-0.83961385461273075</v>
      </c>
      <c r="U3555" s="1" t="str">
        <f>IF(I:I="国家开发银行","国开",IF(I:I="中国进出口银行","口行",IF(I:I="中国农业发展银行","农发","国债")))&amp;IF(G:G&lt;1,"0",G3555)</f>
        <v>口行10</v>
      </c>
    </row>
    <row r="3556" spans="1:21" ht="15.95" hidden="1" customHeight="1" x14ac:dyDescent="0.25">
      <c r="A3556" s="123" t="s">
        <v>7190</v>
      </c>
      <c r="B3556" s="35" t="s">
        <v>7453</v>
      </c>
      <c r="C3556" s="35" t="s">
        <v>7454</v>
      </c>
      <c r="D3556" s="39">
        <v>44280</v>
      </c>
      <c r="E3556" s="39">
        <v>44284</v>
      </c>
      <c r="F3556" s="40">
        <v>30</v>
      </c>
      <c r="G3556" s="30">
        <v>2</v>
      </c>
      <c r="H3556" s="29" t="s">
        <v>12</v>
      </c>
      <c r="I3556" s="29" t="s">
        <v>15</v>
      </c>
      <c r="J3556" s="30">
        <v>2.9115000000000002</v>
      </c>
      <c r="K3556" s="30">
        <v>8.42</v>
      </c>
      <c r="L3556" s="30">
        <v>0</v>
      </c>
      <c r="M3556" s="30">
        <v>3.15</v>
      </c>
      <c r="N3556" s="84">
        <f>[1]!b_anal_modidura_cnbd(A3556,D3556-1,1)</f>
        <v>1.7879</v>
      </c>
      <c r="O3556" s="85">
        <f>[1]!b_anal_yield_cnbd(A3556,D3556-1,1)</f>
        <v>3.03</v>
      </c>
      <c r="P3556" s="86">
        <f>IF(U:U="国开1",0.09/N3556+J3556,IF(U:U="国开3",0.14/N3556+J3556,IF(U:U="国开5",0.24/N3556+J3556,IF(U:U="国开7",0.24/N3556+J3556,IF(U:U="国开10",0.29/N3556+J3556,IF(U:U="口行1",0.08/N3556+J3556,IF(U:U="口行2",0.08/N3556+J3556,IF(U:U="口行3",0.08/N3556+J3556,IF(U:U="口行5",0.13/N3556+J3556,IF(U:U="口行7",0.13/N3556+J3556,IF(U:U="口行10",0.18/N3556+J3556,IF(U:U="农发1",0.09/N3556+J3556,IF(U:U="农发2",0.09/N3556+J3556,IF(U:U="农发3",0.09/N3556+J3556,IF(U:U="农发5",0.14/N3556+J3556,IF(U:U="农发7",0.19/N3556+J3556,IF(U:U="农发10",0.19/N3556+J3556,IF(U:U="农发20",0.24/N3556+J3556,IF(U:U="国债1",0.05/N3556+J3556,IF(U:U="国债2",0.05/N3556+J3556,IF(U:U="国债3",0.05/N3556+J3556,IF(U:U="国开0",0,IF(U:U="农发0",0,IF(U:U="国债0",0,IF(U:U="口行0",0,0.1/N3556+J3556)))))))))))))))))))))))))</f>
        <v>2.9674315397952906</v>
      </c>
      <c r="Q3556" s="87">
        <v>3.0150000000000001</v>
      </c>
      <c r="R3556" s="88">
        <f t="shared" si="264"/>
        <v>-6.2568460204709186</v>
      </c>
      <c r="S3556" s="88">
        <f t="shared" si="265"/>
        <v>-4.7568460204709506</v>
      </c>
      <c r="U3556" s="1" t="str">
        <f>IF(I:I="国家开发银行","国开",IF(I:I="中国进出口银行","口行",IF(I:I="中国农业发展银行","农发","国债")))&amp;IF(G:G&lt;1,"0",G3556)</f>
        <v>国开2</v>
      </c>
    </row>
    <row r="3557" spans="1:21" ht="15.95" hidden="1" customHeight="1" x14ac:dyDescent="0.25">
      <c r="A3557" s="123" t="s">
        <v>6975</v>
      </c>
      <c r="B3557" s="35" t="s">
        <v>7455</v>
      </c>
      <c r="C3557" s="35" t="s">
        <v>7456</v>
      </c>
      <c r="D3557" s="39">
        <v>44280</v>
      </c>
      <c r="E3557" s="39">
        <v>44284</v>
      </c>
      <c r="F3557" s="40">
        <v>40</v>
      </c>
      <c r="G3557" s="30">
        <v>7</v>
      </c>
      <c r="H3557" s="29" t="s">
        <v>12</v>
      </c>
      <c r="I3557" s="29" t="s">
        <v>15</v>
      </c>
      <c r="J3557" s="30">
        <v>3.4731999999999998</v>
      </c>
      <c r="K3557" s="30">
        <v>5.0999999999999996</v>
      </c>
      <c r="L3557" s="30">
        <v>0</v>
      </c>
      <c r="M3557" s="30">
        <v>3.63</v>
      </c>
      <c r="N3557" s="84">
        <f>[1]!b_anal_modidura_cnbd(A3557,D3557-1,1)</f>
        <v>5.9295</v>
      </c>
      <c r="O3557" s="85">
        <f>[1]!b_anal_yield_cnbd(A3557,D3557-1,1)</f>
        <v>3.5150000000000001</v>
      </c>
      <c r="P3557" s="86">
        <f>IF(U:U="国开1",0.09/N3557+J3557,IF(U:U="国开3",0.14/N3557+J3557,IF(U:U="国开5",0.24/N3557+J3557,IF(U:U="国开7",0.24/N3557+J3557,IF(U:U="国开10",0.29/N3557+J3557,IF(U:U="口行1",0.08/N3557+J3557,IF(U:U="口行2",0.08/N3557+J3557,IF(U:U="口行3",0.08/N3557+J3557,IF(U:U="口行5",0.13/N3557+J3557,IF(U:U="口行7",0.13/N3557+J3557,IF(U:U="口行10",0.18/N3557+J3557,IF(U:U="农发1",0.09/N3557+J3557,IF(U:U="农发2",0.09/N3557+J3557,IF(U:U="农发3",0.09/N3557+J3557,IF(U:U="农发5",0.14/N3557+J3557,IF(U:U="农发7",0.19/N3557+J3557,IF(U:U="农发10",0.19/N3557+J3557,IF(U:U="农发20",0.24/N3557+J3557,IF(U:U="国债1",0.05/N3557+J3557,IF(U:U="国债2",0.05/N3557+J3557,IF(U:U="国债3",0.05/N3557+J3557,IF(U:U="国开0",0,IF(U:U="农发0",0,IF(U:U="国债0",0,IF(U:U="口行0",0,0.1/N3557+J3557)))))))))))))))))))))))))</f>
        <v>3.5136755881608903</v>
      </c>
      <c r="Q3557" s="87">
        <v>3.52</v>
      </c>
      <c r="R3557" s="88">
        <f t="shared" si="264"/>
        <v>-0.1324411839109807</v>
      </c>
      <c r="S3557" s="88">
        <f t="shared" si="265"/>
        <v>-0.63244118391097004</v>
      </c>
      <c r="U3557" s="1" t="str">
        <f>IF(I:I="国家开发银行","国开",IF(I:I="中国进出口银行","口行",IF(I:I="中国农业发展银行","农发","国债")))&amp;IF(G:G&lt;1,"0",G3557)</f>
        <v>国开7</v>
      </c>
    </row>
    <row r="3558" spans="1:21" ht="15.95" hidden="1" customHeight="1" x14ac:dyDescent="0.25">
      <c r="A3558" s="123" t="s">
        <v>7264</v>
      </c>
      <c r="B3558" s="35" t="s">
        <v>7457</v>
      </c>
      <c r="C3558" s="35" t="s">
        <v>7458</v>
      </c>
      <c r="D3558" s="39">
        <v>44280</v>
      </c>
      <c r="E3558" s="39">
        <v>44284</v>
      </c>
      <c r="F3558" s="40">
        <v>190</v>
      </c>
      <c r="G3558" s="30">
        <v>10</v>
      </c>
      <c r="H3558" s="29" t="s">
        <v>12</v>
      </c>
      <c r="I3558" s="29" t="s">
        <v>15</v>
      </c>
      <c r="J3558" s="30">
        <v>3.5287000000000002</v>
      </c>
      <c r="K3558" s="30">
        <v>3.86</v>
      </c>
      <c r="L3558" s="30">
        <v>0</v>
      </c>
      <c r="M3558" s="30">
        <v>1.81</v>
      </c>
      <c r="N3558" s="84">
        <f>[1]!b_anal_modidura_cnbd(A3558,D3558-1,1)</f>
        <v>8.2005999999999997</v>
      </c>
      <c r="O3558" s="85">
        <f>[1]!b_anal_yield_cnbd(A3558,D3558-1,1)</f>
        <v>3.5825</v>
      </c>
      <c r="P3558" s="86">
        <f>IF(U:U="国开1",0.09/N3558+J3558,IF(U:U="国开3",0.14/N3558+J3558,IF(U:U="国开5",0.24/N3558+J3558,IF(U:U="国开7",0.24/N3558+J3558,IF(U:U="国开10",0.29/N3558+J3558,IF(U:U="口行1",0.08/N3558+J3558,IF(U:U="口行2",0.08/N3558+J3558,IF(U:U="口行3",0.08/N3558+J3558,IF(U:U="口行5",0.13/N3558+J3558,IF(U:U="口行7",0.13/N3558+J3558,IF(U:U="口行10",0.18/N3558+J3558,IF(U:U="农发1",0.09/N3558+J3558,IF(U:U="农发2",0.09/N3558+J3558,IF(U:U="农发3",0.09/N3558+J3558,IF(U:U="农发5",0.14/N3558+J3558,IF(U:U="农发7",0.19/N3558+J3558,IF(U:U="农发10",0.19/N3558+J3558,IF(U:U="农发20",0.24/N3558+J3558,IF(U:U="国债1",0.05/N3558+J3558,IF(U:U="国债2",0.05/N3558+J3558,IF(U:U="国债3",0.05/N3558+J3558,IF(U:U="国开0",0,IF(U:U="农发0",0,IF(U:U="国债0",0,IF(U:U="口行0",0,0.1/N3558+J3558)))))))))))))))))))))))))</f>
        <v>3.5640632661024805</v>
      </c>
      <c r="Q3558" s="87">
        <v>3.5775000000000001</v>
      </c>
      <c r="R3558" s="88">
        <f t="shared" si="264"/>
        <v>-1.8436733897519542</v>
      </c>
      <c r="S3558" s="88">
        <f t="shared" si="265"/>
        <v>-1.3436733897519648</v>
      </c>
      <c r="U3558" s="1" t="str">
        <f>IF(I:I="国家开发银行","国开",IF(I:I="中国进出口银行","口行",IF(I:I="中国农业发展银行","农发","国债")))&amp;IF(G:G&lt;1,"0",G3558)</f>
        <v>国开10</v>
      </c>
    </row>
    <row r="3559" spans="1:21" ht="15.95" hidden="1" customHeight="1" x14ac:dyDescent="0.25">
      <c r="A3559" s="123" t="s">
        <v>7320</v>
      </c>
      <c r="B3559" s="35" t="s">
        <v>7459</v>
      </c>
      <c r="C3559" s="35" t="s">
        <v>7460</v>
      </c>
      <c r="D3559" s="39">
        <v>44281</v>
      </c>
      <c r="E3559" s="39">
        <v>44284</v>
      </c>
      <c r="F3559" s="40">
        <v>50</v>
      </c>
      <c r="G3559" s="30">
        <v>1</v>
      </c>
      <c r="H3559" s="29" t="s">
        <v>266</v>
      </c>
      <c r="I3559" s="29" t="s">
        <v>22</v>
      </c>
      <c r="J3559" s="30">
        <v>2.5901999999999998</v>
      </c>
      <c r="K3559" s="30">
        <v>3.76</v>
      </c>
      <c r="L3559" s="30">
        <v>0</v>
      </c>
      <c r="M3559" s="30">
        <v>1.01</v>
      </c>
      <c r="N3559" s="84">
        <f>[1]!b_anal_modidura_cnbd(A3559,D3559-1,1)</f>
        <v>0.92949999999999999</v>
      </c>
      <c r="O3559" s="85">
        <f>[1]!b_anal_yield_cnbd(A3559,D3559-1,1)</f>
        <v>2.6949999999999998</v>
      </c>
      <c r="P3559" s="86">
        <f>IF(U:U="国开1",0.09/N3559+J3559,IF(U:U="国开3",0.14/N3559+J3559,IF(U:U="国开5",0.24/N3559+J3559,IF(U:U="国开7",0.24/N3559+J3559,IF(U:U="国开10",0.29/N3559+J3559,IF(U:U="口行1",0.08/N3559+J3559,IF(U:U="口行2",0.08/N3559+J3559,IF(U:U="口行3",0.08/N3559+J3559,IF(U:U="口行5",0.13/N3559+J3559,IF(U:U="口行7",0.13/N3559+J3559,IF(U:U="口行10",0.18/N3559+J3559,IF(U:U="农发1",0.09/N3559+J3559,IF(U:U="农发2",0.09/N3559+J3559,IF(U:U="农发3",0.09/N3559+J3559,IF(U:U="农发5",0.14/N3559+J3559,IF(U:U="农发7",0.19/N3559+J3559,IF(U:U="农发10",0.19/N3559+J3559,IF(U:U="农发20",0.24/N3559+J3559,IF(U:U="国债1",0.05/N3559+J3559,IF(U:U="国债2",0.05/N3559+J3559,IF(U:U="国债3",0.05/N3559+J3559,IF(U:U="国开0",0,IF(U:U="农发0",0,IF(U:U="国债0",0,IF(U:U="口行0",0,0.1/N3559+J3559)))))))))))))))))))))))))</f>
        <v>2.6762677783754705</v>
      </c>
      <c r="Q3559" s="87">
        <v>2.7</v>
      </c>
      <c r="R3559" s="88">
        <f t="shared" ref="R3559:R3565" si="266">(P3559-O3559)*100</f>
        <v>-1.8732221624529366</v>
      </c>
      <c r="S3559" s="88">
        <f t="shared" ref="S3559:S3565" si="267">(P3559-Q3559)*100</f>
        <v>-2.3732221624529704</v>
      </c>
      <c r="U3559" s="1" t="str">
        <f>IF(I:I="国家开发银行","国开",IF(I:I="中国进出口银行","口行",IF(I:I="中国农业发展银行","农发","国债")))&amp;IF(G:G&lt;1,"0",G3559)</f>
        <v>口行1</v>
      </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>7462</v>
      </c>
      <c r="D3560" s="39">
        <v>44281</v>
      </c>
      <c r="E3560" s="39">
        <v>44284</v>
      </c>
      <c r="F3560" s="40">
        <v>40</v>
      </c>
      <c r="G3560" s="30">
        <v>2</v>
      </c>
      <c r="H3560" s="29" t="s">
        <v>12</v>
      </c>
      <c r="I3560" s="29" t="s">
        <v>22</v>
      </c>
      <c r="J3560" s="30">
        <v>3.0198</v>
      </c>
      <c r="K3560" s="30">
        <v>3.36</v>
      </c>
      <c r="L3560" s="30">
        <v>0</v>
      </c>
      <c r="M3560" s="30">
        <v>9.7899999999999991</v>
      </c>
      <c r="N3560" s="84">
        <f>[1]!b_anal_modidura_cnbd(A3560,D3560-1,1)</f>
        <v>1.867</v>
      </c>
      <c r="O3560" s="85">
        <f>[1]!b_anal_yield_cnbd(A3560,D3560-1,1)</f>
        <v>3.05</v>
      </c>
      <c r="P3560" s="86">
        <f>IF(U:U="国开1",0.09/N3560+J3560,IF(U:U="国开3",0.14/N3560+J3560,IF(U:U="国开5",0.24/N3560+J3560,IF(U:U="国开7",0.24/N3560+J3560,IF(U:U="国开10",0.29/N3560+J3560,IF(U:U="口行1",0.08/N3560+J3560,IF(U:U="口行2",0.08/N3560+J3560,IF(U:U="口行3",0.08/N3560+J3560,IF(U:U="口行5",0.13/N3560+J3560,IF(U:U="口行7",0.13/N3560+J3560,IF(U:U="口行10",0.18/N3560+J3560,IF(U:U="农发1",0.09/N3560+J3560,IF(U:U="农发2",0.09/N3560+J3560,IF(U:U="农发3",0.09/N3560+J3560,IF(U:U="农发5",0.14/N3560+J3560,IF(U:U="农发7",0.19/N3560+J3560,IF(U:U="农发10",0.19/N3560+J3560,IF(U:U="农发20",0.24/N3560+J3560,IF(U:U="国债1",0.05/N3560+J3560,IF(U:U="国债2",0.05/N3560+J3560,IF(U:U="国债3",0.05/N3560+J3560,IF(U:U="国开0",0,IF(U:U="农发0",0,IF(U:U="国债0",0,IF(U:U="口行0",0,0.1/N3560+J3560)))))))))))))))))))))))))</f>
        <v>3.0626494911622926</v>
      </c>
      <c r="Q3560" s="87">
        <v>3.0550000000000002</v>
      </c>
      <c r="R3560" s="88">
        <f t="shared" si="266"/>
        <v>1.2649491162292748</v>
      </c>
      <c r="S3560" s="88">
        <f t="shared" si="267"/>
        <v>0.764949116229241</v>
      </c>
      <c r="U3560" s="1" t="str">
        <f>IF(I:I="国家开发银行","国开",IF(I:I="中国进出口银行","口行",IF(I:I="中国农业发展银行","农发","国债")))&amp;IF(G:G&lt;1,"0",G3560)</f>
        <v>口行2</v>
      </c>
    </row>
    <row r="3561" spans="1:21" ht="15.95" hidden="1" customHeight="1" x14ac:dyDescent="0.25">
      <c r="A3561" s="123" t="s">
        <v>5131</v>
      </c>
      <c r="B3561" s="35" t="s">
        <v>7463</v>
      </c>
      <c r="C3561" s="35" t="s">
        <v>7464</v>
      </c>
      <c r="D3561" s="39">
        <v>44281</v>
      </c>
      <c r="E3561" s="39">
        <v>44284</v>
      </c>
      <c r="F3561" s="40">
        <v>20</v>
      </c>
      <c r="G3561" s="30">
        <v>3</v>
      </c>
      <c r="H3561" s="29" t="s">
        <v>12</v>
      </c>
      <c r="I3561" s="29" t="s">
        <v>22</v>
      </c>
      <c r="J3561" s="30">
        <v>2.5668000000000002</v>
      </c>
      <c r="K3561" s="30">
        <v>4.87</v>
      </c>
      <c r="L3561" s="30">
        <v>0</v>
      </c>
      <c r="M3561" s="30">
        <v>1.02</v>
      </c>
      <c r="N3561" s="84">
        <f>[1]!b_anal_modidura_cnbd(A3561,D3561-1,1)</f>
        <v>0.86429999999999996</v>
      </c>
      <c r="O3561" s="85">
        <f>[1]!b_anal_yield_cnbd(A3561,D3561-1,1)</f>
        <v>2.7</v>
      </c>
      <c r="P3561" s="86">
        <f>IF(U:U="国开1",0.09/N3561+J3561,IF(U:U="国开3",0.14/N3561+J3561,IF(U:U="国开5",0.24/N3561+J3561,IF(U:U="国开7",0.24/N3561+J3561,IF(U:U="国开10",0.29/N3561+J3561,IF(U:U="口行1",0.08/N3561+J3561,IF(U:U="口行2",0.08/N3561+J3561,IF(U:U="口行3",0.08/N3561+J3561,IF(U:U="口行5",0.13/N3561+J3561,IF(U:U="口行7",0.13/N3561+J3561,IF(U:U="口行10",0.18/N3561+J3561,IF(U:U="农发1",0.09/N3561+J3561,IF(U:U="农发2",0.09/N3561+J3561,IF(U:U="农发3",0.09/N3561+J3561,IF(U:U="农发5",0.14/N3561+J3561,IF(U:U="农发7",0.19/N3561+J3561,IF(U:U="农发10",0.19/N3561+J3561,IF(U:U="农发20",0.24/N3561+J3561,IF(U:U="国债1",0.05/N3561+J3561,IF(U:U="国债2",0.05/N3561+J3561,IF(U:U="国债3",0.05/N3561+J3561,IF(U:U="国开0",0,IF(U:U="农发0",0,IF(U:U="国债0",0,IF(U:U="口行0",0,0.1/N3561+J3561)))))))))))))))))))))))))</f>
        <v>2.6593604535462227</v>
      </c>
      <c r="Q3561" s="87">
        <v>2.72</v>
      </c>
      <c r="R3561" s="88">
        <f t="shared" si="266"/>
        <v>-4.0639546453777431</v>
      </c>
      <c r="S3561" s="88">
        <f t="shared" si="267"/>
        <v>-6.0639546453777449</v>
      </c>
      <c r="U3561" s="1" t="str">
        <f>IF(I:I="国家开发银行","国开",IF(I:I="中国进出口银行","口行",IF(I:I="中国农业发展银行","农发","国债")))&amp;IF(G:G&lt;1,"0",G3561)</f>
        <v>口行3</v>
      </c>
    </row>
    <row r="3562" spans="1:21" ht="15.95" hidden="1" customHeight="1" x14ac:dyDescent="0.25">
      <c r="A3562" s="123" t="s">
        <v>7465</v>
      </c>
      <c r="B3562" s="35" t="s">
        <v>7465</v>
      </c>
      <c r="C3562" s="35" t="s">
        <v>7466</v>
      </c>
      <c r="D3562" s="39">
        <v>44281</v>
      </c>
      <c r="E3562" s="39">
        <v>44284</v>
      </c>
      <c r="F3562" s="40">
        <v>200</v>
      </c>
      <c r="G3562" s="30">
        <v>0.24929999999999999</v>
      </c>
      <c r="H3562" s="29" t="s">
        <v>30</v>
      </c>
      <c r="I3562" s="29" t="s">
        <v>31</v>
      </c>
      <c r="J3562" s="30">
        <v>1.9354</v>
      </c>
      <c r="K3562" s="30">
        <v>3.38</v>
      </c>
      <c r="L3562" s="30">
        <v>1.9670000000000001</v>
      </c>
      <c r="M3562" s="30">
        <v>1.03</v>
      </c>
      <c r="N3562" s="84">
        <v>0.24929999999999999</v>
      </c>
      <c r="O3562" s="85">
        <v>2.0316000000000001</v>
      </c>
      <c r="P3562" s="86">
        <v>1.9670000000000001</v>
      </c>
      <c r="Q3562" s="87">
        <v>2</v>
      </c>
      <c r="R3562" s="88">
        <f t="shared" si="266"/>
        <v>-6.4599999999999991</v>
      </c>
      <c r="S3562" s="88">
        <f t="shared" si="267"/>
        <v>-3.2999999999999918</v>
      </c>
      <c r="U3562" s="1" t="str">
        <f>IF(I:I="国家开发银行","国开",IF(I:I="中国进出口银行","口行",IF(I:I="中国农业发展银行","农发","国债")))&amp;IF(G:G&lt;1,"0",G3562)</f>
        <v>国债0</v>
      </c>
    </row>
    <row r="3563" spans="1:21" ht="15.95" hidden="1" customHeight="1" x14ac:dyDescent="0.25">
      <c r="A3563" s="123" t="s">
        <v>6473</v>
      </c>
      <c r="B3563" s="35" t="s">
        <v>7467</v>
      </c>
      <c r="C3563" s="35" t="s">
        <v>7468</v>
      </c>
      <c r="D3563" s="39">
        <v>44281</v>
      </c>
      <c r="E3563" s="39">
        <v>44284</v>
      </c>
      <c r="F3563" s="40">
        <v>300</v>
      </c>
      <c r="G3563" s="30">
        <v>30</v>
      </c>
      <c r="H3563" s="29" t="s">
        <v>12</v>
      </c>
      <c r="I3563" s="29" t="s">
        <v>31</v>
      </c>
      <c r="J3563" s="30">
        <v>3.7048000000000001</v>
      </c>
      <c r="K3563" s="30">
        <v>3.41</v>
      </c>
      <c r="L3563" s="30">
        <v>0</v>
      </c>
      <c r="M3563" s="30">
        <v>8.18</v>
      </c>
      <c r="N3563" s="84">
        <f>[1]!b_anal_modidura_cnbd(A3563,D3563-1,1)</f>
        <v>17.717199999999998</v>
      </c>
      <c r="O3563" s="85">
        <f>[1]!b_anal_yield_cnbd(A3563,D3563-1,1)</f>
        <v>3.7075</v>
      </c>
      <c r="P3563" s="86">
        <f>IF(U:U="国开1",0.09/N3563+J3563,IF(U:U="国开3",0.14/N3563+J3563,IF(U:U="国开5",0.24/N3563+J3563,IF(U:U="国开7",0.24/N3563+J3563,IF(U:U="国开10",0.29/N3563+J3563,IF(U:U="口行1",0.08/N3563+J3563,IF(U:U="口行2",0.08/N3563+J3563,IF(U:U="口行3",0.08/N3563+J3563,IF(U:U="口行5",0.13/N3563+J3563,IF(U:U="口行7",0.13/N3563+J3563,IF(U:U="口行10",0.18/N3563+J3563,IF(U:U="农发1",0.09/N3563+J3563,IF(U:U="农发2",0.09/N3563+J3563,IF(U:U="农发3",0.09/N3563+J3563,IF(U:U="农发5",0.14/N3563+J3563,IF(U:U="农发7",0.19/N3563+J3563,IF(U:U="农发10",0.19/N3563+J3563,IF(U:U="农发20",0.24/N3563+J3563,IF(U:U="国债1",0.05/N3563+J3563,IF(U:U="国债2",0.05/N3563+J3563,IF(U:U="国债3",0.05/N3563+J3563,IF(U:U="国开0",0,IF(U:U="农发0",0,IF(U:U="国债0",0,IF(U:U="口行0",0,0.1/N3563+J3563)))))))))))))))))))))))))</f>
        <v>3.7104442327230038</v>
      </c>
      <c r="Q3563" s="87">
        <v>3.7124999999999999</v>
      </c>
      <c r="R3563" s="88">
        <f t="shared" si="266"/>
        <v>0.29442327230038146</v>
      </c>
      <c r="S3563" s="88">
        <f t="shared" si="267"/>
        <v>-0.20557672769960789</v>
      </c>
      <c r="U3563" s="1" t="str">
        <f>IF(I:I="国家开发银行","国开",IF(I:I="中国进出口银行","口行",IF(I:I="中国农业发展银行","农发","国债")))&amp;IF(G:G&lt;1,"0",G3563)</f>
        <v>国债30</v>
      </c>
    </row>
    <row r="3564" spans="1:21" ht="15.95" hidden="1" customHeight="1" x14ac:dyDescent="0.25">
      <c r="A3564" s="123" t="s">
        <v>7278</v>
      </c>
      <c r="B3564" s="35" t="s">
        <v>7469</v>
      </c>
      <c r="C3564" s="35" t="s">
        <v>7470</v>
      </c>
      <c r="D3564" s="39">
        <v>44284</v>
      </c>
      <c r="E3564" s="39">
        <v>44287</v>
      </c>
      <c r="F3564" s="40">
        <v>30</v>
      </c>
      <c r="G3564" s="30">
        <v>3</v>
      </c>
      <c r="H3564" s="29" t="s">
        <v>12</v>
      </c>
      <c r="I3564" s="29" t="s">
        <v>41</v>
      </c>
      <c r="J3564" s="30">
        <v>3.1667000000000001</v>
      </c>
      <c r="K3564" s="30">
        <v>6.41</v>
      </c>
      <c r="L3564" s="30">
        <v>0</v>
      </c>
      <c r="M3564" s="30">
        <v>2.02</v>
      </c>
      <c r="N3564" s="84">
        <f>[1]!b_anal_modidura_cnbd(A3564,D3564-3,1)</f>
        <v>2.7563</v>
      </c>
      <c r="O3564" s="85">
        <f>[1]!b_anal_yield_cnbd(A3564,D3564-3,1)</f>
        <v>3.2250000000000001</v>
      </c>
      <c r="P3564" s="86">
        <f>IF(U:U="国开1",0.09/N3564+J3564,IF(U:U="国开3",0.14/N3564+J3564,IF(U:U="国开5",0.24/N3564+J3564,IF(U:U="国开7",0.24/N3564+J3564,IF(U:U="国开10",0.29/N3564+J3564,IF(U:U="口行1",0.08/N3564+J3564,IF(U:U="口行2",0.08/N3564+J3564,IF(U:U="口行3",0.08/N3564+J3564,IF(U:U="口行5",0.13/N3564+J3564,IF(U:U="口行7",0.13/N3564+J3564,IF(U:U="口行10",0.18/N3564+J3564,IF(U:U="农发1",0.09/N3564+J3564,IF(U:U="农发2",0.09/N3564+J3564,IF(U:U="农发3",0.09/N3564+J3564,IF(U:U="农发5",0.14/N3564+J3564,IF(U:U="农发7",0.19/N3564+J3564,IF(U:U="农发10",0.19/N3564+J3564,IF(U:U="农发20",0.24/N3564+J3564,IF(U:U="国债1",0.05/N3564+J3564,IF(U:U="国债2",0.05/N3564+J3564,IF(U:U="国债3",0.05/N3564+J3564,IF(U:U="国开0",0,IF(U:U="农发0",0,IF(U:U="国债0",0,IF(U:U="口行0",0,0.1/N3564+J3564)))))))))))))))))))))))))</f>
        <v>3.1993524688894532</v>
      </c>
      <c r="Q3564" s="87">
        <v>3.23</v>
      </c>
      <c r="R3564" s="88">
        <f t="shared" si="266"/>
        <v>-2.5647531110546851</v>
      </c>
      <c r="S3564" s="88">
        <f t="shared" si="267"/>
        <v>-3.0647531110546744</v>
      </c>
      <c r="U3564" s="1" t="str">
        <f>IF(I:I="国家开发银行","国开",IF(I:I="中国进出口银行","口行",IF(I:I="中国农业发展银行","农发","国债")))&amp;IF(G:G&lt;1,"0",G3564)</f>
        <v>农发3</v>
      </c>
    </row>
    <row r="3565" spans="1:21" ht="15.95" hidden="1" customHeight="1" x14ac:dyDescent="0.25">
      <c r="A3565" s="123" t="s">
        <v>7425</v>
      </c>
      <c r="B3565" s="35" t="s">
        <v>7471</v>
      </c>
      <c r="C3565" s="35" t="s">
        <v>7472</v>
      </c>
      <c r="D3565" s="39">
        <v>44284</v>
      </c>
      <c r="E3565" s="39">
        <v>44287</v>
      </c>
      <c r="F3565" s="40">
        <v>50</v>
      </c>
      <c r="G3565" s="30">
        <v>5</v>
      </c>
      <c r="H3565" s="29" t="s">
        <v>12</v>
      </c>
      <c r="I3565" s="29" t="s">
        <v>41</v>
      </c>
      <c r="J3565" s="30">
        <v>3.3515999999999999</v>
      </c>
      <c r="K3565" s="30">
        <v>3.57</v>
      </c>
      <c r="L3565" s="30">
        <v>0</v>
      </c>
      <c r="M3565" s="30">
        <v>1.64</v>
      </c>
      <c r="N3565" s="84">
        <f>[1]!b_anal_modidura_cnbd(A3565,D3565-3,1)</f>
        <v>4.5271999999999997</v>
      </c>
      <c r="O3565" s="85">
        <f>[1]!b_anal_yield_cnbd(A3565,D3565-3,1)</f>
        <v>3.3843000000000001</v>
      </c>
      <c r="P3565" s="86">
        <f>IF(U:U="国开1",0.09/N3565+J3565,IF(U:U="国开3",0.14/N3565+J3565,IF(U:U="国开5",0.24/N3565+J3565,IF(U:U="国开7",0.24/N3565+J3565,IF(U:U="国开10",0.29/N3565+J3565,IF(U:U="口行1",0.08/N3565+J3565,IF(U:U="口行2",0.08/N3565+J3565,IF(U:U="口行3",0.08/N3565+J3565,IF(U:U="口行5",0.13/N3565+J3565,IF(U:U="口行7",0.13/N3565+J3565,IF(U:U="口行10",0.18/N3565+J3565,IF(U:U="农发1",0.09/N3565+J3565,IF(U:U="农发2",0.09/N3565+J3565,IF(U:U="农发3",0.09/N3565+J3565,IF(U:U="农发5",0.14/N3565+J3565,IF(U:U="农发7",0.19/N3565+J3565,IF(U:U="农发10",0.19/N3565+J3565,IF(U:U="农发20",0.24/N3565+J3565,IF(U:U="国债1",0.05/N3565+J3565,IF(U:U="国债2",0.05/N3565+J3565,IF(U:U="国债3",0.05/N3565+J3565,IF(U:U="国开0",0,IF(U:U="农发0",0,IF(U:U="国债0",0,IF(U:U="口行0",0,0.1/N3565+J3565)))))))))))))))))))))))))</f>
        <v>3.3825241915532778</v>
      </c>
      <c r="Q3565" s="87">
        <v>3.4175</v>
      </c>
      <c r="R3565" s="88">
        <f t="shared" si="266"/>
        <v>-0.17758084467223156</v>
      </c>
      <c r="S3565" s="88">
        <f t="shared" si="267"/>
        <v>-3.4975808446722212</v>
      </c>
      <c r="U3565" s="1" t="str">
        <f>IF(I:I="国家开发银行","国开",IF(I:I="中国进出口银行","口行",IF(I:I="中国农业发展银行","农发","国债")))&amp;IF(G:G&lt;1,"0",G3565)</f>
        <v>农发5</v>
      </c>
    </row>
    <row r="3566" spans="1:21" ht="15.95" hidden="1" customHeight="1" x14ac:dyDescent="0.25">
      <c r="A3566" s="123" t="s">
        <v>7090</v>
      </c>
      <c r="B3566" s="35" t="s">
        <v>7473</v>
      </c>
      <c r="C3566" s="35" t="s">
        <v>7474</v>
      </c>
      <c r="D3566" s="39">
        <v>44285</v>
      </c>
      <c r="E3566" s="39">
        <v>44287</v>
      </c>
      <c r="F3566" s="40">
        <v>120</v>
      </c>
      <c r="G3566" s="30">
        <v>1</v>
      </c>
      <c r="H3566" s="29" t="s">
        <v>266</v>
      </c>
      <c r="I3566" s="29" t="s">
        <v>15</v>
      </c>
      <c r="J3566" s="30">
        <v>2.5461</v>
      </c>
      <c r="K3566" s="30">
        <v>3.56</v>
      </c>
      <c r="L3566" s="30">
        <v>0</v>
      </c>
      <c r="M3566" s="30">
        <v>1.53</v>
      </c>
      <c r="N3566" s="84">
        <f>[1]!b_anal_modidura_cnbd(A3566,D3566-1,1)</f>
        <v>0.81200000000000006</v>
      </c>
      <c r="O3566" s="85">
        <f>[1]!b_anal_yield_cnbd(A3566,D3566-1,1)</f>
        <v>2.6901000000000002</v>
      </c>
      <c r="P3566" s="86">
        <f>IF(U:U="国开1",0.09/N3566+J3566,IF(U:U="国开3",0.14/N3566+J3566,IF(U:U="国开5",0.24/N3566+J3566,IF(U:U="国开7",0.24/N3566+J3566,IF(U:U="国开10",0.29/N3566+J3566,IF(U:U="口行1",0.08/N3566+J3566,IF(U:U="口行2",0.08/N3566+J3566,IF(U:U="口行3",0.08/N3566+J3566,IF(U:U="口行5",0.13/N3566+J3566,IF(U:U="口行7",0.13/N3566+J3566,IF(U:U="口行10",0.18/N3566+J3566,IF(U:U="农发1",0.09/N3566+J3566,IF(U:U="农发2",0.09/N3566+J3566,IF(U:U="农发3",0.09/N3566+J3566,IF(U:U="农发5",0.14/N3566+J3566,IF(U:U="农发7",0.19/N3566+J3566,IF(U:U="农发10",0.19/N3566+J3566,IF(U:U="农发20",0.24/N3566+J3566,IF(U:U="国债1",0.05/N3566+J3566,IF(U:U="国债2",0.05/N3566+J3566,IF(U:U="国债3",0.05/N3566+J3566,IF(U:U="国开0",0,IF(U:U="农发0",0,IF(U:U="国债0",0,IF(U:U="口行0",0,0.1/N3566+J3566)))))))))))))))))))))))))</f>
        <v>2.6569374384236455</v>
      </c>
      <c r="Q3566" s="87">
        <v>2.67</v>
      </c>
      <c r="R3566" s="88">
        <f t="shared" ref="R3566:R3571" si="268">(P3566-O3566)*100</f>
        <v>-3.3162561576354666</v>
      </c>
      <c r="S3566" s="88">
        <f t="shared" ref="S3566:S3571" si="269">(P3566-Q3566)*100</f>
        <v>-1.3062561576354437</v>
      </c>
      <c r="U3566" s="1" t="str">
        <f>IF(I:I="国家开发银行","国开",IF(I:I="中国进出口银行","口行",IF(I:I="中国农业发展银行","农发","国债")))&amp;IF(G:G&lt;1,"0",G3566)</f>
        <v>国开1</v>
      </c>
    </row>
    <row r="3567" spans="1:21" ht="15.95" hidden="1" customHeight="1" x14ac:dyDescent="0.25">
      <c r="A3567" s="123" t="s">
        <v>6971</v>
      </c>
      <c r="B3567" s="35" t="s">
        <v>7475</v>
      </c>
      <c r="C3567" s="35" t="s">
        <v>7476</v>
      </c>
      <c r="D3567" s="39">
        <v>44285</v>
      </c>
      <c r="E3567" s="39">
        <v>44287</v>
      </c>
      <c r="F3567" s="40">
        <v>60</v>
      </c>
      <c r="G3567" s="30">
        <v>3</v>
      </c>
      <c r="H3567" s="29" t="s">
        <v>12</v>
      </c>
      <c r="I3567" s="29" t="s">
        <v>15</v>
      </c>
      <c r="J3567" s="30">
        <v>3.0983000000000001</v>
      </c>
      <c r="K3567" s="30">
        <v>5.49</v>
      </c>
      <c r="L3567" s="30">
        <v>0</v>
      </c>
      <c r="M3567" s="30">
        <v>55.44</v>
      </c>
      <c r="N3567" s="84">
        <f>[1]!b_anal_modidura_cnbd(A3567,D3567-1,1)</f>
        <v>2.6118000000000001</v>
      </c>
      <c r="O3567" s="85">
        <f>[1]!b_anal_yield_cnbd(A3567,D3567-1,1)</f>
        <v>3.17</v>
      </c>
      <c r="P3567" s="86">
        <f>IF(U:U="国开1",0.09/N3567+J3567,IF(U:U="国开3",0.14/N3567+J3567,IF(U:U="国开5",0.24/N3567+J3567,IF(U:U="国开7",0.24/N3567+J3567,IF(U:U="国开10",0.29/N3567+J3567,IF(U:U="口行1",0.08/N3567+J3567,IF(U:U="口行2",0.08/N3567+J3567,IF(U:U="口行3",0.08/N3567+J3567,IF(U:U="口行5",0.13/N3567+J3567,IF(U:U="口行7",0.13/N3567+J3567,IF(U:U="口行10",0.18/N3567+J3567,IF(U:U="农发1",0.09/N3567+J3567,IF(U:U="农发2",0.09/N3567+J3567,IF(U:U="农发3",0.09/N3567+J3567,IF(U:U="农发5",0.14/N3567+J3567,IF(U:U="农发7",0.19/N3567+J3567,IF(U:U="农发10",0.19/N3567+J3567,IF(U:U="农发20",0.24/N3567+J3567,IF(U:U="国债1",0.05/N3567+J3567,IF(U:U="国债2",0.05/N3567+J3567,IF(U:U="国债3",0.05/N3567+J3567,IF(U:U="国开0",0,IF(U:U="农发0",0,IF(U:U="国债0",0,IF(U:U="口行0",0,0.1/N3567+J3567)))))))))))))))))))))))))</f>
        <v>3.1519028792403705</v>
      </c>
      <c r="Q3567" s="87">
        <v>3.16</v>
      </c>
      <c r="R3567" s="88">
        <f t="shared" si="268"/>
        <v>-1.8097120759629437</v>
      </c>
      <c r="S3567" s="88">
        <f t="shared" si="269"/>
        <v>-0.80971207596296502</v>
      </c>
      <c r="U3567" s="1" t="str">
        <f>IF(I:I="国家开发银行","国开",IF(I:I="中国进出口银行","口行",IF(I:I="中国农业发展银行","农发","国债")))&amp;IF(G:G&lt;1,"0",G3567)</f>
        <v>国开3</v>
      </c>
    </row>
    <row r="3568" spans="1:21" ht="15.95" hidden="1" customHeight="1" x14ac:dyDescent="0.25">
      <c r="A3568" s="123" t="s">
        <v>7270</v>
      </c>
      <c r="B3568" s="35" t="s">
        <v>7477</v>
      </c>
      <c r="C3568" s="35" t="s">
        <v>7478</v>
      </c>
      <c r="D3568" s="39">
        <v>44285</v>
      </c>
      <c r="E3568" s="39">
        <v>44287</v>
      </c>
      <c r="F3568" s="40">
        <v>100</v>
      </c>
      <c r="G3568" s="30">
        <v>5</v>
      </c>
      <c r="H3568" s="29" t="s">
        <v>12</v>
      </c>
      <c r="I3568" s="29" t="s">
        <v>15</v>
      </c>
      <c r="J3568" s="30">
        <v>3.2862</v>
      </c>
      <c r="K3568" s="30">
        <v>4.58</v>
      </c>
      <c r="L3568" s="30">
        <v>0</v>
      </c>
      <c r="M3568" s="30">
        <v>1.65</v>
      </c>
      <c r="N3568" s="84">
        <f>[1]!b_anal_modidura_cnbd(A3568,D3568-1,1)</f>
        <v>4.4680999999999997</v>
      </c>
      <c r="O3568" s="85">
        <f>[1]!b_anal_yield_cnbd(A3568,D3568-1,1)</f>
        <v>3.3725000000000001</v>
      </c>
      <c r="P3568" s="86">
        <f>IF(U:U="国开1",0.09/N3568+J3568,IF(U:U="国开3",0.14/N3568+J3568,IF(U:U="国开5",0.24/N3568+J3568,IF(U:U="国开7",0.24/N3568+J3568,IF(U:U="国开10",0.29/N3568+J3568,IF(U:U="口行1",0.08/N3568+J3568,IF(U:U="口行2",0.08/N3568+J3568,IF(U:U="口行3",0.08/N3568+J3568,IF(U:U="口行5",0.13/N3568+J3568,IF(U:U="口行7",0.13/N3568+J3568,IF(U:U="口行10",0.18/N3568+J3568,IF(U:U="农发1",0.09/N3568+J3568,IF(U:U="农发2",0.09/N3568+J3568,IF(U:U="农发3",0.09/N3568+J3568,IF(U:U="农发5",0.14/N3568+J3568,IF(U:U="农发7",0.19/N3568+J3568,IF(U:U="农发10",0.19/N3568+J3568,IF(U:U="农发20",0.24/N3568+J3568,IF(U:U="国债1",0.05/N3568+J3568,IF(U:U="国债2",0.05/N3568+J3568,IF(U:U="国债3",0.05/N3568+J3568,IF(U:U="国开0",0,IF(U:U="农发0",0,IF(U:U="国债0",0,IF(U:U="口行0",0,0.1/N3568+J3568)))))))))))))))))))))))))</f>
        <v>3.3399141066672633</v>
      </c>
      <c r="Q3568" s="87">
        <v>3.355</v>
      </c>
      <c r="R3568" s="88">
        <f t="shared" si="268"/>
        <v>-3.2585893332736759</v>
      </c>
      <c r="S3568" s="88">
        <f t="shared" si="269"/>
        <v>-1.5085893332736688</v>
      </c>
      <c r="U3568" s="1" t="str">
        <f>IF(I:I="国家开发银行","国开",IF(I:I="中国进出口银行","口行",IF(I:I="中国农业发展银行","农发","国债")))&amp;IF(G:G&lt;1,"0",G3568)</f>
        <v>国开5</v>
      </c>
    </row>
    <row r="3569" spans="1:21" ht="15.95" hidden="1" customHeight="1" x14ac:dyDescent="0.25">
      <c r="A3569" s="123" t="s">
        <v>6975</v>
      </c>
      <c r="B3569" s="35" t="s">
        <v>7479</v>
      </c>
      <c r="C3569" s="35" t="s">
        <v>7480</v>
      </c>
      <c r="D3569" s="39">
        <v>44285</v>
      </c>
      <c r="E3569" s="39">
        <v>44287</v>
      </c>
      <c r="F3569" s="40">
        <v>30</v>
      </c>
      <c r="G3569" s="30">
        <v>7</v>
      </c>
      <c r="H3569" s="29" t="s">
        <v>12</v>
      </c>
      <c r="I3569" s="29" t="s">
        <v>15</v>
      </c>
      <c r="J3569" s="30">
        <v>3.4779</v>
      </c>
      <c r="K3569" s="30">
        <v>7.25</v>
      </c>
      <c r="L3569" s="30">
        <v>0</v>
      </c>
      <c r="M3569" s="30">
        <v>1.46</v>
      </c>
      <c r="N3569" s="84">
        <f>[1]!b_anal_modidura_cnbd(A3569,D3569-1,1)</f>
        <v>5.915</v>
      </c>
      <c r="O3569" s="85">
        <f>[1]!b_anal_yield_cnbd(A3569,D3569-1,1)</f>
        <v>3.53</v>
      </c>
      <c r="P3569" s="86">
        <f>IF(U:U="国开1",0.09/N3569+J3569,IF(U:U="国开3",0.14/N3569+J3569,IF(U:U="国开5",0.24/N3569+J3569,IF(U:U="国开7",0.24/N3569+J3569,IF(U:U="国开10",0.29/N3569+J3569,IF(U:U="口行1",0.08/N3569+J3569,IF(U:U="口行2",0.08/N3569+J3569,IF(U:U="口行3",0.08/N3569+J3569,IF(U:U="口行5",0.13/N3569+J3569,IF(U:U="口行7",0.13/N3569+J3569,IF(U:U="口行10",0.18/N3569+J3569,IF(U:U="农发1",0.09/N3569+J3569,IF(U:U="农发2",0.09/N3569+J3569,IF(U:U="农发3",0.09/N3569+J3569,IF(U:U="农发5",0.14/N3569+J3569,IF(U:U="农发7",0.19/N3569+J3569,IF(U:U="农发10",0.19/N3569+J3569,IF(U:U="农发20",0.24/N3569+J3569,IF(U:U="国债1",0.05/N3569+J3569,IF(U:U="国债2",0.05/N3569+J3569,IF(U:U="国债3",0.05/N3569+J3569,IF(U:U="国开0",0,IF(U:U="农发0",0,IF(U:U="国债0",0,IF(U:U="口行0",0,0.1/N3569+J3569)))))))))))))))))))))))))</f>
        <v>3.5184748098055789</v>
      </c>
      <c r="Q3569" s="87">
        <v>3.53</v>
      </c>
      <c r="R3569" s="88">
        <f t="shared" si="268"/>
        <v>-1.1525190194420887</v>
      </c>
      <c r="S3569" s="88">
        <f t="shared" si="269"/>
        <v>-1.1525190194420887</v>
      </c>
      <c r="U3569" s="1" t="str">
        <f>IF(I:I="国家开发银行","国开",IF(I:I="中国进出口银行","口行",IF(I:I="中国农业发展银行","农发","国债")))&amp;IF(G:G&lt;1,"0",G3569)</f>
        <v>国开7</v>
      </c>
    </row>
    <row r="3570" spans="1:21" ht="15.95" hidden="1" customHeight="1" x14ac:dyDescent="0.25">
      <c r="A3570" s="123" t="s">
        <v>7290</v>
      </c>
      <c r="B3570" s="35" t="s">
        <v>7481</v>
      </c>
      <c r="C3570" s="35" t="s">
        <v>7482</v>
      </c>
      <c r="D3570" s="39">
        <v>44285</v>
      </c>
      <c r="E3570" s="39">
        <v>44287</v>
      </c>
      <c r="F3570" s="40">
        <v>20</v>
      </c>
      <c r="G3570" s="30">
        <v>2</v>
      </c>
      <c r="H3570" s="29" t="s">
        <v>12</v>
      </c>
      <c r="I3570" s="29" t="s">
        <v>41</v>
      </c>
      <c r="J3570" s="30">
        <v>2.9906999999999999</v>
      </c>
      <c r="K3570" s="30">
        <v>7.59</v>
      </c>
      <c r="L3570" s="30">
        <v>0</v>
      </c>
      <c r="M3570" s="30">
        <v>6.06</v>
      </c>
      <c r="N3570" s="84">
        <f>[1]!b_anal_modidura_cnbd(A3570,D3570-1,1)</f>
        <v>1.8447</v>
      </c>
      <c r="O3570" s="85">
        <f>[1]!b_anal_yield_cnbd(A3570,D3570-1,1)</f>
        <v>3.1027999999999998</v>
      </c>
      <c r="P3570" s="86">
        <f>IF(U:U="国开1",0.09/N3570+J3570,IF(U:U="国开3",0.14/N3570+J3570,IF(U:U="国开5",0.24/N3570+J3570,IF(U:U="国开7",0.24/N3570+J3570,IF(U:U="国开10",0.29/N3570+J3570,IF(U:U="口行1",0.08/N3570+J3570,IF(U:U="口行2",0.08/N3570+J3570,IF(U:U="口行3",0.08/N3570+J3570,IF(U:U="口行5",0.13/N3570+J3570,IF(U:U="口行7",0.13/N3570+J3570,IF(U:U="口行10",0.18/N3570+J3570,IF(U:U="农发1",0.09/N3570+J3570,IF(U:U="农发2",0.09/N3570+J3570,IF(U:U="农发3",0.09/N3570+J3570,IF(U:U="农发5",0.14/N3570+J3570,IF(U:U="农发7",0.19/N3570+J3570,IF(U:U="农发10",0.19/N3570+J3570,IF(U:U="农发20",0.24/N3570+J3570,IF(U:U="国债1",0.05/N3570+J3570,IF(U:U="国债2",0.05/N3570+J3570,IF(U:U="国债3",0.05/N3570+J3570,IF(U:U="国开0",0,IF(U:U="农发0",0,IF(U:U="国债0",0,IF(U:U="口行0",0,0.1/N3570+J3570)))))))))))))))))))))))))</f>
        <v>3.0394884208814439</v>
      </c>
      <c r="Q3570" s="87">
        <v>3.09</v>
      </c>
      <c r="R3570" s="88">
        <f t="shared" si="268"/>
        <v>-6.3311579118555894</v>
      </c>
      <c r="S3570" s="88">
        <f t="shared" si="269"/>
        <v>-5.0511579118555971</v>
      </c>
      <c r="U3570" s="1" t="str">
        <f>IF(I:I="国家开发银行","国开",IF(I:I="中国进出口银行","口行",IF(I:I="中国农业发展银行","农发","国债")))&amp;IF(G:G&lt;1,"0",G3570)</f>
        <v>农发2</v>
      </c>
    </row>
    <row r="3571" spans="1:21" ht="15.95" hidden="1" customHeight="1" x14ac:dyDescent="0.25">
      <c r="A3571" s="123" t="s">
        <v>7167</v>
      </c>
      <c r="B3571" s="35" t="s">
        <v>7483</v>
      </c>
      <c r="C3571" s="35" t="s">
        <v>7484</v>
      </c>
      <c r="D3571" s="39">
        <v>44285</v>
      </c>
      <c r="E3571" s="39">
        <v>44287</v>
      </c>
      <c r="F3571" s="40">
        <v>20</v>
      </c>
      <c r="G3571" s="30">
        <v>7</v>
      </c>
      <c r="H3571" s="29" t="s">
        <v>12</v>
      </c>
      <c r="I3571" s="29" t="s">
        <v>41</v>
      </c>
      <c r="J3571" s="30">
        <v>3.4809999999999999</v>
      </c>
      <c r="K3571" s="30">
        <v>5.48</v>
      </c>
      <c r="L3571" s="30">
        <v>0</v>
      </c>
      <c r="M3571" s="30">
        <v>1.83</v>
      </c>
      <c r="N3571" s="84">
        <f>[1]!b_anal_modidura_cnbd(A3571,D3571-1,1)</f>
        <v>5.9741</v>
      </c>
      <c r="O3571" s="85">
        <f>[1]!b_anal_yield_cnbd(A3571,D3571-1,1)</f>
        <v>3.5373000000000001</v>
      </c>
      <c r="P3571" s="86">
        <f>IF(U:U="国开1",0.09/N3571+J3571,IF(U:U="国开3",0.14/N3571+J3571,IF(U:U="国开5",0.24/N3571+J3571,IF(U:U="国开7",0.24/N3571+J3571,IF(U:U="国开10",0.29/N3571+J3571,IF(U:U="口行1",0.08/N3571+J3571,IF(U:U="口行2",0.08/N3571+J3571,IF(U:U="口行3",0.08/N3571+J3571,IF(U:U="口行5",0.13/N3571+J3571,IF(U:U="口行7",0.13/N3571+J3571,IF(U:U="口行10",0.18/N3571+J3571,IF(U:U="农发1",0.09/N3571+J3571,IF(U:U="农发2",0.09/N3571+J3571,IF(U:U="农发3",0.09/N3571+J3571,IF(U:U="农发5",0.14/N3571+J3571,IF(U:U="农发7",0.19/N3571+J3571,IF(U:U="农发10",0.19/N3571+J3571,IF(U:U="农发20",0.24/N3571+J3571,IF(U:U="国债1",0.05/N3571+J3571,IF(U:U="国债2",0.05/N3571+J3571,IF(U:U="国债3",0.05/N3571+J3571,IF(U:U="国开0",0,IF(U:U="农发0",0,IF(U:U="国债0",0,IF(U:U="口行0",0,0.1/N3571+J3571)))))))))))))))))))))))))</f>
        <v>3.5128039537336169</v>
      </c>
      <c r="Q3571" s="87">
        <v>3.52</v>
      </c>
      <c r="R3571" s="88">
        <f t="shared" si="268"/>
        <v>-2.4496046266383242</v>
      </c>
      <c r="S3571" s="88">
        <f t="shared" si="269"/>
        <v>-0.71960462663831493</v>
      </c>
      <c r="U3571" s="1" t="str">
        <f>IF(I:I="国家开发银行","国开",IF(I:I="中国进出口银行","口行",IF(I:I="中国农业发展银行","农发","国债")))&amp;IF(G:G&lt;1,"0",G3571)</f>
        <v>农发7</v>
      </c>
    </row>
    <row r="3572" spans="1:21" ht="15.95" hidden="1" customHeight="1" x14ac:dyDescent="0.25">
      <c r="A3572" s="123" t="s">
        <v>7175</v>
      </c>
      <c r="B3572" s="35" t="s">
        <v>7485</v>
      </c>
      <c r="C3572" s="35" t="s">
        <v>7486</v>
      </c>
      <c r="D3572" s="39">
        <v>44286</v>
      </c>
      <c r="E3572" s="39">
        <v>44292</v>
      </c>
      <c r="F3572" s="40">
        <v>30</v>
      </c>
      <c r="G3572" s="30">
        <v>1</v>
      </c>
      <c r="H3572" s="29" t="s">
        <v>266</v>
      </c>
      <c r="I3572" s="29" t="s">
        <v>41</v>
      </c>
      <c r="J3572" s="30">
        <v>2.4540999999999999</v>
      </c>
      <c r="K3572" s="30">
        <v>6.15</v>
      </c>
      <c r="L3572" s="30">
        <v>0</v>
      </c>
      <c r="M3572" s="30">
        <v>40</v>
      </c>
      <c r="N3572" s="84">
        <f>[1]!b_anal_modidura_cnbd(A3572,D3572-1,1)</f>
        <v>0.84099999999999997</v>
      </c>
      <c r="O3572" s="85">
        <f>[1]!b_anal_yield_cnbd(A3572,D3572-1,1)</f>
        <v>2.67</v>
      </c>
      <c r="P3572" s="86">
        <f>IF(U:U="国开1",0.09/N3572+J3572,IF(U:U="国开3",0.14/N3572+J3572,IF(U:U="国开5",0.24/N3572+J3572,IF(U:U="国开7",0.24/N3572+J3572,IF(U:U="国开10",0.29/N3572+J3572,IF(U:U="口行1",0.08/N3572+J3572,IF(U:U="口行2",0.08/N3572+J3572,IF(U:U="口行3",0.08/N3572+J3572,IF(U:U="口行5",0.13/N3572+J3572,IF(U:U="口行7",0.13/N3572+J3572,IF(U:U="口行10",0.18/N3572+J3572,IF(U:U="农发1",0.09/N3572+J3572,IF(U:U="农发2",0.09/N3572+J3572,IF(U:U="农发3",0.09/N3572+J3572,IF(U:U="农发5",0.14/N3572+J3572,IF(U:U="农发7",0.19/N3572+J3572,IF(U:U="农发10",0.19/N3572+J3572,IF(U:U="农发20",0.24/N3572+J3572,IF(U:U="国债1",0.05/N3572+J3572,IF(U:U="国债2",0.05/N3572+J3572,IF(U:U="国债3",0.05/N3572+J3572,IF(U:U="国开0",0,IF(U:U="农发0",0,IF(U:U="国债0",0,IF(U:U="口行0",0,0.1/N3572+J3572)))))))))))))))))))))))))</f>
        <v>2.5611154577883473</v>
      </c>
      <c r="Q3572" s="87">
        <v>2.73</v>
      </c>
      <c r="R3572" s="88">
        <f>(P3572-O3572)*100</f>
        <v>-10.888454221165267</v>
      </c>
      <c r="S3572" s="88">
        <f>(P3572-Q3572)*100</f>
        <v>-16.888454221165272</v>
      </c>
      <c r="U3572" s="1" t="str">
        <f>IF(I:I="国家开发银行","国开",IF(I:I="中国进出口银行","口行",IF(I:I="中国农业发展银行","农发","国债")))&amp;IF(G:G&lt;1,"0",G3572)</f>
        <v>农发1</v>
      </c>
    </row>
    <row r="3573" spans="1:21" ht="15.95" hidden="1" customHeight="1" x14ac:dyDescent="0.25">
      <c r="A3573" s="123" t="s">
        <v>6657</v>
      </c>
      <c r="B3573" s="35" t="s">
        <v>7487</v>
      </c>
      <c r="C3573" s="35" t="s">
        <v>7488</v>
      </c>
      <c r="D3573" s="39">
        <v>44286</v>
      </c>
      <c r="E3573" s="39">
        <v>44292</v>
      </c>
      <c r="F3573" s="40">
        <v>50</v>
      </c>
      <c r="G3573" s="30">
        <v>10</v>
      </c>
      <c r="H3573" s="29" t="s">
        <v>12</v>
      </c>
      <c r="I3573" s="29" t="s">
        <v>41</v>
      </c>
      <c r="J3573" s="30">
        <v>3.5825</v>
      </c>
      <c r="K3573" s="30">
        <v>5.69</v>
      </c>
      <c r="L3573" s="30">
        <v>0</v>
      </c>
      <c r="M3573" s="30">
        <v>2.52</v>
      </c>
      <c r="N3573" s="84">
        <f>[1]!b_anal_modidura_cnbd(A3573,D3573-1,1)</f>
        <v>7.8089000000000004</v>
      </c>
      <c r="O3573" s="85">
        <f>[1]!b_anal_yield_cnbd(A3573,D3573-1,1)</f>
        <v>3.64</v>
      </c>
      <c r="P3573" s="86">
        <f>IF(U:U="国开1",0.09/N3573+J3573,IF(U:U="国开3",0.14/N3573+J3573,IF(U:U="国开5",0.24/N3573+J3573,IF(U:U="国开7",0.24/N3573+J3573,IF(U:U="国开10",0.29/N3573+J3573,IF(U:U="口行1",0.08/N3573+J3573,IF(U:U="口行2",0.08/N3573+J3573,IF(U:U="口行3",0.08/N3573+J3573,IF(U:U="口行5",0.13/N3573+J3573,IF(U:U="口行7",0.13/N3573+J3573,IF(U:U="口行10",0.18/N3573+J3573,IF(U:U="农发1",0.09/N3573+J3573,IF(U:U="农发2",0.09/N3573+J3573,IF(U:U="农发3",0.09/N3573+J3573,IF(U:U="农发5",0.14/N3573+J3573,IF(U:U="农发7",0.19/N3573+J3573,IF(U:U="农发10",0.19/N3573+J3573,IF(U:U="农发20",0.24/N3573+J3573,IF(U:U="国债1",0.05/N3573+J3573,IF(U:U="国债2",0.05/N3573+J3573,IF(U:U="国债3",0.05/N3573+J3573,IF(U:U="国开0",0,IF(U:U="农发0",0,IF(U:U="国债0",0,IF(U:U="口行0",0,0.1/N3573+J3573)))))))))))))))))))))))))</f>
        <v>3.6068312118224077</v>
      </c>
      <c r="Q3573" s="87">
        <v>3.63</v>
      </c>
      <c r="R3573" s="88">
        <f>(P3573-O3573)*100</f>
        <v>-3.316878817759239</v>
      </c>
      <c r="S3573" s="88">
        <f>(P3573-Q3573)*100</f>
        <v>-2.3168788177592159</v>
      </c>
      <c r="U3573" s="1" t="str">
        <f>IF(I:I="国家开发银行","国开",IF(I:I="中国进出口银行","口行",IF(I:I="中国农业发展银行","农发","国债")))&amp;IF(G:G&lt;1,"0",G3573)</f>
        <v>农发10</v>
      </c>
    </row>
    <row r="3574" spans="1:21" ht="15.95" hidden="1" customHeight="1" x14ac:dyDescent="0.25">
      <c r="A3574" s="123" t="s">
        <v>7489</v>
      </c>
      <c r="B3574" s="35" t="s">
        <v>7489</v>
      </c>
      <c r="C3574" s="35" t="s">
        <v>7490</v>
      </c>
      <c r="D3574" s="39">
        <v>44287</v>
      </c>
      <c r="E3574" s="39">
        <v>44288</v>
      </c>
      <c r="F3574" s="40">
        <v>30</v>
      </c>
      <c r="G3574" s="30">
        <v>0.25</v>
      </c>
      <c r="H3574" s="29" t="s">
        <v>30</v>
      </c>
      <c r="I3574" s="29" t="s">
        <v>22</v>
      </c>
      <c r="J3574" s="30">
        <v>1.9386000000000001</v>
      </c>
      <c r="K3574" s="30">
        <v>4.54</v>
      </c>
      <c r="L3574" s="30">
        <v>0</v>
      </c>
      <c r="M3574" s="30">
        <v>1.18</v>
      </c>
      <c r="N3574" s="84">
        <v>0.24660000000000001</v>
      </c>
      <c r="O3574" s="85">
        <v>2.08</v>
      </c>
      <c r="P3574" s="86">
        <v>2.0600999999999998</v>
      </c>
      <c r="Q3574" s="87">
        <v>2.06</v>
      </c>
      <c r="R3574" s="88">
        <f t="shared" ref="R3574:R3581" si="270">(P3574-O3574)*100</f>
        <v>-1.9900000000000251</v>
      </c>
      <c r="S3574" s="88">
        <f t="shared" ref="S3574:S3581" si="271">(P3574-Q3574)*100</f>
        <v>9.9999999999766942E-3</v>
      </c>
      <c r="U3574" s="1" t="str">
        <f>IF(I:I="国家开发银行","国开",IF(I:I="中国进出口银行","口行",IF(I:I="中国农业发展银行","农发","国债")))&amp;IF(G:G&lt;1,"0",G3574)</f>
        <v>口行0</v>
      </c>
    </row>
    <row r="3575" spans="1:21" ht="15.95" hidden="1" customHeight="1" x14ac:dyDescent="0.25">
      <c r="A3575" s="123" t="s">
        <v>7491</v>
      </c>
      <c r="B3575" s="35" t="s">
        <v>7491</v>
      </c>
      <c r="C3575" s="35" t="s">
        <v>7492</v>
      </c>
      <c r="D3575" s="39">
        <v>44287</v>
      </c>
      <c r="E3575" s="39">
        <v>44288</v>
      </c>
      <c r="F3575" s="40">
        <v>50</v>
      </c>
      <c r="G3575" s="30">
        <v>3</v>
      </c>
      <c r="H3575" s="29" t="s">
        <v>12</v>
      </c>
      <c r="I3575" s="29" t="s">
        <v>22</v>
      </c>
      <c r="J3575" s="30">
        <v>3.14</v>
      </c>
      <c r="K3575" s="30">
        <v>4.3899999999999997</v>
      </c>
      <c r="L3575" s="30">
        <v>0</v>
      </c>
      <c r="M3575" s="30">
        <v>1.1399999999999999</v>
      </c>
      <c r="N3575" s="84">
        <v>2.7743000000000002</v>
      </c>
      <c r="O3575" s="85">
        <v>3.21</v>
      </c>
      <c r="P3575" s="86">
        <f>IF(U:U="国开1",0.09/N3575+J3575,IF(U:U="国开3",0.14/N3575+J3575,IF(U:U="国开5",0.24/N3575+J3575,IF(U:U="国开7",0.24/N3575+J3575,IF(U:U="国开10",0.29/N3575+J3575,IF(U:U="口行1",0.08/N3575+J3575,IF(U:U="口行2",0.08/N3575+J3575,IF(U:U="口行3",0.08/N3575+J3575,IF(U:U="口行5",0.13/N3575+J3575,IF(U:U="口行7",0.13/N3575+J3575,IF(U:U="口行10",0.18/N3575+J3575,IF(U:U="农发1",0.09/N3575+J3575,IF(U:U="农发2",0.09/N3575+J3575,IF(U:U="农发3",0.09/N3575+J3575,IF(U:U="农发5",0.14/N3575+J3575,IF(U:U="农发7",0.19/N3575+J3575,IF(U:U="农发10",0.19/N3575+J3575,IF(U:U="农发20",0.24/N3575+J3575,IF(U:U="国债1",0.05/N3575+J3575,IF(U:U="国债2",0.05/N3575+J3575,IF(U:U="国债3",0.05/N3575+J3575,IF(U:U="国开0",0,IF(U:U="农发0",0,IF(U:U="国债0",0,IF(U:U="口行0",0,0.1/N3575+J3575)))))))))))))))))))))))))</f>
        <v>3.1688361028007068</v>
      </c>
      <c r="Q3575" s="87">
        <v>3.2025000000000001</v>
      </c>
      <c r="R3575" s="88">
        <f t="shared" si="270"/>
        <v>-4.1163897199293142</v>
      </c>
      <c r="S3575" s="88">
        <f t="shared" si="271"/>
        <v>-3.3663897199293302</v>
      </c>
      <c r="U3575" s="1" t="str">
        <f>IF(I:I="国家开发银行","国开",IF(I:I="中国进出口银行","口行",IF(I:I="中国农业发展银行","农发","国债")))&amp;IF(G:G&lt;1,"0",G3575)</f>
        <v>口行3</v>
      </c>
    </row>
    <row r="3576" spans="1:21" ht="15.95" hidden="1" customHeight="1" x14ac:dyDescent="0.25">
      <c r="A3576" s="123" t="s">
        <v>6661</v>
      </c>
      <c r="B3576" s="35" t="s">
        <v>7493</v>
      </c>
      <c r="C3576" s="35" t="s">
        <v>7494</v>
      </c>
      <c r="D3576" s="39">
        <v>44287</v>
      </c>
      <c r="E3576" s="39">
        <v>44288</v>
      </c>
      <c r="F3576" s="40">
        <v>60</v>
      </c>
      <c r="G3576" s="30">
        <v>5</v>
      </c>
      <c r="H3576" s="29" t="s">
        <v>12</v>
      </c>
      <c r="I3576" s="29" t="s">
        <v>22</v>
      </c>
      <c r="J3576" s="30">
        <v>3.3313999999999999</v>
      </c>
      <c r="K3576" s="30">
        <v>3.64</v>
      </c>
      <c r="L3576" s="30">
        <v>0</v>
      </c>
      <c r="M3576" s="30">
        <v>1</v>
      </c>
      <c r="N3576" s="84">
        <f>[1]!b_anal_modidura_cnbd(A3576,D3576-1,1)</f>
        <v>4.1055000000000001</v>
      </c>
      <c r="O3576" s="85">
        <f>[1]!b_anal_yield_cnbd(A3576,D3576-1,1)</f>
        <v>3.3748999999999998</v>
      </c>
      <c r="P3576" s="86">
        <f>IF(U:U="国开1",0.09/N3576+J3576,IF(U:U="国开3",0.14/N3576+J3576,IF(U:U="国开5",0.24/N3576+J3576,IF(U:U="国开7",0.24/N3576+J3576,IF(U:U="国开10",0.29/N3576+J3576,IF(U:U="口行1",0.08/N3576+J3576,IF(U:U="口行2",0.08/N3576+J3576,IF(U:U="口行3",0.08/N3576+J3576,IF(U:U="口行5",0.13/N3576+J3576,IF(U:U="口行7",0.13/N3576+J3576,IF(U:U="口行10",0.18/N3576+J3576,IF(U:U="农发1",0.09/N3576+J3576,IF(U:U="农发2",0.09/N3576+J3576,IF(U:U="农发3",0.09/N3576+J3576,IF(U:U="农发5",0.14/N3576+J3576,IF(U:U="农发7",0.19/N3576+J3576,IF(U:U="农发10",0.19/N3576+J3576,IF(U:U="农发20",0.24/N3576+J3576,IF(U:U="国债1",0.05/N3576+J3576,IF(U:U="国债2",0.05/N3576+J3576,IF(U:U="国债3",0.05/N3576+J3576,IF(U:U="国开0",0,IF(U:U="农发0",0,IF(U:U="国债0",0,IF(U:U="口行0",0,0.1/N3576+J3576)))))))))))))))))))))))))</f>
        <v>3.3630648398489829</v>
      </c>
      <c r="Q3576" s="87">
        <v>3.3774999999999999</v>
      </c>
      <c r="R3576" s="88">
        <f t="shared" si="270"/>
        <v>-1.1835160151016932</v>
      </c>
      <c r="S3576" s="88">
        <f t="shared" si="271"/>
        <v>-1.443516015101709</v>
      </c>
      <c r="U3576" s="1" t="str">
        <f>IF(I:I="国家开发银行","国开",IF(I:I="中国进出口银行","口行",IF(I:I="中国农业发展银行","农发","国债")))&amp;IF(G:G&lt;1,"0",G3576)</f>
        <v>口行5</v>
      </c>
    </row>
    <row r="3577" spans="1:21" ht="15.95" hidden="1" customHeight="1" x14ac:dyDescent="0.25">
      <c r="A3577" s="123" t="s">
        <v>6796</v>
      </c>
      <c r="B3577" s="35" t="s">
        <v>7495</v>
      </c>
      <c r="C3577" s="35" t="s">
        <v>7496</v>
      </c>
      <c r="D3577" s="39">
        <v>44287</v>
      </c>
      <c r="E3577" s="39">
        <v>44288</v>
      </c>
      <c r="F3577" s="40">
        <v>60</v>
      </c>
      <c r="G3577" s="30">
        <v>10</v>
      </c>
      <c r="H3577" s="29" t="s">
        <v>12</v>
      </c>
      <c r="I3577" s="29" t="s">
        <v>22</v>
      </c>
      <c r="J3577" s="30">
        <v>3.5851999999999999</v>
      </c>
      <c r="K3577" s="30">
        <v>4.18</v>
      </c>
      <c r="L3577" s="30">
        <v>0</v>
      </c>
      <c r="M3577" s="30">
        <v>1</v>
      </c>
      <c r="N3577" s="84">
        <f>[1]!b_anal_modidura_cnbd(A3577,D3577-1,1)</f>
        <v>7.8769999999999998</v>
      </c>
      <c r="O3577" s="85">
        <f>[1]!b_anal_yield_cnbd(A3577,D3577-1,1)</f>
        <v>3.625</v>
      </c>
      <c r="P3577" s="86">
        <f>IF(U:U="国开1",0.09/N3577+J3577,IF(U:U="国开3",0.14/N3577+J3577,IF(U:U="国开5",0.24/N3577+J3577,IF(U:U="国开7",0.24/N3577+J3577,IF(U:U="国开10",0.29/N3577+J3577,IF(U:U="口行1",0.08/N3577+J3577,IF(U:U="口行2",0.08/N3577+J3577,IF(U:U="口行3",0.08/N3577+J3577,IF(U:U="口行5",0.13/N3577+J3577,IF(U:U="口行7",0.13/N3577+J3577,IF(U:U="口行10",0.18/N3577+J3577,IF(U:U="农发1",0.09/N3577+J3577,IF(U:U="农发2",0.09/N3577+J3577,IF(U:U="农发3",0.09/N3577+J3577,IF(U:U="农发5",0.14/N3577+J3577,IF(U:U="农发7",0.19/N3577+J3577,IF(U:U="农发10",0.19/N3577+J3577,IF(U:U="农发20",0.24/N3577+J3577,IF(U:U="国债1",0.05/N3577+J3577,IF(U:U="国债2",0.05/N3577+J3577,IF(U:U="国债3",0.05/N3577+J3577,IF(U:U="国开0",0,IF(U:U="农发0",0,IF(U:U="国债0",0,IF(U:U="口行0",0,0.1/N3577+J3577)))))))))))))))))))))))))</f>
        <v>3.608051339342389</v>
      </c>
      <c r="Q3577" s="87">
        <v>3.63</v>
      </c>
      <c r="R3577" s="88">
        <f t="shared" si="270"/>
        <v>-1.6948660657611025</v>
      </c>
      <c r="S3577" s="88">
        <f t="shared" si="271"/>
        <v>-2.1948660657610919</v>
      </c>
      <c r="U3577" s="1" t="str">
        <f>IF(I:I="国家开发银行","国开",IF(I:I="中国进出口银行","口行",IF(I:I="中国农业发展银行","农发","国债")))&amp;IF(G:G&lt;1,"0",G3577)</f>
        <v>口行10</v>
      </c>
    </row>
    <row r="3578" spans="1:21" ht="15.95" hidden="1" customHeight="1" x14ac:dyDescent="0.25">
      <c r="A3578" s="123" t="s">
        <v>7497</v>
      </c>
      <c r="B3578" s="35" t="s">
        <v>7497</v>
      </c>
      <c r="C3578" s="35" t="s">
        <v>7498</v>
      </c>
      <c r="D3578" s="39">
        <v>44287</v>
      </c>
      <c r="E3578" s="39">
        <v>44292</v>
      </c>
      <c r="F3578" s="40">
        <v>30</v>
      </c>
      <c r="G3578" s="30">
        <v>0.2329</v>
      </c>
      <c r="H3578" s="29" t="s">
        <v>7499</v>
      </c>
      <c r="I3578" s="29" t="s">
        <v>15</v>
      </c>
      <c r="J3578" s="30">
        <v>2.0190999999999999</v>
      </c>
      <c r="K3578" s="30">
        <v>6.12</v>
      </c>
      <c r="L3578" s="30">
        <v>0</v>
      </c>
      <c r="M3578" s="30">
        <v>2</v>
      </c>
      <c r="N3578" s="84">
        <v>0.24660000000000001</v>
      </c>
      <c r="O3578" s="85">
        <v>2.1032999999999999</v>
      </c>
      <c r="P3578" s="86">
        <v>2.0190999999999999</v>
      </c>
      <c r="Q3578" s="87">
        <v>2.04</v>
      </c>
      <c r="R3578" s="88">
        <f t="shared" si="270"/>
        <v>-8.4200000000000053</v>
      </c>
      <c r="S3578" s="88">
        <f t="shared" si="271"/>
        <v>-2.0900000000000141</v>
      </c>
      <c r="U3578" s="1" t="str">
        <f>IF(I:I="国家开发银行","国开",IF(I:I="中国进出口银行","口行",IF(I:I="中国农业发展银行","农发","国债")))&amp;IF(G:G&lt;1,"0",G3578)</f>
        <v>国开0</v>
      </c>
    </row>
    <row r="3579" spans="1:21" ht="15.95" hidden="1" customHeight="1" x14ac:dyDescent="0.25">
      <c r="A3579" s="123" t="s">
        <v>7190</v>
      </c>
      <c r="B3579" s="35" t="s">
        <v>7500</v>
      </c>
      <c r="C3579" s="35" t="s">
        <v>7501</v>
      </c>
      <c r="D3579" s="39">
        <v>44287</v>
      </c>
      <c r="E3579" s="39">
        <v>44292</v>
      </c>
      <c r="F3579" s="40">
        <v>30</v>
      </c>
      <c r="G3579" s="30">
        <v>2</v>
      </c>
      <c r="H3579" s="29" t="s">
        <v>12</v>
      </c>
      <c r="I3579" s="29" t="s">
        <v>15</v>
      </c>
      <c r="J3579" s="30">
        <v>2.9020000000000001</v>
      </c>
      <c r="K3579" s="30">
        <v>8.35</v>
      </c>
      <c r="L3579" s="30">
        <v>0</v>
      </c>
      <c r="M3579" s="30">
        <v>1.35</v>
      </c>
      <c r="N3579" s="84">
        <f>[1]!b_anal_modidura_cnbd(A3579,D3579-1,1)</f>
        <v>1.7695000000000001</v>
      </c>
      <c r="O3579" s="85">
        <f>[1]!b_anal_yield_cnbd(A3579,D3579-1,1)</f>
        <v>3.02</v>
      </c>
      <c r="P3579" s="86">
        <v>2.9983</v>
      </c>
      <c r="Q3579" s="87">
        <v>3.04</v>
      </c>
      <c r="R3579" s="88">
        <f t="shared" si="270"/>
        <v>-2.1700000000000053</v>
      </c>
      <c r="S3579" s="88">
        <f t="shared" si="271"/>
        <v>-4.170000000000007</v>
      </c>
      <c r="U3579" s="1" t="str">
        <f>IF(I:I="国家开发银行","国开",IF(I:I="中国进出口银行","口行",IF(I:I="中国农业发展银行","农发","国债")))&amp;IF(G:G&lt;1,"0",G3579)</f>
        <v>国开2</v>
      </c>
    </row>
    <row r="3580" spans="1:21" ht="15.95" hidden="1" customHeight="1" x14ac:dyDescent="0.25">
      <c r="A3580" s="123" t="s">
        <v>7286</v>
      </c>
      <c r="B3580" s="35" t="s">
        <v>7502</v>
      </c>
      <c r="C3580" s="35" t="s">
        <v>7503</v>
      </c>
      <c r="D3580" s="39">
        <v>44287</v>
      </c>
      <c r="E3580" s="39">
        <v>44292</v>
      </c>
      <c r="F3580" s="40">
        <v>30</v>
      </c>
      <c r="G3580" s="30">
        <v>3</v>
      </c>
      <c r="H3580" s="29" t="s">
        <v>12</v>
      </c>
      <c r="I3580" s="29" t="s">
        <v>15</v>
      </c>
      <c r="J3580" s="30">
        <v>3.1238000000000001</v>
      </c>
      <c r="K3580" s="30">
        <v>6.85</v>
      </c>
      <c r="L3580" s="30">
        <v>0</v>
      </c>
      <c r="M3580" s="30">
        <v>4.6900000000000004</v>
      </c>
      <c r="N3580" s="84">
        <v>2.8046000000000002</v>
      </c>
      <c r="O3580" s="85">
        <f>[1]!b_anal_yield_cnbd(A3580,D3580-1,1)</f>
        <v>3.1909999999999998</v>
      </c>
      <c r="P3580" s="86">
        <v>3.1852</v>
      </c>
      <c r="Q3580" s="87">
        <v>3.1850000000000001</v>
      </c>
      <c r="R3580" s="88">
        <f t="shared" si="270"/>
        <v>-0.57999999999998053</v>
      </c>
      <c r="S3580" s="88">
        <f t="shared" si="271"/>
        <v>1.9999999999997797E-2</v>
      </c>
      <c r="U3580" s="1" t="str">
        <f>IF(I:I="国家开发银行","国开",IF(I:I="中国进出口银行","口行",IF(I:I="中国农业发展银行","农发","国债")))&amp;IF(G:G&lt;1,"0",G3580)</f>
        <v>国开3</v>
      </c>
    </row>
    <row r="3581" spans="1:21" ht="15.95" hidden="1" customHeight="1" x14ac:dyDescent="0.25">
      <c r="A3581" s="123" t="s">
        <v>7264</v>
      </c>
      <c r="B3581" s="35" t="s">
        <v>7504</v>
      </c>
      <c r="C3581" s="35" t="s">
        <v>7505</v>
      </c>
      <c r="D3581" s="39">
        <v>44287</v>
      </c>
      <c r="E3581" s="39">
        <v>44292</v>
      </c>
      <c r="F3581" s="40">
        <v>190</v>
      </c>
      <c r="G3581" s="30">
        <v>10</v>
      </c>
      <c r="H3581" s="29" t="s">
        <v>12</v>
      </c>
      <c r="I3581" s="29" t="s">
        <v>15</v>
      </c>
      <c r="J3581" s="30">
        <v>3.5186999999999999</v>
      </c>
      <c r="K3581" s="30">
        <v>3.82</v>
      </c>
      <c r="L3581" s="30">
        <v>0</v>
      </c>
      <c r="M3581" s="30">
        <v>1.31</v>
      </c>
      <c r="N3581" s="84">
        <f>[1]!b_anal_modidura_cnbd(A3581,D3581-1,1)</f>
        <v>8.1843000000000004</v>
      </c>
      <c r="O3581" s="85">
        <f>[1]!b_anal_yield_cnbd(A3581,D3581-1,1)</f>
        <v>3.5670000000000002</v>
      </c>
      <c r="P3581" s="86">
        <v>3.5585</v>
      </c>
      <c r="Q3581" s="87">
        <v>3.57</v>
      </c>
      <c r="R3581" s="88">
        <f t="shared" si="270"/>
        <v>-0.85000000000001741</v>
      </c>
      <c r="S3581" s="88">
        <f t="shared" si="271"/>
        <v>-1.1499999999999844</v>
      </c>
      <c r="U3581" s="1" t="str">
        <f>IF(I:I="国家开发银行","国开",IF(I:I="中国进出口银行","口行",IF(I:I="中国农业发展银行","农发","国债")))&amp;IF(G:G&lt;1,"0",G3581)</f>
        <v>国开10</v>
      </c>
    </row>
    <row r="3582" spans="1:21" ht="15.95" hidden="1" customHeight="1" x14ac:dyDescent="0.25">
      <c r="A3582" s="123" t="s">
        <v>7320</v>
      </c>
      <c r="B3582" s="35" t="s">
        <v>7506</v>
      </c>
      <c r="C3582" s="35" t="s">
        <v>7507</v>
      </c>
      <c r="D3582" s="39">
        <v>44288</v>
      </c>
      <c r="E3582" s="39">
        <v>44292</v>
      </c>
      <c r="F3582" s="40">
        <v>50</v>
      </c>
      <c r="G3582" s="30">
        <v>1</v>
      </c>
      <c r="H3582" s="29" t="s">
        <v>266</v>
      </c>
      <c r="I3582" s="29" t="s">
        <v>22</v>
      </c>
      <c r="J3582" s="30">
        <v>2.5419</v>
      </c>
      <c r="K3582" s="30">
        <v>4.38</v>
      </c>
      <c r="L3582" s="30">
        <v>0</v>
      </c>
      <c r="M3582" s="30">
        <v>1.94</v>
      </c>
      <c r="N3582" s="84">
        <f>[1]!b_anal_modidura_cnbd(A3582,D3582-1,1)</f>
        <v>0.9113</v>
      </c>
      <c r="O3582" s="85">
        <f>[1]!b_anal_yield_cnbd(A3582,D3582-1,1)</f>
        <v>2.69</v>
      </c>
      <c r="P3582" s="86">
        <f>IF(U:U="国开1",0.09/N3582+J3582,IF(U:U="国开3",0.14/N3582+J3582,IF(U:U="国开5",0.24/N3582+J3582,IF(U:U="国开7",0.24/N3582+J3582,IF(U:U="国开10",0.29/N3582+J3582,IF(U:U="口行1",0.08/N3582+J3582,IF(U:U="口行2",0.08/N3582+J3582,IF(U:U="口行3",0.08/N3582+J3582,IF(U:U="口行5",0.13/N3582+J3582,IF(U:U="口行7",0.13/N3582+J3582,IF(U:U="口行10",0.18/N3582+J3582,IF(U:U="农发1",0.09/N3582+J3582,IF(U:U="农发2",0.09/N3582+J3582,IF(U:U="农发3",0.09/N3582+J3582,IF(U:U="农发5",0.14/N3582+J3582,IF(U:U="农发7",0.19/N3582+J3582,IF(U:U="农发10",0.19/N3582+J3582,IF(U:U="农发20",0.24/N3582+J3582,IF(U:U="国债1",0.05/N3582+J3582,IF(U:U="国债2",0.05/N3582+J3582,IF(U:U="国债3",0.05/N3582+J3582,IF(U:U="国开0",0,IF(U:U="农发0",0,IF(U:U="国债0",0,IF(U:U="口行0",0,0.1/N3582+J3582)))))))))))))))))))))))))</f>
        <v>2.6296866783715571</v>
      </c>
      <c r="Q3582" s="87">
        <v>2.67</v>
      </c>
      <c r="R3582" s="88">
        <f>(P3582-O3582)*100</f>
        <v>-6.0313321628442829</v>
      </c>
      <c r="S3582" s="88">
        <f>(P3582-Q3582)*100</f>
        <v>-4.0313321628442811</v>
      </c>
      <c r="U3582" s="1" t="str">
        <f>IF(I:I="国家开发银行","国开",IF(I:I="中国进出口银行","口行",IF(I:I="中国农业发展银行","农发","国债")))&amp;IF(G:G&lt;1,"0",G3582)</f>
        <v>口行1</v>
      </c>
    </row>
    <row r="3583" spans="1:21" ht="15.95" hidden="1" customHeight="1" x14ac:dyDescent="0.25">
      <c r="A3583" s="123" t="s">
        <v>7322</v>
      </c>
      <c r="B3583" s="35" t="s">
        <v>7508</v>
      </c>
      <c r="C3583" s="35" t="s">
        <v>7509</v>
      </c>
      <c r="D3583" s="39">
        <v>44288</v>
      </c>
      <c r="E3583" s="39">
        <v>44292</v>
      </c>
      <c r="F3583" s="40">
        <v>40</v>
      </c>
      <c r="G3583" s="30">
        <v>2</v>
      </c>
      <c r="H3583" s="29" t="s">
        <v>12</v>
      </c>
      <c r="I3583" s="29" t="s">
        <v>22</v>
      </c>
      <c r="J3583" s="30">
        <v>2.9683999999999999</v>
      </c>
      <c r="K3583" s="30">
        <v>4.9800000000000004</v>
      </c>
      <c r="L3583" s="30">
        <v>0</v>
      </c>
      <c r="M3583" s="30">
        <v>6.6</v>
      </c>
      <c r="N3583" s="84">
        <f>[1]!b_anal_modidura_cnbd(A3583,D3583-1,1)</f>
        <v>1.8486</v>
      </c>
      <c r="O3583" s="85">
        <f>[1]!b_anal_yield_cnbd(A3583,D3583-1,1)</f>
        <v>3.0350000000000001</v>
      </c>
      <c r="P3583" s="86">
        <f>IF(U:U="国开1",0.09/N3583+J3583,IF(U:U="国开3",0.14/N3583+J3583,IF(U:U="国开5",0.24/N3583+J3583,IF(U:U="国开7",0.24/N3583+J3583,IF(U:U="国开10",0.29/N3583+J3583,IF(U:U="口行1",0.08/N3583+J3583,IF(U:U="口行2",0.08/N3583+J3583,IF(U:U="口行3",0.08/N3583+J3583,IF(U:U="口行5",0.13/N3583+J3583,IF(U:U="口行7",0.13/N3583+J3583,IF(U:U="口行10",0.18/N3583+J3583,IF(U:U="农发1",0.09/N3583+J3583,IF(U:U="农发2",0.09/N3583+J3583,IF(U:U="农发3",0.09/N3583+J3583,IF(U:U="农发5",0.14/N3583+J3583,IF(U:U="农发7",0.19/N3583+J3583,IF(U:U="农发10",0.19/N3583+J3583,IF(U:U="农发20",0.24/N3583+J3583,IF(U:U="国债1",0.05/N3583+J3583,IF(U:U="国债2",0.05/N3583+J3583,IF(U:U="国债3",0.05/N3583+J3583,IF(U:U="国开0",0,IF(U:U="农发0",0,IF(U:U="国债0",0,IF(U:U="口行0",0,0.1/N3583+J3583)))))))))))))))))))))))))</f>
        <v>3.0116759926430814</v>
      </c>
      <c r="Q3583" s="87">
        <v>3.0350000000000001</v>
      </c>
      <c r="R3583" s="88">
        <f>(P3583-O3583)*100</f>
        <v>-2.3324007356918752</v>
      </c>
      <c r="S3583" s="88">
        <f>(P3583-Q3583)*100</f>
        <v>-2.3324007356918752</v>
      </c>
      <c r="U3583" s="1" t="str">
        <f>IF(I:I="国家开发银行","国开",IF(I:I="中国进出口银行","口行",IF(I:I="中国农业发展银行","农发","国债")))&amp;IF(G:G&lt;1,"0",G3583)</f>
        <v>口行2</v>
      </c>
    </row>
    <row r="3584" spans="1:21" ht="15.95" hidden="1" customHeight="1" x14ac:dyDescent="0.25">
      <c r="A3584" s="123" t="s">
        <v>7510</v>
      </c>
      <c r="B3584" s="35" t="s">
        <v>7510</v>
      </c>
      <c r="C3584" s="35" t="s">
        <v>7511</v>
      </c>
      <c r="D3584" s="39">
        <v>44288</v>
      </c>
      <c r="E3584" s="39">
        <v>44292</v>
      </c>
      <c r="F3584" s="40">
        <v>150</v>
      </c>
      <c r="G3584" s="30">
        <v>0.24929999999999999</v>
      </c>
      <c r="H3584" s="29" t="s">
        <v>30</v>
      </c>
      <c r="I3584" s="29" t="s">
        <v>31</v>
      </c>
      <c r="J3584" s="30">
        <v>1.903</v>
      </c>
      <c r="K3584" s="30">
        <v>3.76</v>
      </c>
      <c r="L3584" s="30">
        <v>1.9346000000000001</v>
      </c>
      <c r="M3584" s="30">
        <v>1.02</v>
      </c>
      <c r="N3584" s="84">
        <v>0.24929999999999999</v>
      </c>
      <c r="O3584" s="85">
        <v>1.9756</v>
      </c>
      <c r="P3584" s="86">
        <v>1.9346000000000001</v>
      </c>
      <c r="Q3584" s="87">
        <v>1.95</v>
      </c>
      <c r="R3584" s="88">
        <f>(P3584-O3584)*100</f>
        <v>-4.0999999999999925</v>
      </c>
      <c r="S3584" s="88">
        <f>(P3584-Q3584)*100</f>
        <v>-1.5399999999999858</v>
      </c>
      <c r="U3584" s="1" t="str">
        <f>IF(I:I="国家开发银行","国开",IF(I:I="中国进出口银行","口行",IF(I:I="中国农业发展银行","农发","国债")))&amp;IF(G:G&lt;1,"0",G3584)</f>
        <v>国债0</v>
      </c>
    </row>
    <row r="3585" spans="1:21" ht="15.95" hidden="1" customHeight="1" x14ac:dyDescent="0.25">
      <c r="A3585" s="123" t="s">
        <v>7512</v>
      </c>
      <c r="B3585" s="35" t="s">
        <v>7512</v>
      </c>
      <c r="C3585" s="35" t="s">
        <v>7513</v>
      </c>
      <c r="D3585" s="39">
        <v>44288</v>
      </c>
      <c r="E3585" s="39">
        <v>44292</v>
      </c>
      <c r="F3585" s="40">
        <v>150</v>
      </c>
      <c r="G3585" s="30">
        <v>0.49859999999999999</v>
      </c>
      <c r="H3585" s="29" t="s">
        <v>38</v>
      </c>
      <c r="I3585" s="29" t="s">
        <v>31</v>
      </c>
      <c r="J3585" s="30">
        <v>2.1806000000000001</v>
      </c>
      <c r="K3585" s="30">
        <v>3.34</v>
      </c>
      <c r="L3585" s="30">
        <v>2.2511000000000001</v>
      </c>
      <c r="M3585" s="30">
        <v>1.48</v>
      </c>
      <c r="N3585" s="84">
        <v>0.49859999999999999</v>
      </c>
      <c r="O3585" s="85">
        <v>2.2641</v>
      </c>
      <c r="P3585" s="86">
        <v>2.2511000000000001</v>
      </c>
      <c r="Q3585" s="87">
        <v>2.2000000000000002</v>
      </c>
      <c r="R3585" s="88">
        <f>(P3585-O3585)*100</f>
        <v>-1.2999999999999901</v>
      </c>
      <c r="S3585" s="88">
        <f>(P3585-Q3585)*100</f>
        <v>5.1099999999999923</v>
      </c>
      <c r="U3585" s="1" t="str">
        <f>IF(I:I="国家开发银行","国开",IF(I:I="中国进出口银行","口行",IF(I:I="中国农业发展银行","农发","国债")))&amp;IF(G:G&lt;1,"0",G3585)</f>
        <v>国债0</v>
      </c>
    </row>
    <row r="3586" spans="1:21" ht="15.95" hidden="1" customHeight="1" x14ac:dyDescent="0.25">
      <c r="A3586" s="123" t="s">
        <v>7090</v>
      </c>
      <c r="B3586" s="35" t="s">
        <v>7514</v>
      </c>
      <c r="C3586" s="35" t="s">
        <v>7515</v>
      </c>
      <c r="D3586" s="39">
        <v>44292</v>
      </c>
      <c r="E3586" s="39">
        <v>44294</v>
      </c>
      <c r="F3586" s="40">
        <v>120</v>
      </c>
      <c r="G3586" s="30">
        <v>1</v>
      </c>
      <c r="H3586" s="29" t="s">
        <v>266</v>
      </c>
      <c r="I3586" s="29" t="s">
        <v>15</v>
      </c>
      <c r="J3586" s="30">
        <v>2.5308999999999999</v>
      </c>
      <c r="K3586" s="30">
        <v>3.93</v>
      </c>
      <c r="L3586" s="30">
        <v>0</v>
      </c>
      <c r="M3586" s="30">
        <v>7.66</v>
      </c>
      <c r="N3586" s="84">
        <f>[1]!b_anal_modidura_cnbd(A3586,D3586-4,1)</f>
        <v>0.80169999999999997</v>
      </c>
      <c r="O3586" s="85">
        <f>[1]!b_anal_yield_cnbd(A3586,D3586-4,1)</f>
        <v>2.66</v>
      </c>
      <c r="P3586" s="86">
        <f>IF(U:U="国开1",0.09/N3586+J3586,IF(U:U="国开3",0.14/N3586+J3586,IF(U:U="国开5",0.24/N3586+J3586,IF(U:U="国开7",0.24/N3586+J3586,IF(U:U="国开10",0.29/N3586+J3586,IF(U:U="口行1",0.08/N3586+J3586,IF(U:U="口行2",0.08/N3586+J3586,IF(U:U="口行3",0.08/N3586+J3586,IF(U:U="口行5",0.13/N3586+J3586,IF(U:U="口行7",0.13/N3586+J3586,IF(U:U="口行10",0.18/N3586+J3586,IF(U:U="农发1",0.09/N3586+J3586,IF(U:U="农发2",0.09/N3586+J3586,IF(U:U="农发3",0.09/N3586+J3586,IF(U:U="农发5",0.14/N3586+J3586,IF(U:U="农发7",0.19/N3586+J3586,IF(U:U="农发10",0.19/N3586+J3586,IF(U:U="农发20",0.24/N3586+J3586,IF(U:U="国债1",0.05/N3586+J3586,IF(U:U="国债2",0.05/N3586+J3586,IF(U:U="国债3",0.05/N3586+J3586,IF(U:U="国开0",0,IF(U:U="农发0",0,IF(U:U="国债0",0,IF(U:U="口行0",0,0.1/N3586+J3586)))))))))))))))))))))))))</f>
        <v>2.6431614444305849</v>
      </c>
      <c r="Q3586" s="87">
        <v>2.6575000000000002</v>
      </c>
      <c r="R3586" s="88">
        <f t="shared" ref="R3586:R3591" si="272">(P3586-O3586)*100</f>
        <v>-1.683855556941527</v>
      </c>
      <c r="S3586" s="88">
        <f t="shared" ref="S3586:S3591" si="273">(P3586-Q3586)*100</f>
        <v>-1.4338555569415323</v>
      </c>
      <c r="U3586" s="1" t="str">
        <f>IF(I:I="国家开发银行","国开",IF(I:I="中国进出口银行","口行",IF(I:I="中国农业发展银行","农发","国债")))&amp;IF(G:G&lt;1,"0",G3586)</f>
        <v>国开1</v>
      </c>
    </row>
    <row r="3587" spans="1:21" ht="15.95" hidden="1" customHeight="1" x14ac:dyDescent="0.25">
      <c r="A3587" s="123" t="s">
        <v>6971</v>
      </c>
      <c r="B3587" s="35" t="s">
        <v>7516</v>
      </c>
      <c r="C3587" s="35" t="s">
        <v>7517</v>
      </c>
      <c r="D3587" s="39">
        <v>44292</v>
      </c>
      <c r="E3587" s="39">
        <v>44294</v>
      </c>
      <c r="F3587" s="40">
        <v>70</v>
      </c>
      <c r="G3587" s="30">
        <v>3</v>
      </c>
      <c r="H3587" s="29" t="s">
        <v>12</v>
      </c>
      <c r="I3587" s="29" t="s">
        <v>15</v>
      </c>
      <c r="J3587" s="30">
        <v>3.0747</v>
      </c>
      <c r="K3587" s="30">
        <v>5.59</v>
      </c>
      <c r="L3587" s="30">
        <v>0</v>
      </c>
      <c r="M3587" s="30">
        <v>1.34</v>
      </c>
      <c r="N3587" s="84">
        <f>[1]!b_anal_modidura_cnbd(A3587,D3587-4,1)</f>
        <v>2.6017999999999999</v>
      </c>
      <c r="O3587" s="85">
        <f>[1]!b_anal_yield_cnbd(A3587,D3587-4,1)</f>
        <v>3.145</v>
      </c>
      <c r="P3587" s="86">
        <f>IF(U:U="国开1",0.09/N3587+J3587,IF(U:U="国开3",0.14/N3587+J3587,IF(U:U="国开5",0.24/N3587+J3587,IF(U:U="国开7",0.24/N3587+J3587,IF(U:U="国开10",0.29/N3587+J3587,IF(U:U="口行1",0.08/N3587+J3587,IF(U:U="口行2",0.08/N3587+J3587,IF(U:U="口行3",0.08/N3587+J3587,IF(U:U="口行5",0.13/N3587+J3587,IF(U:U="口行7",0.13/N3587+J3587,IF(U:U="口行10",0.18/N3587+J3587,IF(U:U="农发1",0.09/N3587+J3587,IF(U:U="农发2",0.09/N3587+J3587,IF(U:U="农发3",0.09/N3587+J3587,IF(U:U="农发5",0.14/N3587+J3587,IF(U:U="农发7",0.19/N3587+J3587,IF(U:U="农发10",0.19/N3587+J3587,IF(U:U="农发20",0.24/N3587+J3587,IF(U:U="国债1",0.05/N3587+J3587,IF(U:U="国债2",0.05/N3587+J3587,IF(U:U="国债3",0.05/N3587+J3587,IF(U:U="国开0",0,IF(U:U="农发0",0,IF(U:U="国债0",0,IF(U:U="口行0",0,0.1/N3587+J3587)))))))))))))))))))))))))</f>
        <v>3.1285089015297101</v>
      </c>
      <c r="Q3587" s="87">
        <v>3.1549999999999998</v>
      </c>
      <c r="R3587" s="88">
        <f t="shared" si="272"/>
        <v>-1.6491098470289955</v>
      </c>
      <c r="S3587" s="88">
        <f t="shared" si="273"/>
        <v>-2.6491098470289742</v>
      </c>
      <c r="U3587" s="1" t="str">
        <f>IF(I:I="国家开发银行","国开",IF(I:I="中国进出口银行","口行",IF(I:I="中国农业发展银行","农发","国债")))&amp;IF(G:G&lt;1,"0",G3587)</f>
        <v>国开3</v>
      </c>
    </row>
    <row r="3588" spans="1:21" ht="15.95" hidden="1" customHeight="1" x14ac:dyDescent="0.25">
      <c r="A3588" s="123" t="s">
        <v>7270</v>
      </c>
      <c r="B3588" s="35" t="s">
        <v>7518</v>
      </c>
      <c r="C3588" s="35" t="s">
        <v>7519</v>
      </c>
      <c r="D3588" s="39">
        <v>44292</v>
      </c>
      <c r="E3588" s="39">
        <v>44294</v>
      </c>
      <c r="F3588" s="40">
        <v>100</v>
      </c>
      <c r="G3588" s="30">
        <v>5</v>
      </c>
      <c r="H3588" s="29" t="s">
        <v>12</v>
      </c>
      <c r="I3588" s="29" t="s">
        <v>15</v>
      </c>
      <c r="J3588" s="30">
        <v>3.3090999999999999</v>
      </c>
      <c r="K3588" s="30">
        <v>4.9400000000000004</v>
      </c>
      <c r="L3588" s="30">
        <v>0</v>
      </c>
      <c r="M3588" s="30">
        <v>3.13</v>
      </c>
      <c r="N3588" s="84">
        <f>[1]!b_anal_modidura_cnbd(A3588,D3588-4,1)</f>
        <v>4.4584000000000001</v>
      </c>
      <c r="O3588" s="85">
        <f>[1]!b_anal_yield_cnbd(A3588,D3588-4,1)</f>
        <v>3.355</v>
      </c>
      <c r="P3588" s="86">
        <f>IF(U:U="国开1",0.09/N3588+J3588,IF(U:U="国开3",0.14/N3588+J3588,IF(U:U="国开5",0.24/N3588+J3588,IF(U:U="国开7",0.24/N3588+J3588,IF(U:U="国开10",0.29/N3588+J3588,IF(U:U="口行1",0.08/N3588+J3588,IF(U:U="口行2",0.08/N3588+J3588,IF(U:U="口行3",0.08/N3588+J3588,IF(U:U="口行5",0.13/N3588+J3588,IF(U:U="口行7",0.13/N3588+J3588,IF(U:U="口行10",0.18/N3588+J3588,IF(U:U="农发1",0.09/N3588+J3588,IF(U:U="农发2",0.09/N3588+J3588,IF(U:U="农发3",0.09/N3588+J3588,IF(U:U="农发5",0.14/N3588+J3588,IF(U:U="农发7",0.19/N3588+J3588,IF(U:U="农发10",0.19/N3588+J3588,IF(U:U="农发20",0.24/N3588+J3588,IF(U:U="国债1",0.05/N3588+J3588,IF(U:U="国债2",0.05/N3588+J3588,IF(U:U="国债3",0.05/N3588+J3588,IF(U:U="国开0",0,IF(U:U="农发0",0,IF(U:U="国债0",0,IF(U:U="口行0",0,0.1/N3588+J3588)))))))))))))))))))))))))</f>
        <v>3.3629309707518393</v>
      </c>
      <c r="Q3588" s="87">
        <v>3.3650000000000002</v>
      </c>
      <c r="R3588" s="88">
        <f t="shared" si="272"/>
        <v>0.79309707518393502</v>
      </c>
      <c r="S3588" s="88">
        <f t="shared" si="273"/>
        <v>-0.20690292481608807</v>
      </c>
      <c r="U3588" s="1" t="str">
        <f>IF(I:I="国家开发银行","国开",IF(I:I="中国进出口银行","口行",IF(I:I="中国农业发展银行","农发","国债")))&amp;IF(G:G&lt;1,"0",G3588)</f>
        <v>国开5</v>
      </c>
    </row>
    <row r="3589" spans="1:21" ht="15.95" hidden="1" customHeight="1" x14ac:dyDescent="0.25">
      <c r="A3589" s="123" t="s">
        <v>6975</v>
      </c>
      <c r="B3589" s="35" t="s">
        <v>7520</v>
      </c>
      <c r="C3589" s="35" t="s">
        <v>7521</v>
      </c>
      <c r="D3589" s="39">
        <v>44292</v>
      </c>
      <c r="E3589" s="39">
        <v>44294</v>
      </c>
      <c r="F3589" s="40">
        <v>30</v>
      </c>
      <c r="G3589" s="30">
        <v>7</v>
      </c>
      <c r="H3589" s="29" t="s">
        <v>12</v>
      </c>
      <c r="I3589" s="29" t="s">
        <v>15</v>
      </c>
      <c r="J3589" s="30">
        <v>3.4889999999999999</v>
      </c>
      <c r="K3589" s="30">
        <v>7.18</v>
      </c>
      <c r="L3589" s="30">
        <v>0</v>
      </c>
      <c r="M3589" s="30">
        <v>4.18</v>
      </c>
      <c r="N3589" s="84">
        <f>[1]!b_anal_modidura_cnbd(A3589,D3589-4,1)</f>
        <v>5.9048999999999996</v>
      </c>
      <c r="O3589" s="85">
        <f>[1]!b_anal_yield_cnbd(A3589,D3589-4,1)</f>
        <v>3.5249000000000001</v>
      </c>
      <c r="P3589" s="86">
        <f>IF(U:U="国开1",0.09/N3589+J3589,IF(U:U="国开3",0.14/N3589+J3589,IF(U:U="国开5",0.24/N3589+J3589,IF(U:U="国开7",0.24/N3589+J3589,IF(U:U="国开10",0.29/N3589+J3589,IF(U:U="口行1",0.08/N3589+J3589,IF(U:U="口行2",0.08/N3589+J3589,IF(U:U="口行3",0.08/N3589+J3589,IF(U:U="口行5",0.13/N3589+J3589,IF(U:U="口行7",0.13/N3589+J3589,IF(U:U="口行10",0.18/N3589+J3589,IF(U:U="农发1",0.09/N3589+J3589,IF(U:U="农发2",0.09/N3589+J3589,IF(U:U="农发3",0.09/N3589+J3589,IF(U:U="农发5",0.14/N3589+J3589,IF(U:U="农发7",0.19/N3589+J3589,IF(U:U="农发10",0.19/N3589+J3589,IF(U:U="农发20",0.24/N3589+J3589,IF(U:U="国债1",0.05/N3589+J3589,IF(U:U="国债2",0.05/N3589+J3589,IF(U:U="国债3",0.05/N3589+J3589,IF(U:U="国开0",0,IF(U:U="农发0",0,IF(U:U="国债0",0,IF(U:U="口行0",0,0.1/N3589+J3589)))))))))))))))))))))))))</f>
        <v>3.5296442107402326</v>
      </c>
      <c r="Q3589" s="87">
        <v>3.53</v>
      </c>
      <c r="R3589" s="88">
        <f t="shared" si="272"/>
        <v>0.47442107402324574</v>
      </c>
      <c r="S3589" s="88">
        <f t="shared" si="273"/>
        <v>-3.5578925976720299E-2</v>
      </c>
      <c r="U3589" s="1" t="str">
        <f>IF(I:I="国家开发银行","国开",IF(I:I="中国进出口银行","口行",IF(I:I="中国农业发展银行","农发","国债")))&amp;IF(G:G&lt;1,"0",G3589)</f>
        <v>国开7</v>
      </c>
    </row>
    <row r="3590" spans="1:21" ht="15.95" hidden="1" customHeight="1" x14ac:dyDescent="0.25">
      <c r="A3590" s="123" t="s">
        <v>7290</v>
      </c>
      <c r="B3590" s="35" t="s">
        <v>7522</v>
      </c>
      <c r="C3590" s="35" t="s">
        <v>7523</v>
      </c>
      <c r="D3590" s="39">
        <v>44292</v>
      </c>
      <c r="E3590" s="39">
        <v>44294</v>
      </c>
      <c r="F3590" s="40">
        <v>30</v>
      </c>
      <c r="G3590" s="30">
        <v>2</v>
      </c>
      <c r="H3590" s="29" t="s">
        <v>12</v>
      </c>
      <c r="I3590" s="29" t="s">
        <v>41</v>
      </c>
      <c r="J3590" s="30">
        <v>2.9998999999999998</v>
      </c>
      <c r="K3590" s="30">
        <v>5.39</v>
      </c>
      <c r="L3590" s="30">
        <v>0</v>
      </c>
      <c r="M3590" s="30">
        <v>5.04</v>
      </c>
      <c r="N3590" s="84">
        <f>[1]!b_anal_modidura_cnbd(A3590,D3590-4,1)</f>
        <v>1.8347</v>
      </c>
      <c r="O3590" s="85">
        <f>[1]!b_anal_yield_cnbd(A3590,D3590-4,1)</f>
        <v>3.0676000000000001</v>
      </c>
      <c r="P3590" s="86">
        <f>IF(U:U="国开1",0.09/N3590+J3590,IF(U:U="国开3",0.14/N3590+J3590,IF(U:U="国开5",0.24/N3590+J3590,IF(U:U="国开7",0.24/N3590+J3590,IF(U:U="国开10",0.29/N3590+J3590,IF(U:U="口行1",0.08/N3590+J3590,IF(U:U="口行2",0.08/N3590+J3590,IF(U:U="口行3",0.08/N3590+J3590,IF(U:U="口行5",0.13/N3590+J3590,IF(U:U="口行7",0.13/N3590+J3590,IF(U:U="口行10",0.18/N3590+J3590,IF(U:U="农发1",0.09/N3590+J3590,IF(U:U="农发2",0.09/N3590+J3590,IF(U:U="农发3",0.09/N3590+J3590,IF(U:U="农发5",0.14/N3590+J3590,IF(U:U="农发7",0.19/N3590+J3590,IF(U:U="农发10",0.19/N3590+J3590,IF(U:U="农发20",0.24/N3590+J3590,IF(U:U="国债1",0.05/N3590+J3590,IF(U:U="国债2",0.05/N3590+J3590,IF(U:U="国债3",0.05/N3590+J3590,IF(U:U="国开0",0,IF(U:U="农发0",0,IF(U:U="国债0",0,IF(U:U="口行0",0,0.1/N3590+J3590)))))))))))))))))))))))))</f>
        <v>3.0489543413092055</v>
      </c>
      <c r="Q3590" s="87">
        <v>3.08</v>
      </c>
      <c r="R3590" s="88">
        <f t="shared" si="272"/>
        <v>-1.8645658690794598</v>
      </c>
      <c r="S3590" s="88">
        <f t="shared" si="273"/>
        <v>-3.1045658690794564</v>
      </c>
      <c r="U3590" s="1" t="str">
        <f>IF(I:I="国家开发银行","国开",IF(I:I="中国进出口银行","口行",IF(I:I="中国农业发展银行","农发","国债")))&amp;IF(G:G&lt;1,"0",G3590)</f>
        <v>农发2</v>
      </c>
    </row>
    <row r="3591" spans="1:21" ht="15.95" hidden="1" customHeight="1" x14ac:dyDescent="0.25">
      <c r="A3591" s="123" t="s">
        <v>7167</v>
      </c>
      <c r="B3591" s="35" t="s">
        <v>7524</v>
      </c>
      <c r="C3591" s="35" t="s">
        <v>7525</v>
      </c>
      <c r="D3591" s="39">
        <v>44292</v>
      </c>
      <c r="E3591" s="39">
        <v>44294</v>
      </c>
      <c r="F3591" s="40">
        <v>30</v>
      </c>
      <c r="G3591" s="30">
        <v>7</v>
      </c>
      <c r="H3591" s="29" t="s">
        <v>12</v>
      </c>
      <c r="I3591" s="29" t="s">
        <v>41</v>
      </c>
      <c r="J3591" s="30">
        <v>3.4921000000000002</v>
      </c>
      <c r="K3591" s="30">
        <v>4.08</v>
      </c>
      <c r="L3591" s="30">
        <v>0</v>
      </c>
      <c r="M3591" s="30">
        <v>3.5</v>
      </c>
      <c r="N3591" s="84">
        <f>[1]!b_anal_modidura_cnbd(A3591,D3591-4,1)</f>
        <v>5.9649000000000001</v>
      </c>
      <c r="O3591" s="85">
        <f>[1]!b_anal_yield_cnbd(A3591,D3591-4,1)</f>
        <v>3.5204</v>
      </c>
      <c r="P3591" s="86">
        <f>IF(U:U="国开1",0.09/N3591+J3591,IF(U:U="国开3",0.14/N3591+J3591,IF(U:U="国开5",0.24/N3591+J3591,IF(U:U="国开7",0.24/N3591+J3591,IF(U:U="国开10",0.29/N3591+J3591,IF(U:U="口行1",0.08/N3591+J3591,IF(U:U="口行2",0.08/N3591+J3591,IF(U:U="口行3",0.08/N3591+J3591,IF(U:U="口行5",0.13/N3591+J3591,IF(U:U="口行7",0.13/N3591+J3591,IF(U:U="口行10",0.18/N3591+J3591,IF(U:U="农发1",0.09/N3591+J3591,IF(U:U="农发2",0.09/N3591+J3591,IF(U:U="农发3",0.09/N3591+J3591,IF(U:U="农发5",0.14/N3591+J3591,IF(U:U="农发7",0.19/N3591+J3591,IF(U:U="农发10",0.19/N3591+J3591,IF(U:U="农发20",0.24/N3591+J3591,IF(U:U="国债1",0.05/N3591+J3591,IF(U:U="国债2",0.05/N3591+J3591,IF(U:U="国债3",0.05/N3591+J3591,IF(U:U="国开0",0,IF(U:U="农发0",0,IF(U:U="国债0",0,IF(U:U="口行0",0,0.1/N3591+J3591)))))))))))))))))))))))))</f>
        <v>3.5239530067561904</v>
      </c>
      <c r="Q3591" s="87">
        <v>3.5127000000000002</v>
      </c>
      <c r="R3591" s="88">
        <f t="shared" si="272"/>
        <v>0.35530067561904133</v>
      </c>
      <c r="S3591" s="88">
        <f t="shared" si="273"/>
        <v>1.1253006756190231</v>
      </c>
      <c r="U3591" s="1" t="str">
        <f>IF(I:I="国家开发银行","国开",IF(I:I="中国进出口银行","口行",IF(I:I="中国农业发展银行","农发","国债")))&amp;IF(G:G&lt;1,"0",G3591)</f>
        <v>农发7</v>
      </c>
    </row>
    <row r="3592" spans="1:21" ht="15.95" hidden="1" customHeight="1" x14ac:dyDescent="0.25">
      <c r="A3592" s="123" t="s">
        <v>7526</v>
      </c>
      <c r="B3592" s="35" t="s">
        <v>7526</v>
      </c>
      <c r="C3592" s="35" t="s">
        <v>7527</v>
      </c>
      <c r="D3592" s="39">
        <v>44293</v>
      </c>
      <c r="E3592" s="39">
        <v>44294</v>
      </c>
      <c r="F3592" s="40">
        <v>570</v>
      </c>
      <c r="G3592" s="30">
        <v>3</v>
      </c>
      <c r="H3592" s="29" t="s">
        <v>12</v>
      </c>
      <c r="I3592" s="29" t="s">
        <v>31</v>
      </c>
      <c r="J3592" s="30">
        <v>2.8351000000000002</v>
      </c>
      <c r="K3592" s="30">
        <v>3.07</v>
      </c>
      <c r="L3592" s="30">
        <v>2.86</v>
      </c>
      <c r="M3592" s="30">
        <v>1.17</v>
      </c>
      <c r="N3592" s="84">
        <v>2.8357000000000001</v>
      </c>
      <c r="O3592" s="85">
        <v>2.8824999999999998</v>
      </c>
      <c r="P3592" s="86">
        <v>2.8740999999999999</v>
      </c>
      <c r="Q3592" s="87">
        <v>2.86</v>
      </c>
      <c r="R3592" s="88">
        <f t="shared" ref="R3592:R3595" si="274">(P3592-O3592)*100</f>
        <v>-0.83999999999999631</v>
      </c>
      <c r="S3592" s="88">
        <f t="shared" ref="S3592:S3594" si="275">(P3592-Q3592)*100</f>
        <v>1.4100000000000001</v>
      </c>
      <c r="U3592" s="1" t="str">
        <f>IF(I:I="国家开发银行","国开",IF(I:I="中国进出口银行","口行",IF(I:I="中国农业发展银行","农发","国债")))&amp;IF(G:G&lt;1,"0",G3592)</f>
        <v>国债3</v>
      </c>
    </row>
    <row r="3593" spans="1:21" ht="15.95" hidden="1" customHeight="1" x14ac:dyDescent="0.25">
      <c r="A3593" s="123" t="s">
        <v>6878</v>
      </c>
      <c r="B3593" s="35" t="s">
        <v>7528</v>
      </c>
      <c r="C3593" s="35" t="s">
        <v>7529</v>
      </c>
      <c r="D3593" s="39">
        <v>44293</v>
      </c>
      <c r="E3593" s="39">
        <v>44294</v>
      </c>
      <c r="F3593" s="40">
        <v>580</v>
      </c>
      <c r="G3593" s="30">
        <v>7</v>
      </c>
      <c r="H3593" s="29" t="s">
        <v>12</v>
      </c>
      <c r="I3593" s="29" t="s">
        <v>31</v>
      </c>
      <c r="J3593" s="30">
        <v>3.1539000000000001</v>
      </c>
      <c r="K3593" s="30">
        <v>3.84</v>
      </c>
      <c r="L3593" s="30">
        <v>3.1905000000000001</v>
      </c>
      <c r="M3593" s="30">
        <v>5.36</v>
      </c>
      <c r="N3593" s="84">
        <f>[1]!b_anal_modidura_cnbd(A3593,D3593-1,1)</f>
        <v>5.843</v>
      </c>
      <c r="O3593" s="85">
        <f>[1]!b_anal_yield_cnbd(A3593,D3593-1,1)</f>
        <v>3.1924999999999999</v>
      </c>
      <c r="P3593" s="86">
        <v>3.2040000000000002</v>
      </c>
      <c r="Q3593" s="87">
        <v>3.1974999999999998</v>
      </c>
      <c r="R3593" s="88">
        <f t="shared" si="274"/>
        <v>1.1500000000000288</v>
      </c>
      <c r="S3593" s="88">
        <f t="shared" si="275"/>
        <v>0.65000000000003944</v>
      </c>
      <c r="U3593" s="1" t="str">
        <f>IF(I:I="国家开发银行","国开",IF(I:I="中国进出口银行","口行",IF(I:I="中国农业发展银行","农发","国债")))&amp;IF(G:G&lt;1,"0",G3593)</f>
        <v>国债7</v>
      </c>
    </row>
    <row r="3594" spans="1:21" ht="15.95" hidden="1" customHeight="1" x14ac:dyDescent="0.25">
      <c r="A3594" s="123" t="s">
        <v>7175</v>
      </c>
      <c r="B3594" s="35" t="s">
        <v>7530</v>
      </c>
      <c r="C3594" s="35" t="s">
        <v>7531</v>
      </c>
      <c r="D3594" s="39">
        <v>44293</v>
      </c>
      <c r="E3594" s="39">
        <v>44295</v>
      </c>
      <c r="F3594" s="40">
        <v>30</v>
      </c>
      <c r="G3594" s="30">
        <v>1</v>
      </c>
      <c r="H3594" s="29" t="s">
        <v>266</v>
      </c>
      <c r="I3594" s="29" t="s">
        <v>41</v>
      </c>
      <c r="J3594" s="30">
        <v>2.4881000000000002</v>
      </c>
      <c r="K3594" s="30">
        <v>6.9</v>
      </c>
      <c r="L3594" s="30">
        <v>0</v>
      </c>
      <c r="M3594" s="30">
        <v>1.29</v>
      </c>
      <c r="N3594" s="84">
        <f>[1]!b_anal_modidura_cnbd(A3594,D3594-1,1)</f>
        <v>0.82279999999999998</v>
      </c>
      <c r="O3594" s="85">
        <f>[1]!b_anal_yield_cnbd(A3594,D3594-1,1)</f>
        <v>2.6499000000000001</v>
      </c>
      <c r="P3594" s="86">
        <f>IF(U:U="国开1",0.09/N3594+J3594,IF(U:U="国开3",0.14/N3594+J3594,IF(U:U="国开5",0.24/N3594+J3594,IF(U:U="国开7",0.24/N3594+J3594,IF(U:U="国开10",0.29/N3594+J3594,IF(U:U="口行1",0.08/N3594+J3594,IF(U:U="口行2",0.08/N3594+J3594,IF(U:U="口行3",0.08/N3594+J3594,IF(U:U="口行5",0.13/N3594+J3594,IF(U:U="口行7",0.13/N3594+J3594,IF(U:U="口行10",0.18/N3594+J3594,IF(U:U="农发1",0.09/N3594+J3594,IF(U:U="农发2",0.09/N3594+J3594,IF(U:U="农发3",0.09/N3594+J3594,IF(U:U="农发5",0.14/N3594+J3594,IF(U:U="农发7",0.19/N3594+J3594,IF(U:U="农发10",0.19/N3594+J3594,IF(U:U="农发20",0.24/N3594+J3594,IF(U:U="国债1",0.05/N3594+J3594,IF(U:U="国债2",0.05/N3594+J3594,IF(U:U="国债3",0.05/N3594+J3594,IF(U:U="国开0",0,IF(U:U="农发0",0,IF(U:U="国债0",0,IF(U:U="口行0",0,0.1/N3594+J3594)))))))))))))))))))))))))</f>
        <v>2.5974825960136121</v>
      </c>
      <c r="Q3594" s="87">
        <v>2.665</v>
      </c>
      <c r="R3594" s="88">
        <f t="shared" si="274"/>
        <v>-5.2417403986388056</v>
      </c>
      <c r="S3594" s="88">
        <f t="shared" si="275"/>
        <v>-6.7517403986387947</v>
      </c>
      <c r="U3594" s="1" t="str">
        <f>IF(I:I="国家开发银行","国开",IF(I:I="中国进出口银行","口行",IF(I:I="中国农业发展银行","农发","国债")))&amp;IF(G:G&lt;1,"0",G3594)</f>
        <v>农发1</v>
      </c>
    </row>
    <row r="3595" spans="1:21" ht="15.95" hidden="1" customHeight="1" x14ac:dyDescent="0.25">
      <c r="A3595" s="123" t="s">
        <v>6657</v>
      </c>
      <c r="B3595" s="35" t="s">
        <v>7532</v>
      </c>
      <c r="C3595" s="35" t="s">
        <v>7533</v>
      </c>
      <c r="D3595" s="39">
        <v>44293</v>
      </c>
      <c r="E3595" s="39">
        <v>44295</v>
      </c>
      <c r="F3595" s="40">
        <v>80</v>
      </c>
      <c r="G3595" s="30">
        <v>10</v>
      </c>
      <c r="H3595" s="29" t="s">
        <v>12</v>
      </c>
      <c r="I3595" s="29" t="s">
        <v>41</v>
      </c>
      <c r="J3595" s="30">
        <v>3.6061000000000001</v>
      </c>
      <c r="K3595" s="30">
        <v>3.94</v>
      </c>
      <c r="L3595" s="30">
        <v>0</v>
      </c>
      <c r="M3595" s="30">
        <v>1.29</v>
      </c>
      <c r="N3595" s="84">
        <f>[1]!b_anal_modidura_cnbd(A3595,D3595-1,1)</f>
        <v>7.7907999999999999</v>
      </c>
      <c r="O3595" s="85">
        <f>[1]!b_anal_yield_cnbd(A3595,D3595-1,1)</f>
        <v>3.6375000000000002</v>
      </c>
      <c r="P3595" s="86">
        <f>IF(U:U="国开1",0.09/N3595+J3595,IF(U:U="国开3",0.14/N3595+J3595,IF(U:U="国开5",0.24/N3595+J3595,IF(U:U="国开7",0.24/N3595+J3595,IF(U:U="国开10",0.29/N3595+J3595,IF(U:U="口行1",0.08/N3595+J3595,IF(U:U="口行2",0.08/N3595+J3595,IF(U:U="口行3",0.08/N3595+J3595,IF(U:U="口行5",0.13/N3595+J3595,IF(U:U="口行7",0.13/N3595+J3595,IF(U:U="口行10",0.18/N3595+J3595,IF(U:U="农发1",0.09/N3595+J3595,IF(U:U="农发2",0.09/N3595+J3595,IF(U:U="农发3",0.09/N3595+J3595,IF(U:U="农发5",0.14/N3595+J3595,IF(U:U="农发7",0.19/N3595+J3595,IF(U:U="农发10",0.19/N3595+J3595,IF(U:U="农发20",0.24/N3595+J3595,IF(U:U="国债1",0.05/N3595+J3595,IF(U:U="国债2",0.05/N3595+J3595,IF(U:U="国债3",0.05/N3595+J3595,IF(U:U="国开0",0,IF(U:U="农发0",0,IF(U:U="国债0",0,IF(U:U="口行0",0,0.1/N3595+J3595)))))))))))))))))))))))))</f>
        <v>3.6304877393849155</v>
      </c>
      <c r="Q3595" s="87">
        <v>3.6425000000000001</v>
      </c>
      <c r="R3595" s="88">
        <f t="shared" si="274"/>
        <v>-0.70122606150846423</v>
      </c>
      <c r="S3595" s="88">
        <f>(P3595-Q3595)*100</f>
        <v>-1.2012260615084536</v>
      </c>
      <c r="U3595" s="1" t="str">
        <f>IF(I:I="国家开发银行","国开",IF(I:I="中国进出口银行","口行",IF(I:I="中国农业发展银行","农发","国债")))&amp;IF(G:G&lt;1,"0",G3595)</f>
        <v>农发10</v>
      </c>
    </row>
    <row r="3596" spans="1:21" ht="15.95" hidden="1" customHeight="1" x14ac:dyDescent="0.25">
      <c r="A3596" s="123" t="s">
        <v>7534</v>
      </c>
      <c r="B3596" s="35" t="s">
        <v>7534</v>
      </c>
      <c r="C3596" s="35" t="s">
        <v>7535</v>
      </c>
      <c r="D3596" s="39">
        <v>44294</v>
      </c>
      <c r="E3596" s="39">
        <v>44298</v>
      </c>
      <c r="F3596" s="40">
        <v>40</v>
      </c>
      <c r="G3596" s="30">
        <v>0.25</v>
      </c>
      <c r="H3596" s="29" t="s">
        <v>30</v>
      </c>
      <c r="I3596" s="29" t="s">
        <v>22</v>
      </c>
      <c r="J3596" s="30">
        <v>1.9386000000000001</v>
      </c>
      <c r="K3596" s="30">
        <v>4.26</v>
      </c>
      <c r="L3596" s="30">
        <v>0</v>
      </c>
      <c r="M3596" s="30">
        <v>3.42</v>
      </c>
      <c r="N3596" s="84">
        <v>0.2356</v>
      </c>
      <c r="O3596" s="85">
        <v>2.0198999999999998</v>
      </c>
      <c r="P3596" s="86">
        <v>2.0600999999999998</v>
      </c>
      <c r="Q3596" s="87">
        <v>2.02</v>
      </c>
      <c r="R3596" s="88">
        <f t="shared" ref="R3596:R3602" si="276">(P3596-O3596)*100</f>
        <v>4.0200000000000014</v>
      </c>
      <c r="S3596" s="88">
        <f t="shared" ref="S3596:S3602" si="277">(P3596-Q3596)*100</f>
        <v>4.0099999999999802</v>
      </c>
      <c r="U3596" s="1" t="str">
        <f>IF(I:I="国家开发银行","国开",IF(I:I="中国进出口银行","口行",IF(I:I="中国农业发展银行","农发","国债")))&amp;IF(G:G&lt;1,"0",G3596)</f>
        <v>口行0</v>
      </c>
    </row>
    <row r="3597" spans="1:21" ht="15.95" hidden="1" customHeight="1" x14ac:dyDescent="0.25">
      <c r="A3597" s="123" t="s">
        <v>7491</v>
      </c>
      <c r="B3597" s="35" t="s">
        <v>7536</v>
      </c>
      <c r="C3597" s="35" t="s">
        <v>7537</v>
      </c>
      <c r="D3597" s="39">
        <v>44294</v>
      </c>
      <c r="E3597" s="39">
        <v>44295</v>
      </c>
      <c r="F3597" s="40">
        <v>50</v>
      </c>
      <c r="G3597" s="30">
        <v>3</v>
      </c>
      <c r="H3597" s="29" t="s">
        <v>12</v>
      </c>
      <c r="I3597" s="29" t="s">
        <v>22</v>
      </c>
      <c r="J3597" s="30">
        <v>3.1753999999999998</v>
      </c>
      <c r="K3597" s="30">
        <v>3.83</v>
      </c>
      <c r="L3597" s="30">
        <v>0</v>
      </c>
      <c r="M3597" s="30">
        <v>16.89</v>
      </c>
      <c r="N3597" s="84">
        <f>[1]!b_anal_modidura_cnbd(A3597,D3597-1,1)</f>
        <v>2.8052999999999999</v>
      </c>
      <c r="O3597" s="85">
        <f>[1]!b_anal_yield_cnbd(A3597,D3597-1,1)</f>
        <v>3.2256999999999998</v>
      </c>
      <c r="P3597" s="86">
        <f>IF(U:U="国开1",0.09/N3597+J3597,IF(U:U="国开3",0.14/N3597+J3597,IF(U:U="国开5",0.24/N3597+J3597,IF(U:U="国开7",0.24/N3597+J3597,IF(U:U="国开10",0.29/N3597+J3597,IF(U:U="口行1",0.08/N3597+J3597,IF(U:U="口行2",0.08/N3597+J3597,IF(U:U="口行3",0.08/N3597+J3597,IF(U:U="口行5",0.13/N3597+J3597,IF(U:U="口行7",0.13/N3597+J3597,IF(U:U="口行10",0.18/N3597+J3597,IF(U:U="农发1",0.09/N3597+J3597,IF(U:U="农发2",0.09/N3597+J3597,IF(U:U="农发3",0.09/N3597+J3597,IF(U:U="农发5",0.14/N3597+J3597,IF(U:U="农发7",0.19/N3597+J3597,IF(U:U="农发10",0.19/N3597+J3597,IF(U:U="农发20",0.24/N3597+J3597,IF(U:U="国债1",0.05/N3597+J3597,IF(U:U="国债2",0.05/N3597+J3597,IF(U:U="国债3",0.05/N3597+J3597,IF(U:U="国开0",0,IF(U:U="农发0",0,IF(U:U="国债0",0,IF(U:U="口行0",0,0.1/N3597+J3597)))))))))))))))))))))))))</f>
        <v>3.2039174491141766</v>
      </c>
      <c r="Q3597" s="87">
        <v>3.2</v>
      </c>
      <c r="R3597" s="88">
        <f t="shared" si="276"/>
        <v>-2.1782550885823149</v>
      </c>
      <c r="S3597" s="88">
        <f t="shared" si="277"/>
        <v>0.39174491141764634</v>
      </c>
      <c r="U3597" s="1" t="str">
        <f>IF(I:I="国家开发银行","国开",IF(I:I="中国进出口银行","口行",IF(I:I="中国农业发展银行","农发","国债")))&amp;IF(G:G&lt;1,"0",G3597)</f>
        <v>口行3</v>
      </c>
    </row>
    <row r="3598" spans="1:21" ht="15.95" hidden="1" customHeight="1" x14ac:dyDescent="0.25">
      <c r="A3598" s="123" t="s">
        <v>6661</v>
      </c>
      <c r="B3598" s="35" t="s">
        <v>7538</v>
      </c>
      <c r="C3598" s="35" t="s">
        <v>7539</v>
      </c>
      <c r="D3598" s="39">
        <v>44294</v>
      </c>
      <c r="E3598" s="39">
        <v>44295</v>
      </c>
      <c r="F3598" s="40">
        <v>60</v>
      </c>
      <c r="G3598" s="30">
        <v>5</v>
      </c>
      <c r="H3598" s="29" t="s">
        <v>12</v>
      </c>
      <c r="I3598" s="29" t="s">
        <v>22</v>
      </c>
      <c r="J3598" s="30">
        <v>3.3468</v>
      </c>
      <c r="K3598" s="30">
        <v>4.05</v>
      </c>
      <c r="L3598" s="30">
        <v>0</v>
      </c>
      <c r="M3598" s="30">
        <v>1</v>
      </c>
      <c r="N3598" s="84">
        <f>[1]!b_anal_modidura_cnbd(A3598,D3598-1,1)</f>
        <v>4.0857000000000001</v>
      </c>
      <c r="O3598" s="85">
        <f>[1]!b_anal_yield_cnbd(A3598,D3598-1,1)</f>
        <v>3.4</v>
      </c>
      <c r="P3598" s="86">
        <f>IF(U:U="国开1",0.09/N3598+J3598,IF(U:U="国开3",0.14/N3598+J3598,IF(U:U="国开5",0.24/N3598+J3598,IF(U:U="国开7",0.24/N3598+J3598,IF(U:U="国开10",0.29/N3598+J3598,IF(U:U="口行1",0.08/N3598+J3598,IF(U:U="口行2",0.08/N3598+J3598,IF(U:U="口行3",0.08/N3598+J3598,IF(U:U="口行5",0.13/N3598+J3598,IF(U:U="口行7",0.13/N3598+J3598,IF(U:U="口行10",0.18/N3598+J3598,IF(U:U="农发1",0.09/N3598+J3598,IF(U:U="农发2",0.09/N3598+J3598,IF(U:U="农发3",0.09/N3598+J3598,IF(U:U="农发5",0.14/N3598+J3598,IF(U:U="农发7",0.19/N3598+J3598,IF(U:U="农发10",0.19/N3598+J3598,IF(U:U="农发20",0.24/N3598+J3598,IF(U:U="国债1",0.05/N3598+J3598,IF(U:U="国债2",0.05/N3598+J3598,IF(U:U="国债3",0.05/N3598+J3598,IF(U:U="国开0",0,IF(U:U="农发0",0,IF(U:U="国债0",0,IF(U:U="口行0",0,0.1/N3598+J3598)))))))))))))))))))))))))</f>
        <v>3.378618293070955</v>
      </c>
      <c r="Q3598" s="87">
        <v>3.4</v>
      </c>
      <c r="R3598" s="88">
        <f t="shared" si="276"/>
        <v>-2.1381706929044952</v>
      </c>
      <c r="S3598" s="88">
        <f t="shared" si="277"/>
        <v>-2.1381706929044952</v>
      </c>
      <c r="U3598" s="1" t="str">
        <f>IF(I:I="国家开发银行","国开",IF(I:I="中国进出口银行","口行",IF(I:I="中国农业发展银行","农发","国债")))&amp;IF(G:G&lt;1,"0",G3598)</f>
        <v>口行5</v>
      </c>
    </row>
    <row r="3599" spans="1:21" ht="15.95" hidden="1" customHeight="1" x14ac:dyDescent="0.25">
      <c r="A3599" s="123" t="s">
        <v>6796</v>
      </c>
      <c r="B3599" s="35" t="s">
        <v>7540</v>
      </c>
      <c r="C3599" s="35" t="s">
        <v>7541</v>
      </c>
      <c r="D3599" s="39">
        <v>44294</v>
      </c>
      <c r="E3599" s="39">
        <v>44295</v>
      </c>
      <c r="F3599" s="40">
        <v>70</v>
      </c>
      <c r="G3599" s="30">
        <v>10</v>
      </c>
      <c r="H3599" s="29" t="s">
        <v>12</v>
      </c>
      <c r="I3599" s="29" t="s">
        <v>22</v>
      </c>
      <c r="J3599" s="30">
        <v>3.6135999999999999</v>
      </c>
      <c r="K3599" s="30">
        <v>3.32</v>
      </c>
      <c r="L3599" s="30">
        <v>0</v>
      </c>
      <c r="M3599" s="30">
        <v>1</v>
      </c>
      <c r="N3599" s="84">
        <f>[1]!b_anal_modidura_cnbd(A3599,D3599-1,1)</f>
        <v>7.8554000000000004</v>
      </c>
      <c r="O3599" s="85">
        <f>[1]!b_anal_yield_cnbd(A3599,D3599-1,1)</f>
        <v>3.6463000000000001</v>
      </c>
      <c r="P3599" s="86">
        <f>IF(U:U="国开1",0.09/N3599+J3599,IF(U:U="国开3",0.14/N3599+J3599,IF(U:U="国开5",0.24/N3599+J3599,IF(U:U="国开7",0.24/N3599+J3599,IF(U:U="国开10",0.29/N3599+J3599,IF(U:U="口行1",0.08/N3599+J3599,IF(U:U="口行2",0.08/N3599+J3599,IF(U:U="口行3",0.08/N3599+J3599,IF(U:U="口行5",0.13/N3599+J3599,IF(U:U="口行7",0.13/N3599+J3599,IF(U:U="口行10",0.18/N3599+J3599,IF(U:U="农发1",0.09/N3599+J3599,IF(U:U="农发2",0.09/N3599+J3599,IF(U:U="农发3",0.09/N3599+J3599,IF(U:U="农发5",0.14/N3599+J3599,IF(U:U="农发7",0.19/N3599+J3599,IF(U:U="农发10",0.19/N3599+J3599,IF(U:U="农发20",0.24/N3599+J3599,IF(U:U="国债1",0.05/N3599+J3599,IF(U:U="国债2",0.05/N3599+J3599,IF(U:U="国债3",0.05/N3599+J3599,IF(U:U="国开0",0,IF(U:U="农发0",0,IF(U:U="国债0",0,IF(U:U="口行0",0,0.1/N3599+J3599)))))))))))))))))))))))))</f>
        <v>3.6365141736894366</v>
      </c>
      <c r="Q3599" s="87">
        <v>3.6459999999999999</v>
      </c>
      <c r="R3599" s="88">
        <f t="shared" si="276"/>
        <v>-0.97858263105634613</v>
      </c>
      <c r="S3599" s="88">
        <f t="shared" si="277"/>
        <v>-0.94858263105632723</v>
      </c>
      <c r="U3599" s="1" t="str">
        <f>IF(I:I="国家开发银行","国开",IF(I:I="中国进出口银行","口行",IF(I:I="中国农业发展银行","农发","国债")))&amp;IF(G:G&lt;1,"0",G3599)</f>
        <v>口行10</v>
      </c>
    </row>
    <row r="3600" spans="1:21" ht="15.95" hidden="1" customHeight="1" x14ac:dyDescent="0.25">
      <c r="A3600" s="123" t="s">
        <v>7542</v>
      </c>
      <c r="B3600" s="35" t="s">
        <v>7542</v>
      </c>
      <c r="C3600" s="35" t="s">
        <v>7543</v>
      </c>
      <c r="D3600" s="39">
        <v>44294</v>
      </c>
      <c r="E3600" s="39">
        <v>44298</v>
      </c>
      <c r="F3600" s="40">
        <v>30</v>
      </c>
      <c r="G3600" s="30">
        <v>0.25</v>
      </c>
      <c r="H3600" s="29" t="s">
        <v>30</v>
      </c>
      <c r="I3600" s="29" t="s">
        <v>15</v>
      </c>
      <c r="J3600" s="30">
        <v>2.1088</v>
      </c>
      <c r="K3600" s="30">
        <v>4.93</v>
      </c>
      <c r="L3600" s="30">
        <v>0</v>
      </c>
      <c r="M3600" s="30">
        <v>2.67</v>
      </c>
      <c r="N3600" s="84">
        <v>0.2301</v>
      </c>
      <c r="O3600" s="85">
        <v>2.0871</v>
      </c>
      <c r="P3600" s="86">
        <v>2.1088</v>
      </c>
      <c r="Q3600" s="87">
        <v>2.04</v>
      </c>
      <c r="R3600" s="88">
        <f t="shared" si="276"/>
        <v>2.1700000000000053</v>
      </c>
      <c r="S3600" s="88">
        <f t="shared" si="277"/>
        <v>6.8799999999999972</v>
      </c>
      <c r="U3600" s="1" t="str">
        <f>IF(I:I="国家开发银行","国开",IF(I:I="中国进出口银行","口行",IF(I:I="中国农业发展银行","农发","国债")))&amp;IF(G:G&lt;1,"0",G3600)</f>
        <v>国开0</v>
      </c>
    </row>
    <row r="3601" spans="1:21" ht="15.95" hidden="1" customHeight="1" x14ac:dyDescent="0.25">
      <c r="A3601" s="123" t="s">
        <v>7190</v>
      </c>
      <c r="B3601" s="35" t="s">
        <v>7544</v>
      </c>
      <c r="C3601" s="35" t="s">
        <v>7545</v>
      </c>
      <c r="D3601" s="39">
        <v>44294</v>
      </c>
      <c r="E3601" s="39">
        <v>44298</v>
      </c>
      <c r="F3601" s="40">
        <v>30</v>
      </c>
      <c r="G3601" s="30">
        <v>2</v>
      </c>
      <c r="H3601" s="29" t="s">
        <v>12</v>
      </c>
      <c r="I3601" s="29" t="s">
        <v>15</v>
      </c>
      <c r="J3601" s="30">
        <v>2.8834</v>
      </c>
      <c r="K3601" s="30">
        <v>8.67</v>
      </c>
      <c r="L3601" s="30">
        <v>0</v>
      </c>
      <c r="M3601" s="30">
        <v>2.77</v>
      </c>
      <c r="N3601" s="84">
        <f>[1]!b_anal_modidura_cnbd(A3601,D3601-1,1)</f>
        <v>1.7512000000000001</v>
      </c>
      <c r="O3601" s="85">
        <f>[1]!b_anal_yield_cnbd(A3601,D3601-1,1)</f>
        <v>3</v>
      </c>
      <c r="P3601" s="86">
        <f>IF(U:U="国开1",0.09/N3601+J3601,IF(U:U="国开3",0.14/N3601+J3601,IF(U:U="国开5",0.24/N3601+J3601,IF(U:U="国开7",0.24/N3601+J3601,IF(U:U="国开10",0.29/N3601+J3601,IF(U:U="口行1",0.08/N3601+J3601,IF(U:U="口行2",0.08/N3601+J3601,IF(U:U="口行3",0.08/N3601+J3601,IF(U:U="口行5",0.13/N3601+J3601,IF(U:U="口行7",0.13/N3601+J3601,IF(U:U="口行10",0.18/N3601+J3601,IF(U:U="农发1",0.09/N3601+J3601,IF(U:U="农发2",0.09/N3601+J3601,IF(U:U="农发3",0.09/N3601+J3601,IF(U:U="农发5",0.14/N3601+J3601,IF(U:U="农发7",0.19/N3601+J3601,IF(U:U="农发10",0.19/N3601+J3601,IF(U:U="农发20",0.24/N3601+J3601,IF(U:U="国债1",0.05/N3601+J3601,IF(U:U="国债2",0.05/N3601+J3601,IF(U:U="国债3",0.05/N3601+J3601,IF(U:U="国开0",0,IF(U:U="农发0",0,IF(U:U="国债0",0,IF(U:U="口行0",0,0.1/N3601+J3601)))))))))))))))))))))))))</f>
        <v>2.9405037003197805</v>
      </c>
      <c r="Q3601" s="87">
        <v>2.99</v>
      </c>
      <c r="R3601" s="88">
        <f t="shared" si="276"/>
        <v>-5.9496299680219522</v>
      </c>
      <c r="S3601" s="88">
        <f t="shared" si="277"/>
        <v>-4.9496299680219735</v>
      </c>
      <c r="U3601" s="1" t="str">
        <f>IF(I:I="国家开发银行","国开",IF(I:I="中国进出口银行","口行",IF(I:I="中国农业发展银行","农发","国债")))&amp;IF(G:G&lt;1,"0",G3601)</f>
        <v>国开2</v>
      </c>
    </row>
    <row r="3602" spans="1:21" ht="15.95" hidden="1" customHeight="1" x14ac:dyDescent="0.25">
      <c r="A3602" s="123" t="s">
        <v>7264</v>
      </c>
      <c r="B3602" s="35" t="s">
        <v>7546</v>
      </c>
      <c r="C3602" s="35" t="s">
        <v>7547</v>
      </c>
      <c r="D3602" s="39">
        <v>44294</v>
      </c>
      <c r="E3602" s="39">
        <v>44298</v>
      </c>
      <c r="F3602" s="40">
        <v>190</v>
      </c>
      <c r="G3602" s="30">
        <v>10</v>
      </c>
      <c r="H3602" s="29" t="s">
        <v>12</v>
      </c>
      <c r="I3602" s="29" t="s">
        <v>15</v>
      </c>
      <c r="J3602" s="30">
        <v>3.5546000000000002</v>
      </c>
      <c r="K3602" s="30">
        <v>3.39</v>
      </c>
      <c r="L3602" s="30">
        <v>0</v>
      </c>
      <c r="M3602" s="30">
        <v>1.78</v>
      </c>
      <c r="N3602" s="84">
        <f>[1]!b_anal_modidura_cnbd(A3602,D3602-1,1)</f>
        <v>8.1609999999999996</v>
      </c>
      <c r="O3602" s="85">
        <f>[1]!b_anal_yield_cnbd(A3602,D3602-1,1)</f>
        <v>3.6</v>
      </c>
      <c r="P3602" s="86">
        <f>IF(U:U="国开1",0.09/N3602+J3602,IF(U:U="国开3",0.14/N3602+J3602,IF(U:U="国开5",0.24/N3602+J3602,IF(U:U="国开7",0.24/N3602+J3602,IF(U:U="国开10",0.29/N3602+J3602,IF(U:U="口行1",0.08/N3602+J3602,IF(U:U="口行2",0.08/N3602+J3602,IF(U:U="口行3",0.08/N3602+J3602,IF(U:U="口行5",0.13/N3602+J3602,IF(U:U="口行7",0.13/N3602+J3602,IF(U:U="口行10",0.18/N3602+J3602,IF(U:U="农发1",0.09/N3602+J3602,IF(U:U="农发2",0.09/N3602+J3602,IF(U:U="农发3",0.09/N3602+J3602,IF(U:U="农发5",0.14/N3602+J3602,IF(U:U="农发7",0.19/N3602+J3602,IF(U:U="农发10",0.19/N3602+J3602,IF(U:U="农发20",0.24/N3602+J3602,IF(U:U="国债1",0.05/N3602+J3602,IF(U:U="国债2",0.05/N3602+J3602,IF(U:U="国债3",0.05/N3602+J3602,IF(U:U="国开0",0,IF(U:U="农发0",0,IF(U:U="国债0",0,IF(U:U="口行0",0,0.1/N3602+J3602)))))))))))))))))))))))))</f>
        <v>3.5901348609239068</v>
      </c>
      <c r="Q3602" s="87">
        <v>3.6030000000000002</v>
      </c>
      <c r="R3602" s="88">
        <f t="shared" si="276"/>
        <v>-0.98651390760933211</v>
      </c>
      <c r="S3602" s="88">
        <f t="shared" si="277"/>
        <v>-1.2865139076093435</v>
      </c>
      <c r="U3602" s="1" t="str">
        <f>IF(I:I="国家开发银行","国开",IF(I:I="中国进出口银行","口行",IF(I:I="中国农业发展银行","农发","国债")))&amp;IF(G:G&lt;1,"0",G3602)</f>
        <v>国开10</v>
      </c>
    </row>
    <row r="3603" spans="1:21" ht="15.95" hidden="1" customHeight="1" x14ac:dyDescent="0.25">
      <c r="A3603" s="123" t="s">
        <v>7548</v>
      </c>
      <c r="B3603" s="35" t="s">
        <v>7548</v>
      </c>
      <c r="C3603" s="35" t="s">
        <v>7549</v>
      </c>
      <c r="D3603" s="39">
        <v>44295</v>
      </c>
      <c r="E3603" s="39">
        <v>44298</v>
      </c>
      <c r="F3603" s="40">
        <v>350</v>
      </c>
      <c r="G3603" s="30">
        <v>30</v>
      </c>
      <c r="H3603" s="29" t="s">
        <v>12</v>
      </c>
      <c r="I3603" s="29" t="s">
        <v>31</v>
      </c>
      <c r="J3603" s="30">
        <v>3.72</v>
      </c>
      <c r="K3603" s="30">
        <v>3.08</v>
      </c>
      <c r="L3603" s="30">
        <v>0</v>
      </c>
      <c r="M3603" s="30">
        <v>1.39</v>
      </c>
      <c r="N3603" s="84">
        <v>17.652100000000001</v>
      </c>
      <c r="O3603" s="85">
        <v>3.7313000000000001</v>
      </c>
      <c r="P3603" s="86">
        <v>3.7244999999999999</v>
      </c>
      <c r="Q3603" s="87">
        <v>3.7250000000000001</v>
      </c>
      <c r="R3603" s="88">
        <f t="shared" ref="R3603:R3606" si="278">(P3603-O3603)*100</f>
        <v>-0.68000000000001393</v>
      </c>
      <c r="S3603" s="88">
        <f t="shared" ref="S3603:S3606" si="279">(P3603-Q3603)*100</f>
        <v>-5.0000000000016698E-2</v>
      </c>
      <c r="U3603" s="1" t="str">
        <f>IF(I:I="国家开发银行","国开",IF(I:I="中国进出口银行","口行",IF(I:I="中国农业发展银行","农发","国债")))&amp;IF(G:G&lt;1,"0",G3603)</f>
        <v>国债30</v>
      </c>
    </row>
    <row r="3604" spans="1:21" ht="15.95" hidden="1" customHeight="1" x14ac:dyDescent="0.25">
      <c r="A3604" s="123" t="s">
        <v>7550</v>
      </c>
      <c r="B3604" s="35" t="s">
        <v>7550</v>
      </c>
      <c r="C3604" s="35" t="s">
        <v>7551</v>
      </c>
      <c r="D3604" s="39">
        <v>44295</v>
      </c>
      <c r="E3604" s="39">
        <v>44298</v>
      </c>
      <c r="F3604" s="40">
        <v>150</v>
      </c>
      <c r="G3604" s="30">
        <v>0.24929999999999999</v>
      </c>
      <c r="H3604" s="29" t="s">
        <v>30</v>
      </c>
      <c r="I3604" s="29" t="s">
        <v>31</v>
      </c>
      <c r="J3604" s="30">
        <v>1.9192</v>
      </c>
      <c r="K3604" s="30">
        <v>3.62</v>
      </c>
      <c r="L3604" s="30">
        <v>1.9751000000000001</v>
      </c>
      <c r="M3604" s="30">
        <v>3.82</v>
      </c>
      <c r="N3604" s="84">
        <v>0.24929999999999999</v>
      </c>
      <c r="O3604" s="85">
        <v>1.99</v>
      </c>
      <c r="P3604" s="86">
        <v>1.9751000000000001</v>
      </c>
      <c r="Q3604" s="87">
        <v>2.04</v>
      </c>
      <c r="R3604" s="88">
        <f t="shared" si="278"/>
        <v>-1.4899999999999913</v>
      </c>
      <c r="S3604" s="88">
        <f t="shared" si="279"/>
        <v>-6.4899999999999958</v>
      </c>
      <c r="U3604" s="1" t="str">
        <f>IF(I:I="国家开发银行","国开",IF(I:I="中国进出口银行","口行",IF(I:I="中国农业发展银行","农发","国债")))&amp;IF(G:G&lt;1,"0",G3604)</f>
        <v>国债0</v>
      </c>
    </row>
    <row r="3605" spans="1:21" ht="15.95" hidden="1" customHeight="1" x14ac:dyDescent="0.25">
      <c r="A3605" s="123" t="s">
        <v>7320</v>
      </c>
      <c r="B3605" s="35" t="s">
        <v>7552</v>
      </c>
      <c r="C3605" s="35" t="s">
        <v>7553</v>
      </c>
      <c r="D3605" s="39">
        <v>44295</v>
      </c>
      <c r="E3605" s="39">
        <v>44298</v>
      </c>
      <c r="F3605" s="40">
        <v>50</v>
      </c>
      <c r="G3605" s="30">
        <v>1</v>
      </c>
      <c r="H3605" s="29" t="s">
        <v>266</v>
      </c>
      <c r="I3605" s="29" t="s">
        <v>22</v>
      </c>
      <c r="J3605" s="30">
        <v>2.5169999999999999</v>
      </c>
      <c r="K3605" s="30">
        <v>4.6900000000000004</v>
      </c>
      <c r="L3605" s="30">
        <v>0</v>
      </c>
      <c r="M3605" s="30">
        <v>1.24</v>
      </c>
      <c r="N3605" s="84">
        <f>[1]!b_anal_modidura_cnbd(A3605,D3605-1,1)</f>
        <v>0.89319999999999999</v>
      </c>
      <c r="O3605" s="85">
        <f>[1]!b_anal_yield_cnbd(A3605,D3605-1,1)</f>
        <v>2.6749999999999998</v>
      </c>
      <c r="P3605" s="86">
        <f>IF(U:U="国开1",0.09/N3605+J3605,IF(U:U="国开3",0.14/N3605+J3605,IF(U:U="国开5",0.24/N3605+J3605,IF(U:U="国开7",0.24/N3605+J3605,IF(U:U="国开10",0.29/N3605+J3605,IF(U:U="口行1",0.08/N3605+J3605,IF(U:U="口行2",0.08/N3605+J3605,IF(U:U="口行3",0.08/N3605+J3605,IF(U:U="口行5",0.13/N3605+J3605,IF(U:U="口行7",0.13/N3605+J3605,IF(U:U="口行10",0.18/N3605+J3605,IF(U:U="农发1",0.09/N3605+J3605,IF(U:U="农发2",0.09/N3605+J3605,IF(U:U="农发3",0.09/N3605+J3605,IF(U:U="农发5",0.14/N3605+J3605,IF(U:U="农发7",0.19/N3605+J3605,IF(U:U="农发10",0.19/N3605+J3605,IF(U:U="农发20",0.24/N3605+J3605,IF(U:U="国债1",0.05/N3605+J3605,IF(U:U="国债2",0.05/N3605+J3605,IF(U:U="国债3",0.05/N3605+J3605,IF(U:U="国开0",0,IF(U:U="农发0",0,IF(U:U="国债0",0,IF(U:U="口行0",0,0.1/N3605+J3605)))))))))))))))))))))))))</f>
        <v>2.6065656068069862</v>
      </c>
      <c r="Q3605" s="87">
        <v>2.665</v>
      </c>
      <c r="R3605" s="88">
        <f t="shared" si="278"/>
        <v>-6.8434393193013587</v>
      </c>
      <c r="S3605" s="88">
        <f t="shared" si="279"/>
        <v>-5.8434393193013801</v>
      </c>
      <c r="U3605" s="1" t="str">
        <f>IF(I:I="国家开发银行","国开",IF(I:I="中国进出口银行","口行",IF(I:I="中国农业发展银行","农发","国债")))&amp;IF(G:G&lt;1,"0",G3605)</f>
        <v>口行1</v>
      </c>
    </row>
    <row r="3606" spans="1:21" ht="15.95" hidden="1" customHeight="1" x14ac:dyDescent="0.25">
      <c r="A3606" s="123" t="s">
        <v>7322</v>
      </c>
      <c r="B3606" s="35" t="s">
        <v>7554</v>
      </c>
      <c r="C3606" s="35" t="s">
        <v>7555</v>
      </c>
      <c r="D3606" s="39">
        <v>44295</v>
      </c>
      <c r="E3606" s="39">
        <v>44298</v>
      </c>
      <c r="F3606" s="40">
        <v>50</v>
      </c>
      <c r="G3606" s="30">
        <v>2</v>
      </c>
      <c r="H3606" s="29" t="s">
        <v>12</v>
      </c>
      <c r="I3606" s="29" t="s">
        <v>22</v>
      </c>
      <c r="J3606" s="30">
        <v>2.9510999999999998</v>
      </c>
      <c r="K3606" s="30">
        <v>4.3899999999999997</v>
      </c>
      <c r="L3606" s="30">
        <v>0</v>
      </c>
      <c r="M3606" s="30">
        <v>2.12</v>
      </c>
      <c r="N3606" s="84">
        <f>[1]!b_anal_modidura_cnbd(A3606,D3606-1,1)</f>
        <v>1.8304</v>
      </c>
      <c r="O3606" s="85">
        <f>[1]!b_anal_yield_cnbd(A3606,D3606-1,1)</f>
        <v>3.0150000000000001</v>
      </c>
      <c r="P3606" s="86">
        <f>IF(U:U="国开1",0.09/N3606+J3606,IF(U:U="国开3",0.14/N3606+J3606,IF(U:U="国开5",0.24/N3606+J3606,IF(U:U="国开7",0.24/N3606+J3606,IF(U:U="国开10",0.29/N3606+J3606,IF(U:U="口行1",0.08/N3606+J3606,IF(U:U="口行2",0.08/N3606+J3606,IF(U:U="口行3",0.08/N3606+J3606,IF(U:U="口行5",0.13/N3606+J3606,IF(U:U="口行7",0.13/N3606+J3606,IF(U:U="口行10",0.18/N3606+J3606,IF(U:U="农发1",0.09/N3606+J3606,IF(U:U="农发2",0.09/N3606+J3606,IF(U:U="农发3",0.09/N3606+J3606,IF(U:U="农发5",0.14/N3606+J3606,IF(U:U="农发7",0.19/N3606+J3606,IF(U:U="农发10",0.19/N3606+J3606,IF(U:U="农发20",0.24/N3606+J3606,IF(U:U="国债1",0.05/N3606+J3606,IF(U:U="国债2",0.05/N3606+J3606,IF(U:U="国债3",0.05/N3606+J3606,IF(U:U="国开0",0,IF(U:U="农发0",0,IF(U:U="国债0",0,IF(U:U="口行0",0,0.1/N3606+J3606)))))))))))))))))))))))))</f>
        <v>2.9948062937062936</v>
      </c>
      <c r="Q3606" s="87">
        <v>3.01</v>
      </c>
      <c r="R3606" s="88">
        <f t="shared" si="278"/>
        <v>-2.0193706293706537</v>
      </c>
      <c r="S3606" s="88">
        <f t="shared" si="279"/>
        <v>-1.51937062937062</v>
      </c>
      <c r="U3606" s="1" t="str">
        <f>IF(I:I="国家开发银行","国开",IF(I:I="中国进出口银行","口行",IF(I:I="中国农业发展银行","农发","国债")))&amp;IF(G:G&lt;1,"0",G3606)</f>
        <v>口行2</v>
      </c>
    </row>
    <row r="3607" spans="1:21" ht="15.95" hidden="1" customHeight="1" x14ac:dyDescent="0.25">
      <c r="A3607" s="123" t="s">
        <v>7278</v>
      </c>
      <c r="B3607" s="35" t="s">
        <v>7556</v>
      </c>
      <c r="C3607" s="35" t="s">
        <v>7557</v>
      </c>
      <c r="D3607" s="39">
        <v>44298</v>
      </c>
      <c r="E3607" s="39">
        <v>44300</v>
      </c>
      <c r="F3607" s="40">
        <v>30</v>
      </c>
      <c r="G3607" s="30">
        <v>3</v>
      </c>
      <c r="H3607" s="29" t="s">
        <v>12</v>
      </c>
      <c r="I3607" s="29" t="s">
        <v>41</v>
      </c>
      <c r="J3607" s="30">
        <v>3.1128</v>
      </c>
      <c r="K3607" s="30">
        <v>8.3000000000000007</v>
      </c>
      <c r="L3607" s="30">
        <v>0</v>
      </c>
      <c r="M3607" s="30">
        <v>5.12</v>
      </c>
      <c r="N3607" s="84">
        <f>[1]!b_anal_modidura_cnbd(A3607,D3607-3,1)</f>
        <v>2.7201</v>
      </c>
      <c r="O3607" s="85">
        <f>[1]!b_anal_yield_cnbd(A3607,D3607-3,1)</f>
        <v>3.19</v>
      </c>
      <c r="P3607" s="86">
        <f>IF(U:U="国开1",0.09/N3607+J3607,IF(U:U="国开3",0.14/N3607+J3607,IF(U:U="国开5",0.24/N3607+J3607,IF(U:U="国开7",0.24/N3607+J3607,IF(U:U="国开10",0.29/N3607+J3607,IF(U:U="口行1",0.08/N3607+J3607,IF(U:U="口行2",0.08/N3607+J3607,IF(U:U="口行3",0.08/N3607+J3607,IF(U:U="口行5",0.13/N3607+J3607,IF(U:U="口行7",0.13/N3607+J3607,IF(U:U="口行10",0.18/N3607+J3607,IF(U:U="农发1",0.09/N3607+J3607,IF(U:U="农发2",0.09/N3607+J3607,IF(U:U="农发3",0.09/N3607+J3607,IF(U:U="农发5",0.14/N3607+J3607,IF(U:U="农发7",0.19/N3607+J3607,IF(U:U="农发10",0.19/N3607+J3607,IF(U:U="农发20",0.24/N3607+J3607,IF(U:U="国债1",0.05/N3607+J3607,IF(U:U="国债2",0.05/N3607+J3607,IF(U:U="国债3",0.05/N3607+J3607,IF(U:U="国开0",0,IF(U:U="农发0",0,IF(U:U="国债0",0,IF(U:U="口行0",0,0.1/N3607+J3607)))))))))))))))))))))))))</f>
        <v>3.1458870188596006</v>
      </c>
      <c r="Q3607" s="87">
        <v>3.1775000000000002</v>
      </c>
      <c r="R3607" s="88">
        <f t="shared" ref="R3607:R3608" si="280">(P3607-O3607)*100</f>
        <v>-4.4112981140399299</v>
      </c>
      <c r="S3607" s="88">
        <f t="shared" ref="S3607:S3608" si="281">(P3607-Q3607)*100</f>
        <v>-3.1612981140399565</v>
      </c>
      <c r="U3607" s="1" t="str">
        <f>IF(I:I="国家开发银行","国开",IF(I:I="中国进出口银行","口行",IF(I:I="中国农业发展银行","农发","国债")))&amp;IF(G:G&lt;1,"0",G3607)</f>
        <v>农发3</v>
      </c>
    </row>
    <row r="3608" spans="1:21" ht="15.95" hidden="1" customHeight="1" x14ac:dyDescent="0.25">
      <c r="A3608" s="123" t="s">
        <v>7425</v>
      </c>
      <c r="B3608" s="35" t="s">
        <v>7558</v>
      </c>
      <c r="C3608" s="35" t="s">
        <v>7559</v>
      </c>
      <c r="D3608" s="39">
        <v>44298</v>
      </c>
      <c r="E3608" s="39">
        <v>44300</v>
      </c>
      <c r="F3608" s="40">
        <v>40</v>
      </c>
      <c r="G3608" s="30">
        <v>5</v>
      </c>
      <c r="H3608" s="29" t="s">
        <v>12</v>
      </c>
      <c r="I3608" s="29" t="s">
        <v>41</v>
      </c>
      <c r="J3608" s="30">
        <v>3.3220999999999998</v>
      </c>
      <c r="K3608" s="30">
        <v>6.59</v>
      </c>
      <c r="L3608" s="30">
        <v>0</v>
      </c>
      <c r="M3608" s="30">
        <v>1.78</v>
      </c>
      <c r="N3608" s="84">
        <f>[1]!b_anal_modidura_cnbd(A3608,D3608-3,1)</f>
        <v>4.4896000000000003</v>
      </c>
      <c r="O3608" s="85">
        <f>[1]!b_anal_yield_cnbd(A3608,D3608-3,1)</f>
        <v>3.3938000000000001</v>
      </c>
      <c r="P3608" s="86">
        <f>IF(U:U="国开1",0.09/N3608+J3608,IF(U:U="国开3",0.14/N3608+J3608,IF(U:U="国开5",0.24/N3608+J3608,IF(U:U="国开7",0.24/N3608+J3608,IF(U:U="国开10",0.29/N3608+J3608,IF(U:U="口行1",0.08/N3608+J3608,IF(U:U="口行2",0.08/N3608+J3608,IF(U:U="口行3",0.08/N3608+J3608,IF(U:U="口行5",0.13/N3608+J3608,IF(U:U="口行7",0.13/N3608+J3608,IF(U:U="口行10",0.18/N3608+J3608,IF(U:U="农发1",0.09/N3608+J3608,IF(U:U="农发2",0.09/N3608+J3608,IF(U:U="农发3",0.09/N3608+J3608,IF(U:U="农发5",0.14/N3608+J3608,IF(U:U="农发7",0.19/N3608+J3608,IF(U:U="农发10",0.19/N3608+J3608,IF(U:U="农发20",0.24/N3608+J3608,IF(U:U="国债1",0.05/N3608+J3608,IF(U:U="国债2",0.05/N3608+J3608,IF(U:U="国债3",0.05/N3608+J3608,IF(U:U="国开0",0,IF(U:U="农发0",0,IF(U:U="国债0",0,IF(U:U="口行0",0,0.1/N3608+J3608)))))))))))))))))))))))))</f>
        <v>3.3532831789023518</v>
      </c>
      <c r="Q3608" s="87">
        <v>3.375</v>
      </c>
      <c r="R3608" s="88">
        <f t="shared" si="280"/>
        <v>-4.0516821097648315</v>
      </c>
      <c r="S3608" s="88">
        <f t="shared" si="281"/>
        <v>-2.1716821097648165</v>
      </c>
      <c r="U3608" s="1" t="str">
        <f>IF(I:I="国家开发银行","国开",IF(I:I="中国进出口银行","口行",IF(I:I="中国农业发展银行","农发","国债")))&amp;IF(G:G&lt;1,"0",G3608)</f>
        <v>农发5</v>
      </c>
    </row>
    <row r="3609" spans="1:21" ht="15.95" hidden="1" customHeight="1" x14ac:dyDescent="0.25">
      <c r="A3609" s="123" t="s">
        <v>7090</v>
      </c>
      <c r="B3609" s="35" t="s">
        <v>7560</v>
      </c>
      <c r="C3609" s="35" t="s">
        <v>7561</v>
      </c>
      <c r="D3609" s="39">
        <v>44299</v>
      </c>
      <c r="E3609" s="39">
        <v>44301</v>
      </c>
      <c r="F3609" s="40">
        <v>120</v>
      </c>
      <c r="G3609" s="30">
        <v>1</v>
      </c>
      <c r="H3609" s="29" t="s">
        <v>266</v>
      </c>
      <c r="I3609" s="29" t="s">
        <v>15</v>
      </c>
      <c r="J3609" s="30">
        <v>2.4504000000000001</v>
      </c>
      <c r="K3609" s="30">
        <v>4.03</v>
      </c>
      <c r="L3609" s="30">
        <v>0</v>
      </c>
      <c r="M3609" s="30">
        <v>17.260000000000002</v>
      </c>
      <c r="N3609" s="84">
        <f>[1]!b_anal_modidura_cnbd(A3609,D3609-1,1)</f>
        <v>0.77559999999999996</v>
      </c>
      <c r="O3609" s="85">
        <f>[1]!b_anal_yield_cnbd(A3609,D3609-1,1)</f>
        <v>2.6299000000000001</v>
      </c>
      <c r="P3609" s="86">
        <f>IF(U:U="国开1",0.09/N3609+J3609,IF(U:U="国开3",0.14/N3609+J3609,IF(U:U="国开5",0.24/N3609+J3609,IF(U:U="国开7",0.24/N3609+J3609,IF(U:U="国开10",0.29/N3609+J3609,IF(U:U="口行1",0.08/N3609+J3609,IF(U:U="口行2",0.08/N3609+J3609,IF(U:U="口行3",0.08/N3609+J3609,IF(U:U="口行5",0.13/N3609+J3609,IF(U:U="口行7",0.13/N3609+J3609,IF(U:U="口行10",0.18/N3609+J3609,IF(U:U="农发1",0.09/N3609+J3609,IF(U:U="农发2",0.09/N3609+J3609,IF(U:U="农发3",0.09/N3609+J3609,IF(U:U="农发5",0.14/N3609+J3609,IF(U:U="农发7",0.19/N3609+J3609,IF(U:U="农发10",0.19/N3609+J3609,IF(U:U="农发20",0.24/N3609+J3609,IF(U:U="国债1",0.05/N3609+J3609,IF(U:U="国债2",0.05/N3609+J3609,IF(U:U="国债3",0.05/N3609+J3609,IF(U:U="国开0",0,IF(U:U="农发0",0,IF(U:U="国债0",0,IF(U:U="口行0",0,0.1/N3609+J3609)))))))))))))))))))))))))</f>
        <v>2.5664391954615784</v>
      </c>
      <c r="Q3609" s="87">
        <v>2.6</v>
      </c>
      <c r="R3609" s="88">
        <f t="shared" ref="R3609:R3614" si="282">(P3609-O3609)*100</f>
        <v>-6.3460804538421733</v>
      </c>
      <c r="S3609" s="88">
        <f t="shared" ref="S3609:S3614" si="283">(P3609-Q3609)*100</f>
        <v>-3.3560804538421696</v>
      </c>
      <c r="U3609" s="1" t="str">
        <f>IF(I:I="国家开发银行","国开",IF(I:I="中国进出口银行","口行",IF(I:I="中国农业发展银行","农发","国债")))&amp;IF(G:G&lt;1,"0",G3609)</f>
        <v>国开1</v>
      </c>
    </row>
    <row r="3610" spans="1:21" ht="15.95" hidden="1" customHeight="1" x14ac:dyDescent="0.25">
      <c r="A3610" s="123" t="s">
        <v>6971</v>
      </c>
      <c r="B3610" s="35" t="s">
        <v>7562</v>
      </c>
      <c r="C3610" s="35" t="s">
        <v>7563</v>
      </c>
      <c r="D3610" s="39">
        <v>44299</v>
      </c>
      <c r="E3610" s="39">
        <v>44301</v>
      </c>
      <c r="F3610" s="40">
        <v>60</v>
      </c>
      <c r="G3610" s="30">
        <v>3</v>
      </c>
      <c r="H3610" s="29" t="s">
        <v>12</v>
      </c>
      <c r="I3610" s="29" t="s">
        <v>15</v>
      </c>
      <c r="J3610" s="30">
        <v>3.0045000000000002</v>
      </c>
      <c r="K3610" s="30">
        <v>5.84</v>
      </c>
      <c r="L3610" s="30">
        <v>0</v>
      </c>
      <c r="M3610" s="30">
        <v>1.7</v>
      </c>
      <c r="N3610" s="84">
        <f>[1]!b_anal_modidura_cnbd(A3610,D3610-1,1)</f>
        <v>2.5754999999999999</v>
      </c>
      <c r="O3610" s="85">
        <f>[1]!b_anal_yield_cnbd(A3610,D3610-1,1)</f>
        <v>3.1349</v>
      </c>
      <c r="P3610" s="86">
        <f>IF(U:U="国开1",0.09/N3610+J3610,IF(U:U="国开3",0.14/N3610+J3610,IF(U:U="国开5",0.24/N3610+J3610,IF(U:U="国开7",0.24/N3610+J3610,IF(U:U="国开10",0.29/N3610+J3610,IF(U:U="口行1",0.08/N3610+J3610,IF(U:U="口行2",0.08/N3610+J3610,IF(U:U="口行3",0.08/N3610+J3610,IF(U:U="口行5",0.13/N3610+J3610,IF(U:U="口行7",0.13/N3610+J3610,IF(U:U="口行10",0.18/N3610+J3610,IF(U:U="农发1",0.09/N3610+J3610,IF(U:U="农发2",0.09/N3610+J3610,IF(U:U="农发3",0.09/N3610+J3610,IF(U:U="农发5",0.14/N3610+J3610,IF(U:U="农发7",0.19/N3610+J3610,IF(U:U="农发10",0.19/N3610+J3610,IF(U:U="农发20",0.24/N3610+J3610,IF(U:U="国债1",0.05/N3610+J3610,IF(U:U="国债2",0.05/N3610+J3610,IF(U:U="国债3",0.05/N3610+J3610,IF(U:U="国开0",0,IF(U:U="农发0",0,IF(U:U="国债0",0,IF(U:U="口行0",0,0.1/N3610+J3610)))))))))))))))))))))))))</f>
        <v>3.0588583770141722</v>
      </c>
      <c r="Q3610" s="87">
        <v>3.09</v>
      </c>
      <c r="R3610" s="88">
        <f t="shared" si="282"/>
        <v>-7.6041622985827839</v>
      </c>
      <c r="S3610" s="88">
        <f t="shared" si="283"/>
        <v>-3.1141622985827677</v>
      </c>
      <c r="U3610" s="1" t="str">
        <f>IF(I:I="国家开发银行","国开",IF(I:I="中国进出口银行","口行",IF(I:I="中国农业发展银行","农发","国债")))&amp;IF(G:G&lt;1,"0",G3610)</f>
        <v>国开3</v>
      </c>
    </row>
    <row r="3611" spans="1:21" ht="15.95" hidden="1" customHeight="1" x14ac:dyDescent="0.25">
      <c r="A3611" s="123" t="s">
        <v>7270</v>
      </c>
      <c r="B3611" s="35" t="s">
        <v>7564</v>
      </c>
      <c r="C3611" s="35" t="s">
        <v>7565</v>
      </c>
      <c r="D3611" s="39">
        <v>44299</v>
      </c>
      <c r="E3611" s="39">
        <v>44301</v>
      </c>
      <c r="F3611" s="40">
        <v>100</v>
      </c>
      <c r="G3611" s="30">
        <v>5</v>
      </c>
      <c r="H3611" s="29" t="s">
        <v>12</v>
      </c>
      <c r="I3611" s="29" t="s">
        <v>15</v>
      </c>
      <c r="J3611" s="30">
        <v>3.2423000000000002</v>
      </c>
      <c r="K3611" s="30">
        <v>5.45</v>
      </c>
      <c r="L3611" s="30">
        <v>0</v>
      </c>
      <c r="M3611" s="30">
        <v>1.77</v>
      </c>
      <c r="N3611" s="84">
        <f>[1]!b_anal_modidura_cnbd(A3611,D3611-1,1)</f>
        <v>4.4320000000000004</v>
      </c>
      <c r="O3611" s="85">
        <f>[1]!b_anal_yield_cnbd(A3611,D3611-1,1)</f>
        <v>3.3530000000000002</v>
      </c>
      <c r="P3611" s="86">
        <f>IF(U:U="国开1",0.09/N3611+J3611,IF(U:U="国开3",0.14/N3611+J3611,IF(U:U="国开5",0.24/N3611+J3611,IF(U:U="国开7",0.24/N3611+J3611,IF(U:U="国开10",0.29/N3611+J3611,IF(U:U="口行1",0.08/N3611+J3611,IF(U:U="口行2",0.08/N3611+J3611,IF(U:U="口行3",0.08/N3611+J3611,IF(U:U="口行5",0.13/N3611+J3611,IF(U:U="口行7",0.13/N3611+J3611,IF(U:U="口行10",0.18/N3611+J3611,IF(U:U="农发1",0.09/N3611+J3611,IF(U:U="农发2",0.09/N3611+J3611,IF(U:U="农发3",0.09/N3611+J3611,IF(U:U="农发5",0.14/N3611+J3611,IF(U:U="农发7",0.19/N3611+J3611,IF(U:U="农发10",0.19/N3611+J3611,IF(U:U="农发20",0.24/N3611+J3611,IF(U:U="国债1",0.05/N3611+J3611,IF(U:U="国债2",0.05/N3611+J3611,IF(U:U="国债3",0.05/N3611+J3611,IF(U:U="国开0",0,IF(U:U="农发0",0,IF(U:U="国债0",0,IF(U:U="口行0",0,0.1/N3611+J3611)))))))))))))))))))))))))</f>
        <v>3.2964516245487365</v>
      </c>
      <c r="Q3611" s="87">
        <v>3.3174999999999999</v>
      </c>
      <c r="R3611" s="88">
        <f t="shared" si="282"/>
        <v>-5.6548375451263677</v>
      </c>
      <c r="S3611" s="88">
        <f t="shared" si="283"/>
        <v>-2.1048375451263368</v>
      </c>
      <c r="U3611" s="1" t="str">
        <f>IF(I:I="国家开发银行","国开",IF(I:I="中国进出口银行","口行",IF(I:I="中国农业发展银行","农发","国债")))&amp;IF(G:G&lt;1,"0",G3611)</f>
        <v>国开5</v>
      </c>
    </row>
    <row r="3612" spans="1:21" ht="15.95" hidden="1" customHeight="1" x14ac:dyDescent="0.25">
      <c r="A3612" s="123" t="s">
        <v>6975</v>
      </c>
      <c r="B3612" s="35" t="s">
        <v>7566</v>
      </c>
      <c r="C3612" s="35" t="s">
        <v>7567</v>
      </c>
      <c r="D3612" s="39">
        <v>44299</v>
      </c>
      <c r="E3612" s="39">
        <v>44301</v>
      </c>
      <c r="F3612" s="40">
        <v>30</v>
      </c>
      <c r="G3612" s="30">
        <v>7</v>
      </c>
      <c r="H3612" s="29" t="s">
        <v>12</v>
      </c>
      <c r="I3612" s="29" t="s">
        <v>15</v>
      </c>
      <c r="J3612" s="30">
        <v>3.419</v>
      </c>
      <c r="K3612" s="30">
        <v>7.78</v>
      </c>
      <c r="L3612" s="30">
        <v>0</v>
      </c>
      <c r="M3612" s="30">
        <v>1</v>
      </c>
      <c r="N3612" s="84">
        <f>[1]!b_anal_modidura_cnbd(A3612,D3612-1,1)</f>
        <v>5.8795999999999999</v>
      </c>
      <c r="O3612" s="85">
        <f>[1]!b_anal_yield_cnbd(A3612,D3612-1,1)</f>
        <v>3.51</v>
      </c>
      <c r="P3612" s="86">
        <f>IF(U:U="国开1",0.09/N3612+J3612,IF(U:U="国开3",0.14/N3612+J3612,IF(U:U="国开5",0.24/N3612+J3612,IF(U:U="国开7",0.24/N3612+J3612,IF(U:U="国开10",0.29/N3612+J3612,IF(U:U="口行1",0.08/N3612+J3612,IF(U:U="口行2",0.08/N3612+J3612,IF(U:U="口行3",0.08/N3612+J3612,IF(U:U="口行5",0.13/N3612+J3612,IF(U:U="口行7",0.13/N3612+J3612,IF(U:U="口行10",0.18/N3612+J3612,IF(U:U="农发1",0.09/N3612+J3612,IF(U:U="农发2",0.09/N3612+J3612,IF(U:U="农发3",0.09/N3612+J3612,IF(U:U="农发5",0.14/N3612+J3612,IF(U:U="农发7",0.19/N3612+J3612,IF(U:U="农发10",0.19/N3612+J3612,IF(U:U="农发20",0.24/N3612+J3612,IF(U:U="国债1",0.05/N3612+J3612,IF(U:U="国债2",0.05/N3612+J3612,IF(U:U="国债3",0.05/N3612+J3612,IF(U:U="国开0",0,IF(U:U="农发0",0,IF(U:U="国债0",0,IF(U:U="口行0",0,0.1/N3612+J3612)))))))))))))))))))))))))</f>
        <v>3.4598191033403634</v>
      </c>
      <c r="Q3612" s="87">
        <v>3.4750000000000001</v>
      </c>
      <c r="R3612" s="88">
        <f t="shared" si="282"/>
        <v>-5.0180896659636431</v>
      </c>
      <c r="S3612" s="88">
        <f t="shared" si="283"/>
        <v>-1.5180896659636733</v>
      </c>
      <c r="U3612" s="1" t="str">
        <f>IF(I:I="国家开发银行","国开",IF(I:I="中国进出口银行","口行",IF(I:I="中国农业发展银行","农发","国债")))&amp;IF(G:G&lt;1,"0",G3612)</f>
        <v>国开7</v>
      </c>
    </row>
    <row r="3613" spans="1:21" ht="15.95" hidden="1" customHeight="1" x14ac:dyDescent="0.25">
      <c r="A3613" s="123" t="s">
        <v>7290</v>
      </c>
      <c r="B3613" s="35" t="s">
        <v>7568</v>
      </c>
      <c r="C3613" s="35" t="s">
        <v>7569</v>
      </c>
      <c r="D3613" s="39">
        <v>44299</v>
      </c>
      <c r="E3613" s="39">
        <v>44301</v>
      </c>
      <c r="F3613" s="40">
        <v>30</v>
      </c>
      <c r="G3613" s="30">
        <v>2</v>
      </c>
      <c r="H3613" s="29" t="s">
        <v>12</v>
      </c>
      <c r="I3613" s="29" t="s">
        <v>41</v>
      </c>
      <c r="J3613" s="30">
        <v>2.8988</v>
      </c>
      <c r="K3613" s="30">
        <v>6.31</v>
      </c>
      <c r="L3613" s="30">
        <v>0</v>
      </c>
      <c r="M3613" s="30">
        <v>1.1299999999999999</v>
      </c>
      <c r="N3613" s="84">
        <f>[1]!b_anal_modidura_cnbd(A3613,D3613-1,1)</f>
        <v>1.8087</v>
      </c>
      <c r="O3613" s="85">
        <f>[1]!b_anal_yield_cnbd(A3613,D3613-1,1)</f>
        <v>3.0350000000000001</v>
      </c>
      <c r="P3613" s="86">
        <f>IF(U:U="国开1",0.09/N3613+J3613,IF(U:U="国开3",0.14/N3613+J3613,IF(U:U="国开5",0.24/N3613+J3613,IF(U:U="国开7",0.24/N3613+J3613,IF(U:U="国开10",0.29/N3613+J3613,IF(U:U="口行1",0.08/N3613+J3613,IF(U:U="口行2",0.08/N3613+J3613,IF(U:U="口行3",0.08/N3613+J3613,IF(U:U="口行5",0.13/N3613+J3613,IF(U:U="口行7",0.13/N3613+J3613,IF(U:U="口行10",0.18/N3613+J3613,IF(U:U="农发1",0.09/N3613+J3613,IF(U:U="农发2",0.09/N3613+J3613,IF(U:U="农发3",0.09/N3613+J3613,IF(U:U="农发5",0.14/N3613+J3613,IF(U:U="农发7",0.19/N3613+J3613,IF(U:U="农发10",0.19/N3613+J3613,IF(U:U="农发20",0.24/N3613+J3613,IF(U:U="国债1",0.05/N3613+J3613,IF(U:U="国债2",0.05/N3613+J3613,IF(U:U="国债3",0.05/N3613+J3613,IF(U:U="国开0",0,IF(U:U="农发0",0,IF(U:U="国债0",0,IF(U:U="口行0",0,0.1/N3613+J3613)))))))))))))))))))))))))</f>
        <v>2.9485594957704429</v>
      </c>
      <c r="Q3613" s="87">
        <v>3</v>
      </c>
      <c r="R3613" s="88">
        <f t="shared" si="282"/>
        <v>-8.6440504229557291</v>
      </c>
      <c r="S3613" s="88">
        <f t="shared" si="283"/>
        <v>-5.1440504229557149</v>
      </c>
      <c r="U3613" s="1" t="str">
        <f>IF(I:I="国家开发银行","国开",IF(I:I="中国进出口银行","口行",IF(I:I="中国农业发展银行","农发","国债")))&amp;IF(G:G&lt;1,"0",G3613)</f>
        <v>农发2</v>
      </c>
    </row>
    <row r="3614" spans="1:21" ht="15.95" hidden="1" customHeight="1" x14ac:dyDescent="0.25">
      <c r="A3614" s="123" t="s">
        <v>7167</v>
      </c>
      <c r="B3614" s="35" t="s">
        <v>7570</v>
      </c>
      <c r="C3614" s="35" t="s">
        <v>7571</v>
      </c>
      <c r="D3614" s="39">
        <v>44299</v>
      </c>
      <c r="E3614" s="39">
        <v>44301</v>
      </c>
      <c r="F3614" s="40">
        <v>40</v>
      </c>
      <c r="G3614" s="30">
        <v>7</v>
      </c>
      <c r="H3614" s="29" t="s">
        <v>12</v>
      </c>
      <c r="I3614" s="29" t="s">
        <v>41</v>
      </c>
      <c r="J3614" s="30">
        <v>3.4228999999999998</v>
      </c>
      <c r="K3614" s="30">
        <v>3.73</v>
      </c>
      <c r="L3614" s="30">
        <v>0</v>
      </c>
      <c r="M3614" s="30">
        <v>1.53</v>
      </c>
      <c r="N3614" s="84">
        <f>[1]!b_anal_modidura_cnbd(A3614,D3614-1,1)</f>
        <v>5.9382999999999999</v>
      </c>
      <c r="O3614" s="85">
        <f>[1]!b_anal_yield_cnbd(A3614,D3614-1,1)</f>
        <v>3.5225</v>
      </c>
      <c r="P3614" s="86">
        <f>IF(U:U="国开1",0.09/N3614+J3614,IF(U:U="国开3",0.14/N3614+J3614,IF(U:U="国开5",0.24/N3614+J3614,IF(U:U="国开7",0.24/N3614+J3614,IF(U:U="国开10",0.29/N3614+J3614,IF(U:U="口行1",0.08/N3614+J3614,IF(U:U="口行2",0.08/N3614+J3614,IF(U:U="口行3",0.08/N3614+J3614,IF(U:U="口行5",0.13/N3614+J3614,IF(U:U="口行7",0.13/N3614+J3614,IF(U:U="口行10",0.18/N3614+J3614,IF(U:U="农发1",0.09/N3614+J3614,IF(U:U="农发2",0.09/N3614+J3614,IF(U:U="农发3",0.09/N3614+J3614,IF(U:U="农发5",0.14/N3614+J3614,IF(U:U="农发7",0.19/N3614+J3614,IF(U:U="农发10",0.19/N3614+J3614,IF(U:U="农发20",0.24/N3614+J3614,IF(U:U="国债1",0.05/N3614+J3614,IF(U:U="国债2",0.05/N3614+J3614,IF(U:U="国债3",0.05/N3614+J3614,IF(U:U="国开0",0,IF(U:U="农发0",0,IF(U:U="国债0",0,IF(U:U="口行0",0,0.1/N3614+J3614)))))))))))))))))))))))))</f>
        <v>3.4548956890019027</v>
      </c>
      <c r="Q3614" s="87">
        <v>3.4849999999999999</v>
      </c>
      <c r="R3614" s="88">
        <f t="shared" si="282"/>
        <v>-6.7604310998097272</v>
      </c>
      <c r="S3614" s="88">
        <f t="shared" si="283"/>
        <v>-3.0104310998097183</v>
      </c>
      <c r="U3614" s="1" t="str">
        <f>IF(I:I="国家开发银行","国开",IF(I:I="中国进出口银行","口行",IF(I:I="中国农业发展银行","农发","国债")))&amp;IF(G:G&lt;1,"0",G3614)</f>
        <v>农发7</v>
      </c>
    </row>
    <row r="3615" spans="1:21" ht="15.95" hidden="1" customHeight="1" x14ac:dyDescent="0.25">
      <c r="A3615" s="123" t="s">
        <v>6910</v>
      </c>
      <c r="B3615" s="35" t="s">
        <v>7572</v>
      </c>
      <c r="C3615" s="35" t="s">
        <v>7573</v>
      </c>
      <c r="D3615" s="39">
        <v>44300</v>
      </c>
      <c r="E3615" s="39">
        <v>44301</v>
      </c>
      <c r="F3615" s="40">
        <v>610</v>
      </c>
      <c r="G3615" s="30">
        <v>2</v>
      </c>
      <c r="H3615" s="29" t="s">
        <v>12</v>
      </c>
      <c r="I3615" s="29" t="s">
        <v>31</v>
      </c>
      <c r="J3615" s="30">
        <v>2.6600999999999999</v>
      </c>
      <c r="K3615" s="30">
        <v>3.66</v>
      </c>
      <c r="L3615" s="30">
        <v>2.6876000000000002</v>
      </c>
      <c r="M3615" s="30">
        <v>3.03</v>
      </c>
      <c r="N3615" s="84">
        <f>[1]!b_anal_modidura_cnbd(A3615,D3615-1,1)</f>
        <v>1.589</v>
      </c>
      <c r="O3615" s="85">
        <f>[1]!b_anal_yield_cnbd(A3615,D3615-1,1)</f>
        <v>2.6949999999999998</v>
      </c>
      <c r="P3615" s="86">
        <v>2.7124999999999999</v>
      </c>
      <c r="Q3615" s="87">
        <v>2.7050000000000001</v>
      </c>
      <c r="R3615" s="88">
        <f t="shared" ref="R3615:R3618" si="284">(P3615-O3615)*100</f>
        <v>1.7500000000000071</v>
      </c>
      <c r="S3615" s="88">
        <f t="shared" ref="S3615:S3618" si="285">(P3615-Q3615)*100</f>
        <v>0.74999999999998401</v>
      </c>
      <c r="U3615" s="1" t="str">
        <f>IF(I:I="国家开发银行","国开",IF(I:I="中国进出口银行","口行",IF(I:I="中国农业发展银行","农发","国债")))&amp;IF(G:G&lt;1,"0",G3615)</f>
        <v>国债2</v>
      </c>
    </row>
    <row r="3616" spans="1:21" ht="15.95" hidden="1" customHeight="1" x14ac:dyDescent="0.25">
      <c r="A3616" s="123" t="s">
        <v>7373</v>
      </c>
      <c r="B3616" s="35" t="s">
        <v>7574</v>
      </c>
      <c r="C3616" s="35" t="s">
        <v>7575</v>
      </c>
      <c r="D3616" s="39">
        <v>44300</v>
      </c>
      <c r="E3616" s="39">
        <v>44301</v>
      </c>
      <c r="F3616" s="40">
        <v>610</v>
      </c>
      <c r="G3616" s="30">
        <v>5</v>
      </c>
      <c r="H3616" s="29" t="s">
        <v>12</v>
      </c>
      <c r="I3616" s="29" t="s">
        <v>31</v>
      </c>
      <c r="J3616" s="30">
        <v>2.9411999999999998</v>
      </c>
      <c r="K3616" s="30">
        <v>4.1100000000000003</v>
      </c>
      <c r="L3616" s="30">
        <v>2.9626000000000001</v>
      </c>
      <c r="M3616" s="30">
        <v>4.4800000000000004</v>
      </c>
      <c r="N3616" s="84">
        <f>[1]!b_anal_modidura_cnbd(A3616,D3616-1,1)</f>
        <v>4.4912000000000001</v>
      </c>
      <c r="O3616" s="85">
        <f>[1]!b_anal_yield_cnbd(A3616,D3616-1,1)</f>
        <v>2.9674999999999998</v>
      </c>
      <c r="P3616" s="86">
        <v>2.9803000000000002</v>
      </c>
      <c r="Q3616" s="87">
        <v>2.97</v>
      </c>
      <c r="R3616" s="88">
        <f t="shared" si="284"/>
        <v>1.2800000000000367</v>
      </c>
      <c r="S3616" s="88">
        <f t="shared" si="285"/>
        <v>1.0299999999999976</v>
      </c>
      <c r="U3616" s="1" t="str">
        <f>IF(I:I="国家开发银行","国开",IF(I:I="中国进出口银行","口行",IF(I:I="中国农业发展银行","农发","国债")))&amp;IF(G:G&lt;1,"0",G3616)</f>
        <v>国债5</v>
      </c>
    </row>
    <row r="3617" spans="1:21" ht="15.95" hidden="1" customHeight="1" x14ac:dyDescent="0.25">
      <c r="A3617" s="123" t="s">
        <v>7175</v>
      </c>
      <c r="B3617" s="35" t="s">
        <v>7576</v>
      </c>
      <c r="C3617" s="35" t="s">
        <v>7577</v>
      </c>
      <c r="D3617" s="39">
        <v>44300</v>
      </c>
      <c r="E3617" s="39">
        <v>44302</v>
      </c>
      <c r="F3617" s="40">
        <v>30</v>
      </c>
      <c r="G3617" s="30">
        <v>1</v>
      </c>
      <c r="H3617" s="29" t="s">
        <v>266</v>
      </c>
      <c r="I3617" s="29" t="s">
        <v>41</v>
      </c>
      <c r="J3617" s="30">
        <v>2.4247000000000001</v>
      </c>
      <c r="K3617" s="30">
        <v>7.65</v>
      </c>
      <c r="L3617" s="30">
        <v>0</v>
      </c>
      <c r="M3617" s="30">
        <v>4.84</v>
      </c>
      <c r="N3617" s="84">
        <f>[1]!b_anal_modidura_cnbd(A3617,D3617-1,1)</f>
        <v>0.80459999999999998</v>
      </c>
      <c r="O3617" s="85">
        <f>[1]!b_anal_yield_cnbd(A3617,D3617-1,1)</f>
        <v>2.6175000000000002</v>
      </c>
      <c r="P3617" s="86">
        <f>IF(U:U="国开1",0.09/N3617+J3617,IF(U:U="国开3",0.14/N3617+J3617,IF(U:U="国开5",0.24/N3617+J3617,IF(U:U="国开7",0.24/N3617+J3617,IF(U:U="国开10",0.29/N3617+J3617,IF(U:U="口行1",0.08/N3617+J3617,IF(U:U="口行2",0.08/N3617+J3617,IF(U:U="口行3",0.08/N3617+J3617,IF(U:U="口行5",0.13/N3617+J3617,IF(U:U="口行7",0.13/N3617+J3617,IF(U:U="口行10",0.18/N3617+J3617,IF(U:U="农发1",0.09/N3617+J3617,IF(U:U="农发2",0.09/N3617+J3617,IF(U:U="农发3",0.09/N3617+J3617,IF(U:U="农发5",0.14/N3617+J3617,IF(U:U="农发7",0.19/N3617+J3617,IF(U:U="农发10",0.19/N3617+J3617,IF(U:U="农发20",0.24/N3617+J3617,IF(U:U="国债1",0.05/N3617+J3617,IF(U:U="国债2",0.05/N3617+J3617,IF(U:U="国债3",0.05/N3617+J3617,IF(U:U="国开0",0,IF(U:U="农发0",0,IF(U:U="国债0",0,IF(U:U="口行0",0,0.1/N3617+J3617)))))))))))))))))))))))))</f>
        <v>2.5365568232662192</v>
      </c>
      <c r="Q3617" s="87">
        <v>2.6150000000000002</v>
      </c>
      <c r="R3617" s="88">
        <f t="shared" si="284"/>
        <v>-8.094317673378093</v>
      </c>
      <c r="S3617" s="88">
        <f t="shared" si="285"/>
        <v>-7.8443176733780984</v>
      </c>
      <c r="U3617" s="1" t="str">
        <f>IF(I:I="国家开发银行","国开",IF(I:I="中国进出口银行","口行",IF(I:I="中国农业发展银行","农发","国债")))&amp;IF(G:G&lt;1,"0",G3617)</f>
        <v>农发1</v>
      </c>
    </row>
    <row r="3618" spans="1:21" ht="15.95" hidden="1" customHeight="1" x14ac:dyDescent="0.25">
      <c r="A3618" s="123" t="s">
        <v>6657</v>
      </c>
      <c r="B3618" s="35" t="s">
        <v>7578</v>
      </c>
      <c r="C3618" s="35" t="s">
        <v>7579</v>
      </c>
      <c r="D3618" s="39">
        <v>44300</v>
      </c>
      <c r="E3618" s="39">
        <v>44302</v>
      </c>
      <c r="F3618" s="40">
        <v>80</v>
      </c>
      <c r="G3618" s="30">
        <v>10</v>
      </c>
      <c r="H3618" s="29" t="s">
        <v>12</v>
      </c>
      <c r="I3618" s="29" t="s">
        <v>41</v>
      </c>
      <c r="J3618" s="30">
        <v>3.5476999999999999</v>
      </c>
      <c r="K3618" s="30">
        <v>3.21</v>
      </c>
      <c r="L3618" s="30">
        <v>0</v>
      </c>
      <c r="M3618" s="30">
        <v>1.02</v>
      </c>
      <c r="N3618" s="84">
        <f>[1]!b_anal_modidura_cnbd(A3618,D3618-1,1)</f>
        <v>7.7786999999999997</v>
      </c>
      <c r="O3618" s="85">
        <f>[1]!b_anal_yield_cnbd(A3618,D3618-1,1)</f>
        <v>3.593</v>
      </c>
      <c r="P3618" s="86">
        <f>IF(U:U="国开1",0.09/N3618+J3618,IF(U:U="国开3",0.14/N3618+J3618,IF(U:U="国开5",0.24/N3618+J3618,IF(U:U="国开7",0.24/N3618+J3618,IF(U:U="国开10",0.29/N3618+J3618,IF(U:U="口行1",0.08/N3618+J3618,IF(U:U="口行2",0.08/N3618+J3618,IF(U:U="口行3",0.08/N3618+J3618,IF(U:U="口行5",0.13/N3618+J3618,IF(U:U="口行7",0.13/N3618+J3618,IF(U:U="口行10",0.18/N3618+J3618,IF(U:U="农发1",0.09/N3618+J3618,IF(U:U="农发2",0.09/N3618+J3618,IF(U:U="农发3",0.09/N3618+J3618,IF(U:U="农发5",0.14/N3618+J3618,IF(U:U="农发7",0.19/N3618+J3618,IF(U:U="农发10",0.19/N3618+J3618,IF(U:U="农发20",0.24/N3618+J3618,IF(U:U="国债1",0.05/N3618+J3618,IF(U:U="国债2",0.05/N3618+J3618,IF(U:U="国债3",0.05/N3618+J3618,IF(U:U="国开0",0,IF(U:U="农发0",0,IF(U:U="国债0",0,IF(U:U="口行0",0,0.1/N3618+J3618)))))))))))))))))))))))))</f>
        <v>3.5721256752413639</v>
      </c>
      <c r="Q3618" s="87">
        <v>3.5950000000000002</v>
      </c>
      <c r="R3618" s="88">
        <f t="shared" si="284"/>
        <v>-2.0874324758636043</v>
      </c>
      <c r="S3618" s="88">
        <f t="shared" si="285"/>
        <v>-2.2874324758636266</v>
      </c>
      <c r="U3618" s="1" t="str">
        <f>IF(I:I="国家开发银行","国开",IF(I:I="中国进出口银行","口行",IF(I:I="中国农业发展银行","农发","国债")))&amp;IF(G:G&lt;1,"0",G3618)</f>
        <v>农发10</v>
      </c>
    </row>
    <row r="3619" spans="1:21" ht="15.95" hidden="1" customHeight="1" x14ac:dyDescent="0.25">
      <c r="A3619" s="123" t="s">
        <v>7580</v>
      </c>
      <c r="B3619" s="35" t="s">
        <v>7580</v>
      </c>
      <c r="C3619" s="35" t="s">
        <v>7581</v>
      </c>
      <c r="D3619" s="39">
        <v>44301</v>
      </c>
      <c r="E3619" s="39">
        <v>44305</v>
      </c>
      <c r="F3619" s="40">
        <v>40</v>
      </c>
      <c r="G3619" s="30">
        <v>0.25</v>
      </c>
      <c r="H3619" s="29" t="s">
        <v>30</v>
      </c>
      <c r="I3619" s="29" t="s">
        <v>22</v>
      </c>
      <c r="J3619" s="30">
        <v>1.9021999999999999</v>
      </c>
      <c r="K3619" s="30">
        <v>4.79</v>
      </c>
      <c r="L3619" s="30">
        <v>0</v>
      </c>
      <c r="M3619" s="30">
        <v>4.3600000000000003</v>
      </c>
      <c r="N3619" s="84">
        <v>0.24379999999999999</v>
      </c>
      <c r="O3619" s="85">
        <v>2.0499999999999998</v>
      </c>
      <c r="P3619" s="86">
        <v>1.9021999999999999</v>
      </c>
      <c r="Q3619" s="87">
        <v>2.1</v>
      </c>
      <c r="R3619" s="88">
        <f t="shared" ref="R3619:R3627" si="286">(P3619-O3619)*100</f>
        <v>-14.779999999999994</v>
      </c>
      <c r="S3619" s="88">
        <f t="shared" ref="S3619:S3627" si="287">(P3619-Q3619)*100</f>
        <v>-19.780000000000019</v>
      </c>
      <c r="U3619" s="1" t="str">
        <f>IF(I:I="国家开发银行","国开",IF(I:I="中国进出口银行","口行",IF(I:I="中国农业发展银行","农发","国债")))&amp;IF(G:G&lt;1,"0",G3619)</f>
        <v>口行0</v>
      </c>
    </row>
    <row r="3620" spans="1:21" ht="15.95" hidden="1" customHeight="1" x14ac:dyDescent="0.25">
      <c r="A3620" s="123" t="s">
        <v>7491</v>
      </c>
      <c r="B3620" s="35" t="s">
        <v>7582</v>
      </c>
      <c r="C3620" s="35" t="s">
        <v>7583</v>
      </c>
      <c r="D3620" s="39">
        <v>44301</v>
      </c>
      <c r="E3620" s="39">
        <v>44302</v>
      </c>
      <c r="F3620" s="40">
        <v>50</v>
      </c>
      <c r="G3620" s="30">
        <v>3</v>
      </c>
      <c r="H3620" s="29" t="s">
        <v>12</v>
      </c>
      <c r="I3620" s="29" t="s">
        <v>22</v>
      </c>
      <c r="J3620" s="30">
        <v>3.0893000000000002</v>
      </c>
      <c r="K3620" s="30">
        <v>4.0199999999999996</v>
      </c>
      <c r="L3620" s="30">
        <v>0</v>
      </c>
      <c r="M3620" s="30">
        <v>1.17</v>
      </c>
      <c r="N3620" s="84">
        <f>[1]!b_anal_modidura_cnbd(A3620,D3620-1,1)</f>
        <v>2.7890999999999999</v>
      </c>
      <c r="O3620" s="85">
        <f>[1]!b_anal_yield_cnbd(A3620,D3620-1,1)</f>
        <v>3.1425000000000001</v>
      </c>
      <c r="P3620" s="86">
        <f>IF(U:U="国开1",0.09/N3620+J3620,IF(U:U="国开3",0.14/N3620+J3620,IF(U:U="国开5",0.24/N3620+J3620,IF(U:U="国开7",0.24/N3620+J3620,IF(U:U="国开10",0.29/N3620+J3620,IF(U:U="口行1",0.08/N3620+J3620,IF(U:U="口行2",0.08/N3620+J3620,IF(U:U="口行3",0.08/N3620+J3620,IF(U:U="口行5",0.13/N3620+J3620,IF(U:U="口行7",0.13/N3620+J3620,IF(U:U="口行10",0.18/N3620+J3620,IF(U:U="农发1",0.09/N3620+J3620,IF(U:U="农发2",0.09/N3620+J3620,IF(U:U="农发3",0.09/N3620+J3620,IF(U:U="农发5",0.14/N3620+J3620,IF(U:U="农发7",0.19/N3620+J3620,IF(U:U="农发10",0.19/N3620+J3620,IF(U:U="农发20",0.24/N3620+J3620,IF(U:U="国债1",0.05/N3620+J3620,IF(U:U="国债2",0.05/N3620+J3620,IF(U:U="国债3",0.05/N3620+J3620,IF(U:U="国开0",0,IF(U:U="农发0",0,IF(U:U="国债0",0,IF(U:U="口行0",0,0.1/N3620+J3620)))))))))))))))))))))))))</f>
        <v>3.1179830877343946</v>
      </c>
      <c r="Q3620" s="87">
        <v>3.1425000000000001</v>
      </c>
      <c r="R3620" s="88">
        <f t="shared" si="286"/>
        <v>-2.4516912265605484</v>
      </c>
      <c r="S3620" s="88">
        <f t="shared" si="287"/>
        <v>-2.4516912265605484</v>
      </c>
      <c r="U3620" s="1" t="str">
        <f>IF(I:I="国家开发银行","国开",IF(I:I="中国进出口银行","口行",IF(I:I="中国农业发展银行","农发","国债")))&amp;IF(G:G&lt;1,"0",G3620)</f>
        <v>口行3</v>
      </c>
    </row>
    <row r="3621" spans="1:21" ht="15.95" hidden="1" customHeight="1" x14ac:dyDescent="0.25">
      <c r="A3621" s="123" t="s">
        <v>6661</v>
      </c>
      <c r="B3621" s="35" t="s">
        <v>7584</v>
      </c>
      <c r="C3621" s="35" t="s">
        <v>7585</v>
      </c>
      <c r="D3621" s="39">
        <v>44301</v>
      </c>
      <c r="E3621" s="39">
        <v>44302</v>
      </c>
      <c r="F3621" s="40">
        <v>60</v>
      </c>
      <c r="G3621" s="30">
        <v>5</v>
      </c>
      <c r="H3621" s="29" t="s">
        <v>12</v>
      </c>
      <c r="I3621" s="29" t="s">
        <v>22</v>
      </c>
      <c r="J3621" s="30">
        <v>3.2755999999999998</v>
      </c>
      <c r="K3621" s="30">
        <v>3.38</v>
      </c>
      <c r="L3621" s="30">
        <v>0</v>
      </c>
      <c r="M3621" s="30">
        <v>1</v>
      </c>
      <c r="N3621" s="84">
        <f>[1]!b_anal_modidura_cnbd(A3621,D3621-1,1)</f>
        <v>4.0702999999999996</v>
      </c>
      <c r="O3621" s="85">
        <f>[1]!b_anal_yield_cnbd(A3621,D3621-1,1)</f>
        <v>3.335</v>
      </c>
      <c r="P3621" s="86">
        <v>3.3069000000000002</v>
      </c>
      <c r="Q3621" s="87">
        <v>3.335</v>
      </c>
      <c r="R3621" s="88">
        <f t="shared" si="286"/>
        <v>-2.8099999999999792</v>
      </c>
      <c r="S3621" s="88">
        <f t="shared" si="287"/>
        <v>-2.8099999999999792</v>
      </c>
      <c r="U3621" s="1" t="str">
        <f>IF(I:I="国家开发银行","国开",IF(I:I="中国进出口银行","口行",IF(I:I="中国农业发展银行","农发","国债")))&amp;IF(G:G&lt;1,"0",G3621)</f>
        <v>口行5</v>
      </c>
    </row>
    <row r="3622" spans="1:21" ht="15.95" hidden="1" customHeight="1" x14ac:dyDescent="0.25">
      <c r="A3622" s="123" t="s">
        <v>6796</v>
      </c>
      <c r="B3622" s="35" t="s">
        <v>7586</v>
      </c>
      <c r="C3622" s="35" t="s">
        <v>7587</v>
      </c>
      <c r="D3622" s="39">
        <v>44301</v>
      </c>
      <c r="E3622" s="39">
        <v>44302</v>
      </c>
      <c r="F3622" s="40">
        <v>70</v>
      </c>
      <c r="G3622" s="30">
        <v>10</v>
      </c>
      <c r="H3622" s="29" t="s">
        <v>12</v>
      </c>
      <c r="I3622" s="29" t="s">
        <v>22</v>
      </c>
      <c r="J3622" s="30">
        <v>3.5528</v>
      </c>
      <c r="K3622" s="30">
        <v>2.65</v>
      </c>
      <c r="L3622" s="30">
        <v>0</v>
      </c>
      <c r="M3622" s="30">
        <v>1</v>
      </c>
      <c r="N3622" s="84">
        <f>[1]!b_anal_modidura_cnbd(A3622,D3622-1,1)</f>
        <v>7.8442999999999996</v>
      </c>
      <c r="O3622" s="85">
        <f>[1]!b_anal_yield_cnbd(A3622,D3622-1,1)</f>
        <v>3.5950000000000002</v>
      </c>
      <c r="P3622" s="86">
        <f>IF(U:U="国开1",0.09/N3622+J3622,IF(U:U="国开3",0.14/N3622+J3622,IF(U:U="国开5",0.24/N3622+J3622,IF(U:U="国开7",0.24/N3622+J3622,IF(U:U="国开10",0.29/N3622+J3622,IF(U:U="口行1",0.08/N3622+J3622,IF(U:U="口行2",0.08/N3622+J3622,IF(U:U="口行3",0.08/N3622+J3622,IF(U:U="口行5",0.13/N3622+J3622,IF(U:U="口行7",0.13/N3622+J3622,IF(U:U="口行10",0.18/N3622+J3622,IF(U:U="农发1",0.09/N3622+J3622,IF(U:U="农发2",0.09/N3622+J3622,IF(U:U="农发3",0.09/N3622+J3622,IF(U:U="农发5",0.14/N3622+J3622,IF(U:U="农发7",0.19/N3622+J3622,IF(U:U="农发10",0.19/N3622+J3622,IF(U:U="农发20",0.24/N3622+J3622,IF(U:U="国债1",0.05/N3622+J3622,IF(U:U="国债2",0.05/N3622+J3622,IF(U:U="国债3",0.05/N3622+J3622,IF(U:U="国开0",0,IF(U:U="农发0",0,IF(U:U="国债0",0,IF(U:U="口行0",0,0.1/N3622+J3622)))))))))))))))))))))))))</f>
        <v>3.5757465981668219</v>
      </c>
      <c r="Q3622" s="87">
        <v>3.5950000000000002</v>
      </c>
      <c r="R3622" s="88">
        <f t="shared" si="286"/>
        <v>-1.9253401833178252</v>
      </c>
      <c r="S3622" s="88">
        <f t="shared" si="287"/>
        <v>-1.9253401833178252</v>
      </c>
      <c r="U3622" s="1" t="str">
        <f>IF(I:I="国家开发银行","国开",IF(I:I="中国进出口银行","口行",IF(I:I="中国农业发展银行","农发","国债")))&amp;IF(G:G&lt;1,"0",G3622)</f>
        <v>口行10</v>
      </c>
    </row>
    <row r="3623" spans="1:21" ht="15.95" hidden="1" customHeight="1" x14ac:dyDescent="0.25">
      <c r="A3623" s="123" t="s">
        <v>7588</v>
      </c>
      <c r="B3623" s="35" t="s">
        <v>7588</v>
      </c>
      <c r="C3623" s="35" t="s">
        <v>7589</v>
      </c>
      <c r="D3623" s="39">
        <v>44301</v>
      </c>
      <c r="E3623" s="39">
        <v>44305</v>
      </c>
      <c r="F3623" s="40">
        <v>30</v>
      </c>
      <c r="G3623" s="30">
        <v>0.25</v>
      </c>
      <c r="H3623" s="29" t="s">
        <v>30</v>
      </c>
      <c r="I3623" s="29" t="s">
        <v>15</v>
      </c>
      <c r="J3623" s="30">
        <v>2.0074999999999998</v>
      </c>
      <c r="K3623" s="30">
        <v>8.51</v>
      </c>
      <c r="L3623" s="30">
        <v>0</v>
      </c>
      <c r="M3623" s="30">
        <v>1.8</v>
      </c>
      <c r="N3623" s="84">
        <v>0.24379999999999999</v>
      </c>
      <c r="O3623" s="85">
        <v>2.0608</v>
      </c>
      <c r="P3623" s="86">
        <v>2.0074999999999998</v>
      </c>
      <c r="Q3623" s="87">
        <v>2.1</v>
      </c>
      <c r="R3623" s="88">
        <f t="shared" si="286"/>
        <v>-5.3300000000000125</v>
      </c>
      <c r="S3623" s="88">
        <f t="shared" si="287"/>
        <v>-9.2500000000000249</v>
      </c>
      <c r="U3623" s="1" t="str">
        <f>IF(I:I="国家开发银行","国开",IF(I:I="中国进出口银行","口行",IF(I:I="中国农业发展银行","农发","国债")))&amp;IF(G:G&lt;1,"0",G3623)</f>
        <v>国开0</v>
      </c>
    </row>
    <row r="3624" spans="1:21" ht="15.95" hidden="1" customHeight="1" x14ac:dyDescent="0.25">
      <c r="A3624" s="123" t="s">
        <v>7590</v>
      </c>
      <c r="B3624" s="35" t="s">
        <v>7590</v>
      </c>
      <c r="C3624" s="35" t="s">
        <v>7591</v>
      </c>
      <c r="D3624" s="39">
        <v>44301</v>
      </c>
      <c r="E3624" s="39">
        <v>44305</v>
      </c>
      <c r="F3624" s="40">
        <v>60</v>
      </c>
      <c r="G3624" s="30">
        <v>1</v>
      </c>
      <c r="H3624" s="29" t="s">
        <v>266</v>
      </c>
      <c r="I3624" s="29" t="s">
        <v>15</v>
      </c>
      <c r="J3624" s="30">
        <v>2.48</v>
      </c>
      <c r="K3624" s="30">
        <v>5.44</v>
      </c>
      <c r="L3624" s="30">
        <v>0</v>
      </c>
      <c r="M3624" s="30">
        <v>1.0900000000000001</v>
      </c>
      <c r="N3624" s="84">
        <v>0.97009999999999996</v>
      </c>
      <c r="O3624" s="85">
        <v>2.65</v>
      </c>
      <c r="P3624" s="86">
        <v>2.5619999999999998</v>
      </c>
      <c r="Q3624" s="87">
        <v>2.59</v>
      </c>
      <c r="R3624" s="88">
        <f t="shared" si="286"/>
        <v>-8.8000000000000078</v>
      </c>
      <c r="S3624" s="88">
        <f t="shared" si="287"/>
        <v>-2.8000000000000025</v>
      </c>
      <c r="U3624" s="1" t="str">
        <f>IF(I:I="国家开发银行","国开",IF(I:I="中国进出口银行","口行",IF(I:I="中国农业发展银行","农发","国债")))&amp;IF(G:G&lt;1,"0",G3624)</f>
        <v>国开1</v>
      </c>
    </row>
    <row r="3625" spans="1:21" ht="15.95" hidden="1" customHeight="1" x14ac:dyDescent="0.25">
      <c r="A3625" s="123" t="s">
        <v>7190</v>
      </c>
      <c r="B3625" s="35" t="s">
        <v>7592</v>
      </c>
      <c r="C3625" s="35" t="s">
        <v>7593</v>
      </c>
      <c r="D3625" s="39">
        <v>44301</v>
      </c>
      <c r="E3625" s="39">
        <v>44305</v>
      </c>
      <c r="F3625" s="40">
        <v>30</v>
      </c>
      <c r="G3625" s="30">
        <v>2</v>
      </c>
      <c r="H3625" s="29" t="s">
        <v>12</v>
      </c>
      <c r="I3625" s="29" t="s">
        <v>15</v>
      </c>
      <c r="J3625" s="30">
        <v>2.8344</v>
      </c>
      <c r="K3625" s="30">
        <v>9.69</v>
      </c>
      <c r="L3625" s="30">
        <v>0</v>
      </c>
      <c r="M3625" s="30">
        <v>5.41</v>
      </c>
      <c r="N3625" s="84">
        <f>[1]!b_anal_modidura_cnbd(A3625,D3625-1,1)</f>
        <v>1.7334000000000001</v>
      </c>
      <c r="O3625" s="85">
        <f>[1]!b_anal_yield_cnbd(A3625,D3625-1,1)</f>
        <v>2.95</v>
      </c>
      <c r="P3625" s="86">
        <v>2.9323999999999999</v>
      </c>
      <c r="Q3625" s="87">
        <v>2.94</v>
      </c>
      <c r="R3625" s="88">
        <f t="shared" si="286"/>
        <v>-1.7600000000000282</v>
      </c>
      <c r="S3625" s="88">
        <f t="shared" si="287"/>
        <v>-0.76000000000000512</v>
      </c>
      <c r="U3625" s="1" t="str">
        <f>IF(I:I="国家开发银行","国开",IF(I:I="中国进出口银行","口行",IF(I:I="中国农业发展银行","农发","国债")))&amp;IF(G:G&lt;1,"0",G3625)</f>
        <v>国开2</v>
      </c>
    </row>
    <row r="3626" spans="1:21" ht="15.95" hidden="1" customHeight="1" x14ac:dyDescent="0.25">
      <c r="A3626" s="123" t="s">
        <v>7286</v>
      </c>
      <c r="B3626" s="35" t="s">
        <v>7594</v>
      </c>
      <c r="C3626" s="35" t="s">
        <v>7595</v>
      </c>
      <c r="D3626" s="39">
        <v>44301</v>
      </c>
      <c r="E3626" s="39">
        <v>44305</v>
      </c>
      <c r="F3626" s="40">
        <v>30</v>
      </c>
      <c r="G3626" s="30">
        <v>3</v>
      </c>
      <c r="H3626" s="29" t="s">
        <v>12</v>
      </c>
      <c r="I3626" s="29" t="s">
        <v>15</v>
      </c>
      <c r="J3626" s="30">
        <v>3.0655000000000001</v>
      </c>
      <c r="K3626" s="30">
        <v>6.72</v>
      </c>
      <c r="L3626" s="30">
        <v>0</v>
      </c>
      <c r="M3626" s="30">
        <v>3.81</v>
      </c>
      <c r="N3626" s="84">
        <v>2.7635999999999998</v>
      </c>
      <c r="O3626" s="85">
        <f>[1]!b_anal_yield_cnbd(A3626,D3626-1,1)</f>
        <v>3.1368</v>
      </c>
      <c r="P3626" s="86">
        <v>3.1274999999999999</v>
      </c>
      <c r="Q3626" s="87">
        <v>3.1349999999999998</v>
      </c>
      <c r="R3626" s="88">
        <f t="shared" si="286"/>
        <v>-0.9300000000000086</v>
      </c>
      <c r="S3626" s="88">
        <f t="shared" si="287"/>
        <v>-0.74999999999998401</v>
      </c>
      <c r="U3626" s="1" t="str">
        <f>IF(I:I="国家开发银行","国开",IF(I:I="中国进出口银行","口行",IF(I:I="中国农业发展银行","农发","国债")))&amp;IF(G:G&lt;1,"0",G3626)</f>
        <v>国开3</v>
      </c>
    </row>
    <row r="3627" spans="1:21" ht="15.95" hidden="1" customHeight="1" x14ac:dyDescent="0.25">
      <c r="A3627" s="123" t="s">
        <v>7264</v>
      </c>
      <c r="B3627" s="35" t="s">
        <v>7596</v>
      </c>
      <c r="C3627" s="35" t="s">
        <v>7597</v>
      </c>
      <c r="D3627" s="39">
        <v>44301</v>
      </c>
      <c r="E3627" s="39">
        <v>44305</v>
      </c>
      <c r="F3627" s="40">
        <v>200</v>
      </c>
      <c r="G3627" s="30">
        <v>10</v>
      </c>
      <c r="H3627" s="29" t="s">
        <v>12</v>
      </c>
      <c r="I3627" s="29" t="s">
        <v>15</v>
      </c>
      <c r="J3627" s="30">
        <v>3.4855</v>
      </c>
      <c r="K3627" s="30">
        <v>4.16</v>
      </c>
      <c r="L3627" s="30">
        <v>0</v>
      </c>
      <c r="M3627" s="30">
        <v>1.03</v>
      </c>
      <c r="N3627" s="84">
        <f>[1]!b_anal_modidura_cnbd(A3627,D3627-1,1)</f>
        <v>8.1530000000000005</v>
      </c>
      <c r="O3627" s="85">
        <f>[1]!b_anal_yield_cnbd(A3627,D3627-1,1)</f>
        <v>3.528</v>
      </c>
      <c r="P3627" s="86">
        <v>3.5253000000000001</v>
      </c>
      <c r="Q3627" s="87">
        <v>3.54</v>
      </c>
      <c r="R3627" s="88">
        <f t="shared" si="286"/>
        <v>-0.26999999999999247</v>
      </c>
      <c r="S3627" s="88">
        <f t="shared" si="287"/>
        <v>-1.4699999999999935</v>
      </c>
      <c r="U3627" s="1" t="str">
        <f>IF(I:I="国家开发银行","国开",IF(I:I="中国进出口银行","口行",IF(I:I="中国农业发展银行","农发","国债")))&amp;IF(G:G&lt;1,"0",G3627)</f>
        <v>国开10</v>
      </c>
    </row>
    <row r="3628" spans="1:21" ht="15.95" hidden="1" customHeight="1" x14ac:dyDescent="0.25">
      <c r="A3628" s="123" t="s">
        <v>7320</v>
      </c>
      <c r="B3628" s="35" t="s">
        <v>7598</v>
      </c>
      <c r="C3628" s="35" t="s">
        <v>7599</v>
      </c>
      <c r="D3628" s="39">
        <v>44302</v>
      </c>
      <c r="E3628" s="39">
        <v>44305</v>
      </c>
      <c r="F3628" s="40">
        <v>50</v>
      </c>
      <c r="G3628" s="30">
        <v>1</v>
      </c>
      <c r="H3628" s="29" t="s">
        <v>266</v>
      </c>
      <c r="I3628" s="29" t="s">
        <v>22</v>
      </c>
      <c r="J3628" s="30">
        <v>2.4782999999999999</v>
      </c>
      <c r="K3628" s="30">
        <v>4.16</v>
      </c>
      <c r="L3628" s="30">
        <v>0</v>
      </c>
      <c r="M3628" s="30">
        <v>2.4</v>
      </c>
      <c r="N3628" s="84">
        <f>[1]!b_anal_modidura_cnbd(A3628,D3628-1,1)</f>
        <v>0.87529999999999997</v>
      </c>
      <c r="O3628" s="85">
        <f>[1]!b_anal_yield_cnbd(A3628,D3628-1,1)</f>
        <v>2.63</v>
      </c>
      <c r="P3628" s="86">
        <f>IF(U:U="国开1",0.09/N3628+J3628,IF(U:U="国开3",0.14/N3628+J3628,IF(U:U="国开5",0.24/N3628+J3628,IF(U:U="国开7",0.24/N3628+J3628,IF(U:U="国开10",0.29/N3628+J3628,IF(U:U="口行1",0.08/N3628+J3628,IF(U:U="口行2",0.08/N3628+J3628,IF(U:U="口行3",0.08/N3628+J3628,IF(U:U="口行5",0.13/N3628+J3628,IF(U:U="口行7",0.13/N3628+J3628,IF(U:U="口行10",0.18/N3628+J3628,IF(U:U="农发1",0.09/N3628+J3628,IF(U:U="农发2",0.09/N3628+J3628,IF(U:U="农发3",0.09/N3628+J3628,IF(U:U="农发5",0.14/N3628+J3628,IF(U:U="农发7",0.19/N3628+J3628,IF(U:U="农发10",0.19/N3628+J3628,IF(U:U="农发20",0.24/N3628+J3628,IF(U:U="国债1",0.05/N3628+J3628,IF(U:U="国债2",0.05/N3628+J3628,IF(U:U="国债3",0.05/N3628+J3628,IF(U:U="国开0",0,IF(U:U="农发0",0,IF(U:U="国债0",0,IF(U:U="口行0",0,0.1/N3628+J3628)))))))))))))))))))))))))</f>
        <v>2.569697235233634</v>
      </c>
      <c r="Q3628" s="87">
        <v>2.625</v>
      </c>
      <c r="R3628" s="88">
        <f t="shared" ref="R3628:R3631" si="288">(P3628-O3628)*100</f>
        <v>-6.0302764766365868</v>
      </c>
      <c r="S3628" s="88">
        <f t="shared" ref="S3628:S3631" si="289">(P3628-Q3628)*100</f>
        <v>-5.5302764766365975</v>
      </c>
      <c r="U3628" s="1" t="str">
        <f>IF(I:I="国家开发银行","国开",IF(I:I="中国进出口银行","口行",IF(I:I="中国农业发展银行","农发","国债")))&amp;IF(G:G&lt;1,"0",G3628)</f>
        <v>口行1</v>
      </c>
    </row>
    <row r="3629" spans="1:21" ht="15.95" hidden="1" customHeight="1" x14ac:dyDescent="0.25">
      <c r="A3629" s="123" t="s">
        <v>6723</v>
      </c>
      <c r="B3629" s="35" t="s">
        <v>7600</v>
      </c>
      <c r="C3629" s="35" t="s">
        <v>7601</v>
      </c>
      <c r="D3629" s="39">
        <v>44302</v>
      </c>
      <c r="E3629" s="39">
        <v>44305</v>
      </c>
      <c r="F3629" s="40">
        <v>40</v>
      </c>
      <c r="G3629" s="30">
        <v>1</v>
      </c>
      <c r="H3629" s="29" t="s">
        <v>266</v>
      </c>
      <c r="I3629" s="29" t="s">
        <v>22</v>
      </c>
      <c r="J3629" s="30">
        <v>2.1972</v>
      </c>
      <c r="K3629" s="30">
        <v>4.88</v>
      </c>
      <c r="L3629" s="30">
        <v>0</v>
      </c>
      <c r="M3629" s="30">
        <v>1.55</v>
      </c>
      <c r="N3629" s="84">
        <f>[1]!b_anal_modidura_cnbd(A3629,D3629-1,1)</f>
        <v>0.54349999999999998</v>
      </c>
      <c r="O3629" s="85">
        <f>[1]!b_anal_yield_cnbd(A3629,D3629-1,1)</f>
        <v>2.4</v>
      </c>
      <c r="P3629" s="86">
        <f>IF(U:U="国开1",0.09/N3629+J3629,IF(U:U="国开3",0.14/N3629+J3629,IF(U:U="国开5",0.24/N3629+J3629,IF(U:U="国开7",0.24/N3629+J3629,IF(U:U="国开10",0.29/N3629+J3629,IF(U:U="口行1",0.08/N3629+J3629,IF(U:U="口行2",0.08/N3629+J3629,IF(U:U="口行3",0.08/N3629+J3629,IF(U:U="口行5",0.13/N3629+J3629,IF(U:U="口行7",0.13/N3629+J3629,IF(U:U="口行10",0.18/N3629+J3629,IF(U:U="农发1",0.09/N3629+J3629,IF(U:U="农发2",0.09/N3629+J3629,IF(U:U="农发3",0.09/N3629+J3629,IF(U:U="农发5",0.14/N3629+J3629,IF(U:U="农发7",0.19/N3629+J3629,IF(U:U="农发10",0.19/N3629+J3629,IF(U:U="农发20",0.24/N3629+J3629,IF(U:U="国债1",0.05/N3629+J3629,IF(U:U="国债2",0.05/N3629+J3629,IF(U:U="国债3",0.05/N3629+J3629,IF(U:U="国开0",0,IF(U:U="农发0",0,IF(U:U="国债0",0,IF(U:U="口行0",0,0.1/N3629+J3629)))))))))))))))))))))))))</f>
        <v>2.3443941122355105</v>
      </c>
      <c r="Q3629" s="87">
        <v>2.4</v>
      </c>
      <c r="R3629" s="88">
        <f t="shared" si="288"/>
        <v>-5.5605887764489381</v>
      </c>
      <c r="S3629" s="88">
        <f t="shared" si="289"/>
        <v>-5.5605887764489381</v>
      </c>
      <c r="U3629" s="1" t="str">
        <f>IF(I:I="国家开发银行","国开",IF(I:I="中国进出口银行","口行",IF(I:I="中国农业发展银行","农发","国债")))&amp;IF(G:G&lt;1,"0",G3629)</f>
        <v>口行1</v>
      </c>
    </row>
    <row r="3630" spans="1:21" ht="15.95" hidden="1" customHeight="1" x14ac:dyDescent="0.25">
      <c r="A3630" s="123" t="s">
        <v>7322</v>
      </c>
      <c r="B3630" s="35" t="s">
        <v>7602</v>
      </c>
      <c r="C3630" s="35" t="s">
        <v>7603</v>
      </c>
      <c r="D3630" s="39">
        <v>44302</v>
      </c>
      <c r="E3630" s="39">
        <v>44305</v>
      </c>
      <c r="F3630" s="40">
        <v>50</v>
      </c>
      <c r="G3630" s="30">
        <v>2</v>
      </c>
      <c r="H3630" s="29" t="s">
        <v>12</v>
      </c>
      <c r="I3630" s="29" t="s">
        <v>22</v>
      </c>
      <c r="J3630" s="30">
        <v>2.9157999999999999</v>
      </c>
      <c r="K3630" s="30">
        <v>4.13</v>
      </c>
      <c r="L3630" s="30">
        <v>0</v>
      </c>
      <c r="M3630" s="30">
        <v>1.01</v>
      </c>
      <c r="N3630" s="84">
        <f>[1]!b_anal_modidura_cnbd(A3630,D3630-1,1)</f>
        <v>1.8126</v>
      </c>
      <c r="O3630" s="85">
        <f>[1]!b_anal_yield_cnbd(A3630,D3630-1,1)</f>
        <v>2.97</v>
      </c>
      <c r="P3630" s="86">
        <f>IF(U:U="国开1",0.09/N3630+J3630,IF(U:U="国开3",0.14/N3630+J3630,IF(U:U="国开5",0.24/N3630+J3630,IF(U:U="国开7",0.24/N3630+J3630,IF(U:U="国开10",0.29/N3630+J3630,IF(U:U="口行1",0.08/N3630+J3630,IF(U:U="口行2",0.08/N3630+J3630,IF(U:U="口行3",0.08/N3630+J3630,IF(U:U="口行5",0.13/N3630+J3630,IF(U:U="口行7",0.13/N3630+J3630,IF(U:U="口行10",0.18/N3630+J3630,IF(U:U="农发1",0.09/N3630+J3630,IF(U:U="农发2",0.09/N3630+J3630,IF(U:U="农发3",0.09/N3630+J3630,IF(U:U="农发5",0.14/N3630+J3630,IF(U:U="农发7",0.19/N3630+J3630,IF(U:U="农发10",0.19/N3630+J3630,IF(U:U="农发20",0.24/N3630+J3630,IF(U:U="国债1",0.05/N3630+J3630,IF(U:U="国债2",0.05/N3630+J3630,IF(U:U="国债3",0.05/N3630+J3630,IF(U:U="国开0",0,IF(U:U="农发0",0,IF(U:U="国债0",0,IF(U:U="口行0",0,0.1/N3630+J3630)))))))))))))))))))))))))</f>
        <v>2.9599354959726361</v>
      </c>
      <c r="Q3630" s="87">
        <v>2.9750000000000001</v>
      </c>
      <c r="R3630" s="88">
        <f t="shared" si="288"/>
        <v>-1.0064504027364141</v>
      </c>
      <c r="S3630" s="88">
        <f t="shared" si="289"/>
        <v>-1.5064504027364034</v>
      </c>
      <c r="U3630" s="1" t="str">
        <f>IF(I:I="国家开发银行","国开",IF(I:I="中国进出口银行","口行",IF(I:I="中国农业发展银行","农发","国债")))&amp;IF(G:G&lt;1,"0",G3630)</f>
        <v>口行2</v>
      </c>
    </row>
    <row r="3631" spans="1:21" ht="15.95" hidden="1" customHeight="1" x14ac:dyDescent="0.25">
      <c r="A3631" s="123" t="s">
        <v>7604</v>
      </c>
      <c r="B3631" s="35" t="s">
        <v>7604</v>
      </c>
      <c r="C3631" s="35" t="s">
        <v>7605</v>
      </c>
      <c r="D3631" s="39">
        <v>44302</v>
      </c>
      <c r="E3631" s="39">
        <v>44305</v>
      </c>
      <c r="F3631" s="40">
        <v>150</v>
      </c>
      <c r="G3631" s="30">
        <v>0.24929999999999999</v>
      </c>
      <c r="H3631" s="29" t="s">
        <v>30</v>
      </c>
      <c r="I3631" s="29" t="s">
        <v>31</v>
      </c>
      <c r="J3631" s="30">
        <v>1.9350000000000001</v>
      </c>
      <c r="K3631" s="30">
        <v>4.1900000000000004</v>
      </c>
      <c r="L3631" s="30">
        <v>1.9670000000000001</v>
      </c>
      <c r="M3631" s="30">
        <v>1.25</v>
      </c>
      <c r="N3631" s="84">
        <v>0.24929999999999999</v>
      </c>
      <c r="O3631" s="85">
        <v>2.0886</v>
      </c>
      <c r="P3631" s="86">
        <v>1.9670000000000001</v>
      </c>
      <c r="Q3631" s="87">
        <v>2.06</v>
      </c>
      <c r="R3631" s="88">
        <f t="shared" si="288"/>
        <v>-12.159999999999993</v>
      </c>
      <c r="S3631" s="88">
        <f t="shared" si="289"/>
        <v>-9.2999999999999972</v>
      </c>
      <c r="U3631" s="1" t="str">
        <f>IF(I:I="国家开发银行","国开",IF(I:I="中国进出口银行","口行",IF(I:I="中国农业发展银行","农发","国债")))&amp;IF(G:G&lt;1,"0",G3631)</f>
        <v>国债0</v>
      </c>
    </row>
    <row r="3632" spans="1:21" ht="15.95" hidden="1" customHeight="1" x14ac:dyDescent="0.25">
      <c r="A3632" s="123" t="s">
        <v>7278</v>
      </c>
      <c r="B3632" s="35" t="s">
        <v>7606</v>
      </c>
      <c r="C3632" s="35" t="s">
        <v>7607</v>
      </c>
      <c r="D3632" s="39">
        <v>44305</v>
      </c>
      <c r="E3632" s="39">
        <v>44307</v>
      </c>
      <c r="F3632" s="40">
        <v>30</v>
      </c>
      <c r="G3632" s="30">
        <v>3</v>
      </c>
      <c r="H3632" s="29" t="s">
        <v>12</v>
      </c>
      <c r="I3632" s="29" t="s">
        <v>41</v>
      </c>
      <c r="J3632" s="30">
        <v>3.0402</v>
      </c>
      <c r="K3632" s="30">
        <v>8.23</v>
      </c>
      <c r="L3632" s="30">
        <v>0</v>
      </c>
      <c r="M3632" s="30">
        <v>2.06</v>
      </c>
      <c r="N3632" s="84">
        <f>[1]!b_anal_modidura_cnbd(A3632,D3632-3,1)</f>
        <v>2.7029999999999998</v>
      </c>
      <c r="O3632" s="85">
        <f>[1]!b_anal_yield_cnbd(A3632,D3632-3,1)</f>
        <v>3.1349999999999998</v>
      </c>
      <c r="P3632" s="86">
        <f>IF(U:U="国开1",0.09/N3632+J3632,IF(U:U="国开3",0.14/N3632+J3632,IF(U:U="国开5",0.24/N3632+J3632,IF(U:U="国开7",0.24/N3632+J3632,IF(U:U="国开10",0.29/N3632+J3632,IF(U:U="口行1",0.08/N3632+J3632,IF(U:U="口行2",0.08/N3632+J3632,IF(U:U="口行3",0.08/N3632+J3632,IF(U:U="口行5",0.13/N3632+J3632,IF(U:U="口行7",0.13/N3632+J3632,IF(U:U="口行10",0.18/N3632+J3632,IF(U:U="农发1",0.09/N3632+J3632,IF(U:U="农发2",0.09/N3632+J3632,IF(U:U="农发3",0.09/N3632+J3632,IF(U:U="农发5",0.14/N3632+J3632,IF(U:U="农发7",0.19/N3632+J3632,IF(U:U="农发10",0.19/N3632+J3632,IF(U:U="农发20",0.24/N3632+J3632,IF(U:U="国债1",0.05/N3632+J3632,IF(U:U="国债2",0.05/N3632+J3632,IF(U:U="国债3",0.05/N3632+J3632,IF(U:U="国开0",0,IF(U:U="农发0",0,IF(U:U="国债0",0,IF(U:U="口行0",0,0.1/N3632+J3632)))))))))))))))))))))))))</f>
        <v>3.0734963374028856</v>
      </c>
      <c r="Q3632" s="87">
        <v>3.14</v>
      </c>
      <c r="R3632" s="88">
        <f t="shared" ref="R3632:R3633" si="290">(P3632-O3632)*100</f>
        <v>-6.150366259711415</v>
      </c>
      <c r="S3632" s="88">
        <f t="shared" ref="S3632:S3633" si="291">(P3632-Q3632)*100</f>
        <v>-6.6503662597114488</v>
      </c>
      <c r="U3632" s="1" t="str">
        <f>IF(I:I="国家开发银行","国开",IF(I:I="中国进出口银行","口行",IF(I:I="中国农业发展银行","农发","国债")))&amp;IF(G:G&lt;1,"0",G3632)</f>
        <v>农发3</v>
      </c>
    </row>
    <row r="3633" spans="1:21" ht="15.95" hidden="1" customHeight="1" x14ac:dyDescent="0.25">
      <c r="A3633" s="123" t="s">
        <v>7425</v>
      </c>
      <c r="B3633" s="35" t="s">
        <v>7608</v>
      </c>
      <c r="C3633" s="35" t="s">
        <v>7609</v>
      </c>
      <c r="D3633" s="39">
        <v>44305</v>
      </c>
      <c r="E3633" s="39">
        <v>44307</v>
      </c>
      <c r="F3633" s="40">
        <v>40</v>
      </c>
      <c r="G3633" s="30">
        <v>5</v>
      </c>
      <c r="H3633" s="29" t="s">
        <v>12</v>
      </c>
      <c r="I3633" s="29" t="s">
        <v>41</v>
      </c>
      <c r="J3633" s="30">
        <v>3.2648000000000001</v>
      </c>
      <c r="K3633" s="30">
        <v>6.89</v>
      </c>
      <c r="L3633" s="30">
        <v>0</v>
      </c>
      <c r="M3633" s="30">
        <v>1.05</v>
      </c>
      <c r="N3633" s="84">
        <f>[1]!b_anal_modidura_cnbd(A3633,D3633-3,1)</f>
        <v>4.4737</v>
      </c>
      <c r="O3633" s="85">
        <f>[1]!b_anal_yield_cnbd(A3633,D3633-3,1)</f>
        <v>3.3424999999999998</v>
      </c>
      <c r="P3633" s="86">
        <f>IF(U:U="国开1",0.09/N3633+J3633,IF(U:U="国开3",0.14/N3633+J3633,IF(U:U="国开5",0.24/N3633+J3633,IF(U:U="国开7",0.24/N3633+J3633,IF(U:U="国开10",0.29/N3633+J3633,IF(U:U="口行1",0.08/N3633+J3633,IF(U:U="口行2",0.08/N3633+J3633,IF(U:U="口行3",0.08/N3633+J3633,IF(U:U="口行5",0.13/N3633+J3633,IF(U:U="口行7",0.13/N3633+J3633,IF(U:U="口行10",0.18/N3633+J3633,IF(U:U="农发1",0.09/N3633+J3633,IF(U:U="农发2",0.09/N3633+J3633,IF(U:U="农发3",0.09/N3633+J3633,IF(U:U="农发5",0.14/N3633+J3633,IF(U:U="农发7",0.19/N3633+J3633,IF(U:U="农发10",0.19/N3633+J3633,IF(U:U="农发20",0.24/N3633+J3633,IF(U:U="国债1",0.05/N3633+J3633,IF(U:U="国债2",0.05/N3633+J3633,IF(U:U="国债3",0.05/N3633+J3633,IF(U:U="国开0",0,IF(U:U="农发0",0,IF(U:U="国债0",0,IF(U:U="口行0",0,0.1/N3633+J3633)))))))))))))))))))))))))</f>
        <v>3.2960940071976217</v>
      </c>
      <c r="Q3633" s="87">
        <v>3.335</v>
      </c>
      <c r="R3633" s="88">
        <f t="shared" si="290"/>
        <v>-4.6405992802378115</v>
      </c>
      <c r="S3633" s="88">
        <f t="shared" si="291"/>
        <v>-3.8905992802378275</v>
      </c>
      <c r="U3633" s="1" t="str">
        <f>IF(I:I="国家开发银行","国开",IF(I:I="中国进出口银行","口行",IF(I:I="中国农业发展银行","农发","国债")))&amp;IF(G:G&lt;1,"0",G3633)</f>
        <v>农发5</v>
      </c>
    </row>
    <row r="3634" spans="1:21" ht="15.95" hidden="1" customHeight="1" x14ac:dyDescent="0.25">
      <c r="A3634" s="123" t="s">
        <v>7590</v>
      </c>
      <c r="B3634" s="35" t="s">
        <v>7610</v>
      </c>
      <c r="C3634" s="35" t="s">
        <v>7611</v>
      </c>
      <c r="D3634" s="39">
        <v>44306</v>
      </c>
      <c r="E3634" s="39">
        <v>44308</v>
      </c>
      <c r="F3634" s="40">
        <v>100</v>
      </c>
      <c r="G3634" s="30">
        <v>1</v>
      </c>
      <c r="H3634" s="29" t="s">
        <v>266</v>
      </c>
      <c r="I3634" s="29" t="s">
        <v>15</v>
      </c>
      <c r="J3634" s="30">
        <v>2.4489000000000001</v>
      </c>
      <c r="K3634" s="30">
        <v>4.25</v>
      </c>
      <c r="L3634" s="30">
        <v>0</v>
      </c>
      <c r="M3634" s="30">
        <v>4.97</v>
      </c>
      <c r="N3634" s="84">
        <f>[1]!b_anal_modidura_cnbd(A3634,D3634-1,1)</f>
        <v>0.97440000000000004</v>
      </c>
      <c r="O3634" s="85">
        <f>[1]!b_anal_yield_cnbd(A3634,D3634-1,1)</f>
        <v>2.6324000000000001</v>
      </c>
      <c r="P3634" s="86">
        <f>IF(U:U="国开1",0.09/N3634+J3634,IF(U:U="国开3",0.14/N3634+J3634,IF(U:U="国开5",0.24/N3634+J3634,IF(U:U="国开7",0.24/N3634+J3634,IF(U:U="国开10",0.29/N3634+J3634,IF(U:U="口行1",0.08/N3634+J3634,IF(U:U="口行2",0.08/N3634+J3634,IF(U:U="口行3",0.08/N3634+J3634,IF(U:U="口行5",0.13/N3634+J3634,IF(U:U="口行7",0.13/N3634+J3634,IF(U:U="口行10",0.18/N3634+J3634,IF(U:U="农发1",0.09/N3634+J3634,IF(U:U="农发2",0.09/N3634+J3634,IF(U:U="农发3",0.09/N3634+J3634,IF(U:U="农发5",0.14/N3634+J3634,IF(U:U="农发7",0.19/N3634+J3634,IF(U:U="农发10",0.19/N3634+J3634,IF(U:U="农发20",0.24/N3634+J3634,IF(U:U="国债1",0.05/N3634+J3634,IF(U:U="国债2",0.05/N3634+J3634,IF(U:U="国债3",0.05/N3634+J3634,IF(U:U="国开0",0,IF(U:U="农发0",0,IF(U:U="国债0",0,IF(U:U="口行0",0,0.1/N3634+J3634)))))))))))))))))))))))))</f>
        <v>2.5412645320197047</v>
      </c>
      <c r="Q3634" s="87">
        <v>2.61</v>
      </c>
      <c r="R3634" s="88">
        <f t="shared" ref="R3634:R3638" si="292">(P3634-O3634)*100</f>
        <v>-9.113546798029537</v>
      </c>
      <c r="S3634" s="88">
        <f t="shared" ref="S3634:S3638" si="293">(P3634-Q3634)*100</f>
        <v>-6.8735467980295173</v>
      </c>
      <c r="U3634" s="1" t="str">
        <f>IF(I:I="国家开发银行","国开",IF(I:I="中国进出口银行","口行",IF(I:I="中国农业发展银行","农发","国债")))&amp;IF(G:G&lt;1,"0",G3634)</f>
        <v>国开1</v>
      </c>
    </row>
    <row r="3635" spans="1:21" ht="15.95" hidden="1" customHeight="1" x14ac:dyDescent="0.25">
      <c r="A3635" s="123" t="s">
        <v>7270</v>
      </c>
      <c r="B3635" s="35" t="s">
        <v>7612</v>
      </c>
      <c r="C3635" s="35" t="s">
        <v>7613</v>
      </c>
      <c r="D3635" s="39">
        <v>44306</v>
      </c>
      <c r="E3635" s="39">
        <v>44308</v>
      </c>
      <c r="F3635" s="40">
        <v>120</v>
      </c>
      <c r="G3635" s="30">
        <v>5</v>
      </c>
      <c r="H3635" s="29" t="s">
        <v>12</v>
      </c>
      <c r="I3635" s="29" t="s">
        <v>15</v>
      </c>
      <c r="J3635" s="30">
        <v>3.2021999999999999</v>
      </c>
      <c r="K3635" s="30">
        <v>4.37</v>
      </c>
      <c r="L3635" s="30">
        <v>0</v>
      </c>
      <c r="M3635" s="30">
        <v>2.21</v>
      </c>
      <c r="N3635" s="84">
        <f>[1]!b_anal_modidura_cnbd(A3635,D3635-1,1)</f>
        <v>4.4165000000000001</v>
      </c>
      <c r="O3635" s="85">
        <f>[1]!b_anal_yield_cnbd(A3635,D3635-1,1)</f>
        <v>3.2925</v>
      </c>
      <c r="P3635" s="86">
        <v>3.2606999999999999</v>
      </c>
      <c r="Q3635" s="87">
        <v>3.2825000000000002</v>
      </c>
      <c r="R3635" s="88">
        <f t="shared" si="292"/>
        <v>-3.180000000000005</v>
      </c>
      <c r="S3635" s="88">
        <f t="shared" si="293"/>
        <v>-2.1800000000000264</v>
      </c>
      <c r="U3635" s="1" t="str">
        <f>IF(I:I="国家开发银行","国开",IF(I:I="中国进出口银行","口行",IF(I:I="中国农业发展银行","农发","国债")))&amp;IF(G:G&lt;1,"0",G3635)</f>
        <v>国开5</v>
      </c>
    </row>
    <row r="3636" spans="1:21" ht="15.95" hidden="1" customHeight="1" x14ac:dyDescent="0.25">
      <c r="A3636" s="123" t="s">
        <v>6975</v>
      </c>
      <c r="B3636" s="35" t="s">
        <v>7614</v>
      </c>
      <c r="C3636" s="35" t="s">
        <v>7615</v>
      </c>
      <c r="D3636" s="39">
        <v>44306</v>
      </c>
      <c r="E3636" s="39">
        <v>44308</v>
      </c>
      <c r="F3636" s="40">
        <v>30</v>
      </c>
      <c r="G3636" s="30">
        <v>7</v>
      </c>
      <c r="H3636" s="29" t="s">
        <v>12</v>
      </c>
      <c r="I3636" s="29" t="s">
        <v>15</v>
      </c>
      <c r="J3636" s="30">
        <v>3.3894000000000002</v>
      </c>
      <c r="K3636" s="30">
        <v>7.94</v>
      </c>
      <c r="L3636" s="30">
        <v>0</v>
      </c>
      <c r="M3636" s="30">
        <v>1.08</v>
      </c>
      <c r="N3636" s="84">
        <f>[1]!b_anal_modidura_cnbd(A3636,D3636-1,1)</f>
        <v>5.8639000000000001</v>
      </c>
      <c r="O3636" s="85">
        <f>[1]!b_anal_yield_cnbd(A3636,D3636-1,1)</f>
        <v>3.4738000000000002</v>
      </c>
      <c r="P3636" s="86">
        <v>3.4266000000000001</v>
      </c>
      <c r="Q3636" s="87">
        <v>3.4550000000000001</v>
      </c>
      <c r="R3636" s="88">
        <f t="shared" si="292"/>
        <v>-4.7200000000000131</v>
      </c>
      <c r="S3636" s="88">
        <f t="shared" si="293"/>
        <v>-2.8399999999999981</v>
      </c>
      <c r="U3636" s="1" t="str">
        <f>IF(I:I="国家开发银行","国开",IF(I:I="中国进出口银行","口行",IF(I:I="中国农业发展银行","农发","国债")))&amp;IF(G:G&lt;1,"0",G3636)</f>
        <v>国开7</v>
      </c>
    </row>
    <row r="3637" spans="1:21" ht="15.95" hidden="1" customHeight="1" x14ac:dyDescent="0.25">
      <c r="A3637" s="123" t="s">
        <v>7290</v>
      </c>
      <c r="B3637" s="35" t="s">
        <v>7616</v>
      </c>
      <c r="C3637" s="35" t="s">
        <v>7617</v>
      </c>
      <c r="D3637" s="39">
        <v>44306</v>
      </c>
      <c r="E3637" s="39">
        <v>44308</v>
      </c>
      <c r="F3637" s="40">
        <v>20</v>
      </c>
      <c r="G3637" s="30">
        <v>2</v>
      </c>
      <c r="H3637" s="29" t="s">
        <v>12</v>
      </c>
      <c r="I3637" s="29" t="s">
        <v>41</v>
      </c>
      <c r="J3637" s="30">
        <v>2.8405</v>
      </c>
      <c r="K3637" s="30">
        <v>9.98</v>
      </c>
      <c r="L3637" s="30">
        <v>0</v>
      </c>
      <c r="M3637" s="30">
        <v>1.34</v>
      </c>
      <c r="N3637" s="84">
        <f>[1]!b_anal_modidura_cnbd(A3637,D3637-1,1)</f>
        <v>1.7905</v>
      </c>
      <c r="O3637" s="85">
        <f>[1]!b_anal_yield_cnbd(A3637,D3637-1,1)</f>
        <v>3.0082</v>
      </c>
      <c r="P3637" s="86">
        <f>IF(U:U="国开1",0.09/N3637+J3637,IF(U:U="国开3",0.14/N3637+J3637,IF(U:U="国开5",0.24/N3637+J3637,IF(U:U="国开7",0.24/N3637+J3637,IF(U:U="国开10",0.29/N3637+J3637,IF(U:U="口行1",0.08/N3637+J3637,IF(U:U="口行2",0.08/N3637+J3637,IF(U:U="口行3",0.08/N3637+J3637,IF(U:U="口行5",0.13/N3637+J3637,IF(U:U="口行7",0.13/N3637+J3637,IF(U:U="口行10",0.18/N3637+J3637,IF(U:U="农发1",0.09/N3637+J3637,IF(U:U="农发2",0.09/N3637+J3637,IF(U:U="农发3",0.09/N3637+J3637,IF(U:U="农发5",0.14/N3637+J3637,IF(U:U="农发7",0.19/N3637+J3637,IF(U:U="农发10",0.19/N3637+J3637,IF(U:U="农发20",0.24/N3637+J3637,IF(U:U="国债1",0.05/N3637+J3637,IF(U:U="国债2",0.05/N3637+J3637,IF(U:U="国债3",0.05/N3637+J3637,IF(U:U="国开0",0,IF(U:U="农发0",0,IF(U:U="国债0",0,IF(U:U="口行0",0,0.1/N3637+J3637)))))))))))))))))))))))))</f>
        <v>2.8907652890254121</v>
      </c>
      <c r="Q3637" s="87">
        <v>2.98</v>
      </c>
      <c r="R3637" s="88">
        <f t="shared" si="292"/>
        <v>-11.743471097458791</v>
      </c>
      <c r="S3637" s="88">
        <f t="shared" si="293"/>
        <v>-8.9234710974587905</v>
      </c>
      <c r="U3637" s="1" t="str">
        <f>IF(I:I="国家开发银行","国开",IF(I:I="中国进出口银行","口行",IF(I:I="中国农业发展银行","农发","国债")))&amp;IF(G:G&lt;1,"0",G3637)</f>
        <v>农发2</v>
      </c>
    </row>
    <row r="3638" spans="1:21" ht="15.95" hidden="1" customHeight="1" x14ac:dyDescent="0.25">
      <c r="A3638" s="123" t="s">
        <v>7167</v>
      </c>
      <c r="B3638" s="35" t="s">
        <v>7618</v>
      </c>
      <c r="C3638" s="35" t="s">
        <v>7619</v>
      </c>
      <c r="D3638" s="39">
        <v>44306</v>
      </c>
      <c r="E3638" s="39">
        <v>44308</v>
      </c>
      <c r="F3638" s="40">
        <v>30</v>
      </c>
      <c r="G3638" s="30">
        <v>7</v>
      </c>
      <c r="H3638" s="29" t="s">
        <v>12</v>
      </c>
      <c r="I3638" s="29" t="s">
        <v>41</v>
      </c>
      <c r="J3638" s="30">
        <v>3.3936999999999999</v>
      </c>
      <c r="K3638" s="30">
        <v>5.56</v>
      </c>
      <c r="L3638" s="30">
        <v>0</v>
      </c>
      <c r="M3638" s="30">
        <v>3.29</v>
      </c>
      <c r="N3638" s="84">
        <f>[1]!b_anal_modidura_cnbd(A3638,D3638-1,1)</f>
        <v>5.9236000000000004</v>
      </c>
      <c r="O3638" s="85">
        <f>[1]!b_anal_yield_cnbd(A3638,D3638-1,1)</f>
        <v>3.4754</v>
      </c>
      <c r="P3638" s="86">
        <f>IF(U:U="国开1",0.09/N3638+J3638,IF(U:U="国开3",0.14/N3638+J3638,IF(U:U="国开5",0.24/N3638+J3638,IF(U:U="国开7",0.24/N3638+J3638,IF(U:U="国开10",0.29/N3638+J3638,IF(U:U="口行1",0.08/N3638+J3638,IF(U:U="口行2",0.08/N3638+J3638,IF(U:U="口行3",0.08/N3638+J3638,IF(U:U="口行5",0.13/N3638+J3638,IF(U:U="口行7",0.13/N3638+J3638,IF(U:U="口行10",0.18/N3638+J3638,IF(U:U="农发1",0.09/N3638+J3638,IF(U:U="农发2",0.09/N3638+J3638,IF(U:U="农发3",0.09/N3638+J3638,IF(U:U="农发5",0.14/N3638+J3638,IF(U:U="农发7",0.19/N3638+J3638,IF(U:U="农发10",0.19/N3638+J3638,IF(U:U="农发20",0.24/N3638+J3638,IF(U:U="国债1",0.05/N3638+J3638,IF(U:U="国债2",0.05/N3638+J3638,IF(U:U="国债3",0.05/N3638+J3638,IF(U:U="国开0",0,IF(U:U="农发0",0,IF(U:U="国债0",0,IF(U:U="口行0",0,0.1/N3638+J3638)))))))))))))))))))))))))</f>
        <v>3.425775089472618</v>
      </c>
      <c r="Q3638" s="87">
        <v>3.4975000000000001</v>
      </c>
      <c r="R3638" s="88">
        <f t="shared" si="292"/>
        <v>-4.9624910527382049</v>
      </c>
      <c r="S3638" s="88">
        <f t="shared" si="293"/>
        <v>-7.1724910527382058</v>
      </c>
      <c r="U3638" s="1" t="str">
        <f>IF(I:I="国家开发银行","国开",IF(I:I="中国进出口银行","口行",IF(I:I="中国农业发展银行","农发","国债")))&amp;IF(G:G&lt;1,"0",G3638)</f>
        <v>农发7</v>
      </c>
    </row>
    <row r="3639" spans="1:21" ht="15.95" hidden="1" customHeight="1" x14ac:dyDescent="0.25">
      <c r="A3639" s="123" t="s">
        <v>7620</v>
      </c>
      <c r="B3639" s="35" t="s">
        <v>7620</v>
      </c>
      <c r="C3639" s="35" t="s">
        <v>7621</v>
      </c>
      <c r="D3639" s="39">
        <v>44307</v>
      </c>
      <c r="E3639" s="39">
        <v>44308</v>
      </c>
      <c r="F3639" s="40">
        <v>540</v>
      </c>
      <c r="G3639" s="30">
        <v>1</v>
      </c>
      <c r="H3639" s="29" t="s">
        <v>266</v>
      </c>
      <c r="I3639" s="29" t="s">
        <v>31</v>
      </c>
      <c r="J3639" s="30">
        <v>2.3645</v>
      </c>
      <c r="K3639" s="30">
        <v>3.57</v>
      </c>
      <c r="L3639" s="30">
        <v>2.4</v>
      </c>
      <c r="M3639" s="30">
        <v>1.1599999999999999</v>
      </c>
      <c r="N3639" s="84">
        <v>0.98899999999999999</v>
      </c>
      <c r="O3639" s="85">
        <v>2.4994999999999998</v>
      </c>
      <c r="P3639" s="86">
        <v>2.4409999999999998</v>
      </c>
      <c r="Q3639" s="87">
        <v>2.46</v>
      </c>
      <c r="R3639" s="88">
        <f t="shared" ref="R3639:R3642" si="294">(P3639-O3639)*100</f>
        <v>-5.85</v>
      </c>
      <c r="S3639" s="88">
        <f t="shared" ref="S3639:S3642" si="295">(P3639-Q3639)*100</f>
        <v>-1.9000000000000128</v>
      </c>
      <c r="U3639" s="1" t="str">
        <f>IF(I:I="国家开发银行","国开",IF(I:I="中国进出口银行","口行",IF(I:I="中国农业发展银行","农发","国债")))&amp;IF(G:G&lt;1,"0",G3639)</f>
        <v>国债1</v>
      </c>
    </row>
    <row r="3640" spans="1:21" ht="15.95" hidden="1" customHeight="1" x14ac:dyDescent="0.25">
      <c r="A3640" s="123" t="s">
        <v>6823</v>
      </c>
      <c r="B3640" s="35" t="s">
        <v>7622</v>
      </c>
      <c r="C3640" s="35" t="s">
        <v>7623</v>
      </c>
      <c r="D3640" s="39">
        <v>44307</v>
      </c>
      <c r="E3640" s="39">
        <v>44308</v>
      </c>
      <c r="F3640" s="40">
        <v>540</v>
      </c>
      <c r="G3640" s="30">
        <v>10</v>
      </c>
      <c r="H3640" s="29" t="s">
        <v>12</v>
      </c>
      <c r="I3640" s="29" t="s">
        <v>31</v>
      </c>
      <c r="J3640" s="30">
        <v>3.1265000000000001</v>
      </c>
      <c r="K3640" s="30">
        <v>4.7300000000000004</v>
      </c>
      <c r="L3640" s="30">
        <v>3.1433</v>
      </c>
      <c r="M3640" s="30">
        <v>1.05</v>
      </c>
      <c r="N3640" s="84">
        <f>[1]!b_anal_modidura_cnbd(A3640,D3640-1,1)</f>
        <v>8.0741999999999994</v>
      </c>
      <c r="O3640" s="85">
        <f>[1]!b_anal_yield_cnbd(A3640,D3640-1,1)</f>
        <v>3.1488999999999998</v>
      </c>
      <c r="P3640" s="86">
        <v>3.153</v>
      </c>
      <c r="Q3640" s="87">
        <v>3.1549999999999998</v>
      </c>
      <c r="R3640" s="88">
        <f t="shared" si="294"/>
        <v>0.41000000000002146</v>
      </c>
      <c r="S3640" s="88">
        <f t="shared" si="295"/>
        <v>-0.19999999999997797</v>
      </c>
      <c r="U3640" s="1" t="str">
        <f>IF(I:I="国家开发银行","国开",IF(I:I="中国进出口银行","口行",IF(I:I="中国农业发展银行","农发","国债")))&amp;IF(G:G&lt;1,"0",G3640)</f>
        <v>国债10</v>
      </c>
    </row>
    <row r="3641" spans="1:21" ht="15.95" hidden="1" customHeight="1" x14ac:dyDescent="0.25">
      <c r="A3641" s="123" t="s">
        <v>7175</v>
      </c>
      <c r="B3641" s="35" t="s">
        <v>7624</v>
      </c>
      <c r="C3641" s="35" t="s">
        <v>7625</v>
      </c>
      <c r="D3641" s="39">
        <v>44307</v>
      </c>
      <c r="E3641" s="39">
        <v>44309</v>
      </c>
      <c r="F3641" s="40">
        <v>20</v>
      </c>
      <c r="G3641" s="30">
        <v>1</v>
      </c>
      <c r="H3641" s="29" t="s">
        <v>266</v>
      </c>
      <c r="I3641" s="29" t="s">
        <v>41</v>
      </c>
      <c r="J3641" s="30">
        <v>2.2898999999999998</v>
      </c>
      <c r="K3641" s="30">
        <v>10.8</v>
      </c>
      <c r="L3641" s="30">
        <v>0</v>
      </c>
      <c r="M3641" s="30">
        <v>9.33</v>
      </c>
      <c r="N3641" s="84">
        <f>[1]!b_anal_modidura_cnbd(A3641,D3641-1,1)</f>
        <v>0.78649999999999998</v>
      </c>
      <c r="O3641" s="85">
        <f>[1]!b_anal_yield_cnbd(A3641,D3641-1,1)</f>
        <v>2.57</v>
      </c>
      <c r="P3641" s="86">
        <f>IF(U:U="国开1",0.09/N3641+J3641,IF(U:U="国开3",0.14/N3641+J3641,IF(U:U="国开5",0.24/N3641+J3641,IF(U:U="国开7",0.24/N3641+J3641,IF(U:U="国开10",0.29/N3641+J3641,IF(U:U="口行1",0.08/N3641+J3641,IF(U:U="口行2",0.08/N3641+J3641,IF(U:U="口行3",0.08/N3641+J3641,IF(U:U="口行5",0.13/N3641+J3641,IF(U:U="口行7",0.13/N3641+J3641,IF(U:U="口行10",0.18/N3641+J3641,IF(U:U="农发1",0.09/N3641+J3641,IF(U:U="农发2",0.09/N3641+J3641,IF(U:U="农发3",0.09/N3641+J3641,IF(U:U="农发5",0.14/N3641+J3641,IF(U:U="农发7",0.19/N3641+J3641,IF(U:U="农发10",0.19/N3641+J3641,IF(U:U="农发20",0.24/N3641+J3641,IF(U:U="国债1",0.05/N3641+J3641,IF(U:U="国债2",0.05/N3641+J3641,IF(U:U="国债3",0.05/N3641+J3641,IF(U:U="国开0",0,IF(U:U="农发0",0,IF(U:U="国债0",0,IF(U:U="口行0",0,0.1/N3641+J3641)))))))))))))))))))))))))</f>
        <v>2.4043310235219324</v>
      </c>
      <c r="Q3641" s="87">
        <v>2.54</v>
      </c>
      <c r="R3641" s="88">
        <f t="shared" si="294"/>
        <v>-16.566897647806744</v>
      </c>
      <c r="S3641" s="88">
        <f t="shared" si="295"/>
        <v>-13.566897647806764</v>
      </c>
      <c r="U3641" s="1" t="str">
        <f>IF(I:I="国家开发银行","国开",IF(I:I="中国进出口银行","口行",IF(I:I="中国农业发展银行","农发","国债")))&amp;IF(G:G&lt;1,"0",G3641)</f>
        <v>农发1</v>
      </c>
    </row>
    <row r="3642" spans="1:21" ht="15.95" hidden="1" customHeight="1" x14ac:dyDescent="0.25">
      <c r="A3642" s="123" t="s">
        <v>6657</v>
      </c>
      <c r="B3642" s="35" t="s">
        <v>7626</v>
      </c>
      <c r="C3642" s="35" t="s">
        <v>7627</v>
      </c>
      <c r="D3642" s="39">
        <v>44307</v>
      </c>
      <c r="E3642" s="39">
        <v>44309</v>
      </c>
      <c r="F3642" s="40">
        <v>60</v>
      </c>
      <c r="G3642" s="30">
        <v>10</v>
      </c>
      <c r="H3642" s="29" t="s">
        <v>12</v>
      </c>
      <c r="I3642" s="29" t="s">
        <v>41</v>
      </c>
      <c r="J3642" s="30">
        <v>3.5190999999999999</v>
      </c>
      <c r="K3642" s="30">
        <v>4.34</v>
      </c>
      <c r="L3642" s="30">
        <v>0</v>
      </c>
      <c r="M3642" s="30">
        <v>3.71</v>
      </c>
      <c r="N3642" s="84">
        <f>[1]!b_anal_modidura_cnbd(A3642,D3642-1,1)</f>
        <v>7.7617000000000003</v>
      </c>
      <c r="O3642" s="85">
        <f>[1]!b_anal_yield_cnbd(A3642,D3642-1,1)</f>
        <v>3.5825</v>
      </c>
      <c r="P3642" s="86">
        <v>3.5427</v>
      </c>
      <c r="Q3642" s="87">
        <v>3.585</v>
      </c>
      <c r="R3642" s="88">
        <f t="shared" si="294"/>
        <v>-3.9800000000000058</v>
      </c>
      <c r="S3642" s="88">
        <f t="shared" si="295"/>
        <v>-4.2300000000000004</v>
      </c>
      <c r="U3642" s="1" t="str">
        <f>IF(I:I="国家开发银行","国开",IF(I:I="中国进出口银行","口行",IF(I:I="中国农业发展银行","农发","国债")))&amp;IF(G:G&lt;1,"0",G3642)</f>
        <v>农发10</v>
      </c>
    </row>
    <row r="3643" spans="1:21" ht="15.95" hidden="1" customHeight="1" x14ac:dyDescent="0.25">
      <c r="A3643" s="123" t="s">
        <v>7628</v>
      </c>
      <c r="B3643" s="35" t="s">
        <v>7628</v>
      </c>
      <c r="C3643" s="35" t="s">
        <v>7629</v>
      </c>
      <c r="D3643" s="39">
        <v>44308</v>
      </c>
      <c r="E3643" s="39">
        <v>44312</v>
      </c>
      <c r="F3643" s="40">
        <v>40</v>
      </c>
      <c r="G3643" s="30">
        <v>0.25</v>
      </c>
      <c r="H3643" s="29" t="s">
        <v>30</v>
      </c>
      <c r="I3643" s="29" t="s">
        <v>22</v>
      </c>
      <c r="J3643" s="30">
        <v>1.8940999999999999</v>
      </c>
      <c r="K3643" s="30">
        <v>9.1999999999999993</v>
      </c>
      <c r="L3643" s="30">
        <v>0</v>
      </c>
      <c r="M3643" s="30">
        <v>6.98</v>
      </c>
      <c r="N3643" s="84">
        <v>0.24379999999999999</v>
      </c>
      <c r="O3643" s="85">
        <v>2.0579000000000001</v>
      </c>
      <c r="P3643" s="86">
        <v>2.0156000000000001</v>
      </c>
      <c r="Q3643" s="87">
        <v>2.0299999999999998</v>
      </c>
      <c r="R3643" s="88">
        <f t="shared" ref="R3643:R3648" si="296">(P3643-O3643)*100</f>
        <v>-4.2300000000000004</v>
      </c>
      <c r="S3643" s="88">
        <f t="shared" ref="S3643:S3648" si="297">(P3643-Q3643)*100</f>
        <v>-1.4399999999999746</v>
      </c>
      <c r="U3643" s="1" t="str">
        <f>IF(I:I="国家开发银行","国开",IF(I:I="中国进出口银行","口行",IF(I:I="中国农业发展银行","农发","国债")))&amp;IF(G:G&lt;1,"0",G3643)</f>
        <v>口行0</v>
      </c>
    </row>
    <row r="3644" spans="1:21" ht="15.95" hidden="1" customHeight="1" x14ac:dyDescent="0.25">
      <c r="A3644" s="123" t="s">
        <v>6661</v>
      </c>
      <c r="B3644" s="35" t="s">
        <v>7630</v>
      </c>
      <c r="C3644" s="35" t="s">
        <v>7631</v>
      </c>
      <c r="D3644" s="39">
        <v>44308</v>
      </c>
      <c r="E3644" s="39">
        <v>44309</v>
      </c>
      <c r="F3644" s="40">
        <v>60</v>
      </c>
      <c r="G3644" s="30">
        <v>5</v>
      </c>
      <c r="H3644" s="29" t="s">
        <v>12</v>
      </c>
      <c r="I3644" s="29" t="s">
        <v>22</v>
      </c>
      <c r="J3644" s="30">
        <v>3.2233000000000001</v>
      </c>
      <c r="K3644" s="30">
        <v>4.1399999999999997</v>
      </c>
      <c r="L3644" s="30">
        <v>0</v>
      </c>
      <c r="M3644" s="30">
        <v>1</v>
      </c>
      <c r="N3644" s="84">
        <f>[1]!b_anal_modidura_cnbd(A3644,D3644-1,1)</f>
        <v>4.0536000000000003</v>
      </c>
      <c r="O3644" s="85">
        <f>[1]!b_anal_yield_cnbd(A3644,D3644-1,1)</f>
        <v>3.2949999999999999</v>
      </c>
      <c r="P3644" s="86">
        <v>3.2545999999999999</v>
      </c>
      <c r="Q3644" s="87">
        <v>3.3</v>
      </c>
      <c r="R3644" s="88">
        <f t="shared" si="296"/>
        <v>-4.0399999999999991</v>
      </c>
      <c r="S3644" s="88">
        <f t="shared" si="297"/>
        <v>-4.5399999999999885</v>
      </c>
      <c r="U3644" s="1" t="str">
        <f>IF(I:I="国家开发银行","国开",IF(I:I="中国进出口银行","口行",IF(I:I="中国农业发展银行","农发","国债")))&amp;IF(G:G&lt;1,"0",G3644)</f>
        <v>口行5</v>
      </c>
    </row>
    <row r="3645" spans="1:21" ht="15.95" hidden="1" customHeight="1" x14ac:dyDescent="0.25">
      <c r="A3645" s="123" t="s">
        <v>6796</v>
      </c>
      <c r="B3645" s="35" t="s">
        <v>7632</v>
      </c>
      <c r="C3645" s="35" t="s">
        <v>7633</v>
      </c>
      <c r="D3645" s="39">
        <v>44308</v>
      </c>
      <c r="E3645" s="39">
        <v>44309</v>
      </c>
      <c r="F3645" s="40">
        <v>70</v>
      </c>
      <c r="G3645" s="30">
        <v>10</v>
      </c>
      <c r="H3645" s="29" t="s">
        <v>12</v>
      </c>
      <c r="I3645" s="29" t="s">
        <v>22</v>
      </c>
      <c r="J3645" s="30">
        <v>3.5415000000000001</v>
      </c>
      <c r="K3645" s="30">
        <v>3.28</v>
      </c>
      <c r="L3645" s="30">
        <v>0</v>
      </c>
      <c r="M3645" s="30">
        <v>1</v>
      </c>
      <c r="N3645" s="84">
        <f>[1]!b_anal_modidura_cnbd(A3645,D3645-1,1)</f>
        <v>7.8276000000000003</v>
      </c>
      <c r="O3645" s="85">
        <f>[1]!b_anal_yield_cnbd(A3645,D3645-1,1)</f>
        <v>3.5825</v>
      </c>
      <c r="P3645" s="86">
        <v>3.5638000000000001</v>
      </c>
      <c r="Q3645" s="87">
        <v>3.585</v>
      </c>
      <c r="R3645" s="88">
        <f t="shared" si="296"/>
        <v>-1.8699999999999939</v>
      </c>
      <c r="S3645" s="88">
        <f t="shared" si="297"/>
        <v>-2.1199999999999886</v>
      </c>
      <c r="U3645" s="1" t="str">
        <f>IF(I:I="国家开发银行","国开",IF(I:I="中国进出口银行","口行",IF(I:I="中国农业发展银行","农发","国债")))&amp;IF(G:G&lt;1,"0",G3645)</f>
        <v>口行10</v>
      </c>
    </row>
    <row r="3646" spans="1:21" ht="15.95" hidden="1" customHeight="1" x14ac:dyDescent="0.25">
      <c r="A3646" s="123" t="s">
        <v>7634</v>
      </c>
      <c r="B3646" s="35" t="s">
        <v>7634</v>
      </c>
      <c r="C3646" s="35" t="s">
        <v>7635</v>
      </c>
      <c r="D3646" s="39">
        <v>44308</v>
      </c>
      <c r="E3646" s="39">
        <v>44312</v>
      </c>
      <c r="F3646" s="40">
        <v>30</v>
      </c>
      <c r="G3646" s="30">
        <v>0.25</v>
      </c>
      <c r="H3646" s="29" t="s">
        <v>30</v>
      </c>
      <c r="I3646" s="29" t="s">
        <v>15</v>
      </c>
      <c r="J3646" s="30">
        <v>1.9467000000000001</v>
      </c>
      <c r="K3646" s="30">
        <v>7.34</v>
      </c>
      <c r="L3646" s="30">
        <v>0</v>
      </c>
      <c r="M3646" s="30">
        <v>2.83</v>
      </c>
      <c r="N3646" s="84">
        <v>0.24379999999999999</v>
      </c>
      <c r="O3646" s="85">
        <v>2.0400999999999998</v>
      </c>
      <c r="P3646" s="86">
        <v>1.9467000000000001</v>
      </c>
      <c r="Q3646" s="87">
        <v>2.04</v>
      </c>
      <c r="R3646" s="88">
        <f t="shared" si="296"/>
        <v>-9.3399999999999714</v>
      </c>
      <c r="S3646" s="88">
        <f t="shared" si="297"/>
        <v>-9.3299999999999947</v>
      </c>
      <c r="U3646" s="1" t="str">
        <f>IF(I:I="国家开发银行","国开",IF(I:I="中国进出口银行","口行",IF(I:I="中国农业发展银行","农发","国债")))&amp;IF(G:G&lt;1,"0",G3646)</f>
        <v>国开0</v>
      </c>
    </row>
    <row r="3647" spans="1:21" ht="15.95" hidden="1" customHeight="1" x14ac:dyDescent="0.25">
      <c r="A3647" s="123" t="s">
        <v>6971</v>
      </c>
      <c r="B3647" s="35" t="s">
        <v>7636</v>
      </c>
      <c r="C3647" s="35" t="s">
        <v>7637</v>
      </c>
      <c r="D3647" s="39">
        <v>44308</v>
      </c>
      <c r="E3647" s="39">
        <v>44312</v>
      </c>
      <c r="F3647" s="40">
        <v>80</v>
      </c>
      <c r="G3647" s="30">
        <v>3</v>
      </c>
      <c r="H3647" s="29" t="s">
        <v>12</v>
      </c>
      <c r="I3647" s="29" t="s">
        <v>15</v>
      </c>
      <c r="J3647" s="30">
        <v>2.9342999999999999</v>
      </c>
      <c r="K3647" s="30">
        <v>4.71</v>
      </c>
      <c r="L3647" s="30">
        <v>0</v>
      </c>
      <c r="M3647" s="30">
        <v>1.03</v>
      </c>
      <c r="N3647" s="84">
        <f>[1]!b_anal_modidura_cnbd(A3647,D3647-1,1)</f>
        <v>2.5541999999999998</v>
      </c>
      <c r="O3647" s="85">
        <f>[1]!b_anal_yield_cnbd(A3647,D3647-1,1)</f>
        <v>3.0350000000000001</v>
      </c>
      <c r="P3647" s="86">
        <v>3.0005000000000002</v>
      </c>
      <c r="Q3647" s="87">
        <v>3.0350000000000001</v>
      </c>
      <c r="R3647" s="88">
        <f t="shared" si="296"/>
        <v>-3.4499999999999975</v>
      </c>
      <c r="S3647" s="88">
        <f t="shared" si="297"/>
        <v>-3.4499999999999975</v>
      </c>
      <c r="U3647" s="1" t="str">
        <f>IF(I:I="国家开发银行","国开",IF(I:I="中国进出口银行","口行",IF(I:I="中国农业发展银行","农发","国债")))&amp;IF(G:G&lt;1,"0",G3647)</f>
        <v>国开3</v>
      </c>
    </row>
    <row r="3648" spans="1:21" ht="15.95" hidden="1" customHeight="1" x14ac:dyDescent="0.25">
      <c r="A3648" s="123" t="s">
        <v>7264</v>
      </c>
      <c r="B3648" s="35" t="s">
        <v>7638</v>
      </c>
      <c r="C3648" s="35" t="s">
        <v>7639</v>
      </c>
      <c r="D3648" s="39">
        <v>44308</v>
      </c>
      <c r="E3648" s="39">
        <v>44312</v>
      </c>
      <c r="F3648" s="40">
        <v>200</v>
      </c>
      <c r="G3648" s="30">
        <v>10</v>
      </c>
      <c r="H3648" s="29" t="s">
        <v>12</v>
      </c>
      <c r="I3648" s="29" t="s">
        <v>15</v>
      </c>
      <c r="J3648" s="30">
        <v>3.4742999999999999</v>
      </c>
      <c r="K3648" s="30">
        <v>4.12</v>
      </c>
      <c r="L3648" s="30">
        <v>0</v>
      </c>
      <c r="M3648" s="30">
        <v>2.21</v>
      </c>
      <c r="N3648" s="84">
        <f>[1]!b_anal_modidura_cnbd(A3648,D3648-1,1)</f>
        <v>8.1358999999999995</v>
      </c>
      <c r="O3648" s="85">
        <f>[1]!b_anal_yield_cnbd(A3648,D3648-1,1)</f>
        <v>3.5179999999999998</v>
      </c>
      <c r="P3648" s="86">
        <v>3.5141</v>
      </c>
      <c r="Q3648" s="87">
        <v>3.5310000000000001</v>
      </c>
      <c r="R3648" s="88">
        <f t="shared" si="296"/>
        <v>-0.38999999999997925</v>
      </c>
      <c r="S3648" s="88">
        <f t="shared" si="297"/>
        <v>-1.6900000000000137</v>
      </c>
      <c r="U3648" s="1" t="str">
        <f>IF(I:I="国家开发银行","国开",IF(I:I="中国进出口银行","口行",IF(I:I="中国农业发展银行","农发","国债")))&amp;IF(G:G&lt;1,"0",G3648)</f>
        <v>国开10</v>
      </c>
    </row>
    <row r="3649" spans="1:21" ht="15.95" hidden="1" customHeight="1" x14ac:dyDescent="0.25">
      <c r="A3649" s="123" t="s">
        <v>6723</v>
      </c>
      <c r="B3649" s="35" t="s">
        <v>7640</v>
      </c>
      <c r="C3649" s="35" t="s">
        <v>7641</v>
      </c>
      <c r="D3649" s="39">
        <v>44309</v>
      </c>
      <c r="E3649" s="39">
        <v>44312</v>
      </c>
      <c r="F3649" s="40">
        <v>40</v>
      </c>
      <c r="G3649" s="30">
        <v>1</v>
      </c>
      <c r="H3649" s="29" t="s">
        <v>266</v>
      </c>
      <c r="I3649" s="29" t="s">
        <v>22</v>
      </c>
      <c r="J3649" s="30">
        <v>1.9933000000000001</v>
      </c>
      <c r="K3649" s="30">
        <v>5.4</v>
      </c>
      <c r="L3649" s="30">
        <v>0</v>
      </c>
      <c r="M3649" s="30">
        <v>1.46</v>
      </c>
      <c r="N3649" s="84">
        <f>[1]!b_anal_modidura_cnbd(A3649,D3649-1,1)</f>
        <v>0.52510000000000001</v>
      </c>
      <c r="O3649" s="85">
        <f>[1]!b_anal_yield_cnbd(A3649,D3649-1,1)</f>
        <v>2.2999999999999998</v>
      </c>
      <c r="P3649" s="86">
        <f>IF(U:U="国开1",0.09/N3649+J3649,IF(U:U="国开3",0.14/N3649+J3649,IF(U:U="国开5",0.24/N3649+J3649,IF(U:U="国开7",0.24/N3649+J3649,IF(U:U="国开10",0.29/N3649+J3649,IF(U:U="口行1",0.08/N3649+J3649,IF(U:U="口行2",0.08/N3649+J3649,IF(U:U="口行3",0.08/N3649+J3649,IF(U:U="口行5",0.13/N3649+J3649,IF(U:U="口行7",0.13/N3649+J3649,IF(U:U="口行10",0.18/N3649+J3649,IF(U:U="农发1",0.09/N3649+J3649,IF(U:U="农发2",0.09/N3649+J3649,IF(U:U="农发3",0.09/N3649+J3649,IF(U:U="农发5",0.14/N3649+J3649,IF(U:U="农发7",0.19/N3649+J3649,IF(U:U="农发10",0.19/N3649+J3649,IF(U:U="农发20",0.24/N3649+J3649,IF(U:U="国债1",0.05/N3649+J3649,IF(U:U="国债2",0.05/N3649+J3649,IF(U:U="国债3",0.05/N3649+J3649,IF(U:U="国开0",0,IF(U:U="农发0",0,IF(U:U="国债0",0,IF(U:U="口行0",0,0.1/N3649+J3649)))))))))))))))))))))))))</f>
        <v>2.1456519329651496</v>
      </c>
      <c r="Q3649" s="87">
        <v>2.2799999999999998</v>
      </c>
      <c r="R3649" s="88">
        <f t="shared" ref="R3649:R3652" si="298">(P3649-O3649)*100</f>
        <v>-15.434806703485027</v>
      </c>
      <c r="S3649" s="88">
        <f t="shared" ref="S3649:S3652" si="299">(P3649-Q3649)*100</f>
        <v>-13.434806703485025</v>
      </c>
      <c r="U3649" s="1" t="str">
        <f>IF(I:I="国家开发银行","国开",IF(I:I="中国进出口银行","口行",IF(I:I="中国农业发展银行","农发","国债")))&amp;IF(G:G&lt;1,"0",G3649)</f>
        <v>口行1</v>
      </c>
    </row>
    <row r="3650" spans="1:21" ht="15.95" hidden="1" customHeight="1" x14ac:dyDescent="0.25">
      <c r="A3650" s="123" t="s">
        <v>7320</v>
      </c>
      <c r="B3650" s="35" t="s">
        <v>7642</v>
      </c>
      <c r="C3650" s="35" t="s">
        <v>7643</v>
      </c>
      <c r="D3650" s="39">
        <v>44309</v>
      </c>
      <c r="E3650" s="39">
        <v>44312</v>
      </c>
      <c r="F3650" s="40">
        <v>50</v>
      </c>
      <c r="G3650" s="30">
        <v>1</v>
      </c>
      <c r="H3650" s="29" t="s">
        <v>266</v>
      </c>
      <c r="I3650" s="29" t="s">
        <v>22</v>
      </c>
      <c r="J3650" s="30">
        <v>2.3534999999999999</v>
      </c>
      <c r="K3650" s="30">
        <v>4.96</v>
      </c>
      <c r="L3650" s="30">
        <v>0</v>
      </c>
      <c r="M3650" s="30">
        <v>1.67</v>
      </c>
      <c r="N3650" s="84">
        <f>[1]!b_anal_modidura_cnbd(A3650,D3650-1,1)</f>
        <v>0.85760000000000003</v>
      </c>
      <c r="O3650" s="85">
        <f>[1]!b_anal_yield_cnbd(A3650,D3650-1,1)</f>
        <v>2.54</v>
      </c>
      <c r="P3650" s="86">
        <f>IF(U:U="国开1",0.09/N3650+J3650,IF(U:U="国开3",0.14/N3650+J3650,IF(U:U="国开5",0.24/N3650+J3650,IF(U:U="国开7",0.24/N3650+J3650,IF(U:U="国开10",0.29/N3650+J3650,IF(U:U="口行1",0.08/N3650+J3650,IF(U:U="口行2",0.08/N3650+J3650,IF(U:U="口行3",0.08/N3650+J3650,IF(U:U="口行5",0.13/N3650+J3650,IF(U:U="口行7",0.13/N3650+J3650,IF(U:U="口行10",0.18/N3650+J3650,IF(U:U="农发1",0.09/N3650+J3650,IF(U:U="农发2",0.09/N3650+J3650,IF(U:U="农发3",0.09/N3650+J3650,IF(U:U="农发5",0.14/N3650+J3650,IF(U:U="农发7",0.19/N3650+J3650,IF(U:U="农发10",0.19/N3650+J3650,IF(U:U="农发20",0.24/N3650+J3650,IF(U:U="国债1",0.05/N3650+J3650,IF(U:U="国债2",0.05/N3650+J3650,IF(U:U="国债3",0.05/N3650+J3650,IF(U:U="国开0",0,IF(U:U="农发0",0,IF(U:U="国债0",0,IF(U:U="口行0",0,0.1/N3650+J3650)))))))))))))))))))))))))</f>
        <v>2.446783582089552</v>
      </c>
      <c r="Q3650" s="87">
        <v>2.52</v>
      </c>
      <c r="R3650" s="88">
        <f t="shared" si="298"/>
        <v>-9.3216417910447991</v>
      </c>
      <c r="S3650" s="88">
        <f t="shared" si="299"/>
        <v>-7.3216417910447973</v>
      </c>
      <c r="U3650" s="1" t="str">
        <f>IF(I:I="国家开发银行","国开",IF(I:I="中国进出口银行","口行",IF(I:I="中国农业发展银行","农发","国债")))&amp;IF(G:G&lt;1,"0",G3650)</f>
        <v>口行1</v>
      </c>
    </row>
    <row r="3651" spans="1:21" ht="15.95" hidden="1" customHeight="1" x14ac:dyDescent="0.25">
      <c r="A3651" s="123" t="s">
        <v>7322</v>
      </c>
      <c r="B3651" s="35" t="s">
        <v>7644</v>
      </c>
      <c r="C3651" s="35" t="s">
        <v>7645</v>
      </c>
      <c r="D3651" s="39">
        <v>44309</v>
      </c>
      <c r="E3651" s="39">
        <v>44312</v>
      </c>
      <c r="F3651" s="40">
        <v>50</v>
      </c>
      <c r="G3651" s="30">
        <v>2</v>
      </c>
      <c r="H3651" s="29" t="s">
        <v>12</v>
      </c>
      <c r="I3651" s="29" t="s">
        <v>22</v>
      </c>
      <c r="J3651" s="30">
        <v>2.8243</v>
      </c>
      <c r="K3651" s="30">
        <v>5.21</v>
      </c>
      <c r="L3651" s="30">
        <v>0</v>
      </c>
      <c r="M3651" s="30">
        <v>1.02</v>
      </c>
      <c r="N3651" s="84">
        <f>[1]!b_anal_modidura_cnbd(A3651,D3651-1,1)</f>
        <v>1.7948</v>
      </c>
      <c r="O3651" s="85">
        <f>[1]!b_anal_yield_cnbd(A3651,D3651-1,1)</f>
        <v>2.92</v>
      </c>
      <c r="P3651" s="86">
        <f>IF(U:U="国开1",0.09/N3651+J3651,IF(U:U="国开3",0.14/N3651+J3651,IF(U:U="国开5",0.24/N3651+J3651,IF(U:U="国开7",0.24/N3651+J3651,IF(U:U="国开10",0.29/N3651+J3651,IF(U:U="口行1",0.08/N3651+J3651,IF(U:U="口行2",0.08/N3651+J3651,IF(U:U="口行3",0.08/N3651+J3651,IF(U:U="口行5",0.13/N3651+J3651,IF(U:U="口行7",0.13/N3651+J3651,IF(U:U="口行10",0.18/N3651+J3651,IF(U:U="农发1",0.09/N3651+J3651,IF(U:U="农发2",0.09/N3651+J3651,IF(U:U="农发3",0.09/N3651+J3651,IF(U:U="农发5",0.14/N3651+J3651,IF(U:U="农发7",0.19/N3651+J3651,IF(U:U="农发10",0.19/N3651+J3651,IF(U:U="农发20",0.24/N3651+J3651,IF(U:U="国债1",0.05/N3651+J3651,IF(U:U="国债2",0.05/N3651+J3651,IF(U:U="国债3",0.05/N3651+J3651,IF(U:U="国开0",0,IF(U:U="农发0",0,IF(U:U="国债0",0,IF(U:U="口行0",0,0.1/N3651+J3651)))))))))))))))))))))))))</f>
        <v>2.8688732114998885</v>
      </c>
      <c r="Q3651" s="87">
        <v>2.92</v>
      </c>
      <c r="R3651" s="88">
        <f t="shared" si="298"/>
        <v>-5.1126788500111431</v>
      </c>
      <c r="S3651" s="88">
        <f t="shared" si="299"/>
        <v>-5.1126788500111431</v>
      </c>
      <c r="U3651" s="1" t="str">
        <f>IF(I:I="国家开发银行","国开",IF(I:I="中国进出口银行","口行",IF(I:I="中国农业发展银行","农发","国债")))&amp;IF(G:G&lt;1,"0",G3651)</f>
        <v>口行2</v>
      </c>
    </row>
    <row r="3652" spans="1:21" ht="15.95" hidden="1" customHeight="1" x14ac:dyDescent="0.25">
      <c r="A3652" s="123" t="s">
        <v>7646</v>
      </c>
      <c r="B3652" s="35" t="s">
        <v>7646</v>
      </c>
      <c r="C3652" s="35" t="s">
        <v>7647</v>
      </c>
      <c r="D3652" s="39">
        <v>44309</v>
      </c>
      <c r="E3652" s="39">
        <v>44312</v>
      </c>
      <c r="F3652" s="40">
        <v>150</v>
      </c>
      <c r="G3652" s="30">
        <v>0.24929999999999999</v>
      </c>
      <c r="H3652" s="29" t="s">
        <v>30</v>
      </c>
      <c r="I3652" s="29" t="s">
        <v>31</v>
      </c>
      <c r="J3652" s="30">
        <v>1.8483000000000001</v>
      </c>
      <c r="K3652" s="30">
        <v>4.9800000000000004</v>
      </c>
      <c r="L3652" s="30">
        <v>1.9265000000000001</v>
      </c>
      <c r="M3652" s="30">
        <v>3.66</v>
      </c>
      <c r="N3652" s="84">
        <v>0.24929999999999999</v>
      </c>
      <c r="O3652" s="85">
        <v>2.0396000000000001</v>
      </c>
      <c r="P3652" s="86">
        <v>1.9265000000000001</v>
      </c>
      <c r="Q3652" s="87">
        <v>2.0099999999999998</v>
      </c>
      <c r="R3652" s="88">
        <f t="shared" si="298"/>
        <v>-11.309999999999999</v>
      </c>
      <c r="S3652" s="88">
        <f t="shared" si="299"/>
        <v>-8.3499999999999694</v>
      </c>
      <c r="U3652" s="1" t="str">
        <f>IF(I:I="国家开发银行","国开",IF(I:I="中国进出口银行","口行",IF(I:I="中国农业发展银行","农发","国债")))&amp;IF(G:G&lt;1,"0",G3652)</f>
        <v>国债0</v>
      </c>
    </row>
    <row r="3653" spans="1:21" ht="15.95" hidden="1" customHeight="1" x14ac:dyDescent="0.25">
      <c r="A3653" s="123" t="s">
        <v>7278</v>
      </c>
      <c r="B3653" s="35" t="s">
        <v>7648</v>
      </c>
      <c r="C3653" s="35" t="s">
        <v>7649</v>
      </c>
      <c r="D3653" s="39">
        <v>44312</v>
      </c>
      <c r="E3653" s="39">
        <v>44314</v>
      </c>
      <c r="F3653" s="40">
        <v>30</v>
      </c>
      <c r="G3653" s="30">
        <v>3</v>
      </c>
      <c r="H3653" s="29" t="s">
        <v>12</v>
      </c>
      <c r="I3653" s="29" t="s">
        <v>41</v>
      </c>
      <c r="J3653" s="30">
        <v>3.0164</v>
      </c>
      <c r="K3653" s="30">
        <v>7.74</v>
      </c>
      <c r="L3653" s="30">
        <v>0</v>
      </c>
      <c r="M3653" s="30">
        <v>3.94</v>
      </c>
      <c r="N3653" s="84">
        <f>[1]!b_anal_modidura_cnbd(A3653,D3653-1,1)</f>
        <v>2.6804999999999999</v>
      </c>
      <c r="O3653" s="85">
        <f>[1]!b_anal_yield_cnbd(A3653,D3653-1,1)</f>
        <v>3.0840000000000001</v>
      </c>
      <c r="P3653" s="86">
        <f>IF(U:U="国开1",0.09/N3653+J3653,IF(U:U="国开3",0.14/N3653+J3653,IF(U:U="国开5",0.24/N3653+J3653,IF(U:U="国开7",0.24/N3653+J3653,IF(U:U="国开10",0.29/N3653+J3653,IF(U:U="口行1",0.08/N3653+J3653,IF(U:U="口行2",0.08/N3653+J3653,IF(U:U="口行3",0.08/N3653+J3653,IF(U:U="口行5",0.13/N3653+J3653,IF(U:U="口行7",0.13/N3653+J3653,IF(U:U="口行10",0.18/N3653+J3653,IF(U:U="农发1",0.09/N3653+J3653,IF(U:U="农发2",0.09/N3653+J3653,IF(U:U="农发3",0.09/N3653+J3653,IF(U:U="农发5",0.14/N3653+J3653,IF(U:U="农发7",0.19/N3653+J3653,IF(U:U="农发10",0.19/N3653+J3653,IF(U:U="农发20",0.24/N3653+J3653,IF(U:U="国债1",0.05/N3653+J3653,IF(U:U="国债2",0.05/N3653+J3653,IF(U:U="国债3",0.05/N3653+J3653,IF(U:U="国开0",0,IF(U:U="农发0",0,IF(U:U="国债0",0,IF(U:U="口行0",0,0.1/N3653+J3653)))))))))))))))))))))))))</f>
        <v>3.0499758254057077</v>
      </c>
      <c r="Q3653" s="87">
        <v>3.11</v>
      </c>
      <c r="R3653" s="88">
        <f t="shared" ref="R3653:R3654" si="300">(P3653-O3653)*100</f>
        <v>-3.4024174594292411</v>
      </c>
      <c r="S3653" s="88">
        <f t="shared" ref="S3653:S3654" si="301">(P3653-Q3653)*100</f>
        <v>-6.0024174594292212</v>
      </c>
      <c r="U3653" s="1" t="str">
        <f>IF(I:I="国家开发银行","国开",IF(I:I="中国进出口银行","口行",IF(I:I="中国农业发展银行","农发","国债")))&amp;IF(G:G&lt;1,"0",G3653)</f>
        <v>农发3</v>
      </c>
    </row>
    <row r="3654" spans="1:21" ht="15.95" hidden="1" customHeight="1" x14ac:dyDescent="0.25">
      <c r="A3654" s="123" t="s">
        <v>7425</v>
      </c>
      <c r="B3654" s="35" t="s">
        <v>7650</v>
      </c>
      <c r="C3654" s="35" t="s">
        <v>7651</v>
      </c>
      <c r="D3654" s="39">
        <v>44312</v>
      </c>
      <c r="E3654" s="39">
        <v>44314</v>
      </c>
      <c r="F3654" s="40">
        <v>40</v>
      </c>
      <c r="G3654" s="30">
        <v>5</v>
      </c>
      <c r="H3654" s="29" t="s">
        <v>12</v>
      </c>
      <c r="I3654" s="29" t="s">
        <v>41</v>
      </c>
      <c r="J3654" s="30">
        <v>3.2517999999999998</v>
      </c>
      <c r="K3654" s="30">
        <v>6.44</v>
      </c>
      <c r="L3654" s="30">
        <v>0</v>
      </c>
      <c r="M3654" s="30">
        <v>2.4300000000000002</v>
      </c>
      <c r="N3654" s="84">
        <f>[1]!b_anal_modidura_cnbd(A3654,D3654-1,1)</f>
        <v>4.4515000000000002</v>
      </c>
      <c r="O3654" s="85">
        <f>[1]!b_anal_yield_cnbd(A3654,D3654-1,1)</f>
        <v>3.31</v>
      </c>
      <c r="P3654" s="86">
        <f>IF(U:U="国开1",0.09/N3654+J3654,IF(U:U="国开3",0.14/N3654+J3654,IF(U:U="国开5",0.24/N3654+J3654,IF(U:U="国开7",0.24/N3654+J3654,IF(U:U="国开10",0.29/N3654+J3654,IF(U:U="口行1",0.08/N3654+J3654,IF(U:U="口行2",0.08/N3654+J3654,IF(U:U="口行3",0.08/N3654+J3654,IF(U:U="口行5",0.13/N3654+J3654,IF(U:U="口行7",0.13/N3654+J3654,IF(U:U="口行10",0.18/N3654+J3654,IF(U:U="农发1",0.09/N3654+J3654,IF(U:U="农发2",0.09/N3654+J3654,IF(U:U="农发3",0.09/N3654+J3654,IF(U:U="农发5",0.14/N3654+J3654,IF(U:U="农发7",0.19/N3654+J3654,IF(U:U="农发10",0.19/N3654+J3654,IF(U:U="农发20",0.24/N3654+J3654,IF(U:U="国债1",0.05/N3654+J3654,IF(U:U="国债2",0.05/N3654+J3654,IF(U:U="国债3",0.05/N3654+J3654,IF(U:U="国开0",0,IF(U:U="农发0",0,IF(U:U="国债0",0,IF(U:U="口行0",0,0.1/N3654+J3654)))))))))))))))))))))))))</f>
        <v>3.2832500730090977</v>
      </c>
      <c r="Q3654" s="87">
        <v>3.33</v>
      </c>
      <c r="R3654" s="88">
        <f t="shared" si="300"/>
        <v>-2.6749926990902395</v>
      </c>
      <c r="S3654" s="88">
        <f t="shared" si="301"/>
        <v>-4.6749926990902413</v>
      </c>
      <c r="U3654" s="1" t="str">
        <f>IF(I:I="国家开发银行","国开",IF(I:I="中国进出口银行","口行",IF(I:I="中国农业发展银行","农发","国债")))&amp;IF(G:G&lt;1,"0",G3654)</f>
        <v>农发5</v>
      </c>
    </row>
    <row r="3655" spans="1:21" ht="15.95" hidden="1" customHeight="1" x14ac:dyDescent="0.25">
      <c r="A3655" s="123" t="s">
        <v>7590</v>
      </c>
      <c r="B3655" s="35" t="s">
        <v>7652</v>
      </c>
      <c r="C3655" s="35" t="s">
        <v>7653</v>
      </c>
      <c r="D3655" s="39">
        <v>44313</v>
      </c>
      <c r="E3655" s="39">
        <v>44315</v>
      </c>
      <c r="F3655" s="40">
        <v>100</v>
      </c>
      <c r="G3655" s="30">
        <v>1</v>
      </c>
      <c r="H3655" s="29" t="s">
        <v>266</v>
      </c>
      <c r="I3655" s="29" t="s">
        <v>15</v>
      </c>
      <c r="J3655" s="30">
        <v>2.3919999999999999</v>
      </c>
      <c r="K3655" s="30">
        <v>4.4400000000000004</v>
      </c>
      <c r="L3655" s="30">
        <v>0</v>
      </c>
      <c r="M3655" s="30">
        <v>1.7</v>
      </c>
      <c r="N3655" s="84">
        <f>[1]!b_anal_modidura_cnbd(A3655,D3655-1,1)</f>
        <v>0.95679999999999998</v>
      </c>
      <c r="O3655" s="85">
        <f>[1]!b_anal_yield_cnbd(A3655,D3655-1,1)</f>
        <v>2.56</v>
      </c>
      <c r="P3655" s="86">
        <f>IF(U:U="国开1",0.09/N3655+J3655,IF(U:U="国开3",0.14/N3655+J3655,IF(U:U="国开5",0.24/N3655+J3655,IF(U:U="国开7",0.24/N3655+J3655,IF(U:U="国开10",0.29/N3655+J3655,IF(U:U="口行1",0.08/N3655+J3655,IF(U:U="口行2",0.08/N3655+J3655,IF(U:U="口行3",0.08/N3655+J3655,IF(U:U="口行5",0.13/N3655+J3655,IF(U:U="口行7",0.13/N3655+J3655,IF(U:U="口行10",0.18/N3655+J3655,IF(U:U="农发1",0.09/N3655+J3655,IF(U:U="农发2",0.09/N3655+J3655,IF(U:U="农发3",0.09/N3655+J3655,IF(U:U="农发5",0.14/N3655+J3655,IF(U:U="农发7",0.19/N3655+J3655,IF(U:U="农发10",0.19/N3655+J3655,IF(U:U="农发20",0.24/N3655+J3655,IF(U:U="国债1",0.05/N3655+J3655,IF(U:U="国债2",0.05/N3655+J3655,IF(U:U="国债3",0.05/N3655+J3655,IF(U:U="国开0",0,IF(U:U="农发0",0,IF(U:U="国债0",0,IF(U:U="口行0",0,0.1/N3655+J3655)))))))))))))))))))))))))</f>
        <v>2.4860635451505018</v>
      </c>
      <c r="Q3655" s="87">
        <v>2.5</v>
      </c>
      <c r="R3655" s="88">
        <f t="shared" ref="R3655:R3663" si="302">(P3655-O3655)*100</f>
        <v>-7.393645484949829</v>
      </c>
      <c r="S3655" s="88">
        <f t="shared" ref="S3655:S3663" si="303">(P3655-Q3655)*100</f>
        <v>-1.3936454849498237</v>
      </c>
      <c r="U3655" s="1" t="str">
        <f>IF(I:I="国家开发银行","国开",IF(I:I="中国进出口银行","口行",IF(I:I="中国农业发展银行","农发","国债")))&amp;IF(G:G&lt;1,"0",G3655)</f>
        <v>国开1</v>
      </c>
    </row>
    <row r="3656" spans="1:21" ht="15.95" hidden="1" customHeight="1" x14ac:dyDescent="0.25">
      <c r="A3656" s="123" t="s">
        <v>7167</v>
      </c>
      <c r="B3656" s="35" t="s">
        <v>7654</v>
      </c>
      <c r="C3656" s="35" t="s">
        <v>7655</v>
      </c>
      <c r="D3656" s="39">
        <v>44313</v>
      </c>
      <c r="E3656" s="39">
        <v>44315</v>
      </c>
      <c r="F3656" s="40">
        <v>30</v>
      </c>
      <c r="G3656" s="30">
        <v>7</v>
      </c>
      <c r="H3656" s="29" t="s">
        <v>12</v>
      </c>
      <c r="I3656" s="29" t="s">
        <v>41</v>
      </c>
      <c r="J3656" s="30">
        <v>3.3845000000000001</v>
      </c>
      <c r="K3656" s="30">
        <v>3.64</v>
      </c>
      <c r="L3656" s="30">
        <v>0</v>
      </c>
      <c r="M3656" s="30">
        <v>1.08</v>
      </c>
      <c r="N3656" s="84">
        <f>[1]!b_anal_modidura_cnbd(A3656,D3656-1,1)</f>
        <v>5.9065000000000003</v>
      </c>
      <c r="O3656" s="85">
        <f>[1]!b_anal_yield_cnbd(A3656,D3656-1,1)</f>
        <v>3.4571000000000001</v>
      </c>
      <c r="P3656" s="86">
        <f>IF(U:U="国开1",0.09/N3656+J3656,IF(U:U="国开3",0.14/N3656+J3656,IF(U:U="国开5",0.24/N3656+J3656,IF(U:U="国开7",0.24/N3656+J3656,IF(U:U="国开10",0.29/N3656+J3656,IF(U:U="口行1",0.08/N3656+J3656,IF(U:U="口行2",0.08/N3656+J3656,IF(U:U="口行3",0.08/N3656+J3656,IF(U:U="口行5",0.13/N3656+J3656,IF(U:U="口行7",0.13/N3656+J3656,IF(U:U="口行10",0.18/N3656+J3656,IF(U:U="农发1",0.09/N3656+J3656,IF(U:U="农发2",0.09/N3656+J3656,IF(U:U="农发3",0.09/N3656+J3656,IF(U:U="农发5",0.14/N3656+J3656,IF(U:U="农发7",0.19/N3656+J3656,IF(U:U="农发10",0.19/N3656+J3656,IF(U:U="农发20",0.24/N3656+J3656,IF(U:U="国债1",0.05/N3656+J3656,IF(U:U="国债2",0.05/N3656+J3656,IF(U:U="国债3",0.05/N3656+J3656,IF(U:U="国开0",0,IF(U:U="农发0",0,IF(U:U="国债0",0,IF(U:U="口行0",0,0.1/N3656+J3656)))))))))))))))))))))))))</f>
        <v>3.4166679505629394</v>
      </c>
      <c r="Q3656" s="87">
        <v>3.49</v>
      </c>
      <c r="R3656" s="88">
        <f t="shared" si="302"/>
        <v>-4.0432049437060691</v>
      </c>
      <c r="S3656" s="88">
        <f t="shared" si="303"/>
        <v>-7.3332049437060842</v>
      </c>
      <c r="U3656" s="1" t="str">
        <f>IF(I:I="国家开发银行","国开",IF(I:I="中国进出口银行","口行",IF(I:I="中国农业发展银行","农发","国债")))&amp;IF(G:G&lt;1,"0",G3656)</f>
        <v>农发7</v>
      </c>
    </row>
    <row r="3657" spans="1:21" ht="15.95" hidden="1" customHeight="1" x14ac:dyDescent="0.25">
      <c r="A3657" s="123" t="s">
        <v>7290</v>
      </c>
      <c r="B3657" s="35" t="s">
        <v>7656</v>
      </c>
      <c r="C3657" s="35" t="s">
        <v>7657</v>
      </c>
      <c r="D3657" s="39">
        <v>44313</v>
      </c>
      <c r="E3657" s="39">
        <v>44315</v>
      </c>
      <c r="F3657" s="40">
        <v>20</v>
      </c>
      <c r="G3657" s="30">
        <v>2</v>
      </c>
      <c r="H3657" s="29" t="s">
        <v>12</v>
      </c>
      <c r="I3657" s="29" t="s">
        <v>41</v>
      </c>
      <c r="J3657" s="30">
        <v>2.8260000000000001</v>
      </c>
      <c r="K3657" s="30">
        <v>6.99</v>
      </c>
      <c r="L3657" s="30">
        <v>0</v>
      </c>
      <c r="M3657" s="30">
        <v>3.45</v>
      </c>
      <c r="N3657" s="84">
        <f>[1]!b_anal_modidura_cnbd(A3657,D3657-1,1)</f>
        <v>1.772</v>
      </c>
      <c r="O3657" s="85">
        <f>[1]!b_anal_yield_cnbd(A3657,D3657-1,1)</f>
        <v>3</v>
      </c>
      <c r="P3657" s="86">
        <f>IF(U:U="国开1",0.09/N3657+J3657,IF(U:U="国开3",0.14/N3657+J3657,IF(U:U="国开5",0.24/N3657+J3657,IF(U:U="国开7",0.24/N3657+J3657,IF(U:U="国开10",0.29/N3657+J3657,IF(U:U="口行1",0.08/N3657+J3657,IF(U:U="口行2",0.08/N3657+J3657,IF(U:U="口行3",0.08/N3657+J3657,IF(U:U="口行5",0.13/N3657+J3657,IF(U:U="口行7",0.13/N3657+J3657,IF(U:U="口行10",0.18/N3657+J3657,IF(U:U="农发1",0.09/N3657+J3657,IF(U:U="农发2",0.09/N3657+J3657,IF(U:U="农发3",0.09/N3657+J3657,IF(U:U="农发5",0.14/N3657+J3657,IF(U:U="农发7",0.19/N3657+J3657,IF(U:U="农发10",0.19/N3657+J3657,IF(U:U="农发20",0.24/N3657+J3657,IF(U:U="国债1",0.05/N3657+J3657,IF(U:U="国债2",0.05/N3657+J3657,IF(U:U="国债3",0.05/N3657+J3657,IF(U:U="国开0",0,IF(U:U="农发0",0,IF(U:U="国债0",0,IF(U:U="口行0",0,0.1/N3657+J3657)))))))))))))))))))))))))</f>
        <v>2.8767900677200902</v>
      </c>
      <c r="Q3657" s="87">
        <v>3</v>
      </c>
      <c r="R3657" s="88">
        <f t="shared" si="302"/>
        <v>-12.320993227990984</v>
      </c>
      <c r="S3657" s="88">
        <f t="shared" si="303"/>
        <v>-12.320993227990984</v>
      </c>
      <c r="U3657" s="1" t="str">
        <f>IF(I:I="国家开发银行","国开",IF(I:I="中国进出口银行","口行",IF(I:I="中国农业发展银行","农发","国债")))&amp;IF(G:G&lt;1,"0",G3657)</f>
        <v>农发2</v>
      </c>
    </row>
    <row r="3658" spans="1:21" ht="15.95" hidden="1" customHeight="1" x14ac:dyDescent="0.25">
      <c r="A3658" s="123" t="s">
        <v>6971</v>
      </c>
      <c r="B3658" s="35" t="s">
        <v>7658</v>
      </c>
      <c r="C3658" s="35" t="s">
        <v>7659</v>
      </c>
      <c r="D3658" s="39">
        <v>44313</v>
      </c>
      <c r="E3658" s="39">
        <v>44315</v>
      </c>
      <c r="F3658" s="40">
        <v>70</v>
      </c>
      <c r="G3658" s="30">
        <v>3</v>
      </c>
      <c r="H3658" s="29" t="s">
        <v>12</v>
      </c>
      <c r="I3658" s="29" t="s">
        <v>15</v>
      </c>
      <c r="J3658" s="30">
        <v>2.9788000000000001</v>
      </c>
      <c r="K3658" s="30">
        <v>5.09</v>
      </c>
      <c r="L3658" s="30">
        <v>0</v>
      </c>
      <c r="M3658" s="30">
        <v>1.46</v>
      </c>
      <c r="N3658" s="84">
        <f>[1]!b_anal_modidura_cnbd(A3658,D3658-1,1)</f>
        <v>2.5394000000000001</v>
      </c>
      <c r="O3658" s="85">
        <f>[1]!b_anal_yield_cnbd(A3658,D3658-1,1)</f>
        <v>3.0950000000000002</v>
      </c>
      <c r="P3658" s="86">
        <f>IF(U:U="国开1",0.09/N3658+J3658,IF(U:U="国开3",0.14/N3658+J3658,IF(U:U="国开5",0.24/N3658+J3658,IF(U:U="国开7",0.24/N3658+J3658,IF(U:U="国开10",0.29/N3658+J3658,IF(U:U="口行1",0.08/N3658+J3658,IF(U:U="口行2",0.08/N3658+J3658,IF(U:U="口行3",0.08/N3658+J3658,IF(U:U="口行5",0.13/N3658+J3658,IF(U:U="口行7",0.13/N3658+J3658,IF(U:U="口行10",0.18/N3658+J3658,IF(U:U="农发1",0.09/N3658+J3658,IF(U:U="农发2",0.09/N3658+J3658,IF(U:U="农发3",0.09/N3658+J3658,IF(U:U="农发5",0.14/N3658+J3658,IF(U:U="农发7",0.19/N3658+J3658,IF(U:U="农发10",0.19/N3658+J3658,IF(U:U="农发20",0.24/N3658+J3658,IF(U:U="国债1",0.05/N3658+J3658,IF(U:U="国债2",0.05/N3658+J3658,IF(U:U="国债3",0.05/N3658+J3658,IF(U:U="国开0",0,IF(U:U="农发0",0,IF(U:U="国债0",0,IF(U:U="口行0",0,0.1/N3658+J3658)))))))))))))))))))))))))</f>
        <v>3.0339311333385841</v>
      </c>
      <c r="Q3658" s="87">
        <v>3.08</v>
      </c>
      <c r="R3658" s="88">
        <f t="shared" si="302"/>
        <v>-6.1068866661416088</v>
      </c>
      <c r="S3658" s="88">
        <f t="shared" si="303"/>
        <v>-4.6068866661415964</v>
      </c>
      <c r="U3658" s="1" t="str">
        <f>IF(I:I="国家开发银行","国开",IF(I:I="中国进出口银行","口行",IF(I:I="中国农业发展银行","农发","国债")))&amp;IF(G:G&lt;1,"0",G3658)</f>
        <v>国开3</v>
      </c>
    </row>
    <row r="3659" spans="1:21" ht="15.95" hidden="1" customHeight="1" x14ac:dyDescent="0.25">
      <c r="A3659" s="123" t="s">
        <v>6975</v>
      </c>
      <c r="B3659" s="35" t="s">
        <v>7660</v>
      </c>
      <c r="C3659" s="35" t="s">
        <v>7661</v>
      </c>
      <c r="D3659" s="39">
        <v>44313</v>
      </c>
      <c r="E3659" s="39">
        <v>44315</v>
      </c>
      <c r="F3659" s="40">
        <v>40</v>
      </c>
      <c r="G3659" s="30">
        <v>7</v>
      </c>
      <c r="H3659" s="29" t="s">
        <v>12</v>
      </c>
      <c r="I3659" s="29" t="s">
        <v>15</v>
      </c>
      <c r="J3659" s="30">
        <v>3.3902000000000001</v>
      </c>
      <c r="K3659" s="30">
        <v>6.33</v>
      </c>
      <c r="L3659" s="30">
        <v>0</v>
      </c>
      <c r="M3659" s="30">
        <v>14</v>
      </c>
      <c r="N3659" s="84">
        <f>[1]!b_anal_modidura_cnbd(A3659,D3659-1,1)</f>
        <v>5.8468999999999998</v>
      </c>
      <c r="O3659" s="85">
        <f>[1]!b_anal_yield_cnbd(A3659,D3659-1,1)</f>
        <v>3.4550000000000001</v>
      </c>
      <c r="P3659" s="86">
        <f>IF(U:U="国开1",0.09/N3659+J3659,IF(U:U="国开3",0.14/N3659+J3659,IF(U:U="国开5",0.24/N3659+J3659,IF(U:U="国开7",0.24/N3659+J3659,IF(U:U="国开10",0.29/N3659+J3659,IF(U:U="口行1",0.08/N3659+J3659,IF(U:U="口行2",0.08/N3659+J3659,IF(U:U="口行3",0.08/N3659+J3659,IF(U:U="口行5",0.13/N3659+J3659,IF(U:U="口行7",0.13/N3659+J3659,IF(U:U="口行10",0.18/N3659+J3659,IF(U:U="农发1",0.09/N3659+J3659,IF(U:U="农发2",0.09/N3659+J3659,IF(U:U="农发3",0.09/N3659+J3659,IF(U:U="农发5",0.14/N3659+J3659,IF(U:U="农发7",0.19/N3659+J3659,IF(U:U="农发10",0.19/N3659+J3659,IF(U:U="农发20",0.24/N3659+J3659,IF(U:U="国债1",0.05/N3659+J3659,IF(U:U="国债2",0.05/N3659+J3659,IF(U:U="国债3",0.05/N3659+J3659,IF(U:U="国开0",0,IF(U:U="农发0",0,IF(U:U="国债0",0,IF(U:U="口行0",0,0.1/N3659+J3659)))))))))))))))))))))))))</f>
        <v>3.4312473926354139</v>
      </c>
      <c r="Q3659" s="87">
        <v>3.45</v>
      </c>
      <c r="R3659" s="88">
        <f t="shared" si="302"/>
        <v>-2.3752607364586176</v>
      </c>
      <c r="S3659" s="88">
        <f t="shared" si="303"/>
        <v>-1.8752607364586282</v>
      </c>
      <c r="U3659" s="1" t="str">
        <f>IF(I:I="国家开发银行","国开",IF(I:I="中国进出口银行","口行",IF(I:I="中国农业发展银行","农发","国债")))&amp;IF(G:G&lt;1,"0",G3659)</f>
        <v>国开7</v>
      </c>
    </row>
    <row r="3660" spans="1:21" ht="15.95" hidden="1" customHeight="1" x14ac:dyDescent="0.25">
      <c r="A3660" s="123" t="s">
        <v>7175</v>
      </c>
      <c r="B3660" s="35" t="s">
        <v>7662</v>
      </c>
      <c r="C3660" s="35" t="s">
        <v>7663</v>
      </c>
      <c r="D3660" s="39">
        <v>44314</v>
      </c>
      <c r="E3660" s="39">
        <v>44322</v>
      </c>
      <c r="F3660" s="40">
        <v>20</v>
      </c>
      <c r="G3660" s="30">
        <v>1</v>
      </c>
      <c r="H3660" s="29" t="s">
        <v>266</v>
      </c>
      <c r="I3660" s="29" t="s">
        <v>41</v>
      </c>
      <c r="J3660" s="30">
        <v>2.1187</v>
      </c>
      <c r="K3660" s="30">
        <v>8.32</v>
      </c>
      <c r="L3660" s="30">
        <v>0</v>
      </c>
      <c r="M3660" s="30">
        <v>1.44</v>
      </c>
      <c r="N3660" s="84">
        <f>[1]!b_anal_modidura_cnbd(A3660,D3660-1,1)</f>
        <v>0.76849999999999996</v>
      </c>
      <c r="O3660" s="85">
        <f>[1]!b_anal_yield_cnbd(A3660,D3660-1,1)</f>
        <v>2.5</v>
      </c>
      <c r="P3660" s="86">
        <v>2.238</v>
      </c>
      <c r="Q3660" s="87">
        <v>2.4525000000000001</v>
      </c>
      <c r="R3660" s="88">
        <f t="shared" si="302"/>
        <v>-26.200000000000003</v>
      </c>
      <c r="S3660" s="88">
        <f t="shared" si="303"/>
        <v>-21.450000000000014</v>
      </c>
      <c r="U3660" s="1" t="str">
        <f>IF(I:I="国家开发银行","国开",IF(I:I="中国进出口银行","口行",IF(I:I="中国农业发展银行","农发","国债")))&amp;IF(G:G&lt;1,"0",G3660)</f>
        <v>农发1</v>
      </c>
    </row>
    <row r="3661" spans="1:21" ht="15.95" hidden="1" customHeight="1" x14ac:dyDescent="0.25">
      <c r="A3661" s="123" t="s">
        <v>6657</v>
      </c>
      <c r="B3661" s="35" t="s">
        <v>7664</v>
      </c>
      <c r="C3661" s="35" t="s">
        <v>7665</v>
      </c>
      <c r="D3661" s="39">
        <v>44314</v>
      </c>
      <c r="E3661" s="39">
        <v>44322</v>
      </c>
      <c r="F3661" s="40">
        <v>60</v>
      </c>
      <c r="G3661" s="30">
        <v>10</v>
      </c>
      <c r="H3661" s="29" t="s">
        <v>12</v>
      </c>
      <c r="I3661" s="29" t="s">
        <v>41</v>
      </c>
      <c r="J3661" s="30">
        <v>3.5724</v>
      </c>
      <c r="K3661" s="30">
        <v>4.09</v>
      </c>
      <c r="L3661" s="30">
        <v>0</v>
      </c>
      <c r="M3661" s="30">
        <v>1.27</v>
      </c>
      <c r="N3661" s="84">
        <f>[1]!b_anal_modidura_cnbd(A3661,D3661-1,1)</f>
        <v>7.7366999999999999</v>
      </c>
      <c r="O3661" s="85">
        <f>[1]!b_anal_yield_cnbd(A3661,D3661-1,1)</f>
        <v>3.6274999999999999</v>
      </c>
      <c r="P3661" s="86">
        <f>IF(U:U="国开1",0.09/N3661+J3661,IF(U:U="国开3",0.14/N3661+J3661,IF(U:U="国开5",0.24/N3661+J3661,IF(U:U="国开7",0.24/N3661+J3661,IF(U:U="国开10",0.29/N3661+J3661,IF(U:U="口行1",0.08/N3661+J3661,IF(U:U="口行2",0.08/N3661+J3661,IF(U:U="口行3",0.08/N3661+J3661,IF(U:U="口行5",0.13/N3661+J3661,IF(U:U="口行7",0.13/N3661+J3661,IF(U:U="口行10",0.18/N3661+J3661,IF(U:U="农发1",0.09/N3661+J3661,IF(U:U="农发2",0.09/N3661+J3661,IF(U:U="农发3",0.09/N3661+J3661,IF(U:U="农发5",0.14/N3661+J3661,IF(U:U="农发7",0.19/N3661+J3661,IF(U:U="农发10",0.19/N3661+J3661,IF(U:U="农发20",0.24/N3661+J3661,IF(U:U="国债1",0.05/N3661+J3661,IF(U:U="国债2",0.05/N3661+J3661,IF(U:U="国债3",0.05/N3661+J3661,IF(U:U="国开0",0,IF(U:U="农发0",0,IF(U:U="国债0",0,IF(U:U="口行0",0,0.1/N3661+J3661)))))))))))))))))))))))))</f>
        <v>3.596958274199594</v>
      </c>
      <c r="Q3661" s="87">
        <v>3.6225000000000001</v>
      </c>
      <c r="R3661" s="88">
        <f t="shared" si="302"/>
        <v>-3.0541725800405928</v>
      </c>
      <c r="S3661" s="88">
        <f t="shared" si="303"/>
        <v>-2.5541725800406034</v>
      </c>
      <c r="U3661" s="1" t="str">
        <f>IF(I:I="国家开发银行","国开",IF(I:I="中国进出口银行","口行",IF(I:I="中国农业发展银行","农发","国债")))&amp;IF(G:G&lt;1,"0",G3661)</f>
        <v>农发10</v>
      </c>
    </row>
    <row r="3662" spans="1:21" ht="15.95" hidden="1" customHeight="1" x14ac:dyDescent="0.25">
      <c r="A3662" s="123" t="s">
        <v>1284</v>
      </c>
      <c r="B3662" s="35" t="s">
        <v>7666</v>
      </c>
      <c r="C3662" s="35" t="s">
        <v>7667</v>
      </c>
      <c r="D3662" s="39">
        <v>44314</v>
      </c>
      <c r="E3662" s="39">
        <v>44322</v>
      </c>
      <c r="F3662" s="40">
        <v>100</v>
      </c>
      <c r="G3662" s="30">
        <v>5</v>
      </c>
      <c r="H3662" s="29" t="s">
        <v>12</v>
      </c>
      <c r="I3662" s="29" t="s">
        <v>15</v>
      </c>
      <c r="J3662" s="30">
        <v>3.2829999999999999</v>
      </c>
      <c r="K3662" s="30">
        <v>6.39</v>
      </c>
      <c r="L3662" s="30">
        <v>0</v>
      </c>
      <c r="M3662" s="30">
        <v>1.1200000000000001</v>
      </c>
      <c r="N3662" s="84">
        <f>[1]!b_anal_modidura_cnbd(A3662,D3662-1,1)</f>
        <v>3.7757000000000001</v>
      </c>
      <c r="O3662" s="85">
        <f>[1]!b_anal_yield_cnbd(A3662,D3662-1,1)</f>
        <v>3.3174999999999999</v>
      </c>
      <c r="P3662" s="86">
        <v>3.2829999999999999</v>
      </c>
      <c r="Q3662" s="87">
        <v>3.3</v>
      </c>
      <c r="R3662" s="88">
        <f t="shared" si="302"/>
        <v>-3.4499999999999975</v>
      </c>
      <c r="S3662" s="88">
        <f t="shared" si="303"/>
        <v>-1.6999999999999904</v>
      </c>
      <c r="U3662" s="1" t="str">
        <f>IF(I:I="国家开发银行","国开",IF(I:I="中国进出口银行","口行",IF(I:I="中国农业发展银行","农发","国债")))&amp;IF(G:G&lt;1,"0",G3662)</f>
        <v>国开5</v>
      </c>
    </row>
    <row r="3663" spans="1:21" ht="15.95" hidden="1" customHeight="1" x14ac:dyDescent="0.25">
      <c r="A3663" s="123" t="s">
        <v>7668</v>
      </c>
      <c r="B3663" s="35" t="s">
        <v>7668</v>
      </c>
      <c r="C3663" s="35" t="s">
        <v>7669</v>
      </c>
      <c r="D3663" s="39">
        <v>44314</v>
      </c>
      <c r="E3663" s="39">
        <v>44315</v>
      </c>
      <c r="F3663" s="40">
        <v>60</v>
      </c>
      <c r="G3663" s="30">
        <v>1</v>
      </c>
      <c r="H3663" s="29" t="s">
        <v>266</v>
      </c>
      <c r="I3663" s="29" t="s">
        <v>41</v>
      </c>
      <c r="J3663" s="30">
        <v>2.4900000000000002</v>
      </c>
      <c r="K3663" s="30">
        <v>11.55</v>
      </c>
      <c r="L3663" s="30">
        <v>0</v>
      </c>
      <c r="M3663" s="30">
        <v>1.07</v>
      </c>
      <c r="N3663" s="84">
        <v>0.98360000000000003</v>
      </c>
      <c r="O3663" s="85">
        <v>2.5646</v>
      </c>
      <c r="P3663" s="86">
        <v>2.4900000000000002</v>
      </c>
      <c r="Q3663" s="87">
        <v>2.5499999999999998</v>
      </c>
      <c r="R3663" s="88">
        <f t="shared" si="302"/>
        <v>-7.4599999999999778</v>
      </c>
      <c r="S3663" s="88">
        <f t="shared" si="303"/>
        <v>-5.9999999999999609</v>
      </c>
      <c r="U3663" s="1" t="str">
        <f>IF(I:I="国家开发银行","国开",IF(I:I="中国进出口银行","口行",IF(I:I="中国农业发展银行","农发","国债")))&amp;IF(G:G&lt;1,"0",G3663)</f>
        <v>农发1</v>
      </c>
    </row>
    <row r="3664" spans="1:21" ht="15.95" hidden="1" customHeight="1" x14ac:dyDescent="0.25">
      <c r="A3664" s="123" t="s">
        <v>7286</v>
      </c>
      <c r="B3664" s="35" t="s">
        <v>7670</v>
      </c>
      <c r="C3664" s="35" t="s">
        <v>7671</v>
      </c>
      <c r="D3664" s="39">
        <v>44315</v>
      </c>
      <c r="E3664" s="39">
        <v>44322</v>
      </c>
      <c r="F3664" s="40">
        <v>30</v>
      </c>
      <c r="G3664" s="30">
        <v>3</v>
      </c>
      <c r="H3664" s="29" t="s">
        <v>12</v>
      </c>
      <c r="I3664" s="29" t="s">
        <v>15</v>
      </c>
      <c r="J3664" s="30">
        <v>3.0181</v>
      </c>
      <c r="K3664" s="30">
        <v>6.6</v>
      </c>
      <c r="L3664" s="30">
        <v>0</v>
      </c>
      <c r="M3664" s="30">
        <v>1.85</v>
      </c>
      <c r="N3664" s="84">
        <v>2.7252999999999998</v>
      </c>
      <c r="O3664" s="85">
        <v>3.0905999999999998</v>
      </c>
      <c r="P3664" s="86">
        <f>IF(U:U="国开1",0.09/N3664+J3664,IF(U:U="国开3",0.14/N3664+J3664,IF(U:U="国开5",0.24/N3664+J3664,IF(U:U="国开7",0.24/N3664+J3664,IF(U:U="国开10",0.29/N3664+J3664,IF(U:U="口行1",0.08/N3664+J3664,IF(U:U="口行2",0.08/N3664+J3664,IF(U:U="口行3",0.08/N3664+J3664,IF(U:U="口行5",0.13/N3664+J3664,IF(U:U="口行7",0.13/N3664+J3664,IF(U:U="口行10",0.18/N3664+J3664,IF(U:U="农发1",0.09/N3664+J3664,IF(U:U="农发2",0.09/N3664+J3664,IF(U:U="农发3",0.09/N3664+J3664,IF(U:U="农发5",0.14/N3664+J3664,IF(U:U="农发7",0.19/N3664+J3664,IF(U:U="农发10",0.19/N3664+J3664,IF(U:U="农发20",0.24/N3664+J3664,IF(U:U="国债1",0.05/N3664+J3664,IF(U:U="国债2",0.05/N3664+J3664,IF(U:U="国债3",0.05/N3664+J3664,IF(U:U="国开0",0,IF(U:U="农发0",0,IF(U:U="国债0",0,IF(U:U="口行0",0,0.1/N3664+J3664)))))))))))))))))))))))))</f>
        <v>3.0694704913220563</v>
      </c>
      <c r="Q3664" s="87">
        <v>3.0950000000000002</v>
      </c>
      <c r="R3664" s="88">
        <f t="shared" ref="R3664:R3665" si="304">(P3664-O3664)*100</f>
        <v>-2.1129508677943498</v>
      </c>
      <c r="S3664" s="88">
        <f t="shared" ref="S3664:S3665" si="305">(P3664-Q3664)*100</f>
        <v>-2.5529508677943902</v>
      </c>
      <c r="U3664" s="1" t="str">
        <f>IF(I:I="国家开发银行","国开",IF(I:I="中国进出口银行","口行",IF(I:I="中国农业发展银行","农发","国债")))&amp;IF(G:G&lt;1,"0",G3664)</f>
        <v>国开3</v>
      </c>
    </row>
    <row r="3665" spans="1:21" ht="15.95" hidden="1" customHeight="1" x14ac:dyDescent="0.25">
      <c r="A3665" s="123" t="s">
        <v>7264</v>
      </c>
      <c r="B3665" s="35" t="s">
        <v>7672</v>
      </c>
      <c r="C3665" s="35" t="s">
        <v>7673</v>
      </c>
      <c r="D3665" s="39">
        <v>44315</v>
      </c>
      <c r="E3665" s="39">
        <v>44322</v>
      </c>
      <c r="F3665" s="40">
        <v>200</v>
      </c>
      <c r="G3665" s="30">
        <v>10</v>
      </c>
      <c r="H3665" s="29" t="s">
        <v>12</v>
      </c>
      <c r="I3665" s="29" t="s">
        <v>15</v>
      </c>
      <c r="J3665" s="30">
        <v>3.5246</v>
      </c>
      <c r="K3665" s="30">
        <v>3.21</v>
      </c>
      <c r="L3665" s="30">
        <v>0</v>
      </c>
      <c r="M3665" s="30">
        <v>1.54</v>
      </c>
      <c r="N3665" s="84">
        <f>[1]!b_anal_modidura_cnbd(A3665,D3665-1,1)</f>
        <v>8.1094000000000008</v>
      </c>
      <c r="O3665" s="85">
        <f>[1]!b_anal_yield_cnbd(A3665,D3665-1,1)</f>
        <v>3.5724999999999998</v>
      </c>
      <c r="P3665" s="86">
        <v>3.5653000000000001</v>
      </c>
      <c r="Q3665" s="87">
        <v>3.5724999999999998</v>
      </c>
      <c r="R3665" s="88">
        <f t="shared" si="304"/>
        <v>-0.71999999999996511</v>
      </c>
      <c r="S3665" s="88">
        <f t="shared" si="305"/>
        <v>-0.71999999999996511</v>
      </c>
      <c r="U3665" s="1" t="str">
        <f>IF(I:I="国家开发银行","国开",IF(I:I="中国进出口银行","口行",IF(I:I="中国农业发展银行","农发","国债")))&amp;IF(G:G&lt;1,"0",G3665)</f>
        <v>国开10</v>
      </c>
    </row>
    <row r="3666" spans="1:21" ht="15.95" customHeight="1" x14ac:dyDescent="0.25">
      <c r="A3666" s="123" t="s">
        <v>7590</v>
      </c>
      <c r="B3666" s="35" t="s">
        <v>7674</v>
      </c>
      <c r="C3666" s="35" t="s">
        <v>7675</v>
      </c>
      <c r="D3666" s="39">
        <v>44322</v>
      </c>
      <c r="E3666" s="39">
        <v>44326</v>
      </c>
      <c r="F3666" s="40">
        <v>100</v>
      </c>
      <c r="G3666" s="30">
        <v>1</v>
      </c>
      <c r="H3666" s="29" t="s">
        <v>266</v>
      </c>
      <c r="I3666" s="29" t="s">
        <v>15</v>
      </c>
      <c r="J3666" s="30">
        <v>2.3277999999999999</v>
      </c>
      <c r="K3666" s="30">
        <v>4.1399999999999997</v>
      </c>
      <c r="L3666" s="30">
        <v>0</v>
      </c>
      <c r="M3666" s="30">
        <v>1.8</v>
      </c>
      <c r="N3666" s="84">
        <v>0.72929999999999995</v>
      </c>
      <c r="O3666" s="85">
        <v>2.4300000000000002</v>
      </c>
      <c r="P3666" s="86">
        <f>IF(U:U="国开1",0.09/N3666+J3666,IF(U:U="国开3",0.14/N3666+J3666,IF(U:U="国开5",0.24/N3666+J3666,IF(U:U="国开7",0.24/N3666+J3666,IF(U:U="国开10",0.29/N3666+J3666,IF(U:U="口行1",0.08/N3666+J3666,IF(U:U="口行2",0.08/N3666+J3666,IF(U:U="口行3",0.08/N3666+J3666,IF(U:U="口行5",0.13/N3666+J3666,IF(U:U="口行7",0.13/N3666+J3666,IF(U:U="口行10",0.18/N3666+J3666,IF(U:U="农发1",0.09/N3666+J3666,IF(U:U="农发2",0.09/N3666+J3666,IF(U:U="农发3",0.09/N3666+J3666,IF(U:U="农发5",0.14/N3666+J3666,IF(U:U="农发7",0.19/N3666+J3666,IF(U:U="农发10",0.19/N3666+J3666,IF(U:U="农发20",0.24/N3666+J3666,IF(U:U="国债1",0.05/N3666+J3666,IF(U:U="国债2",0.05/N3666+J3666,IF(U:U="国债3",0.05/N3666+J3666,IF(U:U="国开0",0,IF(U:U="农发0",0,IF(U:U="国债0",0,IF(U:U="口行0",0,0.1/N3666+J3666)))))))))))))))))))))))))</f>
        <v>2.4512060057589466</v>
      </c>
      <c r="Q3666" s="87">
        <v>2.4900000000000002</v>
      </c>
      <c r="R3666" s="88">
        <f t="shared" ref="R3666:R3668" si="306">(P3666-O3666)*100</f>
        <v>2.1206005758946489</v>
      </c>
      <c r="S3666" s="88">
        <f t="shared" ref="S3666:S3668" si="307">(P3666-Q3666)*100</f>
        <v>-3.8793994241053564</v>
      </c>
      <c r="U3666" s="1" t="str">
        <f>IF(I:I="国家开发银行","国开",IF(I:I="中国进出口银行","口行",IF(I:I="中国农业发展银行","农发","国债")))&amp;IF(G:G&lt;1,"0",G3666)</f>
        <v>国开1</v>
      </c>
    </row>
    <row r="3667" spans="1:21" ht="15.95" customHeight="1" x14ac:dyDescent="0.25">
      <c r="A3667" s="123" t="s">
        <v>7270</v>
      </c>
      <c r="B3667" s="35" t="s">
        <v>7676</v>
      </c>
      <c r="C3667" s="35" t="s">
        <v>7677</v>
      </c>
      <c r="D3667" s="39">
        <v>44322</v>
      </c>
      <c r="E3667" s="39">
        <v>44326</v>
      </c>
      <c r="F3667" s="40">
        <v>120</v>
      </c>
      <c r="G3667" s="30">
        <v>5</v>
      </c>
      <c r="H3667" s="29" t="s">
        <v>12</v>
      </c>
      <c r="I3667" s="29" t="s">
        <v>15</v>
      </c>
      <c r="J3667" s="30">
        <v>3.1924000000000001</v>
      </c>
      <c r="K3667" s="30">
        <v>4.3</v>
      </c>
      <c r="L3667" s="30">
        <v>0</v>
      </c>
      <c r="M3667" s="30">
        <v>1.55</v>
      </c>
      <c r="N3667" s="84">
        <f>[1]!b_anal_modidura_cnbd(A3667,D3667-6,1)</f>
        <v>4.3883999999999999</v>
      </c>
      <c r="O3667" s="85">
        <f>[1]!b_anal_yield_cnbd(A3667,D3667-6,1)</f>
        <v>3.27</v>
      </c>
      <c r="P3667" s="86">
        <f>IF(U:U="国开1",0.09/N3667+J3667,IF(U:U="国开3",0.14/N3667+J3667,IF(U:U="国开5",0.24/N3667+J3667,IF(U:U="国开7",0.24/N3667+J3667,IF(U:U="国开10",0.29/N3667+J3667,IF(U:U="口行1",0.08/N3667+J3667,IF(U:U="口行2",0.08/N3667+J3667,IF(U:U="口行3",0.08/N3667+J3667,IF(U:U="口行5",0.13/N3667+J3667,IF(U:U="口行7",0.13/N3667+J3667,IF(U:U="口行10",0.18/N3667+J3667,IF(U:U="农发1",0.09/N3667+J3667,IF(U:U="农发2",0.09/N3667+J3667,IF(U:U="农发3",0.09/N3667+J3667,IF(U:U="农发5",0.14/N3667+J3667,IF(U:U="农发7",0.19/N3667+J3667,IF(U:U="农发10",0.19/N3667+J3667,IF(U:U="农发20",0.24/N3667+J3667,IF(U:U="国债1",0.05/N3667+J3667,IF(U:U="国债2",0.05/N3667+J3667,IF(U:U="国债3",0.05/N3667+J3667,IF(U:U="国开0",0,IF(U:U="农发0",0,IF(U:U="国债0",0,IF(U:U="口行0",0,0.1/N3667+J3667)))))))))))))))))))))))))</f>
        <v>3.2470896363139188</v>
      </c>
      <c r="Q3667" s="87">
        <v>3.2574999999999998</v>
      </c>
      <c r="R3667" s="88">
        <f t="shared" si="306"/>
        <v>-2.2910363686081237</v>
      </c>
      <c r="S3667" s="88">
        <f t="shared" si="307"/>
        <v>-1.0410363686081059</v>
      </c>
      <c r="U3667" s="1" t="str">
        <f>IF(I:I="国家开发银行","国开",IF(I:I="中国进出口银行","口行",IF(I:I="中国农业发展银行","农发","国债")))&amp;IF(G:G&lt;1,"0",G3667)</f>
        <v>国开5</v>
      </c>
    </row>
    <row r="3668" spans="1:21" ht="15.95" customHeight="1" x14ac:dyDescent="0.25">
      <c r="A3668" s="123" t="s">
        <v>7264</v>
      </c>
      <c r="B3668" s="35" t="s">
        <v>7678</v>
      </c>
      <c r="C3668" s="35" t="s">
        <v>7679</v>
      </c>
      <c r="D3668" s="39">
        <v>44322</v>
      </c>
      <c r="E3668" s="39">
        <v>44326</v>
      </c>
      <c r="F3668" s="40">
        <v>190</v>
      </c>
      <c r="G3668" s="30">
        <v>10</v>
      </c>
      <c r="H3668" s="29" t="s">
        <v>12</v>
      </c>
      <c r="I3668" s="29" t="s">
        <v>15</v>
      </c>
      <c r="J3668" s="30">
        <v>3.4904999999999999</v>
      </c>
      <c r="K3668" s="30">
        <v>3.68</v>
      </c>
      <c r="L3668" s="30">
        <v>0</v>
      </c>
      <c r="M3668" s="30">
        <v>4.82</v>
      </c>
      <c r="N3668" s="84">
        <f>[1]!b_anal_modidura_cnbd(A3668,D3668-6,1)</f>
        <v>8.1089000000000002</v>
      </c>
      <c r="O3668" s="85">
        <f>[1]!b_anal_yield_cnbd(A3668,D3668-6,1)</f>
        <v>3.54</v>
      </c>
      <c r="P3668" s="86">
        <v>3.5312000000000001</v>
      </c>
      <c r="Q3668" s="87">
        <v>3.53</v>
      </c>
      <c r="R3668" s="88">
        <f t="shared" si="306"/>
        <v>-0.8799999999999919</v>
      </c>
      <c r="S3668" s="88">
        <f t="shared" si="307"/>
        <v>0.12000000000003119</v>
      </c>
      <c r="U3668" s="1" t="str">
        <f>IF(I:I="国家开发银行","国开",IF(I:I="中国进出口银行","口行",IF(I:I="中国农业发展银行","农发","国债")))&amp;IF(G:G&lt;1,"0",G3668)</f>
        <v>国开10</v>
      </c>
    </row>
    <row r="3669" spans="1:21" ht="15.95" customHeight="1" x14ac:dyDescent="0.25">
      <c r="A3669" s="123" t="s">
        <v>7278</v>
      </c>
      <c r="B3669" s="35" t="s">
        <v>7680</v>
      </c>
      <c r="C3669" s="35" t="s">
        <v>7681</v>
      </c>
      <c r="D3669" s="39">
        <v>44326</v>
      </c>
      <c r="E3669" s="39">
        <v>44328</v>
      </c>
      <c r="F3669" s="40">
        <v>30</v>
      </c>
      <c r="G3669" s="30">
        <v>3</v>
      </c>
      <c r="H3669" s="29" t="s">
        <v>12</v>
      </c>
      <c r="I3669" s="29" t="s">
        <v>41</v>
      </c>
      <c r="J3669" s="30">
        <v>2.9771000000000001</v>
      </c>
      <c r="K3669" s="30">
        <v>8.61</v>
      </c>
      <c r="L3669" s="30">
        <v>0</v>
      </c>
      <c r="M3669" s="30">
        <v>6.46</v>
      </c>
      <c r="N3669" s="84">
        <f>[1]!b_anal_modidura_cnbd(A3669,D3669-3,1)</f>
        <v>2.6486000000000001</v>
      </c>
      <c r="O3669" s="85">
        <f>[1]!b_anal_yield_cnbd(A3669,D3669-3,1)</f>
        <v>3.0825</v>
      </c>
      <c r="P3669" s="86">
        <f>IF(U:U="国开1",0.09/N3669+J3669,IF(U:U="国开3",0.14/N3669+J3669,IF(U:U="国开5",0.24/N3669+J3669,IF(U:U="国开7",0.24/N3669+J3669,IF(U:U="国开10",0.29/N3669+J3669,IF(U:U="口行1",0.08/N3669+J3669,IF(U:U="口行2",0.08/N3669+J3669,IF(U:U="口行3",0.08/N3669+J3669,IF(U:U="口行5",0.13/N3669+J3669,IF(U:U="口行7",0.13/N3669+J3669,IF(U:U="口行10",0.18/N3669+J3669,IF(U:U="农发1",0.09/N3669+J3669,IF(U:U="农发2",0.09/N3669+J3669,IF(U:U="农发3",0.09/N3669+J3669,IF(U:U="农发5",0.14/N3669+J3669,IF(U:U="农发7",0.19/N3669+J3669,IF(U:U="农发10",0.19/N3669+J3669,IF(U:U="农发20",0.24/N3669+J3669,IF(U:U="国债1",0.05/N3669+J3669,IF(U:U="国债2",0.05/N3669+J3669,IF(U:U="国债3",0.05/N3669+J3669,IF(U:U="国开0",0,IF(U:U="农发0",0,IF(U:U="国债0",0,IF(U:U="口行0",0,0.1/N3669+J3669)))))))))))))))))))))))))</f>
        <v>3.0110802159631502</v>
      </c>
      <c r="Q3669" s="87">
        <v>3.085</v>
      </c>
      <c r="R3669" s="88">
        <f t="shared" ref="R3669:R3675" si="308">(P3669-O3669)*100</f>
        <v>-7.1419784036849787</v>
      </c>
      <c r="S3669" s="88">
        <f t="shared" ref="S3669:S3675" si="309">(P3669-Q3669)*100</f>
        <v>-7.3919784036849734</v>
      </c>
      <c r="U3669" s="1" t="str">
        <f>IF(I:I="国家开发银行","国开",IF(I:I="中国进出口银行","口行",IF(I:I="中国农业发展银行","农发","国债")))&amp;IF(G:G&lt;1,"0",G3669)</f>
        <v>农发3</v>
      </c>
    </row>
    <row r="3670" spans="1:21" ht="15.95" customHeight="1" x14ac:dyDescent="0.25">
      <c r="A3670" s="123" t="s">
        <v>7425</v>
      </c>
      <c r="B3670" s="35" t="s">
        <v>7682</v>
      </c>
      <c r="C3670" s="35" t="s">
        <v>7683</v>
      </c>
      <c r="D3670" s="39">
        <v>44326</v>
      </c>
      <c r="E3670" s="39">
        <v>44328</v>
      </c>
      <c r="F3670" s="40">
        <v>40</v>
      </c>
      <c r="G3670" s="30">
        <v>5</v>
      </c>
      <c r="H3670" s="29" t="s">
        <v>12</v>
      </c>
      <c r="I3670" s="29" t="s">
        <v>41</v>
      </c>
      <c r="J3670" s="30">
        <v>3.2201</v>
      </c>
      <c r="K3670" s="30">
        <v>6.02</v>
      </c>
      <c r="L3670" s="30">
        <v>0</v>
      </c>
      <c r="M3670" s="30">
        <v>1.53</v>
      </c>
      <c r="N3670" s="84">
        <f>[1]!b_anal_modidura_cnbd(A3670,D3670-3,1)</f>
        <v>4.4202000000000004</v>
      </c>
      <c r="O3670" s="85">
        <f>[1]!b_anal_yield_cnbd(A3670,D3670-3,1)</f>
        <v>3.3</v>
      </c>
      <c r="P3670" s="86">
        <f>IF(U:U="国开1",0.09/N3670+J3670,IF(U:U="国开3",0.14/N3670+J3670,IF(U:U="国开5",0.24/N3670+J3670,IF(U:U="国开7",0.24/N3670+J3670,IF(U:U="国开10",0.29/N3670+J3670,IF(U:U="口行1",0.08/N3670+J3670,IF(U:U="口行2",0.08/N3670+J3670,IF(U:U="口行3",0.08/N3670+J3670,IF(U:U="口行5",0.13/N3670+J3670,IF(U:U="口行7",0.13/N3670+J3670,IF(U:U="口行10",0.18/N3670+J3670,IF(U:U="农发1",0.09/N3670+J3670,IF(U:U="农发2",0.09/N3670+J3670,IF(U:U="农发3",0.09/N3670+J3670,IF(U:U="农发5",0.14/N3670+J3670,IF(U:U="农发7",0.19/N3670+J3670,IF(U:U="农发10",0.19/N3670+J3670,IF(U:U="农发20",0.24/N3670+J3670,IF(U:U="国债1",0.05/N3670+J3670,IF(U:U="国债2",0.05/N3670+J3670,IF(U:U="国债3",0.05/N3670+J3670,IF(U:U="国开0",0,IF(U:U="农发0",0,IF(U:U="国债0",0,IF(U:U="口行0",0,0.1/N3670+J3670)))))))))))))))))))))))))</f>
        <v>3.2517727749875571</v>
      </c>
      <c r="Q3670" s="87">
        <v>3.3</v>
      </c>
      <c r="R3670" s="88">
        <f t="shared" si="308"/>
        <v>-4.8227225012442698</v>
      </c>
      <c r="S3670" s="88">
        <f t="shared" si="309"/>
        <v>-4.8227225012442698</v>
      </c>
      <c r="U3670" s="1" t="str">
        <f>IF(I:I="国家开发银行","国开",IF(I:I="中国进出口银行","口行",IF(I:I="中国农业发展银行","农发","国债")))&amp;IF(G:G&lt;1,"0",G3670)</f>
        <v>农发5</v>
      </c>
    </row>
    <row r="3671" spans="1:21" ht="15.95" customHeight="1" x14ac:dyDescent="0.25">
      <c r="A3671" s="113" t="s">
        <v>7590</v>
      </c>
      <c r="B3671" s="35" t="s">
        <v>7706</v>
      </c>
      <c r="C3671" s="35" t="s">
        <v>7707</v>
      </c>
      <c r="D3671" s="39">
        <v>44327</v>
      </c>
      <c r="E3671" s="39">
        <v>44329</v>
      </c>
      <c r="F3671" s="40">
        <v>110</v>
      </c>
      <c r="G3671" s="30">
        <v>1</v>
      </c>
      <c r="H3671" s="29" t="s">
        <v>266</v>
      </c>
      <c r="I3671" s="29" t="s">
        <v>15</v>
      </c>
      <c r="J3671" s="30">
        <v>2.3483000000000001</v>
      </c>
      <c r="K3671" s="30">
        <v>4.0199999999999996</v>
      </c>
      <c r="L3671" s="30">
        <v>0</v>
      </c>
      <c r="M3671" s="30">
        <v>145.5</v>
      </c>
      <c r="N3671" s="84">
        <f>[1]!b_anal_modidura_cnbd(A3671,D3671-1,1)</f>
        <v>0.92079999999999995</v>
      </c>
      <c r="O3671" s="84">
        <f>[1]!b_anal_yield_cnbd(A3671,D3671-1,1)</f>
        <v>2.4929999999999999</v>
      </c>
      <c r="P3671" s="86">
        <f>IF(U:U="国开1",0.09/N3671+J3671,IF(U:U="国开3",0.14/N3671+J3671,IF(U:U="国开5",0.24/N3671+J3671,IF(U:U="国开7",0.24/N3671+J3671,IF(U:U="国开10",0.29/N3671+J3671,IF(U:U="口行1",0.08/N3671+J3671,IF(U:U="口行2",0.08/N3671+J3671,IF(U:U="口行3",0.08/N3671+J3671,IF(U:U="口行5",0.13/N3671+J3671,IF(U:U="口行7",0.13/N3671+J3671,IF(U:U="口行10",0.18/N3671+J3671,IF(U:U="农发1",0.09/N3671+J3671,IF(U:U="农发2",0.09/N3671+J3671,IF(U:U="农发3",0.09/N3671+J3671,IF(U:U="农发5",0.14/N3671+J3671,IF(U:U="农发7",0.19/N3671+J3671,IF(U:U="农发10",0.19/N3671+J3671,IF(U:U="农发20",0.24/N3671+J3671,IF(U:U="国债1",0.05/N3671+J3671,IF(U:U="国债2",0.05/N3671+J3671,IF(U:U="国债3",0.05/N3671+J3671,IF(U:U="国开0",0,IF(U:U="农发0",0,IF(U:U="国债0",0,IF(U:U="口行0",0,0.1/N3671+J3671)))))))))))))))))))))))))</f>
        <v>2.4460410947002607</v>
      </c>
      <c r="Q3671" s="87">
        <v>2.4900000000000002</v>
      </c>
      <c r="R3671" s="88">
        <f t="shared" si="308"/>
        <v>-4.6958905299739229</v>
      </c>
      <c r="S3671" s="88">
        <f t="shared" si="309"/>
        <v>-4.3958905299739559</v>
      </c>
      <c r="U3671" s="1" t="str">
        <f>IF(I:I="国家开发银行","国开",IF(I:I="中国进出口银行","口行",IF(I:I="中国农业发展银行","农发","国债")))&amp;IF(G:G&lt;1,"0",G3671)</f>
        <v>国开1</v>
      </c>
    </row>
    <row r="3672" spans="1:21" ht="15.95" customHeight="1" x14ac:dyDescent="0.25">
      <c r="A3672" s="113" t="s">
        <v>6971</v>
      </c>
      <c r="B3672" s="35" t="s">
        <v>7708</v>
      </c>
      <c r="C3672" s="35" t="s">
        <v>7709</v>
      </c>
      <c r="D3672" s="39">
        <v>44327</v>
      </c>
      <c r="E3672" s="39">
        <v>44329</v>
      </c>
      <c r="F3672" s="40">
        <v>70</v>
      </c>
      <c r="G3672" s="30">
        <v>3</v>
      </c>
      <c r="H3672" s="29" t="s">
        <v>12</v>
      </c>
      <c r="I3672" s="29" t="s">
        <v>15</v>
      </c>
      <c r="J3672" s="30">
        <v>2.8932000000000002</v>
      </c>
      <c r="K3672" s="30">
        <v>6.35</v>
      </c>
      <c r="L3672" s="30">
        <v>0</v>
      </c>
      <c r="M3672" s="30">
        <v>1.5</v>
      </c>
      <c r="N3672" s="84">
        <v>2.504</v>
      </c>
      <c r="O3672" s="84">
        <v>3.0225</v>
      </c>
      <c r="P3672" s="86">
        <f>IF(U:U="国开1",0.09/N3672+J3672,IF(U:U="国开3",0.14/N3672+J3672,IF(U:U="国开5",0.24/N3672+J3672,IF(U:U="国开7",0.24/N3672+J3672,IF(U:U="国开10",0.29/N3672+J3672,IF(U:U="口行1",0.08/N3672+J3672,IF(U:U="口行2",0.08/N3672+J3672,IF(U:U="口行3",0.08/N3672+J3672,IF(U:U="口行5",0.13/N3672+J3672,IF(U:U="口行7",0.13/N3672+J3672,IF(U:U="口行10",0.18/N3672+J3672,IF(U:U="农发1",0.09/N3672+J3672,IF(U:U="农发2",0.09/N3672+J3672,IF(U:U="农发3",0.09/N3672+J3672,IF(U:U="农发5",0.14/N3672+J3672,IF(U:U="农发7",0.19/N3672+J3672,IF(U:U="农发10",0.19/N3672+J3672,IF(U:U="农发20",0.24/N3672+J3672,IF(U:U="国债1",0.05/N3672+J3672,IF(U:U="国债2",0.05/N3672+J3672,IF(U:U="国债3",0.05/N3672+J3672,IF(U:U="国开0",0,IF(U:U="农发0",0,IF(U:U="国债0",0,IF(U:U="口行0",0,0.1/N3672+J3672)))))))))))))))))))))))))</f>
        <v>2.9491105431309905</v>
      </c>
      <c r="Q3672" s="87">
        <v>3</v>
      </c>
      <c r="R3672" s="88">
        <f t="shared" si="308"/>
        <v>-7.338945686900944</v>
      </c>
      <c r="S3672" s="88">
        <f t="shared" si="309"/>
        <v>-5.0889456869009475</v>
      </c>
      <c r="U3672" s="1" t="str">
        <f>IF(I:I="国家开发银行","国开",IF(I:I="中国进出口银行","口行",IF(I:I="中国农业发展银行","农发","国债")))&amp;IF(G:G&lt;1,"0",G3672)</f>
        <v>国开3</v>
      </c>
    </row>
    <row r="3673" spans="1:21" ht="15.95" customHeight="1" x14ac:dyDescent="0.25">
      <c r="A3673" s="113" t="s">
        <v>7270</v>
      </c>
      <c r="B3673" s="35" t="s">
        <v>7710</v>
      </c>
      <c r="C3673" s="35" t="s">
        <v>7711</v>
      </c>
      <c r="D3673" s="39">
        <v>44327</v>
      </c>
      <c r="E3673" s="39">
        <v>44329</v>
      </c>
      <c r="F3673" s="40">
        <v>120</v>
      </c>
      <c r="G3673" s="30">
        <v>5</v>
      </c>
      <c r="H3673" s="29" t="s">
        <v>12</v>
      </c>
      <c r="I3673" s="29" t="s">
        <v>15</v>
      </c>
      <c r="J3673" s="30">
        <v>3.1711</v>
      </c>
      <c r="K3673" s="30">
        <v>5.03</v>
      </c>
      <c r="L3673" s="30">
        <v>0</v>
      </c>
      <c r="M3673" s="30">
        <v>1.43</v>
      </c>
      <c r="N3673" s="84">
        <v>4.3628999999999998</v>
      </c>
      <c r="O3673" s="84">
        <v>3.25</v>
      </c>
      <c r="P3673" s="86">
        <f>IF(U:U="国开1",0.09/N3673+J3673,IF(U:U="国开3",0.14/N3673+J3673,IF(U:U="国开5",0.24/N3673+J3673,IF(U:U="国开7",0.24/N3673+J3673,IF(U:U="国开10",0.29/N3673+J3673,IF(U:U="口行1",0.08/N3673+J3673,IF(U:U="口行2",0.08/N3673+J3673,IF(U:U="口行3",0.08/N3673+J3673,IF(U:U="口行5",0.13/N3673+J3673,IF(U:U="口行7",0.13/N3673+J3673,IF(U:U="口行10",0.18/N3673+J3673,IF(U:U="农发1",0.09/N3673+J3673,IF(U:U="农发2",0.09/N3673+J3673,IF(U:U="农发3",0.09/N3673+J3673,IF(U:U="农发5",0.14/N3673+J3673,IF(U:U="农发7",0.19/N3673+J3673,IF(U:U="农发10",0.19/N3673+J3673,IF(U:U="农发20",0.24/N3673+J3673,IF(U:U="国债1",0.05/N3673+J3673,IF(U:U="国债2",0.05/N3673+J3673,IF(U:U="国债3",0.05/N3673+J3673,IF(U:U="国开0",0,IF(U:U="农发0",0,IF(U:U="国债0",0,IF(U:U="口行0",0,0.1/N3673+J3673)))))))))))))))))))))))))</f>
        <v>3.2261092828164752</v>
      </c>
      <c r="Q3673" s="87">
        <v>3.2450000000000001</v>
      </c>
      <c r="R3673" s="88">
        <f t="shared" si="308"/>
        <v>-2.3890717183524757</v>
      </c>
      <c r="S3673" s="88">
        <f t="shared" si="309"/>
        <v>-1.8890717183524863</v>
      </c>
      <c r="U3673" s="1" t="str">
        <f>IF(I:I="国家开发银行","国开",IF(I:I="中国进出口银行","口行",IF(I:I="中国农业发展银行","农发","国债")))&amp;IF(G:G&lt;1,"0",G3673)</f>
        <v>国开5</v>
      </c>
    </row>
    <row r="3674" spans="1:21" ht="15.95" customHeight="1" x14ac:dyDescent="0.25">
      <c r="A3674" s="113" t="s">
        <v>7290</v>
      </c>
      <c r="B3674" s="35" t="s">
        <v>7712</v>
      </c>
      <c r="C3674" s="35" t="s">
        <v>7713</v>
      </c>
      <c r="D3674" s="39">
        <v>44327</v>
      </c>
      <c r="E3674" s="39">
        <v>44329</v>
      </c>
      <c r="F3674" s="40">
        <v>30</v>
      </c>
      <c r="G3674" s="30">
        <v>2</v>
      </c>
      <c r="H3674" s="29" t="s">
        <v>12</v>
      </c>
      <c r="I3674" s="29" t="s">
        <v>41</v>
      </c>
      <c r="J3674" s="30">
        <v>2.7789999999999999</v>
      </c>
      <c r="K3674" s="30">
        <v>7.13</v>
      </c>
      <c r="L3674" s="30">
        <v>0</v>
      </c>
      <c r="M3674" s="30">
        <v>3.79</v>
      </c>
      <c r="N3674" s="84">
        <f>[1]!b_anal_modidura_cnbd(A3674,D3674-1,1)</f>
        <v>1.7362</v>
      </c>
      <c r="O3674" s="84">
        <f>[1]!b_anal_yield_cnbd(A3674,D3674-1,1)</f>
        <v>2.92</v>
      </c>
      <c r="P3674" s="86">
        <f>IF(U:U="国开1",0.09/N3674+J3674,IF(U:U="国开3",0.14/N3674+J3674,IF(U:U="国开5",0.24/N3674+J3674,IF(U:U="国开7",0.24/N3674+J3674,IF(U:U="国开10",0.29/N3674+J3674,IF(U:U="口行1",0.08/N3674+J3674,IF(U:U="口行2",0.08/N3674+J3674,IF(U:U="口行3",0.08/N3674+J3674,IF(U:U="口行5",0.13/N3674+J3674,IF(U:U="口行7",0.13/N3674+J3674,IF(U:U="口行10",0.18/N3674+J3674,IF(U:U="农发1",0.09/N3674+J3674,IF(U:U="农发2",0.09/N3674+J3674,IF(U:U="农发3",0.09/N3674+J3674,IF(U:U="农发5",0.14/N3674+J3674,IF(U:U="农发7",0.19/N3674+J3674,IF(U:U="农发10",0.19/N3674+J3674,IF(U:U="农发20",0.24/N3674+J3674,IF(U:U="国债1",0.05/N3674+J3674,IF(U:U="国债2",0.05/N3674+J3674,IF(U:U="国债3",0.05/N3674+J3674,IF(U:U="国开0",0,IF(U:U="农发0",0,IF(U:U="国债0",0,IF(U:U="口行0",0,0.1/N3674+J3674)))))))))))))))))))))))))</f>
        <v>2.8308373459278884</v>
      </c>
      <c r="Q3674" s="87">
        <v>2.9</v>
      </c>
      <c r="R3674" s="88">
        <f t="shared" si="308"/>
        <v>-8.9162654072111547</v>
      </c>
      <c r="S3674" s="88">
        <f t="shared" si="309"/>
        <v>-6.9162654072111529</v>
      </c>
      <c r="U3674" s="1" t="str">
        <f>IF(I:I="国家开发银行","国开",IF(I:I="中国进出口银行","口行",IF(I:I="中国农业发展银行","农发","国债")))&amp;IF(G:G&lt;1,"0",G3674)</f>
        <v>农发2</v>
      </c>
    </row>
    <row r="3675" spans="1:21" ht="15.95" customHeight="1" x14ac:dyDescent="0.25">
      <c r="A3675" s="113" t="s">
        <v>7167</v>
      </c>
      <c r="B3675" s="35" t="s">
        <v>7714</v>
      </c>
      <c r="C3675" s="35" t="s">
        <v>7715</v>
      </c>
      <c r="D3675" s="39">
        <v>44327</v>
      </c>
      <c r="E3675" s="39">
        <v>44329</v>
      </c>
      <c r="F3675" s="40">
        <v>40</v>
      </c>
      <c r="G3675" s="30">
        <v>7</v>
      </c>
      <c r="H3675" s="29" t="s">
        <v>12</v>
      </c>
      <c r="I3675" s="29" t="s">
        <v>41</v>
      </c>
      <c r="J3675" s="30">
        <v>3.3759999999999999</v>
      </c>
      <c r="K3675" s="30">
        <v>3.72</v>
      </c>
      <c r="L3675" s="30">
        <v>0</v>
      </c>
      <c r="M3675" s="30">
        <v>10</v>
      </c>
      <c r="N3675" s="84">
        <f>[1]!b_anal_modidura_cnbd(A3675,D3675-1,1)</f>
        <v>5.8697999999999997</v>
      </c>
      <c r="O3675" s="84">
        <f>[1]!b_anal_yield_cnbd(A3675,D3675-1,1)</f>
        <v>3.4518</v>
      </c>
      <c r="P3675" s="86">
        <f>IF(U:U="国开1",0.09/N3675+J3675,IF(U:U="国开3",0.14/N3675+J3675,IF(U:U="国开5",0.24/N3675+J3675,IF(U:U="国开7",0.24/N3675+J3675,IF(U:U="国开10",0.29/N3675+J3675,IF(U:U="口行1",0.08/N3675+J3675,IF(U:U="口行2",0.08/N3675+J3675,IF(U:U="口行3",0.08/N3675+J3675,IF(U:U="口行5",0.13/N3675+J3675,IF(U:U="口行7",0.13/N3675+J3675,IF(U:U="口行10",0.18/N3675+J3675,IF(U:U="农发1",0.09/N3675+J3675,IF(U:U="农发2",0.09/N3675+J3675,IF(U:U="农发3",0.09/N3675+J3675,IF(U:U="农发5",0.14/N3675+J3675,IF(U:U="农发7",0.19/N3675+J3675,IF(U:U="农发10",0.19/N3675+J3675,IF(U:U="农发20",0.24/N3675+J3675,IF(U:U="国债1",0.05/N3675+J3675,IF(U:U="国债2",0.05/N3675+J3675,IF(U:U="国债3",0.05/N3675+J3675,IF(U:U="国开0",0,IF(U:U="农发0",0,IF(U:U="国债0",0,IF(U:U="口行0",0,0.1/N3675+J3675)))))))))))))))))))))))))</f>
        <v>3.4083690756073461</v>
      </c>
      <c r="Q3675" s="87">
        <v>3.4449999999999998</v>
      </c>
      <c r="R3675" s="88">
        <f t="shared" si="308"/>
        <v>-4.3430924392653836</v>
      </c>
      <c r="S3675" s="88">
        <f t="shared" si="309"/>
        <v>-3.6630924392653696</v>
      </c>
      <c r="U3675" s="1" t="str">
        <f>IF(I:I="国家开发银行","国开",IF(I:I="中国进出口银行","口行",IF(I:I="中国农业发展银行","农发","国债")))&amp;IF(G:G&lt;1,"0",G3675)</f>
        <v>农发7</v>
      </c>
    </row>
    <row r="3676" spans="1:21" ht="15.95" customHeight="1" x14ac:dyDescent="0.25">
      <c r="A3676" s="123" t="s">
        <v>7526</v>
      </c>
      <c r="B3676" s="35" t="s">
        <v>7684</v>
      </c>
      <c r="C3676" s="35" t="s">
        <v>7685</v>
      </c>
      <c r="D3676" s="39">
        <v>44328</v>
      </c>
      <c r="E3676" s="39">
        <v>44329</v>
      </c>
      <c r="F3676" s="40">
        <v>400</v>
      </c>
      <c r="G3676" s="30">
        <v>3</v>
      </c>
      <c r="H3676" s="29" t="s">
        <v>12</v>
      </c>
      <c r="I3676" s="29" t="s">
        <v>31</v>
      </c>
      <c r="J3676" s="30">
        <v>2.6551999999999998</v>
      </c>
      <c r="K3676" s="30">
        <v>4.13</v>
      </c>
      <c r="L3676" s="30">
        <v>2.6909999999999998</v>
      </c>
      <c r="M3676" s="30">
        <v>10.85</v>
      </c>
      <c r="N3676" s="84">
        <f>[1]!b_anal_modidura_cnbd(A3676,D3676-1,1)</f>
        <v>2.7530999999999999</v>
      </c>
      <c r="O3676" s="85">
        <f>[1]!b_anal_yield_cnbd(A3676,D3676-1,1)</f>
        <v>2.71</v>
      </c>
      <c r="P3676" s="86">
        <v>2.7054999999999998</v>
      </c>
      <c r="Q3676" s="87">
        <v>2.7075</v>
      </c>
      <c r="R3676" s="88">
        <f t="shared" ref="R3676:R3679" si="310">(P3676-O3676)*100</f>
        <v>-0.45000000000001705</v>
      </c>
      <c r="S3676" s="88">
        <f t="shared" ref="S3676:S3679" si="311">(P3676-Q3676)*100</f>
        <v>-0.20000000000002238</v>
      </c>
      <c r="U3676" s="1" t="str">
        <f>IF(I:I="国家开发银行","国开",IF(I:I="中国进出口银行","口行",IF(I:I="中国农业发展银行","农发","国债")))&amp;IF(G:G&lt;1,"0",G3676)</f>
        <v>国债3</v>
      </c>
    </row>
    <row r="3677" spans="1:21" ht="15.95" customHeight="1" x14ac:dyDescent="0.25">
      <c r="A3677" s="123" t="s">
        <v>7686</v>
      </c>
      <c r="B3677" s="35" t="s">
        <v>7686</v>
      </c>
      <c r="C3677" s="35" t="s">
        <v>7687</v>
      </c>
      <c r="D3677" s="39">
        <v>44328</v>
      </c>
      <c r="E3677" s="39">
        <v>44329</v>
      </c>
      <c r="F3677" s="40">
        <v>400</v>
      </c>
      <c r="G3677" s="30">
        <v>7</v>
      </c>
      <c r="H3677" s="29" t="s">
        <v>12</v>
      </c>
      <c r="I3677" s="29" t="s">
        <v>31</v>
      </c>
      <c r="J3677" s="30">
        <v>3.0053000000000001</v>
      </c>
      <c r="K3677" s="30">
        <v>4.1900000000000004</v>
      </c>
      <c r="L3677" s="30">
        <v>3.05</v>
      </c>
      <c r="M3677" s="30">
        <v>3.8</v>
      </c>
      <c r="N3677" s="84">
        <v>5.7592999999999996</v>
      </c>
      <c r="O3677" s="85">
        <v>3.0745</v>
      </c>
      <c r="P3677" s="86">
        <v>3.0638999999999998</v>
      </c>
      <c r="Q3677" s="87">
        <v>3.0649999999999999</v>
      </c>
      <c r="R3677" s="88">
        <f t="shared" si="310"/>
        <v>-1.0600000000000165</v>
      </c>
      <c r="S3677" s="88">
        <f t="shared" si="311"/>
        <v>-0.11000000000001009</v>
      </c>
      <c r="U3677" s="1" t="str">
        <f>IF(I:I="国家开发银行","国开",IF(I:I="中国进出口银行","口行",IF(I:I="中国农业发展银行","农发","国债")))&amp;IF(G:G&lt;1,"0",G3677)</f>
        <v>国债7</v>
      </c>
    </row>
    <row r="3678" spans="1:21" ht="15.95" customHeight="1" x14ac:dyDescent="0.25">
      <c r="A3678" s="123" t="s">
        <v>7175</v>
      </c>
      <c r="B3678" s="35" t="s">
        <v>7688</v>
      </c>
      <c r="C3678" s="35" t="s">
        <v>7689</v>
      </c>
      <c r="D3678" s="39">
        <v>44328</v>
      </c>
      <c r="E3678" s="39">
        <v>44330</v>
      </c>
      <c r="F3678" s="40">
        <v>20</v>
      </c>
      <c r="G3678" s="30">
        <v>1</v>
      </c>
      <c r="H3678" s="29" t="s">
        <v>266</v>
      </c>
      <c r="I3678" s="29" t="s">
        <v>41</v>
      </c>
      <c r="J3678" s="30">
        <v>2.1</v>
      </c>
      <c r="K3678" s="30">
        <v>9.5</v>
      </c>
      <c r="L3678" s="30">
        <v>0</v>
      </c>
      <c r="M3678" s="30">
        <v>1.02</v>
      </c>
      <c r="N3678" s="84">
        <f>[1]!b_anal_modidura_cnbd(A3678,D3678-1,1)</f>
        <v>0.7319</v>
      </c>
      <c r="O3678" s="85">
        <f>[1]!b_anal_yield_cnbd(A3678,D3678-1,1)</f>
        <v>2.44</v>
      </c>
      <c r="P3678" s="86">
        <f>IF(U:U="国开1",0.09/N3678+J3678,IF(U:U="国开3",0.14/N3678+J3678,IF(U:U="国开5",0.24/N3678+J3678,IF(U:U="国开7",0.24/N3678+J3678,IF(U:U="国开10",0.29/N3678+J3678,IF(U:U="口行1",0.08/N3678+J3678,IF(U:U="口行2",0.08/N3678+J3678,IF(U:U="口行3",0.08/N3678+J3678,IF(U:U="口行5",0.13/N3678+J3678,IF(U:U="口行7",0.13/N3678+J3678,IF(U:U="口行10",0.18/N3678+J3678,IF(U:U="农发1",0.09/N3678+J3678,IF(U:U="农发2",0.09/N3678+J3678,IF(U:U="农发3",0.09/N3678+J3678,IF(U:U="农发5",0.14/N3678+J3678,IF(U:U="农发7",0.19/N3678+J3678,IF(U:U="农发10",0.19/N3678+J3678,IF(U:U="农发20",0.24/N3678+J3678,IF(U:U="国债1",0.05/N3678+J3678,IF(U:U="国债2",0.05/N3678+J3678,IF(U:U="国债3",0.05/N3678+J3678,IF(U:U="国开0",0,IF(U:U="农发0",0,IF(U:U="国债0",0,IF(U:U="口行0",0,0.1/N3678+J3678)))))))))))))))))))))))))</f>
        <v>2.2229676185271212</v>
      </c>
      <c r="Q3678" s="87">
        <v>2.4300000000000002</v>
      </c>
      <c r="R3678" s="88">
        <f t="shared" si="310"/>
        <v>-21.703238147287873</v>
      </c>
      <c r="S3678" s="88">
        <f t="shared" si="311"/>
        <v>-20.703238147287895</v>
      </c>
      <c r="U3678" s="1" t="str">
        <f>IF(I:I="国家开发银行","国开",IF(I:I="中国进出口银行","口行",IF(I:I="中国农业发展银行","农发","国债")))&amp;IF(G:G&lt;1,"0",G3678)</f>
        <v>农发1</v>
      </c>
    </row>
    <row r="3679" spans="1:21" ht="15.95" customHeight="1" x14ac:dyDescent="0.25">
      <c r="A3679" s="123" t="s">
        <v>6657</v>
      </c>
      <c r="B3679" s="35" t="s">
        <v>7690</v>
      </c>
      <c r="C3679" s="35" t="s">
        <v>7691</v>
      </c>
      <c r="D3679" s="39">
        <v>44328</v>
      </c>
      <c r="E3679" s="39">
        <v>44330</v>
      </c>
      <c r="F3679" s="40">
        <v>70</v>
      </c>
      <c r="G3679" s="30">
        <v>10</v>
      </c>
      <c r="H3679" s="29" t="s">
        <v>12</v>
      </c>
      <c r="I3679" s="29" t="s">
        <v>41</v>
      </c>
      <c r="J3679" s="30">
        <v>3.5038</v>
      </c>
      <c r="K3679" s="30">
        <v>4.29</v>
      </c>
      <c r="L3679" s="30">
        <v>0</v>
      </c>
      <c r="M3679" s="30">
        <v>1.06</v>
      </c>
      <c r="N3679" s="84">
        <f>[1]!b_anal_modidura_cnbd(A3679,D3679-1,1)</f>
        <v>7.7072000000000003</v>
      </c>
      <c r="O3679" s="85">
        <f>[1]!b_anal_yield_cnbd(A3679,D3679-1,1)</f>
        <v>3.5750000000000002</v>
      </c>
      <c r="P3679" s="86">
        <f>IF(U:U="国开1",0.09/N3679+J3679,IF(U:U="国开3",0.14/N3679+J3679,IF(U:U="国开5",0.24/N3679+J3679,IF(U:U="国开7",0.24/N3679+J3679,IF(U:U="国开10",0.29/N3679+J3679,IF(U:U="口行1",0.08/N3679+J3679,IF(U:U="口行2",0.08/N3679+J3679,IF(U:U="口行3",0.08/N3679+J3679,IF(U:U="口行5",0.13/N3679+J3679,IF(U:U="口行7",0.13/N3679+J3679,IF(U:U="口行10",0.18/N3679+J3679,IF(U:U="农发1",0.09/N3679+J3679,IF(U:U="农发2",0.09/N3679+J3679,IF(U:U="农发3",0.09/N3679+J3679,IF(U:U="农发5",0.14/N3679+J3679,IF(U:U="农发7",0.19/N3679+J3679,IF(U:U="农发10",0.19/N3679+J3679,IF(U:U="农发20",0.24/N3679+J3679,IF(U:U="国债1",0.05/N3679+J3679,IF(U:U="国债2",0.05/N3679+J3679,IF(U:U="国债3",0.05/N3679+J3679,IF(U:U="国开0",0,IF(U:U="农发0",0,IF(U:U="国债0",0,IF(U:U="口行0",0,0.1/N3679+J3679)))))))))))))))))))))))))</f>
        <v>3.5284522731990866</v>
      </c>
      <c r="Q3679" s="87">
        <v>3.5750000000000002</v>
      </c>
      <c r="R3679" s="88">
        <f t="shared" si="310"/>
        <v>-4.6547726800913569</v>
      </c>
      <c r="S3679" s="88">
        <f t="shared" si="311"/>
        <v>-4.6547726800913569</v>
      </c>
      <c r="U3679" s="1" t="str">
        <f>IF(I:I="国家开发银行","国开",IF(I:I="中国进出口银行","口行",IF(I:I="中国农业发展银行","农发","国债")))&amp;IF(G:G&lt;1,"0",G3679)</f>
        <v>农发10</v>
      </c>
    </row>
    <row r="3680" spans="1:21" ht="15.95" customHeight="1" x14ac:dyDescent="0.25">
      <c r="A3680" s="123" t="s">
        <v>7692</v>
      </c>
      <c r="B3680" s="35" t="s">
        <v>7692</v>
      </c>
      <c r="C3680" s="35" t="s">
        <v>7693</v>
      </c>
      <c r="D3680" s="39">
        <v>44329</v>
      </c>
      <c r="E3680" s="39">
        <v>44330</v>
      </c>
      <c r="F3680" s="40">
        <v>30</v>
      </c>
      <c r="G3680" s="30">
        <v>0.25</v>
      </c>
      <c r="H3680" s="29" t="s">
        <v>30</v>
      </c>
      <c r="I3680" s="29" t="s">
        <v>22</v>
      </c>
      <c r="J3680" s="30">
        <v>1.6351</v>
      </c>
      <c r="K3680" s="30">
        <v>8.5399999999999991</v>
      </c>
      <c r="L3680" s="30">
        <v>0</v>
      </c>
      <c r="M3680" s="30">
        <v>3.33</v>
      </c>
      <c r="N3680" s="84">
        <v>0.24929999999999999</v>
      </c>
      <c r="O3680" s="85">
        <v>1.8805000000000001</v>
      </c>
      <c r="P3680" s="86">
        <v>1.6351</v>
      </c>
      <c r="Q3680" s="87">
        <v>1.9</v>
      </c>
      <c r="R3680" s="88">
        <f t="shared" ref="R3680:R3686" si="312">(P3680-O3680)*100</f>
        <v>-24.540000000000006</v>
      </c>
      <c r="S3680" s="88">
        <f t="shared" ref="S3680:S3686" si="313">(P3680-Q3680)*100</f>
        <v>-26.489999999999991</v>
      </c>
      <c r="U3680" s="1" t="str">
        <f>IF(I:I="国家开发银行","国开",IF(I:I="中国进出口银行","口行",IF(I:I="中国农业发展银行","农发","国债")))&amp;IF(G:G&lt;1,"0",G3680)</f>
        <v>口行0</v>
      </c>
    </row>
    <row r="3681" spans="1:21" ht="15.95" customHeight="1" x14ac:dyDescent="0.25">
      <c r="A3681" s="123" t="s">
        <v>7491</v>
      </c>
      <c r="B3681" s="35" t="s">
        <v>7694</v>
      </c>
      <c r="C3681" s="35" t="s">
        <v>7695</v>
      </c>
      <c r="D3681" s="39">
        <v>44329</v>
      </c>
      <c r="E3681" s="39">
        <v>44330</v>
      </c>
      <c r="F3681" s="40">
        <v>40</v>
      </c>
      <c r="G3681" s="30">
        <v>3</v>
      </c>
      <c r="H3681" s="29" t="s">
        <v>12</v>
      </c>
      <c r="I3681" s="29" t="s">
        <v>22</v>
      </c>
      <c r="J3681" s="30">
        <v>2.9992999999999999</v>
      </c>
      <c r="K3681" s="30">
        <v>5.04</v>
      </c>
      <c r="L3681" s="30">
        <v>0</v>
      </c>
      <c r="M3681" s="30">
        <v>1.83</v>
      </c>
      <c r="N3681" s="84">
        <f>[1]!b_anal_modidura_cnbd(A3681,D3681-1,1)</f>
        <v>2.7172999999999998</v>
      </c>
      <c r="O3681" s="85">
        <f>[1]!b_anal_yield_cnbd(A3681,D3681-1,1)</f>
        <v>3.05</v>
      </c>
      <c r="P3681" s="86">
        <f>IF(U:U="国开1",0.09/N3681+J3681,IF(U:U="国开3",0.14/N3681+J3681,IF(U:U="国开5",0.24/N3681+J3681,IF(U:U="国开7",0.24/N3681+J3681,IF(U:U="国开10",0.29/N3681+J3681,IF(U:U="口行1",0.08/N3681+J3681,IF(U:U="口行2",0.08/N3681+J3681,IF(U:U="口行3",0.08/N3681+J3681,IF(U:U="口行5",0.13/N3681+J3681,IF(U:U="口行7",0.13/N3681+J3681,IF(U:U="口行10",0.18/N3681+J3681,IF(U:U="农发1",0.09/N3681+J3681,IF(U:U="农发2",0.09/N3681+J3681,IF(U:U="农发3",0.09/N3681+J3681,IF(U:U="农发5",0.14/N3681+J3681,IF(U:U="农发7",0.19/N3681+J3681,IF(U:U="农发10",0.19/N3681+J3681,IF(U:U="农发20",0.24/N3681+J3681,IF(U:U="国债1",0.05/N3681+J3681,IF(U:U="国债2",0.05/N3681+J3681,IF(U:U="国债3",0.05/N3681+J3681,IF(U:U="国开0",0,IF(U:U="农发0",0,IF(U:U="国债0",0,IF(U:U="口行0",0,0.1/N3681+J3681)))))))))))))))))))))))))</f>
        <v>3.0287409892172374</v>
      </c>
      <c r="Q3681" s="87">
        <v>3.07</v>
      </c>
      <c r="R3681" s="88">
        <f t="shared" si="312"/>
        <v>-2.1259010782762378</v>
      </c>
      <c r="S3681" s="88">
        <f t="shared" si="313"/>
        <v>-4.1259010782762395</v>
      </c>
      <c r="U3681" s="1" t="str">
        <f>IF(I:I="国家开发银行","国开",IF(I:I="中国进出口银行","口行",IF(I:I="中国农业发展银行","农发","国债")))&amp;IF(G:G&lt;1,"0",G3681)</f>
        <v>口行3</v>
      </c>
    </row>
    <row r="3682" spans="1:21" ht="15.95" customHeight="1" x14ac:dyDescent="0.25">
      <c r="A3682" s="123" t="s">
        <v>7696</v>
      </c>
      <c r="B3682" s="35" t="s">
        <v>7696</v>
      </c>
      <c r="C3682" s="35" t="s">
        <v>7697</v>
      </c>
      <c r="D3682" s="39">
        <v>44329</v>
      </c>
      <c r="E3682" s="39">
        <v>44330</v>
      </c>
      <c r="F3682" s="40">
        <v>50</v>
      </c>
      <c r="G3682" s="30">
        <v>5</v>
      </c>
      <c r="H3682" s="29" t="s">
        <v>12</v>
      </c>
      <c r="I3682" s="29" t="s">
        <v>22</v>
      </c>
      <c r="J3682" s="30">
        <v>3.22</v>
      </c>
      <c r="K3682" s="30">
        <v>3.7</v>
      </c>
      <c r="L3682" s="30">
        <v>0</v>
      </c>
      <c r="M3682" s="30">
        <v>1</v>
      </c>
      <c r="N3682" s="84">
        <v>3.9984000000000002</v>
      </c>
      <c r="O3682" s="85">
        <v>3.2850000000000001</v>
      </c>
      <c r="P3682" s="86">
        <f>IF(U:U="国开1",0.09/N3682+J3682,IF(U:U="国开3",0.14/N3682+J3682,IF(U:U="国开5",0.24/N3682+J3682,IF(U:U="国开7",0.24/N3682+J3682,IF(U:U="国开10",0.29/N3682+J3682,IF(U:U="口行1",0.08/N3682+J3682,IF(U:U="口行2",0.08/N3682+J3682,IF(U:U="口行3",0.08/N3682+J3682,IF(U:U="口行5",0.13/N3682+J3682,IF(U:U="口行7",0.13/N3682+J3682,IF(U:U="口行10",0.18/N3682+J3682,IF(U:U="农发1",0.09/N3682+J3682,IF(U:U="农发2",0.09/N3682+J3682,IF(U:U="农发3",0.09/N3682+J3682,IF(U:U="农发5",0.14/N3682+J3682,IF(U:U="农发7",0.19/N3682+J3682,IF(U:U="农发10",0.19/N3682+J3682,IF(U:U="农发20",0.24/N3682+J3682,IF(U:U="国债1",0.05/N3682+J3682,IF(U:U="国债2",0.05/N3682+J3682,IF(U:U="国债3",0.05/N3682+J3682,IF(U:U="国开0",0,IF(U:U="农发0",0,IF(U:U="国债0",0,IF(U:U="口行0",0,0.1/N3682+J3682)))))))))))))))))))))))))</f>
        <v>3.252513005202081</v>
      </c>
      <c r="Q3682" s="87">
        <v>3.29</v>
      </c>
      <c r="R3682" s="88">
        <f t="shared" si="312"/>
        <v>-3.2486994797919166</v>
      </c>
      <c r="S3682" s="88">
        <f t="shared" si="313"/>
        <v>-3.748699479791906</v>
      </c>
      <c r="U3682" s="1" t="str">
        <f>IF(I:I="国家开发银行","国开",IF(I:I="中国进出口银行","口行",IF(I:I="中国农业发展银行","农发","国债")))&amp;IF(G:G&lt;1,"0",G3682)</f>
        <v>口行5</v>
      </c>
    </row>
    <row r="3683" spans="1:21" ht="15.95" customHeight="1" x14ac:dyDescent="0.25">
      <c r="A3683" s="123" t="s">
        <v>6796</v>
      </c>
      <c r="B3683" s="35" t="s">
        <v>7698</v>
      </c>
      <c r="C3683" s="35" t="s">
        <v>7699</v>
      </c>
      <c r="D3683" s="39">
        <v>44329</v>
      </c>
      <c r="E3683" s="39">
        <v>44330</v>
      </c>
      <c r="F3683" s="40">
        <v>50</v>
      </c>
      <c r="G3683" s="30">
        <v>10</v>
      </c>
      <c r="H3683" s="29" t="s">
        <v>12</v>
      </c>
      <c r="I3683" s="29" t="s">
        <v>22</v>
      </c>
      <c r="J3683" s="30">
        <v>3.5175000000000001</v>
      </c>
      <c r="K3683" s="30">
        <v>3.96</v>
      </c>
      <c r="L3683" s="30">
        <v>0</v>
      </c>
      <c r="M3683" s="30">
        <v>1</v>
      </c>
      <c r="N3683" s="84">
        <f>[1]!b_anal_modidura_cnbd(A3683,D3683-1,1)</f>
        <v>7.7735000000000003</v>
      </c>
      <c r="O3683" s="85">
        <f>[1]!b_anal_yield_cnbd(A3683,D3683-1,1)</f>
        <v>3.5724999999999998</v>
      </c>
      <c r="P3683" s="86">
        <f>IF(U:U="国开1",0.09/N3683+J3683,IF(U:U="国开3",0.14/N3683+J3683,IF(U:U="国开5",0.24/N3683+J3683,IF(U:U="国开7",0.24/N3683+J3683,IF(U:U="国开10",0.29/N3683+J3683,IF(U:U="口行1",0.08/N3683+J3683,IF(U:U="口行2",0.08/N3683+J3683,IF(U:U="口行3",0.08/N3683+J3683,IF(U:U="口行5",0.13/N3683+J3683,IF(U:U="口行7",0.13/N3683+J3683,IF(U:U="口行10",0.18/N3683+J3683,IF(U:U="农发1",0.09/N3683+J3683,IF(U:U="农发2",0.09/N3683+J3683,IF(U:U="农发3",0.09/N3683+J3683,IF(U:U="农发5",0.14/N3683+J3683,IF(U:U="农发7",0.19/N3683+J3683,IF(U:U="农发10",0.19/N3683+J3683,IF(U:U="农发20",0.24/N3683+J3683,IF(U:U="国债1",0.05/N3683+J3683,IF(U:U="国债2",0.05/N3683+J3683,IF(U:U="国债3",0.05/N3683+J3683,IF(U:U="国开0",0,IF(U:U="农发0",0,IF(U:U="国债0",0,IF(U:U="口行0",0,0.1/N3683+J3683)))))))))))))))))))))))))</f>
        <v>3.5406555927188528</v>
      </c>
      <c r="Q3683" s="87">
        <v>3.5874999999999999</v>
      </c>
      <c r="R3683" s="88">
        <f t="shared" si="312"/>
        <v>-3.1844407281147014</v>
      </c>
      <c r="S3683" s="88">
        <f t="shared" si="313"/>
        <v>-4.6844407281147138</v>
      </c>
      <c r="U3683" s="1" t="str">
        <f>IF(I:I="国家开发银行","国开",IF(I:I="中国进出口银行","口行",IF(I:I="中国农业发展银行","农发","国债")))&amp;IF(G:G&lt;1,"0",G3683)</f>
        <v>口行10</v>
      </c>
    </row>
    <row r="3684" spans="1:21" ht="15.95" customHeight="1" x14ac:dyDescent="0.25">
      <c r="A3684" s="123" t="s">
        <v>7286</v>
      </c>
      <c r="B3684" s="35" t="s">
        <v>7700</v>
      </c>
      <c r="C3684" s="35" t="s">
        <v>7701</v>
      </c>
      <c r="D3684" s="39">
        <v>44329</v>
      </c>
      <c r="E3684" s="39">
        <v>44333</v>
      </c>
      <c r="F3684" s="40">
        <v>30</v>
      </c>
      <c r="G3684" s="30">
        <v>3</v>
      </c>
      <c r="H3684" s="29" t="s">
        <v>12</v>
      </c>
      <c r="I3684" s="29" t="s">
        <v>15</v>
      </c>
      <c r="J3684" s="30">
        <v>2.9512</v>
      </c>
      <c r="K3684" s="30">
        <v>6.7</v>
      </c>
      <c r="L3684" s="30">
        <v>0</v>
      </c>
      <c r="M3684" s="30">
        <v>5.55</v>
      </c>
      <c r="N3684" s="84">
        <v>2.6871</v>
      </c>
      <c r="O3684" s="85">
        <f>[1]!b_anal_yield_cnbd(A3684,D3684-1,1)</f>
        <v>3.0548999999999999</v>
      </c>
      <c r="P3684" s="86">
        <f>IF(U:U="国开1",0.09/N3684+J3684,IF(U:U="国开3",0.14/N3684+J3684,IF(U:U="国开5",0.24/N3684+J3684,IF(U:U="国开7",0.24/N3684+J3684,IF(U:U="国开10",0.29/N3684+J3684,IF(U:U="口行1",0.08/N3684+J3684,IF(U:U="口行2",0.08/N3684+J3684,IF(U:U="口行3",0.08/N3684+J3684,IF(U:U="口行5",0.13/N3684+J3684,IF(U:U="口行7",0.13/N3684+J3684,IF(U:U="口行10",0.18/N3684+J3684,IF(U:U="农发1",0.09/N3684+J3684,IF(U:U="农发2",0.09/N3684+J3684,IF(U:U="农发3",0.09/N3684+J3684,IF(U:U="农发5",0.14/N3684+J3684,IF(U:U="农发7",0.19/N3684+J3684,IF(U:U="农发10",0.19/N3684+J3684,IF(U:U="农发20",0.24/N3684+J3684,IF(U:U="国债1",0.05/N3684+J3684,IF(U:U="国债2",0.05/N3684+J3684,IF(U:U="国债3",0.05/N3684+J3684,IF(U:U="国开0",0,IF(U:U="农发0",0,IF(U:U="国债0",0,IF(U:U="口行0",0,0.1/N3684+J3684)))))))))))))))))))))))))</f>
        <v>3.0033007777901828</v>
      </c>
      <c r="Q3684" s="87">
        <v>3.04</v>
      </c>
      <c r="R3684" s="88">
        <f t="shared" si="312"/>
        <v>-5.1599222209817164</v>
      </c>
      <c r="S3684" s="88">
        <f t="shared" si="313"/>
        <v>-3.669922220981725</v>
      </c>
      <c r="U3684" s="1" t="str">
        <f>IF(I:I="国家开发银行","国开",IF(I:I="中国进出口银行","口行",IF(I:I="中国农业发展银行","农发","国债")))&amp;IF(G:G&lt;1,"0",G3684)</f>
        <v>国开3</v>
      </c>
    </row>
    <row r="3685" spans="1:21" ht="15.95" customHeight="1" x14ac:dyDescent="0.25">
      <c r="A3685" s="123" t="s">
        <v>6975</v>
      </c>
      <c r="B3685" s="35" t="s">
        <v>7702</v>
      </c>
      <c r="C3685" s="35" t="s">
        <v>7703</v>
      </c>
      <c r="D3685" s="39">
        <v>44329</v>
      </c>
      <c r="E3685" s="39">
        <v>44333</v>
      </c>
      <c r="F3685" s="40">
        <v>40</v>
      </c>
      <c r="G3685" s="30">
        <v>7</v>
      </c>
      <c r="H3685" s="29" t="s">
        <v>12</v>
      </c>
      <c r="I3685" s="29" t="s">
        <v>15</v>
      </c>
      <c r="J3685" s="30">
        <v>3.3673999999999999</v>
      </c>
      <c r="K3685" s="30">
        <v>4.21</v>
      </c>
      <c r="L3685" s="30">
        <v>0</v>
      </c>
      <c r="M3685" s="30">
        <v>1.43</v>
      </c>
      <c r="N3685" s="84">
        <f>[1]!b_anal_modidura_cnbd(A3685,D3685-1,1)</f>
        <v>5.8079000000000001</v>
      </c>
      <c r="O3685" s="85">
        <f>[1]!b_anal_yield_cnbd(A3685,D3685-1,1)</f>
        <v>3.4125000000000001</v>
      </c>
      <c r="P3685" s="86">
        <f>IF(U:U="国开1",0.09/N3685+J3685,IF(U:U="国开3",0.14/N3685+J3685,IF(U:U="国开5",0.24/N3685+J3685,IF(U:U="国开7",0.24/N3685+J3685,IF(U:U="国开10",0.29/N3685+J3685,IF(U:U="口行1",0.08/N3685+J3685,IF(U:U="口行2",0.08/N3685+J3685,IF(U:U="口行3",0.08/N3685+J3685,IF(U:U="口行5",0.13/N3685+J3685,IF(U:U="口行7",0.13/N3685+J3685,IF(U:U="口行10",0.18/N3685+J3685,IF(U:U="农发1",0.09/N3685+J3685,IF(U:U="农发2",0.09/N3685+J3685,IF(U:U="农发3",0.09/N3685+J3685,IF(U:U="农发5",0.14/N3685+J3685,IF(U:U="农发7",0.19/N3685+J3685,IF(U:U="农发10",0.19/N3685+J3685,IF(U:U="农发20",0.24/N3685+J3685,IF(U:U="国债1",0.05/N3685+J3685,IF(U:U="国债2",0.05/N3685+J3685,IF(U:U="国债3",0.05/N3685+J3685,IF(U:U="国开0",0,IF(U:U="农发0",0,IF(U:U="国债0",0,IF(U:U="口行0",0,0.1/N3685+J3685)))))))))))))))))))))))))</f>
        <v>3.408723025534186</v>
      </c>
      <c r="Q3685" s="87">
        <v>3.4125000000000001</v>
      </c>
      <c r="R3685" s="88">
        <f t="shared" si="312"/>
        <v>-0.37769744658140425</v>
      </c>
      <c r="S3685" s="88">
        <f t="shared" si="313"/>
        <v>-0.37769744658140425</v>
      </c>
      <c r="U3685" s="1" t="str">
        <f>IF(I:I="国家开发银行","国开",IF(I:I="中国进出口银行","口行",IF(I:I="中国农业发展银行","农发","国债")))&amp;IF(G:G&lt;1,"0",G3685)</f>
        <v>国开7</v>
      </c>
    </row>
    <row r="3686" spans="1:21" ht="15.95" customHeight="1" x14ac:dyDescent="0.25">
      <c r="A3686" s="123" t="s">
        <v>7264</v>
      </c>
      <c r="B3686" s="35" t="s">
        <v>7704</v>
      </c>
      <c r="C3686" s="35" t="s">
        <v>7705</v>
      </c>
      <c r="D3686" s="39">
        <v>44329</v>
      </c>
      <c r="E3686" s="39">
        <v>44333</v>
      </c>
      <c r="F3686" s="40">
        <v>190</v>
      </c>
      <c r="G3686" s="30">
        <v>10</v>
      </c>
      <c r="H3686" s="29" t="s">
        <v>12</v>
      </c>
      <c r="I3686" s="29" t="s">
        <v>15</v>
      </c>
      <c r="J3686" s="30">
        <v>3.4889000000000001</v>
      </c>
      <c r="K3686" s="30">
        <v>3.85</v>
      </c>
      <c r="L3686" s="30">
        <v>0</v>
      </c>
      <c r="M3686" s="30">
        <v>4.93</v>
      </c>
      <c r="N3686" s="84">
        <f>[1]!b_anal_modidura_cnbd(A3686,D3686-1,1)</f>
        <v>8.0785999999999998</v>
      </c>
      <c r="O3686" s="85">
        <f>[1]!b_anal_yield_cnbd(A3686,D3686-1,1)</f>
        <v>3.53</v>
      </c>
      <c r="P3686" s="86">
        <f>IF(U:U="国开1",0.09/N3686+J3686,IF(U:U="国开3",0.14/N3686+J3686,IF(U:U="国开5",0.24/N3686+J3686,IF(U:U="国开7",0.24/N3686+J3686,IF(U:U="国开10",0.29/N3686+J3686,IF(U:U="口行1",0.08/N3686+J3686,IF(U:U="口行2",0.08/N3686+J3686,IF(U:U="口行3",0.08/N3686+J3686,IF(U:U="口行5",0.13/N3686+J3686,IF(U:U="口行7",0.13/N3686+J3686,IF(U:U="口行10",0.18/N3686+J3686,IF(U:U="农发1",0.09/N3686+J3686,IF(U:U="农发2",0.09/N3686+J3686,IF(U:U="农发3",0.09/N3686+J3686,IF(U:U="农发5",0.14/N3686+J3686,IF(U:U="农发7",0.19/N3686+J3686,IF(U:U="农发10",0.19/N3686+J3686,IF(U:U="农发20",0.24/N3686+J3686,IF(U:U="国债1",0.05/N3686+J3686,IF(U:U="国债2",0.05/N3686+J3686,IF(U:U="国债3",0.05/N3686+J3686,IF(U:U="国开0",0,IF(U:U="农发0",0,IF(U:U="国债0",0,IF(U:U="口行0",0,0.1/N3686+J3686)))))))))))))))))))))))))</f>
        <v>3.524797308939668</v>
      </c>
      <c r="Q3686" s="87">
        <v>3.5325000000000002</v>
      </c>
      <c r="R3686" s="88">
        <f t="shared" si="312"/>
        <v>-0.52026910603317766</v>
      </c>
      <c r="S3686" s="88">
        <f t="shared" si="313"/>
        <v>-0.77026910603321674</v>
      </c>
      <c r="U3686" s="1" t="str">
        <f>IF(I:I="国家开发银行","国开",IF(I:I="中国进出口银行","口行",IF(I:I="中国农业发展银行","农发","国债")))&amp;IF(G:G&lt;1,"0",G3686)</f>
        <v>国开10</v>
      </c>
    </row>
    <row r="3687" spans="1:21" ht="15.95" customHeight="1" x14ac:dyDescent="0.25">
      <c r="A3687" s="123" t="s">
        <v>7320</v>
      </c>
      <c r="B3687" s="35" t="s">
        <v>7716</v>
      </c>
      <c r="C3687" s="35" t="s">
        <v>7717</v>
      </c>
      <c r="D3687" s="39">
        <v>44330</v>
      </c>
      <c r="E3687" s="39">
        <v>44333</v>
      </c>
      <c r="F3687" s="40">
        <v>50</v>
      </c>
      <c r="G3687" s="30">
        <v>1</v>
      </c>
      <c r="H3687" s="29" t="s">
        <v>266</v>
      </c>
      <c r="I3687" s="29" t="s">
        <v>22</v>
      </c>
      <c r="J3687" s="30">
        <v>2.2829000000000002</v>
      </c>
      <c r="K3687" s="30">
        <v>4.6100000000000003</v>
      </c>
      <c r="L3687" s="30">
        <v>0</v>
      </c>
      <c r="M3687" s="30">
        <v>6</v>
      </c>
      <c r="N3687" s="84">
        <f>[1]!b_anal_modidura_cnbd(A3687,D3687-1,1)</f>
        <v>0.80269999999999997</v>
      </c>
      <c r="O3687" s="85">
        <f>[1]!b_anal_yield_cnbd(A3687,D3687-1,1)</f>
        <v>2.5</v>
      </c>
      <c r="P3687" s="86">
        <f>IF(U:U="国开1",0.09/N3687+J3687,IF(U:U="国开3",0.14/N3687+J3687,IF(U:U="国开5",0.24/N3687+J3687,IF(U:U="国开7",0.24/N3687+J3687,IF(U:U="国开10",0.29/N3687+J3687,IF(U:U="口行1",0.08/N3687+J3687,IF(U:U="口行2",0.08/N3687+J3687,IF(U:U="口行3",0.08/N3687+J3687,IF(U:U="口行5",0.13/N3687+J3687,IF(U:U="口行7",0.13/N3687+J3687,IF(U:U="口行10",0.18/N3687+J3687,IF(U:U="农发1",0.09/N3687+J3687,IF(U:U="农发2",0.09/N3687+J3687,IF(U:U="农发3",0.09/N3687+J3687,IF(U:U="农发5",0.14/N3687+J3687,IF(U:U="农发7",0.19/N3687+J3687,IF(U:U="农发10",0.19/N3687+J3687,IF(U:U="农发20",0.24/N3687+J3687,IF(U:U="国债1",0.05/N3687+J3687,IF(U:U="国债2",0.05/N3687+J3687,IF(U:U="国债3",0.05/N3687+J3687,IF(U:U="国开0",0,IF(U:U="农发0",0,IF(U:U="国债0",0,IF(U:U="口行0",0,0.1/N3687+J3687)))))))))))))))))))))))))</f>
        <v>2.382563635231095</v>
      </c>
      <c r="Q3687" s="87">
        <v>2.5</v>
      </c>
      <c r="R3687" s="88">
        <f t="shared" ref="R3687:R3690" si="314">(P3687-O3687)*100</f>
        <v>-11.743636476890496</v>
      </c>
      <c r="S3687" s="88">
        <f t="shared" ref="S3687:S3690" si="315">(P3687-Q3687)*100</f>
        <v>-11.743636476890496</v>
      </c>
      <c r="U3687" s="1" t="str">
        <f>IF(I:I="国家开发银行","国开",IF(I:I="中国进出口银行","口行",IF(I:I="中国农业发展银行","农发","国债")))&amp;IF(G:G&lt;1,"0",G3687)</f>
        <v>口行1</v>
      </c>
    </row>
    <row r="3688" spans="1:21" ht="15.95" customHeight="1" x14ac:dyDescent="0.25">
      <c r="A3688" s="123" t="s">
        <v>7322</v>
      </c>
      <c r="B3688" s="35" t="s">
        <v>7718</v>
      </c>
      <c r="C3688" s="35" t="s">
        <v>7719</v>
      </c>
      <c r="D3688" s="39">
        <v>44330</v>
      </c>
      <c r="E3688" s="39">
        <v>44333</v>
      </c>
      <c r="F3688" s="40">
        <v>30</v>
      </c>
      <c r="G3688" s="30">
        <v>2</v>
      </c>
      <c r="H3688" s="29" t="s">
        <v>12</v>
      </c>
      <c r="I3688" s="29" t="s">
        <v>22</v>
      </c>
      <c r="J3688" s="30">
        <v>2.7909000000000002</v>
      </c>
      <c r="K3688" s="30">
        <v>5.79</v>
      </c>
      <c r="L3688" s="30">
        <v>0</v>
      </c>
      <c r="M3688" s="30">
        <v>6.35</v>
      </c>
      <c r="N3688" s="84">
        <f>[1]!b_anal_modidura_cnbd(A3688,D3688-1,1)</f>
        <v>1.7397</v>
      </c>
      <c r="O3688" s="85">
        <f>[1]!b_anal_yield_cnbd(A3688,D3688-1,1)</f>
        <v>2.8774999999999999</v>
      </c>
      <c r="P3688" s="86">
        <f>IF(U:U="国开1",0.09/N3688+J3688,IF(U:U="国开3",0.14/N3688+J3688,IF(U:U="国开5",0.24/N3688+J3688,IF(U:U="国开7",0.24/N3688+J3688,IF(U:U="国开10",0.29/N3688+J3688,IF(U:U="口行1",0.08/N3688+J3688,IF(U:U="口行2",0.08/N3688+J3688,IF(U:U="口行3",0.08/N3688+J3688,IF(U:U="口行5",0.13/N3688+J3688,IF(U:U="口行7",0.13/N3688+J3688,IF(U:U="口行10",0.18/N3688+J3688,IF(U:U="农发1",0.09/N3688+J3688,IF(U:U="农发2",0.09/N3688+J3688,IF(U:U="农发3",0.09/N3688+J3688,IF(U:U="农发5",0.14/N3688+J3688,IF(U:U="农发7",0.19/N3688+J3688,IF(U:U="农发10",0.19/N3688+J3688,IF(U:U="农发20",0.24/N3688+J3688,IF(U:U="国债1",0.05/N3688+J3688,IF(U:U="国债2",0.05/N3688+J3688,IF(U:U="国债3",0.05/N3688+J3688,IF(U:U="国开0",0,IF(U:U="农发0",0,IF(U:U="国债0",0,IF(U:U="口行0",0,0.1/N3688+J3688)))))))))))))))))))))))))</f>
        <v>2.8368849399321725</v>
      </c>
      <c r="Q3688" s="87">
        <v>2.8650000000000002</v>
      </c>
      <c r="R3688" s="88">
        <f t="shared" si="314"/>
        <v>-4.0615060067827446</v>
      </c>
      <c r="S3688" s="88">
        <f t="shared" si="315"/>
        <v>-2.8115060067827713</v>
      </c>
      <c r="U3688" s="1" t="str">
        <f>IF(I:I="国家开发银行","国开",IF(I:I="中国进出口银行","口行",IF(I:I="中国农业发展银行","农发","国债")))&amp;IF(G:G&lt;1,"0",G3688)</f>
        <v>口行2</v>
      </c>
    </row>
    <row r="3689" spans="1:21" ht="15.95" customHeight="1" x14ac:dyDescent="0.25">
      <c r="A3689" s="123" t="s">
        <v>7720</v>
      </c>
      <c r="B3689" s="35" t="s">
        <v>7720</v>
      </c>
      <c r="C3689" s="35" t="s">
        <v>7721</v>
      </c>
      <c r="D3689" s="39">
        <v>44330</v>
      </c>
      <c r="E3689" s="39">
        <v>44333</v>
      </c>
      <c r="F3689" s="40">
        <v>150</v>
      </c>
      <c r="G3689" s="30">
        <v>0.24929999999999999</v>
      </c>
      <c r="H3689" s="29" t="s">
        <v>30</v>
      </c>
      <c r="I3689" s="29" t="s">
        <v>31</v>
      </c>
      <c r="J3689" s="30">
        <v>1.7948999999999999</v>
      </c>
      <c r="K3689" s="30">
        <v>4.88</v>
      </c>
      <c r="L3689" s="30">
        <v>1.8211999999999999</v>
      </c>
      <c r="M3689" s="30">
        <v>1.35</v>
      </c>
      <c r="N3689" s="84">
        <v>0.24929999999999999</v>
      </c>
      <c r="O3689" s="85">
        <v>1.9128000000000001</v>
      </c>
      <c r="P3689" s="86">
        <v>1.8211999999999999</v>
      </c>
      <c r="Q3689" s="87">
        <v>1.88</v>
      </c>
      <c r="R3689" s="88">
        <f t="shared" si="314"/>
        <v>-9.1600000000000126</v>
      </c>
      <c r="S3689" s="88">
        <f t="shared" si="315"/>
        <v>-5.8799999999999963</v>
      </c>
      <c r="U3689" s="1" t="str">
        <f>IF(I:I="国家开发银行","国开",IF(I:I="中国进出口银行","口行",IF(I:I="中国农业发展银行","农发","国债")))&amp;IF(G:G&lt;1,"0",G3689)</f>
        <v>国债0</v>
      </c>
    </row>
    <row r="3690" spans="1:21" ht="15.95" customHeight="1" x14ac:dyDescent="0.25">
      <c r="A3690" s="123" t="s">
        <v>7548</v>
      </c>
      <c r="B3690" s="35" t="s">
        <v>7722</v>
      </c>
      <c r="C3690" s="35" t="s">
        <v>7723</v>
      </c>
      <c r="D3690" s="39">
        <v>44330</v>
      </c>
      <c r="E3690" s="39">
        <v>44333</v>
      </c>
      <c r="F3690" s="40">
        <v>200</v>
      </c>
      <c r="G3690" s="30">
        <v>30</v>
      </c>
      <c r="H3690" s="29" t="s">
        <v>12</v>
      </c>
      <c r="I3690" s="29" t="s">
        <v>31</v>
      </c>
      <c r="J3690" s="30">
        <v>3.6190000000000002</v>
      </c>
      <c r="K3690" s="30">
        <v>4.0199999999999996</v>
      </c>
      <c r="L3690" s="30">
        <v>0</v>
      </c>
      <c r="M3690" s="30">
        <v>1.5</v>
      </c>
      <c r="N3690" s="84">
        <f>[1]!b_anal_modidura_cnbd(A3690,D3690-1,1)</f>
        <v>18.000499999999999</v>
      </c>
      <c r="O3690" s="85">
        <f>[1]!b_anal_yield_cnbd(A3690,D3690-1,1)</f>
        <v>3.6375000000000002</v>
      </c>
      <c r="P3690" s="86">
        <v>3.6234000000000002</v>
      </c>
      <c r="Q3690" s="87">
        <v>3.6349999999999998</v>
      </c>
      <c r="R3690" s="88">
        <f t="shared" si="314"/>
        <v>-1.4100000000000001</v>
      </c>
      <c r="S3690" s="88">
        <f t="shared" si="315"/>
        <v>-1.1599999999999611</v>
      </c>
      <c r="U3690" s="1" t="str">
        <f>IF(I:I="国家开发银行","国开",IF(I:I="中国进出口银行","口行",IF(I:I="中国农业发展银行","农发","国债")))&amp;IF(G:G&lt;1,"0",G3690)</f>
        <v>国债30</v>
      </c>
    </row>
    <row r="3691" spans="1:21" ht="15.95" customHeight="1" x14ac:dyDescent="0.25">
      <c r="A3691" s="123" t="s">
        <v>7278</v>
      </c>
      <c r="B3691" s="35" t="s">
        <v>7724</v>
      </c>
      <c r="C3691" s="35" t="s">
        <v>7725</v>
      </c>
      <c r="D3691" s="39">
        <v>44333</v>
      </c>
      <c r="E3691" s="39">
        <v>44335</v>
      </c>
      <c r="F3691" s="40">
        <v>60</v>
      </c>
      <c r="G3691" s="30">
        <v>3</v>
      </c>
      <c r="H3691" s="29" t="s">
        <v>12</v>
      </c>
      <c r="I3691" s="29" t="s">
        <v>41</v>
      </c>
      <c r="J3691" s="30">
        <v>2.9941</v>
      </c>
      <c r="K3691" s="30">
        <v>4.88</v>
      </c>
      <c r="L3691" s="30"/>
      <c r="M3691" s="30">
        <v>4.29</v>
      </c>
      <c r="N3691" s="84">
        <f>[1]!b_anal_modidura_cnbd(A3691,D3691-3,1)</f>
        <v>2.6305000000000001</v>
      </c>
      <c r="O3691" s="85">
        <f>[1]!b_anal_yield_cnbd(A3691,D3691-3,1)</f>
        <v>3.0649999999999999</v>
      </c>
      <c r="P3691" s="86">
        <f>IF(U:U="国开1",0.09/N3691+J3691,IF(U:U="国开3",0.14/N3691+J3691,IF(U:U="国开5",0.24/N3691+J3691,IF(U:U="国开7",0.24/N3691+J3691,IF(U:U="国开10",0.29/N3691+J3691,IF(U:U="口行1",0.08/N3691+J3691,IF(U:U="口行2",0.08/N3691+J3691,IF(U:U="口行3",0.08/N3691+J3691,IF(U:U="口行5",0.13/N3691+J3691,IF(U:U="口行7",0.13/N3691+J3691,IF(U:U="口行10",0.18/N3691+J3691,IF(U:U="农发1",0.09/N3691+J3691,IF(U:U="农发2",0.09/N3691+J3691,IF(U:U="农发3",0.09/N3691+J3691,IF(U:U="农发5",0.14/N3691+J3691,IF(U:U="农发7",0.19/N3691+J3691,IF(U:U="农发10",0.19/N3691+J3691,IF(U:U="农发20",0.24/N3691+J3691,IF(U:U="国债1",0.05/N3691+J3691,IF(U:U="国债2",0.05/N3691+J3691,IF(U:U="国债3",0.05/N3691+J3691,IF(U:U="国开0",0,IF(U:U="农发0",0,IF(U:U="国债0",0,IF(U:U="口行0",0,0.1/N3691+J3691)))))))))))))))))))))))))</f>
        <v>3.028314027751378</v>
      </c>
      <c r="Q3691" s="87">
        <v>3.0750000000000002</v>
      </c>
      <c r="R3691" s="88">
        <f t="shared" ref="R3691:R3692" si="316">(P3691-O3691)*100</f>
        <v>-3.6685972248621912</v>
      </c>
      <c r="S3691" s="88">
        <f t="shared" ref="S3691:S3692" si="317">(P3691-Q3691)*100</f>
        <v>-4.6685972248622143</v>
      </c>
      <c r="U3691" s="1" t="str">
        <f>IF(I:I="国家开发银行","国开",IF(I:I="中国进出口银行","口行",IF(I:I="中国农业发展银行","农发","国债")))&amp;IF(G:G&lt;1,"0",G3691)</f>
        <v>农发3</v>
      </c>
    </row>
    <row r="3692" spans="1:21" ht="15.95" customHeight="1" x14ac:dyDescent="0.25">
      <c r="A3692" s="123" t="s">
        <v>7425</v>
      </c>
      <c r="B3692" s="35" t="s">
        <v>7726</v>
      </c>
      <c r="C3692" s="35" t="s">
        <v>7727</v>
      </c>
      <c r="D3692" s="39">
        <v>44333</v>
      </c>
      <c r="E3692" s="39">
        <v>44335</v>
      </c>
      <c r="F3692" s="40">
        <v>60</v>
      </c>
      <c r="G3692" s="30">
        <v>5</v>
      </c>
      <c r="H3692" s="29" t="s">
        <v>12</v>
      </c>
      <c r="I3692" s="29" t="s">
        <v>41</v>
      </c>
      <c r="J3692" s="30">
        <v>3.2475000000000001</v>
      </c>
      <c r="K3692" s="30">
        <v>4.26</v>
      </c>
      <c r="L3692" s="30">
        <v>0</v>
      </c>
      <c r="M3692" s="30">
        <v>5.37</v>
      </c>
      <c r="N3692" s="84">
        <f>[1]!b_anal_modidura_cnbd(A3692,D3692-3,1)</f>
        <v>4.4024000000000001</v>
      </c>
      <c r="O3692" s="85">
        <f>[1]!b_anal_yield_cnbd(A3692,D3692-3,1)</f>
        <v>3.2850000000000001</v>
      </c>
      <c r="P3692" s="86">
        <f>IF(U:U="国开1",0.09/N3692+J3692,IF(U:U="国开3",0.14/N3692+J3692,IF(U:U="国开5",0.24/N3692+J3692,IF(U:U="国开7",0.24/N3692+J3692,IF(U:U="国开10",0.29/N3692+J3692,IF(U:U="口行1",0.08/N3692+J3692,IF(U:U="口行2",0.08/N3692+J3692,IF(U:U="口行3",0.08/N3692+J3692,IF(U:U="口行5",0.13/N3692+J3692,IF(U:U="口行7",0.13/N3692+J3692,IF(U:U="口行10",0.18/N3692+J3692,IF(U:U="农发1",0.09/N3692+J3692,IF(U:U="农发2",0.09/N3692+J3692,IF(U:U="农发3",0.09/N3692+J3692,IF(U:U="农发5",0.14/N3692+J3692,IF(U:U="农发7",0.19/N3692+J3692,IF(U:U="农发10",0.19/N3692+J3692,IF(U:U="农发20",0.24/N3692+J3692,IF(U:U="国债1",0.05/N3692+J3692,IF(U:U="国债2",0.05/N3692+J3692,IF(U:U="国债3",0.05/N3692+J3692,IF(U:U="国开0",0,IF(U:U="农发0",0,IF(U:U="国债0",0,IF(U:U="口行0",0,0.1/N3692+J3692)))))))))))))))))))))))))</f>
        <v>3.2793008359076867</v>
      </c>
      <c r="Q3692" s="87">
        <v>3.3</v>
      </c>
      <c r="R3692" s="88">
        <f t="shared" si="316"/>
        <v>-0.56991640923134135</v>
      </c>
      <c r="S3692" s="88">
        <f t="shared" si="317"/>
        <v>-2.0699164092313094</v>
      </c>
      <c r="U3692" s="1" t="str">
        <f>IF(I:I="国家开发银行","国开",IF(I:I="中国进出口银行","口行",IF(I:I="中国农业发展银行","农发","国债")))&amp;IF(G:G&lt;1,"0",G3692)</f>
        <v>农发5</v>
      </c>
    </row>
    <row r="3693" spans="1:21" ht="15.95" customHeight="1" x14ac:dyDescent="0.25">
      <c r="A3693" s="123" t="s">
        <v>7590</v>
      </c>
      <c r="B3693" s="35" t="s">
        <v>7728</v>
      </c>
      <c r="C3693" s="35" t="s">
        <v>7729</v>
      </c>
      <c r="D3693" s="39">
        <v>44334</v>
      </c>
      <c r="E3693" s="39">
        <v>44336</v>
      </c>
      <c r="F3693" s="40">
        <v>100</v>
      </c>
      <c r="G3693" s="30">
        <v>1</v>
      </c>
      <c r="H3693" s="29" t="s">
        <v>266</v>
      </c>
      <c r="I3693" s="29" t="s">
        <v>15</v>
      </c>
      <c r="J3693" s="30">
        <v>2.3862999999999999</v>
      </c>
      <c r="K3693" s="30">
        <v>4.25</v>
      </c>
      <c r="L3693" s="30">
        <v>0</v>
      </c>
      <c r="M3693" s="30">
        <v>2.33</v>
      </c>
      <c r="N3693" s="84">
        <f>[1]!b_anal_modidura_cnbd(A3693,D3693-1,1)</f>
        <v>0.9022</v>
      </c>
      <c r="O3693" s="85">
        <f>[1]!b_anal_yield_cnbd(A3693,D3693-1,1)</f>
        <v>2.5299999999999998</v>
      </c>
      <c r="P3693" s="86">
        <f>IF(U:U="国开1",0.09/N3693+J3693,IF(U:U="国开3",0.14/N3693+J3693,IF(U:U="国开5",0.24/N3693+J3693,IF(U:U="国开7",0.24/N3693+J3693,IF(U:U="国开10",0.29/N3693+J3693,IF(U:U="口行1",0.08/N3693+J3693,IF(U:U="口行2",0.08/N3693+J3693,IF(U:U="口行3",0.08/N3693+J3693,IF(U:U="口行5",0.13/N3693+J3693,IF(U:U="口行7",0.13/N3693+J3693,IF(U:U="口行10",0.18/N3693+J3693,IF(U:U="农发1",0.09/N3693+J3693,IF(U:U="农发2",0.09/N3693+J3693,IF(U:U="农发3",0.09/N3693+J3693,IF(U:U="农发5",0.14/N3693+J3693,IF(U:U="农发7",0.19/N3693+J3693,IF(U:U="农发10",0.19/N3693+J3693,IF(U:U="农发20",0.24/N3693+J3693,IF(U:U="国债1",0.05/N3693+J3693,IF(U:U="国债2",0.05/N3693+J3693,IF(U:U="国债3",0.05/N3693+J3693,IF(U:U="国开0",0,IF(U:U="农发0",0,IF(U:U="国债0",0,IF(U:U="口行0",0,0.1/N3693+J3693)))))))))))))))))))))))))</f>
        <v>2.4860561516293505</v>
      </c>
      <c r="Q3693" s="87">
        <v>2.5499999999999998</v>
      </c>
      <c r="R3693" s="88">
        <f t="shared" ref="R3693:R3697" si="318">(P3693-O3693)*100</f>
        <v>-4.3943848370649352</v>
      </c>
      <c r="S3693" s="88">
        <f t="shared" ref="S3693:S3697" si="319">(P3693-Q3693)*100</f>
        <v>-6.394384837064937</v>
      </c>
      <c r="U3693" s="1" t="str">
        <f>IF(I:I="国家开发银行","国开",IF(I:I="中国进出口银行","口行",IF(I:I="中国农业发展银行","农发","国债")))&amp;IF(G:G&lt;1,"0",G3693)</f>
        <v>国开1</v>
      </c>
    </row>
    <row r="3694" spans="1:21" ht="15.95" customHeight="1" x14ac:dyDescent="0.25">
      <c r="A3694" s="123" t="s">
        <v>6971</v>
      </c>
      <c r="B3694" s="35" t="s">
        <v>7730</v>
      </c>
      <c r="C3694" s="35" t="s">
        <v>7731</v>
      </c>
      <c r="D3694" s="39">
        <v>44334</v>
      </c>
      <c r="E3694" s="39">
        <v>44336</v>
      </c>
      <c r="F3694" s="40">
        <v>70</v>
      </c>
      <c r="G3694" s="30">
        <v>3</v>
      </c>
      <c r="H3694" s="29" t="s">
        <v>12</v>
      </c>
      <c r="I3694" s="29" t="s">
        <v>15</v>
      </c>
      <c r="J3694" s="30">
        <v>2.9510999999999998</v>
      </c>
      <c r="K3694" s="30">
        <v>4.91</v>
      </c>
      <c r="L3694" s="30">
        <v>0</v>
      </c>
      <c r="M3694" s="30">
        <v>1.1299999999999999</v>
      </c>
      <c r="N3694" s="84">
        <f>[1]!b_anal_modidura_cnbd(A3694,D3694-1,1)</f>
        <v>2.4849999999999999</v>
      </c>
      <c r="O3694" s="85">
        <f>[1]!b_anal_yield_cnbd(A3694,D3694-1,1)</f>
        <v>3.04</v>
      </c>
      <c r="P3694" s="86">
        <f>IF(U:U="国开1",0.09/N3694+J3694,IF(U:U="国开3",0.16/N3694+J3694,IF(U:U="国开5",0.24/N3694+J3694,IF(U:U="国开7",0.24/N3694+J3694,IF(U:U="国开10",0.29/N3694+J3694,IF(U:U="口行1",0.08/N3694+J3694,IF(U:U="口行2",0.08/N3694+J3694,IF(U:U="口行3",0.08/N3694+J3694,IF(U:U="口行5",0.13/N3694+J3694,IF(U:U="口行7",0.13/N3694+J3694,IF(U:U="口行10",0.18/N3694+J3694,IF(U:U="农发1",0.09/N3694+J3694,IF(U:U="农发2",0.09/N3694+J3694,IF(U:U="农发3",0.09/N3694+J3694,IF(U:U="农发5",0.14/N3694+J3694,IF(U:U="农发7",0.19/N3694+J3694,IF(U:U="农发10",0.19/N3694+J3694,IF(U:U="农发20",0.24/N3694+J3694,IF(U:U="国债1",0.05/N3694+J3694,IF(U:U="国债2",0.05/N3694+J3694,IF(U:U="国债3",0.05/N3694+J3694,IF(U:U="国开0",0,IF(U:U="农发0",0,IF(U:U="国债0",0,IF(U:U="口行0",0,0.1/N3694+J3694)))))))))))))))))))))))))</f>
        <v>3.0154863179074445</v>
      </c>
      <c r="Q3694" s="87">
        <v>3.0449999999999999</v>
      </c>
      <c r="R3694" s="88">
        <f t="shared" si="318"/>
        <v>-2.4513682092555555</v>
      </c>
      <c r="S3694" s="88">
        <f t="shared" si="319"/>
        <v>-2.9513682092555449</v>
      </c>
      <c r="U3694" s="1" t="str">
        <f>IF(I:I="国家开发银行","国开",IF(I:I="中国进出口银行","口行",IF(I:I="中国农业发展银行","农发","国债")))&amp;IF(G:G&lt;1,"0",G3694)</f>
        <v>国开3</v>
      </c>
    </row>
    <row r="3695" spans="1:21" ht="15.95" customHeight="1" x14ac:dyDescent="0.25">
      <c r="A3695" s="123" t="s">
        <v>7270</v>
      </c>
      <c r="B3695" s="35" t="s">
        <v>7732</v>
      </c>
      <c r="C3695" s="35" t="s">
        <v>7733</v>
      </c>
      <c r="D3695" s="39">
        <v>44334</v>
      </c>
      <c r="E3695" s="39">
        <v>44336</v>
      </c>
      <c r="F3695" s="40">
        <v>120</v>
      </c>
      <c r="G3695" s="30">
        <v>5</v>
      </c>
      <c r="H3695" s="29" t="s">
        <v>12</v>
      </c>
      <c r="I3695" s="29" t="s">
        <v>15</v>
      </c>
      <c r="J3695" s="30">
        <v>3.2031999999999998</v>
      </c>
      <c r="K3695" s="30">
        <v>4.16</v>
      </c>
      <c r="L3695" s="30">
        <v>0</v>
      </c>
      <c r="M3695" s="30">
        <v>3.41</v>
      </c>
      <c r="N3695" s="84">
        <f>[1]!b_anal_modidura_cnbd(A3695,D3695-1,1)</f>
        <v>4.3433000000000002</v>
      </c>
      <c r="O3695" s="85">
        <f>[1]!b_anal_yield_cnbd(A3695,D3695-1,1)</f>
        <v>3.27</v>
      </c>
      <c r="P3695" s="86">
        <f>IF(U:U="国开1",0.09/N3695+J3695,IF(U:U="国开3",0.14/N3695+J3695,IF(U:U="国开5",0.25/N3695+J3695,IF(U:U="国开7",0.24/N3695+J3695,IF(U:U="国开10",0.29/N3695+J3695,IF(U:U="口行1",0.08/N3695+J3695,IF(U:U="口行2",0.08/N3695+J3695,IF(U:U="口行3",0.08/N3695+J3695,IF(U:U="口行5",0.13/N3695+J3695,IF(U:U="口行7",0.13/N3695+J3695,IF(U:U="口行10",0.18/N3695+J3695,IF(U:U="农发1",0.09/N3695+J3695,IF(U:U="农发2",0.09/N3695+J3695,IF(U:U="农发3",0.09/N3695+J3695,IF(U:U="农发5",0.14/N3695+J3695,IF(U:U="农发7",0.19/N3695+J3695,IF(U:U="农发10",0.19/N3695+J3695,IF(U:U="农发20",0.24/N3695+J3695,IF(U:U="国债1",0.05/N3695+J3695,IF(U:U="国债2",0.05/N3695+J3695,IF(U:U="国债3",0.05/N3695+J3695,IF(U:U="国开0",0,IF(U:U="农发0",0,IF(U:U="国债0",0,IF(U:U="口行0",0,0.1/N3695+J3695)))))))))))))))))))))))))</f>
        <v>3.2607599198765915</v>
      </c>
      <c r="Q3695" s="87">
        <v>3.2749999999999999</v>
      </c>
      <c r="R3695" s="88">
        <f t="shared" si="318"/>
        <v>-0.92400801234084895</v>
      </c>
      <c r="S3695" s="88">
        <f t="shared" si="319"/>
        <v>-1.4240080123408383</v>
      </c>
      <c r="U3695" s="1" t="str">
        <f>IF(I:I="国家开发银行","国开",IF(I:I="中国进出口银行","口行",IF(I:I="中国农业发展银行","农发","国债")))&amp;IF(G:G&lt;1,"0",G3695)</f>
        <v>国开5</v>
      </c>
    </row>
    <row r="3696" spans="1:21" ht="15.95" customHeight="1" x14ac:dyDescent="0.25">
      <c r="A3696" s="123" t="s">
        <v>7290</v>
      </c>
      <c r="B3696" s="35" t="s">
        <v>7734</v>
      </c>
      <c r="C3696" s="35" t="s">
        <v>7735</v>
      </c>
      <c r="D3696" s="39">
        <v>44334</v>
      </c>
      <c r="E3696" s="39">
        <v>44336</v>
      </c>
      <c r="F3696" s="40">
        <v>50</v>
      </c>
      <c r="G3696" s="30">
        <v>2</v>
      </c>
      <c r="H3696" s="29" t="s">
        <v>12</v>
      </c>
      <c r="I3696" s="29" t="s">
        <v>41</v>
      </c>
      <c r="J3696" s="30">
        <v>2.8096999999999999</v>
      </c>
      <c r="K3696" s="30">
        <v>4.3099999999999996</v>
      </c>
      <c r="L3696" s="30">
        <v>0</v>
      </c>
      <c r="M3696" s="30">
        <v>1.72</v>
      </c>
      <c r="N3696" s="84">
        <f>[1]!b_anal_modidura_cnbd(A3696,D3696-1,1)</f>
        <v>1.7179</v>
      </c>
      <c r="O3696" s="85">
        <f>[1]!b_anal_yield_cnbd(A3696,D3696-1,1)</f>
        <v>2.9011</v>
      </c>
      <c r="P3696" s="86">
        <f>IF(U:U="国开1",0.09/N3696+J3696,IF(U:U="国开3",0.14/N3696+J3696,IF(U:U="国开5",0.24/N3696+J3696,IF(U:U="国开7",0.24/N3696+J3696,IF(U:U="国开10",0.29/N3696+J3696,IF(U:U="口行1",0.08/N3696+J3696,IF(U:U="口行2",0.08/N3696+J3696,IF(U:U="口行3",0.08/N3696+J3696,IF(U:U="口行5",0.13/N3696+J3696,IF(U:U="口行7",0.13/N3696+J3696,IF(U:U="口行10",0.18/N3696+J3696,IF(U:U="农发1",0.09/N3696+J3696,IF(U:U="农发2",0.09/N3696+J3696,IF(U:U="农发3",0.09/N3696+J3696,IF(U:U="农发5",0.14/N3696+J3696,IF(U:U="农发7",0.19/N3696+J3696,IF(U:U="农发10",0.19/N3696+J3696,IF(U:U="农发20",0.24/N3696+J3696,IF(U:U="国债1",0.05/N3696+J3696,IF(U:U="国债2",0.05/N3696+J3696,IF(U:U="国债3",0.05/N3696+J3696,IF(U:U="国开0",0,IF(U:U="农发0",0,IF(U:U="国债0",0,IF(U:U="口行0",0,0.1/N3696+J3696)))))))))))))))))))))))))</f>
        <v>2.8620895453751674</v>
      </c>
      <c r="Q3696" s="87">
        <v>2.91</v>
      </c>
      <c r="R3696" s="88">
        <f t="shared" si="318"/>
        <v>-3.9010454624832658</v>
      </c>
      <c r="S3696" s="88">
        <f t="shared" si="319"/>
        <v>-4.7910454624832788</v>
      </c>
      <c r="U3696" s="1" t="str">
        <f>IF(I:I="国家开发银行","国开",IF(I:I="中国进出口银行","口行",IF(I:I="中国农业发展银行","农发","国债")))&amp;IF(G:G&lt;1,"0",G3696)</f>
        <v>农发2</v>
      </c>
    </row>
    <row r="3697" spans="1:21" ht="15.95" customHeight="1" x14ac:dyDescent="0.25">
      <c r="A3697" s="123" t="s">
        <v>7167</v>
      </c>
      <c r="B3697" s="35" t="s">
        <v>7736</v>
      </c>
      <c r="C3697" s="35" t="s">
        <v>7737</v>
      </c>
      <c r="D3697" s="39">
        <v>44334</v>
      </c>
      <c r="E3697" s="39">
        <v>44336</v>
      </c>
      <c r="F3697" s="40">
        <v>50</v>
      </c>
      <c r="G3697" s="30">
        <v>7</v>
      </c>
      <c r="H3697" s="29" t="s">
        <v>12</v>
      </c>
      <c r="I3697" s="29" t="s">
        <v>41</v>
      </c>
      <c r="J3697" s="30">
        <v>3.3969999999999998</v>
      </c>
      <c r="K3697" s="30">
        <v>3.3</v>
      </c>
      <c r="L3697" s="30">
        <v>0</v>
      </c>
      <c r="M3697" s="30">
        <v>4.1900000000000004</v>
      </c>
      <c r="N3697" s="84">
        <f>[1]!b_anal_modidura_cnbd(A3697,D3697-1,1)</f>
        <v>5.8516000000000004</v>
      </c>
      <c r="O3697" s="85">
        <f>[1]!b_anal_yield_cnbd(A3697,D3697-1,1)</f>
        <v>3.4479000000000002</v>
      </c>
      <c r="P3697" s="86">
        <f>IF(U:U="国开1",0.09/N3697+J3697,IF(U:U="国开3",0.14/N3697+J3697,IF(U:U="国开5",0.24/N3697+J3697,IF(U:U="国开7",0.24/N3697+J3697,IF(U:U="国开10",0.29/N3697+J3697,IF(U:U="口行1",0.08/N3697+J3697,IF(U:U="口行2",0.08/N3697+J3697,IF(U:U="口行3",0.08/N3697+J3697,IF(U:U="口行5",0.13/N3697+J3697,IF(U:U="口行7",0.13/N3697+J3697,IF(U:U="口行10",0.18/N3697+J3697,IF(U:U="农发1",0.09/N3697+J3697,IF(U:U="农发2",0.09/N3697+J3697,IF(U:U="农发3",0.09/N3697+J3697,IF(U:U="农发5",0.14/N3697+J3697,IF(U:U="农发7",0.19/N3697+J3697,IF(U:U="农发10",0.19/N3697+J3697,IF(U:U="农发20",0.24/N3697+J3697,IF(U:U="国债1",0.05/N3697+J3697,IF(U:U="国债2",0.05/N3697+J3697,IF(U:U="国债3",0.05/N3697+J3697,IF(U:U="国开0",0,IF(U:U="农发0",0,IF(U:U="国债0",0,IF(U:U="口行0",0,0.1/N3697+J3697)))))))))))))))))))))))))</f>
        <v>3.4294697518627384</v>
      </c>
      <c r="Q3697" s="87">
        <v>3.46</v>
      </c>
      <c r="R3697" s="88">
        <f t="shared" si="318"/>
        <v>-1.8430248137261795</v>
      </c>
      <c r="S3697" s="88">
        <f t="shared" si="319"/>
        <v>-3.0530248137261573</v>
      </c>
      <c r="U3697" s="1" t="str">
        <f>IF(I:I="国家开发银行","国开",IF(I:I="中国进出口银行","口行",IF(I:I="中国农业发展银行","农发","国债")))&amp;IF(G:G&lt;1,"0",G3697)</f>
        <v>农发7</v>
      </c>
    </row>
    <row r="3698" spans="1:21" ht="15.95" customHeight="1" x14ac:dyDescent="0.25">
      <c r="A3698" s="123" t="s">
        <v>7738</v>
      </c>
      <c r="B3698" s="35" t="s">
        <v>7738</v>
      </c>
      <c r="C3698" s="35" t="s">
        <v>7739</v>
      </c>
      <c r="D3698" s="39">
        <v>44335</v>
      </c>
      <c r="E3698" s="39">
        <v>44336</v>
      </c>
      <c r="F3698" s="40">
        <v>400</v>
      </c>
      <c r="G3698" s="30">
        <v>2</v>
      </c>
      <c r="H3698" s="29" t="s">
        <v>12</v>
      </c>
      <c r="I3698" s="29" t="s">
        <v>31</v>
      </c>
      <c r="J3698" s="30">
        <v>2.5665</v>
      </c>
      <c r="K3698" s="30">
        <v>4.26</v>
      </c>
      <c r="L3698" s="30">
        <v>2.59</v>
      </c>
      <c r="M3698" s="30">
        <v>1.49</v>
      </c>
      <c r="N3698" s="84">
        <v>1.9946999999999999</v>
      </c>
      <c r="O3698" s="85">
        <v>2.6642000000000001</v>
      </c>
      <c r="P3698" s="86">
        <v>2.6166999999999998</v>
      </c>
      <c r="Q3698" s="87">
        <v>2.64</v>
      </c>
      <c r="R3698" s="88">
        <f t="shared" ref="R3698:R3701" si="320">(P3698-O3698)*100</f>
        <v>-4.750000000000032</v>
      </c>
      <c r="S3698" s="88">
        <f t="shared" ref="S3698:S3701" si="321">(P3698-Q3698)*100</f>
        <v>-2.330000000000032</v>
      </c>
      <c r="U3698" s="1" t="str">
        <f>IF(I:I="国家开发银行","国开",IF(I:I="中国进出口银行","口行",IF(I:I="中国农业发展银行","农发","国债")))&amp;IF(G:G&lt;1,"0",G3698)</f>
        <v>国债2</v>
      </c>
    </row>
    <row r="3699" spans="1:21" ht="15.95" customHeight="1" x14ac:dyDescent="0.25">
      <c r="A3699" s="123" t="s">
        <v>7373</v>
      </c>
      <c r="B3699" s="35" t="s">
        <v>7740</v>
      </c>
      <c r="C3699" s="35" t="s">
        <v>7741</v>
      </c>
      <c r="D3699" s="39">
        <v>44335</v>
      </c>
      <c r="E3699" s="39">
        <v>44336</v>
      </c>
      <c r="F3699" s="40">
        <v>400</v>
      </c>
      <c r="G3699" s="30">
        <v>5</v>
      </c>
      <c r="H3699" s="29" t="s">
        <v>12</v>
      </c>
      <c r="I3699" s="29" t="s">
        <v>31</v>
      </c>
      <c r="J3699" s="30">
        <v>2.8820000000000001</v>
      </c>
      <c r="K3699" s="30">
        <v>5.17</v>
      </c>
      <c r="L3699" s="30">
        <v>2.9089999999999998</v>
      </c>
      <c r="M3699" s="30">
        <v>15.17</v>
      </c>
      <c r="N3699" s="84">
        <f>[1]!b_anal_modidura_cnbd(A3699,D3699-1,1)</f>
        <v>4.3997000000000002</v>
      </c>
      <c r="O3699" s="85">
        <f>[1]!b_anal_yield_cnbd(A3699,D3699-1,1)</f>
        <v>2.9350000000000001</v>
      </c>
      <c r="P3699" s="86">
        <f>IF(U:U="国开1",0.09/N3699+J3699,IF(U:U="国开3",0.14/N3699+J3699,IF(U:U="国开5",0.24/N3699+J3699,IF(U:U="国开7",0.24/N3699+J3699,IF(U:U="国开10",0.29/N3699+J3699,IF(U:U="口行1",0.08/N3699+J3699,IF(U:U="口行2",0.08/N3699+J3699,IF(U:U="口行3",0.08/N3699+J3699,IF(U:U="口行5",0.13/N3699+J3699,IF(U:U="口行7",0.13/N3699+J3699,IF(U:U="口行10",0.18/N3699+J3699,IF(U:U="农发1",0.09/N3699+J3699,IF(U:U="农发2",0.09/N3699+J3699,IF(U:U="农发3",0.09/N3699+J3699,IF(U:U="农发5",0.14/N3699+J3699,IF(U:U="农发7",0.19/N3699+J3699,IF(U:U="农发10",0.19/N3699+J3699,IF(U:U="农发20",0.24/N3699+J3699,IF(U:U="国债1",0.05/N3699+J3699,IF(U:U="国债2",0.05/N3699+J3699,IF(U:U="国债3",0.05/N3699+J3699,IF(U:U="国开0",0,IF(U:U="农发0",0,IF(U:U="国债0",0,IF(U:U="口行0",0,0.1/N3699+J3699)))))))))))))))))))))))))</f>
        <v>2.9047288224197105</v>
      </c>
      <c r="Q3699" s="87">
        <v>2.92</v>
      </c>
      <c r="R3699" s="88">
        <f t="shared" si="320"/>
        <v>-3.0271177580289521</v>
      </c>
      <c r="S3699" s="88">
        <f t="shared" si="321"/>
        <v>-1.5271177580289397</v>
      </c>
      <c r="U3699" s="1" t="str">
        <f>IF(I:I="国家开发银行","国开",IF(I:I="中国进出口银行","口行",IF(I:I="中国农业发展银行","农发","国债")))&amp;IF(G:G&lt;1,"0",G3699)</f>
        <v>国债5</v>
      </c>
    </row>
    <row r="3700" spans="1:21" ht="15.95" customHeight="1" x14ac:dyDescent="0.25">
      <c r="A3700" s="123" t="s">
        <v>7742</v>
      </c>
      <c r="B3700" s="35" t="s">
        <v>7742</v>
      </c>
      <c r="C3700" s="35" t="s">
        <v>7743</v>
      </c>
      <c r="D3700" s="39">
        <v>44335</v>
      </c>
      <c r="E3700" s="39">
        <v>44340</v>
      </c>
      <c r="F3700" s="40">
        <v>40</v>
      </c>
      <c r="G3700" s="30">
        <v>1</v>
      </c>
      <c r="H3700" s="29" t="s">
        <v>266</v>
      </c>
      <c r="I3700" s="29" t="s">
        <v>41</v>
      </c>
      <c r="J3700" s="30">
        <v>2.29</v>
      </c>
      <c r="K3700" s="30">
        <v>5.61</v>
      </c>
      <c r="L3700" s="30">
        <v>0</v>
      </c>
      <c r="M3700" s="30">
        <v>3.57</v>
      </c>
      <c r="N3700" s="84">
        <v>0.71319999999999995</v>
      </c>
      <c r="O3700" s="85">
        <v>2.4750000000000001</v>
      </c>
      <c r="P3700" s="86">
        <f>IF(U:U="国开1",0.09/N3700+J3700,IF(U:U="国开3",0.14/N3700+J3700,IF(U:U="国开5",0.24/N3700+J3700,IF(U:U="国开7",0.24/N3700+J3700,IF(U:U="国开10",0.29/N3700+J3700,IF(U:U="口行1",0.08/N3700+J3700,IF(U:U="口行2",0.08/N3700+J3700,IF(U:U="口行3",0.08/N3700+J3700,IF(U:U="口行5",0.13/N3700+J3700,IF(U:U="口行7",0.13/N3700+J3700,IF(U:U="口行10",0.18/N3700+J3700,IF(U:U="农发1",0.09/N3700+J3700,IF(U:U="农发2",0.09/N3700+J3700,IF(U:U="农发3",0.09/N3700+J3700,IF(U:U="农发5",0.14/N3700+J3700,IF(U:U="农发7",0.19/N3700+J3700,IF(U:U="农发10",0.19/N3700+J3700,IF(U:U="农发20",0.24/N3700+J3700,IF(U:U="国债1",0.05/N3700+J3700,IF(U:U="国债2",0.05/N3700+J3700,IF(U:U="国债3",0.05/N3700+J3700,IF(U:U="国开0",0,IF(U:U="农发0",0,IF(U:U="国债0",0,IF(U:U="口行0",0,0.1/N3700+J3700)))))))))))))))))))))))))</f>
        <v>2.4161918115535617</v>
      </c>
      <c r="Q3700" s="87">
        <v>2.48</v>
      </c>
      <c r="R3700" s="88">
        <f t="shared" si="320"/>
        <v>-5.8808188446438425</v>
      </c>
      <c r="S3700" s="88">
        <f t="shared" si="321"/>
        <v>-6.3808188446438319</v>
      </c>
      <c r="U3700" s="1" t="str">
        <f>IF(I:I="国家开发银行","国开",IF(I:I="中国进出口银行","口行",IF(I:I="中国农业发展银行","农发","国债")))&amp;IF(G:G&lt;1,"0",G3700)</f>
        <v>农发1</v>
      </c>
    </row>
    <row r="3701" spans="1:21" ht="15.95" customHeight="1" x14ac:dyDescent="0.25">
      <c r="A3701" s="123" t="s">
        <v>7744</v>
      </c>
      <c r="B3701" s="35" t="s">
        <v>7744</v>
      </c>
      <c r="C3701" s="35" t="s">
        <v>7745</v>
      </c>
      <c r="D3701" s="39">
        <v>44335</v>
      </c>
      <c r="E3701" s="39">
        <v>44340</v>
      </c>
      <c r="F3701" s="40">
        <v>90</v>
      </c>
      <c r="G3701" s="30">
        <v>10</v>
      </c>
      <c r="H3701" s="29" t="s">
        <v>12</v>
      </c>
      <c r="I3701" s="29" t="s">
        <v>41</v>
      </c>
      <c r="J3701" s="30">
        <v>3.52</v>
      </c>
      <c r="K3701" s="30">
        <v>3.95</v>
      </c>
      <c r="L3701" s="30">
        <v>0</v>
      </c>
      <c r="M3701" s="30">
        <v>1.1100000000000001</v>
      </c>
      <c r="N3701" s="84">
        <v>7.6882999999999999</v>
      </c>
      <c r="O3701" s="85">
        <v>3.5775000000000001</v>
      </c>
      <c r="P3701" s="86">
        <f>IF(U:U="国开1",0.09/N3701+J3701,IF(U:U="国开3",0.14/N3701+J3701,IF(U:U="国开5",0.24/N3701+J3701,IF(U:U="国开7",0.24/N3701+J3701,IF(U:U="国开10",0.29/N3701+J3701,IF(U:U="口行1",0.08/N3701+J3701,IF(U:U="口行2",0.08/N3701+J3701,IF(U:U="口行3",0.08/N3701+J3701,IF(U:U="口行5",0.13/N3701+J3701,IF(U:U="口行7",0.13/N3701+J3701,IF(U:U="口行10",0.18/N3701+J3701,IF(U:U="农发1",0.09/N3701+J3701,IF(U:U="农发2",0.09/N3701+J3701,IF(U:U="农发3",0.09/N3701+J3701,IF(U:U="农发5",0.14/N3701+J3701,IF(U:U="农发7",0.19/N3701+J3701,IF(U:U="农发10",0.19/N3701+J3701,IF(U:U="农发20",0.24/N3701+J3701,IF(U:U="国债1",0.05/N3701+J3701,IF(U:U="国债2",0.05/N3701+J3701,IF(U:U="国债3",0.05/N3701+J3701,IF(U:U="国开0",0,IF(U:U="农发0",0,IF(U:U="国债0",0,IF(U:U="口行0",0,0.1/N3701+J3701)))))))))))))))))))))))))</f>
        <v>3.5447128754080874</v>
      </c>
      <c r="Q3701" s="87">
        <v>3.57</v>
      </c>
      <c r="R3701" s="88">
        <f t="shared" si="320"/>
        <v>-3.2787124591912686</v>
      </c>
      <c r="S3701" s="88">
        <f t="shared" si="321"/>
        <v>-2.5287124591912402</v>
      </c>
      <c r="U3701" s="1" t="str">
        <f>IF(I:I="国家开发银行","国开",IF(I:I="中国进出口银行","口行",IF(I:I="中国农业发展银行","农发","国债")))&amp;IF(G:G&lt;1,"0",G3701)</f>
        <v>农发10</v>
      </c>
    </row>
    <row r="3702" spans="1:21" ht="15.95" customHeight="1" x14ac:dyDescent="0.25">
      <c r="A3702" s="123" t="s">
        <v>7746</v>
      </c>
      <c r="B3702" s="35" t="s">
        <v>7746</v>
      </c>
      <c r="C3702" s="35" t="s">
        <v>7747</v>
      </c>
      <c r="D3702" s="39">
        <v>44336</v>
      </c>
      <c r="E3702" s="39">
        <v>44340</v>
      </c>
      <c r="F3702" s="40">
        <v>30</v>
      </c>
      <c r="G3702" s="30">
        <v>0.25</v>
      </c>
      <c r="H3702" s="29" t="s">
        <v>860</v>
      </c>
      <c r="I3702" s="29" t="s">
        <v>22</v>
      </c>
      <c r="J3702" s="30">
        <v>1.5812999999999999</v>
      </c>
      <c r="K3702" s="30">
        <v>5.66</v>
      </c>
      <c r="L3702" s="30">
        <v>0</v>
      </c>
      <c r="M3702" s="30">
        <v>1.17</v>
      </c>
      <c r="N3702" s="84">
        <v>0.24110000000000001</v>
      </c>
      <c r="O3702" s="85">
        <v>1.9514</v>
      </c>
      <c r="P3702" s="86">
        <v>1.5812999999999999</v>
      </c>
      <c r="Q3702" s="87">
        <v>1.85</v>
      </c>
      <c r="R3702" s="88">
        <f t="shared" ref="R3702:R3708" si="322">(P3702-O3702)*100</f>
        <v>-37.010000000000012</v>
      </c>
      <c r="S3702" s="88">
        <f t="shared" ref="S3702:S3708" si="323">(P3702-Q3702)*100</f>
        <v>-26.870000000000015</v>
      </c>
      <c r="U3702" s="1" t="str">
        <f>IF(I:I="国家开发银行","国开",IF(I:I="中国进出口银行","口行",IF(I:I="中国农业发展银行","农发","国债")))&amp;IF(G:G&lt;1,"0",G3702)</f>
        <v>口行0</v>
      </c>
    </row>
    <row r="3703" spans="1:21" ht="15.95" customHeight="1" x14ac:dyDescent="0.25">
      <c r="A3703" s="123" t="s">
        <v>7491</v>
      </c>
      <c r="B3703" s="35" t="s">
        <v>7748</v>
      </c>
      <c r="C3703" s="35" t="s">
        <v>7749</v>
      </c>
      <c r="D3703" s="39">
        <v>44336</v>
      </c>
      <c r="E3703" s="39">
        <v>44337</v>
      </c>
      <c r="F3703" s="40">
        <v>30</v>
      </c>
      <c r="G3703" s="30">
        <v>3</v>
      </c>
      <c r="H3703" s="29" t="s">
        <v>12</v>
      </c>
      <c r="I3703" s="29" t="s">
        <v>22</v>
      </c>
      <c r="J3703" s="30">
        <v>2.9651000000000001</v>
      </c>
      <c r="K3703" s="30">
        <v>7.69</v>
      </c>
      <c r="L3703" s="30">
        <v>0</v>
      </c>
      <c r="M3703" s="30">
        <v>5.92</v>
      </c>
      <c r="N3703" s="84">
        <f>[1]!b_anal_modidura_cnbd(A3703,D3703-1,1)</f>
        <v>2.6985999999999999</v>
      </c>
      <c r="O3703" s="85">
        <f>[1]!b_anal_yield_cnbd(A3703,D3703-1,1)</f>
        <v>3.0525000000000002</v>
      </c>
      <c r="P3703" s="86">
        <f>IF(U:U="国开1",0.09/N3703+J3703,IF(U:U="国开3",0.14/N3703+J3703,IF(U:U="国开5",0.24/N3703+J3703,IF(U:U="国开7",0.24/N3703+J3703,IF(U:U="国开10",0.29/N3703+J3703,IF(U:U="口行1",0.08/N3703+J3703,IF(U:U="口行2",0.08/N3703+J3703,IF(U:U="口行3",0.08/N3703+J3703,IF(U:U="口行5",0.13/N3703+J3703,IF(U:U="口行7",0.13/N3703+J3703,IF(U:U="口行10",0.18/N3703+J3703,IF(U:U="农发1",0.09/N3703+J3703,IF(U:U="农发2",0.09/N3703+J3703,IF(U:U="农发3",0.09/N3703+J3703,IF(U:U="农发5",0.14/N3703+J3703,IF(U:U="农发7",0.19/N3703+J3703,IF(U:U="农发10",0.19/N3703+J3703,IF(U:U="农发20",0.24/N3703+J3703,IF(U:U="国债1",0.05/N3703+J3703,IF(U:U="国债2",0.05/N3703+J3703,IF(U:U="国债3",0.05/N3703+J3703,IF(U:U="国开0",0,IF(U:U="农发0",0,IF(U:U="国债0",0,IF(U:U="口行0",0,0.1/N3703+J3703)))))))))))))))))))))))))</f>
        <v>2.9947450011116876</v>
      </c>
      <c r="Q3703" s="87">
        <v>3.0425</v>
      </c>
      <c r="R3703" s="88">
        <f t="shared" si="322"/>
        <v>-5.7754998888312592</v>
      </c>
      <c r="S3703" s="88">
        <f t="shared" si="323"/>
        <v>-4.7754998888312361</v>
      </c>
      <c r="U3703" s="1" t="str">
        <f>IF(I:I="国家开发银行","国开",IF(I:I="中国进出口银行","口行",IF(I:I="中国农业发展银行","农发","国债")))&amp;IF(G:G&lt;1,"0",G3703)</f>
        <v>口行3</v>
      </c>
    </row>
    <row r="3704" spans="1:21" ht="15.95" customHeight="1" x14ac:dyDescent="0.25">
      <c r="A3704" s="123" t="s">
        <v>7696</v>
      </c>
      <c r="B3704" s="35" t="s">
        <v>7750</v>
      </c>
      <c r="C3704" s="35" t="s">
        <v>7751</v>
      </c>
      <c r="D3704" s="39">
        <v>44336</v>
      </c>
      <c r="E3704" s="39">
        <v>44337</v>
      </c>
      <c r="F3704" s="40">
        <v>50</v>
      </c>
      <c r="G3704" s="30">
        <v>5</v>
      </c>
      <c r="H3704" s="29" t="s">
        <v>12</v>
      </c>
      <c r="I3704" s="29" t="s">
        <v>22</v>
      </c>
      <c r="J3704" s="30">
        <v>3.2246000000000001</v>
      </c>
      <c r="K3704" s="30">
        <v>5.23</v>
      </c>
      <c r="L3704" s="30">
        <v>0</v>
      </c>
      <c r="M3704" s="30">
        <v>5.19</v>
      </c>
      <c r="N3704" s="84">
        <f>[1]!b_anal_modidura_cnbd(A3704,D3704-1,1)</f>
        <v>4.5328999999999997</v>
      </c>
      <c r="O3704" s="85">
        <f>[1]!b_anal_yield_cnbd(A3704,D3704-1,1)</f>
        <v>3.3149999999999999</v>
      </c>
      <c r="P3704" s="86">
        <f>IF(U:U="国开1",0.09/N3704+J3704,IF(U:U="国开3",0.14/N3704+J3704,IF(U:U="国开5",0.24/N3704+J3704,IF(U:U="国开7",0.24/N3704+J3704,IF(U:U="国开10",0.29/N3704+J3704,IF(U:U="口行1",0.08/N3704+J3704,IF(U:U="口行2",0.08/N3704+J3704,IF(U:U="口行3",0.08/N3704+J3704,IF(U:U="口行5",0.13/N3704+J3704,IF(U:U="口行7",0.13/N3704+J3704,IF(U:U="口行10",0.18/N3704+J3704,IF(U:U="农发1",0.09/N3704+J3704,IF(U:U="农发2",0.09/N3704+J3704,IF(U:U="农发3",0.09/N3704+J3704,IF(U:U="农发5",0.14/N3704+J3704,IF(U:U="农发7",0.19/N3704+J3704,IF(U:U="农发10",0.19/N3704+J3704,IF(U:U="农发20",0.24/N3704+J3704,IF(U:U="国债1",0.05/N3704+J3704,IF(U:U="国债2",0.05/N3704+J3704,IF(U:U="国债3",0.05/N3704+J3704,IF(U:U="国开0",0,IF(U:U="农发0",0,IF(U:U="国债0",0,IF(U:U="口行0",0,0.1/N3704+J3704)))))))))))))))))))))))))</f>
        <v>3.2532792119834983</v>
      </c>
      <c r="Q3704" s="87">
        <v>3.3</v>
      </c>
      <c r="R3704" s="88">
        <f t="shared" si="322"/>
        <v>-6.1720788016501604</v>
      </c>
      <c r="S3704" s="88">
        <f t="shared" si="323"/>
        <v>-4.672078801650148</v>
      </c>
      <c r="U3704" s="1" t="str">
        <f>IF(I:I="国家开发银行","国开",IF(I:I="中国进出口银行","口行",IF(I:I="中国农业发展银行","农发","国债")))&amp;IF(G:G&lt;1,"0",G3704)</f>
        <v>口行5</v>
      </c>
    </row>
    <row r="3705" spans="1:21" ht="15.95" customHeight="1" x14ac:dyDescent="0.25">
      <c r="A3705" s="123" t="s">
        <v>6796</v>
      </c>
      <c r="B3705" s="35" t="s">
        <v>7752</v>
      </c>
      <c r="C3705" s="35" t="s">
        <v>7753</v>
      </c>
      <c r="D3705" s="39">
        <v>44336</v>
      </c>
      <c r="E3705" s="39">
        <v>44337</v>
      </c>
      <c r="F3705" s="40">
        <v>50</v>
      </c>
      <c r="G3705" s="30">
        <v>10</v>
      </c>
      <c r="H3705" s="29" t="s">
        <v>12</v>
      </c>
      <c r="I3705" s="29" t="s">
        <v>22</v>
      </c>
      <c r="J3705" s="30">
        <v>3.5062000000000002</v>
      </c>
      <c r="K3705" s="30">
        <v>4.32</v>
      </c>
      <c r="L3705" s="30">
        <v>0</v>
      </c>
      <c r="M3705" s="30">
        <v>12.6</v>
      </c>
      <c r="N3705" s="84">
        <f>[1]!b_anal_modidura_cnbd(A3705,D3705-1,1)</f>
        <v>7.7568000000000001</v>
      </c>
      <c r="O3705" s="85">
        <f>[1]!b_anal_yield_cnbd(A3705,D3705-1,1)</f>
        <v>3.56</v>
      </c>
      <c r="P3705" s="86">
        <f>IF(U:U="国开1",0.09/N3705+J3705,IF(U:U="国开3",0.14/N3705+J3705,IF(U:U="国开5",0.24/N3705+J3705,IF(U:U="国开7",0.24/N3705+J3705,IF(U:U="国开10",0.29/N3705+J3705,IF(U:U="口行1",0.08/N3705+J3705,IF(U:U="口行2",0.08/N3705+J3705,IF(U:U="口行3",0.08/N3705+J3705,IF(U:U="口行5",0.13/N3705+J3705,IF(U:U="口行7",0.13/N3705+J3705,IF(U:U="口行10",0.18/N3705+J3705,IF(U:U="农发1",0.09/N3705+J3705,IF(U:U="农发2",0.09/N3705+J3705,IF(U:U="农发3",0.09/N3705+J3705,IF(U:U="农发5",0.14/N3705+J3705,IF(U:U="农发7",0.19/N3705+J3705,IF(U:U="农发10",0.19/N3705+J3705,IF(U:U="农发20",0.24/N3705+J3705,IF(U:U="国债1",0.05/N3705+J3705,IF(U:U="国债2",0.05/N3705+J3705,IF(U:U="国债3",0.05/N3705+J3705,IF(U:U="国开0",0,IF(U:U="农发0",0,IF(U:U="国债0",0,IF(U:U="口行0",0,0.1/N3705+J3705)))))))))))))))))))))))))</f>
        <v>3.5294054455445547</v>
      </c>
      <c r="Q3705" s="87">
        <v>3.55</v>
      </c>
      <c r="R3705" s="88">
        <f t="shared" si="322"/>
        <v>-3.0594554455445344</v>
      </c>
      <c r="S3705" s="88">
        <f t="shared" si="323"/>
        <v>-2.0594554455445113</v>
      </c>
      <c r="U3705" s="1" t="str">
        <f>IF(I:I="国家开发银行","国开",IF(I:I="中国进出口银行","口行",IF(I:I="中国农业发展银行","农发","国债")))&amp;IF(G:G&lt;1,"0",G3705)</f>
        <v>口行10</v>
      </c>
    </row>
    <row r="3706" spans="1:21" ht="15.95" customHeight="1" x14ac:dyDescent="0.25">
      <c r="A3706" s="123" t="s">
        <v>7286</v>
      </c>
      <c r="B3706" s="35" t="s">
        <v>7754</v>
      </c>
      <c r="C3706" s="35" t="s">
        <v>7755</v>
      </c>
      <c r="D3706" s="39">
        <v>44336</v>
      </c>
      <c r="E3706" s="39">
        <v>44340</v>
      </c>
      <c r="F3706" s="40">
        <v>30</v>
      </c>
      <c r="G3706" s="30">
        <v>3</v>
      </c>
      <c r="H3706" s="29" t="s">
        <v>12</v>
      </c>
      <c r="I3706" s="29" t="s">
        <v>15</v>
      </c>
      <c r="J3706" s="30">
        <v>2.9386999999999999</v>
      </c>
      <c r="K3706" s="30">
        <v>7.22</v>
      </c>
      <c r="L3706" s="30">
        <v>0</v>
      </c>
      <c r="M3706" s="30">
        <v>3.32</v>
      </c>
      <c r="N3706" s="84">
        <v>2.6680000000000001</v>
      </c>
      <c r="O3706" s="85">
        <f>[1]!b_anal_yield_cnbd(A3706,D3706-1,1)</f>
        <v>3.0385</v>
      </c>
      <c r="P3706" s="86">
        <f>IF(U:U="国开1",0.09/N3706+J3706,IF(U:U="国开3",0.14/N3706+J3706,IF(U:U="国开5",0.24/N3706+J3706,IF(U:U="国开7",0.24/N3706+J3706,IF(U:U="国开10",0.29/N3706+J3706,IF(U:U="口行1",0.08/N3706+J3706,IF(U:U="口行2",0.08/N3706+J3706,IF(U:U="口行3",0.08/N3706+J3706,IF(U:U="口行5",0.13/N3706+J3706,IF(U:U="口行7",0.13/N3706+J3706,IF(U:U="口行10",0.18/N3706+J3706,IF(U:U="农发1",0.09/N3706+J3706,IF(U:U="农发2",0.09/N3706+J3706,IF(U:U="农发3",0.09/N3706+J3706,IF(U:U="农发5",0.14/N3706+J3706,IF(U:U="农发7",0.19/N3706+J3706,IF(U:U="农发10",0.19/N3706+J3706,IF(U:U="农发20",0.24/N3706+J3706,IF(U:U="国债1",0.05/N3706+J3706,IF(U:U="国债2",0.05/N3706+J3706,IF(U:U="国债3",0.05/N3706+J3706,IF(U:U="国开0",0,IF(U:U="农发0",0,IF(U:U="国债0",0,IF(U:U="口行0",0,0.1/N3706+J3706)))))))))))))))))))))))))</f>
        <v>2.9911737631184407</v>
      </c>
      <c r="Q3706" s="87">
        <v>3.0049999999999999</v>
      </c>
      <c r="R3706" s="88">
        <f t="shared" si="322"/>
        <v>-4.7326236881559236</v>
      </c>
      <c r="S3706" s="88">
        <f t="shared" si="323"/>
        <v>-1.3826236881559151</v>
      </c>
      <c r="U3706" s="1" t="str">
        <f>IF(I:I="国家开发银行","国开",IF(I:I="中国进出口银行","口行",IF(I:I="中国农业发展银行","农发","国债")))&amp;IF(G:G&lt;1,"0",G3706)</f>
        <v>国开3</v>
      </c>
    </row>
    <row r="3707" spans="1:21" ht="15.95" customHeight="1" x14ac:dyDescent="0.25">
      <c r="A3707" s="123" t="s">
        <v>6975</v>
      </c>
      <c r="B3707" s="35" t="s">
        <v>7756</v>
      </c>
      <c r="C3707" s="35" t="s">
        <v>7757</v>
      </c>
      <c r="D3707" s="39">
        <v>44336</v>
      </c>
      <c r="E3707" s="39">
        <v>44340</v>
      </c>
      <c r="F3707" s="40">
        <v>40</v>
      </c>
      <c r="G3707" s="30">
        <v>7</v>
      </c>
      <c r="H3707" s="29" t="s">
        <v>12</v>
      </c>
      <c r="I3707" s="29" t="s">
        <v>15</v>
      </c>
      <c r="J3707" s="30">
        <v>3.3477000000000001</v>
      </c>
      <c r="K3707" s="30">
        <v>5.35</v>
      </c>
      <c r="L3707" s="30">
        <v>0</v>
      </c>
      <c r="M3707" s="30">
        <v>32.75</v>
      </c>
      <c r="N3707" s="84">
        <f>[1]!b_anal_modidura_cnbd(A3707,D3707-1,1)</f>
        <v>5.7895000000000003</v>
      </c>
      <c r="O3707" s="85">
        <f>[1]!b_anal_yield_cnbd(A3707,D3707-1,1)</f>
        <v>3.41</v>
      </c>
      <c r="P3707" s="86">
        <f>IF(U:U="国开1",0.09/N3707+J3707,IF(U:U="国开3",0.14/N3707+J3707,IF(U:U="国开5",0.24/N3707+J3707,IF(U:U="国开7",0.22/N3707+J3707,IF(U:U="国开10",0.29/N3707+J3707,IF(U:U="口行1",0.08/N3707+J3707,IF(U:U="口行2",0.08/N3707+J3707,IF(U:U="口行3",0.08/N3707+J3707,IF(U:U="口行5",0.13/N3707+J3707,IF(U:U="口行7",0.13/N3707+J3707,IF(U:U="口行10",0.18/N3707+J3707,IF(U:U="农发1",0.09/N3707+J3707,IF(U:U="农发2",0.09/N3707+J3707,IF(U:U="农发3",0.09/N3707+J3707,IF(U:U="农发5",0.14/N3707+J3707,IF(U:U="农发7",0.19/N3707+J3707,IF(U:U="农发10",0.19/N3707+J3707,IF(U:U="农发20",0.24/N3707+J3707,IF(U:U="国债1",0.05/N3707+J3707,IF(U:U="国债2",0.05/N3707+J3707,IF(U:U="国债3",0.05/N3707+J3707,IF(U:U="国开0",0,IF(U:U="农发0",0,IF(U:U="国债0",0,IF(U:U="口行0",0,0.1/N3707+J3707)))))))))))))))))))))))))</f>
        <v>3.3856998272735126</v>
      </c>
      <c r="Q3707" s="87">
        <v>3.4</v>
      </c>
      <c r="R3707" s="88">
        <f t="shared" si="322"/>
        <v>-2.4300172726487546</v>
      </c>
      <c r="S3707" s="88">
        <f t="shared" si="323"/>
        <v>-1.4300172726487315</v>
      </c>
      <c r="U3707" s="1" t="str">
        <f>IF(I:I="国家开发银行","国开",IF(I:I="中国进出口银行","口行",IF(I:I="中国农业发展银行","农发","国债")))&amp;IF(G:G&lt;1,"0",G3707)</f>
        <v>国开7</v>
      </c>
    </row>
    <row r="3708" spans="1:21" ht="15.95" customHeight="1" x14ac:dyDescent="0.25">
      <c r="A3708" s="123" t="s">
        <v>7264</v>
      </c>
      <c r="B3708" s="35" t="s">
        <v>7758</v>
      </c>
      <c r="C3708" s="35" t="s">
        <v>7759</v>
      </c>
      <c r="D3708" s="39">
        <v>44336</v>
      </c>
      <c r="E3708" s="39">
        <v>44340</v>
      </c>
      <c r="F3708" s="40">
        <v>190</v>
      </c>
      <c r="G3708" s="30">
        <v>10</v>
      </c>
      <c r="H3708" s="29" t="s">
        <v>12</v>
      </c>
      <c r="I3708" s="29" t="s">
        <v>15</v>
      </c>
      <c r="J3708" s="30">
        <v>3.4485999999999999</v>
      </c>
      <c r="K3708" s="30">
        <v>3.72</v>
      </c>
      <c r="L3708" s="30">
        <v>0</v>
      </c>
      <c r="M3708" s="30">
        <v>1.89</v>
      </c>
      <c r="N3708" s="84">
        <f>[1]!b_anal_modidura_cnbd(A3708,D3708-1,1)</f>
        <v>8.0617999999999999</v>
      </c>
      <c r="O3708" s="85">
        <f>[1]!b_anal_yield_cnbd(A3708,D3708-1,1)</f>
        <v>3.5179999999999998</v>
      </c>
      <c r="P3708" s="86">
        <f>IF(U:U="国开1",0.09/N3708+J3708,IF(U:U="国开3",0.14/N3708+J3708,IF(U:U="国开5",0.24/N3708+J3708,IF(U:U="国开7",0.24/N3708+J3708,IF(U:U="国开10",0.33/N3708+J3708,IF(U:U="口行1",0.08/N3708+J3708,IF(U:U="口行2",0.08/N3708+J3708,IF(U:U="口行3",0.08/N3708+J3708,IF(U:U="口行5",0.13/N3708+J3708,IF(U:U="口行7",0.13/N3708+J3708,IF(U:U="口行10",0.18/N3708+J3708,IF(U:U="农发1",0.09/N3708+J3708,IF(U:U="农发2",0.09/N3708+J3708,IF(U:U="农发3",0.09/N3708+J3708,IF(U:U="农发5",0.14/N3708+J3708,IF(U:U="农发7",0.19/N3708+J3708,IF(U:U="农发10",0.19/N3708+J3708,IF(U:U="农发20",0.24/N3708+J3708,IF(U:U="国债1",0.05/N3708+J3708,IF(U:U="国债2",0.05/N3708+J3708,IF(U:U="国债3",0.05/N3708+J3708,IF(U:U="国开0",0,IF(U:U="农发0",0,IF(U:U="国债0",0,IF(U:U="口行0",0,0.1/N3708+J3708)))))))))))))))))))))))))</f>
        <v>3.489533786499293</v>
      </c>
      <c r="Q3708" s="87">
        <v>3.4950000000000001</v>
      </c>
      <c r="R3708" s="88">
        <f t="shared" si="322"/>
        <v>-2.8466213500706772</v>
      </c>
      <c r="S3708" s="88">
        <f t="shared" si="323"/>
        <v>-0.54662135007070844</v>
      </c>
      <c r="U3708" s="1" t="str">
        <f>IF(I:I="国家开发银行","国开",IF(I:I="中国进出口银行","口行",IF(I:I="中国农业发展银行","农发","国债")))&amp;IF(G:G&lt;1,"0",G3708)</f>
        <v>国开10</v>
      </c>
    </row>
    <row r="3709" spans="1:21" ht="15.95" customHeight="1" x14ac:dyDescent="0.25">
      <c r="A3709" s="123" t="s">
        <v>7320</v>
      </c>
      <c r="B3709" s="35" t="s">
        <v>7760</v>
      </c>
      <c r="C3709" s="35" t="s">
        <v>7761</v>
      </c>
      <c r="D3709" s="39">
        <v>44337</v>
      </c>
      <c r="E3709" s="39">
        <v>44340</v>
      </c>
      <c r="F3709" s="40">
        <v>40</v>
      </c>
      <c r="G3709" s="30">
        <v>1</v>
      </c>
      <c r="H3709" s="29" t="s">
        <v>266</v>
      </c>
      <c r="I3709" s="29" t="s">
        <v>22</v>
      </c>
      <c r="J3709" s="30">
        <v>2.2052</v>
      </c>
      <c r="K3709" s="30">
        <v>6.02</v>
      </c>
      <c r="L3709" s="30">
        <v>0</v>
      </c>
      <c r="M3709" s="30">
        <v>1.1599999999999999</v>
      </c>
      <c r="N3709" s="84">
        <f>[1]!b_anal_modidura_cnbd(A3709,D3709-1,1)</f>
        <v>0.78449999999999998</v>
      </c>
      <c r="O3709" s="85">
        <f>[1]!b_anal_yield_cnbd(A3709,D3709-1,1)</f>
        <v>2.4649999999999999</v>
      </c>
      <c r="P3709" s="86">
        <f>IF(U:U="国开1",0.09/N3709+J3709,IF(U:U="国开3",0.14/N3709+J3709,IF(U:U="国开5",0.24/N3709+J3709,IF(U:U="国开7",0.24/N3709+J3709,IF(U:U="国开10",0.33/N3709+J3709,IF(U:U="口行1",0.08/N3709+J3709,IF(U:U="口行2",0.08/N3709+J3709,IF(U:U="口行3",0.08/N3709+J3709,IF(U:U="口行5",0.13/N3709+J3709,IF(U:U="口行7",0.13/N3709+J3709,IF(U:U="口行10",0.18/N3709+J3709,IF(U:U="农发1",0.09/N3709+J3709,IF(U:U="农发2",0.09/N3709+J3709,IF(U:U="农发3",0.09/N3709+J3709,IF(U:U="农发5",0.14/N3709+J3709,IF(U:U="农发7",0.19/N3709+J3709,IF(U:U="农发10",0.19/N3709+J3709,IF(U:U="农发20",0.24/N3709+J3709,IF(U:U="国债1",0.05/N3709+J3709,IF(U:U="国债2",0.05/N3709+J3709,IF(U:U="国债3",0.05/N3709+J3709,IF(U:U="国开0",0,IF(U:U="农发0",0,IF(U:U="国债0",0,IF(U:U="口行0",0,0.1/N3709+J3709)))))))))))))))))))))))))</f>
        <v>2.3071757807520714</v>
      </c>
      <c r="Q3709" s="87">
        <v>2.46</v>
      </c>
      <c r="R3709" s="88">
        <f t="shared" ref="R3709:R3711" si="324">(P3709-O3709)*100</f>
        <v>-15.782421924792844</v>
      </c>
      <c r="S3709" s="88">
        <f t="shared" ref="S3709:S3711" si="325">(P3709-Q3709)*100</f>
        <v>-15.282421924792855</v>
      </c>
      <c r="U3709" s="1" t="str">
        <f>IF(I:I="国家开发银行","国开",IF(I:I="中国进出口银行","口行",IF(I:I="中国农业发展银行","农发","国债")))&amp;IF(G:G&lt;1,"0",G3709)</f>
        <v>口行1</v>
      </c>
    </row>
    <row r="3710" spans="1:21" ht="15.95" customHeight="1" x14ac:dyDescent="0.25">
      <c r="A3710" s="123" t="s">
        <v>7322</v>
      </c>
      <c r="B3710" s="35" t="s">
        <v>7762</v>
      </c>
      <c r="C3710" s="35" t="s">
        <v>7763</v>
      </c>
      <c r="D3710" s="39">
        <v>44337</v>
      </c>
      <c r="E3710" s="39">
        <v>44340</v>
      </c>
      <c r="F3710" s="40">
        <v>20</v>
      </c>
      <c r="G3710" s="30">
        <v>2</v>
      </c>
      <c r="H3710" s="29" t="s">
        <v>12</v>
      </c>
      <c r="I3710" s="29" t="s">
        <v>22</v>
      </c>
      <c r="J3710" s="30">
        <v>2.7061999999999999</v>
      </c>
      <c r="K3710" s="30">
        <v>8.2899999999999991</v>
      </c>
      <c r="L3710" s="30">
        <v>0</v>
      </c>
      <c r="M3710" s="30">
        <v>2.59</v>
      </c>
      <c r="N3710" s="84">
        <f>[1]!b_anal_modidura_cnbd(A3710,D3710-1,1)</f>
        <v>1.7218</v>
      </c>
      <c r="O3710" s="85">
        <f>[1]!b_anal_yield_cnbd(A3710,D3710-1,1)</f>
        <v>2.83</v>
      </c>
      <c r="P3710" s="86">
        <f>IF(U:U="国开1",0.09/N3710+J3710,IF(U:U="国开3",0.14/N3710+J3710,IF(U:U="国开5",0.24/N3710+J3710,IF(U:U="国开7",0.24/N3710+J3710,IF(U:U="国开10",0.33/N3710+J3710,IF(U:U="口行1",0.08/N3710+J3710,IF(U:U="口行2",0.08/N3710+J3710,IF(U:U="口行3",0.08/N3710+J3710,IF(U:U="口行5",0.13/N3710+J3710,IF(U:U="口行7",0.13/N3710+J3710,IF(U:U="口行10",0.18/N3710+J3710,IF(U:U="农发1",0.09/N3710+J3710,IF(U:U="农发2",0.09/N3710+J3710,IF(U:U="农发3",0.09/N3710+J3710,IF(U:U="农发5",0.14/N3710+J3710,IF(U:U="农发7",0.19/N3710+J3710,IF(U:U="农发10",0.19/N3710+J3710,IF(U:U="农发20",0.24/N3710+J3710,IF(U:U="国债1",0.05/N3710+J3710,IF(U:U="国债2",0.05/N3710+J3710,IF(U:U="国债3",0.05/N3710+J3710,IF(U:U="国开0",0,IF(U:U="农发0",0,IF(U:U="国债0",0,IF(U:U="口行0",0,0.1/N3710+J3710)))))))))))))))))))))))))</f>
        <v>2.7526630038331978</v>
      </c>
      <c r="Q3710" s="87">
        <v>2.82</v>
      </c>
      <c r="R3710" s="88">
        <f t="shared" si="324"/>
        <v>-7.733699616680223</v>
      </c>
      <c r="S3710" s="88">
        <f t="shared" si="325"/>
        <v>-6.7336996166801999</v>
      </c>
      <c r="U3710" s="1" t="str">
        <f>IF(I:I="国家开发银行","国开",IF(I:I="中国进出口银行","口行",IF(I:I="中国农业发展银行","农发","国债")))&amp;IF(G:G&lt;1,"0",G3710)</f>
        <v>口行2</v>
      </c>
    </row>
    <row r="3711" spans="1:21" ht="15.95" customHeight="1" x14ac:dyDescent="0.25">
      <c r="A3711" s="123" t="s">
        <v>7764</v>
      </c>
      <c r="B3711" s="35" t="s">
        <v>7764</v>
      </c>
      <c r="C3711" s="35" t="s">
        <v>7765</v>
      </c>
      <c r="D3711" s="39">
        <v>44337</v>
      </c>
      <c r="E3711" s="39">
        <v>44340</v>
      </c>
      <c r="F3711" s="40">
        <v>150</v>
      </c>
      <c r="G3711" s="30">
        <v>0.24929999999999999</v>
      </c>
      <c r="H3711" s="29" t="s">
        <v>30</v>
      </c>
      <c r="I3711" s="29" t="s">
        <v>31</v>
      </c>
      <c r="J3711" s="30">
        <v>1.7233000000000001</v>
      </c>
      <c r="K3711" s="30">
        <v>4.21</v>
      </c>
      <c r="L3711" s="30">
        <v>1.7645</v>
      </c>
      <c r="M3711" s="30">
        <v>5.43</v>
      </c>
      <c r="N3711" s="84">
        <v>0.24929999999999999</v>
      </c>
      <c r="O3711" s="85">
        <v>1.851</v>
      </c>
      <c r="P3711" s="86">
        <v>1.7645</v>
      </c>
      <c r="Q3711" s="87">
        <v>1.82</v>
      </c>
      <c r="R3711" s="88">
        <f t="shared" si="324"/>
        <v>-8.6500000000000021</v>
      </c>
      <c r="S3711" s="88">
        <f t="shared" si="325"/>
        <v>-5.5500000000000105</v>
      </c>
      <c r="U3711" s="1" t="str">
        <f>IF(I:I="国家开发银行","国开",IF(I:I="中国进出口银行","口行",IF(I:I="中国农业发展银行","农发","国债")))&amp;IF(G:G&lt;1,"0",G3711)</f>
        <v>国债0</v>
      </c>
    </row>
    <row r="3712" spans="1:21" ht="15.95" customHeight="1" x14ac:dyDescent="0.25">
      <c r="A3712" s="123" t="s">
        <v>7278</v>
      </c>
      <c r="B3712" s="35" t="s">
        <v>7766</v>
      </c>
      <c r="C3712" s="35" t="s">
        <v>7767</v>
      </c>
      <c r="D3712" s="39">
        <v>44340</v>
      </c>
      <c r="E3712" s="39">
        <v>44342</v>
      </c>
      <c r="F3712" s="40">
        <v>60</v>
      </c>
      <c r="G3712" s="30">
        <v>3</v>
      </c>
      <c r="H3712" s="29" t="s">
        <v>12</v>
      </c>
      <c r="I3712" s="29" t="s">
        <v>41</v>
      </c>
      <c r="J3712" s="30">
        <v>2.9354</v>
      </c>
      <c r="K3712" s="30">
        <v>4.5599999999999996</v>
      </c>
      <c r="L3712" s="30">
        <v>0</v>
      </c>
      <c r="M3712" s="30">
        <v>12.4</v>
      </c>
      <c r="N3712" s="84">
        <f>[1]!b_anal_modidura_cnbd(A3712,D3712-3,1)</f>
        <v>2.6135999999999999</v>
      </c>
      <c r="O3712" s="85">
        <f>[1]!b_anal_yield_cnbd(A3712,D3712-3,1)</f>
        <v>3</v>
      </c>
      <c r="P3712" s="86">
        <f>IF(U:U="国开1",0.09/N3712+J3712,IF(U:U="国开3",0.14/N3712+J3712,IF(U:U="国开5",0.24/N3712+J3712,IF(U:U="国开7",0.24/N3712+J3712,IF(U:U="国开10",0.33/N3712+J3712,IF(U:U="口行1",0.08/N3712+J3712,IF(U:U="口行2",0.08/N3712+J3712,IF(U:U="口行3",0.08/N3712+J3712,IF(U:U="口行5",0.13/N3712+J3712,IF(U:U="口行7",0.13/N3712+J3712,IF(U:U="口行10",0.18/N3712+J3712,IF(U:U="农发1",0.09/N3712+J3712,IF(U:U="农发2",0.09/N3712+J3712,IF(U:U="农发3",0.09/N3712+J3712,IF(U:U="农发5",0.14/N3712+J3712,IF(U:U="农发7",0.19/N3712+J3712,IF(U:U="农发10",0.19/N3712+J3712,IF(U:U="农发20",0.24/N3712+J3712,IF(U:U="国债1",0.05/N3712+J3712,IF(U:U="国债2",0.05/N3712+J3712,IF(U:U="国债3",0.05/N3712+J3712,IF(U:U="国开0",0,IF(U:U="农发0",0,IF(U:U="国债0",0,IF(U:U="口行0",0,0.1/N3712+J3712)))))))))))))))))))))))))</f>
        <v>2.9698352617079888</v>
      </c>
      <c r="Q3712" s="87">
        <v>3.0150000000000001</v>
      </c>
      <c r="R3712" s="88">
        <f t="shared" ref="R3712:R3713" si="326">(P3712-O3712)*100</f>
        <v>-3.0164738292011162</v>
      </c>
      <c r="S3712" s="88">
        <f t="shared" ref="S3712:S3713" si="327">(P3712-Q3712)*100</f>
        <v>-4.5164738292011286</v>
      </c>
      <c r="U3712" s="1" t="str">
        <f>IF(I:I="国家开发银行","国开",IF(I:I="中国进出口银行","口行",IF(I:I="中国农业发展银行","农发","国债")))&amp;IF(G:G&lt;1,"0",G3712)</f>
        <v>农发3</v>
      </c>
    </row>
    <row r="3713" spans="1:21" ht="15.95" customHeight="1" x14ac:dyDescent="0.25">
      <c r="A3713" s="123" t="s">
        <v>7425</v>
      </c>
      <c r="B3713" s="35" t="s">
        <v>7768</v>
      </c>
      <c r="C3713" s="35" t="s">
        <v>7769</v>
      </c>
      <c r="D3713" s="39">
        <v>44340</v>
      </c>
      <c r="E3713" s="39">
        <v>44342</v>
      </c>
      <c r="F3713" s="40">
        <v>60</v>
      </c>
      <c r="G3713" s="30">
        <v>5</v>
      </c>
      <c r="H3713" s="29" t="s">
        <v>12</v>
      </c>
      <c r="I3713" s="29" t="s">
        <v>41</v>
      </c>
      <c r="J3713" s="30">
        <v>3.1779000000000002</v>
      </c>
      <c r="K3713" s="30">
        <v>4.28</v>
      </c>
      <c r="L3713" s="30">
        <v>0</v>
      </c>
      <c r="M3713" s="30">
        <v>1.31</v>
      </c>
      <c r="N3713" s="84">
        <f>[1]!b_anal_modidura_cnbd(A3713,D3713-3,1)</f>
        <v>4.3867000000000003</v>
      </c>
      <c r="O3713" s="85">
        <f>[1]!b_anal_yield_cnbd(A3713,D3713-3,1)</f>
        <v>3.2277999999999998</v>
      </c>
      <c r="P3713" s="86">
        <f>IF(U:U="国开1",0.09/N3713+J3713,IF(U:U="国开3",0.14/N3713+J3713,IF(U:U="国开5",0.24/N3713+J3713,IF(U:U="国开7",0.24/N3713+J3713,IF(U:U="国开10",0.33/N3713+J3713,IF(U:U="口行1",0.08/N3713+J3713,IF(U:U="口行2",0.08/N3713+J3713,IF(U:U="口行3",0.08/N3713+J3713,IF(U:U="口行5",0.13/N3713+J3713,IF(U:U="口行7",0.13/N3713+J3713,IF(U:U="口行10",0.18/N3713+J3713,IF(U:U="农发1",0.09/N3713+J3713,IF(U:U="农发2",0.09/N3713+J3713,IF(U:U="农发3",0.09/N3713+J3713,IF(U:U="农发5",0.14/N3713+J3713,IF(U:U="农发7",0.19/N3713+J3713,IF(U:U="农发10",0.19/N3713+J3713,IF(U:U="农发20",0.24/N3713+J3713,IF(U:U="国债1",0.05/N3713+J3713,IF(U:U="国债2",0.05/N3713+J3713,IF(U:U="国债3",0.05/N3713+J3713,IF(U:U="国开0",0,IF(U:U="农发0",0,IF(U:U="国债0",0,IF(U:U="口行0",0,0.1/N3713+J3713)))))))))))))))))))))))))</f>
        <v>3.2098146511044749</v>
      </c>
      <c r="Q3713" s="87">
        <v>3.25</v>
      </c>
      <c r="R3713" s="88">
        <f t="shared" si="326"/>
        <v>-1.7985348895524833</v>
      </c>
      <c r="S3713" s="88">
        <f t="shared" si="327"/>
        <v>-4.0185348895525053</v>
      </c>
      <c r="U3713" s="1" t="str">
        <f>IF(I:I="国家开发银行","国开",IF(I:I="中国进出口银行","口行",IF(I:I="中国农业发展银行","农发","国债")))&amp;IF(G:G&lt;1,"0",G3713)</f>
        <v>农发5</v>
      </c>
    </row>
    <row r="3714" spans="1:21" ht="15.95" customHeight="1" x14ac:dyDescent="0.25">
      <c r="A3714" s="123" t="s">
        <v>7590</v>
      </c>
      <c r="B3714" s="35" t="s">
        <v>7770</v>
      </c>
      <c r="C3714" s="35" t="s">
        <v>7771</v>
      </c>
      <c r="D3714" s="39">
        <v>44341</v>
      </c>
      <c r="E3714" s="39">
        <v>44343</v>
      </c>
      <c r="F3714" s="40">
        <v>100</v>
      </c>
      <c r="G3714" s="30">
        <v>1</v>
      </c>
      <c r="H3714" s="29" t="s">
        <v>266</v>
      </c>
      <c r="I3714" s="29" t="s">
        <v>15</v>
      </c>
      <c r="J3714" s="30">
        <v>2.3464999999999998</v>
      </c>
      <c r="K3714" s="30">
        <v>3.77</v>
      </c>
      <c r="L3714" s="30">
        <v>0</v>
      </c>
      <c r="M3714" s="30">
        <v>3.78</v>
      </c>
      <c r="N3714" s="84">
        <f>[1]!b_anal_modidura_cnbd(A3714,D3714-1,1)</f>
        <v>0.8841</v>
      </c>
      <c r="O3714" s="85">
        <f>[1]!b_anal_yield_cnbd(A3714,D3714-1,1)</f>
        <v>2.5</v>
      </c>
      <c r="P3714" s="86">
        <f>IF(U:U="国开1",0.09/N3714+J3714,IF(U:U="国开3",0.14/N3714+J3714,IF(U:U="国开5",0.24/N3714+J3714,IF(U:U="国开7",0.24/N3714+J3714,IF(U:U="国开10",0.33/N3714+J3714,IF(U:U="口行1",0.08/N3714+J3714,IF(U:U="口行2",0.08/N3714+J3714,IF(U:U="口行3",0.08/N3714+J3714,IF(U:U="口行5",0.13/N3714+J3714,IF(U:U="口行7",0.13/N3714+J3714,IF(U:U="口行10",0.18/N3714+J3714,IF(U:U="农发1",0.09/N3714+J3714,IF(U:U="农发2",0.09/N3714+J3714,IF(U:U="农发3",0.09/N3714+J3714,IF(U:U="农发5",0.14/N3714+J3714,IF(U:U="农发7",0.19/N3714+J3714,IF(U:U="农发10",0.19/N3714+J3714,IF(U:U="农发20",0.24/N3714+J3714,IF(U:U="国债1",0.05/N3714+J3714,IF(U:U="国债2",0.05/N3714+J3714,IF(U:U="国债3",0.05/N3714+J3714,IF(U:U="国开0",0,IF(U:U="农发0",0,IF(U:U="国债0",0,IF(U:U="口行0",0,0.1/N3714+J3714)))))))))))))))))))))))))</f>
        <v>2.4482984390906006</v>
      </c>
      <c r="Q3714" s="87">
        <v>2.5099999999999998</v>
      </c>
      <c r="R3714" s="88">
        <f t="shared" ref="R3714:R3720" si="328">(P3714-O3714)*100</f>
        <v>-5.1701560909399369</v>
      </c>
      <c r="S3714" s="88">
        <f t="shared" ref="S3714:S3720" si="329">(P3714-Q3714)*100</f>
        <v>-6.1701560909399156</v>
      </c>
      <c r="U3714" s="1" t="str">
        <f>IF(I:I="国家开发银行","国开",IF(I:I="中国进出口银行","口行",IF(I:I="中国农业发展银行","农发","国债")))&amp;IF(G:G&lt;1,"0",G3714)</f>
        <v>国开1</v>
      </c>
    </row>
    <row r="3715" spans="1:21" ht="15.95" customHeight="1" x14ac:dyDescent="0.25">
      <c r="A3715" s="123" t="s">
        <v>6971</v>
      </c>
      <c r="B3715" s="35" t="s">
        <v>7772</v>
      </c>
      <c r="C3715" s="35" t="s">
        <v>7773</v>
      </c>
      <c r="D3715" s="39">
        <v>44341</v>
      </c>
      <c r="E3715" s="39">
        <v>44343</v>
      </c>
      <c r="F3715" s="40">
        <v>70</v>
      </c>
      <c r="G3715" s="30">
        <v>3</v>
      </c>
      <c r="H3715" s="29" t="s">
        <v>12</v>
      </c>
      <c r="I3715" s="29" t="s">
        <v>15</v>
      </c>
      <c r="J3715" s="30">
        <v>2.9136000000000002</v>
      </c>
      <c r="K3715" s="30">
        <v>4.09</v>
      </c>
      <c r="L3715" s="30">
        <v>0</v>
      </c>
      <c r="M3715" s="30">
        <v>3</v>
      </c>
      <c r="N3715" s="84">
        <f>[1]!b_anal_modidura_cnbd(A3715,D3715-1,1)</f>
        <v>2.4679000000000002</v>
      </c>
      <c r="O3715" s="85">
        <f>[1]!b_anal_yield_cnbd(A3715,D3715-1,1)</f>
        <v>2.9775</v>
      </c>
      <c r="P3715" s="86">
        <f>IF(U:U="国开1",0.09/N3715+J3715,IF(U:U="国开3",0.16/N3715+J3715,IF(U:U="国开5",0.24/N3715+J3715,IF(U:U="国开7",0.24/N3715+J3715,IF(U:U="国开10",0.33/N3715+J3715,IF(U:U="口行1",0.08/N3715+J3715,IF(U:U="口行2",0.08/N3715+J3715,IF(U:U="口行3",0.08/N3715+J3715,IF(U:U="口行5",0.13/N3715+J3715,IF(U:U="口行7",0.13/N3715+J3715,IF(U:U="口行10",0.18/N3715+J3715,IF(U:U="农发1",0.09/N3715+J3715,IF(U:U="农发2",0.09/N3715+J3715,IF(U:U="农发3",0.09/N3715+J3715,IF(U:U="农发5",0.14/N3715+J3715,IF(U:U="农发7",0.19/N3715+J3715,IF(U:U="农发10",0.19/N3715+J3715,IF(U:U="农发20",0.24/N3715+J3715,IF(U:U="国债1",0.05/N3715+J3715,IF(U:U="国债2",0.05/N3715+J3715,IF(U:U="国债3",0.05/N3715+J3715,IF(U:U="国开0",0,IF(U:U="农发0",0,IF(U:U="国债0",0,IF(U:U="口行0",0,0.1/N3715+J3715)))))))))))))))))))))))))</f>
        <v>2.9784324486405449</v>
      </c>
      <c r="Q3715" s="87">
        <v>2.9950000000000001</v>
      </c>
      <c r="R3715" s="88">
        <f t="shared" si="328"/>
        <v>9.3244864054486953E-2</v>
      </c>
      <c r="S3715" s="88">
        <f t="shared" si="329"/>
        <v>-1.6567551359455202</v>
      </c>
      <c r="U3715" s="1" t="str">
        <f>IF(I:I="国家开发银行","国开",IF(I:I="中国进出口银行","口行",IF(I:I="中国农业发展银行","农发","国债")))&amp;IF(G:G&lt;1,"0",G3715)</f>
        <v>国开3</v>
      </c>
    </row>
    <row r="3716" spans="1:21" ht="15.95" customHeight="1" x14ac:dyDescent="0.25">
      <c r="A3716" s="123" t="s">
        <v>7270</v>
      </c>
      <c r="B3716" s="35" t="s">
        <v>7774</v>
      </c>
      <c r="C3716" s="35" t="s">
        <v>7775</v>
      </c>
      <c r="D3716" s="39">
        <v>44341</v>
      </c>
      <c r="E3716" s="39">
        <v>44343</v>
      </c>
      <c r="F3716" s="40">
        <v>120</v>
      </c>
      <c r="G3716" s="30">
        <v>5</v>
      </c>
      <c r="H3716" s="29" t="s">
        <v>12</v>
      </c>
      <c r="I3716" s="29" t="s">
        <v>15</v>
      </c>
      <c r="J3716" s="30">
        <v>3.1532</v>
      </c>
      <c r="K3716" s="30">
        <v>4.1500000000000004</v>
      </c>
      <c r="L3716" s="30">
        <v>0</v>
      </c>
      <c r="M3716" s="30">
        <v>2.2400000000000002</v>
      </c>
      <c r="N3716" s="84">
        <f>[1]!b_anal_modidura_cnbd(A3716,D3716-1,1)</f>
        <v>4.3280000000000003</v>
      </c>
      <c r="O3716" s="85">
        <f>[1]!b_anal_yield_cnbd(A3716,D3716-1,1)</f>
        <v>3.2050000000000001</v>
      </c>
      <c r="P3716" s="86">
        <f>IF(U:U="国开1",0.09/N3716+J3716,IF(U:U="国开3",0.16/N3716+J3716,IF(U:U="国开5",0.25/N3716+J3716,IF(U:U="国开7",0.24/N3716+J3716,IF(U:U="国开10",0.33/N3716+J3716,IF(U:U="口行1",0.08/N3716+J3716,IF(U:U="口行2",0.08/N3716+J3716,IF(U:U="口行3",0.08/N3716+J3716,IF(U:U="口行5",0.13/N3716+J3716,IF(U:U="口行7",0.13/N3716+J3716,IF(U:U="口行10",0.18/N3716+J3716,IF(U:U="农发1",0.09/N3716+J3716,IF(U:U="农发2",0.09/N3716+J3716,IF(U:U="农发3",0.09/N3716+J3716,IF(U:U="农发5",0.14/N3716+J3716,IF(U:U="农发7",0.19/N3716+J3716,IF(U:U="农发10",0.19/N3716+J3716,IF(U:U="农发20",0.24/N3716+J3716,IF(U:U="国债1",0.05/N3716+J3716,IF(U:U="国债2",0.05/N3716+J3716,IF(U:U="国债3",0.05/N3716+J3716,IF(U:U="国开0",0,IF(U:U="农发0",0,IF(U:U="国债0",0,IF(U:U="口行0",0,0.1/N3716+J3716)))))))))))))))))))))))))</f>
        <v>3.2109634011090571</v>
      </c>
      <c r="Q3716" s="87">
        <v>3.2275</v>
      </c>
      <c r="R3716" s="88">
        <f t="shared" si="328"/>
        <v>0.59634011090570205</v>
      </c>
      <c r="S3716" s="88">
        <f t="shared" si="329"/>
        <v>-1.6536598890942944</v>
      </c>
      <c r="U3716" s="1" t="str">
        <f>IF(I:I="国家开发银行","国开",IF(I:I="中国进出口银行","口行",IF(I:I="中国农业发展银行","农发","国债")))&amp;IF(G:G&lt;1,"0",G3716)</f>
        <v>国开5</v>
      </c>
    </row>
    <row r="3717" spans="1:21" ht="15.95" customHeight="1" x14ac:dyDescent="0.25">
      <c r="A3717" s="123" t="s">
        <v>7668</v>
      </c>
      <c r="B3717" s="35" t="s">
        <v>7776</v>
      </c>
      <c r="C3717" s="35" t="s">
        <v>7777</v>
      </c>
      <c r="D3717" s="39">
        <v>44341</v>
      </c>
      <c r="E3717" s="39">
        <v>44342</v>
      </c>
      <c r="F3717" s="40">
        <v>50</v>
      </c>
      <c r="G3717" s="30">
        <v>1</v>
      </c>
      <c r="H3717" s="29" t="s">
        <v>266</v>
      </c>
      <c r="I3717" s="29" t="s">
        <v>41</v>
      </c>
      <c r="J3717" s="30">
        <v>2.4569999999999999</v>
      </c>
      <c r="K3717" s="30">
        <v>7.06</v>
      </c>
      <c r="L3717" s="30">
        <v>0</v>
      </c>
      <c r="M3717" s="30">
        <v>1.25</v>
      </c>
      <c r="N3717" s="84">
        <f>[1]!b_anal_modidura_cnbd(A3717,D3717-1,1)</f>
        <v>0.91020000000000001</v>
      </c>
      <c r="O3717" s="85">
        <f>[1]!b_anal_yield_cnbd(A3717,D3717-1,1)</f>
        <v>2.5101</v>
      </c>
      <c r="P3717" s="86">
        <f>IF(U:U="国开1",0.09/N3717+J3717,IF(U:U="国开3",0.16/N3717+J3717,IF(U:U="国开5",0.25/N3717+J3717,IF(U:U="国开7",0.24/N3717+J3717,IF(U:U="国开10",0.33/N3717+J3717,IF(U:U="口行1",0.08/N3717+J3717,IF(U:U="口行2",0.08/N3717+J3717,IF(U:U="口行3",0.08/N3717+J3717,IF(U:U="口行5",0.13/N3717+J3717,IF(U:U="口行7",0.13/N3717+J3717,IF(U:U="口行10",0.18/N3717+J3717,IF(U:U="农发1",0.09/N3717+J3717,IF(U:U="农发2",0.09/N3717+J3717,IF(U:U="农发3",0.09/N3717+J3717,IF(U:U="农发5",0.14/N3717+J3717,IF(U:U="农发7",0.19/N3717+J3717,IF(U:U="农发10",0.19/N3717+J3717,IF(U:U="农发20",0.24/N3717+J3717,IF(U:U="国债1",0.05/N3717+J3717,IF(U:U="国债2",0.05/N3717+J3717,IF(U:U="国债3",0.05/N3717+J3717,IF(U:U="国开0",0,IF(U:U="农发0",0,IF(U:U="国债0",0,IF(U:U="口行0",0,0.1/N3717+J3717)))))))))))))))))))))))))</f>
        <v>2.5558793671720501</v>
      </c>
      <c r="Q3717" s="87">
        <v>2.5099999999999998</v>
      </c>
      <c r="R3717" s="88">
        <f t="shared" si="328"/>
        <v>4.5779367172050112</v>
      </c>
      <c r="S3717" s="88">
        <f t="shared" si="329"/>
        <v>4.5879367172050323</v>
      </c>
      <c r="U3717" s="1" t="str">
        <f>IF(I:I="国家开发银行","国开",IF(I:I="中国进出口银行","口行",IF(I:I="中国农业发展银行","农发","国债")))&amp;IF(G:G&lt;1,"0",G3717)</f>
        <v>农发1</v>
      </c>
    </row>
    <row r="3718" spans="1:21" ht="15.95" customHeight="1" x14ac:dyDescent="0.25">
      <c r="A3718" s="123" t="s">
        <v>7290</v>
      </c>
      <c r="B3718" s="35" t="s">
        <v>7778</v>
      </c>
      <c r="C3718" s="35" t="s">
        <v>7779</v>
      </c>
      <c r="D3718" s="39">
        <v>44341</v>
      </c>
      <c r="E3718" s="39">
        <v>44343</v>
      </c>
      <c r="F3718" s="40">
        <v>50</v>
      </c>
      <c r="G3718" s="30">
        <v>2</v>
      </c>
      <c r="H3718" s="29" t="s">
        <v>12</v>
      </c>
      <c r="I3718" s="29" t="s">
        <v>41</v>
      </c>
      <c r="J3718" s="30">
        <v>2.7570000000000001</v>
      </c>
      <c r="K3718" s="30">
        <v>4.66</v>
      </c>
      <c r="L3718" s="30">
        <v>0</v>
      </c>
      <c r="M3718" s="30">
        <v>2.39</v>
      </c>
      <c r="N3718" s="84">
        <f>[1]!b_anal_modidura_cnbd(A3718,D3718-1,1)</f>
        <v>1.7002999999999999</v>
      </c>
      <c r="O3718" s="85">
        <f>[1]!b_anal_yield_cnbd(A3718,D3718-1,1)</f>
        <v>2.84</v>
      </c>
      <c r="P3718" s="86">
        <f>IF(U:U="国开1",0.09/N3718+J3718,IF(U:U="国开3",0.16/N3718+J3718,IF(U:U="国开5",0.25/N3718+J3718,IF(U:U="国开7",0.24/N3718+J3718,IF(U:U="国开10",0.33/N3718+J3718,IF(U:U="口行1",0.08/N3718+J3718,IF(U:U="口行2",0.08/N3718+J3718,IF(U:U="口行3",0.08/N3718+J3718,IF(U:U="口行5",0.13/N3718+J3718,IF(U:U="口行7",0.13/N3718+J3718,IF(U:U="口行10",0.18/N3718+J3718,IF(U:U="农发1",0.09/N3718+J3718,IF(U:U="农发2",0.09/N3718+J3718,IF(U:U="农发3",0.09/N3718+J3718,IF(U:U="农发5",0.14/N3718+J3718,IF(U:U="农发7",0.19/N3718+J3718,IF(U:U="农发10",0.19/N3718+J3718,IF(U:U="农发20",0.24/N3718+J3718,IF(U:U="国债1",0.05/N3718+J3718,IF(U:U="国债2",0.05/N3718+J3718,IF(U:U="国债3",0.05/N3718+J3718,IF(U:U="国开0",0,IF(U:U="农发0",0,IF(U:U="国债0",0,IF(U:U="口行0",0,0.1/N3718+J3718)))))))))))))))))))))))))</f>
        <v>2.8099318355584311</v>
      </c>
      <c r="Q3718" s="87">
        <v>2.855</v>
      </c>
      <c r="R3718" s="88">
        <f t="shared" si="328"/>
        <v>-3.006816444156879</v>
      </c>
      <c r="S3718" s="88">
        <f t="shared" si="329"/>
        <v>-4.5068164441568914</v>
      </c>
      <c r="U3718" s="1" t="str">
        <f>IF(I:I="国家开发银行","国开",IF(I:I="中国进出口银行","口行",IF(I:I="中国农业发展银行","农发","国债")))&amp;IF(G:G&lt;1,"0",G3718)</f>
        <v>农发2</v>
      </c>
    </row>
    <row r="3719" spans="1:21" ht="15.95" customHeight="1" x14ac:dyDescent="0.25">
      <c r="A3719" s="123" t="s">
        <v>7167</v>
      </c>
      <c r="B3719" s="35" t="s">
        <v>7780</v>
      </c>
      <c r="C3719" s="35" t="s">
        <v>7781</v>
      </c>
      <c r="D3719" s="39">
        <v>44341</v>
      </c>
      <c r="E3719" s="39">
        <v>44343</v>
      </c>
      <c r="F3719" s="40">
        <v>50</v>
      </c>
      <c r="G3719" s="30">
        <v>7</v>
      </c>
      <c r="H3719" s="29" t="s">
        <v>12</v>
      </c>
      <c r="I3719" s="29" t="s">
        <v>41</v>
      </c>
      <c r="J3719" s="30">
        <v>3.3473000000000002</v>
      </c>
      <c r="K3719" s="30">
        <v>3.52</v>
      </c>
      <c r="L3719" s="30">
        <v>0</v>
      </c>
      <c r="M3719" s="30">
        <v>5.31</v>
      </c>
      <c r="N3719" s="84">
        <f>[1]!b_anal_modidura_cnbd(A3719,D3719-1,1)</f>
        <v>5.8377999999999997</v>
      </c>
      <c r="O3719" s="85">
        <f>[1]!b_anal_yield_cnbd(A3719,D3719-1,1)</f>
        <v>3.3887</v>
      </c>
      <c r="P3719" s="86">
        <f>IF(U:U="国开1",0.09/N3719+J3719,IF(U:U="国开3",0.16/N3719+J3719,IF(U:U="国开5",0.25/N3719+J3719,IF(U:U="国开7",0.24/N3719+J3719,IF(U:U="国开10",0.33/N3719+J3719,IF(U:U="口行1",0.08/N3719+J3719,IF(U:U="口行2",0.08/N3719+J3719,IF(U:U="口行3",0.08/N3719+J3719,IF(U:U="口行5",0.13/N3719+J3719,IF(U:U="口行7",0.13/N3719+J3719,IF(U:U="口行10",0.18/N3719+J3719,IF(U:U="农发1",0.09/N3719+J3719,IF(U:U="农发2",0.09/N3719+J3719,IF(U:U="农发3",0.09/N3719+J3719,IF(U:U="农发5",0.14/N3719+J3719,IF(U:U="农发7",0.19/N3719+J3719,IF(U:U="农发10",0.19/N3719+J3719,IF(U:U="农发20",0.24/N3719+J3719,IF(U:U="国债1",0.05/N3719+J3719,IF(U:U="国债2",0.05/N3719+J3719,IF(U:U="国债3",0.05/N3719+J3719,IF(U:U="国开0",0,IF(U:U="农发0",0,IF(U:U="国债0",0,IF(U:U="口行0",0,0.1/N3719+J3719)))))))))))))))))))))))))</f>
        <v>3.3798465072458805</v>
      </c>
      <c r="Q3719" s="87">
        <v>3.38</v>
      </c>
      <c r="R3719" s="88">
        <f t="shared" si="328"/>
        <v>-0.88534927541195074</v>
      </c>
      <c r="S3719" s="88">
        <f t="shared" si="329"/>
        <v>-1.5349275411935537E-2</v>
      </c>
      <c r="U3719" s="1" t="str">
        <f>IF(I:I="国家开发银行","国开",IF(I:I="中国进出口银行","口行",IF(I:I="中国农业发展银行","农发","国债")))&amp;IF(G:G&lt;1,"0",G3719)</f>
        <v>农发7</v>
      </c>
    </row>
    <row r="3720" spans="1:21" ht="15.95" customHeight="1" x14ac:dyDescent="0.25">
      <c r="A3720" s="123" t="s">
        <v>7620</v>
      </c>
      <c r="B3720" s="35" t="s">
        <v>7782</v>
      </c>
      <c r="C3720" s="35" t="s">
        <v>7783</v>
      </c>
      <c r="D3720" s="39">
        <v>44342</v>
      </c>
      <c r="E3720" s="39">
        <v>44343</v>
      </c>
      <c r="F3720" s="40">
        <v>400</v>
      </c>
      <c r="G3720" s="30">
        <v>1</v>
      </c>
      <c r="H3720" s="29" t="s">
        <v>266</v>
      </c>
      <c r="I3720" s="29" t="s">
        <v>31</v>
      </c>
      <c r="J3720" s="30">
        <v>2.2509999999999999</v>
      </c>
      <c r="K3720" s="30">
        <v>2.97</v>
      </c>
      <c r="L3720" s="30">
        <v>2.2829000000000002</v>
      </c>
      <c r="M3720" s="30">
        <v>5.23</v>
      </c>
      <c r="N3720" s="84">
        <f>[1]!b_anal_modidura_cnbd(A3720,D3720-1,1)</f>
        <v>0.89090000000000003</v>
      </c>
      <c r="O3720" s="85">
        <f>[1]!b_anal_yield_cnbd(A3720,D3720-1,1)</f>
        <v>2.2999999999999998</v>
      </c>
      <c r="P3720" s="86">
        <v>2.2829000000000002</v>
      </c>
      <c r="Q3720" s="87">
        <v>2.2850000000000001</v>
      </c>
      <c r="R3720" s="88">
        <f t="shared" si="328"/>
        <v>-1.7099999999999671</v>
      </c>
      <c r="S3720" s="88">
        <f t="shared" si="329"/>
        <v>-0.20999999999999908</v>
      </c>
      <c r="U3720" s="1" t="str">
        <f>IF(I:I="国家开发银行","国开",IF(I:I="中国进出口银行","口行",IF(I:I="中国农业发展银行","农发","国债")))&amp;IF(G:G&lt;1,"0",G3720)</f>
        <v>国债1</v>
      </c>
    </row>
    <row r="3721" spans="1:21" ht="15.95" customHeight="1" x14ac:dyDescent="0.25">
      <c r="A3721" s="123" t="s">
        <v>7784</v>
      </c>
      <c r="B3721" s="35" t="s">
        <v>7784</v>
      </c>
      <c r="C3721" s="35" t="s">
        <v>7785</v>
      </c>
      <c r="D3721" s="39">
        <v>44342</v>
      </c>
      <c r="E3721" s="39">
        <v>44343</v>
      </c>
      <c r="F3721" s="40">
        <v>400</v>
      </c>
      <c r="G3721" s="30">
        <v>10</v>
      </c>
      <c r="H3721" s="29" t="s">
        <v>12</v>
      </c>
      <c r="I3721" s="29" t="s">
        <v>31</v>
      </c>
      <c r="J3721" s="30">
        <v>3.0226999999999999</v>
      </c>
      <c r="K3721" s="30">
        <v>5.8</v>
      </c>
      <c r="L3721" s="30">
        <v>3.05</v>
      </c>
      <c r="M3721" s="30">
        <v>14.73</v>
      </c>
      <c r="N3721" s="84">
        <v>8.1172000000000004</v>
      </c>
      <c r="O3721" s="85">
        <v>3.0701000000000001</v>
      </c>
      <c r="P3721" s="86">
        <v>3.0598999999999998</v>
      </c>
      <c r="Q3721" s="87">
        <v>3.06</v>
      </c>
      <c r="R3721" s="88">
        <f t="shared" ref="R3721:R3723" si="330">(P3721-O3721)*100</f>
        <v>-1.0200000000000209</v>
      </c>
      <c r="S3721" s="88">
        <f t="shared" ref="S3721:S3723" si="331">(P3721-Q3721)*100</f>
        <v>-1.0000000000021103E-2</v>
      </c>
      <c r="U3721" s="1" t="str">
        <f>IF(I:I="国家开发银行","国开",IF(I:I="中国进出口银行","口行",IF(I:I="中国农业发展银行","农发","国债")))&amp;IF(G:G&lt;1,"0",G3721)</f>
        <v>国债10</v>
      </c>
    </row>
    <row r="3722" spans="1:21" ht="15.95" customHeight="1" x14ac:dyDescent="0.25">
      <c r="A3722" s="123" t="s">
        <v>7742</v>
      </c>
      <c r="B3722" s="35" t="s">
        <v>7786</v>
      </c>
      <c r="C3722" s="35" t="s">
        <v>7787</v>
      </c>
      <c r="D3722" s="39">
        <v>44342</v>
      </c>
      <c r="E3722" s="39">
        <v>44344</v>
      </c>
      <c r="F3722" s="40">
        <v>50</v>
      </c>
      <c r="G3722" s="30">
        <v>1</v>
      </c>
      <c r="H3722" s="29" t="s">
        <v>266</v>
      </c>
      <c r="I3722" s="29" t="s">
        <v>41</v>
      </c>
      <c r="J3722" s="30">
        <v>2.3153999999999999</v>
      </c>
      <c r="K3722" s="30">
        <v>7.91</v>
      </c>
      <c r="L3722" s="30">
        <v>0</v>
      </c>
      <c r="M3722" s="30">
        <v>5.91</v>
      </c>
      <c r="N3722" s="84">
        <f>[1]!b_anal_modidura_cnbd(A3722,D3722-1,1)</f>
        <v>0.97270000000000001</v>
      </c>
      <c r="O3722" s="85">
        <f>[1]!b_anal_yield_cnbd(A3722,D3722-1,1)</f>
        <v>2.5363000000000002</v>
      </c>
      <c r="P3722" s="86">
        <f>IF(U:U="国开1",0.09/N3722+J3722,IF(U:U="国开3",0.16/N3722+J3722,IF(U:U="国开5",0.25/N3722+J3722,IF(U:U="国开7",0.24/N3722+J3722,IF(U:U="国开10",0.33/N3722+J3722,IF(U:U="口行1",0.08/N3722+J3722,IF(U:U="口行2",0.08/N3722+J3722,IF(U:U="口行3",0.08/N3722+J3722,IF(U:U="口行5",0.13/N3722+J3722,IF(U:U="口行7",0.13/N3722+J3722,IF(U:U="口行10",0.18/N3722+J3722,IF(U:U="农发1",0.09/N3722+J3722,IF(U:U="农发2",0.09/N3722+J3722,IF(U:U="农发3",0.09/N3722+J3722,IF(U:U="农发5",0.14/N3722+J3722,IF(U:U="农发7",0.19/N3722+J3722,IF(U:U="农发10",0.19/N3722+J3722,IF(U:U="农发20",0.24/N3722+J3722,IF(U:U="国债1",0.05/N3722+J3722,IF(U:U="国债2",0.05/N3722+J3722,IF(U:U="国债3",0.05/N3722+J3722,IF(U:U="国开0",0,IF(U:U="农发0",0,IF(U:U="国债0",0,IF(U:U="口行0",0,0.1/N3722+J3722)))))))))))))))))))))))))</f>
        <v>2.4079259586717385</v>
      </c>
      <c r="Q3722" s="87">
        <v>2.5</v>
      </c>
      <c r="R3722" s="88">
        <f t="shared" si="330"/>
        <v>-12.837404132826169</v>
      </c>
      <c r="S3722" s="88">
        <f t="shared" si="331"/>
        <v>-9.2074041328261469</v>
      </c>
      <c r="U3722" s="1" t="str">
        <f>IF(I:I="国家开发银行","国开",IF(I:I="中国进出口银行","口行",IF(I:I="中国农业发展银行","农发","国债")))&amp;IF(G:G&lt;1,"0",G3722)</f>
        <v>农发1</v>
      </c>
    </row>
    <row r="3723" spans="1:21" ht="15.95" customHeight="1" x14ac:dyDescent="0.25">
      <c r="A3723" s="123" t="s">
        <v>7744</v>
      </c>
      <c r="B3723" s="35" t="s">
        <v>7788</v>
      </c>
      <c r="C3723" s="35" t="s">
        <v>7789</v>
      </c>
      <c r="D3723" s="39">
        <v>44342</v>
      </c>
      <c r="E3723" s="39">
        <v>44344</v>
      </c>
      <c r="F3723" s="40">
        <v>100</v>
      </c>
      <c r="G3723" s="30">
        <v>10</v>
      </c>
      <c r="H3723" s="29" t="s">
        <v>12</v>
      </c>
      <c r="I3723" s="29" t="s">
        <v>41</v>
      </c>
      <c r="J3723" s="30">
        <v>3.4668999999999999</v>
      </c>
      <c r="K3723" s="30">
        <v>4.01</v>
      </c>
      <c r="L3723" s="30">
        <v>0</v>
      </c>
      <c r="M3723" s="30">
        <v>2.83</v>
      </c>
      <c r="N3723" s="84">
        <f>[1]!b_anal_modidura_cnbd(A3723,D3723-1,1)</f>
        <v>8.3058999999999994</v>
      </c>
      <c r="O3723" s="85">
        <f>[1]!b_anal_yield_cnbd(A3723,D3723-1,1)</f>
        <v>3.5175000000000001</v>
      </c>
      <c r="P3723" s="86">
        <f>IF(U:U="国开1",0.09/N3723+J3723,IF(U:U="国开3",0.16/N3723+J3723,IF(U:U="国开5",0.25/N3723+J3723,IF(U:U="国开7",0.24/N3723+J3723,IF(U:U="国开10",0.33/N3723+J3723,IF(U:U="口行1",0.08/N3723+J3723,IF(U:U="口行2",0.08/N3723+J3723,IF(U:U="口行3",0.08/N3723+J3723,IF(U:U="口行5",0.13/N3723+J3723,IF(U:U="口行7",0.13/N3723+J3723,IF(U:U="口行10",0.18/N3723+J3723,IF(U:U="农发1",0.09/N3723+J3723,IF(U:U="农发2",0.09/N3723+J3723,IF(U:U="农发3",0.09/N3723+J3723,IF(U:U="农发5",0.14/N3723+J3723,IF(U:U="农发7",0.19/N3723+J3723,IF(U:U="农发10",0.19/N3723+J3723,IF(U:U="农发20",0.24/N3723+J3723,IF(U:U="国债1",0.05/N3723+J3723,IF(U:U="国债2",0.05/N3723+J3723,IF(U:U="国债3",0.05/N3723+J3723,IF(U:U="国开0",0,IF(U:U="农发0",0,IF(U:U="国债0",0,IF(U:U="口行0",0,0.1/N3723+J3723)))))))))))))))))))))))))</f>
        <v>3.4897753055057246</v>
      </c>
      <c r="Q3723" s="87">
        <v>3.51</v>
      </c>
      <c r="R3723" s="88">
        <f t="shared" si="330"/>
        <v>-2.7724694494275504</v>
      </c>
      <c r="S3723" s="88">
        <f t="shared" si="331"/>
        <v>-2.0224694494275219</v>
      </c>
      <c r="U3723" s="1" t="str">
        <f>IF(I:I="国家开发银行","国开",IF(I:I="中国进出口银行","口行",IF(I:I="中国农业发展银行","农发","国债")))&amp;IF(G:G&lt;1,"0",G3723)</f>
        <v>农发10</v>
      </c>
    </row>
    <row r="3724" spans="1:21" ht="15.95" customHeight="1" x14ac:dyDescent="0.25">
      <c r="A3724" s="123" t="s">
        <v>7790</v>
      </c>
      <c r="B3724" s="35" t="s">
        <v>7790</v>
      </c>
      <c r="C3724" s="35" t="s">
        <v>7791</v>
      </c>
      <c r="D3724" s="39">
        <v>44343</v>
      </c>
      <c r="E3724" s="39">
        <v>44347</v>
      </c>
      <c r="F3724" s="40">
        <v>50</v>
      </c>
      <c r="G3724" s="30">
        <v>0.25</v>
      </c>
      <c r="H3724" s="29" t="s">
        <v>860</v>
      </c>
      <c r="I3724" s="29" t="s">
        <v>22</v>
      </c>
      <c r="J3724" s="30">
        <v>1.6293</v>
      </c>
      <c r="K3724" s="30">
        <v>4.9000000000000004</v>
      </c>
      <c r="L3724" s="30">
        <v>0</v>
      </c>
      <c r="M3724" s="30">
        <v>3.68</v>
      </c>
      <c r="N3724" s="84">
        <v>0.24660000000000001</v>
      </c>
      <c r="O3724" s="85">
        <v>1.9360999999999999</v>
      </c>
      <c r="P3724" s="86">
        <v>1.6293</v>
      </c>
      <c r="Q3724" s="87">
        <v>1.93</v>
      </c>
      <c r="R3724" s="88">
        <f t="shared" ref="R3724:R3730" si="332">(P3724-O3724)*100</f>
        <v>-30.679999999999996</v>
      </c>
      <c r="S3724" s="88">
        <f t="shared" ref="S3724:S3730" si="333">(P3724-Q3724)*100</f>
        <v>-30.069999999999997</v>
      </c>
      <c r="U3724" s="1" t="str">
        <f>IF(I:I="国家开发银行","国开",IF(I:I="中国进出口银行","口行",IF(I:I="中国农业发展银行","农发","国债")))&amp;IF(G:G&lt;1,"0",G3724)</f>
        <v>口行0</v>
      </c>
    </row>
    <row r="3725" spans="1:21" ht="15.95" customHeight="1" x14ac:dyDescent="0.25">
      <c r="A3725" s="123" t="s">
        <v>7491</v>
      </c>
      <c r="B3725" s="35" t="s">
        <v>7792</v>
      </c>
      <c r="C3725" s="35" t="s">
        <v>7793</v>
      </c>
      <c r="D3725" s="39">
        <v>44343</v>
      </c>
      <c r="E3725" s="39">
        <v>44344</v>
      </c>
      <c r="F3725" s="40">
        <v>30</v>
      </c>
      <c r="G3725" s="30">
        <v>3</v>
      </c>
      <c r="H3725" s="29" t="s">
        <v>12</v>
      </c>
      <c r="I3725" s="29" t="s">
        <v>22</v>
      </c>
      <c r="J3725" s="30">
        <v>2.9195000000000002</v>
      </c>
      <c r="K3725" s="30">
        <v>6.57</v>
      </c>
      <c r="L3725" s="30">
        <v>0</v>
      </c>
      <c r="M3725" s="30">
        <v>1.23</v>
      </c>
      <c r="N3725" s="84">
        <f>[1]!b_anal_modidura_cnbd(A3725,D3725-1,1)</f>
        <v>2.6814</v>
      </c>
      <c r="O3725" s="85">
        <f>[1]!b_anal_yield_cnbd(A3725,D3725-1,1)</f>
        <v>3</v>
      </c>
      <c r="P3725" s="86">
        <f>IF(U:U="国开1",0.09/N3725+J3725,IF(U:U="国开3",0.16/N3725+J3725,IF(U:U="国开5",0.25/N3725+J3725,IF(U:U="国开7",0.24/N3725+J3725,IF(U:U="国开10",0.33/N3725+J3725,IF(U:U="口行1",0.08/N3725+J3725,IF(U:U="口行2",0.08/N3725+J3725,IF(U:U="口行3",0.08/N3725+J3725,IF(U:U="口行5",0.13/N3725+J3725,IF(U:U="口行7",0.13/N3725+J3725,IF(U:U="口行10",0.18/N3725+J3725,IF(U:U="农发1",0.09/N3725+J3725,IF(U:U="农发2",0.09/N3725+J3725,IF(U:U="农发3",0.09/N3725+J3725,IF(U:U="农发5",0.14/N3725+J3725,IF(U:U="农发7",0.19/N3725+J3725,IF(U:U="农发10",0.19/N3725+J3725,IF(U:U="农发20",0.24/N3725+J3725,IF(U:U="国债1",0.05/N3725+J3725,IF(U:U="国债2",0.05/N3725+J3725,IF(U:U="国债3",0.05/N3725+J3725,IF(U:U="国开0",0,IF(U:U="农发0",0,IF(U:U="国债0",0,IF(U:U="口行0",0,0.1/N3725+J3725)))))))))))))))))))))))))</f>
        <v>2.9567939509211607</v>
      </c>
      <c r="Q3725" s="87">
        <v>3.0125000000000002</v>
      </c>
      <c r="R3725" s="88">
        <f t="shared" si="332"/>
        <v>-4.3206049078839293</v>
      </c>
      <c r="S3725" s="88">
        <f t="shared" si="333"/>
        <v>-5.570604907883947</v>
      </c>
    </row>
    <row r="3726" spans="1:21" ht="15.95" customHeight="1" x14ac:dyDescent="0.25">
      <c r="A3726" s="123" t="s">
        <v>7696</v>
      </c>
      <c r="B3726" s="35" t="s">
        <v>7794</v>
      </c>
      <c r="C3726" s="35" t="s">
        <v>7795</v>
      </c>
      <c r="D3726" s="39">
        <v>44343</v>
      </c>
      <c r="E3726" s="39">
        <v>44344</v>
      </c>
      <c r="F3726" s="40">
        <v>60</v>
      </c>
      <c r="G3726" s="30">
        <v>5</v>
      </c>
      <c r="H3726" s="29" t="s">
        <v>12</v>
      </c>
      <c r="I3726" s="29" t="s">
        <v>22</v>
      </c>
      <c r="J3726" s="30">
        <v>3.1938</v>
      </c>
      <c r="K3726" s="30">
        <v>4.03</v>
      </c>
      <c r="L3726" s="30">
        <v>0</v>
      </c>
      <c r="M3726" s="30">
        <v>1.26</v>
      </c>
      <c r="N3726" s="84">
        <f>[1]!b_anal_modidura_cnbd(A3726,D3726-1,1)</f>
        <v>4.5182000000000002</v>
      </c>
      <c r="O3726" s="85">
        <f>[1]!b_anal_yield_cnbd(A3726,D3726-1,1)</f>
        <v>3.24</v>
      </c>
      <c r="P3726" s="86">
        <v>3.2225999999999999</v>
      </c>
      <c r="Q3726" s="87">
        <v>3.27</v>
      </c>
      <c r="R3726" s="88">
        <f t="shared" si="332"/>
        <v>-1.7400000000000304</v>
      </c>
      <c r="S3726" s="88">
        <f t="shared" si="333"/>
        <v>-4.7400000000000109</v>
      </c>
    </row>
    <row r="3727" spans="1:21" ht="15.95" customHeight="1" x14ac:dyDescent="0.25">
      <c r="A3727" s="123" t="s">
        <v>6796</v>
      </c>
      <c r="B3727" s="35" t="s">
        <v>7796</v>
      </c>
      <c r="C3727" s="35" t="s">
        <v>7797</v>
      </c>
      <c r="D3727" s="39">
        <v>44343</v>
      </c>
      <c r="E3727" s="39">
        <v>44344</v>
      </c>
      <c r="F3727" s="40">
        <v>60</v>
      </c>
      <c r="G3727" s="30">
        <v>10</v>
      </c>
      <c r="H3727" s="29" t="s">
        <v>12</v>
      </c>
      <c r="I3727" s="29" t="s">
        <v>22</v>
      </c>
      <c r="J3727" s="30">
        <v>3.4550999999999998</v>
      </c>
      <c r="K3727" s="30">
        <v>4.2</v>
      </c>
      <c r="L3727" s="30">
        <v>0</v>
      </c>
      <c r="M3727" s="30">
        <v>1.48</v>
      </c>
      <c r="N3727" s="84">
        <f>[1]!b_anal_modidura_cnbd(A3727,D3727-1,1)</f>
        <v>7.7462</v>
      </c>
      <c r="O3727" s="85">
        <f>[1]!b_anal_yield_cnbd(A3727,D3727-1,1)</f>
        <v>3.5049999999999999</v>
      </c>
      <c r="P3727" s="86">
        <v>3.4782999999999999</v>
      </c>
      <c r="Q3727" s="87">
        <v>3.5150000000000001</v>
      </c>
      <c r="R3727" s="88">
        <f t="shared" si="332"/>
        <v>-2.6699999999999946</v>
      </c>
      <c r="S3727" s="88">
        <f t="shared" si="333"/>
        <v>-3.6700000000000177</v>
      </c>
    </row>
    <row r="3728" spans="1:21" ht="15.95" customHeight="1" x14ac:dyDescent="0.25">
      <c r="A3728" s="123" t="s">
        <v>7286</v>
      </c>
      <c r="B3728" s="35" t="s">
        <v>7798</v>
      </c>
      <c r="C3728" s="35" t="s">
        <v>7799</v>
      </c>
      <c r="D3728" s="39">
        <v>44343</v>
      </c>
      <c r="E3728" s="39">
        <v>44348</v>
      </c>
      <c r="F3728" s="40">
        <v>30</v>
      </c>
      <c r="G3728" s="30">
        <v>3</v>
      </c>
      <c r="H3728" s="29" t="s">
        <v>12</v>
      </c>
      <c r="I3728" s="29" t="s">
        <v>15</v>
      </c>
      <c r="J3728" s="30">
        <v>2.9403000000000001</v>
      </c>
      <c r="K3728" s="30">
        <v>6.66</v>
      </c>
      <c r="L3728" s="30">
        <v>0</v>
      </c>
      <c r="M3728" s="30">
        <v>3.69</v>
      </c>
      <c r="N3728" s="84">
        <v>2.6488</v>
      </c>
      <c r="O3728" s="85">
        <f>[1]!b_anal_yield_cnbd(A3728,D3728-1,1)</f>
        <v>2.9988000000000001</v>
      </c>
      <c r="P3728" s="86">
        <f>IF(U:U="国开1",0.09/N3728+J3728,IF(U:U="国开3",0.16/N3728+J3728,IF(U:U="国开5",0.25/N3728+J3728,IF(U:U="国开7",0.24/N3728+J3728,IF(U:U="国开10",0.33/N3728+J3728,IF(U:U="口行1",0.08/N3728+J3728,IF(U:U="口行2",0.08/N3728+J3728,IF(U:U="口行3",0.08/N3728+J3728,IF(U:U="口行5",0.13/N3728+J3728,IF(U:U="口行7",0.13/N3728+J3728,IF(U:U="口行10",0.18/N3728+J3728,IF(U:U="农发1",0.09/N3728+J3728,IF(U:U="农发2",0.09/N3728+J3728,IF(U:U="农发3",0.09/N3728+J3728,IF(U:U="农发5",0.14/N3728+J3728,IF(U:U="农发7",0.19/N3728+J3728,IF(U:U="农发10",0.19/N3728+J3728,IF(U:U="农发20",0.24/N3728+J3728,IF(U:U="国债1",0.05/N3728+J3728,IF(U:U="国债2",0.05/N3728+J3728,IF(U:U="国债3",0.05/N3728+J3728,IF(U:U="国开0",0,IF(U:U="农发0",0,IF(U:U="国债0",0,IF(U:U="口行0",0,0.1/N3728+J3728)))))))))))))))))))))))))</f>
        <v>2.9780529447296891</v>
      </c>
      <c r="Q3728" s="87">
        <v>3</v>
      </c>
      <c r="R3728" s="88">
        <f t="shared" si="332"/>
        <v>-2.0747055270311066</v>
      </c>
      <c r="S3728" s="88">
        <f t="shared" si="333"/>
        <v>-2.1947055270310933</v>
      </c>
    </row>
    <row r="3729" spans="1:19" ht="15.95" customHeight="1" x14ac:dyDescent="0.25">
      <c r="A3729" s="123" t="s">
        <v>6975</v>
      </c>
      <c r="B3729" s="35" t="s">
        <v>7800</v>
      </c>
      <c r="C3729" s="35" t="s">
        <v>7801</v>
      </c>
      <c r="D3729" s="39">
        <v>44343</v>
      </c>
      <c r="E3729" s="39">
        <v>44348</v>
      </c>
      <c r="F3729" s="40">
        <v>40</v>
      </c>
      <c r="G3729" s="30">
        <v>7</v>
      </c>
      <c r="H3729" s="29" t="s">
        <v>12</v>
      </c>
      <c r="I3729" s="29" t="s">
        <v>15</v>
      </c>
      <c r="J3729" s="30">
        <v>3.3397000000000001</v>
      </c>
      <c r="K3729" s="30">
        <v>5.12</v>
      </c>
      <c r="L3729" s="30">
        <v>0</v>
      </c>
      <c r="M3729" s="30">
        <v>17.89</v>
      </c>
      <c r="N3729" s="84">
        <f>[1]!b_anal_modidura_cnbd(A3729,D3729-1,1)</f>
        <v>5.7740999999999998</v>
      </c>
      <c r="O3729" s="85">
        <f>[1]!b_anal_yield_cnbd(A3729,D3729-1,1)</f>
        <v>3.37</v>
      </c>
      <c r="P3729" s="86">
        <v>3.3778000000000001</v>
      </c>
      <c r="Q3729" s="87">
        <v>3.38</v>
      </c>
      <c r="R3729" s="88">
        <f t="shared" si="332"/>
        <v>0.78000000000000291</v>
      </c>
      <c r="S3729" s="88">
        <f t="shared" si="333"/>
        <v>-0.21999999999997577</v>
      </c>
    </row>
    <row r="3730" spans="1:19" ht="15.95" customHeight="1" x14ac:dyDescent="0.25">
      <c r="A3730" s="123" t="s">
        <v>7264</v>
      </c>
      <c r="B3730" s="35" t="s">
        <v>7802</v>
      </c>
      <c r="C3730" s="35" t="s">
        <v>7803</v>
      </c>
      <c r="D3730" s="39">
        <v>44343</v>
      </c>
      <c r="E3730" s="39">
        <v>44348</v>
      </c>
      <c r="F3730" s="40">
        <v>190</v>
      </c>
      <c r="G3730" s="30">
        <v>10</v>
      </c>
      <c r="H3730" s="29" t="s">
        <v>12</v>
      </c>
      <c r="I3730" s="29" t="s">
        <v>15</v>
      </c>
      <c r="J3730" s="30">
        <v>3.4384000000000001</v>
      </c>
      <c r="K3730" s="30">
        <v>3.37</v>
      </c>
      <c r="L3730" s="30">
        <v>0</v>
      </c>
      <c r="M3730" s="30">
        <v>16.53</v>
      </c>
      <c r="N3730" s="84">
        <f>[1]!b_anal_modidura_cnbd(A3730,D3730-1,1)</f>
        <v>8.0498999999999992</v>
      </c>
      <c r="O3730" s="85">
        <f>[1]!b_anal_yield_cnbd(A3730,D3730-1,1)</f>
        <v>3.4725000000000001</v>
      </c>
      <c r="P3730" s="86">
        <v>3.4794</v>
      </c>
      <c r="Q3730" s="87">
        <v>3.4849999999999999</v>
      </c>
      <c r="R3730" s="88">
        <f t="shared" si="332"/>
        <v>0.68999999999999062</v>
      </c>
      <c r="S3730" s="88">
        <f t="shared" si="333"/>
        <v>-0.55999999999998273</v>
      </c>
    </row>
    <row r="3731" spans="1:19" ht="15.95" customHeight="1" x14ac:dyDescent="0.25">
      <c r="A3731" s="123" t="s">
        <v>7804</v>
      </c>
      <c r="B3731" s="35" t="s">
        <v>7804</v>
      </c>
      <c r="C3731" s="35" t="s">
        <v>7805</v>
      </c>
      <c r="D3731" s="39">
        <v>44344</v>
      </c>
      <c r="E3731" s="39">
        <v>44347</v>
      </c>
      <c r="F3731" s="40">
        <v>50</v>
      </c>
      <c r="G3731" s="30">
        <v>1</v>
      </c>
      <c r="H3731" s="29" t="s">
        <v>266</v>
      </c>
      <c r="I3731" s="29" t="s">
        <v>22</v>
      </c>
      <c r="J3731" s="30">
        <v>2.38</v>
      </c>
      <c r="K3731" s="30">
        <v>4.18</v>
      </c>
      <c r="L3731" s="30">
        <v>0</v>
      </c>
      <c r="M3731" s="30">
        <v>2.02</v>
      </c>
      <c r="N3731" s="84">
        <v>0.7661</v>
      </c>
      <c r="O3731" s="85">
        <v>2.46</v>
      </c>
      <c r="P3731" s="86">
        <f>IF(U:U="国开1",0.09/N3731+J3731,IF(U:U="国开3",0.16/N3731+J3731,IF(U:U="国开5",0.25/N3731+J3731,IF(U:U="国开7",0.24/N3731+J3731,IF(U:U="国开10",0.33/N3731+J3731,IF(U:U="口行1",0.08/N3731+J3731,IF(U:U="口行2",0.08/N3731+J3731,IF(U:U="口行3",0.08/N3731+J3731,IF(U:U="口行5",0.13/N3731+J3731,IF(U:U="口行7",0.13/N3731+J3731,IF(U:U="口行10",0.18/N3731+J3731,IF(U:U="农发1",0.09/N3731+J3731,IF(U:U="农发2",0.09/N3731+J3731,IF(U:U="农发3",0.09/N3731+J3731,IF(U:U="农发5",0.14/N3731+J3731,IF(U:U="农发7",0.19/N3731+J3731,IF(U:U="农发10",0.19/N3731+J3731,IF(U:U="农发20",0.24/N3731+J3731,IF(U:U="国债1",0.05/N3731+J3731,IF(U:U="国债2",0.05/N3731+J3731,IF(U:U="国债3",0.05/N3731+J3731,IF(U:U="国开0",0,IF(U:U="农发0",0,IF(U:U="国债0",0,IF(U:U="口行0",0,0.1/N3731+J3731)))))))))))))))))))))))))</f>
        <v>2.5105312622373059</v>
      </c>
      <c r="Q3731" s="87">
        <v>2.52</v>
      </c>
      <c r="R3731" s="88">
        <f t="shared" ref="R3731:R3733" si="334">(P3731-O3731)*100</f>
        <v>5.0531262237305974</v>
      </c>
      <c r="S3731" s="88">
        <f t="shared" ref="S3731:S3733" si="335">(P3731-Q3731)*100</f>
        <v>-0.94687377626940794</v>
      </c>
    </row>
    <row r="3732" spans="1:19" ht="15.95" customHeight="1" x14ac:dyDescent="0.25">
      <c r="A3732" s="123" t="s">
        <v>7322</v>
      </c>
      <c r="B3732" s="35" t="s">
        <v>7806</v>
      </c>
      <c r="C3732" s="35" t="s">
        <v>7807</v>
      </c>
      <c r="D3732" s="39">
        <v>44344</v>
      </c>
      <c r="E3732" s="39">
        <v>44347</v>
      </c>
      <c r="F3732" s="40">
        <v>30</v>
      </c>
      <c r="G3732" s="30">
        <v>2</v>
      </c>
      <c r="H3732" s="29" t="s">
        <v>12</v>
      </c>
      <c r="I3732" s="29" t="s">
        <v>22</v>
      </c>
      <c r="J3732" s="30">
        <v>2.7713999999999999</v>
      </c>
      <c r="K3732" s="30">
        <v>5.32</v>
      </c>
      <c r="L3732" s="30">
        <v>0</v>
      </c>
      <c r="M3732" s="30">
        <v>6.45</v>
      </c>
      <c r="N3732" s="84">
        <f>[1]!b_anal_modidura_cnbd(A3732,D3732-1,1)</f>
        <v>1.7032</v>
      </c>
      <c r="O3732" s="85">
        <f>[1]!b_anal_yield_cnbd(A3732,D3732-1,1)</f>
        <v>2.83</v>
      </c>
      <c r="P3732" s="86">
        <f>IF(U:U="国开1",0.09/N3732+J3732,IF(U:U="国开3",0.16/N3732+J3732,IF(U:U="国开5",0.25/N3732+J3732,IF(U:U="国开7",0.24/N3732+J3732,IF(U:U="国开10",0.33/N3732+J3732,IF(U:U="口行1",0.08/N3732+J3732,IF(U:U="口行2",0.08/N3732+J3732,IF(U:U="口行3",0.08/N3732+J3732,IF(U:U="口行5",0.13/N3732+J3732,IF(U:U="口行7",0.13/N3732+J3732,IF(U:U="口行10",0.18/N3732+J3732,IF(U:U="农发1",0.09/N3732+J3732,IF(U:U="农发2",0.09/N3732+J3732,IF(U:U="农发3",0.09/N3732+J3732,IF(U:U="农发5",0.14/N3732+J3732,IF(U:U="农发7",0.19/N3732+J3732,IF(U:U="农发10",0.19/N3732+J3732,IF(U:U="农发20",0.24/N3732+J3732,IF(U:U="国债1",0.05/N3732+J3732,IF(U:U="国债2",0.05/N3732+J3732,IF(U:U="国债3",0.05/N3732+J3732,IF(U:U="国开0",0,IF(U:U="农发0",0,IF(U:U="国债0",0,IF(U:U="口行0",0,0.1/N3732+J3732)))))))))))))))))))))))))</f>
        <v>2.8301130108031938</v>
      </c>
      <c r="Q3732" s="87">
        <v>2.8450000000000002</v>
      </c>
      <c r="R3732" s="88">
        <f t="shared" si="334"/>
        <v>1.1301080319370271E-2</v>
      </c>
      <c r="S3732" s="88">
        <f t="shared" si="335"/>
        <v>-1.4886989196806422</v>
      </c>
    </row>
    <row r="3733" spans="1:19" ht="15.95" customHeight="1" x14ac:dyDescent="0.25">
      <c r="A3733" s="123" t="s">
        <v>7808</v>
      </c>
      <c r="B3733" s="35" t="s">
        <v>7808</v>
      </c>
      <c r="C3733" s="35" t="s">
        <v>7809</v>
      </c>
      <c r="D3733" s="39">
        <v>44344</v>
      </c>
      <c r="E3733" s="39">
        <v>44347</v>
      </c>
      <c r="F3733" s="40">
        <v>150</v>
      </c>
      <c r="G3733" s="30">
        <v>0.24929999999999999</v>
      </c>
      <c r="H3733" s="29" t="s">
        <v>30</v>
      </c>
      <c r="I3733" s="29" t="s">
        <v>31</v>
      </c>
      <c r="J3733" s="30">
        <v>1.7790999999999999</v>
      </c>
      <c r="K3733" s="30">
        <v>4.6900000000000004</v>
      </c>
      <c r="L3733" s="30">
        <v>1.8211999999999999</v>
      </c>
      <c r="M3733" s="30">
        <v>1.9</v>
      </c>
      <c r="N3733" s="84">
        <v>0.24929999999999999</v>
      </c>
      <c r="O3733" s="85">
        <v>1.9148000000000001</v>
      </c>
      <c r="P3733" s="86">
        <v>1.8211999999999999</v>
      </c>
      <c r="Q3733" s="87">
        <v>1.89</v>
      </c>
      <c r="R3733" s="88">
        <f t="shared" si="334"/>
        <v>-9.3600000000000136</v>
      </c>
      <c r="S3733" s="88">
        <f t="shared" si="335"/>
        <v>-6.8799999999999972</v>
      </c>
    </row>
    <row r="3734" spans="1:19" ht="15.95" customHeight="1" x14ac:dyDescent="0.25">
      <c r="A3734" s="123" t="s">
        <v>7278</v>
      </c>
      <c r="B3734" s="35" t="s">
        <v>7811</v>
      </c>
      <c r="C3734" s="35" t="s">
        <v>7812</v>
      </c>
      <c r="D3734" s="39">
        <v>44347</v>
      </c>
      <c r="E3734" s="39">
        <v>44349</v>
      </c>
      <c r="F3734" s="40">
        <v>60</v>
      </c>
      <c r="G3734" s="30">
        <v>3</v>
      </c>
      <c r="H3734" s="29" t="s">
        <v>12</v>
      </c>
      <c r="I3734" s="29" t="s">
        <v>41</v>
      </c>
      <c r="J3734" s="30">
        <v>2.9651999999999998</v>
      </c>
      <c r="K3734" s="30">
        <v>2.9651999999999998</v>
      </c>
      <c r="L3734" s="30">
        <v>4.3499999999999996</v>
      </c>
      <c r="M3734" s="30">
        <v>2.83</v>
      </c>
      <c r="N3734" s="84">
        <f>[1]!b_anal_modidura_cnbd(A3734,D3734-3,1)</f>
        <v>2.5941000000000001</v>
      </c>
      <c r="O3734" s="85">
        <f>[1]!b_anal_yield_cnbd(A3734,D3734-3,1)</f>
        <v>3.0350000000000001</v>
      </c>
      <c r="P3734" s="86">
        <v>2.9998999999999998</v>
      </c>
      <c r="Q3734" s="87">
        <v>3.03</v>
      </c>
      <c r="R3734" s="88">
        <f t="shared" ref="R3734:R3735" si="336">(P3734-O3734)*100</f>
        <v>-3.5100000000000353</v>
      </c>
      <c r="S3734" s="88">
        <f t="shared" ref="S3734:S3735" si="337">(P3734-Q3734)*100</f>
        <v>-3.0100000000000016</v>
      </c>
    </row>
    <row r="3735" spans="1:19" ht="15.95" customHeight="1" x14ac:dyDescent="0.25">
      <c r="A3735" s="123" t="s">
        <v>7425</v>
      </c>
      <c r="B3735" s="35" t="s">
        <v>7813</v>
      </c>
      <c r="C3735" s="35" t="s">
        <v>7814</v>
      </c>
      <c r="D3735" s="39">
        <v>44347</v>
      </c>
      <c r="E3735" s="39">
        <v>44349</v>
      </c>
      <c r="F3735" s="40">
        <v>70</v>
      </c>
      <c r="G3735" s="30">
        <v>5</v>
      </c>
      <c r="H3735" s="29" t="s">
        <v>12</v>
      </c>
      <c r="I3735" s="29" t="s">
        <v>41</v>
      </c>
      <c r="J3735" s="30">
        <v>3.2075</v>
      </c>
      <c r="K3735" s="30">
        <v>3.2075</v>
      </c>
      <c r="L3735" s="30">
        <v>3.98</v>
      </c>
      <c r="M3735" s="30">
        <v>7.33</v>
      </c>
      <c r="N3735" s="84">
        <f>[1]!b_anal_modidura_cnbd(A3735,D3735-3,1)</f>
        <v>4.3665000000000003</v>
      </c>
      <c r="O3735" s="85">
        <f>[1]!b_anal_yield_cnbd(A3735,D3735-3,1)</f>
        <v>3.26</v>
      </c>
      <c r="P3735" s="86">
        <v>3.2395999999999998</v>
      </c>
      <c r="Q3735" s="87">
        <v>3.26</v>
      </c>
      <c r="R3735" s="88">
        <f t="shared" si="336"/>
        <v>-2.0399999999999974</v>
      </c>
      <c r="S3735" s="88">
        <f t="shared" si="337"/>
        <v>-2.0399999999999974</v>
      </c>
    </row>
    <row r="3736" spans="1:19" ht="15.95" customHeight="1" x14ac:dyDescent="0.25">
      <c r="A3736" s="123" t="s">
        <v>7590</v>
      </c>
      <c r="B3736" s="35" t="s">
        <v>7815</v>
      </c>
      <c r="C3736" s="35" t="s">
        <v>7816</v>
      </c>
      <c r="D3736" s="39">
        <v>44348</v>
      </c>
      <c r="E3736" s="39">
        <v>44350</v>
      </c>
      <c r="F3736" s="40">
        <v>100</v>
      </c>
      <c r="G3736" s="30">
        <v>1</v>
      </c>
      <c r="H3736" s="29" t="s">
        <v>266</v>
      </c>
      <c r="I3736" s="29" t="s">
        <v>15</v>
      </c>
      <c r="J3736" s="30">
        <v>2.3283</v>
      </c>
      <c r="K3736" s="30">
        <v>3.91</v>
      </c>
      <c r="L3736" s="30">
        <v>0</v>
      </c>
      <c r="M3736" s="30">
        <v>1.81</v>
      </c>
      <c r="N3736" s="84">
        <f>[1]!b_anal_modidura_cnbd(A3736,D3736-1,1)</f>
        <v>0.86580000000000001</v>
      </c>
      <c r="O3736" s="85">
        <f>[1]!b_anal_yield_cnbd(A3736,D3736-1,1)</f>
        <v>2.5</v>
      </c>
      <c r="P3736" s="86">
        <f>IF(U:U="国开1",0.09/N3736+J3736,IF(U:U="国开3",0.16/N3736+J3736,IF(U:U="国开5",0.25/N3736+J3736,IF(U:U="国开7",0.24/N3736+J3736,IF(U:U="国开10",0.33/N3736+J3736,IF(U:U="口行1",0.08/N3736+J3736,IF(U:U="口行2",0.08/N3736+J3736,IF(U:U="口行3",0.08/N3736+J3736,IF(U:U="口行5",0.13/N3736+J3736,IF(U:U="口行7",0.13/N3736+J3736,IF(U:U="口行10",0.18/N3736+J3736,IF(U:U="农发1",0.09/N3736+J3736,IF(U:U="农发2",0.09/N3736+J3736,IF(U:U="农发3",0.09/N3736+J3736,IF(U:U="农发5",0.14/N3736+J3736,IF(U:U="农发7",0.19/N3736+J3736,IF(U:U="农发10",0.19/N3736+J3736,IF(U:U="农发20",0.24/N3736+J3736,IF(U:U="国债1",0.05/N3736+J3736,IF(U:U="国债2",0.05/N3736+J3736,IF(U:U="国债3",0.05/N3736+J3736,IF(U:U="国开0",0,IF(U:U="农发0",0,IF(U:U="国债0",0,IF(U:U="口行0",0,0.1/N3736+J3736)))))))))))))))))))))))))</f>
        <v>2.4438001155001157</v>
      </c>
      <c r="Q3736" s="87">
        <v>2.4849999999999999</v>
      </c>
      <c r="R3736" s="88">
        <f t="shared" ref="R3736:R3740" si="338">(P3736-O3736)*100</f>
        <v>-5.6199884499884334</v>
      </c>
      <c r="S3736" s="88">
        <f t="shared" ref="S3736:S3740" si="339">(P3736-Q3736)*100</f>
        <v>-4.119988449988421</v>
      </c>
    </row>
    <row r="3737" spans="1:19" ht="15.95" customHeight="1" x14ac:dyDescent="0.25">
      <c r="A3737" s="123" t="s">
        <v>6971</v>
      </c>
      <c r="B3737" s="35" t="s">
        <v>7817</v>
      </c>
      <c r="C3737" s="35" t="s">
        <v>7818</v>
      </c>
      <c r="D3737" s="39">
        <v>44348</v>
      </c>
      <c r="E3737" s="39">
        <v>44350</v>
      </c>
      <c r="F3737" s="40">
        <v>50</v>
      </c>
      <c r="G3737" s="30">
        <v>3</v>
      </c>
      <c r="H3737" s="29" t="s">
        <v>12</v>
      </c>
      <c r="I3737" s="29" t="s">
        <v>15</v>
      </c>
      <c r="J3737" s="30">
        <v>2.8875999999999999</v>
      </c>
      <c r="K3737" s="30">
        <v>6.2</v>
      </c>
      <c r="L3737" s="30">
        <v>0</v>
      </c>
      <c r="M3737" s="30">
        <v>9.1999999999999993</v>
      </c>
      <c r="N3737" s="84">
        <f>[1]!b_anal_modidura_cnbd(A3737,D3737-1,1)</f>
        <v>2.4489000000000001</v>
      </c>
      <c r="O3737" s="85">
        <f>[1]!b_anal_yield_cnbd(A3737,D3737-1,1)</f>
        <v>2.9950000000000001</v>
      </c>
      <c r="P3737" s="86">
        <f>IF(U:U="国开1",0.09/N3737+J3737,IF(U:U="国开3",0.16/N3737+J3737,IF(U:U="国开5",0.25/N3737+J3737,IF(U:U="国开7",0.24/N3737+J3737,IF(U:U="国开10",0.33/N3737+J3737,IF(U:U="口行1",0.08/N3737+J3737,IF(U:U="口行2",0.08/N3737+J3737,IF(U:U="口行3",0.08/N3737+J3737,IF(U:U="口行5",0.13/N3737+J3737,IF(U:U="口行7",0.13/N3737+J3737,IF(U:U="口行10",0.18/N3737+J3737,IF(U:U="农发1",0.09/N3737+J3737,IF(U:U="农发2",0.09/N3737+J3737,IF(U:U="农发3",0.09/N3737+J3737,IF(U:U="农发5",0.14/N3737+J3737,IF(U:U="农发7",0.19/N3737+J3737,IF(U:U="农发10",0.19/N3737+J3737,IF(U:U="农发20",0.24/N3737+J3737,IF(U:U="国债1",0.05/N3737+J3737,IF(U:U="国债2",0.05/N3737+J3737,IF(U:U="国债3",0.05/N3737+J3737,IF(U:U="国开0",0,IF(U:U="农发0",0,IF(U:U="国债0",0,IF(U:U="口行0",0,0.1/N3737+J3737)))))))))))))))))))))))))</f>
        <v>2.9284346604597982</v>
      </c>
      <c r="Q3737" s="87">
        <v>2.9775</v>
      </c>
      <c r="R3737" s="88">
        <f t="shared" si="338"/>
        <v>-6.656533954020194</v>
      </c>
      <c r="S3737" s="88">
        <f t="shared" si="339"/>
        <v>-4.9065339540201869</v>
      </c>
    </row>
    <row r="3738" spans="1:19" ht="15.95" customHeight="1" x14ac:dyDescent="0.25">
      <c r="A3738" s="123" t="s">
        <v>7270</v>
      </c>
      <c r="B3738" s="35" t="s">
        <v>7819</v>
      </c>
      <c r="C3738" s="35" t="s">
        <v>7820</v>
      </c>
      <c r="D3738" s="39">
        <v>44348</v>
      </c>
      <c r="E3738" s="39">
        <v>44350</v>
      </c>
      <c r="F3738" s="40">
        <v>110</v>
      </c>
      <c r="G3738" s="30">
        <v>5</v>
      </c>
      <c r="H3738" s="29" t="s">
        <v>12</v>
      </c>
      <c r="I3738" s="29" t="s">
        <v>15</v>
      </c>
      <c r="J3738" s="30">
        <v>3.1120999999999999</v>
      </c>
      <c r="K3738" s="30">
        <v>4.7699999999999996</v>
      </c>
      <c r="L3738" s="30">
        <v>0</v>
      </c>
      <c r="M3738" s="30">
        <v>1.1499999999999999</v>
      </c>
      <c r="N3738" s="84">
        <f>[1]!b_anal_modidura_cnbd(A3738,D3738-1,1)</f>
        <v>4.3091999999999997</v>
      </c>
      <c r="O3738" s="85">
        <f>[1]!b_anal_yield_cnbd(A3738,D3738-1,1)</f>
        <v>3.21</v>
      </c>
      <c r="P3738" s="86">
        <f>IF(U:U="国开1",0.09/N3738+J3738,IF(U:U="国开3",0.16/N3738+J3738,IF(U:U="国开5",0.25/N3738+J3738,IF(U:U="国开7",0.24/N3738+J3738,IF(U:U="国开10",0.33/N3738+J3738,IF(U:U="口行1",0.08/N3738+J3738,IF(U:U="口行2",0.08/N3738+J3738,IF(U:U="口行3",0.08/N3738+J3738,IF(U:U="口行5",0.13/N3738+J3738,IF(U:U="口行7",0.13/N3738+J3738,IF(U:U="口行10",0.18/N3738+J3738,IF(U:U="农发1",0.09/N3738+J3738,IF(U:U="农发2",0.09/N3738+J3738,IF(U:U="农发3",0.09/N3738+J3738,IF(U:U="农发5",0.14/N3738+J3738,IF(U:U="农发7",0.19/N3738+J3738,IF(U:U="农发10",0.19/N3738+J3738,IF(U:U="农发20",0.24/N3738+J3738,IF(U:U="国债1",0.05/N3738+J3738,IF(U:U="国债2",0.05/N3738+J3738,IF(U:U="国债3",0.05/N3738+J3738,IF(U:U="国开0",0,IF(U:U="农发0",0,IF(U:U="国债0",0,IF(U:U="口行0",0,0.1/N3738+J3738)))))))))))))))))))))))))</f>
        <v>3.1353061635570407</v>
      </c>
      <c r="Q3738" s="87">
        <v>3.1949999999999998</v>
      </c>
      <c r="R3738" s="88">
        <f t="shared" si="338"/>
        <v>-7.4693836442959238</v>
      </c>
      <c r="S3738" s="88">
        <f t="shared" si="339"/>
        <v>-5.9693836442959114</v>
      </c>
    </row>
    <row r="3739" spans="1:19" ht="15.95" customHeight="1" x14ac:dyDescent="0.25">
      <c r="A3739" s="123" t="s">
        <v>7290</v>
      </c>
      <c r="B3739" s="35" t="s">
        <v>7821</v>
      </c>
      <c r="C3739" s="35" t="s">
        <v>7822</v>
      </c>
      <c r="D3739" s="39">
        <v>44348</v>
      </c>
      <c r="E3739" s="39">
        <v>44350</v>
      </c>
      <c r="F3739" s="40">
        <v>50</v>
      </c>
      <c r="G3739" s="30">
        <v>2</v>
      </c>
      <c r="H3739" s="29" t="s">
        <v>12</v>
      </c>
      <c r="I3739" s="29" t="s">
        <v>41</v>
      </c>
      <c r="J3739" s="30">
        <v>2.7774999999999999</v>
      </c>
      <c r="K3739" s="30">
        <v>3.73</v>
      </c>
      <c r="L3739" s="30">
        <v>0</v>
      </c>
      <c r="M3739" s="30">
        <v>7.33</v>
      </c>
      <c r="N3739" s="84">
        <f>[1]!b_anal_modidura_cnbd(A3739,D3739-1,1)</f>
        <v>1.6811</v>
      </c>
      <c r="O3739" s="85">
        <f>[1]!b_anal_yield_cnbd(A3739,D3739-1,1)</f>
        <v>2.87</v>
      </c>
      <c r="P3739" s="86">
        <f>IF(U:U="国开1",0.09/N3739+J3739,IF(U:U="国开3",0.16/N3739+J3739,IF(U:U="国开5",0.25/N3739+J3739,IF(U:U="国开7",0.24/N3739+J3739,IF(U:U="国开10",0.33/N3739+J3739,IF(U:U="口行1",0.08/N3739+J3739,IF(U:U="口行2",0.08/N3739+J3739,IF(U:U="口行3",0.08/N3739+J3739,IF(U:U="口行5",0.13/N3739+J3739,IF(U:U="口行7",0.13/N3739+J3739,IF(U:U="口行10",0.18/N3739+J3739,IF(U:U="农发1",0.09/N3739+J3739,IF(U:U="农发2",0.09/N3739+J3739,IF(U:U="农发3",0.09/N3739+J3739,IF(U:U="农发5",0.14/N3739+J3739,IF(U:U="农发7",0.19/N3739+J3739,IF(U:U="农发10",0.19/N3739+J3739,IF(U:U="农发20",0.24/N3739+J3739,IF(U:U="国债1",0.05/N3739+J3739,IF(U:U="国债2",0.05/N3739+J3739,IF(U:U="国债3",0.05/N3739+J3739,IF(U:U="国开0",0,IF(U:U="农发0",0,IF(U:U="国债0",0,IF(U:U="口行0",0,0.1/N3739+J3739)))))))))))))))))))))))))</f>
        <v>2.8369848611028492</v>
      </c>
      <c r="Q3739" s="87">
        <v>2.86</v>
      </c>
      <c r="R3739" s="88">
        <f t="shared" si="338"/>
        <v>-3.3015138897150909</v>
      </c>
      <c r="S3739" s="88">
        <f t="shared" si="339"/>
        <v>-2.3015138897150678</v>
      </c>
    </row>
    <row r="3740" spans="1:19" ht="15.95" customHeight="1" x14ac:dyDescent="0.25">
      <c r="A3740" s="123" t="s">
        <v>7167</v>
      </c>
      <c r="B3740" s="35" t="s">
        <v>7823</v>
      </c>
      <c r="C3740" s="35" t="s">
        <v>7824</v>
      </c>
      <c r="D3740" s="39">
        <v>44348</v>
      </c>
      <c r="E3740" s="39">
        <v>44350</v>
      </c>
      <c r="F3740" s="40">
        <v>50</v>
      </c>
      <c r="G3740" s="30">
        <v>7</v>
      </c>
      <c r="H3740" s="29" t="s">
        <v>12</v>
      </c>
      <c r="I3740" s="29" t="s">
        <v>41</v>
      </c>
      <c r="J3740" s="30">
        <v>3.3277000000000001</v>
      </c>
      <c r="K3740" s="30">
        <v>3.47</v>
      </c>
      <c r="L3740" s="30">
        <v>0</v>
      </c>
      <c r="M3740" s="30">
        <v>12.5</v>
      </c>
      <c r="N3740" s="84">
        <f>[1]!b_anal_modidura_cnbd(A3740,D3740-1,1)</f>
        <v>5.8194999999999997</v>
      </c>
      <c r="O3740" s="85">
        <f>[1]!b_anal_yield_cnbd(A3740,D3740-1,1)</f>
        <v>3.3849999999999998</v>
      </c>
      <c r="P3740" s="86">
        <f>IF(U:U="国开1",0.09/N3740+J3740,IF(U:U="国开3",0.16/N3740+J3740,IF(U:U="国开5",0.25/N3740+J3740,IF(U:U="国开7",0.24/N3740+J3740,IF(U:U="国开10",0.33/N3740+J3740,IF(U:U="口行1",0.08/N3740+J3740,IF(U:U="口行2",0.08/N3740+J3740,IF(U:U="口行3",0.08/N3740+J3740,IF(U:U="口行5",0.13/N3740+J3740,IF(U:U="口行7",0.13/N3740+J3740,IF(U:U="口行10",0.18/N3740+J3740,IF(U:U="农发1",0.09/N3740+J3740,IF(U:U="农发2",0.09/N3740+J3740,IF(U:U="农发3",0.09/N3740+J3740,IF(U:U="农发5",0.14/N3740+J3740,IF(U:U="农发7",0.19/N3740+J3740,IF(U:U="农发10",0.19/N3740+J3740,IF(U:U="农发20",0.24/N3740+J3740,IF(U:U="国债1",0.05/N3740+J3740,IF(U:U="国债2",0.05/N3740+J3740,IF(U:U="国债3",0.05/N3740+J3740,IF(U:U="国开0",0,IF(U:U="农发0",0,IF(U:U="国债0",0,IF(U:U="口行0",0,0.1/N3740+J3740)))))))))))))))))))))))))</f>
        <v>3.3448836068390757</v>
      </c>
      <c r="Q3740" s="87">
        <v>3.3849999999999998</v>
      </c>
      <c r="R3740" s="88">
        <f t="shared" si="338"/>
        <v>-4.011639316092408</v>
      </c>
      <c r="S3740" s="88">
        <f t="shared" si="339"/>
        <v>-4.011639316092408</v>
      </c>
    </row>
    <row r="3741" spans="1:19" ht="15.95" customHeight="1" x14ac:dyDescent="0.25">
      <c r="A3741" s="123" t="s">
        <v>7825</v>
      </c>
      <c r="B3741" s="35" t="s">
        <v>7825</v>
      </c>
      <c r="C3741" s="35" t="s">
        <v>7826</v>
      </c>
      <c r="D3741" s="39">
        <v>44349</v>
      </c>
      <c r="E3741" s="39">
        <v>44351</v>
      </c>
      <c r="F3741" s="40">
        <v>20</v>
      </c>
      <c r="G3741" s="30">
        <v>3</v>
      </c>
      <c r="H3741" s="29" t="s">
        <v>12</v>
      </c>
      <c r="I3741" s="29" t="s">
        <v>22</v>
      </c>
      <c r="J3741" s="30">
        <v>2.89</v>
      </c>
      <c r="K3741" s="30">
        <v>7.78</v>
      </c>
      <c r="L3741" s="30">
        <v>0</v>
      </c>
      <c r="M3741" s="30">
        <v>1</v>
      </c>
      <c r="N3741" s="84">
        <v>2.7480000000000002</v>
      </c>
      <c r="O3741" s="85">
        <v>3.01</v>
      </c>
      <c r="P3741" s="86">
        <f>IF(U:U="国开1",0.09/N3741+J3741,IF(U:U="国开3",0.16/N3741+J3741,IF(U:U="国开5",0.25/N3741+J3741,IF(U:U="国开7",0.24/N3741+J3741,IF(U:U="国开10",0.33/N3741+J3741,IF(U:U="口行1",0.08/N3741+J3741,IF(U:U="口行2",0.08/N3741+J3741,IF(U:U="口行3",0.08/N3741+J3741,IF(U:U="口行5",0.13/N3741+J3741,IF(U:U="口行7",0.13/N3741+J3741,IF(U:U="口行10",0.18/N3741+J3741,IF(U:U="农发1",0.09/N3741+J3741,IF(U:U="农发2",0.09/N3741+J3741,IF(U:U="农发3",0.09/N3741+J3741,IF(U:U="农发5",0.14/N3741+J3741,IF(U:U="农发7",0.19/N3741+J3741,IF(U:U="农发10",0.19/N3741+J3741,IF(U:U="农发20",0.24/N3741+J3741,IF(U:U="国债1",0.05/N3741+J3741,IF(U:U="国债2",0.05/N3741+J3741,IF(U:U="国债3",0.05/N3741+J3741,IF(U:U="国开0",0,IF(U:U="农发0",0,IF(U:U="国债0",0,IF(U:U="口行0",0,0.1/N3741+J3741)))))))))))))))))))))))))</f>
        <v>2.9263901018922853</v>
      </c>
      <c r="Q3741" s="87">
        <v>3.0150000000000001</v>
      </c>
      <c r="R3741" s="88">
        <f t="shared" ref="R3741:R3745" si="340">(P3741-O3741)*100</f>
        <v>-8.3609898107714464</v>
      </c>
      <c r="S3741" s="88">
        <f t="shared" ref="S3741:S3745" si="341">(P3741-Q3741)*100</f>
        <v>-8.8609898107714802</v>
      </c>
    </row>
    <row r="3742" spans="1:19" ht="15.95" customHeight="1" x14ac:dyDescent="0.25">
      <c r="A3742" s="123" t="s">
        <v>7526</v>
      </c>
      <c r="B3742" s="35" t="s">
        <v>7830</v>
      </c>
      <c r="C3742" s="35" t="s">
        <v>7831</v>
      </c>
      <c r="D3742" s="39">
        <v>44349</v>
      </c>
      <c r="E3742" s="39">
        <v>44350</v>
      </c>
      <c r="F3742" s="40">
        <v>550</v>
      </c>
      <c r="G3742" s="30">
        <v>3</v>
      </c>
      <c r="H3742" s="29" t="s">
        <v>12</v>
      </c>
      <c r="I3742" s="29" t="s">
        <v>31</v>
      </c>
      <c r="J3742" s="30">
        <v>2.7069000000000001</v>
      </c>
      <c r="K3742" s="30">
        <v>3.22</v>
      </c>
      <c r="L3742" s="30">
        <v>2.7256</v>
      </c>
      <c r="M3742" s="30">
        <v>1.1499999999999999</v>
      </c>
      <c r="N3742" s="84">
        <f>[1]!b_anal_modidura_cnbd(A3742,D3742-1,1)</f>
        <v>2.6964000000000001</v>
      </c>
      <c r="O3742" s="85">
        <f>[1]!b_anal_yield_cnbd(A3742,D3742-1,1)</f>
        <v>2.7324999999999999</v>
      </c>
      <c r="P3742" s="86">
        <v>2.7404000000000002</v>
      </c>
      <c r="Q3742" s="87">
        <v>2.7374999999999998</v>
      </c>
      <c r="R3742" s="88">
        <f t="shared" si="340"/>
        <v>0.79000000000002402</v>
      </c>
      <c r="S3742" s="88">
        <f t="shared" si="341"/>
        <v>0.29000000000003467</v>
      </c>
    </row>
    <row r="3743" spans="1:19" ht="15.95" customHeight="1" x14ac:dyDescent="0.25">
      <c r="A3743" s="123" t="s">
        <v>7686</v>
      </c>
      <c r="B3743" s="35" t="s">
        <v>7832</v>
      </c>
      <c r="C3743" s="35" t="s">
        <v>7833</v>
      </c>
      <c r="D3743" s="39">
        <v>44349</v>
      </c>
      <c r="E3743" s="39">
        <v>44350</v>
      </c>
      <c r="F3743" s="40">
        <v>550</v>
      </c>
      <c r="G3743" s="30">
        <v>7</v>
      </c>
      <c r="H3743" s="29" t="s">
        <v>12</v>
      </c>
      <c r="I3743" s="29" t="s">
        <v>31</v>
      </c>
      <c r="J3743" s="30">
        <v>3.0114999999999998</v>
      </c>
      <c r="K3743" s="30">
        <v>4.0199999999999996</v>
      </c>
      <c r="L3743" s="30">
        <v>3.0327999999999999</v>
      </c>
      <c r="M3743" s="30">
        <v>4.2</v>
      </c>
      <c r="N3743" s="84">
        <f>[1]!b_anal_modidura_cnbd(A3743,D3743-1,1)</f>
        <v>6.1761999999999997</v>
      </c>
      <c r="O3743" s="85">
        <f>[1]!b_anal_yield_cnbd(A3743,D3743-1,1)</f>
        <v>3.0249999999999999</v>
      </c>
      <c r="P3743" s="86">
        <v>3.0457999999999998</v>
      </c>
      <c r="Q3743" s="87">
        <v>3.0425</v>
      </c>
      <c r="R3743" s="88">
        <f t="shared" si="340"/>
        <v>2.079999999999993</v>
      </c>
      <c r="S3743" s="88">
        <f t="shared" si="341"/>
        <v>0.32999999999998586</v>
      </c>
    </row>
    <row r="3744" spans="1:19" ht="15.95" customHeight="1" x14ac:dyDescent="0.25">
      <c r="A3744" s="123" t="s">
        <v>7742</v>
      </c>
      <c r="B3744" s="35" t="s">
        <v>7834</v>
      </c>
      <c r="C3744" s="35" t="s">
        <v>7835</v>
      </c>
      <c r="D3744" s="39">
        <v>44349</v>
      </c>
      <c r="E3744" s="39">
        <v>44351</v>
      </c>
      <c r="F3744" s="40">
        <v>50</v>
      </c>
      <c r="G3744" s="30">
        <v>1</v>
      </c>
      <c r="H3744" s="29" t="s">
        <v>266</v>
      </c>
      <c r="I3744" s="29" t="s">
        <v>41</v>
      </c>
      <c r="J3744" s="30">
        <v>2.2978999999999998</v>
      </c>
      <c r="K3744" s="30">
        <v>4.59</v>
      </c>
      <c r="L3744" s="30">
        <v>0</v>
      </c>
      <c r="M3744" s="30">
        <v>1.53</v>
      </c>
      <c r="N3744" s="84">
        <f>[1]!b_anal_modidura_cnbd(A3744,D3744-1,1)</f>
        <v>0.95479999999999998</v>
      </c>
      <c r="O3744" s="85">
        <f>[1]!b_anal_yield_cnbd(A3744,D3744-1,1)</f>
        <v>2.4950000000000001</v>
      </c>
      <c r="P3744" s="86">
        <f>IF(U:U="国开1",0.09/N3744+J3744,IF(U:U="国开3",0.16/N3744+J3744,IF(U:U="国开5",0.25/N3744+J3744,IF(U:U="国开7",0.24/N3744+J3744,IF(U:U="国开10",0.33/N3744+J3744,IF(U:U="口行1",0.08/N3744+J3744,IF(U:U="口行2",0.08/N3744+J3744,IF(U:U="口行3",0.08/N3744+J3744,IF(U:U="口行5",0.13/N3744+J3744,IF(U:U="口行7",0.13/N3744+J3744,IF(U:U="口行10",0.18/N3744+J3744,IF(U:U="农发1",0.09/N3744+J3744,IF(U:U="农发2",0.09/N3744+J3744,IF(U:U="农发3",0.09/N3744+J3744,IF(U:U="农发5",0.14/N3744+J3744,IF(U:U="农发7",0.19/N3744+J3744,IF(U:U="农发10",0.19/N3744+J3744,IF(U:U="农发20",0.24/N3744+J3744,IF(U:U="国债1",0.05/N3744+J3744,IF(U:U="国债2",0.05/N3744+J3744,IF(U:U="国债3",0.05/N3744+J3744,IF(U:U="国开0",0,IF(U:U="农发0",0,IF(U:U="国债0",0,IF(U:U="口行0",0,0.1/N3744+J3744)))))))))))))))))))))))))</f>
        <v>2.4026339757017174</v>
      </c>
      <c r="Q3744" s="87">
        <v>2.4950000000000001</v>
      </c>
      <c r="R3744" s="88">
        <f t="shared" si="340"/>
        <v>-9.2366024298282667</v>
      </c>
      <c r="S3744" s="88">
        <f t="shared" si="341"/>
        <v>-9.2366024298282667</v>
      </c>
    </row>
    <row r="3745" spans="1:21" ht="15.95" customHeight="1" x14ac:dyDescent="0.25">
      <c r="A3745" s="123" t="s">
        <v>7744</v>
      </c>
      <c r="B3745" s="35" t="s">
        <v>7836</v>
      </c>
      <c r="C3745" s="35" t="s">
        <v>7837</v>
      </c>
      <c r="D3745" s="39">
        <v>44349</v>
      </c>
      <c r="E3745" s="39">
        <v>44351</v>
      </c>
      <c r="F3745" s="40">
        <v>100</v>
      </c>
      <c r="G3745" s="30">
        <v>10</v>
      </c>
      <c r="H3745" s="29" t="s">
        <v>12</v>
      </c>
      <c r="I3745" s="29" t="s">
        <v>41</v>
      </c>
      <c r="J3745" s="30">
        <v>3.4832000000000001</v>
      </c>
      <c r="K3745" s="30">
        <v>3.07</v>
      </c>
      <c r="L3745" s="30">
        <v>0</v>
      </c>
      <c r="M3745" s="30">
        <v>3.39</v>
      </c>
      <c r="N3745" s="84">
        <f>[1]!b_anal_modidura_cnbd(A3745,D3745-1,1)</f>
        <v>8.2885000000000009</v>
      </c>
      <c r="O3745" s="85">
        <f>[1]!b_anal_yield_cnbd(A3745,D3745-1,1)</f>
        <v>3.51</v>
      </c>
      <c r="P3745" s="86">
        <f>IF(U:U="国开1",0.09/N3745+J3745,IF(U:U="国开3",0.16/N3745+J3745,IF(U:U="国开5",0.25/N3745+J3745,IF(U:U="国开7",0.24/N3745+J3745,IF(U:U="国开10",0.33/N3745+J3745,IF(U:U="口行1",0.08/N3745+J3745,IF(U:U="口行2",0.08/N3745+J3745,IF(U:U="口行3",0.08/N3745+J3745,IF(U:U="口行5",0.13/N3745+J3745,IF(U:U="口行7",0.13/N3745+J3745,IF(U:U="口行10",0.18/N3745+J3745,IF(U:U="农发1",0.09/N3745+J3745,IF(U:U="农发2",0.09/N3745+J3745,IF(U:U="农发3",0.09/N3745+J3745,IF(U:U="农发5",0.14/N3745+J3745,IF(U:U="农发7",0.19/N3745+J3745,IF(U:U="农发10",0.19/N3745+J3745,IF(U:U="农发20",0.24/N3745+J3745,IF(U:U="国债1",0.05/N3745+J3745,IF(U:U="国债2",0.05/N3745+J3745,IF(U:U="国债3",0.05/N3745+J3745,IF(U:U="国开0",0,IF(U:U="农发0",0,IF(U:U="国债0",0,IF(U:U="口行0",0,0.1/N3745+J3745)))))))))))))))))))))))))</f>
        <v>3.4952649092115582</v>
      </c>
      <c r="Q3745" s="87">
        <v>3.52</v>
      </c>
      <c r="R3745" s="88">
        <f t="shared" si="340"/>
        <v>-1.4735090788441596</v>
      </c>
      <c r="S3745" s="88">
        <f t="shared" si="341"/>
        <v>-2.4735090788441827</v>
      </c>
    </row>
    <row r="3746" spans="1:21" ht="15.95" customHeight="1" x14ac:dyDescent="0.25">
      <c r="A3746" s="123" t="s">
        <v>7838</v>
      </c>
      <c r="B3746" s="35" t="s">
        <v>7838</v>
      </c>
      <c r="C3746" s="35" t="s">
        <v>7839</v>
      </c>
      <c r="D3746" s="39">
        <v>44350</v>
      </c>
      <c r="E3746" s="39">
        <v>44354</v>
      </c>
      <c r="F3746" s="40">
        <v>50</v>
      </c>
      <c r="G3746" s="30">
        <v>0.25</v>
      </c>
      <c r="H3746" s="29" t="s">
        <v>860</v>
      </c>
      <c r="I3746" s="29" t="s">
        <v>22</v>
      </c>
      <c r="J3746" s="30">
        <v>1.6173</v>
      </c>
      <c r="K3746" s="30">
        <v>4.32</v>
      </c>
      <c r="L3746" s="30">
        <v>0</v>
      </c>
      <c r="M3746" s="30">
        <v>2.2999999999999998</v>
      </c>
      <c r="N3746" s="84">
        <v>0.24660000000000001</v>
      </c>
      <c r="O3746" s="85">
        <v>1.9198</v>
      </c>
      <c r="P3746" s="86">
        <v>1.6173</v>
      </c>
      <c r="Q3746" s="87">
        <v>1.91</v>
      </c>
      <c r="R3746" s="88">
        <f t="shared" ref="R3746:R3751" si="342">(P3746-O3746)*100</f>
        <v>-30.25</v>
      </c>
      <c r="S3746" s="88">
        <f t="shared" ref="S3746:S3751" si="343">(P3746-Q3746)*100</f>
        <v>-29.269999999999996</v>
      </c>
    </row>
    <row r="3747" spans="1:21" ht="15.95" customHeight="1" x14ac:dyDescent="0.25">
      <c r="A3747" s="123" t="s">
        <v>7696</v>
      </c>
      <c r="B3747" s="35" t="s">
        <v>7841</v>
      </c>
      <c r="C3747" s="35" t="s">
        <v>7842</v>
      </c>
      <c r="D3747" s="39">
        <v>44350</v>
      </c>
      <c r="E3747" s="39">
        <v>44351</v>
      </c>
      <c r="F3747" s="40">
        <v>60</v>
      </c>
      <c r="G3747" s="30">
        <v>5</v>
      </c>
      <c r="H3747" s="29" t="s">
        <v>12</v>
      </c>
      <c r="I3747" s="29" t="s">
        <v>22</v>
      </c>
      <c r="J3747" s="30">
        <v>3.1960999999999999</v>
      </c>
      <c r="K3747" s="30">
        <v>3.43</v>
      </c>
      <c r="L3747" s="30">
        <v>0</v>
      </c>
      <c r="M3747" s="30">
        <v>1</v>
      </c>
      <c r="N3747" s="84">
        <f>[1]!b_anal_modidura_cnbd(A3747,D3747-1,1)</f>
        <v>4.4993999999999996</v>
      </c>
      <c r="O3747" s="85">
        <f>[1]!b_anal_yield_cnbd(A3747,D3747-1,1)</f>
        <v>3.2450000000000001</v>
      </c>
      <c r="P3747" s="86">
        <f>IF(U:U="国开1",0.09/N3747+J3747,IF(U:U="国开3",0.16/N3747+J3747,IF(U:U="国开5",0.25/N3747+J3747,IF(U:U="国开7",0.24/N3747+J3747,IF(U:U="国开10",0.33/N3747+J3747,IF(U:U="口行1",0.08/N3747+J3747,IF(U:U="口行2",0.08/N3747+J3747,IF(U:U="口行3",0.08/N3747+J3747,IF(U:U="口行5",0.13/N3747+J3747,IF(U:U="口行7",0.13/N3747+J3747,IF(U:U="口行10",0.18/N3747+J3747,IF(U:U="农发1",0.09/N3747+J3747,IF(U:U="农发2",0.09/N3747+J3747,IF(U:U="农发3",0.09/N3747+J3747,IF(U:U="农发5",0.14/N3747+J3747,IF(U:U="农发7",0.19/N3747+J3747,IF(U:U="农发10",0.19/N3747+J3747,IF(U:U="农发20",0.24/N3747+J3747,IF(U:U="国债1",0.05/N3747+J3747,IF(U:U="国债2",0.05/N3747+J3747,IF(U:U="国债3",0.05/N3747+J3747,IF(U:U="国开0",0,IF(U:U="农发0",0,IF(U:U="国债0",0,IF(U:U="口行0",0,0.1/N3747+J3747)))))))))))))))))))))))))</f>
        <v>3.2183251855802997</v>
      </c>
      <c r="Q3747" s="87">
        <v>3.2549999999999999</v>
      </c>
      <c r="R3747" s="88">
        <f t="shared" si="342"/>
        <v>-2.6674814419700432</v>
      </c>
      <c r="S3747" s="88">
        <f t="shared" si="343"/>
        <v>-3.6674814419700219</v>
      </c>
    </row>
    <row r="3748" spans="1:21" ht="15.95" customHeight="1" x14ac:dyDescent="0.25">
      <c r="A3748" s="123" t="s">
        <v>6796</v>
      </c>
      <c r="B3748" s="35" t="s">
        <v>7843</v>
      </c>
      <c r="C3748" s="35" t="s">
        <v>7844</v>
      </c>
      <c r="D3748" s="39">
        <v>44350</v>
      </c>
      <c r="E3748" s="39">
        <v>44351</v>
      </c>
      <c r="F3748" s="40">
        <v>60</v>
      </c>
      <c r="G3748" s="30">
        <v>10</v>
      </c>
      <c r="H3748" s="29" t="s">
        <v>12</v>
      </c>
      <c r="I3748" s="29" t="s">
        <v>22</v>
      </c>
      <c r="J3748" s="30">
        <v>3.4735</v>
      </c>
      <c r="K3748" s="30">
        <v>3.62</v>
      </c>
      <c r="L3748" s="30">
        <v>0</v>
      </c>
      <c r="M3748" s="30">
        <v>1</v>
      </c>
      <c r="N3748" s="84">
        <f>[1]!b_anal_modidura_cnbd(A3748,D3748-1,1)</f>
        <v>7.7255000000000003</v>
      </c>
      <c r="O3748" s="85">
        <f>[1]!b_anal_yield_cnbd(A3748,D3748-1,1)</f>
        <v>3.52</v>
      </c>
      <c r="P3748" s="86">
        <f>IF(U:U="国开1",0.09/N3748+J3748,IF(U:U="国开3",0.16/N3748+J3748,IF(U:U="国开5",0.25/N3748+J3748,IF(U:U="国开7",0.24/N3748+J3748,IF(U:U="国开10",0.33/N3748+J3748,IF(U:U="口行1",0.08/N3748+J3748,IF(U:U="口行2",0.08/N3748+J3748,IF(U:U="口行3",0.08/N3748+J3748,IF(U:U="口行5",0.13/N3748+J3748,IF(U:U="口行7",0.13/N3748+J3748,IF(U:U="口行10",0.18/N3748+J3748,IF(U:U="农发1",0.09/N3748+J3748,IF(U:U="农发2",0.09/N3748+J3748,IF(U:U="农发3",0.09/N3748+J3748,IF(U:U="农发5",0.14/N3748+J3748,IF(U:U="农发7",0.19/N3748+J3748,IF(U:U="农发10",0.19/N3748+J3748,IF(U:U="农发20",0.24/N3748+J3748,IF(U:U="国债1",0.05/N3748+J3748,IF(U:U="国债2",0.05/N3748+J3748,IF(U:U="国债3",0.05/N3748+J3748,IF(U:U="国开0",0,IF(U:U="农发0",0,IF(U:U="国债0",0,IF(U:U="口行0",0,0.1/N3748+J3748)))))))))))))))))))))))))</f>
        <v>3.4864441460099669</v>
      </c>
      <c r="Q3748" s="87">
        <v>3.5150000000000001</v>
      </c>
      <c r="R3748" s="88">
        <f t="shared" si="342"/>
        <v>-3.3555853990033135</v>
      </c>
      <c r="S3748" s="88">
        <f t="shared" si="343"/>
        <v>-2.8555853990033242</v>
      </c>
    </row>
    <row r="3749" spans="1:21" ht="15.95" customHeight="1" x14ac:dyDescent="0.25">
      <c r="A3749" s="123" t="s">
        <v>7286</v>
      </c>
      <c r="B3749" s="35" t="s">
        <v>7845</v>
      </c>
      <c r="C3749" s="35" t="s">
        <v>7846</v>
      </c>
      <c r="D3749" s="39">
        <v>44350</v>
      </c>
      <c r="E3749" s="39">
        <v>44354</v>
      </c>
      <c r="F3749" s="40">
        <v>40</v>
      </c>
      <c r="G3749" s="30">
        <v>3</v>
      </c>
      <c r="H3749" s="29" t="s">
        <v>12</v>
      </c>
      <c r="I3749" s="29" t="s">
        <v>15</v>
      </c>
      <c r="J3749" s="30">
        <v>2.9367999999999999</v>
      </c>
      <c r="K3749" s="30">
        <v>6.9</v>
      </c>
      <c r="L3749" s="30">
        <v>0</v>
      </c>
      <c r="M3749" s="30">
        <v>1.3</v>
      </c>
      <c r="N3749" s="84">
        <v>2.6295999999999999</v>
      </c>
      <c r="O3749" s="85">
        <f>[1]!b_anal_yield_cnbd(A3749,D3749-1,1)</f>
        <v>3.0234999999999999</v>
      </c>
      <c r="P3749" s="86">
        <f>IF(U:U="国开1",0.09/N3749+J3749,IF(U:U="国开3",0.16/N3749+J3749,IF(U:U="国开5",0.25/N3749+J3749,IF(U:U="国开7",0.24/N3749+J3749,IF(U:U="国开10",0.33/N3749+J3749,IF(U:U="口行1",0.08/N3749+J3749,IF(U:U="口行2",0.08/N3749+J3749,IF(U:U="口行3",0.08/N3749+J3749,IF(U:U="口行5",0.13/N3749+J3749,IF(U:U="口行7",0.13/N3749+J3749,IF(U:U="口行10",0.18/N3749+J3749,IF(U:U="农发1",0.09/N3749+J3749,IF(U:U="农发2",0.09/N3749+J3749,IF(U:U="农发3",0.09/N3749+J3749,IF(U:U="农发5",0.14/N3749+J3749,IF(U:U="农发7",0.19/N3749+J3749,IF(U:U="农发10",0.19/N3749+J3749,IF(U:U="农发20",0.24/N3749+J3749,IF(U:U="国债1",0.05/N3749+J3749,IF(U:U="国债2",0.05/N3749+J3749,IF(U:U="国债3",0.05/N3749+J3749,IF(U:U="国开0",0,IF(U:U="农发0",0,IF(U:U="国债0",0,IF(U:U="口行0",0,0.1/N3749+J3749)))))))))))))))))))))))))</f>
        <v>2.9748285975053239</v>
      </c>
      <c r="Q3749" s="87">
        <v>3.0125000000000002</v>
      </c>
      <c r="R3749" s="88">
        <f t="shared" si="342"/>
        <v>-4.8671402494675942</v>
      </c>
      <c r="S3749" s="88">
        <f t="shared" si="343"/>
        <v>-3.7671402494676265</v>
      </c>
    </row>
    <row r="3750" spans="1:21" ht="15.95" customHeight="1" x14ac:dyDescent="0.25">
      <c r="A3750" s="123" t="s">
        <v>6975</v>
      </c>
      <c r="B3750" s="35" t="s">
        <v>7847</v>
      </c>
      <c r="C3750" s="35" t="s">
        <v>7848</v>
      </c>
      <c r="D3750" s="39">
        <v>44350</v>
      </c>
      <c r="E3750" s="39">
        <v>44354</v>
      </c>
      <c r="F3750" s="40">
        <v>40</v>
      </c>
      <c r="G3750" s="30">
        <v>7</v>
      </c>
      <c r="H3750" s="29" t="s">
        <v>12</v>
      </c>
      <c r="I3750" s="29" t="s">
        <v>15</v>
      </c>
      <c r="J3750" s="30">
        <v>3.3285999999999998</v>
      </c>
      <c r="K3750" s="30">
        <v>6.5</v>
      </c>
      <c r="L3750" s="30">
        <v>0</v>
      </c>
      <c r="M3750" s="30">
        <v>1.33</v>
      </c>
      <c r="N3750" s="84">
        <f>[1]!b_anal_modidura_cnbd(A3750,D3750-1,1)</f>
        <v>5.7549999999999999</v>
      </c>
      <c r="O3750" s="85">
        <f>[1]!b_anal_yield_cnbd(A3750,D3750-1,1)</f>
        <v>3.3774999999999999</v>
      </c>
      <c r="P3750" s="86">
        <f>IF(U:U="国开1",0.09/N3750+J3750,IF(U:U="国开3",0.16/N3750+J3750,IF(U:U="国开5",0.25/N3750+J3750,IF(U:U="国开7",0.24/N3750+J3750,IF(U:U="国开10",0.33/N3750+J3750,IF(U:U="口行1",0.08/N3750+J3750,IF(U:U="口行2",0.08/N3750+J3750,IF(U:U="口行3",0.08/N3750+J3750,IF(U:U="口行5",0.13/N3750+J3750,IF(U:U="口行7",0.13/N3750+J3750,IF(U:U="口行10",0.18/N3750+J3750,IF(U:U="农发1",0.09/N3750+J3750,IF(U:U="农发2",0.09/N3750+J3750,IF(U:U="农发3",0.09/N3750+J3750,IF(U:U="农发5",0.14/N3750+J3750,IF(U:U="农发7",0.19/N3750+J3750,IF(U:U="农发10",0.19/N3750+J3750,IF(U:U="农发20",0.24/N3750+J3750,IF(U:U="国债1",0.05/N3750+J3750,IF(U:U="国债2",0.05/N3750+J3750,IF(U:U="国债3",0.05/N3750+J3750,IF(U:U="国开0",0,IF(U:U="农发0",0,IF(U:U="国债0",0,IF(U:U="口行0",0,0.1/N3750+J3750)))))))))))))))))))))))))</f>
        <v>3.3459761946133795</v>
      </c>
      <c r="Q3750" s="87">
        <v>3.38</v>
      </c>
      <c r="R3750" s="88">
        <f t="shared" si="342"/>
        <v>-3.1523805386620474</v>
      </c>
      <c r="S3750" s="88">
        <f t="shared" si="343"/>
        <v>-3.402380538662042</v>
      </c>
    </row>
    <row r="3751" spans="1:21" ht="15.95" customHeight="1" x14ac:dyDescent="0.25">
      <c r="A3751" s="123" t="s">
        <v>7849</v>
      </c>
      <c r="B3751" s="35" t="s">
        <v>7849</v>
      </c>
      <c r="C3751" s="35" t="s">
        <v>7850</v>
      </c>
      <c r="D3751" s="39">
        <v>44350</v>
      </c>
      <c r="E3751" s="39">
        <v>44354</v>
      </c>
      <c r="F3751" s="40">
        <v>180</v>
      </c>
      <c r="G3751" s="30">
        <v>10</v>
      </c>
      <c r="H3751" s="29" t="s">
        <v>12</v>
      </c>
      <c r="I3751" s="29" t="s">
        <v>15</v>
      </c>
      <c r="J3751" s="30">
        <v>3.41</v>
      </c>
      <c r="K3751" s="30">
        <v>5.27</v>
      </c>
      <c r="L3751" s="30">
        <v>0</v>
      </c>
      <c r="M3751" s="30">
        <v>10</v>
      </c>
      <c r="N3751" s="84">
        <v>8.0277999999999992</v>
      </c>
      <c r="O3751" s="85">
        <v>3.4975000000000001</v>
      </c>
      <c r="P3751" s="86">
        <v>3.4510999999999998</v>
      </c>
      <c r="Q3751" s="87">
        <v>3.4849999999999999</v>
      </c>
      <c r="R3751" s="88">
        <f t="shared" si="342"/>
        <v>-4.6400000000000219</v>
      </c>
      <c r="S3751" s="88">
        <f t="shared" si="343"/>
        <v>-3.3900000000000041</v>
      </c>
    </row>
    <row r="3752" spans="1:21" ht="15.95" customHeight="1" x14ac:dyDescent="0.25">
      <c r="A3752" s="123" t="s">
        <v>7804</v>
      </c>
      <c r="B3752" s="35" t="s">
        <v>7862</v>
      </c>
      <c r="C3752" s="35" t="s">
        <v>7863</v>
      </c>
      <c r="D3752" s="39">
        <v>44351</v>
      </c>
      <c r="E3752" s="39">
        <v>44354</v>
      </c>
      <c r="F3752" s="40">
        <v>40</v>
      </c>
      <c r="G3752" s="30">
        <v>1</v>
      </c>
      <c r="H3752" s="29" t="s">
        <v>266</v>
      </c>
      <c r="I3752" s="29" t="s">
        <v>22</v>
      </c>
      <c r="J3752" s="30">
        <v>2.3327</v>
      </c>
      <c r="K3752" s="30">
        <v>4.84</v>
      </c>
      <c r="L3752" s="30">
        <v>0</v>
      </c>
      <c r="M3752" s="30">
        <v>3.39</v>
      </c>
      <c r="N3752" s="84">
        <f>[1]!b_anal_modidura_cnbd(A3752,D3752-1,1)</f>
        <v>0.96779999999999999</v>
      </c>
      <c r="O3752" s="85">
        <f>[1]!b_anal_yield_cnbd(A3752,D3752-1,1)</f>
        <v>2.4983</v>
      </c>
      <c r="P3752" s="86">
        <f>IF(U:U="国开1",0.09/N3752+J3752,IF(U:U="国开3",0.16/N3752+J3752,IF(U:U="国开5",0.25/N3752+J3752,IF(U:U="国开7",0.24/N3752+J3752,IF(U:U="国开10",0.33/N3752+J3752,IF(U:U="口行1",0.08/N3752+J3752,IF(U:U="口行2",0.08/N3752+J3752,IF(U:U="口行3",0.08/N3752+J3752,IF(U:U="口行5",0.13/N3752+J3752,IF(U:U="口行7",0.13/N3752+J3752,IF(U:U="口行10",0.18/N3752+J3752,IF(U:U="农发1",0.09/N3752+J3752,IF(U:U="农发2",0.09/N3752+J3752,IF(U:U="农发3",0.09/N3752+J3752,IF(U:U="农发5",0.14/N3752+J3752,IF(U:U="农发7",0.19/N3752+J3752,IF(U:U="农发10",0.19/N3752+J3752,IF(U:U="农发20",0.24/N3752+J3752,IF(U:U="国债1",0.05/N3752+J3752,IF(U:U="国债2",0.05/N3752+J3752,IF(U:U="国债3",0.05/N3752+J3752,IF(U:U="国开0",0,IF(U:U="农发0",0,IF(U:U="国债0",0,IF(U:U="口行0",0,0.1/N3752+J3752)))))))))))))))))))))))))</f>
        <v>2.436027133705311</v>
      </c>
      <c r="Q3752" s="87">
        <v>2.4849999999999999</v>
      </c>
      <c r="R3752" s="88">
        <f t="shared" ref="R3752:R3755" si="344">(P3752-O3752)*100</f>
        <v>-6.2272866294688978</v>
      </c>
      <c r="S3752" s="88">
        <f t="shared" ref="S3752:S3755" si="345">(P3752-Q3752)*100</f>
        <v>-4.8972866294688888</v>
      </c>
    </row>
    <row r="3753" spans="1:21" ht="15.95" customHeight="1" x14ac:dyDescent="0.25">
      <c r="A3753" s="123" t="s">
        <v>7322</v>
      </c>
      <c r="B3753" s="35" t="s">
        <v>7868</v>
      </c>
      <c r="C3753" s="35" t="s">
        <v>7869</v>
      </c>
      <c r="D3753" s="39">
        <v>44351</v>
      </c>
      <c r="E3753" s="39">
        <v>44354</v>
      </c>
      <c r="F3753" s="40">
        <v>30</v>
      </c>
      <c r="G3753" s="30">
        <v>2</v>
      </c>
      <c r="H3753" s="29" t="s">
        <v>12</v>
      </c>
      <c r="I3753" s="29" t="s">
        <v>22</v>
      </c>
      <c r="J3753" s="30">
        <v>2.7319</v>
      </c>
      <c r="K3753" s="30">
        <v>6.32</v>
      </c>
      <c r="L3753" s="30">
        <v>0</v>
      </c>
      <c r="M3753" s="30">
        <v>3.1</v>
      </c>
      <c r="N3753" s="84">
        <f>[1]!b_anal_modidura_cnbd(A3753,D3753-1,1)</f>
        <v>1.6846000000000001</v>
      </c>
      <c r="O3753" s="85">
        <f>[1]!b_anal_yield_cnbd(A3753,D3753-1,1)</f>
        <v>2.8250000000000002</v>
      </c>
      <c r="P3753" s="86">
        <f t="shared" ref="P3753:P3755" si="346">IF(U:U="国开1",0.09/N3753+J3753,IF(U:U="国开3",0.16/N3753+J3753,IF(U:U="国开5",0.25/N3753+J3753,IF(U:U="国开7",0.24/N3753+J3753,IF(U:U="国开10",0.33/N3753+J3753,IF(U:U="口行1",0.08/N3753+J3753,IF(U:U="口行2",0.08/N3753+J3753,IF(U:U="口行3",0.08/N3753+J3753,IF(U:U="口行5",0.13/N3753+J3753,IF(U:U="口行7",0.13/N3753+J3753,IF(U:U="口行10",0.18/N3753+J3753,IF(U:U="农发1",0.09/N3753+J3753,IF(U:U="农发2",0.09/N3753+J3753,IF(U:U="农发3",0.09/N3753+J3753,IF(U:U="农发5",0.14/N3753+J3753,IF(U:U="农发7",0.19/N3753+J3753,IF(U:U="农发10",0.19/N3753+J3753,IF(U:U="农发20",0.24/N3753+J3753,IF(U:U="国债1",0.05/N3753+J3753,IF(U:U="国债2",0.05/N3753+J3753,IF(U:U="国债3",0.05/N3753+J3753,IF(U:U="国开0",0,IF(U:U="农发0",0,IF(U:U="国债0",0,IF(U:U="口行0",0,0.1/N3753+J3753)))))))))))))))))))))))))</f>
        <v>2.7912612727056869</v>
      </c>
      <c r="Q3753" s="87">
        <v>2.8149999999999999</v>
      </c>
      <c r="R3753" s="88">
        <f t="shared" si="344"/>
        <v>-3.3738727294313264</v>
      </c>
      <c r="S3753" s="88">
        <f t="shared" si="345"/>
        <v>-2.3738727294313033</v>
      </c>
    </row>
    <row r="3754" spans="1:21" ht="15.95" customHeight="1" x14ac:dyDescent="0.25">
      <c r="A3754" s="123" t="s">
        <v>7874</v>
      </c>
      <c r="B3754" s="35" t="s">
        <v>7874</v>
      </c>
      <c r="C3754" s="35" t="s">
        <v>7875</v>
      </c>
      <c r="D3754" s="39">
        <v>44351</v>
      </c>
      <c r="E3754" s="39">
        <v>44354</v>
      </c>
      <c r="F3754" s="40">
        <v>150</v>
      </c>
      <c r="G3754" s="30">
        <v>0.24929999999999999</v>
      </c>
      <c r="H3754" s="29" t="s">
        <v>30</v>
      </c>
      <c r="I3754" s="29" t="s">
        <v>31</v>
      </c>
      <c r="J3754" s="30">
        <v>1.7487999999999999</v>
      </c>
      <c r="K3754" s="30">
        <v>4.1399999999999997</v>
      </c>
      <c r="L3754" s="30">
        <v>1.7806999999999999</v>
      </c>
      <c r="M3754" s="30">
        <v>2.14</v>
      </c>
      <c r="N3754" s="84">
        <v>0.24929999999999999</v>
      </c>
      <c r="O3754" s="85">
        <v>1.8511</v>
      </c>
      <c r="P3754" s="86">
        <v>1.7806999999999999</v>
      </c>
      <c r="Q3754" s="87">
        <v>1.85</v>
      </c>
      <c r="R3754" s="88">
        <f t="shared" si="344"/>
        <v>-7.0400000000000018</v>
      </c>
      <c r="S3754" s="88">
        <f t="shared" si="345"/>
        <v>-6.9300000000000139</v>
      </c>
      <c r="U3754" s="1" t="str">
        <f>IF(I:I="国家开发银行","国开",IF(I:I="中国进出口银行","口行",IF(I:I="中国农业发展银行","农发","国债")))&amp;IF(G:G&lt;1,"0",G3754)</f>
        <v>国债0</v>
      </c>
    </row>
    <row r="3755" spans="1:21" ht="15.95" customHeight="1" x14ac:dyDescent="0.25">
      <c r="A3755" s="123" t="s">
        <v>7884</v>
      </c>
      <c r="B3755" s="35" t="s">
        <v>7884</v>
      </c>
      <c r="C3755" s="35" t="s">
        <v>7885</v>
      </c>
      <c r="D3755" s="39">
        <v>44351</v>
      </c>
      <c r="E3755" s="39">
        <v>44354</v>
      </c>
      <c r="F3755" s="40">
        <v>150</v>
      </c>
      <c r="G3755" s="30">
        <v>0.49859999999999999</v>
      </c>
      <c r="H3755" s="29" t="s">
        <v>38</v>
      </c>
      <c r="I3755" s="29" t="s">
        <v>31</v>
      </c>
      <c r="J3755" s="30">
        <v>1.9691000000000001</v>
      </c>
      <c r="K3755" s="30">
        <v>3.51</v>
      </c>
      <c r="L3755" s="30">
        <v>2.0154999999999998</v>
      </c>
      <c r="M3755" s="30">
        <v>1.53</v>
      </c>
      <c r="N3755" s="84">
        <v>0.49859999999999999</v>
      </c>
      <c r="O3755" s="85">
        <v>2.0531999999999999</v>
      </c>
      <c r="P3755" s="86">
        <v>2.0154999999999998</v>
      </c>
      <c r="Q3755" s="87">
        <v>2.0299999999999998</v>
      </c>
      <c r="R3755" s="88">
        <f t="shared" si="344"/>
        <v>-3.7700000000000067</v>
      </c>
      <c r="S3755" s="88">
        <f t="shared" si="345"/>
        <v>-1.4499999999999957</v>
      </c>
      <c r="U3755" s="1" t="str">
        <f>IF(I:I="国家开发银行","国开",IF(I:I="中国进出口银行","口行",IF(I:I="中国农业发展银行","农发","国债")))&amp;IF(G:G&lt;1,"0",G3755)</f>
        <v>国债0</v>
      </c>
    </row>
    <row r="3756" spans="1:21" ht="15.95" customHeight="1" x14ac:dyDescent="0.25">
      <c r="A3756" s="123"/>
      <c r="B3756" s="35"/>
      <c r="C3756" s="35"/>
      <c r="D3756" s="39"/>
      <c r="E3756" s="39"/>
      <c r="F3756" s="40"/>
      <c r="G3756" s="30"/>
      <c r="H3756" s="29"/>
      <c r="I3756" s="29"/>
      <c r="J3756" s="30"/>
      <c r="K3756" s="30"/>
      <c r="L3756" s="30"/>
      <c r="M3756" s="30"/>
      <c r="N3756" s="84"/>
      <c r="O3756" s="85"/>
      <c r="P3756" s="86"/>
      <c r="Q3756" s="87"/>
      <c r="R3756" s="88"/>
      <c r="S3756" s="88"/>
    </row>
    <row r="3757" spans="1:21" ht="15.95" customHeight="1" x14ac:dyDescent="0.25">
      <c r="A3757" s="123"/>
      <c r="B3757" s="35"/>
      <c r="C3757" s="35"/>
      <c r="D3757" s="39"/>
      <c r="E3757" s="39"/>
      <c r="F3757" s="40"/>
      <c r="G3757" s="30"/>
      <c r="H3757" s="29"/>
      <c r="I3757" s="29"/>
      <c r="J3757" s="30"/>
      <c r="K3757" s="30"/>
      <c r="L3757" s="30"/>
      <c r="M3757" s="30"/>
      <c r="N3757" s="84"/>
      <c r="O3757" s="85"/>
      <c r="P3757" s="86"/>
      <c r="Q3757" s="87"/>
      <c r="R3757" s="88"/>
      <c r="S3757" s="88"/>
    </row>
    <row r="3758" spans="1:21" ht="15.95" customHeight="1" x14ac:dyDescent="0.25">
      <c r="A3758" s="123"/>
      <c r="B3758" s="35"/>
      <c r="C3758" s="35"/>
      <c r="D3758" s="39"/>
      <c r="E3758" s="39"/>
      <c r="F3758" s="40"/>
      <c r="G3758" s="30"/>
      <c r="H3758" s="29"/>
      <c r="I3758" s="29"/>
      <c r="J3758" s="30"/>
      <c r="K3758" s="30"/>
      <c r="L3758" s="30"/>
      <c r="M3758" s="30"/>
      <c r="N3758" s="84"/>
      <c r="O3758" s="85"/>
      <c r="P3758" s="86"/>
      <c r="Q3758" s="87"/>
      <c r="R3758" s="88"/>
      <c r="S3758" s="88"/>
    </row>
    <row r="3759" spans="1:21" ht="15.95" customHeight="1" x14ac:dyDescent="0.25">
      <c r="A3759" s="123"/>
      <c r="B3759" s="35"/>
      <c r="C3759" s="35"/>
      <c r="D3759" s="39"/>
      <c r="E3759" s="39"/>
      <c r="F3759" s="40"/>
      <c r="G3759" s="30"/>
      <c r="H3759" s="29"/>
      <c r="I3759" s="29"/>
      <c r="J3759" s="30"/>
      <c r="K3759" s="30"/>
      <c r="L3759" s="30"/>
      <c r="M3759" s="30"/>
      <c r="N3759" s="84"/>
      <c r="O3759" s="85"/>
      <c r="P3759" s="86"/>
      <c r="Q3759" s="87"/>
      <c r="R3759" s="88"/>
      <c r="S3759" s="88"/>
    </row>
    <row r="3760" spans="1:21" ht="15.95" customHeight="1" x14ac:dyDescent="0.25">
      <c r="A3760" s="123"/>
      <c r="B3760" s="35"/>
      <c r="C3760" s="35"/>
      <c r="D3760" s="39"/>
      <c r="E3760" s="39"/>
      <c r="F3760" s="40"/>
      <c r="G3760" s="30"/>
      <c r="H3760" s="29"/>
      <c r="I3760" s="29"/>
      <c r="J3760" s="30"/>
      <c r="K3760" s="30"/>
      <c r="L3760" s="30"/>
      <c r="M3760" s="30"/>
      <c r="N3760" s="84"/>
      <c r="O3760" s="85"/>
      <c r="P3760" s="86"/>
      <c r="Q3760" s="87"/>
      <c r="R3760" s="88"/>
      <c r="S3760" s="88"/>
    </row>
    <row r="3761" spans="1:21" ht="15.95" customHeight="1" x14ac:dyDescent="0.25">
      <c r="A3761" s="123"/>
      <c r="B3761" s="35"/>
      <c r="C3761" s="35"/>
      <c r="D3761" s="39"/>
      <c r="E3761" s="39"/>
      <c r="F3761" s="40"/>
      <c r="G3761" s="30"/>
      <c r="H3761" s="29"/>
      <c r="I3761" s="29"/>
      <c r="J3761" s="30"/>
      <c r="K3761" s="30"/>
      <c r="L3761" s="30"/>
      <c r="M3761" s="30"/>
      <c r="N3761" s="84"/>
      <c r="O3761" s="85"/>
      <c r="P3761" s="86"/>
      <c r="Q3761" s="87"/>
      <c r="R3761" s="88"/>
      <c r="S3761" s="88"/>
    </row>
    <row r="3762" spans="1:21" ht="15.95" customHeight="1" x14ac:dyDescent="0.25">
      <c r="A3762" s="123"/>
      <c r="B3762" s="35"/>
      <c r="C3762" s="35"/>
      <c r="D3762" s="39"/>
      <c r="E3762" s="39"/>
      <c r="F3762" s="40"/>
      <c r="G3762" s="30"/>
      <c r="H3762" s="29"/>
      <c r="I3762" s="29"/>
      <c r="J3762" s="30"/>
      <c r="K3762" s="30"/>
      <c r="L3762" s="30"/>
      <c r="M3762" s="30"/>
      <c r="N3762" s="84"/>
      <c r="O3762" s="85"/>
      <c r="P3762" s="86"/>
      <c r="Q3762" s="87"/>
      <c r="R3762" s="88"/>
      <c r="S3762" s="88"/>
    </row>
    <row r="3763" spans="1:21" ht="15.95" customHeight="1" x14ac:dyDescent="0.25">
      <c r="A3763" s="123"/>
      <c r="B3763" s="35"/>
      <c r="C3763" s="35"/>
      <c r="D3763" s="39"/>
      <c r="E3763" s="39"/>
      <c r="F3763" s="40"/>
      <c r="G3763" s="30"/>
      <c r="H3763" s="29"/>
      <c r="I3763" s="29"/>
      <c r="J3763" s="30"/>
      <c r="K3763" s="30"/>
      <c r="L3763" s="30"/>
      <c r="M3763" s="30"/>
      <c r="N3763" s="84"/>
      <c r="O3763" s="85"/>
      <c r="P3763" s="86"/>
      <c r="Q3763" s="87"/>
      <c r="R3763" s="88"/>
      <c r="S3763" s="88"/>
    </row>
    <row r="3764" spans="1:21" ht="15.95" customHeight="1" x14ac:dyDescent="0.25">
      <c r="A3764" s="123"/>
      <c r="B3764" s="35"/>
      <c r="C3764" s="35"/>
      <c r="D3764" s="39"/>
      <c r="E3764" s="39"/>
      <c r="F3764" s="40"/>
      <c r="G3764" s="30"/>
      <c r="H3764" s="29"/>
      <c r="I3764" s="29"/>
      <c r="J3764" s="30"/>
      <c r="K3764" s="30"/>
      <c r="L3764" s="30"/>
      <c r="M3764" s="30"/>
      <c r="N3764" s="84"/>
      <c r="O3764" s="85"/>
      <c r="P3764" s="86"/>
      <c r="Q3764" s="87"/>
      <c r="R3764" s="88"/>
      <c r="S3764" s="88"/>
    </row>
    <row r="3765" spans="1:21" ht="15.95" customHeight="1" x14ac:dyDescent="0.25">
      <c r="A3765" s="123"/>
      <c r="B3765" s="35"/>
      <c r="C3765" s="35"/>
      <c r="D3765" s="39"/>
      <c r="E3765" s="39"/>
      <c r="F3765" s="40"/>
      <c r="G3765" s="30"/>
      <c r="H3765" s="29"/>
      <c r="I3765" s="29"/>
      <c r="J3765" s="30"/>
      <c r="K3765" s="30"/>
      <c r="L3765" s="30"/>
      <c r="M3765" s="30"/>
      <c r="N3765" s="84"/>
      <c r="O3765" s="85"/>
      <c r="P3765" s="86"/>
      <c r="Q3765" s="87"/>
      <c r="R3765" s="88"/>
      <c r="S3765" s="88"/>
    </row>
    <row r="3766" spans="1:21" ht="15.95" customHeight="1" x14ac:dyDescent="0.25">
      <c r="A3766" s="123"/>
      <c r="B3766" s="35"/>
      <c r="C3766" s="35"/>
      <c r="D3766" s="39"/>
      <c r="E3766" s="39"/>
      <c r="F3766" s="40"/>
      <c r="G3766" s="30"/>
      <c r="H3766" s="29"/>
      <c r="I3766" s="29"/>
      <c r="J3766" s="30"/>
      <c r="K3766" s="30"/>
      <c r="L3766" s="30"/>
      <c r="M3766" s="30"/>
      <c r="N3766" s="84"/>
      <c r="O3766" s="85"/>
      <c r="P3766" s="86"/>
      <c r="Q3766" s="87"/>
      <c r="R3766" s="88"/>
      <c r="S3766" s="88"/>
    </row>
    <row r="3767" spans="1:21" ht="15.95" customHeight="1" x14ac:dyDescent="0.25">
      <c r="A3767" s="123"/>
      <c r="B3767" s="35"/>
      <c r="C3767" s="35"/>
      <c r="D3767" s="39"/>
      <c r="E3767" s="39"/>
      <c r="F3767" s="40"/>
      <c r="G3767" s="30"/>
      <c r="H3767" s="29"/>
      <c r="I3767" s="29"/>
      <c r="J3767" s="30"/>
      <c r="K3767" s="30"/>
      <c r="L3767" s="30"/>
      <c r="M3767" s="30"/>
      <c r="N3767" s="84"/>
      <c r="O3767" s="85"/>
      <c r="P3767" s="86"/>
      <c r="Q3767" s="87"/>
      <c r="R3767" s="88"/>
      <c r="S3767" s="88"/>
    </row>
    <row r="3768" spans="1:21" ht="15.95" customHeight="1" x14ac:dyDescent="0.25">
      <c r="A3768" s="123"/>
      <c r="B3768" s="35"/>
      <c r="C3768" s="35"/>
      <c r="D3768" s="39"/>
      <c r="E3768" s="39"/>
      <c r="F3768" s="40"/>
      <c r="G3768" s="30"/>
      <c r="H3768" s="29"/>
      <c r="I3768" s="29"/>
      <c r="J3768" s="30"/>
      <c r="K3768" s="30"/>
      <c r="L3768" s="30"/>
      <c r="M3768" s="30"/>
      <c r="N3768" s="84"/>
      <c r="O3768" s="85"/>
      <c r="P3768" s="86"/>
      <c r="Q3768" s="87"/>
      <c r="R3768" s="88"/>
      <c r="S3768" s="88"/>
    </row>
    <row r="3769" spans="1:21" ht="17.45" customHeight="1" x14ac:dyDescent="0.25">
      <c r="A3769" s="123"/>
      <c r="B3769" s="35"/>
      <c r="C3769" s="35"/>
      <c r="D3769" s="39"/>
      <c r="E3769" s="39"/>
      <c r="F3769" s="40"/>
      <c r="G3769" s="30"/>
      <c r="H3769" s="29"/>
      <c r="I3769" s="29"/>
      <c r="J3769" s="30"/>
      <c r="K3769" s="30"/>
      <c r="L3769" s="30"/>
      <c r="M3769" s="30"/>
      <c r="N3769" s="84">
        <f>[1]!b_anal_modidura_cnbd(A3769,D3769-1,1)</f>
        <v>0</v>
      </c>
      <c r="O3769" s="85">
        <f>[1]!b_anal_yield_cnbd(A3769,D3769-1,1)</f>
        <v>0</v>
      </c>
      <c r="P3769" s="86">
        <f>IF(U:U="国开1",0.09/N3769+J3769,IF(U:U="国开3",0.16/N3769+J3769,IF(U:U="国开5",0.25/N3769+J3769,IF(U:U="国开7",0.24/N3769+J3769,IF(U:U="国开10",0.33/N3769+J3769,IF(U:U="口行1",0.08/N3769+J3769,IF(U:U="口行2",0.08/N3769+J3769,IF(U:U="口行3",0.08/N3769+J3769,IF(U:U="口行5",0.13/N3769+J3769,IF(U:U="口行7",0.13/N3769+J3769,IF(U:U="口行10",0.18/N3769+J3769,IF(U:U="农发1",0.09/N3769+J3769,IF(U:U="农发2",0.09/N3769+J3769,IF(U:U="农发3",0.09/N3769+J3769,IF(U:U="农发5",0.14/N3769+J3769,IF(U:U="农发7",0.19/N3769+J3769,IF(U:U="农发10",0.19/N3769+J3769,IF(U:U="农发20",0.24/N3769+J3769,IF(U:U="国债1",0.05/N3769+J3769,IF(U:U="国债2",0.05/N3769+J3769,IF(U:U="国债3",0.05/N3769+J3769,IF(U:U="国开0",0,IF(U:U="农发0",0,IF(U:U="国债0",0,IF(U:U="口行0",0,0.1/N3769+J3769)))))))))))))))))))))))))</f>
        <v>0</v>
      </c>
      <c r="Q3769" s="87"/>
      <c r="R3769" s="88"/>
      <c r="S3769" s="88"/>
      <c r="U3769" s="1" t="str">
        <f>IF(I:I="国家开发银行","国开",IF(I:I="中国进出口银行","口行",IF(I:I="中国农业发展银行","农发","国债")))&amp;IF(G:G&lt;1,"0",G3769)</f>
        <v>国债0</v>
      </c>
    </row>
    <row r="3770" spans="1:21" ht="15.95" customHeight="1" x14ac:dyDescent="0.25">
      <c r="F3770" s="34"/>
    </row>
    <row r="3771" spans="1:21" ht="15.95" customHeight="1" x14ac:dyDescent="0.25">
      <c r="A3771" s="42" t="s">
        <v>1003</v>
      </c>
    </row>
  </sheetData>
  <autoFilter ref="A1:S3711">
    <filterColumn colId="3">
      <filters>
        <dateGroupItem year="2021" month="5" dateTimeGrouping="month"/>
      </filters>
    </filterColumn>
  </autoFilter>
  <sortState ref="A2:S410">
    <sortCondition ref="I2:I410"/>
    <sortCondition ref="G2:G410"/>
    <sortCondition ref="D2:D410"/>
  </sortState>
  <phoneticPr fontId="5" type="noConversion"/>
  <conditionalFormatting sqref="K1">
    <cfRule type="dataBar" priority="18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{DE7E35AA-30A9-4DCC-8695-71BD65910245}</x14:id>
        </ext>
      </extLst>
    </cfRule>
  </conditionalFormatting>
  <conditionalFormatting sqref="K2988:K2991">
    <cfRule type="dataBar" priority="1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{AD104F73-2EB7-4ED9-BD4C-B86002BE0A10}</x14:id>
        </ext>
      </extLst>
    </cfRule>
  </conditionalFormatting>
  <conditionalFormatting sqref="S1794">
    <cfRule type="dataBar" priority="1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{568664A6-E5C1-49EB-A380-A0E00D41B6DF}</x14:id>
        </ext>
      </extLst>
    </cfRule>
  </conditionalFormatting>
  <conditionalFormatting sqref="K2:K3028">
    <cfRule type="dataBar" priority="1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{2F16634A-C95B-4FA3-82F8-5D590EC6B4B4}</x14:id>
        </ext>
      </extLst>
    </cfRule>
  </conditionalFormatting>
  <conditionalFormatting sqref="R2">
    <cfRule type="dataBar" priority="1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{E8E2F584-2DBA-478A-9C04-4DDD33317337}</x14:id>
        </ext>
      </extLst>
    </cfRule>
  </conditionalFormatting>
  <conditionalFormatting sqref="S2362">
    <cfRule type="dataBar" priority="1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{7F21D657-F22E-4E95-8B7F-6B88918C9E08}</x14:id>
        </ext>
      </extLst>
    </cfRule>
  </conditionalFormatting>
  <conditionalFormatting sqref="K3:K3028">
    <cfRule type="dataBar" priority="7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{0B98C647-2492-440D-944F-632A30E0437A}</x14:id>
        </ext>
      </extLst>
    </cfRule>
  </conditionalFormatting>
  <conditionalFormatting sqref="R3:R3204">
    <cfRule type="dataBar" priority="19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{D16C075B-751F-41B9-A9E8-E3715113715A}</x14:id>
        </ext>
      </extLst>
    </cfRule>
  </conditionalFormatting>
  <conditionalFormatting sqref="S2363:S3204">
    <cfRule type="dataBar" priority="19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{F6E9113D-09BC-4E89-9884-B1A6C61294DF}</x14:id>
        </ext>
      </extLst>
    </cfRule>
  </conditionalFormatting>
  <conditionalFormatting sqref="K2988:K2991">
    <cfRule type="dataBar" priority="19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{A2DDA35A-E301-4113-B1E1-AB448366D89D}</x14:id>
        </ext>
      </extLst>
    </cfRule>
  </conditionalFormatting>
  <conditionalFormatting sqref="K2962:K3004">
    <cfRule type="dataBar" priority="7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{2F85AEAA-303D-4FDD-AC7F-DA442C3D9606}</x14:id>
        </ext>
      </extLst>
    </cfRule>
  </conditionalFormatting>
  <conditionalFormatting sqref="K2992:K3001">
    <cfRule type="dataBar" priority="6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{4867705A-240A-43AD-B462-7D70EF2CFA5F}</x14:id>
        </ext>
      </extLst>
    </cfRule>
  </conditionalFormatting>
  <conditionalFormatting sqref="K2992:K3001">
    <cfRule type="dataBar" priority="7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{36A66BAA-D0B5-48FB-A4CE-EC915E2EC96E}</x14:id>
        </ext>
      </extLst>
    </cfRule>
  </conditionalFormatting>
  <conditionalFormatting sqref="K3002:K3028">
    <cfRule type="dataBar" priority="6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{9DF854BA-F60E-451F-B813-C3BE64D0155D}</x14:id>
        </ext>
      </extLst>
    </cfRule>
  </conditionalFormatting>
  <conditionalFormatting sqref="K3002:K3028">
    <cfRule type="dataBar" priority="6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{9FE4CF14-3194-4B05-9988-973E8881038D}</x14:id>
        </ext>
      </extLst>
    </cfRule>
  </conditionalFormatting>
  <conditionalFormatting sqref="K3012:K3028">
    <cfRule type="dataBar" priority="5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{1AEB4D84-BB21-4348-BB61-91B01F5AF1D7}</x14:id>
        </ext>
      </extLst>
    </cfRule>
  </conditionalFormatting>
  <conditionalFormatting sqref="K3012:K3028">
    <cfRule type="dataBar" priority="5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{5141D92E-A9C4-4135-8334-A2664B13FE68}</x14:id>
        </ext>
      </extLst>
    </cfRule>
  </conditionalFormatting>
  <conditionalFormatting sqref="K3048:K3049">
    <cfRule type="dataBar" priority="5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{442F7006-6959-4316-A6F8-8629A19A28D5}</x14:id>
        </ext>
      </extLst>
    </cfRule>
  </conditionalFormatting>
  <conditionalFormatting sqref="K3048:K3049">
    <cfRule type="dataBar" priority="4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{C3E082B3-0DF5-43FE-AC41-CCE5531320F3}</x14:id>
        </ext>
      </extLst>
    </cfRule>
  </conditionalFormatting>
  <conditionalFormatting sqref="K3048:K3049">
    <cfRule type="dataBar" priority="4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{B34C4145-9E87-4230-B1B8-11615465DD09}</x14:id>
        </ext>
      </extLst>
    </cfRule>
  </conditionalFormatting>
  <conditionalFormatting sqref="K3029:K3047">
    <cfRule type="dataBar" priority="4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{2CC52364-A83B-44B9-96C5-DDCF730BE8EC}</x14:id>
        </ext>
      </extLst>
    </cfRule>
  </conditionalFormatting>
  <conditionalFormatting sqref="K3029:K3047">
    <cfRule type="dataBar" priority="4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{F985B329-14D1-490C-BF0F-FFBCB9685C98}</x14:id>
        </ext>
      </extLst>
    </cfRule>
  </conditionalFormatting>
  <conditionalFormatting sqref="K3029:K3047">
    <cfRule type="dataBar" priority="3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{A0397DD6-8799-48C1-BC5D-3A3C8A0663ED}</x14:id>
        </ext>
      </extLst>
    </cfRule>
  </conditionalFormatting>
  <conditionalFormatting sqref="K3029:K3047">
    <cfRule type="dataBar" priority="4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{7CD482D5-B7F8-4272-98FB-36BDA86F0584}</x14:id>
        </ext>
      </extLst>
    </cfRule>
  </conditionalFormatting>
  <conditionalFormatting sqref="K3029:K3047">
    <cfRule type="dataBar" priority="3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{F0A5F904-CD02-49CE-BB30-C030A3EF9053}</x14:id>
        </ext>
      </extLst>
    </cfRule>
  </conditionalFormatting>
  <conditionalFormatting sqref="K3029:K3047">
    <cfRule type="dataBar" priority="3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{58C65942-2963-4518-8C07-8BC6CEE5B262}</x14:id>
        </ext>
      </extLst>
    </cfRule>
  </conditionalFormatting>
  <conditionalFormatting sqref="K3770:K1048576 K1:K3049">
    <cfRule type="dataBar" priority="3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{22ABD100-16EA-4651-BA14-D80549901B48}</x14:id>
        </ext>
      </extLst>
    </cfRule>
  </conditionalFormatting>
  <conditionalFormatting sqref="K3053:K3150 K3154:K3155 K3204">
    <cfRule type="dataBar" priority="3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{E90498C2-3367-463E-836D-CA7F665EA8AB}</x14:id>
        </ext>
      </extLst>
    </cfRule>
  </conditionalFormatting>
  <conditionalFormatting sqref="K3053:K3150">
    <cfRule type="dataBar" priority="3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{981B7852-1BA5-481E-A030-B3C2BB962438}</x14:id>
        </ext>
      </extLst>
    </cfRule>
  </conditionalFormatting>
  <conditionalFormatting sqref="K3053:K3150">
    <cfRule type="dataBar" priority="3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{E02FD106-48FA-4C3C-92ED-F73224E1BAC1}</x14:id>
        </ext>
      </extLst>
    </cfRule>
  </conditionalFormatting>
  <conditionalFormatting sqref="K3050:K3052 K3151:K3153 K3156:K3203">
    <cfRule type="dataBar" priority="3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{165D4BB7-5BB4-4397-9A30-C1F4664C3C90}</x14:id>
        </ext>
      </extLst>
    </cfRule>
  </conditionalFormatting>
  <conditionalFormatting sqref="K3050:K3052">
    <cfRule type="dataBar" priority="2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{1559BDE1-0980-4917-8090-4FCC3C97FD9A}</x14:id>
        </ext>
      </extLst>
    </cfRule>
  </conditionalFormatting>
  <conditionalFormatting sqref="K3050:K3052">
    <cfRule type="dataBar" priority="2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{1C30855E-E09E-4B6D-8AF3-529D57AA1368}</x14:id>
        </ext>
      </extLst>
    </cfRule>
  </conditionalFormatting>
  <conditionalFormatting sqref="K3050:K3052">
    <cfRule type="dataBar" priority="2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{B3306E50-7711-4FC3-82D5-D3E39DAEC250}</x14:id>
        </ext>
      </extLst>
    </cfRule>
  </conditionalFormatting>
  <conditionalFormatting sqref="K3050:K3052">
    <cfRule type="dataBar" priority="2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{027737B4-8447-4DCC-9FF6-AF65F5D3879C}</x14:id>
        </ext>
      </extLst>
    </cfRule>
  </conditionalFormatting>
  <conditionalFormatting sqref="K3050:K3052">
    <cfRule type="dataBar" priority="2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{3BDB1CE1-58C5-4D93-A0C7-E648853C9401}</x14:id>
        </ext>
      </extLst>
    </cfRule>
  </conditionalFormatting>
  <conditionalFormatting sqref="K3050:K3204">
    <cfRule type="dataBar" priority="2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{03DED893-6F78-48AD-8B56-923E659F79CF}</x14:id>
        </ext>
      </extLst>
    </cfRule>
  </conditionalFormatting>
  <conditionalFormatting sqref="K3205:K3324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{88225ADB-4689-493C-BE31-D2B4B77E3DDA}</x14:id>
        </ext>
      </extLst>
    </cfRule>
  </conditionalFormatting>
  <conditionalFormatting sqref="K3205:K3324">
    <cfRule type="dataBar" priority="2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{58E8C170-9636-4DEE-AF12-764FCE1C8F85}</x14:id>
        </ext>
      </extLst>
    </cfRule>
  </conditionalFormatting>
  <conditionalFormatting sqref="K3325:K3397">
    <cfRule type="dataBar" priority="2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{40822256-CFE7-4F60-8245-54359A2F8A65}</x14:id>
        </ext>
      </extLst>
    </cfRule>
  </conditionalFormatting>
  <conditionalFormatting sqref="K3398:K3449">
    <cfRule type="dataBar" priority="22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{8EAA8FAC-0390-42C8-9F03-192D0090D844}</x14:id>
        </ext>
      </extLst>
    </cfRule>
  </conditionalFormatting>
  <conditionalFormatting sqref="K3770:K1048576 K1:K3449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{2EC1B407-8BC0-4EF1-844C-6F5696FB978C}</x14:id>
        </ext>
      </extLst>
    </cfRule>
  </conditionalFormatting>
  <conditionalFormatting sqref="M3770:M1048576 M1:M3449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{734B4B3D-6A58-4A52-AFEF-4B24F725C555}</x14:id>
        </ext>
      </extLst>
    </cfRule>
  </conditionalFormatting>
  <conditionalFormatting sqref="M3315:M3408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{BE2749FE-75AD-4CE2-8D85-F454BA6A0BB1}</x14:id>
        </ext>
      </extLst>
    </cfRule>
  </conditionalFormatting>
  <conditionalFormatting sqref="R37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{C4848FF3-2449-4987-A455-A9907313858B}</x14:id>
        </ext>
      </extLst>
    </cfRule>
  </conditionalFormatting>
  <conditionalFormatting sqref="S3769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{C1517C10-BC1E-43FE-B725-31D27B1209F0}</x14:id>
        </ext>
      </extLst>
    </cfRule>
  </conditionalFormatting>
  <conditionalFormatting sqref="R3671:R3675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{4039EAB8-556A-46C8-AB4E-67B2E6ADA14C}</x14:id>
        </ext>
      </extLst>
    </cfRule>
  </conditionalFormatting>
  <conditionalFormatting sqref="S3671:S367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{68C2BEA1-A97F-4B97-AF27-A01A709FD8EC}</x14:id>
        </ext>
      </extLst>
    </cfRule>
  </conditionalFormatting>
  <conditionalFormatting sqref="K3671:K3675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{CC21630B-FCFD-4467-A685-2C9835184F89}</x14:id>
        </ext>
      </extLst>
    </cfRule>
  </conditionalFormatting>
  <conditionalFormatting sqref="M3671:M3675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{411CD6D7-7F65-4CE0-B93D-286BFAC0B2DB}</x14:id>
        </ext>
      </extLst>
    </cfRule>
  </conditionalFormatting>
  <conditionalFormatting sqref="R3205:R3670 R3676:R3768">
    <cfRule type="dataBar" priority="36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{7AA80F16-594F-4932-A4F3-95D3C1C1E264}</x14:id>
        </ext>
      </extLst>
    </cfRule>
  </conditionalFormatting>
  <conditionalFormatting sqref="S3205:S3670 S3676:S3768">
    <cfRule type="dataBar" priority="3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{C2D257D1-07C7-467A-8B3E-9A00AD5FE41E}</x14:id>
        </ext>
      </extLst>
    </cfRule>
  </conditionalFormatting>
  <conditionalFormatting sqref="K3450:K3670 K3676:K3769">
    <cfRule type="dataBar" priority="37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{73B68204-3DC2-4172-994B-C552CDC72E26}</x14:id>
        </ext>
      </extLst>
    </cfRule>
  </conditionalFormatting>
  <conditionalFormatting sqref="M3450:M3670 M3676:M3769">
    <cfRule type="dataBar" priority="37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{76F5BE74-C1F7-47B3-B932-BBA75D991575}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E7E35AA-30A9-4DCC-8695-71BD6591024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K1</xm:sqref>
        </x14:conditionalFormatting>
        <x14:conditionalFormatting xmlns:xm="http://schemas.microsoft.com/office/excel/2006/main">
          <x14:cfRule type="dataBar" id="{AD104F73-2EB7-4ED9-BD4C-B86002BE0A1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K2988:K2991</xm:sqref>
        </x14:conditionalFormatting>
        <x14:conditionalFormatting xmlns:xm="http://schemas.microsoft.com/office/excel/2006/main">
          <x14:cfRule type="dataBar" id="{568664A6-E5C1-49EB-A380-A0E00D41B6D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S1794</xm:sqref>
        </x14:conditionalFormatting>
        <x14:conditionalFormatting xmlns:xm="http://schemas.microsoft.com/office/excel/2006/main">
          <x14:cfRule type="dataBar" id="{2F16634A-C95B-4FA3-82F8-5D590EC6B4B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K2:K3028</xm:sqref>
        </x14:conditionalFormatting>
        <x14:conditionalFormatting xmlns:xm="http://schemas.microsoft.com/office/excel/2006/main">
          <x14:cfRule type="dataBar" id="{E8E2F584-2DBA-478A-9C04-4DDD333173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</xm:sqref>
        </x14:conditionalFormatting>
        <x14:conditionalFormatting xmlns:xm="http://schemas.microsoft.com/office/excel/2006/main">
          <x14:cfRule type="dataBar" id="{7F21D657-F22E-4E95-8B7F-6B88918C9E0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S2362</xm:sqref>
        </x14:conditionalFormatting>
        <x14:conditionalFormatting xmlns:xm="http://schemas.microsoft.com/office/excel/2006/main">
          <x14:cfRule type="dataBar" id="{0B98C647-2492-440D-944F-632A30E0437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K3:K3028</xm:sqref>
        </x14:conditionalFormatting>
        <x14:conditionalFormatting xmlns:xm="http://schemas.microsoft.com/office/excel/2006/main">
          <x14:cfRule type="dataBar" id="{D16C075B-751F-41B9-A9E8-E3715113715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R3:R3204</xm:sqref>
        </x14:conditionalFormatting>
        <x14:conditionalFormatting xmlns:xm="http://schemas.microsoft.com/office/excel/2006/main">
          <x14:cfRule type="dataBar" id="{F6E9113D-09BC-4E89-9884-B1A6C61294D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S2363:S3204</xm:sqref>
        </x14:conditionalFormatting>
        <x14:conditionalFormatting xmlns:xm="http://schemas.microsoft.com/office/excel/2006/main">
          <x14:cfRule type="dataBar" id="{A2DDA35A-E301-4113-B1E1-AB448366D89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K2988:K2991</xm:sqref>
        </x14:conditionalFormatting>
        <x14:conditionalFormatting xmlns:xm="http://schemas.microsoft.com/office/excel/2006/main">
          <x14:cfRule type="dataBar" id="{2F85AEAA-303D-4FDD-AC7F-DA442C3D960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K2962:K3004</xm:sqref>
        </x14:conditionalFormatting>
        <x14:conditionalFormatting xmlns:xm="http://schemas.microsoft.com/office/excel/2006/main">
          <x14:cfRule type="dataBar" id="{4867705A-240A-43AD-B462-7D70EF2CFA5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K2992:K3001</xm:sqref>
        </x14:conditionalFormatting>
        <x14:conditionalFormatting xmlns:xm="http://schemas.microsoft.com/office/excel/2006/main">
          <x14:cfRule type="dataBar" id="{36A66BAA-D0B5-48FB-A4CE-EC915E2EC96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K2992:K3001</xm:sqref>
        </x14:conditionalFormatting>
        <x14:conditionalFormatting xmlns:xm="http://schemas.microsoft.com/office/excel/2006/main">
          <x14:cfRule type="dataBar" id="{9DF854BA-F60E-451F-B813-C3BE64D0155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K3002:K3028</xm:sqref>
        </x14:conditionalFormatting>
        <x14:conditionalFormatting xmlns:xm="http://schemas.microsoft.com/office/excel/2006/main">
          <x14:cfRule type="dataBar" id="{9FE4CF14-3194-4B05-9988-973E8881038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K3002:K3028</xm:sqref>
        </x14:conditionalFormatting>
        <x14:conditionalFormatting xmlns:xm="http://schemas.microsoft.com/office/excel/2006/main">
          <x14:cfRule type="dataBar" id="{1AEB4D84-BB21-4348-BB61-91B01F5AF1D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K3012:K3028</xm:sqref>
        </x14:conditionalFormatting>
        <x14:conditionalFormatting xmlns:xm="http://schemas.microsoft.com/office/excel/2006/main">
          <x14:cfRule type="dataBar" id="{5141D92E-A9C4-4135-8334-A2664B13FE6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K3012:K3028</xm:sqref>
        </x14:conditionalFormatting>
        <x14:conditionalFormatting xmlns:xm="http://schemas.microsoft.com/office/excel/2006/main">
          <x14:cfRule type="dataBar" id="{442F7006-6959-4316-A6F8-8629A19A28D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K3048:K3049</xm:sqref>
        </x14:conditionalFormatting>
        <x14:conditionalFormatting xmlns:xm="http://schemas.microsoft.com/office/excel/2006/main">
          <x14:cfRule type="dataBar" id="{C3E082B3-0DF5-43FE-AC41-CCE5531320F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K3048:K3049</xm:sqref>
        </x14:conditionalFormatting>
        <x14:conditionalFormatting xmlns:xm="http://schemas.microsoft.com/office/excel/2006/main">
          <x14:cfRule type="dataBar" id="{B34C4145-9E87-4230-B1B8-11615465DD0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K3048:K3049</xm:sqref>
        </x14:conditionalFormatting>
        <x14:conditionalFormatting xmlns:xm="http://schemas.microsoft.com/office/excel/2006/main">
          <x14:cfRule type="dataBar" id="{2CC52364-A83B-44B9-96C5-DDCF730BE8E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K3029:K3047</xm:sqref>
        </x14:conditionalFormatting>
        <x14:conditionalFormatting xmlns:xm="http://schemas.microsoft.com/office/excel/2006/main">
          <x14:cfRule type="dataBar" id="{F985B329-14D1-490C-BF0F-FFBCB9685C9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K3029:K3047</xm:sqref>
        </x14:conditionalFormatting>
        <x14:conditionalFormatting xmlns:xm="http://schemas.microsoft.com/office/excel/2006/main">
          <x14:cfRule type="dataBar" id="{A0397DD6-8799-48C1-BC5D-3A3C8A0663E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K3029:K3047</xm:sqref>
        </x14:conditionalFormatting>
        <x14:conditionalFormatting xmlns:xm="http://schemas.microsoft.com/office/excel/2006/main">
          <x14:cfRule type="dataBar" id="{7CD482D5-B7F8-4272-98FB-36BDA86F058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K3029:K3047</xm:sqref>
        </x14:conditionalFormatting>
        <x14:conditionalFormatting xmlns:xm="http://schemas.microsoft.com/office/excel/2006/main">
          <x14:cfRule type="dataBar" id="{F0A5F904-CD02-49CE-BB30-C030A3EF905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K3029:K3047</xm:sqref>
        </x14:conditionalFormatting>
        <x14:conditionalFormatting xmlns:xm="http://schemas.microsoft.com/office/excel/2006/main">
          <x14:cfRule type="dataBar" id="{58C65942-2963-4518-8C07-8BC6CEE5B26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K3029:K3047</xm:sqref>
        </x14:conditionalFormatting>
        <x14:conditionalFormatting xmlns:xm="http://schemas.microsoft.com/office/excel/2006/main">
          <x14:cfRule type="dataBar" id="{22ABD100-16EA-4651-BA14-D80549901B4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K3770:K1048576 K1:K3049</xm:sqref>
        </x14:conditionalFormatting>
        <x14:conditionalFormatting xmlns:xm="http://schemas.microsoft.com/office/excel/2006/main">
          <x14:cfRule type="dataBar" id="{E90498C2-3367-463E-836D-CA7F665EA8A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K3053:K3150 K3154:K3155 K3204</xm:sqref>
        </x14:conditionalFormatting>
        <x14:conditionalFormatting xmlns:xm="http://schemas.microsoft.com/office/excel/2006/main">
          <x14:cfRule type="dataBar" id="{981B7852-1BA5-481E-A030-B3C2BB96243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K3053:K3150</xm:sqref>
        </x14:conditionalFormatting>
        <x14:conditionalFormatting xmlns:xm="http://schemas.microsoft.com/office/excel/2006/main">
          <x14:cfRule type="dataBar" id="{E02FD106-48FA-4C3C-92ED-F73224E1BAC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K3053:K3150</xm:sqref>
        </x14:conditionalFormatting>
        <x14:conditionalFormatting xmlns:xm="http://schemas.microsoft.com/office/excel/2006/main">
          <x14:cfRule type="dataBar" id="{165D4BB7-5BB4-4397-9A30-C1F4664C3C9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K3050:K3052 K3151:K3153 K3156:K3203</xm:sqref>
        </x14:conditionalFormatting>
        <x14:conditionalFormatting xmlns:xm="http://schemas.microsoft.com/office/excel/2006/main">
          <x14:cfRule type="dataBar" id="{1559BDE1-0980-4917-8090-4FCC3C97FD9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K3050:K3052</xm:sqref>
        </x14:conditionalFormatting>
        <x14:conditionalFormatting xmlns:xm="http://schemas.microsoft.com/office/excel/2006/main">
          <x14:cfRule type="dataBar" id="{1C30855E-E09E-4B6D-8AF3-529D57AA136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K3050:K3052</xm:sqref>
        </x14:conditionalFormatting>
        <x14:conditionalFormatting xmlns:xm="http://schemas.microsoft.com/office/excel/2006/main">
          <x14:cfRule type="dataBar" id="{B3306E50-7711-4FC3-82D5-D3E39DAEC25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K3050:K3052</xm:sqref>
        </x14:conditionalFormatting>
        <x14:conditionalFormatting xmlns:xm="http://schemas.microsoft.com/office/excel/2006/main">
          <x14:cfRule type="dataBar" id="{027737B4-8447-4DCC-9FF6-AF65F5D3879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K3050:K3052</xm:sqref>
        </x14:conditionalFormatting>
        <x14:conditionalFormatting xmlns:xm="http://schemas.microsoft.com/office/excel/2006/main">
          <x14:cfRule type="dataBar" id="{3BDB1CE1-58C5-4D93-A0C7-E648853C940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K3050:K3052</xm:sqref>
        </x14:conditionalFormatting>
        <x14:conditionalFormatting xmlns:xm="http://schemas.microsoft.com/office/excel/2006/main">
          <x14:cfRule type="dataBar" id="{03DED893-6F78-48AD-8B56-923E659F79C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K3050:K3204</xm:sqref>
        </x14:conditionalFormatting>
        <x14:conditionalFormatting xmlns:xm="http://schemas.microsoft.com/office/excel/2006/main">
          <x14:cfRule type="dataBar" id="{88225ADB-4689-493C-BE31-D2B4B77E3DD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K3205:K3324</xm:sqref>
        </x14:conditionalFormatting>
        <x14:conditionalFormatting xmlns:xm="http://schemas.microsoft.com/office/excel/2006/main">
          <x14:cfRule type="dataBar" id="{58E8C170-9636-4DEE-AF12-764FCE1C8F8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K3205:K3324</xm:sqref>
        </x14:conditionalFormatting>
        <x14:conditionalFormatting xmlns:xm="http://schemas.microsoft.com/office/excel/2006/main">
          <x14:cfRule type="dataBar" id="{40822256-CFE7-4F60-8245-54359A2F8A6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K3325:K3397</xm:sqref>
        </x14:conditionalFormatting>
        <x14:conditionalFormatting xmlns:xm="http://schemas.microsoft.com/office/excel/2006/main">
          <x14:cfRule type="dataBar" id="{8EAA8FAC-0390-42C8-9F03-192D0090D84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K3398:K3449</xm:sqref>
        </x14:conditionalFormatting>
        <x14:conditionalFormatting xmlns:xm="http://schemas.microsoft.com/office/excel/2006/main">
          <x14:cfRule type="dataBar" id="{2EC1B407-8BC0-4EF1-844C-6F5696FB978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K3770:K1048576 K1:K3449</xm:sqref>
        </x14:conditionalFormatting>
        <x14:conditionalFormatting xmlns:xm="http://schemas.microsoft.com/office/excel/2006/main">
          <x14:cfRule type="dataBar" id="{734B4B3D-6A58-4A52-AFEF-4B24F725C55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M3770:M1048576 M1:M3449</xm:sqref>
        </x14:conditionalFormatting>
        <x14:conditionalFormatting xmlns:xm="http://schemas.microsoft.com/office/excel/2006/main">
          <x14:cfRule type="dataBar" id="{BE2749FE-75AD-4CE2-8D85-F454BA6A0BB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M3315:M3408</xm:sqref>
        </x14:conditionalFormatting>
        <x14:conditionalFormatting xmlns:xm="http://schemas.microsoft.com/office/excel/2006/main">
          <x14:cfRule type="dataBar" id="{C4848FF3-2449-4987-A455-A9907313858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R3769</xm:sqref>
        </x14:conditionalFormatting>
        <x14:conditionalFormatting xmlns:xm="http://schemas.microsoft.com/office/excel/2006/main">
          <x14:cfRule type="dataBar" id="{C1517C10-BC1E-43FE-B725-31D27B1209F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S3769</xm:sqref>
        </x14:conditionalFormatting>
        <x14:conditionalFormatting xmlns:xm="http://schemas.microsoft.com/office/excel/2006/main">
          <x14:cfRule type="dataBar" id="{4039EAB8-556A-46C8-AB4E-67B2E6ADA1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R3671:R3675</xm:sqref>
        </x14:conditionalFormatting>
        <x14:conditionalFormatting xmlns:xm="http://schemas.microsoft.com/office/excel/2006/main">
          <x14:cfRule type="dataBar" id="{68C2BEA1-A97F-4B97-AF27-A01A709FD8E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S3671:S3675</xm:sqref>
        </x14:conditionalFormatting>
        <x14:conditionalFormatting xmlns:xm="http://schemas.microsoft.com/office/excel/2006/main">
          <x14:cfRule type="dataBar" id="{CC21630B-FCFD-4467-A685-2C9835184F8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K3671:K3675</xm:sqref>
        </x14:conditionalFormatting>
        <x14:conditionalFormatting xmlns:xm="http://schemas.microsoft.com/office/excel/2006/main">
          <x14:cfRule type="dataBar" id="{411CD6D7-7F65-4CE0-B93D-286BFAC0B2D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M3671:M3675</xm:sqref>
        </x14:conditionalFormatting>
        <x14:conditionalFormatting xmlns:xm="http://schemas.microsoft.com/office/excel/2006/main">
          <x14:cfRule type="dataBar" id="{7AA80F16-594F-4932-A4F3-95D3C1C1E26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R3205:R3670 R3676:R3768</xm:sqref>
        </x14:conditionalFormatting>
        <x14:conditionalFormatting xmlns:xm="http://schemas.microsoft.com/office/excel/2006/main">
          <x14:cfRule type="dataBar" id="{C2D257D1-07C7-467A-8B3E-9A00AD5FE4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S3205:S3670 S3676:S3768</xm:sqref>
        </x14:conditionalFormatting>
        <x14:conditionalFormatting xmlns:xm="http://schemas.microsoft.com/office/excel/2006/main">
          <x14:cfRule type="dataBar" id="{73B68204-3DC2-4172-994B-C552CDC72E2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K3450:K3670 K3676:K3769</xm:sqref>
        </x14:conditionalFormatting>
        <x14:conditionalFormatting xmlns:xm="http://schemas.microsoft.com/office/excel/2006/main">
          <x14:cfRule type="dataBar" id="{76F5BE74-C1F7-47B3-B932-BBA75D99157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M3450:M3670 M3676:M3769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R42"/>
  <sheetViews>
    <sheetView workbookViewId="0">
      <selection activeCell="A2" sqref="A2:M6"/>
    </sheetView>
  </sheetViews>
  <sheetFormatPr defaultRowHeight="15.75" x14ac:dyDescent="0.25"/>
  <cols>
    <col min="1" max="1" width="12.875" bestFit="1" customWidth="1"/>
    <col min="2" max="2" width="16.25" bestFit="1" customWidth="1"/>
    <col min="3" max="3" width="21.875" bestFit="1" customWidth="1"/>
    <col min="4" max="4" width="11" style="34" bestFit="1" customWidth="1"/>
    <col min="5" max="5" width="11.625" bestFit="1" customWidth="1"/>
    <col min="6" max="7" width="13.125" bestFit="1" customWidth="1"/>
    <col min="9" max="9" width="22.75" bestFit="1" customWidth="1"/>
    <col min="17" max="17" width="16.25" bestFit="1" customWidth="1"/>
  </cols>
  <sheetData>
    <row r="1" spans="1:18" x14ac:dyDescent="0.25">
      <c r="A1" s="12" t="s">
        <v>1002</v>
      </c>
      <c r="B1" s="36" t="s">
        <v>0</v>
      </c>
      <c r="C1" s="36" t="s">
        <v>1</v>
      </c>
      <c r="D1" s="37" t="s">
        <v>2</v>
      </c>
      <c r="E1" s="36" t="s">
        <v>3</v>
      </c>
      <c r="F1" s="36" t="s">
        <v>4</v>
      </c>
      <c r="G1" s="36" t="s">
        <v>5</v>
      </c>
      <c r="H1" s="36" t="s">
        <v>6</v>
      </c>
      <c r="I1" s="36" t="s">
        <v>7</v>
      </c>
      <c r="J1" s="38" t="s">
        <v>8</v>
      </c>
      <c r="K1" s="36" t="s">
        <v>9</v>
      </c>
      <c r="L1" s="36" t="s">
        <v>10</v>
      </c>
      <c r="M1" s="36" t="s">
        <v>11</v>
      </c>
    </row>
    <row r="2" spans="1:18" x14ac:dyDescent="0.25">
      <c r="A2" s="41" t="e">
        <f>LEFT(B2,IFERROR(FIND("X",B2,7),FIND("Z",B2,7))-1)&amp;".IB"</f>
        <v>#VALUE!</v>
      </c>
      <c r="B2" s="35" t="str">
        <f>wind原始数据!A2</f>
        <v>2103019.IB</v>
      </c>
      <c r="C2" s="35" t="str">
        <f>wind原始数据!B2</f>
        <v>21进出美元01</v>
      </c>
      <c r="D2" s="39">
        <f>wind原始数据!C2</f>
        <v>44351</v>
      </c>
      <c r="E2" s="39">
        <f>wind原始数据!D2</f>
        <v>44358</v>
      </c>
      <c r="F2" s="40">
        <f>wind原始数据!E2</f>
        <v>3</v>
      </c>
      <c r="G2" s="30">
        <f>wind原始数据!H2</f>
        <v>3</v>
      </c>
      <c r="H2" s="29" t="str">
        <f>wind原始数据!I2</f>
        <v/>
      </c>
      <c r="I2" s="29" t="str">
        <f>wind原始数据!AF2</f>
        <v>中国进出口银行</v>
      </c>
      <c r="J2" s="30">
        <f>wind原始数据!BF2</f>
        <v>0</v>
      </c>
      <c r="K2" s="30">
        <f>wind原始数据!BG2</f>
        <v>0</v>
      </c>
      <c r="L2" s="30">
        <f>wind原始数据!BH2</f>
        <v>0</v>
      </c>
      <c r="M2" s="30">
        <f>wind原始数据!BI2</f>
        <v>0</v>
      </c>
      <c r="Q2" t="s">
        <v>994</v>
      </c>
      <c r="R2" t="s">
        <v>993</v>
      </c>
    </row>
    <row r="3" spans="1:18" x14ac:dyDescent="0.25">
      <c r="A3" s="41" t="str">
        <f t="shared" ref="A3:A28" si="0">LEFT(B3,IFERROR(FIND("X",B3,7),FIND("Z",B3,7))-1)&amp;".IB"</f>
        <v>210304.IB</v>
      </c>
      <c r="B3" s="35" t="str">
        <f>wind原始数据!A3</f>
        <v>210304Z.IB</v>
      </c>
      <c r="C3" s="35" t="str">
        <f>wind原始数据!B3</f>
        <v>21进出04(增发)</v>
      </c>
      <c r="D3" s="39">
        <f>wind原始数据!C3</f>
        <v>44351</v>
      </c>
      <c r="E3" s="39">
        <f>wind原始数据!D3</f>
        <v>44354</v>
      </c>
      <c r="F3" s="40">
        <f>wind原始数据!E3</f>
        <v>40</v>
      </c>
      <c r="G3" s="30">
        <f>wind原始数据!H3</f>
        <v>1</v>
      </c>
      <c r="H3" s="29" t="str">
        <f>wind原始数据!I3</f>
        <v>365D</v>
      </c>
      <c r="I3" s="29" t="str">
        <f>wind原始数据!AF3</f>
        <v>中国进出口银行</v>
      </c>
      <c r="J3" s="30">
        <f>wind原始数据!BF3</f>
        <v>2.3327</v>
      </c>
      <c r="K3" s="30">
        <f>wind原始数据!BG3</f>
        <v>4.84</v>
      </c>
      <c r="L3" s="30">
        <f>wind原始数据!BH3</f>
        <v>0</v>
      </c>
      <c r="M3" s="30">
        <f>wind原始数据!BI3</f>
        <v>3.39</v>
      </c>
      <c r="Q3" t="s">
        <v>992</v>
      </c>
      <c r="R3" t="s">
        <v>993</v>
      </c>
    </row>
    <row r="4" spans="1:18" x14ac:dyDescent="0.25">
      <c r="A4" s="41" t="str">
        <f t="shared" si="0"/>
        <v>210312.IB</v>
      </c>
      <c r="B4" s="35" t="str">
        <f>wind原始数据!A4</f>
        <v>210312Z11.IB</v>
      </c>
      <c r="C4" s="35" t="str">
        <f>wind原始数据!B4</f>
        <v>21进出12(增11)</v>
      </c>
      <c r="D4" s="39">
        <f>wind原始数据!C4</f>
        <v>44351</v>
      </c>
      <c r="E4" s="39">
        <f>wind原始数据!D4</f>
        <v>44354</v>
      </c>
      <c r="F4" s="40">
        <f>wind原始数据!E4</f>
        <v>30</v>
      </c>
      <c r="G4" s="30">
        <f>wind原始数据!H4</f>
        <v>2</v>
      </c>
      <c r="H4" s="29" t="str">
        <f>wind原始数据!I4</f>
        <v/>
      </c>
      <c r="I4" s="29" t="str">
        <f>wind原始数据!AF4</f>
        <v>中国进出口银行</v>
      </c>
      <c r="J4" s="30">
        <f>wind原始数据!BF4</f>
        <v>2.7319</v>
      </c>
      <c r="K4" s="30">
        <f>wind原始数据!BG4</f>
        <v>6.32</v>
      </c>
      <c r="L4" s="30">
        <f>wind原始数据!BH4</f>
        <v>0</v>
      </c>
      <c r="M4" s="30">
        <f>wind原始数据!BI4</f>
        <v>3.1</v>
      </c>
      <c r="Q4" t="s">
        <v>995</v>
      </c>
      <c r="R4" t="s">
        <v>993</v>
      </c>
    </row>
    <row r="5" spans="1:18" x14ac:dyDescent="0.25">
      <c r="A5" s="41" t="e">
        <f t="shared" si="0"/>
        <v>#VALUE!</v>
      </c>
      <c r="B5" s="35" t="str">
        <f>wind原始数据!A5</f>
        <v>219926.IB</v>
      </c>
      <c r="C5" s="35" t="str">
        <f>wind原始数据!B5</f>
        <v>21贴现国债26</v>
      </c>
      <c r="D5" s="39">
        <f>wind原始数据!C5</f>
        <v>44351</v>
      </c>
      <c r="E5" s="39">
        <f>wind原始数据!D5</f>
        <v>44354</v>
      </c>
      <c r="F5" s="40">
        <f>wind原始数据!E5</f>
        <v>150</v>
      </c>
      <c r="G5" s="30">
        <f>wind原始数据!H5</f>
        <v>0.24929999999999999</v>
      </c>
      <c r="H5" s="29" t="str">
        <f>wind原始数据!I5</f>
        <v>91D</v>
      </c>
      <c r="I5" s="29" t="str">
        <f>wind原始数据!AF5</f>
        <v>中华人民共和国财政部</v>
      </c>
      <c r="J5" s="30">
        <f>wind原始数据!BF5</f>
        <v>1.7487999999999999</v>
      </c>
      <c r="K5" s="30">
        <f>wind原始数据!BG5</f>
        <v>4.1399999999999997</v>
      </c>
      <c r="L5" s="30">
        <f>wind原始数据!BH5</f>
        <v>1.7806999999999999</v>
      </c>
      <c r="M5" s="30">
        <f>wind原始数据!BI5</f>
        <v>2.14</v>
      </c>
      <c r="Q5" t="s">
        <v>996</v>
      </c>
      <c r="R5" t="s">
        <v>993</v>
      </c>
    </row>
    <row r="6" spans="1:18" x14ac:dyDescent="0.25">
      <c r="A6" s="41" t="e">
        <f t="shared" si="0"/>
        <v>#VALUE!</v>
      </c>
      <c r="B6" s="35" t="str">
        <f>wind原始数据!A6</f>
        <v>219925.IB</v>
      </c>
      <c r="C6" s="35" t="str">
        <f>wind原始数据!B6</f>
        <v>21贴现国债25</v>
      </c>
      <c r="D6" s="39">
        <f>wind原始数据!C6</f>
        <v>44351</v>
      </c>
      <c r="E6" s="39">
        <f>wind原始数据!D6</f>
        <v>44354</v>
      </c>
      <c r="F6" s="40">
        <f>wind原始数据!E6</f>
        <v>150</v>
      </c>
      <c r="G6" s="30">
        <f>wind原始数据!H6</f>
        <v>0.49859999999999999</v>
      </c>
      <c r="H6" s="29" t="str">
        <f>wind原始数据!I6</f>
        <v>182D</v>
      </c>
      <c r="I6" s="29" t="str">
        <f>wind原始数据!AF6</f>
        <v>中华人民共和国财政部</v>
      </c>
      <c r="J6" s="30">
        <f>wind原始数据!BF6</f>
        <v>1.9691000000000001</v>
      </c>
      <c r="K6" s="30">
        <f>wind原始数据!BG6</f>
        <v>3.51</v>
      </c>
      <c r="L6" s="30">
        <f>wind原始数据!BH6</f>
        <v>2.0154999999999998</v>
      </c>
      <c r="M6" s="30">
        <f>wind原始数据!BI6</f>
        <v>1.53</v>
      </c>
      <c r="Q6" t="s">
        <v>997</v>
      </c>
      <c r="R6" t="s">
        <v>993</v>
      </c>
    </row>
    <row r="7" spans="1:18" x14ac:dyDescent="0.25">
      <c r="A7" s="41" t="e">
        <f t="shared" si="0"/>
        <v>#VALUE!</v>
      </c>
      <c r="B7" s="35">
        <f>wind原始数据!A7</f>
        <v>0</v>
      </c>
      <c r="C7" s="35">
        <f>wind原始数据!B7</f>
        <v>0</v>
      </c>
      <c r="D7" s="39">
        <f>wind原始数据!C7</f>
        <v>0</v>
      </c>
      <c r="E7" s="39">
        <f>wind原始数据!D7</f>
        <v>0</v>
      </c>
      <c r="F7" s="40">
        <f>wind原始数据!E7</f>
        <v>0</v>
      </c>
      <c r="G7" s="30">
        <f>wind原始数据!H7</f>
        <v>0</v>
      </c>
      <c r="H7" s="29">
        <f>wind原始数据!I7</f>
        <v>0</v>
      </c>
      <c r="I7" s="29">
        <f>wind原始数据!AF7</f>
        <v>0</v>
      </c>
      <c r="J7" s="30">
        <f>wind原始数据!BF7</f>
        <v>0</v>
      </c>
      <c r="K7" s="30">
        <f>wind原始数据!BG7</f>
        <v>0</v>
      </c>
      <c r="L7" s="30">
        <f>wind原始数据!BH7</f>
        <v>0</v>
      </c>
      <c r="M7" s="30">
        <f>wind原始数据!BI7</f>
        <v>0</v>
      </c>
      <c r="Q7" t="s">
        <v>998</v>
      </c>
      <c r="R7" t="s">
        <v>993</v>
      </c>
    </row>
    <row r="8" spans="1:18" x14ac:dyDescent="0.25">
      <c r="A8" s="41" t="e">
        <f t="shared" si="0"/>
        <v>#VALUE!</v>
      </c>
      <c r="B8" s="35">
        <f>wind原始数据!A8</f>
        <v>0</v>
      </c>
      <c r="C8" s="35">
        <f>wind原始数据!B8</f>
        <v>0</v>
      </c>
      <c r="D8" s="39">
        <f>wind原始数据!C8</f>
        <v>0</v>
      </c>
      <c r="E8" s="39">
        <f>wind原始数据!D8</f>
        <v>0</v>
      </c>
      <c r="F8" s="40">
        <f>wind原始数据!E8</f>
        <v>0</v>
      </c>
      <c r="G8" s="30">
        <f>wind原始数据!H8</f>
        <v>0</v>
      </c>
      <c r="H8" s="29">
        <f>wind原始数据!I8</f>
        <v>0</v>
      </c>
      <c r="I8" s="29">
        <f>wind原始数据!AF8</f>
        <v>0</v>
      </c>
      <c r="J8" s="30">
        <f>wind原始数据!BF8</f>
        <v>0</v>
      </c>
      <c r="K8" s="30">
        <f>wind原始数据!BG8</f>
        <v>0</v>
      </c>
      <c r="L8" s="30">
        <f>wind原始数据!BH8</f>
        <v>0</v>
      </c>
      <c r="M8" s="30">
        <f>wind原始数据!BI8</f>
        <v>0</v>
      </c>
      <c r="Q8" t="s">
        <v>999</v>
      </c>
      <c r="R8" t="s">
        <v>993</v>
      </c>
    </row>
    <row r="9" spans="1:18" x14ac:dyDescent="0.25">
      <c r="A9" s="41" t="e">
        <f t="shared" si="0"/>
        <v>#VALUE!</v>
      </c>
      <c r="B9" s="35">
        <f>wind原始数据!A9</f>
        <v>0</v>
      </c>
      <c r="C9" s="35">
        <f>wind原始数据!B9</f>
        <v>0</v>
      </c>
      <c r="D9" s="39">
        <f>wind原始数据!C9</f>
        <v>0</v>
      </c>
      <c r="E9" s="39">
        <f>wind原始数据!D9</f>
        <v>0</v>
      </c>
      <c r="F9" s="40">
        <f>wind原始数据!E9</f>
        <v>0</v>
      </c>
      <c r="G9" s="30">
        <f>wind原始数据!H9</f>
        <v>0</v>
      </c>
      <c r="H9" s="29">
        <f>wind原始数据!I9</f>
        <v>0</v>
      </c>
      <c r="I9" s="29">
        <f>wind原始数据!AF9</f>
        <v>0</v>
      </c>
      <c r="J9" s="30">
        <f>wind原始数据!BF9</f>
        <v>0</v>
      </c>
      <c r="K9" s="30">
        <f>wind原始数据!BG9</f>
        <v>0</v>
      </c>
      <c r="L9" s="30">
        <f>wind原始数据!BH9</f>
        <v>0</v>
      </c>
      <c r="M9" s="30">
        <f>wind原始数据!BI9</f>
        <v>0</v>
      </c>
      <c r="Q9" t="s">
        <v>1000</v>
      </c>
      <c r="R9" t="s">
        <v>993</v>
      </c>
    </row>
    <row r="10" spans="1:18" x14ac:dyDescent="0.25">
      <c r="A10" s="41" t="e">
        <f t="shared" si="0"/>
        <v>#VALUE!</v>
      </c>
      <c r="B10" s="35">
        <f>wind原始数据!A10</f>
        <v>0</v>
      </c>
      <c r="C10" s="35">
        <f>wind原始数据!B10</f>
        <v>0</v>
      </c>
      <c r="D10" s="39">
        <f>wind原始数据!C10</f>
        <v>0</v>
      </c>
      <c r="E10" s="39">
        <f>wind原始数据!D10</f>
        <v>0</v>
      </c>
      <c r="F10" s="40">
        <f>wind原始数据!E10</f>
        <v>0</v>
      </c>
      <c r="G10" s="30">
        <f>wind原始数据!H10</f>
        <v>0</v>
      </c>
      <c r="H10" s="29">
        <f>wind原始数据!I10</f>
        <v>0</v>
      </c>
      <c r="I10" s="29">
        <f>wind原始数据!AF10</f>
        <v>0</v>
      </c>
      <c r="J10" s="30">
        <f>wind原始数据!BF10</f>
        <v>0</v>
      </c>
      <c r="K10" s="30">
        <f>wind原始数据!BG10</f>
        <v>0</v>
      </c>
      <c r="L10" s="30">
        <f>wind原始数据!BH10</f>
        <v>0</v>
      </c>
      <c r="M10" s="30">
        <f>wind原始数据!BI10</f>
        <v>0</v>
      </c>
      <c r="Q10" t="s">
        <v>1001</v>
      </c>
      <c r="R10" t="s">
        <v>993</v>
      </c>
    </row>
    <row r="11" spans="1:18" x14ac:dyDescent="0.25">
      <c r="A11" s="41" t="e">
        <f t="shared" si="0"/>
        <v>#VALUE!</v>
      </c>
      <c r="B11" s="35">
        <f>wind原始数据!A11</f>
        <v>0</v>
      </c>
      <c r="C11" s="35">
        <f>wind原始数据!B11</f>
        <v>0</v>
      </c>
      <c r="D11" s="39">
        <f>wind原始数据!C11</f>
        <v>0</v>
      </c>
      <c r="E11" s="39">
        <f>wind原始数据!D11</f>
        <v>0</v>
      </c>
      <c r="F11" s="40">
        <f>wind原始数据!E11</f>
        <v>0</v>
      </c>
      <c r="G11" s="30">
        <f>wind原始数据!H11</f>
        <v>0</v>
      </c>
      <c r="H11" s="29">
        <f>wind原始数据!I11</f>
        <v>0</v>
      </c>
      <c r="I11" s="29">
        <f>wind原始数据!AF11</f>
        <v>0</v>
      </c>
      <c r="J11" s="30">
        <f>wind原始数据!BF11</f>
        <v>0</v>
      </c>
      <c r="K11" s="30">
        <f>wind原始数据!BG11</f>
        <v>0</v>
      </c>
      <c r="L11" s="30">
        <f>wind原始数据!BH11</f>
        <v>0</v>
      </c>
      <c r="M11" s="30">
        <f>wind原始数据!BI11</f>
        <v>0</v>
      </c>
    </row>
    <row r="12" spans="1:18" x14ac:dyDescent="0.25">
      <c r="A12" s="41" t="e">
        <f t="shared" si="0"/>
        <v>#VALUE!</v>
      </c>
      <c r="B12" s="35">
        <f>wind原始数据!A12</f>
        <v>0</v>
      </c>
      <c r="C12" s="35">
        <f>wind原始数据!B12</f>
        <v>0</v>
      </c>
      <c r="D12" s="39">
        <f>wind原始数据!C12</f>
        <v>0</v>
      </c>
      <c r="E12" s="39">
        <f>wind原始数据!D12</f>
        <v>0</v>
      </c>
      <c r="F12" s="40">
        <f>wind原始数据!E12</f>
        <v>0</v>
      </c>
      <c r="G12" s="30">
        <f>wind原始数据!H12</f>
        <v>0</v>
      </c>
      <c r="H12" s="29">
        <f>wind原始数据!I12</f>
        <v>0</v>
      </c>
      <c r="I12" s="29">
        <f>wind原始数据!AF12</f>
        <v>0</v>
      </c>
      <c r="J12" s="30">
        <f>wind原始数据!BF12</f>
        <v>0</v>
      </c>
      <c r="K12" s="30">
        <f>wind原始数据!BG12</f>
        <v>0</v>
      </c>
      <c r="L12" s="30">
        <f>wind原始数据!BH12</f>
        <v>0</v>
      </c>
      <c r="M12" s="30">
        <f>wind原始数据!BI12</f>
        <v>0</v>
      </c>
    </row>
    <row r="13" spans="1:18" x14ac:dyDescent="0.25">
      <c r="A13" s="41" t="e">
        <f t="shared" si="0"/>
        <v>#VALUE!</v>
      </c>
      <c r="B13" s="35">
        <f>wind原始数据!A13</f>
        <v>0</v>
      </c>
      <c r="C13" s="35">
        <f>wind原始数据!B13</f>
        <v>0</v>
      </c>
      <c r="D13" s="39">
        <f>wind原始数据!C13</f>
        <v>0</v>
      </c>
      <c r="E13" s="39">
        <f>wind原始数据!D13</f>
        <v>0</v>
      </c>
      <c r="F13" s="40">
        <f>wind原始数据!E13</f>
        <v>0</v>
      </c>
      <c r="G13" s="30">
        <f>wind原始数据!H13</f>
        <v>0</v>
      </c>
      <c r="H13" s="29">
        <f>wind原始数据!I13</f>
        <v>0</v>
      </c>
      <c r="I13" s="29">
        <f>wind原始数据!AF13</f>
        <v>0</v>
      </c>
      <c r="J13" s="30">
        <f>wind原始数据!BF13</f>
        <v>0</v>
      </c>
      <c r="K13" s="30">
        <f>wind原始数据!BG13</f>
        <v>0</v>
      </c>
      <c r="L13" s="30">
        <f>wind原始数据!BH13</f>
        <v>0</v>
      </c>
      <c r="M13" s="30">
        <f>wind原始数据!BI13</f>
        <v>0</v>
      </c>
    </row>
    <row r="14" spans="1:18" x14ac:dyDescent="0.25">
      <c r="A14" s="41" t="e">
        <f t="shared" si="0"/>
        <v>#VALUE!</v>
      </c>
      <c r="B14" s="35">
        <f>wind原始数据!A14</f>
        <v>0</v>
      </c>
      <c r="C14" s="35">
        <f>wind原始数据!B14</f>
        <v>0</v>
      </c>
      <c r="D14" s="39">
        <f>wind原始数据!C14</f>
        <v>0</v>
      </c>
      <c r="E14" s="39">
        <f>wind原始数据!D14</f>
        <v>0</v>
      </c>
      <c r="F14" s="40">
        <f>wind原始数据!E14</f>
        <v>0</v>
      </c>
      <c r="G14" s="30">
        <f>wind原始数据!H14</f>
        <v>0</v>
      </c>
      <c r="H14" s="29">
        <f>wind原始数据!I14</f>
        <v>0</v>
      </c>
      <c r="I14" s="29">
        <f>wind原始数据!AF14</f>
        <v>0</v>
      </c>
      <c r="J14" s="30">
        <f>wind原始数据!BF14</f>
        <v>0</v>
      </c>
      <c r="K14" s="30">
        <f>wind原始数据!BG14</f>
        <v>0</v>
      </c>
      <c r="L14" s="30">
        <f>wind原始数据!BH14</f>
        <v>0</v>
      </c>
      <c r="M14" s="30">
        <f>wind原始数据!BI14</f>
        <v>0</v>
      </c>
    </row>
    <row r="15" spans="1:18" x14ac:dyDescent="0.25">
      <c r="A15" s="41" t="e">
        <f t="shared" si="0"/>
        <v>#VALUE!</v>
      </c>
      <c r="B15" s="35">
        <f>wind原始数据!A15</f>
        <v>0</v>
      </c>
      <c r="C15" s="35">
        <f>wind原始数据!B15</f>
        <v>0</v>
      </c>
      <c r="D15" s="39">
        <f>wind原始数据!C15</f>
        <v>0</v>
      </c>
      <c r="E15" s="39">
        <f>wind原始数据!D15</f>
        <v>0</v>
      </c>
      <c r="F15" s="40">
        <f>wind原始数据!E15</f>
        <v>0</v>
      </c>
      <c r="G15" s="30">
        <f>wind原始数据!H15</f>
        <v>0</v>
      </c>
      <c r="H15" s="29">
        <f>wind原始数据!I15</f>
        <v>0</v>
      </c>
      <c r="I15" s="29">
        <f>wind原始数据!AF15</f>
        <v>0</v>
      </c>
      <c r="J15" s="30">
        <f>wind原始数据!BF15</f>
        <v>0</v>
      </c>
      <c r="K15" s="30">
        <f>wind原始数据!BG15</f>
        <v>0</v>
      </c>
      <c r="L15" s="30">
        <f>wind原始数据!BH15</f>
        <v>0</v>
      </c>
      <c r="M15" s="30">
        <f>wind原始数据!BI15</f>
        <v>0</v>
      </c>
    </row>
    <row r="16" spans="1:18" x14ac:dyDescent="0.25">
      <c r="A16" s="41" t="e">
        <f t="shared" si="0"/>
        <v>#VALUE!</v>
      </c>
      <c r="B16" s="35">
        <f>wind原始数据!A16</f>
        <v>0</v>
      </c>
      <c r="C16" s="35">
        <f>wind原始数据!B16</f>
        <v>0</v>
      </c>
      <c r="D16" s="39">
        <f>wind原始数据!C16</f>
        <v>0</v>
      </c>
      <c r="E16" s="39">
        <f>wind原始数据!D16</f>
        <v>0</v>
      </c>
      <c r="F16" s="40">
        <f>wind原始数据!E16</f>
        <v>0</v>
      </c>
      <c r="G16" s="30">
        <f>wind原始数据!H16</f>
        <v>0</v>
      </c>
      <c r="H16" s="29">
        <f>wind原始数据!I16</f>
        <v>0</v>
      </c>
      <c r="I16" s="29">
        <f>wind原始数据!AF16</f>
        <v>0</v>
      </c>
      <c r="J16" s="30">
        <f>wind原始数据!BF16</f>
        <v>0</v>
      </c>
      <c r="K16" s="30">
        <f>wind原始数据!BG16</f>
        <v>0</v>
      </c>
      <c r="L16" s="30">
        <f>wind原始数据!BH16</f>
        <v>0</v>
      </c>
      <c r="M16" s="30">
        <f>wind原始数据!BI16</f>
        <v>0</v>
      </c>
    </row>
    <row r="17" spans="1:13" x14ac:dyDescent="0.25">
      <c r="A17" s="41" t="e">
        <f t="shared" si="0"/>
        <v>#VALUE!</v>
      </c>
      <c r="B17" s="35">
        <f>wind原始数据!A17</f>
        <v>0</v>
      </c>
      <c r="C17" s="35">
        <f>wind原始数据!B17</f>
        <v>0</v>
      </c>
      <c r="D17" s="39">
        <f>wind原始数据!C17</f>
        <v>0</v>
      </c>
      <c r="E17" s="39">
        <f>wind原始数据!D17</f>
        <v>0</v>
      </c>
      <c r="F17" s="40">
        <f>wind原始数据!E17</f>
        <v>0</v>
      </c>
      <c r="G17" s="30">
        <f>wind原始数据!H17</f>
        <v>0</v>
      </c>
      <c r="H17" s="29">
        <f>wind原始数据!I17</f>
        <v>0</v>
      </c>
      <c r="I17" s="29">
        <f>wind原始数据!AF17</f>
        <v>0</v>
      </c>
      <c r="J17" s="30">
        <f>wind原始数据!BF17</f>
        <v>0</v>
      </c>
      <c r="K17" s="30">
        <f>wind原始数据!BG17</f>
        <v>0</v>
      </c>
      <c r="L17" s="30">
        <f>wind原始数据!BH17</f>
        <v>0</v>
      </c>
      <c r="M17" s="30">
        <f>wind原始数据!BI17</f>
        <v>0</v>
      </c>
    </row>
    <row r="18" spans="1:13" x14ac:dyDescent="0.25">
      <c r="A18" s="41" t="e">
        <f t="shared" si="0"/>
        <v>#VALUE!</v>
      </c>
      <c r="B18" s="35">
        <f>wind原始数据!A18</f>
        <v>0</v>
      </c>
      <c r="C18" s="35">
        <f>wind原始数据!B18</f>
        <v>0</v>
      </c>
      <c r="D18" s="39">
        <f>wind原始数据!C18</f>
        <v>0</v>
      </c>
      <c r="E18" s="39">
        <f>wind原始数据!D18</f>
        <v>0</v>
      </c>
      <c r="F18" s="40">
        <f>wind原始数据!E18</f>
        <v>0</v>
      </c>
      <c r="G18" s="30">
        <f>wind原始数据!H18</f>
        <v>0</v>
      </c>
      <c r="H18" s="29">
        <f>wind原始数据!I18</f>
        <v>0</v>
      </c>
      <c r="I18" s="29">
        <f>wind原始数据!AF18</f>
        <v>0</v>
      </c>
      <c r="J18" s="30">
        <f>wind原始数据!BF18</f>
        <v>0</v>
      </c>
      <c r="K18" s="30">
        <f>wind原始数据!BG18</f>
        <v>0</v>
      </c>
      <c r="L18" s="30">
        <f>wind原始数据!BH18</f>
        <v>0</v>
      </c>
      <c r="M18" s="30">
        <f>wind原始数据!BI18</f>
        <v>0</v>
      </c>
    </row>
    <row r="19" spans="1:13" x14ac:dyDescent="0.25">
      <c r="A19" s="41" t="e">
        <f t="shared" si="0"/>
        <v>#VALUE!</v>
      </c>
      <c r="B19" s="35">
        <f>wind原始数据!A19</f>
        <v>0</v>
      </c>
      <c r="C19" s="35">
        <f>wind原始数据!B19</f>
        <v>0</v>
      </c>
      <c r="D19" s="39">
        <f>wind原始数据!C19</f>
        <v>0</v>
      </c>
      <c r="E19" s="39">
        <f>wind原始数据!D19</f>
        <v>0</v>
      </c>
      <c r="F19" s="40">
        <f>wind原始数据!E19</f>
        <v>0</v>
      </c>
      <c r="G19" s="30">
        <f>wind原始数据!H19</f>
        <v>0</v>
      </c>
      <c r="H19" s="29">
        <f>wind原始数据!I19</f>
        <v>0</v>
      </c>
      <c r="I19" s="29">
        <f>wind原始数据!AF19</f>
        <v>0</v>
      </c>
      <c r="J19" s="30">
        <f>wind原始数据!BF19</f>
        <v>0</v>
      </c>
      <c r="K19" s="30">
        <f>wind原始数据!BG19</f>
        <v>0</v>
      </c>
      <c r="L19" s="30">
        <f>wind原始数据!BH19</f>
        <v>0</v>
      </c>
      <c r="M19" s="30">
        <f>wind原始数据!BI19</f>
        <v>0</v>
      </c>
    </row>
    <row r="20" spans="1:13" x14ac:dyDescent="0.25">
      <c r="A20" s="41" t="e">
        <f t="shared" si="0"/>
        <v>#VALUE!</v>
      </c>
      <c r="B20" s="35">
        <f>wind原始数据!A20</f>
        <v>0</v>
      </c>
      <c r="C20" s="35">
        <f>wind原始数据!B20</f>
        <v>0</v>
      </c>
      <c r="D20" s="39">
        <f>wind原始数据!C20</f>
        <v>0</v>
      </c>
      <c r="E20" s="39">
        <f>wind原始数据!D20</f>
        <v>0</v>
      </c>
      <c r="F20" s="40">
        <f>wind原始数据!E20</f>
        <v>0</v>
      </c>
      <c r="G20" s="30">
        <f>wind原始数据!H20</f>
        <v>0</v>
      </c>
      <c r="H20" s="29">
        <f>wind原始数据!I20</f>
        <v>0</v>
      </c>
      <c r="I20" s="29">
        <f>wind原始数据!AF20</f>
        <v>0</v>
      </c>
      <c r="J20" s="30">
        <f>wind原始数据!BF20</f>
        <v>0</v>
      </c>
      <c r="K20" s="30">
        <f>wind原始数据!BG20</f>
        <v>0</v>
      </c>
      <c r="L20" s="30">
        <f>wind原始数据!BH20</f>
        <v>0</v>
      </c>
      <c r="M20" s="30">
        <f>wind原始数据!BI20</f>
        <v>0</v>
      </c>
    </row>
    <row r="21" spans="1:13" x14ac:dyDescent="0.25">
      <c r="A21" s="41" t="e">
        <f t="shared" si="0"/>
        <v>#VALUE!</v>
      </c>
      <c r="B21" s="35">
        <f>wind原始数据!A21</f>
        <v>0</v>
      </c>
      <c r="C21" s="35">
        <f>wind原始数据!B21</f>
        <v>0</v>
      </c>
      <c r="D21" s="39">
        <f>wind原始数据!C21</f>
        <v>0</v>
      </c>
      <c r="E21" s="39">
        <f>wind原始数据!D21</f>
        <v>0</v>
      </c>
      <c r="F21" s="40">
        <f>wind原始数据!E21</f>
        <v>0</v>
      </c>
      <c r="G21" s="30">
        <f>wind原始数据!H21</f>
        <v>0</v>
      </c>
      <c r="H21" s="29">
        <f>wind原始数据!I21</f>
        <v>0</v>
      </c>
      <c r="I21" s="29">
        <f>wind原始数据!AF21</f>
        <v>0</v>
      </c>
      <c r="J21" s="30">
        <f>wind原始数据!BF21</f>
        <v>0</v>
      </c>
      <c r="K21" s="30">
        <f>wind原始数据!BG21</f>
        <v>0</v>
      </c>
      <c r="L21" s="30">
        <f>wind原始数据!BH21</f>
        <v>0</v>
      </c>
      <c r="M21" s="30">
        <f>wind原始数据!BI21</f>
        <v>0</v>
      </c>
    </row>
    <row r="22" spans="1:13" x14ac:dyDescent="0.25">
      <c r="A22" s="41" t="e">
        <f t="shared" si="0"/>
        <v>#VALUE!</v>
      </c>
      <c r="B22" s="35">
        <f>wind原始数据!A22</f>
        <v>0</v>
      </c>
      <c r="C22" s="35">
        <f>wind原始数据!B22</f>
        <v>0</v>
      </c>
      <c r="D22" s="39">
        <f>wind原始数据!C22</f>
        <v>0</v>
      </c>
      <c r="E22" s="39">
        <f>wind原始数据!D22</f>
        <v>0</v>
      </c>
      <c r="F22" s="40">
        <f>wind原始数据!E22</f>
        <v>0</v>
      </c>
      <c r="G22" s="30">
        <f>wind原始数据!H22</f>
        <v>0</v>
      </c>
      <c r="H22" s="29">
        <f>wind原始数据!I22</f>
        <v>0</v>
      </c>
      <c r="I22" s="29">
        <f>wind原始数据!AF22</f>
        <v>0</v>
      </c>
      <c r="J22" s="30">
        <f>wind原始数据!BF22</f>
        <v>0</v>
      </c>
      <c r="K22" s="30">
        <f>wind原始数据!BG22</f>
        <v>0</v>
      </c>
      <c r="L22" s="30">
        <f>wind原始数据!BH22</f>
        <v>0</v>
      </c>
      <c r="M22" s="30">
        <f>wind原始数据!BI22</f>
        <v>0</v>
      </c>
    </row>
    <row r="23" spans="1:13" x14ac:dyDescent="0.25">
      <c r="A23" s="41" t="e">
        <f t="shared" si="0"/>
        <v>#VALUE!</v>
      </c>
      <c r="B23" s="35">
        <f>wind原始数据!A23</f>
        <v>0</v>
      </c>
      <c r="C23" s="35">
        <f>wind原始数据!B23</f>
        <v>0</v>
      </c>
      <c r="D23" s="39">
        <f>wind原始数据!C23</f>
        <v>0</v>
      </c>
      <c r="E23" s="39">
        <f>wind原始数据!D23</f>
        <v>0</v>
      </c>
      <c r="F23" s="40">
        <f>wind原始数据!E23</f>
        <v>0</v>
      </c>
      <c r="G23" s="30">
        <f>wind原始数据!H23</f>
        <v>0</v>
      </c>
      <c r="H23" s="29">
        <f>wind原始数据!I23</f>
        <v>0</v>
      </c>
      <c r="I23" s="29">
        <f>wind原始数据!AF23</f>
        <v>0</v>
      </c>
      <c r="J23" s="30">
        <f>wind原始数据!BF23</f>
        <v>0</v>
      </c>
      <c r="K23" s="30">
        <f>wind原始数据!BG23</f>
        <v>0</v>
      </c>
      <c r="L23" s="30">
        <f>wind原始数据!BH23</f>
        <v>0</v>
      </c>
      <c r="M23" s="30">
        <f>wind原始数据!BI23</f>
        <v>0</v>
      </c>
    </row>
    <row r="24" spans="1:13" x14ac:dyDescent="0.25">
      <c r="A24" s="41" t="e">
        <f t="shared" si="0"/>
        <v>#VALUE!</v>
      </c>
      <c r="B24" s="35">
        <f>wind原始数据!A24</f>
        <v>0</v>
      </c>
      <c r="C24" s="35">
        <f>wind原始数据!B24</f>
        <v>0</v>
      </c>
      <c r="D24" s="39">
        <f>wind原始数据!C24</f>
        <v>0</v>
      </c>
      <c r="E24" s="39">
        <f>wind原始数据!D24</f>
        <v>0</v>
      </c>
      <c r="F24" s="40">
        <f>wind原始数据!E24</f>
        <v>0</v>
      </c>
      <c r="G24" s="30">
        <f>wind原始数据!H24</f>
        <v>0</v>
      </c>
      <c r="H24" s="29">
        <f>wind原始数据!I24</f>
        <v>0</v>
      </c>
      <c r="I24" s="29">
        <f>wind原始数据!AF24</f>
        <v>0</v>
      </c>
      <c r="J24" s="30">
        <f>wind原始数据!BF24</f>
        <v>0</v>
      </c>
      <c r="K24" s="30">
        <f>wind原始数据!BG24</f>
        <v>0</v>
      </c>
      <c r="L24" s="30">
        <f>wind原始数据!BH24</f>
        <v>0</v>
      </c>
      <c r="M24" s="30">
        <f>wind原始数据!BI24</f>
        <v>0</v>
      </c>
    </row>
    <row r="25" spans="1:13" x14ac:dyDescent="0.25">
      <c r="A25" s="41" t="e">
        <f t="shared" si="0"/>
        <v>#VALUE!</v>
      </c>
      <c r="B25" s="35">
        <f>wind原始数据!A25</f>
        <v>0</v>
      </c>
      <c r="C25" s="35">
        <f>wind原始数据!B25</f>
        <v>0</v>
      </c>
      <c r="D25" s="39">
        <f>wind原始数据!C25</f>
        <v>0</v>
      </c>
      <c r="E25" s="39">
        <f>wind原始数据!D25</f>
        <v>0</v>
      </c>
      <c r="F25" s="40">
        <f>wind原始数据!E25</f>
        <v>0</v>
      </c>
      <c r="G25" s="30">
        <f>wind原始数据!H25</f>
        <v>0</v>
      </c>
      <c r="H25" s="29">
        <f>wind原始数据!I25</f>
        <v>0</v>
      </c>
      <c r="I25" s="29">
        <f>wind原始数据!AF25</f>
        <v>0</v>
      </c>
      <c r="J25" s="30">
        <f>wind原始数据!BF25</f>
        <v>0</v>
      </c>
      <c r="K25" s="30">
        <f>wind原始数据!BG25</f>
        <v>0</v>
      </c>
      <c r="L25" s="30">
        <f>wind原始数据!BH25</f>
        <v>0</v>
      </c>
      <c r="M25" s="30">
        <f>wind原始数据!BI25</f>
        <v>0</v>
      </c>
    </row>
    <row r="26" spans="1:13" x14ac:dyDescent="0.25">
      <c r="A26" s="41" t="e">
        <f t="shared" si="0"/>
        <v>#VALUE!</v>
      </c>
      <c r="B26" s="35">
        <f>wind原始数据!A26</f>
        <v>0</v>
      </c>
      <c r="C26" s="35">
        <f>wind原始数据!B26</f>
        <v>0</v>
      </c>
      <c r="D26" s="39">
        <f>wind原始数据!C26</f>
        <v>0</v>
      </c>
      <c r="E26" s="39">
        <f>wind原始数据!D26</f>
        <v>0</v>
      </c>
      <c r="F26" s="40">
        <f>wind原始数据!E26</f>
        <v>0</v>
      </c>
      <c r="G26" s="30">
        <f>wind原始数据!H26</f>
        <v>0</v>
      </c>
      <c r="H26" s="29">
        <f>wind原始数据!I26</f>
        <v>0</v>
      </c>
      <c r="I26" s="29">
        <f>wind原始数据!AF26</f>
        <v>0</v>
      </c>
      <c r="J26" s="30">
        <f>wind原始数据!BF26</f>
        <v>0</v>
      </c>
      <c r="K26" s="30">
        <f>wind原始数据!BG26</f>
        <v>0</v>
      </c>
      <c r="L26" s="30">
        <f>wind原始数据!BH26</f>
        <v>0</v>
      </c>
      <c r="M26" s="30">
        <f>wind原始数据!BI26</f>
        <v>0</v>
      </c>
    </row>
    <row r="27" spans="1:13" x14ac:dyDescent="0.25">
      <c r="A27" s="41" t="e">
        <f t="shared" si="0"/>
        <v>#VALUE!</v>
      </c>
      <c r="B27" s="35">
        <f>wind原始数据!A27</f>
        <v>0</v>
      </c>
      <c r="C27" s="35">
        <f>wind原始数据!B27</f>
        <v>0</v>
      </c>
      <c r="D27" s="39">
        <f>wind原始数据!C27</f>
        <v>0</v>
      </c>
      <c r="E27" s="39">
        <f>wind原始数据!D27</f>
        <v>0</v>
      </c>
      <c r="F27" s="40">
        <f>wind原始数据!E27</f>
        <v>0</v>
      </c>
      <c r="G27" s="30">
        <f>wind原始数据!H27</f>
        <v>0</v>
      </c>
      <c r="H27" s="29">
        <f>wind原始数据!I27</f>
        <v>0</v>
      </c>
      <c r="I27" s="29">
        <f>wind原始数据!AF27</f>
        <v>0</v>
      </c>
      <c r="J27" s="30">
        <f>wind原始数据!BF27</f>
        <v>0</v>
      </c>
      <c r="K27" s="30">
        <f>wind原始数据!BG27</f>
        <v>0</v>
      </c>
      <c r="L27" s="30">
        <f>wind原始数据!BH27</f>
        <v>0</v>
      </c>
      <c r="M27" s="30">
        <f>wind原始数据!BI27</f>
        <v>0</v>
      </c>
    </row>
    <row r="28" spans="1:13" x14ac:dyDescent="0.25">
      <c r="A28" s="41" t="e">
        <f t="shared" si="0"/>
        <v>#VALUE!</v>
      </c>
      <c r="B28" s="35"/>
      <c r="C28" s="35"/>
      <c r="D28" s="39"/>
      <c r="E28" s="39"/>
      <c r="F28" s="40"/>
      <c r="G28" s="30"/>
      <c r="H28" s="29"/>
      <c r="I28" s="29"/>
      <c r="J28" s="30"/>
      <c r="K28" s="30"/>
      <c r="L28" s="30"/>
      <c r="M28" s="30"/>
    </row>
    <row r="29" spans="1:13" x14ac:dyDescent="0.25">
      <c r="A29" s="41"/>
      <c r="B29" s="35"/>
      <c r="C29" s="35"/>
      <c r="D29" s="39"/>
      <c r="E29" s="39"/>
      <c r="F29" s="40"/>
      <c r="G29" s="30"/>
      <c r="H29" s="29"/>
      <c r="I29" s="29"/>
      <c r="J29" s="30"/>
      <c r="K29" s="30"/>
      <c r="L29" s="30"/>
      <c r="M29" s="30"/>
    </row>
    <row r="30" spans="1:13" x14ac:dyDescent="0.25">
      <c r="A30" s="41"/>
      <c r="B30" s="35"/>
      <c r="C30" s="35"/>
      <c r="D30" s="39"/>
      <c r="E30" s="39"/>
      <c r="F30" s="40"/>
      <c r="G30" s="30"/>
      <c r="H30" s="29"/>
      <c r="I30" s="29"/>
      <c r="J30" s="30"/>
      <c r="K30" s="30"/>
      <c r="L30" s="30"/>
      <c r="M30" s="30"/>
    </row>
    <row r="31" spans="1:13" x14ac:dyDescent="0.25">
      <c r="A31" s="41"/>
      <c r="B31" s="35"/>
      <c r="C31" s="35"/>
      <c r="D31" s="39"/>
      <c r="E31" s="39"/>
      <c r="F31" s="40"/>
      <c r="G31" s="30"/>
      <c r="H31" s="29"/>
      <c r="I31" s="29"/>
      <c r="J31" s="30"/>
      <c r="K31" s="30"/>
      <c r="L31" s="30"/>
      <c r="M31" s="30"/>
    </row>
    <row r="32" spans="1:13" x14ac:dyDescent="0.25">
      <c r="B32" s="35"/>
      <c r="C32" s="35"/>
      <c r="D32" s="39"/>
      <c r="E32" s="39"/>
      <c r="F32" s="40"/>
      <c r="G32" s="30"/>
      <c r="H32" s="29"/>
      <c r="I32" s="29"/>
      <c r="J32" s="30"/>
      <c r="K32" s="30"/>
      <c r="L32" s="30"/>
      <c r="M32" s="30"/>
    </row>
    <row r="33" spans="2:13" x14ac:dyDescent="0.25">
      <c r="B33" s="35"/>
      <c r="C33" s="35"/>
      <c r="D33" s="39"/>
      <c r="E33" s="39"/>
      <c r="F33" s="40"/>
      <c r="G33" s="30"/>
      <c r="H33" s="29"/>
      <c r="I33" s="29"/>
      <c r="J33" s="30"/>
      <c r="K33" s="30"/>
      <c r="L33" s="30"/>
      <c r="M33" s="30"/>
    </row>
    <row r="34" spans="2:13" x14ac:dyDescent="0.25">
      <c r="C34" s="35"/>
      <c r="D34" s="39"/>
      <c r="E34" s="39"/>
      <c r="F34" s="40"/>
      <c r="G34" s="30"/>
      <c r="H34" s="29"/>
      <c r="I34" s="29"/>
      <c r="J34" s="30"/>
      <c r="K34" s="30"/>
      <c r="L34" s="30"/>
      <c r="M34" s="30"/>
    </row>
    <row r="35" spans="2:13" x14ac:dyDescent="0.25">
      <c r="C35" s="35"/>
      <c r="D35" s="39"/>
      <c r="E35" s="39"/>
      <c r="F35" s="40"/>
      <c r="G35" s="30"/>
      <c r="H35" s="29"/>
      <c r="I35" s="29"/>
      <c r="J35" s="30"/>
      <c r="K35" s="30"/>
      <c r="L35" s="30"/>
      <c r="M35" s="30"/>
    </row>
    <row r="36" spans="2:13" x14ac:dyDescent="0.25">
      <c r="C36" s="35"/>
      <c r="D36" s="39"/>
      <c r="E36" s="39"/>
      <c r="F36" s="40"/>
      <c r="G36" s="30"/>
      <c r="H36" s="29"/>
      <c r="I36" s="29"/>
      <c r="J36" s="30"/>
      <c r="K36" s="30"/>
      <c r="L36" s="30"/>
      <c r="M36" s="30"/>
    </row>
    <row r="37" spans="2:13" x14ac:dyDescent="0.25">
      <c r="C37" s="35"/>
      <c r="D37" s="39"/>
      <c r="E37" s="39"/>
      <c r="F37" s="40"/>
      <c r="G37" s="30"/>
      <c r="H37" s="29"/>
      <c r="I37" s="29"/>
      <c r="J37" s="30"/>
      <c r="K37" s="30"/>
      <c r="L37" s="30"/>
      <c r="M37" s="30"/>
    </row>
    <row r="38" spans="2:13" x14ac:dyDescent="0.25">
      <c r="C38" s="35"/>
      <c r="D38" s="39"/>
      <c r="E38" s="39"/>
      <c r="F38" s="40"/>
      <c r="G38" s="30"/>
      <c r="H38" s="29"/>
      <c r="I38" s="29"/>
      <c r="J38" s="30"/>
      <c r="K38" s="30"/>
      <c r="L38" s="30"/>
      <c r="M38" s="30"/>
    </row>
    <row r="39" spans="2:13" x14ac:dyDescent="0.25">
      <c r="C39" s="35"/>
      <c r="D39" s="39"/>
      <c r="E39" s="39"/>
      <c r="F39" s="40"/>
      <c r="G39" s="30"/>
      <c r="H39" s="29"/>
      <c r="I39" s="29"/>
      <c r="J39" s="30"/>
      <c r="K39" s="30"/>
      <c r="L39" s="30"/>
      <c r="M39" s="30"/>
    </row>
    <row r="40" spans="2:13" x14ac:dyDescent="0.25">
      <c r="C40" s="35"/>
      <c r="D40" s="39"/>
      <c r="E40" s="39"/>
      <c r="F40" s="40"/>
      <c r="G40" s="30"/>
      <c r="H40" s="29"/>
      <c r="I40" s="29"/>
      <c r="J40" s="30"/>
      <c r="K40" s="30"/>
      <c r="L40" s="30"/>
      <c r="M40" s="30"/>
    </row>
    <row r="41" spans="2:13" x14ac:dyDescent="0.25">
      <c r="C41" s="35"/>
      <c r="D41" s="39"/>
      <c r="E41" s="39"/>
      <c r="F41" s="40"/>
      <c r="G41" s="30"/>
      <c r="H41" s="29"/>
      <c r="I41" s="29"/>
      <c r="J41" s="30"/>
      <c r="K41" s="30"/>
      <c r="L41" s="30"/>
      <c r="M41" s="30"/>
    </row>
    <row r="42" spans="2:13" x14ac:dyDescent="0.25">
      <c r="C42" s="35"/>
      <c r="D42" s="39"/>
      <c r="E42" s="39"/>
      <c r="F42" s="40"/>
      <c r="G42" s="30"/>
      <c r="H42" s="29"/>
      <c r="I42" s="29"/>
      <c r="J42" s="30"/>
      <c r="K42" s="30"/>
      <c r="L42" s="30"/>
      <c r="M42" s="30"/>
    </row>
  </sheetData>
  <autoFilter ref="A1:M28"/>
  <phoneticPr fontId="5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V29"/>
  <sheetViews>
    <sheetView workbookViewId="0">
      <selection activeCell="C11" sqref="C11"/>
    </sheetView>
  </sheetViews>
  <sheetFormatPr defaultColWidth="9" defaultRowHeight="15.75" x14ac:dyDescent="0.25"/>
  <cols>
    <col min="1" max="1" width="15.75" style="1" customWidth="1"/>
    <col min="2" max="2" width="20.75" style="1" customWidth="1"/>
    <col min="3" max="3" width="40.75" style="1" customWidth="1"/>
    <col min="4" max="4" width="10.75" style="1" customWidth="1"/>
    <col min="5" max="5" width="13.875" style="1" customWidth="1"/>
    <col min="6" max="7" width="16.75" style="1" customWidth="1"/>
    <col min="8" max="8" width="18.75" style="1" customWidth="1"/>
    <col min="9" max="9" width="12.75" style="1" customWidth="1"/>
    <col min="10" max="12" width="10.75" style="1" customWidth="1"/>
    <col min="13" max="13" width="18.75" style="1" customWidth="1"/>
    <col min="14" max="14" width="19.75" style="1" customWidth="1"/>
    <col min="15" max="15" width="11.75" style="1" customWidth="1"/>
    <col min="16" max="16" width="15.75" style="1" customWidth="1"/>
    <col min="17" max="17" width="11.75" style="1" customWidth="1"/>
    <col min="18" max="21" width="10.75" style="1" customWidth="1"/>
    <col min="22" max="23" width="40.75" style="1" customWidth="1"/>
    <col min="24" max="28" width="10.75" style="1" customWidth="1"/>
    <col min="29" max="29" width="12.75" style="1" customWidth="1"/>
    <col min="30" max="32" width="20.75" style="1" customWidth="1"/>
    <col min="33" max="33" width="14.75" style="1" customWidth="1"/>
    <col min="34" max="36" width="10.75" style="1" customWidth="1"/>
    <col min="37" max="37" width="16.75" style="1" customWidth="1"/>
    <col min="38" max="38" width="14.75" style="1" customWidth="1"/>
    <col min="39" max="42" width="10.75" style="1" customWidth="1"/>
    <col min="43" max="43" width="16.75" style="1" customWidth="1"/>
    <col min="44" max="50" width="10.75" style="1" customWidth="1"/>
    <col min="51" max="51" width="15.75" style="1" customWidth="1"/>
    <col min="52" max="52" width="10.75" style="1" customWidth="1"/>
    <col min="53" max="53" width="11.75" style="1" customWidth="1"/>
    <col min="54" max="60" width="10.75" style="1" customWidth="1"/>
    <col min="61" max="61" width="19.75" style="1" customWidth="1"/>
    <col min="62" max="62" width="10.75" style="1" customWidth="1"/>
    <col min="63" max="64" width="12.75" style="1" customWidth="1"/>
    <col min="65" max="66" width="18.75" style="1" customWidth="1"/>
    <col min="67" max="67" width="12.75" style="1" customWidth="1"/>
    <col min="68" max="71" width="10.75" style="1" customWidth="1"/>
    <col min="72" max="73" width="24.75" style="1" customWidth="1"/>
    <col min="74" max="16384" width="9" style="1"/>
  </cols>
  <sheetData>
    <row r="1" spans="1:74" x14ac:dyDescent="0.25">
      <c r="A1" s="128" t="s">
        <v>0</v>
      </c>
      <c r="B1" s="128" t="s">
        <v>1</v>
      </c>
      <c r="C1" s="128" t="s">
        <v>2</v>
      </c>
      <c r="D1" s="128" t="s">
        <v>3</v>
      </c>
      <c r="E1" s="128" t="s">
        <v>920</v>
      </c>
      <c r="F1" s="128" t="s">
        <v>921</v>
      </c>
      <c r="G1" s="128" t="s">
        <v>4</v>
      </c>
      <c r="H1" s="128" t="s">
        <v>5</v>
      </c>
      <c r="I1" s="128" t="s">
        <v>6</v>
      </c>
      <c r="J1" s="128" t="s">
        <v>922</v>
      </c>
      <c r="K1" s="128" t="s">
        <v>923</v>
      </c>
      <c r="L1" s="128" t="s">
        <v>924</v>
      </c>
      <c r="M1" s="128" t="s">
        <v>925</v>
      </c>
      <c r="N1" s="128" t="s">
        <v>926</v>
      </c>
      <c r="O1" s="128" t="s">
        <v>927</v>
      </c>
      <c r="P1" s="128" t="s">
        <v>928</v>
      </c>
      <c r="Q1" s="128" t="s">
        <v>937</v>
      </c>
      <c r="R1" s="128" t="s">
        <v>938</v>
      </c>
      <c r="S1" s="128" t="s">
        <v>950</v>
      </c>
      <c r="T1" s="128" t="s">
        <v>951</v>
      </c>
      <c r="U1" s="128" t="s">
        <v>931</v>
      </c>
      <c r="V1" s="128" t="s">
        <v>932</v>
      </c>
      <c r="W1" s="128" t="s">
        <v>935</v>
      </c>
      <c r="X1" s="128" t="s">
        <v>936</v>
      </c>
      <c r="Y1" s="128" t="s">
        <v>933</v>
      </c>
      <c r="Z1" s="128" t="s">
        <v>934</v>
      </c>
      <c r="AA1" s="128" t="s">
        <v>929</v>
      </c>
      <c r="AB1" s="128" t="s">
        <v>930</v>
      </c>
      <c r="AC1" s="128" t="s">
        <v>939</v>
      </c>
      <c r="AD1" s="128" t="s">
        <v>919</v>
      </c>
      <c r="AE1" s="128" t="s">
        <v>940</v>
      </c>
      <c r="AF1" s="128" t="s">
        <v>7</v>
      </c>
      <c r="AG1" s="128" t="s">
        <v>941</v>
      </c>
      <c r="AH1" s="128" t="s">
        <v>942</v>
      </c>
      <c r="AI1" s="128" t="s">
        <v>943</v>
      </c>
      <c r="AJ1" s="128" t="s">
        <v>944</v>
      </c>
      <c r="AK1" s="128" t="s">
        <v>945</v>
      </c>
      <c r="AL1" s="128" t="s">
        <v>946</v>
      </c>
      <c r="AM1" s="128" t="s">
        <v>947</v>
      </c>
      <c r="AN1" s="128" t="s">
        <v>948</v>
      </c>
      <c r="AO1" s="128" t="s">
        <v>949</v>
      </c>
      <c r="AP1" s="128" t="s">
        <v>952</v>
      </c>
      <c r="AQ1" s="128" t="s">
        <v>953</v>
      </c>
      <c r="AR1" s="128" t="s">
        <v>954</v>
      </c>
      <c r="AS1" s="128" t="s">
        <v>955</v>
      </c>
      <c r="AT1" s="128" t="s">
        <v>956</v>
      </c>
      <c r="AU1" s="128" t="s">
        <v>957</v>
      </c>
      <c r="AV1" s="128" t="s">
        <v>958</v>
      </c>
      <c r="AW1" s="128" t="s">
        <v>959</v>
      </c>
      <c r="AX1" s="128" t="s">
        <v>960</v>
      </c>
      <c r="AY1" s="128" t="s">
        <v>961</v>
      </c>
      <c r="AZ1" s="128" t="s">
        <v>962</v>
      </c>
      <c r="BA1" s="128" t="s">
        <v>963</v>
      </c>
      <c r="BB1" s="128" t="s">
        <v>7810</v>
      </c>
      <c r="BC1" s="128" t="s">
        <v>964</v>
      </c>
      <c r="BD1" s="128" t="s">
        <v>965</v>
      </c>
      <c r="BE1" s="128" t="s">
        <v>966</v>
      </c>
      <c r="BF1" s="128" t="s">
        <v>8</v>
      </c>
      <c r="BG1" s="128" t="s">
        <v>9</v>
      </c>
      <c r="BH1" s="128" t="s">
        <v>10</v>
      </c>
      <c r="BI1" s="128" t="s">
        <v>11</v>
      </c>
      <c r="BJ1" s="128" t="s">
        <v>967</v>
      </c>
      <c r="BK1" s="128" t="s">
        <v>968</v>
      </c>
      <c r="BL1" s="128" t="s">
        <v>969</v>
      </c>
      <c r="BM1" s="128" t="s">
        <v>970</v>
      </c>
      <c r="BN1" s="128" t="s">
        <v>971</v>
      </c>
      <c r="BO1" s="128" t="s">
        <v>972</v>
      </c>
      <c r="BP1" s="128" t="s">
        <v>973</v>
      </c>
      <c r="BQ1" s="128" t="s">
        <v>974</v>
      </c>
      <c r="BR1" s="128" t="s">
        <v>975</v>
      </c>
      <c r="BS1" s="128" t="s">
        <v>976</v>
      </c>
      <c r="BT1" s="128" t="s">
        <v>977</v>
      </c>
      <c r="BU1" s="128" t="s">
        <v>978</v>
      </c>
      <c r="BV1" s="128" t="s">
        <v>979</v>
      </c>
    </row>
    <row r="2" spans="1:74" x14ac:dyDescent="0.25">
      <c r="A2" s="29" t="s">
        <v>7852</v>
      </c>
      <c r="B2" s="29" t="s">
        <v>7853</v>
      </c>
      <c r="C2" s="33">
        <v>44351</v>
      </c>
      <c r="D2" s="33">
        <v>44358</v>
      </c>
      <c r="E2" s="30">
        <v>3</v>
      </c>
      <c r="F2" s="30"/>
      <c r="G2" s="30"/>
      <c r="H2" s="30">
        <v>3</v>
      </c>
      <c r="I2" s="29" t="s">
        <v>12</v>
      </c>
      <c r="J2" s="29" t="s">
        <v>12</v>
      </c>
      <c r="K2" s="29" t="s">
        <v>12</v>
      </c>
      <c r="L2" s="30"/>
      <c r="M2" s="31"/>
      <c r="N2" s="30"/>
      <c r="O2" s="30"/>
      <c r="P2" s="29" t="s">
        <v>12</v>
      </c>
      <c r="Q2" s="29" t="s">
        <v>980</v>
      </c>
      <c r="R2" s="32">
        <v>2</v>
      </c>
      <c r="S2" s="33">
        <v>44350</v>
      </c>
      <c r="T2" s="33">
        <v>44351</v>
      </c>
      <c r="U2" s="29" t="s">
        <v>12</v>
      </c>
      <c r="V2" s="29" t="s">
        <v>6956</v>
      </c>
      <c r="W2" s="33">
        <v>44358</v>
      </c>
      <c r="X2" s="33">
        <v>45454</v>
      </c>
      <c r="Y2" s="29" t="s">
        <v>7854</v>
      </c>
      <c r="Z2" s="29" t="s">
        <v>12</v>
      </c>
      <c r="AA2" s="29" t="s">
        <v>12</v>
      </c>
      <c r="AB2" s="29" t="s">
        <v>12</v>
      </c>
      <c r="AC2" s="29" t="s">
        <v>12</v>
      </c>
      <c r="AD2" s="29" t="s">
        <v>7855</v>
      </c>
      <c r="AE2" s="29" t="s">
        <v>7828</v>
      </c>
      <c r="AF2" s="29" t="s">
        <v>22</v>
      </c>
      <c r="AG2" s="29" t="s">
        <v>6957</v>
      </c>
      <c r="AH2" s="29" t="s">
        <v>6958</v>
      </c>
      <c r="AI2" s="29" t="s">
        <v>6959</v>
      </c>
      <c r="AJ2" s="29" t="s">
        <v>6960</v>
      </c>
      <c r="AK2" s="29" t="s">
        <v>6961</v>
      </c>
      <c r="AL2" s="29" t="s">
        <v>12</v>
      </c>
      <c r="AM2" s="29" t="s">
        <v>12</v>
      </c>
      <c r="AN2" s="29" t="s">
        <v>12</v>
      </c>
      <c r="AO2" s="29" t="s">
        <v>12</v>
      </c>
      <c r="AP2" s="29" t="s">
        <v>7856</v>
      </c>
      <c r="AQ2" s="29" t="s">
        <v>7857</v>
      </c>
      <c r="AR2" s="29" t="s">
        <v>12</v>
      </c>
      <c r="AS2" s="29" t="s">
        <v>7858</v>
      </c>
      <c r="AT2" s="29" t="s">
        <v>981</v>
      </c>
      <c r="AU2" s="29" t="s">
        <v>7829</v>
      </c>
      <c r="AV2" s="30">
        <v>100</v>
      </c>
      <c r="AW2" s="29" t="s">
        <v>7851</v>
      </c>
      <c r="AX2" s="29" t="s">
        <v>6962</v>
      </c>
      <c r="AY2" s="29" t="s">
        <v>7859</v>
      </c>
      <c r="AZ2" s="33">
        <v>44351</v>
      </c>
      <c r="BA2" s="29" t="s">
        <v>7860</v>
      </c>
      <c r="BB2" s="29" t="s">
        <v>6956</v>
      </c>
      <c r="BC2" s="29" t="s">
        <v>12</v>
      </c>
      <c r="BD2" s="29" t="s">
        <v>12</v>
      </c>
      <c r="BE2" s="30"/>
      <c r="BF2" s="30"/>
      <c r="BG2" s="30"/>
      <c r="BH2" s="30"/>
      <c r="BI2" s="30"/>
      <c r="BJ2" s="30"/>
      <c r="BK2" s="29" t="s">
        <v>7861</v>
      </c>
      <c r="BL2" s="29" t="s">
        <v>12</v>
      </c>
      <c r="BM2" s="29" t="s">
        <v>12</v>
      </c>
      <c r="BN2" s="29" t="s">
        <v>6963</v>
      </c>
      <c r="BO2" s="29" t="s">
        <v>12</v>
      </c>
      <c r="BP2" s="29" t="s">
        <v>982</v>
      </c>
      <c r="BQ2" s="29" t="s">
        <v>982</v>
      </c>
      <c r="BR2" s="29" t="s">
        <v>982</v>
      </c>
      <c r="BS2" s="29" t="s">
        <v>982</v>
      </c>
      <c r="BT2" s="32">
        <v>100</v>
      </c>
      <c r="BU2" s="30"/>
      <c r="BV2" s="30"/>
    </row>
    <row r="3" spans="1:74" x14ac:dyDescent="0.25">
      <c r="A3" s="29" t="s">
        <v>7862</v>
      </c>
      <c r="B3" s="29" t="s">
        <v>7863</v>
      </c>
      <c r="C3" s="33">
        <v>44351</v>
      </c>
      <c r="D3" s="33">
        <v>44354</v>
      </c>
      <c r="E3" s="30">
        <v>40</v>
      </c>
      <c r="F3" s="30">
        <v>40</v>
      </c>
      <c r="G3" s="30"/>
      <c r="H3" s="30">
        <v>1</v>
      </c>
      <c r="I3" s="29" t="s">
        <v>266</v>
      </c>
      <c r="J3" s="29" t="s">
        <v>12</v>
      </c>
      <c r="K3" s="29" t="s">
        <v>12</v>
      </c>
      <c r="L3" s="30">
        <v>2.38</v>
      </c>
      <c r="M3" s="31">
        <v>2.3327</v>
      </c>
      <c r="N3" s="30"/>
      <c r="O3" s="30"/>
      <c r="P3" s="29" t="s">
        <v>12</v>
      </c>
      <c r="Q3" s="29" t="s">
        <v>980</v>
      </c>
      <c r="R3" s="32"/>
      <c r="S3" s="33">
        <v>44348</v>
      </c>
      <c r="T3" s="33">
        <v>44354</v>
      </c>
      <c r="U3" s="33">
        <v>44356</v>
      </c>
      <c r="V3" s="29" t="s">
        <v>6956</v>
      </c>
      <c r="W3" s="33">
        <v>44347</v>
      </c>
      <c r="X3" s="33">
        <v>44712</v>
      </c>
      <c r="Y3" s="29" t="s">
        <v>7864</v>
      </c>
      <c r="Z3" s="29" t="s">
        <v>7827</v>
      </c>
      <c r="AA3" s="29" t="s">
        <v>12</v>
      </c>
      <c r="AB3" s="29" t="s">
        <v>12</v>
      </c>
      <c r="AC3" s="29" t="s">
        <v>12</v>
      </c>
      <c r="AD3" s="29" t="s">
        <v>7865</v>
      </c>
      <c r="AE3" s="29" t="s">
        <v>7828</v>
      </c>
      <c r="AF3" s="29" t="s">
        <v>22</v>
      </c>
      <c r="AG3" s="29" t="s">
        <v>6957</v>
      </c>
      <c r="AH3" s="29" t="s">
        <v>6958</v>
      </c>
      <c r="AI3" s="29" t="s">
        <v>6959</v>
      </c>
      <c r="AJ3" s="29" t="s">
        <v>6960</v>
      </c>
      <c r="AK3" s="29" t="s">
        <v>6961</v>
      </c>
      <c r="AL3" s="29" t="s">
        <v>12</v>
      </c>
      <c r="AM3" s="29" t="s">
        <v>12</v>
      </c>
      <c r="AN3" s="29" t="s">
        <v>12</v>
      </c>
      <c r="AO3" s="29" t="s">
        <v>12</v>
      </c>
      <c r="AP3" s="29" t="s">
        <v>12</v>
      </c>
      <c r="AQ3" s="29" t="s">
        <v>12</v>
      </c>
      <c r="AR3" s="29" t="s">
        <v>12</v>
      </c>
      <c r="AS3" s="29" t="s">
        <v>12</v>
      </c>
      <c r="AT3" s="29" t="s">
        <v>981</v>
      </c>
      <c r="AU3" s="29" t="s">
        <v>12</v>
      </c>
      <c r="AV3" s="30">
        <v>100.09</v>
      </c>
      <c r="AW3" s="29" t="s">
        <v>6827</v>
      </c>
      <c r="AX3" s="29" t="s">
        <v>6962</v>
      </c>
      <c r="AY3" s="29" t="s">
        <v>7866</v>
      </c>
      <c r="AZ3" s="33">
        <v>44351</v>
      </c>
      <c r="BA3" s="29" t="s">
        <v>7840</v>
      </c>
      <c r="BB3" s="29" t="s">
        <v>6956</v>
      </c>
      <c r="BC3" s="29" t="s">
        <v>7867</v>
      </c>
      <c r="BD3" s="29" t="s">
        <v>1354</v>
      </c>
      <c r="BE3" s="30"/>
      <c r="BF3" s="30">
        <v>2.3327</v>
      </c>
      <c r="BG3" s="30">
        <v>4.84</v>
      </c>
      <c r="BH3" s="30"/>
      <c r="BI3" s="30">
        <v>3.39</v>
      </c>
      <c r="BJ3" s="30">
        <v>0.05</v>
      </c>
      <c r="BK3" s="29" t="s">
        <v>12</v>
      </c>
      <c r="BL3" s="29" t="s">
        <v>12</v>
      </c>
      <c r="BM3" s="29" t="s">
        <v>12</v>
      </c>
      <c r="BN3" s="29" t="s">
        <v>6963</v>
      </c>
      <c r="BO3" s="29" t="s">
        <v>12</v>
      </c>
      <c r="BP3" s="29" t="s">
        <v>982</v>
      </c>
      <c r="BQ3" s="29" t="s">
        <v>982</v>
      </c>
      <c r="BR3" s="29" t="s">
        <v>983</v>
      </c>
      <c r="BS3" s="29" t="s">
        <v>982</v>
      </c>
      <c r="BT3" s="32">
        <v>100</v>
      </c>
      <c r="BU3" s="30"/>
      <c r="BV3" s="30"/>
    </row>
    <row r="4" spans="1:74" x14ac:dyDescent="0.25">
      <c r="A4" s="29" t="s">
        <v>7868</v>
      </c>
      <c r="B4" s="29" t="s">
        <v>7869</v>
      </c>
      <c r="C4" s="33">
        <v>44351</v>
      </c>
      <c r="D4" s="33">
        <v>44354</v>
      </c>
      <c r="E4" s="30">
        <v>30</v>
      </c>
      <c r="F4" s="30">
        <v>30</v>
      </c>
      <c r="G4" s="30"/>
      <c r="H4" s="30">
        <v>2</v>
      </c>
      <c r="I4" s="29" t="s">
        <v>12</v>
      </c>
      <c r="J4" s="29" t="s">
        <v>12</v>
      </c>
      <c r="K4" s="29" t="s">
        <v>12</v>
      </c>
      <c r="L4" s="30">
        <v>3.04</v>
      </c>
      <c r="M4" s="31">
        <v>2.7319</v>
      </c>
      <c r="N4" s="30"/>
      <c r="O4" s="30"/>
      <c r="P4" s="29" t="s">
        <v>12</v>
      </c>
      <c r="Q4" s="29" t="s">
        <v>980</v>
      </c>
      <c r="R4" s="32">
        <v>1</v>
      </c>
      <c r="S4" s="33">
        <v>44348</v>
      </c>
      <c r="T4" s="33">
        <v>44354</v>
      </c>
      <c r="U4" s="33">
        <v>44356</v>
      </c>
      <c r="V4" s="29" t="s">
        <v>6956</v>
      </c>
      <c r="W4" s="33">
        <v>44263</v>
      </c>
      <c r="X4" s="33">
        <v>44993</v>
      </c>
      <c r="Y4" s="29" t="s">
        <v>7870</v>
      </c>
      <c r="Z4" s="29" t="s">
        <v>7827</v>
      </c>
      <c r="AA4" s="29" t="s">
        <v>12</v>
      </c>
      <c r="AB4" s="29" t="s">
        <v>12</v>
      </c>
      <c r="AC4" s="29" t="s">
        <v>12</v>
      </c>
      <c r="AD4" s="29" t="s">
        <v>7871</v>
      </c>
      <c r="AE4" s="29" t="s">
        <v>7828</v>
      </c>
      <c r="AF4" s="29" t="s">
        <v>22</v>
      </c>
      <c r="AG4" s="29" t="s">
        <v>6957</v>
      </c>
      <c r="AH4" s="29" t="s">
        <v>6958</v>
      </c>
      <c r="AI4" s="29" t="s">
        <v>6959</v>
      </c>
      <c r="AJ4" s="29" t="s">
        <v>6960</v>
      </c>
      <c r="AK4" s="29" t="s">
        <v>6961</v>
      </c>
      <c r="AL4" s="29" t="s">
        <v>12</v>
      </c>
      <c r="AM4" s="29" t="s">
        <v>12</v>
      </c>
      <c r="AN4" s="29" t="s">
        <v>12</v>
      </c>
      <c r="AO4" s="29" t="s">
        <v>12</v>
      </c>
      <c r="AP4" s="29" t="s">
        <v>12</v>
      </c>
      <c r="AQ4" s="29" t="s">
        <v>12</v>
      </c>
      <c r="AR4" s="29" t="s">
        <v>12</v>
      </c>
      <c r="AS4" s="29" t="s">
        <v>12</v>
      </c>
      <c r="AT4" s="29" t="s">
        <v>981</v>
      </c>
      <c r="AU4" s="29" t="s">
        <v>12</v>
      </c>
      <c r="AV4" s="30">
        <v>101.27</v>
      </c>
      <c r="AW4" s="29" t="s">
        <v>6827</v>
      </c>
      <c r="AX4" s="29" t="s">
        <v>6962</v>
      </c>
      <c r="AY4" s="29" t="s">
        <v>7872</v>
      </c>
      <c r="AZ4" s="33">
        <v>44351</v>
      </c>
      <c r="BA4" s="29" t="s">
        <v>7840</v>
      </c>
      <c r="BB4" s="29" t="s">
        <v>6956</v>
      </c>
      <c r="BC4" s="29" t="s">
        <v>7873</v>
      </c>
      <c r="BD4" s="29" t="s">
        <v>1354</v>
      </c>
      <c r="BE4" s="30"/>
      <c r="BF4" s="30">
        <v>2.7319</v>
      </c>
      <c r="BG4" s="30">
        <v>6.32</v>
      </c>
      <c r="BH4" s="30"/>
      <c r="BI4" s="30">
        <v>3.1</v>
      </c>
      <c r="BJ4" s="30">
        <v>0.05</v>
      </c>
      <c r="BK4" s="29" t="s">
        <v>12</v>
      </c>
      <c r="BL4" s="29" t="s">
        <v>12</v>
      </c>
      <c r="BM4" s="29" t="s">
        <v>12</v>
      </c>
      <c r="BN4" s="29" t="s">
        <v>6963</v>
      </c>
      <c r="BO4" s="29" t="s">
        <v>12</v>
      </c>
      <c r="BP4" s="29" t="s">
        <v>982</v>
      </c>
      <c r="BQ4" s="29" t="s">
        <v>982</v>
      </c>
      <c r="BR4" s="29" t="s">
        <v>983</v>
      </c>
      <c r="BS4" s="29" t="s">
        <v>982</v>
      </c>
      <c r="BT4" s="32">
        <v>100</v>
      </c>
      <c r="BU4" s="30"/>
      <c r="BV4" s="30"/>
    </row>
    <row r="5" spans="1:74" x14ac:dyDescent="0.25">
      <c r="A5" s="29" t="s">
        <v>7874</v>
      </c>
      <c r="B5" s="29" t="s">
        <v>7875</v>
      </c>
      <c r="C5" s="33">
        <v>44351</v>
      </c>
      <c r="D5" s="33">
        <v>44354</v>
      </c>
      <c r="E5" s="30">
        <v>150</v>
      </c>
      <c r="F5" s="30"/>
      <c r="G5" s="30">
        <v>150.1</v>
      </c>
      <c r="H5" s="30">
        <v>0.24929999999999999</v>
      </c>
      <c r="I5" s="29" t="s">
        <v>30</v>
      </c>
      <c r="J5" s="29" t="s">
        <v>12</v>
      </c>
      <c r="K5" s="29" t="s">
        <v>12</v>
      </c>
      <c r="L5" s="30">
        <v>1.7487999999999999</v>
      </c>
      <c r="M5" s="31"/>
      <c r="N5" s="30"/>
      <c r="O5" s="30"/>
      <c r="P5" s="29" t="s">
        <v>12</v>
      </c>
      <c r="Q5" s="29" t="s">
        <v>980</v>
      </c>
      <c r="R5" s="32"/>
      <c r="S5" s="33">
        <v>44350</v>
      </c>
      <c r="T5" s="33">
        <v>44354</v>
      </c>
      <c r="U5" s="33">
        <v>44356</v>
      </c>
      <c r="V5" s="29" t="s">
        <v>7876</v>
      </c>
      <c r="W5" s="33">
        <v>44354</v>
      </c>
      <c r="X5" s="33">
        <v>44445</v>
      </c>
      <c r="Y5" s="29" t="s">
        <v>7877</v>
      </c>
      <c r="Z5" s="29" t="s">
        <v>12</v>
      </c>
      <c r="AA5" s="29" t="s">
        <v>12</v>
      </c>
      <c r="AB5" s="29" t="s">
        <v>12</v>
      </c>
      <c r="AC5" s="29" t="s">
        <v>12</v>
      </c>
      <c r="AD5" s="29" t="s">
        <v>7878</v>
      </c>
      <c r="AE5" s="29" t="s">
        <v>7879</v>
      </c>
      <c r="AF5" s="29" t="s">
        <v>31</v>
      </c>
      <c r="AG5" s="29" t="s">
        <v>12</v>
      </c>
      <c r="AH5" s="29" t="s">
        <v>12</v>
      </c>
      <c r="AI5" s="29" t="s">
        <v>12</v>
      </c>
      <c r="AJ5" s="29" t="s">
        <v>12</v>
      </c>
      <c r="AK5" s="29" t="s">
        <v>12</v>
      </c>
      <c r="AL5" s="29" t="s">
        <v>12</v>
      </c>
      <c r="AM5" s="29" t="s">
        <v>12</v>
      </c>
      <c r="AN5" s="29" t="s">
        <v>12</v>
      </c>
      <c r="AO5" s="29" t="s">
        <v>12</v>
      </c>
      <c r="AP5" s="29" t="s">
        <v>12</v>
      </c>
      <c r="AQ5" s="29" t="s">
        <v>12</v>
      </c>
      <c r="AR5" s="29" t="s">
        <v>12</v>
      </c>
      <c r="AS5" s="29" t="s">
        <v>12</v>
      </c>
      <c r="AT5" s="29" t="s">
        <v>981</v>
      </c>
      <c r="AU5" s="29" t="s">
        <v>12</v>
      </c>
      <c r="AV5" s="30">
        <v>99.566000000000003</v>
      </c>
      <c r="AW5" s="29" t="s">
        <v>6827</v>
      </c>
      <c r="AX5" s="29" t="s">
        <v>7880</v>
      </c>
      <c r="AY5" s="29" t="s">
        <v>12</v>
      </c>
      <c r="AZ5" s="33">
        <v>44351</v>
      </c>
      <c r="BA5" s="29" t="s">
        <v>7881</v>
      </c>
      <c r="BB5" s="29" t="s">
        <v>6956</v>
      </c>
      <c r="BC5" s="29" t="s">
        <v>7882</v>
      </c>
      <c r="BD5" s="29" t="s">
        <v>1354</v>
      </c>
      <c r="BE5" s="30"/>
      <c r="BF5" s="30">
        <v>1.7487999999999999</v>
      </c>
      <c r="BG5" s="30">
        <v>4.1399999999999997</v>
      </c>
      <c r="BH5" s="30">
        <v>1.7806999999999999</v>
      </c>
      <c r="BI5" s="30">
        <v>2.14</v>
      </c>
      <c r="BJ5" s="30"/>
      <c r="BK5" s="29" t="s">
        <v>12</v>
      </c>
      <c r="BL5" s="29" t="s">
        <v>12</v>
      </c>
      <c r="BM5" s="29" t="s">
        <v>12</v>
      </c>
      <c r="BN5" s="29" t="s">
        <v>7883</v>
      </c>
      <c r="BO5" s="29" t="s">
        <v>12</v>
      </c>
      <c r="BP5" s="29" t="s">
        <v>982</v>
      </c>
      <c r="BQ5" s="29" t="s">
        <v>982</v>
      </c>
      <c r="BR5" s="29" t="s">
        <v>982</v>
      </c>
      <c r="BS5" s="29" t="s">
        <v>983</v>
      </c>
      <c r="BT5" s="32">
        <v>100</v>
      </c>
      <c r="BU5" s="30"/>
      <c r="BV5" s="30"/>
    </row>
    <row r="6" spans="1:74" x14ac:dyDescent="0.25">
      <c r="A6" s="29" t="s">
        <v>7884</v>
      </c>
      <c r="B6" s="29" t="s">
        <v>7885</v>
      </c>
      <c r="C6" s="33">
        <v>44351</v>
      </c>
      <c r="D6" s="33">
        <v>44354</v>
      </c>
      <c r="E6" s="30">
        <v>150</v>
      </c>
      <c r="F6" s="30"/>
      <c r="G6" s="30">
        <v>151</v>
      </c>
      <c r="H6" s="30">
        <v>0.49859999999999999</v>
      </c>
      <c r="I6" s="29" t="s">
        <v>38</v>
      </c>
      <c r="J6" s="29" t="s">
        <v>12</v>
      </c>
      <c r="K6" s="29" t="s">
        <v>12</v>
      </c>
      <c r="L6" s="30">
        <v>1.9691000000000001</v>
      </c>
      <c r="M6" s="31"/>
      <c r="N6" s="30"/>
      <c r="O6" s="30"/>
      <c r="P6" s="29" t="s">
        <v>12</v>
      </c>
      <c r="Q6" s="29" t="s">
        <v>980</v>
      </c>
      <c r="R6" s="32"/>
      <c r="S6" s="33">
        <v>44344</v>
      </c>
      <c r="T6" s="33">
        <v>44354</v>
      </c>
      <c r="U6" s="33">
        <v>44356</v>
      </c>
      <c r="V6" s="29" t="s">
        <v>7876</v>
      </c>
      <c r="W6" s="33">
        <v>44354</v>
      </c>
      <c r="X6" s="33">
        <v>44536</v>
      </c>
      <c r="Y6" s="29" t="s">
        <v>7886</v>
      </c>
      <c r="Z6" s="29" t="s">
        <v>12</v>
      </c>
      <c r="AA6" s="29" t="s">
        <v>12</v>
      </c>
      <c r="AB6" s="29" t="s">
        <v>12</v>
      </c>
      <c r="AC6" s="29" t="s">
        <v>12</v>
      </c>
      <c r="AD6" s="29" t="s">
        <v>7887</v>
      </c>
      <c r="AE6" s="29" t="s">
        <v>7879</v>
      </c>
      <c r="AF6" s="29" t="s">
        <v>31</v>
      </c>
      <c r="AG6" s="29" t="s">
        <v>12</v>
      </c>
      <c r="AH6" s="29" t="s">
        <v>12</v>
      </c>
      <c r="AI6" s="29" t="s">
        <v>12</v>
      </c>
      <c r="AJ6" s="29" t="s">
        <v>12</v>
      </c>
      <c r="AK6" s="29" t="s">
        <v>12</v>
      </c>
      <c r="AL6" s="29" t="s">
        <v>12</v>
      </c>
      <c r="AM6" s="29" t="s">
        <v>12</v>
      </c>
      <c r="AN6" s="29" t="s">
        <v>12</v>
      </c>
      <c r="AO6" s="29" t="s">
        <v>12</v>
      </c>
      <c r="AP6" s="29" t="s">
        <v>12</v>
      </c>
      <c r="AQ6" s="29" t="s">
        <v>12</v>
      </c>
      <c r="AR6" s="29" t="s">
        <v>12</v>
      </c>
      <c r="AS6" s="29" t="s">
        <v>12</v>
      </c>
      <c r="AT6" s="29" t="s">
        <v>981</v>
      </c>
      <c r="AU6" s="29" t="s">
        <v>12</v>
      </c>
      <c r="AV6" s="30">
        <v>99.028000000000006</v>
      </c>
      <c r="AW6" s="29" t="s">
        <v>6827</v>
      </c>
      <c r="AX6" s="29" t="s">
        <v>7880</v>
      </c>
      <c r="AY6" s="29" t="s">
        <v>12</v>
      </c>
      <c r="AZ6" s="33">
        <v>44351</v>
      </c>
      <c r="BA6" s="29" t="s">
        <v>7881</v>
      </c>
      <c r="BB6" s="29" t="s">
        <v>6956</v>
      </c>
      <c r="BC6" s="29" t="s">
        <v>7888</v>
      </c>
      <c r="BD6" s="29" t="s">
        <v>1354</v>
      </c>
      <c r="BE6" s="30"/>
      <c r="BF6" s="30">
        <v>1.9691000000000001</v>
      </c>
      <c r="BG6" s="30">
        <v>3.51</v>
      </c>
      <c r="BH6" s="30">
        <v>2.0154999999999998</v>
      </c>
      <c r="BI6" s="30">
        <v>1.53</v>
      </c>
      <c r="BJ6" s="30"/>
      <c r="BK6" s="29" t="s">
        <v>12</v>
      </c>
      <c r="BL6" s="29" t="s">
        <v>12</v>
      </c>
      <c r="BM6" s="29" t="s">
        <v>12</v>
      </c>
      <c r="BN6" s="29" t="s">
        <v>7883</v>
      </c>
      <c r="BO6" s="29" t="s">
        <v>12</v>
      </c>
      <c r="BP6" s="29" t="s">
        <v>982</v>
      </c>
      <c r="BQ6" s="29" t="s">
        <v>982</v>
      </c>
      <c r="BR6" s="29" t="s">
        <v>982</v>
      </c>
      <c r="BS6" s="29" t="s">
        <v>983</v>
      </c>
      <c r="BT6" s="32">
        <v>100</v>
      </c>
      <c r="BU6" s="30"/>
      <c r="BV6" s="30"/>
    </row>
    <row r="7" spans="1:74" x14ac:dyDescent="0.25">
      <c r="A7" s="29"/>
      <c r="B7" s="29"/>
      <c r="C7" s="33"/>
      <c r="D7" s="33"/>
      <c r="E7" s="30"/>
      <c r="F7" s="30"/>
      <c r="G7" s="30"/>
      <c r="H7" s="30"/>
      <c r="I7" s="29"/>
      <c r="J7" s="29"/>
      <c r="K7" s="29"/>
      <c r="L7" s="30"/>
      <c r="M7" s="31"/>
      <c r="N7" s="30"/>
      <c r="O7" s="30"/>
      <c r="P7" s="29"/>
      <c r="Q7" s="29"/>
      <c r="R7" s="32"/>
      <c r="S7" s="33"/>
      <c r="T7" s="33"/>
      <c r="U7" s="33"/>
      <c r="V7" s="29"/>
      <c r="W7" s="33"/>
      <c r="X7" s="33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30"/>
      <c r="AW7" s="29"/>
      <c r="AX7" s="29"/>
      <c r="AY7" s="29"/>
      <c r="AZ7" s="33"/>
      <c r="BA7" s="29"/>
      <c r="BB7" s="29"/>
      <c r="BC7" s="29"/>
      <c r="BD7" s="29"/>
      <c r="BE7" s="30"/>
      <c r="BF7" s="30"/>
      <c r="BG7" s="30"/>
      <c r="BH7" s="30"/>
      <c r="BI7" s="30"/>
      <c r="BJ7" s="30"/>
      <c r="BK7" s="29"/>
      <c r="BL7" s="29"/>
      <c r="BM7" s="29"/>
      <c r="BN7" s="29"/>
      <c r="BO7" s="29"/>
      <c r="BP7" s="29"/>
      <c r="BQ7" s="29"/>
      <c r="BR7" s="29"/>
      <c r="BS7" s="29"/>
      <c r="BT7" s="32"/>
      <c r="BU7" s="30"/>
      <c r="BV7" s="30"/>
    </row>
    <row r="8" spans="1:74" x14ac:dyDescent="0.25">
      <c r="A8" s="29"/>
      <c r="B8" s="29"/>
      <c r="C8" s="33"/>
      <c r="D8" s="33"/>
      <c r="E8" s="30"/>
      <c r="F8" s="30"/>
      <c r="G8" s="30"/>
      <c r="H8" s="30"/>
      <c r="I8" s="29"/>
      <c r="J8" s="29"/>
      <c r="K8" s="29"/>
      <c r="L8" s="30"/>
      <c r="M8" s="31"/>
      <c r="N8" s="30"/>
      <c r="O8" s="30"/>
      <c r="P8" s="29"/>
      <c r="Q8" s="29"/>
      <c r="R8" s="32"/>
      <c r="S8" s="33"/>
      <c r="T8" s="33"/>
      <c r="U8" s="33"/>
      <c r="V8" s="29"/>
      <c r="W8" s="33"/>
      <c r="X8" s="33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30"/>
      <c r="AW8" s="29"/>
      <c r="AX8" s="29"/>
      <c r="AY8" s="29"/>
      <c r="AZ8" s="33"/>
      <c r="BA8" s="29"/>
      <c r="BB8" s="29"/>
      <c r="BC8" s="29"/>
      <c r="BD8" s="29"/>
      <c r="BE8" s="30"/>
      <c r="BF8" s="30"/>
      <c r="BG8" s="30"/>
      <c r="BH8" s="30"/>
      <c r="BI8" s="30"/>
      <c r="BJ8" s="30"/>
      <c r="BK8" s="29"/>
      <c r="BL8" s="29"/>
      <c r="BM8" s="29"/>
      <c r="BN8" s="29"/>
      <c r="BO8" s="29"/>
      <c r="BP8" s="29"/>
      <c r="BQ8" s="29"/>
      <c r="BR8" s="29"/>
      <c r="BS8" s="29"/>
      <c r="BT8" s="32"/>
      <c r="BU8" s="30"/>
      <c r="BV8" s="30"/>
    </row>
    <row r="9" spans="1:74" x14ac:dyDescent="0.25">
      <c r="A9" s="29"/>
      <c r="B9" s="29"/>
      <c r="C9" s="33"/>
      <c r="D9" s="33"/>
      <c r="E9" s="30"/>
      <c r="F9" s="30"/>
      <c r="G9" s="30"/>
      <c r="H9" s="30"/>
      <c r="I9" s="29"/>
      <c r="J9" s="29"/>
      <c r="K9" s="29"/>
      <c r="L9" s="30"/>
      <c r="M9" s="31"/>
      <c r="N9" s="30"/>
      <c r="O9" s="30"/>
      <c r="P9" s="29"/>
      <c r="Q9" s="29"/>
      <c r="R9" s="32"/>
      <c r="S9" s="33"/>
      <c r="T9" s="33"/>
      <c r="U9" s="33"/>
      <c r="V9" s="29"/>
      <c r="W9" s="33"/>
      <c r="X9" s="33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30"/>
      <c r="AW9" s="29"/>
      <c r="AX9" s="29"/>
      <c r="AY9" s="29"/>
      <c r="AZ9" s="33"/>
      <c r="BA9" s="29"/>
      <c r="BB9" s="29"/>
      <c r="BC9" s="29"/>
      <c r="BD9" s="30"/>
      <c r="BE9" s="30"/>
      <c r="BF9" s="30"/>
      <c r="BG9" s="30"/>
      <c r="BH9" s="30"/>
      <c r="BI9" s="30"/>
      <c r="BJ9" s="29"/>
      <c r="BK9" s="29"/>
      <c r="BL9" s="29"/>
      <c r="BM9" s="29"/>
      <c r="BN9" s="29"/>
      <c r="BO9" s="29"/>
      <c r="BP9" s="29"/>
      <c r="BQ9" s="29"/>
      <c r="BR9" s="29"/>
      <c r="BS9" s="32"/>
      <c r="BT9" s="30"/>
      <c r="BU9" s="30"/>
    </row>
    <row r="10" spans="1:74" x14ac:dyDescent="0.25">
      <c r="A10" s="29"/>
      <c r="B10" s="29"/>
      <c r="C10" s="33"/>
      <c r="D10" s="33"/>
      <c r="E10" s="30"/>
      <c r="F10" s="30"/>
      <c r="G10" s="30"/>
      <c r="H10" s="30"/>
      <c r="I10" s="29"/>
      <c r="J10" s="29"/>
      <c r="K10" s="29"/>
      <c r="L10" s="30"/>
      <c r="M10" s="31"/>
      <c r="N10" s="30"/>
      <c r="O10" s="30"/>
      <c r="P10" s="29"/>
      <c r="Q10" s="29"/>
      <c r="R10" s="32"/>
      <c r="S10" s="33"/>
      <c r="T10" s="33"/>
      <c r="U10" s="33"/>
      <c r="V10" s="29"/>
      <c r="W10" s="33"/>
      <c r="X10" s="33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30"/>
      <c r="AW10" s="29"/>
      <c r="AX10" s="29"/>
      <c r="AY10" s="29"/>
      <c r="AZ10" s="33"/>
      <c r="BA10" s="29"/>
      <c r="BB10" s="29"/>
      <c r="BC10" s="29"/>
      <c r="BD10" s="30"/>
      <c r="BE10" s="30"/>
      <c r="BF10" s="30"/>
      <c r="BG10" s="30"/>
      <c r="BH10" s="30"/>
      <c r="BI10" s="30"/>
      <c r="BJ10" s="29"/>
      <c r="BK10" s="29"/>
      <c r="BL10" s="29"/>
      <c r="BM10" s="29"/>
      <c r="BN10" s="29"/>
      <c r="BO10" s="29"/>
      <c r="BP10" s="29"/>
      <c r="BQ10" s="29"/>
      <c r="BR10" s="29"/>
      <c r="BS10" s="32"/>
      <c r="BT10" s="30"/>
      <c r="BU10" s="30"/>
    </row>
    <row r="11" spans="1:74" x14ac:dyDescent="0.25">
      <c r="A11" s="29"/>
      <c r="B11" s="29"/>
      <c r="C11" s="29"/>
      <c r="D11" s="33"/>
      <c r="E11" s="33"/>
      <c r="F11" s="30"/>
      <c r="G11" s="30"/>
      <c r="H11" s="30"/>
      <c r="I11" s="30"/>
      <c r="J11" s="29"/>
      <c r="K11" s="29"/>
      <c r="L11" s="29"/>
      <c r="M11" s="30"/>
      <c r="N11" s="31"/>
      <c r="O11" s="30"/>
      <c r="P11" s="30"/>
      <c r="Q11" s="29"/>
      <c r="R11" s="29"/>
      <c r="S11" s="29"/>
      <c r="T11" s="33"/>
      <c r="U11" s="29"/>
      <c r="V11" s="29"/>
      <c r="W11" s="29"/>
      <c r="X11" s="33"/>
      <c r="Y11" s="33"/>
      <c r="Z11" s="29"/>
      <c r="AA11" s="32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33"/>
      <c r="AO11" s="33"/>
      <c r="AP11" s="29"/>
      <c r="AQ11" s="29"/>
      <c r="AR11" s="29"/>
      <c r="AS11" s="29"/>
      <c r="AT11" s="29"/>
      <c r="AU11" s="29"/>
      <c r="AV11" s="30"/>
      <c r="AW11" s="29"/>
      <c r="AX11" s="29"/>
      <c r="AY11" s="29"/>
      <c r="AZ11" s="33"/>
      <c r="BA11" s="29"/>
      <c r="BB11" s="29"/>
      <c r="BC11" s="29"/>
      <c r="BD11" s="30"/>
      <c r="BE11" s="30"/>
      <c r="BF11" s="30"/>
      <c r="BG11" s="30"/>
      <c r="BH11" s="30"/>
      <c r="BI11" s="30"/>
      <c r="BJ11" s="29"/>
      <c r="BK11" s="29"/>
      <c r="BL11" s="29"/>
      <c r="BM11" s="29"/>
      <c r="BN11" s="29"/>
      <c r="BO11" s="29"/>
      <c r="BP11" s="29"/>
      <c r="BQ11" s="29"/>
      <c r="BR11" s="29"/>
      <c r="BS11" s="32"/>
      <c r="BT11" s="30"/>
      <c r="BU11" s="30"/>
    </row>
    <row r="12" spans="1:74" x14ac:dyDescent="0.25">
      <c r="A12" s="29"/>
      <c r="B12" s="29"/>
      <c r="C12" s="29"/>
      <c r="D12" s="33"/>
      <c r="E12" s="33"/>
      <c r="F12" s="30"/>
      <c r="G12" s="30"/>
      <c r="H12" s="30"/>
      <c r="I12" s="30"/>
      <c r="J12" s="29"/>
      <c r="K12" s="29"/>
      <c r="L12" s="29"/>
      <c r="M12" s="30"/>
      <c r="N12" s="31"/>
      <c r="O12" s="30"/>
      <c r="P12" s="30"/>
      <c r="Q12" s="29"/>
      <c r="R12" s="29"/>
      <c r="S12" s="29"/>
      <c r="T12" s="33"/>
      <c r="U12" s="29"/>
      <c r="V12" s="29"/>
      <c r="W12" s="29"/>
      <c r="X12" s="33"/>
      <c r="Y12" s="33"/>
      <c r="Z12" s="29"/>
      <c r="AA12" s="32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33"/>
      <c r="AO12" s="33"/>
      <c r="AP12" s="29"/>
      <c r="AQ12" s="29"/>
      <c r="AR12" s="29"/>
      <c r="AS12" s="29"/>
      <c r="AT12" s="29"/>
      <c r="AU12" s="29"/>
      <c r="AV12" s="30"/>
      <c r="AW12" s="29"/>
      <c r="AX12" s="29"/>
      <c r="AY12" s="29"/>
      <c r="AZ12" s="33"/>
      <c r="BA12" s="29"/>
      <c r="BB12" s="29"/>
      <c r="BC12" s="29"/>
      <c r="BD12" s="30"/>
      <c r="BE12" s="30"/>
      <c r="BF12" s="30"/>
      <c r="BG12" s="30"/>
      <c r="BH12" s="30"/>
      <c r="BI12" s="30"/>
      <c r="BJ12" s="29"/>
      <c r="BK12" s="29"/>
      <c r="BL12" s="29"/>
      <c r="BM12" s="29"/>
      <c r="BN12" s="29"/>
      <c r="BO12" s="29"/>
      <c r="BP12" s="29"/>
      <c r="BQ12" s="29"/>
      <c r="BR12" s="29"/>
      <c r="BS12" s="32"/>
      <c r="BT12" s="30"/>
      <c r="BU12" s="30"/>
    </row>
    <row r="13" spans="1:74" x14ac:dyDescent="0.25">
      <c r="A13" s="29"/>
      <c r="B13" s="29"/>
      <c r="C13" s="29"/>
      <c r="D13" s="33"/>
      <c r="E13" s="33"/>
      <c r="F13" s="30"/>
      <c r="G13" s="30"/>
      <c r="H13" s="30"/>
      <c r="I13" s="30"/>
      <c r="J13" s="29"/>
      <c r="K13" s="29"/>
      <c r="L13" s="29"/>
      <c r="M13" s="30"/>
      <c r="N13" s="31"/>
      <c r="O13" s="30"/>
      <c r="P13" s="30"/>
      <c r="Q13" s="29"/>
      <c r="R13" s="29"/>
      <c r="S13" s="29"/>
      <c r="T13" s="33"/>
      <c r="U13" s="29"/>
      <c r="V13" s="29"/>
      <c r="W13" s="29"/>
      <c r="X13" s="33"/>
      <c r="Y13" s="33"/>
      <c r="Z13" s="29"/>
      <c r="AA13" s="32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33"/>
      <c r="AO13" s="33"/>
      <c r="AP13" s="29"/>
      <c r="AQ13" s="29"/>
      <c r="AR13" s="29"/>
      <c r="AS13" s="29"/>
      <c r="AT13" s="29"/>
      <c r="AU13" s="29"/>
      <c r="AV13" s="30"/>
      <c r="AW13" s="29"/>
      <c r="AX13" s="29"/>
      <c r="AY13" s="29"/>
      <c r="AZ13" s="33"/>
      <c r="BA13" s="29"/>
      <c r="BB13" s="29"/>
      <c r="BC13" s="29"/>
      <c r="BD13" s="30"/>
      <c r="BE13" s="30"/>
      <c r="BF13" s="30"/>
      <c r="BG13" s="30"/>
      <c r="BH13" s="30"/>
      <c r="BI13" s="30"/>
      <c r="BJ13" s="29"/>
      <c r="BK13" s="29"/>
      <c r="BL13" s="29"/>
      <c r="BM13" s="29"/>
      <c r="BN13" s="29"/>
      <c r="BO13" s="29"/>
      <c r="BP13" s="29"/>
      <c r="BQ13" s="29"/>
      <c r="BR13" s="29"/>
      <c r="BS13" s="32"/>
      <c r="BT13" s="30"/>
      <c r="BU13" s="30"/>
    </row>
    <row r="14" spans="1:74" x14ac:dyDescent="0.25">
      <c r="A14" s="29"/>
      <c r="B14" s="29"/>
      <c r="C14" s="29"/>
      <c r="D14" s="33"/>
      <c r="E14" s="33"/>
      <c r="F14" s="30"/>
      <c r="G14" s="30"/>
      <c r="H14" s="30"/>
      <c r="I14" s="30"/>
      <c r="J14" s="29"/>
      <c r="K14" s="29"/>
      <c r="L14" s="29"/>
      <c r="M14" s="30"/>
      <c r="N14" s="31"/>
      <c r="O14" s="30"/>
      <c r="P14" s="30"/>
      <c r="Q14" s="29"/>
      <c r="R14" s="29"/>
      <c r="S14" s="29"/>
      <c r="T14" s="33"/>
      <c r="U14" s="29"/>
      <c r="V14" s="29"/>
      <c r="W14" s="29"/>
      <c r="X14" s="33"/>
      <c r="Y14" s="33"/>
      <c r="Z14" s="29"/>
      <c r="AA14" s="32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33"/>
      <c r="AO14" s="33"/>
      <c r="AP14" s="29"/>
      <c r="AQ14" s="29"/>
      <c r="AR14" s="29"/>
      <c r="AS14" s="29"/>
      <c r="AT14" s="29"/>
      <c r="AU14" s="29"/>
      <c r="AV14" s="30"/>
      <c r="AW14" s="29"/>
      <c r="AX14" s="29"/>
      <c r="AY14" s="29"/>
      <c r="AZ14" s="33"/>
      <c r="BA14" s="29"/>
      <c r="BB14" s="29"/>
      <c r="BC14" s="29"/>
      <c r="BD14" s="30"/>
      <c r="BE14" s="30"/>
      <c r="BF14" s="30"/>
      <c r="BG14" s="30"/>
      <c r="BH14" s="30"/>
      <c r="BI14" s="30"/>
      <c r="BJ14" s="29"/>
      <c r="BK14" s="29"/>
      <c r="BL14" s="29"/>
      <c r="BM14" s="29"/>
      <c r="BN14" s="29"/>
      <c r="BO14" s="29"/>
      <c r="BP14" s="29"/>
      <c r="BQ14" s="29"/>
      <c r="BR14" s="29"/>
      <c r="BS14" s="32"/>
      <c r="BT14" s="30"/>
      <c r="BU14" s="30"/>
    </row>
    <row r="15" spans="1:74" x14ac:dyDescent="0.25">
      <c r="A15" s="29"/>
      <c r="B15" s="29"/>
      <c r="C15" s="29"/>
      <c r="D15" s="33"/>
      <c r="E15" s="33"/>
      <c r="F15" s="30"/>
      <c r="G15" s="30"/>
      <c r="H15" s="30"/>
      <c r="I15" s="30"/>
      <c r="J15" s="29"/>
      <c r="K15" s="29"/>
      <c r="L15" s="29"/>
      <c r="M15" s="30"/>
      <c r="N15" s="31"/>
      <c r="O15" s="30"/>
      <c r="P15" s="30"/>
      <c r="Q15" s="29"/>
      <c r="R15" s="29"/>
      <c r="S15" s="29"/>
      <c r="T15" s="33"/>
      <c r="U15" s="29"/>
      <c r="V15" s="29"/>
      <c r="W15" s="29"/>
      <c r="X15" s="33"/>
      <c r="Y15" s="33"/>
      <c r="Z15" s="29"/>
      <c r="AA15" s="32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33"/>
      <c r="AO15" s="33"/>
      <c r="AP15" s="29"/>
      <c r="AQ15" s="29"/>
      <c r="AR15" s="29"/>
      <c r="AS15" s="29"/>
      <c r="AT15" s="29"/>
      <c r="AU15" s="29"/>
      <c r="AV15" s="30"/>
      <c r="AW15" s="29"/>
      <c r="AX15" s="29"/>
      <c r="AY15" s="29"/>
      <c r="AZ15" s="33"/>
      <c r="BA15" s="29"/>
      <c r="BB15" s="29"/>
      <c r="BC15" s="29"/>
      <c r="BD15" s="30"/>
      <c r="BE15" s="30"/>
      <c r="BF15" s="30"/>
      <c r="BG15" s="30"/>
      <c r="BH15" s="30"/>
      <c r="BI15" s="30"/>
      <c r="BJ15" s="29"/>
      <c r="BK15" s="29"/>
      <c r="BL15" s="29"/>
      <c r="BM15" s="29"/>
      <c r="BN15" s="29"/>
      <c r="BO15" s="29"/>
      <c r="BP15" s="29"/>
      <c r="BQ15" s="29"/>
      <c r="BR15" s="29"/>
      <c r="BS15" s="32"/>
      <c r="BT15" s="30"/>
      <c r="BU15" s="30"/>
    </row>
    <row r="16" spans="1:74" x14ac:dyDescent="0.25">
      <c r="A16" s="29"/>
      <c r="B16" s="29"/>
      <c r="C16" s="29"/>
      <c r="D16" s="33"/>
      <c r="E16" s="33"/>
      <c r="F16" s="30"/>
      <c r="G16" s="30"/>
      <c r="H16" s="30"/>
      <c r="I16" s="30"/>
      <c r="J16" s="29"/>
      <c r="K16" s="29"/>
      <c r="L16" s="29"/>
      <c r="M16" s="30"/>
      <c r="N16" s="31"/>
      <c r="O16" s="30"/>
      <c r="P16" s="30"/>
      <c r="Q16" s="29"/>
      <c r="R16" s="29"/>
      <c r="S16" s="29"/>
      <c r="T16" s="33"/>
      <c r="U16" s="29"/>
      <c r="V16" s="29"/>
      <c r="W16" s="29"/>
      <c r="X16" s="33"/>
      <c r="Y16" s="33"/>
      <c r="Z16" s="29"/>
      <c r="AA16" s="32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33"/>
      <c r="AO16" s="33"/>
      <c r="AP16" s="29"/>
      <c r="AQ16" s="29"/>
      <c r="AR16" s="29"/>
      <c r="AS16" s="29"/>
      <c r="AT16" s="29"/>
      <c r="AU16" s="29"/>
      <c r="AV16" s="30"/>
      <c r="AW16" s="29"/>
      <c r="AX16" s="29"/>
      <c r="AY16" s="29"/>
      <c r="AZ16" s="33"/>
      <c r="BA16" s="29"/>
      <c r="BB16" s="29"/>
      <c r="BC16" s="29"/>
      <c r="BD16" s="30"/>
      <c r="BE16" s="30"/>
      <c r="BF16" s="30"/>
      <c r="BG16" s="30"/>
      <c r="BH16" s="30"/>
      <c r="BI16" s="30"/>
      <c r="BJ16" s="29"/>
      <c r="BK16" s="29"/>
      <c r="BL16" s="29"/>
      <c r="BM16" s="29"/>
      <c r="BN16" s="29"/>
      <c r="BO16" s="29"/>
      <c r="BP16" s="29"/>
      <c r="BQ16" s="29"/>
      <c r="BR16" s="29"/>
      <c r="BS16" s="32"/>
      <c r="BT16" s="30"/>
      <c r="BU16" s="30"/>
    </row>
    <row r="17" spans="1:73" x14ac:dyDescent="0.25">
      <c r="A17" s="29"/>
      <c r="B17" s="29"/>
      <c r="C17" s="29"/>
      <c r="D17" s="33"/>
      <c r="E17" s="33"/>
      <c r="F17" s="30"/>
      <c r="G17" s="30"/>
      <c r="H17" s="30"/>
      <c r="I17" s="30"/>
      <c r="J17" s="29"/>
      <c r="K17" s="29"/>
      <c r="L17" s="29"/>
      <c r="M17" s="30"/>
      <c r="N17" s="31"/>
      <c r="O17" s="30"/>
      <c r="P17" s="30"/>
      <c r="Q17" s="29"/>
      <c r="R17" s="29"/>
      <c r="S17" s="29"/>
      <c r="T17" s="33"/>
      <c r="U17" s="29"/>
      <c r="V17" s="29"/>
      <c r="W17" s="29"/>
      <c r="X17" s="33"/>
      <c r="Y17" s="33"/>
      <c r="Z17" s="29"/>
      <c r="AA17" s="32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33"/>
      <c r="AO17" s="33"/>
      <c r="AP17" s="29"/>
      <c r="AQ17" s="29"/>
      <c r="AR17" s="29"/>
      <c r="AS17" s="29"/>
      <c r="AT17" s="29"/>
      <c r="AU17" s="29"/>
      <c r="AV17" s="30"/>
      <c r="AW17" s="29"/>
      <c r="AX17" s="29"/>
      <c r="AY17" s="29"/>
      <c r="AZ17" s="33"/>
      <c r="BA17" s="29"/>
      <c r="BB17" s="29"/>
      <c r="BC17" s="29"/>
      <c r="BD17" s="30"/>
      <c r="BE17" s="30"/>
      <c r="BF17" s="30"/>
      <c r="BG17" s="30"/>
      <c r="BH17" s="30"/>
      <c r="BI17" s="30"/>
      <c r="BJ17" s="29"/>
      <c r="BK17" s="29"/>
      <c r="BL17" s="29"/>
      <c r="BM17" s="29"/>
      <c r="BN17" s="29"/>
      <c r="BO17" s="29"/>
      <c r="BP17" s="29"/>
      <c r="BQ17" s="29"/>
      <c r="BR17" s="29"/>
      <c r="BS17" s="32"/>
      <c r="BT17" s="30"/>
      <c r="BU17" s="30"/>
    </row>
    <row r="18" spans="1:73" x14ac:dyDescent="0.25">
      <c r="A18" s="29"/>
      <c r="B18" s="29"/>
      <c r="C18" s="29"/>
      <c r="D18" s="33"/>
      <c r="E18" s="33"/>
      <c r="F18" s="30"/>
      <c r="G18" s="30"/>
      <c r="H18" s="30"/>
      <c r="I18" s="30"/>
      <c r="J18" s="29"/>
      <c r="K18" s="29"/>
      <c r="L18" s="29"/>
      <c r="M18" s="30"/>
      <c r="N18" s="31"/>
      <c r="O18" s="30"/>
      <c r="P18" s="30"/>
      <c r="Q18" s="29"/>
      <c r="R18" s="29"/>
      <c r="S18" s="29"/>
      <c r="T18" s="33"/>
      <c r="U18" s="29"/>
      <c r="V18" s="29"/>
      <c r="W18" s="29"/>
      <c r="X18" s="33"/>
      <c r="Y18" s="33"/>
      <c r="Z18" s="29"/>
      <c r="AA18" s="32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33"/>
      <c r="AO18" s="33"/>
      <c r="AP18" s="29"/>
      <c r="AQ18" s="29"/>
      <c r="AR18" s="29"/>
      <c r="AS18" s="29"/>
      <c r="AT18" s="29"/>
      <c r="AU18" s="29"/>
      <c r="AV18" s="30"/>
      <c r="AW18" s="29"/>
      <c r="AX18" s="29"/>
      <c r="AY18" s="29"/>
      <c r="AZ18" s="33"/>
      <c r="BA18" s="29"/>
      <c r="BB18" s="29"/>
      <c r="BC18" s="29"/>
      <c r="BD18" s="30"/>
      <c r="BE18" s="30"/>
      <c r="BF18" s="30"/>
      <c r="BG18" s="30"/>
      <c r="BH18" s="30"/>
      <c r="BI18" s="30"/>
      <c r="BJ18" s="29"/>
      <c r="BK18" s="29"/>
      <c r="BL18" s="29"/>
      <c r="BM18" s="29"/>
      <c r="BN18" s="29"/>
      <c r="BO18" s="29"/>
      <c r="BP18" s="29"/>
      <c r="BQ18" s="29"/>
      <c r="BR18" s="29"/>
      <c r="BS18" s="32"/>
      <c r="BT18" s="30"/>
      <c r="BU18" s="30"/>
    </row>
    <row r="19" spans="1:73" x14ac:dyDescent="0.25">
      <c r="A19" s="29"/>
      <c r="B19" s="29"/>
      <c r="C19" s="29"/>
      <c r="D19" s="33"/>
      <c r="E19" s="33"/>
      <c r="F19" s="30"/>
      <c r="G19" s="30"/>
      <c r="H19" s="30"/>
      <c r="I19" s="30"/>
      <c r="J19" s="29"/>
      <c r="K19" s="29"/>
      <c r="L19" s="29"/>
      <c r="M19" s="30"/>
      <c r="N19" s="31"/>
      <c r="O19" s="30"/>
      <c r="P19" s="30"/>
      <c r="Q19" s="29"/>
      <c r="R19" s="29"/>
      <c r="S19" s="29"/>
      <c r="T19" s="33"/>
      <c r="U19" s="29"/>
      <c r="V19" s="29"/>
      <c r="W19" s="29"/>
      <c r="X19" s="33"/>
      <c r="Y19" s="33"/>
      <c r="Z19" s="29"/>
      <c r="AA19" s="32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33"/>
      <c r="AO19" s="33"/>
      <c r="AP19" s="29"/>
      <c r="AQ19" s="29"/>
      <c r="AR19" s="29"/>
      <c r="AS19" s="29"/>
      <c r="AT19" s="29"/>
      <c r="AU19" s="29"/>
      <c r="AV19" s="30"/>
      <c r="AW19" s="29"/>
      <c r="AX19" s="29"/>
      <c r="AY19" s="29"/>
      <c r="AZ19" s="33"/>
      <c r="BA19" s="29"/>
      <c r="BB19" s="29"/>
      <c r="BC19" s="29"/>
      <c r="BD19" s="30"/>
      <c r="BE19" s="30"/>
      <c r="BF19" s="30"/>
      <c r="BG19" s="30"/>
      <c r="BH19" s="30"/>
      <c r="BI19" s="30"/>
      <c r="BJ19" s="29"/>
      <c r="BK19" s="29"/>
      <c r="BL19" s="29"/>
      <c r="BM19" s="29"/>
      <c r="BN19" s="29"/>
      <c r="BO19" s="29"/>
      <c r="BP19" s="29"/>
      <c r="BQ19" s="29"/>
      <c r="BR19" s="29"/>
      <c r="BS19" s="32"/>
      <c r="BT19" s="30"/>
      <c r="BU19" s="30"/>
    </row>
    <row r="20" spans="1:73" x14ac:dyDescent="0.25">
      <c r="A20" s="29"/>
      <c r="B20" s="29"/>
      <c r="C20" s="29"/>
      <c r="D20" s="33"/>
      <c r="E20" s="33"/>
      <c r="F20" s="30"/>
      <c r="G20" s="30"/>
      <c r="H20" s="30"/>
      <c r="I20" s="30"/>
      <c r="J20" s="29"/>
      <c r="K20" s="29"/>
      <c r="L20" s="29"/>
      <c r="M20" s="30"/>
      <c r="N20" s="31"/>
      <c r="O20" s="30"/>
      <c r="P20" s="30"/>
      <c r="Q20" s="29"/>
      <c r="R20" s="29"/>
      <c r="S20" s="29"/>
      <c r="T20" s="33"/>
      <c r="U20" s="29"/>
      <c r="V20" s="29"/>
      <c r="W20" s="29"/>
      <c r="X20" s="33"/>
      <c r="Y20" s="33"/>
      <c r="Z20" s="29"/>
      <c r="AA20" s="32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33"/>
      <c r="AO20" s="33"/>
      <c r="AP20" s="29"/>
      <c r="AQ20" s="29"/>
      <c r="AR20" s="29"/>
      <c r="AS20" s="29"/>
      <c r="AT20" s="29"/>
      <c r="AU20" s="29"/>
      <c r="AV20" s="30"/>
      <c r="AW20" s="29"/>
      <c r="AX20" s="29"/>
      <c r="AY20" s="29"/>
      <c r="AZ20" s="33"/>
      <c r="BA20" s="29"/>
      <c r="BB20" s="29"/>
      <c r="BC20" s="29"/>
      <c r="BD20" s="30"/>
      <c r="BE20" s="30"/>
      <c r="BF20" s="30"/>
      <c r="BG20" s="30"/>
      <c r="BH20" s="30"/>
      <c r="BI20" s="30"/>
      <c r="BJ20" s="29"/>
      <c r="BK20" s="29"/>
      <c r="BL20" s="29"/>
      <c r="BM20" s="29"/>
      <c r="BN20" s="29"/>
      <c r="BO20" s="29"/>
      <c r="BP20" s="29"/>
      <c r="BQ20" s="29"/>
      <c r="BR20" s="29"/>
      <c r="BS20" s="32"/>
      <c r="BT20" s="30"/>
      <c r="BU20" s="30"/>
    </row>
    <row r="21" spans="1:73" x14ac:dyDescent="0.25">
      <c r="A21" s="29"/>
      <c r="B21" s="29"/>
      <c r="C21" s="29"/>
      <c r="D21" s="33"/>
      <c r="E21" s="33"/>
      <c r="F21" s="30"/>
      <c r="G21" s="30"/>
      <c r="H21" s="30"/>
      <c r="I21" s="30"/>
      <c r="J21" s="29"/>
      <c r="K21" s="29"/>
      <c r="L21" s="29"/>
      <c r="M21" s="30"/>
      <c r="N21" s="31"/>
      <c r="O21" s="30"/>
      <c r="P21" s="30"/>
      <c r="Q21" s="29"/>
      <c r="R21" s="29"/>
      <c r="S21" s="29"/>
      <c r="T21" s="33"/>
      <c r="U21" s="29"/>
      <c r="V21" s="29"/>
      <c r="W21" s="29"/>
      <c r="X21" s="33"/>
      <c r="Y21" s="33"/>
      <c r="Z21" s="29"/>
      <c r="AA21" s="32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33"/>
      <c r="AO21" s="33"/>
      <c r="AP21" s="29"/>
      <c r="AQ21" s="29"/>
      <c r="AR21" s="29"/>
      <c r="AS21" s="29"/>
      <c r="AT21" s="29"/>
      <c r="AU21" s="29"/>
      <c r="AV21" s="30"/>
      <c r="AW21" s="29"/>
      <c r="AX21" s="29"/>
      <c r="AY21" s="29"/>
      <c r="AZ21" s="33"/>
      <c r="BA21" s="29"/>
      <c r="BB21" s="29"/>
      <c r="BC21" s="29"/>
      <c r="BD21" s="30"/>
      <c r="BE21" s="30"/>
      <c r="BF21" s="30"/>
      <c r="BG21" s="30"/>
      <c r="BH21" s="30"/>
      <c r="BI21" s="30"/>
      <c r="BJ21" s="29"/>
      <c r="BK21" s="29"/>
      <c r="BL21" s="29"/>
      <c r="BM21" s="29"/>
      <c r="BN21" s="29"/>
      <c r="BO21" s="29"/>
      <c r="BP21" s="29"/>
      <c r="BQ21" s="29"/>
      <c r="BR21" s="29"/>
      <c r="BS21" s="32"/>
      <c r="BT21" s="30"/>
      <c r="BU21" s="30"/>
    </row>
    <row r="22" spans="1:73" x14ac:dyDescent="0.25">
      <c r="A22" s="29"/>
      <c r="B22" s="29"/>
      <c r="C22" s="29"/>
      <c r="D22" s="33"/>
      <c r="E22" s="33"/>
      <c r="F22" s="30"/>
      <c r="G22" s="30"/>
      <c r="H22" s="30"/>
      <c r="I22" s="30"/>
      <c r="J22" s="29"/>
      <c r="K22" s="29"/>
      <c r="L22" s="29"/>
      <c r="M22" s="30"/>
      <c r="N22" s="31"/>
      <c r="O22" s="30"/>
      <c r="P22" s="30"/>
      <c r="Q22" s="29"/>
      <c r="R22" s="29"/>
      <c r="S22" s="29"/>
      <c r="T22" s="33"/>
      <c r="U22" s="29"/>
      <c r="V22" s="29"/>
      <c r="W22" s="29"/>
      <c r="X22" s="33"/>
      <c r="Y22" s="33"/>
      <c r="Z22" s="29"/>
      <c r="AA22" s="32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33"/>
      <c r="AO22" s="33"/>
      <c r="AP22" s="29"/>
      <c r="AQ22" s="29"/>
      <c r="AR22" s="29"/>
      <c r="AS22" s="29"/>
      <c r="AT22" s="29"/>
      <c r="AU22" s="29"/>
      <c r="AV22" s="30"/>
      <c r="AW22" s="29"/>
      <c r="AX22" s="29"/>
      <c r="AY22" s="29"/>
      <c r="AZ22" s="33"/>
      <c r="BA22" s="29"/>
      <c r="BB22" s="29"/>
      <c r="BC22" s="29"/>
      <c r="BD22" s="30"/>
      <c r="BE22" s="30"/>
      <c r="BF22" s="30"/>
      <c r="BG22" s="30"/>
      <c r="BH22" s="30"/>
      <c r="BI22" s="30"/>
      <c r="BJ22" s="29"/>
      <c r="BK22" s="29"/>
      <c r="BL22" s="29"/>
      <c r="BM22" s="29"/>
      <c r="BN22" s="29"/>
      <c r="BO22" s="29"/>
      <c r="BP22" s="29"/>
      <c r="BQ22" s="29"/>
      <c r="BR22" s="29"/>
      <c r="BS22" s="32"/>
      <c r="BT22" s="30"/>
      <c r="BU22" s="30"/>
    </row>
    <row r="23" spans="1:73" x14ac:dyDescent="0.25">
      <c r="A23" s="29"/>
      <c r="B23" s="29"/>
      <c r="C23" s="29"/>
      <c r="D23" s="33"/>
      <c r="E23" s="33"/>
      <c r="F23" s="30"/>
      <c r="G23" s="30"/>
      <c r="H23" s="30"/>
      <c r="I23" s="30"/>
      <c r="J23" s="29"/>
      <c r="K23" s="29"/>
      <c r="L23" s="29"/>
      <c r="M23" s="30"/>
      <c r="N23" s="31"/>
      <c r="O23" s="30"/>
      <c r="P23" s="30"/>
      <c r="Q23" s="29"/>
      <c r="R23" s="29"/>
      <c r="S23" s="29"/>
      <c r="T23" s="33"/>
      <c r="U23" s="29"/>
      <c r="V23" s="29"/>
      <c r="W23" s="29"/>
      <c r="X23" s="33"/>
      <c r="Y23" s="33"/>
      <c r="Z23" s="29"/>
      <c r="AA23" s="32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33"/>
      <c r="AO23" s="33"/>
      <c r="AP23" s="29"/>
      <c r="AQ23" s="29"/>
      <c r="AR23" s="29"/>
      <c r="AS23" s="29"/>
      <c r="AT23" s="29"/>
      <c r="AU23" s="29"/>
      <c r="AV23" s="30"/>
      <c r="AW23" s="29"/>
      <c r="AX23" s="29"/>
      <c r="AY23" s="29"/>
      <c r="AZ23" s="33"/>
      <c r="BA23" s="29"/>
      <c r="BB23" s="29"/>
      <c r="BC23" s="29"/>
      <c r="BD23" s="30"/>
      <c r="BE23" s="30"/>
      <c r="BF23" s="30"/>
      <c r="BG23" s="30"/>
      <c r="BH23" s="30"/>
      <c r="BI23" s="30"/>
      <c r="BJ23" s="29"/>
      <c r="BK23" s="29"/>
      <c r="BL23" s="29"/>
      <c r="BM23" s="29"/>
      <c r="BN23" s="29"/>
      <c r="BO23" s="29"/>
      <c r="BP23" s="29"/>
      <c r="BQ23" s="29"/>
      <c r="BR23" s="29"/>
      <c r="BS23" s="32"/>
      <c r="BT23" s="30"/>
      <c r="BU23" s="30"/>
    </row>
    <row r="24" spans="1:73" x14ac:dyDescent="0.25">
      <c r="A24" s="29"/>
      <c r="B24" s="29"/>
      <c r="C24" s="29"/>
      <c r="D24" s="33"/>
      <c r="E24" s="33"/>
      <c r="F24" s="30"/>
      <c r="G24" s="30"/>
      <c r="H24" s="30"/>
      <c r="I24" s="30"/>
      <c r="J24" s="29"/>
      <c r="K24" s="29"/>
      <c r="L24" s="29"/>
      <c r="M24" s="30"/>
      <c r="N24" s="31"/>
      <c r="O24" s="30"/>
      <c r="P24" s="30"/>
      <c r="Q24" s="29"/>
      <c r="R24" s="29"/>
      <c r="S24" s="29"/>
      <c r="T24" s="33"/>
      <c r="U24" s="29"/>
      <c r="V24" s="29"/>
      <c r="W24" s="29"/>
      <c r="X24" s="33"/>
      <c r="Y24" s="33"/>
      <c r="Z24" s="29"/>
      <c r="AA24" s="32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33"/>
      <c r="AO24" s="33"/>
      <c r="AP24" s="29"/>
      <c r="AQ24" s="29"/>
      <c r="AR24" s="29"/>
      <c r="AS24" s="29"/>
      <c r="AT24" s="29"/>
      <c r="AU24" s="29"/>
      <c r="AV24" s="30"/>
      <c r="AW24" s="29"/>
      <c r="AX24" s="29"/>
      <c r="AY24" s="29"/>
      <c r="AZ24" s="33"/>
      <c r="BA24" s="29"/>
      <c r="BB24" s="29"/>
      <c r="BC24" s="29"/>
      <c r="BD24" s="30"/>
      <c r="BE24" s="30"/>
      <c r="BF24" s="30"/>
      <c r="BG24" s="30"/>
      <c r="BH24" s="30"/>
      <c r="BI24" s="30"/>
      <c r="BJ24" s="29"/>
      <c r="BK24" s="29"/>
      <c r="BL24" s="29"/>
      <c r="BM24" s="29"/>
      <c r="BN24" s="29"/>
      <c r="BO24" s="29"/>
      <c r="BP24" s="29"/>
      <c r="BQ24" s="29"/>
      <c r="BR24" s="29"/>
      <c r="BS24" s="32"/>
      <c r="BT24" s="30"/>
      <c r="BU24" s="30"/>
    </row>
    <row r="25" spans="1:73" x14ac:dyDescent="0.25">
      <c r="A25" s="29"/>
      <c r="B25" s="29"/>
      <c r="C25" s="29"/>
      <c r="D25" s="33"/>
      <c r="E25" s="33"/>
      <c r="F25" s="30"/>
      <c r="G25" s="30"/>
      <c r="H25" s="30"/>
      <c r="I25" s="30"/>
      <c r="J25" s="29"/>
      <c r="K25" s="29"/>
      <c r="L25" s="29"/>
      <c r="M25" s="30"/>
      <c r="N25" s="31"/>
      <c r="O25" s="30"/>
      <c r="P25" s="30"/>
      <c r="Q25" s="29"/>
      <c r="R25" s="29"/>
      <c r="S25" s="29"/>
      <c r="T25" s="33"/>
      <c r="U25" s="29"/>
      <c r="V25" s="29"/>
      <c r="W25" s="29"/>
      <c r="X25" s="33"/>
      <c r="Y25" s="33"/>
      <c r="Z25" s="29"/>
      <c r="AA25" s="32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33"/>
      <c r="AO25" s="33"/>
      <c r="AP25" s="29"/>
      <c r="AQ25" s="29"/>
      <c r="AR25" s="29"/>
      <c r="AS25" s="29"/>
      <c r="AT25" s="29"/>
      <c r="AU25" s="29"/>
      <c r="AV25" s="30"/>
      <c r="AW25" s="29"/>
      <c r="AX25" s="29"/>
      <c r="AY25" s="29"/>
      <c r="AZ25" s="33"/>
      <c r="BA25" s="29"/>
      <c r="BB25" s="29"/>
      <c r="BC25" s="29"/>
      <c r="BD25" s="30"/>
      <c r="BE25" s="30"/>
      <c r="BF25" s="30"/>
      <c r="BG25" s="30"/>
      <c r="BH25" s="30"/>
      <c r="BI25" s="30"/>
      <c r="BJ25" s="29"/>
      <c r="BK25" s="29"/>
      <c r="BL25" s="29"/>
      <c r="BM25" s="29"/>
      <c r="BN25" s="29"/>
      <c r="BO25" s="29"/>
      <c r="BP25" s="29"/>
      <c r="BQ25" s="29"/>
      <c r="BR25" s="29"/>
      <c r="BS25" s="32"/>
      <c r="BT25" s="30"/>
      <c r="BU25" s="30"/>
    </row>
    <row r="26" spans="1:73" x14ac:dyDescent="0.25">
      <c r="A26" s="29"/>
      <c r="B26" s="29"/>
      <c r="C26" s="29"/>
      <c r="D26" s="33"/>
      <c r="E26" s="33"/>
      <c r="F26" s="30"/>
      <c r="G26" s="30"/>
      <c r="H26" s="30"/>
      <c r="I26" s="30"/>
      <c r="J26" s="29"/>
      <c r="K26" s="29"/>
      <c r="L26" s="29"/>
      <c r="M26" s="30"/>
      <c r="N26" s="31"/>
      <c r="O26" s="30"/>
      <c r="P26" s="30"/>
      <c r="Q26" s="29"/>
      <c r="R26" s="29"/>
      <c r="S26" s="29"/>
      <c r="T26" s="33"/>
      <c r="U26" s="29"/>
      <c r="V26" s="29"/>
      <c r="W26" s="29"/>
      <c r="X26" s="33"/>
      <c r="Y26" s="33"/>
      <c r="Z26" s="29"/>
      <c r="AA26" s="32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33"/>
      <c r="AO26" s="33"/>
      <c r="AP26" s="29"/>
      <c r="AQ26" s="29"/>
      <c r="AR26" s="29"/>
      <c r="AS26" s="29"/>
      <c r="AT26" s="29"/>
      <c r="AU26" s="29"/>
      <c r="AV26" s="30"/>
      <c r="AW26" s="29"/>
      <c r="AX26" s="29"/>
      <c r="AY26" s="29"/>
      <c r="AZ26" s="33"/>
      <c r="BA26" s="29"/>
      <c r="BB26" s="29"/>
      <c r="BC26" s="29"/>
      <c r="BD26" s="30"/>
      <c r="BE26" s="30"/>
      <c r="BF26" s="30"/>
      <c r="BG26" s="30"/>
      <c r="BH26" s="30"/>
      <c r="BI26" s="30"/>
      <c r="BJ26" s="29"/>
      <c r="BK26" s="29"/>
      <c r="BL26" s="29"/>
      <c r="BM26" s="29"/>
      <c r="BN26" s="29"/>
      <c r="BO26" s="29"/>
      <c r="BP26" s="29"/>
      <c r="BQ26" s="29"/>
      <c r="BR26" s="29"/>
      <c r="BS26" s="32"/>
      <c r="BT26" s="30"/>
      <c r="BU26" s="30"/>
    </row>
    <row r="27" spans="1:73" x14ac:dyDescent="0.25">
      <c r="A27" s="29"/>
      <c r="B27" s="29"/>
      <c r="C27" s="29"/>
      <c r="D27" s="33"/>
      <c r="E27" s="33"/>
      <c r="F27" s="30"/>
      <c r="G27" s="30"/>
      <c r="H27" s="30"/>
      <c r="I27" s="30"/>
      <c r="J27" s="29"/>
      <c r="K27" s="29"/>
      <c r="L27" s="29"/>
      <c r="M27" s="30"/>
      <c r="N27" s="31"/>
      <c r="O27" s="30"/>
      <c r="P27" s="30"/>
      <c r="Q27" s="29"/>
      <c r="R27" s="29"/>
      <c r="S27" s="29"/>
      <c r="T27" s="33"/>
      <c r="U27" s="29"/>
      <c r="V27" s="29"/>
      <c r="W27" s="29"/>
      <c r="X27" s="33"/>
      <c r="Y27" s="33"/>
      <c r="Z27" s="29"/>
      <c r="AA27" s="32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33"/>
      <c r="AO27" s="33"/>
      <c r="AP27" s="29"/>
      <c r="AQ27" s="29"/>
      <c r="AR27" s="29"/>
      <c r="AS27" s="29"/>
      <c r="AT27" s="29"/>
      <c r="AU27" s="29"/>
      <c r="AV27" s="30"/>
      <c r="AW27" s="29"/>
      <c r="AX27" s="29"/>
      <c r="AY27" s="29"/>
      <c r="AZ27" s="33"/>
      <c r="BA27" s="29"/>
      <c r="BB27" s="29"/>
      <c r="BC27" s="29"/>
      <c r="BD27" s="30"/>
      <c r="BE27" s="30"/>
      <c r="BF27" s="30"/>
      <c r="BG27" s="30"/>
      <c r="BH27" s="30"/>
      <c r="BI27" s="30"/>
      <c r="BJ27" s="29"/>
      <c r="BK27" s="29"/>
      <c r="BL27" s="29"/>
      <c r="BM27" s="29"/>
      <c r="BN27" s="29"/>
      <c r="BO27" s="29"/>
      <c r="BP27" s="29"/>
      <c r="BQ27" s="29"/>
      <c r="BR27" s="29"/>
      <c r="BS27" s="32"/>
      <c r="BT27" s="30"/>
      <c r="BU27" s="30"/>
    </row>
    <row r="29" spans="1:73" x14ac:dyDescent="0.25">
      <c r="A29" s="100"/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1:F118"/>
  <sheetViews>
    <sheetView workbookViewId="0">
      <selection activeCell="E25" sqref="E25"/>
    </sheetView>
  </sheetViews>
  <sheetFormatPr defaultRowHeight="15.75" x14ac:dyDescent="0.25"/>
  <cols>
    <col min="1" max="1" width="10.5" bestFit="1" customWidth="1"/>
    <col min="2" max="2" width="13" bestFit="1" customWidth="1"/>
    <col min="3" max="3" width="24.75" style="15" customWidth="1"/>
    <col min="4" max="4" width="16.625" style="55" bestFit="1" customWidth="1"/>
    <col min="5" max="6" width="18.875" style="15" bestFit="1" customWidth="1"/>
    <col min="7" max="7" width="13.125" bestFit="1" customWidth="1"/>
    <col min="9" max="9" width="13" bestFit="1" customWidth="1"/>
    <col min="14" max="14" width="7" bestFit="1" customWidth="1"/>
    <col min="15" max="15" width="9.5" bestFit="1" customWidth="1"/>
    <col min="16" max="16" width="7" bestFit="1" customWidth="1"/>
    <col min="17" max="19" width="11.625" bestFit="1" customWidth="1"/>
  </cols>
  <sheetData>
    <row r="1" spans="2:6" x14ac:dyDescent="0.25">
      <c r="B1" s="50" t="s">
        <v>7</v>
      </c>
      <c r="C1" s="1" t="s">
        <v>31</v>
      </c>
    </row>
    <row r="2" spans="2:6" x14ac:dyDescent="0.25">
      <c r="B2" s="50" t="s">
        <v>5</v>
      </c>
      <c r="C2" s="52">
        <v>10</v>
      </c>
    </row>
    <row r="3" spans="2:6" x14ac:dyDescent="0.25">
      <c r="B3" s="50" t="s">
        <v>1022</v>
      </c>
      <c r="C3" s="15" t="s">
        <v>1184</v>
      </c>
      <c r="D3"/>
      <c r="E3"/>
      <c r="F3"/>
    </row>
    <row r="4" spans="2:6" x14ac:dyDescent="0.25">
      <c r="C4"/>
      <c r="D4"/>
      <c r="E4"/>
      <c r="F4"/>
    </row>
    <row r="5" spans="2:6" x14ac:dyDescent="0.25">
      <c r="B5" s="50" t="s">
        <v>1023</v>
      </c>
      <c r="C5" s="15" t="s">
        <v>1025</v>
      </c>
      <c r="D5" s="55" t="s">
        <v>1026</v>
      </c>
      <c r="E5" s="15" t="s">
        <v>1027</v>
      </c>
      <c r="F5" s="15" t="s">
        <v>1028</v>
      </c>
    </row>
    <row r="6" spans="2:6" x14ac:dyDescent="0.25">
      <c r="B6" s="51">
        <v>44005</v>
      </c>
      <c r="C6" s="15">
        <v>2.77</v>
      </c>
      <c r="D6" s="55">
        <v>2.34</v>
      </c>
      <c r="E6" s="15">
        <v>1.6599999999999948</v>
      </c>
      <c r="F6" s="15">
        <v>-0.83999999999999631</v>
      </c>
    </row>
    <row r="7" spans="2:6" x14ac:dyDescent="0.25">
      <c r="B7" s="51">
        <v>44012</v>
      </c>
      <c r="C7" s="15">
        <v>2.7890999999999999</v>
      </c>
      <c r="D7" s="55">
        <v>2.63</v>
      </c>
      <c r="E7" s="15">
        <v>6.9700000000000095</v>
      </c>
      <c r="F7" s="15">
        <v>-0.49999999999998934</v>
      </c>
    </row>
    <row r="8" spans="2:6" x14ac:dyDescent="0.25">
      <c r="B8" s="51">
        <v>44014</v>
      </c>
      <c r="C8" s="15">
        <v>2.7826</v>
      </c>
      <c r="D8" s="55">
        <v>2.71</v>
      </c>
      <c r="E8" s="15">
        <v>-1.18999999999998</v>
      </c>
      <c r="F8" s="15">
        <v>-1.18999999999998</v>
      </c>
    </row>
    <row r="9" spans="2:6" x14ac:dyDescent="0.25">
      <c r="B9" s="52" t="s">
        <v>1024</v>
      </c>
      <c r="C9" s="15">
        <v>8.3416999999999994</v>
      </c>
      <c r="D9" s="55">
        <v>7.68</v>
      </c>
      <c r="E9" s="15">
        <v>7.4400000000000244</v>
      </c>
      <c r="F9" s="15">
        <v>-2.5299999999999656</v>
      </c>
    </row>
    <row r="10" spans="2:6" x14ac:dyDescent="0.25">
      <c r="C10"/>
      <c r="D10"/>
      <c r="E10"/>
      <c r="F10"/>
    </row>
    <row r="11" spans="2:6" x14ac:dyDescent="0.25">
      <c r="C11"/>
      <c r="D11"/>
      <c r="E11"/>
      <c r="F11"/>
    </row>
    <row r="12" spans="2:6" x14ac:dyDescent="0.25">
      <c r="C12"/>
      <c r="D12"/>
      <c r="E12"/>
      <c r="F12"/>
    </row>
    <row r="13" spans="2:6" x14ac:dyDescent="0.25">
      <c r="C13"/>
      <c r="D13"/>
      <c r="E13"/>
      <c r="F13"/>
    </row>
    <row r="14" spans="2:6" x14ac:dyDescent="0.25">
      <c r="C14"/>
      <c r="D14"/>
      <c r="E14"/>
      <c r="F14"/>
    </row>
    <row r="15" spans="2:6" x14ac:dyDescent="0.25">
      <c r="C15"/>
      <c r="D15"/>
      <c r="E15"/>
      <c r="F15"/>
    </row>
    <row r="16" spans="2:6" x14ac:dyDescent="0.25">
      <c r="C16"/>
      <c r="D16"/>
      <c r="E16"/>
      <c r="F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2:F541"/>
  <sheetViews>
    <sheetView topLeftCell="B31" workbookViewId="0">
      <selection activeCell="J57" sqref="J57"/>
    </sheetView>
  </sheetViews>
  <sheetFormatPr defaultRowHeight="15.75" x14ac:dyDescent="0.25"/>
  <cols>
    <col min="1" max="1" width="12.875" bestFit="1" customWidth="1"/>
    <col min="2" max="2" width="10" bestFit="1" customWidth="1"/>
    <col min="3" max="4" width="16.625" bestFit="1" customWidth="1"/>
    <col min="5" max="6" width="18.875" bestFit="1" customWidth="1"/>
  </cols>
  <sheetData>
    <row r="2" spans="1:6" x14ac:dyDescent="0.25">
      <c r="B2" s="60" t="s">
        <v>1035</v>
      </c>
      <c r="C2" s="57" t="s">
        <v>1029</v>
      </c>
      <c r="D2" s="58" t="s">
        <v>1030</v>
      </c>
      <c r="E2" s="57" t="s">
        <v>1034</v>
      </c>
      <c r="F2" s="57" t="s">
        <v>1031</v>
      </c>
    </row>
    <row r="3" spans="1:6" x14ac:dyDescent="0.25">
      <c r="A3" s="129" t="s">
        <v>1032</v>
      </c>
      <c r="B3" s="53">
        <v>43837</v>
      </c>
      <c r="C3" s="54">
        <v>2.39</v>
      </c>
      <c r="D3" s="56">
        <v>2.72</v>
      </c>
      <c r="E3" s="54">
        <v>-8.9405777504609762</v>
      </c>
      <c r="F3" s="54">
        <v>-8.7805777504609495</v>
      </c>
    </row>
    <row r="4" spans="1:6" x14ac:dyDescent="0.25">
      <c r="A4" s="130"/>
      <c r="B4" s="53">
        <v>43846</v>
      </c>
      <c r="C4" s="54">
        <v>2.3673999999999999</v>
      </c>
      <c r="D4" s="56">
        <v>2.5</v>
      </c>
      <c r="E4" s="54">
        <v>1.839749716757666</v>
      </c>
      <c r="F4" s="54">
        <v>1.0097497167576464</v>
      </c>
    </row>
    <row r="5" spans="1:6" x14ac:dyDescent="0.25">
      <c r="A5" s="130"/>
      <c r="B5" s="53">
        <v>43851</v>
      </c>
      <c r="C5" s="54">
        <v>2.3134999999999999</v>
      </c>
      <c r="D5" s="56">
        <v>4.18</v>
      </c>
      <c r="E5" s="54">
        <v>0.76457202505220145</v>
      </c>
      <c r="F5" s="54">
        <v>-1.2554279749477981</v>
      </c>
    </row>
    <row r="6" spans="1:6" x14ac:dyDescent="0.25">
      <c r="A6" s="130"/>
      <c r="B6" s="53">
        <v>43874</v>
      </c>
      <c r="C6" s="54">
        <v>1.8056000000000001</v>
      </c>
      <c r="D6" s="56">
        <v>4.0599999999999996</v>
      </c>
      <c r="E6" s="54">
        <v>-8.3877462289263516</v>
      </c>
      <c r="F6" s="54">
        <v>-7.457746228926343</v>
      </c>
    </row>
    <row r="7" spans="1:6" x14ac:dyDescent="0.25">
      <c r="A7" s="130"/>
      <c r="B7" s="53">
        <v>43881</v>
      </c>
      <c r="C7" s="54">
        <v>1.9985999999999999</v>
      </c>
      <c r="D7" s="56">
        <v>2.59</v>
      </c>
      <c r="E7" s="54">
        <v>4.992924838453705</v>
      </c>
      <c r="F7" s="54">
        <v>-0.93707516154628578</v>
      </c>
    </row>
    <row r="8" spans="1:6" x14ac:dyDescent="0.25">
      <c r="A8" s="130"/>
      <c r="B8" s="53">
        <v>43886</v>
      </c>
      <c r="C8" s="54">
        <v>2.0455000000000001</v>
      </c>
      <c r="D8" s="56">
        <v>2.82</v>
      </c>
      <c r="E8" s="54">
        <v>3.4479238117159916</v>
      </c>
      <c r="F8" s="54">
        <v>2.9079238117159623</v>
      </c>
    </row>
    <row r="9" spans="1:6" x14ac:dyDescent="0.25">
      <c r="A9" s="130"/>
      <c r="B9" s="53">
        <v>43893</v>
      </c>
      <c r="C9" s="54">
        <v>2.0386000000000002</v>
      </c>
      <c r="D9" s="56">
        <v>5.16</v>
      </c>
      <c r="E9" s="54">
        <v>0.4344995883806213</v>
      </c>
      <c r="F9" s="54">
        <v>-0.55550041161938069</v>
      </c>
    </row>
    <row r="10" spans="1:6" x14ac:dyDescent="0.25">
      <c r="A10" s="130"/>
      <c r="B10" s="53">
        <v>43900</v>
      </c>
      <c r="C10" s="54">
        <v>1.8385</v>
      </c>
      <c r="D10" s="56">
        <v>5.66</v>
      </c>
      <c r="E10" s="54">
        <v>-4.4791891891891922</v>
      </c>
      <c r="F10" s="54">
        <v>-7.3391891891891881</v>
      </c>
    </row>
    <row r="11" spans="1:6" x14ac:dyDescent="0.25">
      <c r="A11" s="130"/>
      <c r="B11" s="53">
        <v>43907</v>
      </c>
      <c r="C11" s="54">
        <v>1.8875</v>
      </c>
      <c r="D11" s="56">
        <v>4.9400000000000004</v>
      </c>
      <c r="E11" s="54">
        <v>-5.3262048636698589</v>
      </c>
      <c r="F11" s="54">
        <v>-5.196204863669851</v>
      </c>
    </row>
    <row r="12" spans="1:6" x14ac:dyDescent="0.25">
      <c r="A12" s="130"/>
      <c r="B12" s="53">
        <v>43914</v>
      </c>
      <c r="C12" s="54">
        <v>1.7383</v>
      </c>
      <c r="D12" s="56">
        <v>4.4000000000000004</v>
      </c>
      <c r="E12" s="54">
        <v>-6.2319834295756937</v>
      </c>
      <c r="F12" s="54">
        <v>-4.8719834295756881</v>
      </c>
    </row>
    <row r="13" spans="1:6" x14ac:dyDescent="0.25">
      <c r="A13" s="130"/>
      <c r="B13" s="53">
        <v>43921</v>
      </c>
      <c r="C13" s="54">
        <v>1.6072</v>
      </c>
      <c r="D13" s="56">
        <v>4.63</v>
      </c>
      <c r="E13" s="54">
        <v>-6.5752432918217973</v>
      </c>
      <c r="F13" s="54">
        <v>-6.2252432918217915</v>
      </c>
    </row>
    <row r="14" spans="1:6" x14ac:dyDescent="0.25">
      <c r="A14" s="130"/>
      <c r="B14" s="53">
        <v>43928</v>
      </c>
      <c r="C14" s="54">
        <v>1.2632000000000001</v>
      </c>
      <c r="D14" s="56">
        <v>4.43</v>
      </c>
      <c r="E14" s="54">
        <v>-29.769816441589093</v>
      </c>
      <c r="F14" s="54">
        <v>-6.8798164415890817</v>
      </c>
    </row>
    <row r="15" spans="1:6" x14ac:dyDescent="0.25">
      <c r="A15" s="130"/>
      <c r="B15" s="53">
        <v>43942</v>
      </c>
      <c r="C15" s="54">
        <v>0.97440000000000004</v>
      </c>
      <c r="D15" s="56">
        <v>4.09</v>
      </c>
      <c r="E15" s="54">
        <v>-7.6133057851239805</v>
      </c>
      <c r="F15" s="54">
        <v>-8.1633057851239634</v>
      </c>
    </row>
    <row r="16" spans="1:6" x14ac:dyDescent="0.25">
      <c r="A16" s="129" t="s">
        <v>1033</v>
      </c>
      <c r="B16" s="53">
        <v>43951</v>
      </c>
      <c r="C16" s="54">
        <v>1.0278</v>
      </c>
      <c r="D16" s="56">
        <v>3.04</v>
      </c>
      <c r="E16" s="54">
        <v>-9.7801006922592748</v>
      </c>
      <c r="F16" s="54">
        <v>-9.7801006922592748</v>
      </c>
    </row>
    <row r="17" spans="1:6" x14ac:dyDescent="0.25">
      <c r="A17" s="129"/>
      <c r="B17" s="53">
        <v>43959</v>
      </c>
      <c r="C17" s="54">
        <v>1.2785</v>
      </c>
      <c r="D17" s="56">
        <v>4.3099999999999996</v>
      </c>
      <c r="E17" s="54">
        <v>11.02533863685229</v>
      </c>
      <c r="F17" s="54">
        <v>-2.4746613631477121</v>
      </c>
    </row>
    <row r="18" spans="1:6" x14ac:dyDescent="0.25">
      <c r="A18" s="129"/>
      <c r="B18" s="53">
        <v>43963</v>
      </c>
      <c r="C18" s="54">
        <v>1.3338000000000001</v>
      </c>
      <c r="D18" s="56">
        <v>3.45</v>
      </c>
      <c r="E18" s="54">
        <v>3.1711227154047172</v>
      </c>
      <c r="F18" s="54">
        <v>1.1711227154047155</v>
      </c>
    </row>
    <row r="19" spans="1:6" x14ac:dyDescent="0.25">
      <c r="A19" s="129"/>
      <c r="B19" s="53">
        <v>43970</v>
      </c>
      <c r="C19" s="54">
        <v>1.3355999999999999</v>
      </c>
      <c r="D19" s="56">
        <v>3.07</v>
      </c>
      <c r="E19" s="54">
        <v>3.5522282669035121</v>
      </c>
      <c r="F19" s="54">
        <v>-1.4477717330964923</v>
      </c>
    </row>
    <row r="20" spans="1:6" x14ac:dyDescent="0.25">
      <c r="A20" s="129"/>
      <c r="B20" s="53">
        <v>43977</v>
      </c>
      <c r="C20" s="54">
        <v>1.5981000000000001</v>
      </c>
      <c r="D20" s="56">
        <v>2.75</v>
      </c>
      <c r="E20" s="54">
        <v>24.533787345223224</v>
      </c>
      <c r="F20" s="54">
        <v>5.0337873452232396</v>
      </c>
    </row>
    <row r="21" spans="1:6" x14ac:dyDescent="0.25">
      <c r="A21" s="129"/>
      <c r="B21" s="53">
        <v>43984</v>
      </c>
      <c r="C21" s="54">
        <v>1.8512999999999999</v>
      </c>
      <c r="D21" s="56">
        <v>2.59</v>
      </c>
      <c r="E21" s="54">
        <v>28.598768174944755</v>
      </c>
      <c r="F21" s="54">
        <v>25.598768174944752</v>
      </c>
    </row>
    <row r="22" spans="1:6" x14ac:dyDescent="0.25">
      <c r="A22" s="129"/>
      <c r="B22" s="53">
        <v>43991</v>
      </c>
      <c r="C22" s="54">
        <v>2.1168</v>
      </c>
      <c r="D22" s="56">
        <v>3.46</v>
      </c>
      <c r="E22" s="54">
        <v>-5.5903862660943826</v>
      </c>
      <c r="F22" s="54">
        <v>2.4096137339055801</v>
      </c>
    </row>
    <row r="23" spans="1:6" x14ac:dyDescent="0.25">
      <c r="A23" s="80" t="s">
        <v>717</v>
      </c>
      <c r="B23" s="53">
        <v>43993</v>
      </c>
      <c r="C23" s="54">
        <v>2.1480999999999999</v>
      </c>
      <c r="D23" s="56">
        <v>3.38</v>
      </c>
      <c r="E23" s="54">
        <v>-0.11287348806803266</v>
      </c>
      <c r="F23" s="54">
        <v>0.61712651193195356</v>
      </c>
    </row>
    <row r="24" spans="1:6" s="1" customFormat="1" x14ac:dyDescent="0.25">
      <c r="A24" s="80" t="s">
        <v>1152</v>
      </c>
      <c r="B24" s="53">
        <v>43998</v>
      </c>
      <c r="C24" s="54">
        <v>2.1709999999999998</v>
      </c>
      <c r="D24" s="56">
        <v>3.51</v>
      </c>
      <c r="E24" s="54">
        <v>5.091080550098237</v>
      </c>
      <c r="F24" s="54">
        <v>0.15108055009824817</v>
      </c>
    </row>
    <row r="25" spans="1:6" s="1" customFormat="1" x14ac:dyDescent="0.25">
      <c r="A25" s="80" t="s">
        <v>717</v>
      </c>
      <c r="B25" s="53">
        <v>44000</v>
      </c>
      <c r="C25" s="54">
        <v>2.2097000000000002</v>
      </c>
      <c r="D25" s="56">
        <v>4.5</v>
      </c>
      <c r="E25" s="54">
        <v>0.27335113484645568</v>
      </c>
      <c r="F25" s="54">
        <v>0.98335113484648851</v>
      </c>
    </row>
    <row r="26" spans="1:6" s="1" customFormat="1" x14ac:dyDescent="0.25">
      <c r="A26" s="80" t="s">
        <v>717</v>
      </c>
      <c r="B26" s="61">
        <v>44005</v>
      </c>
      <c r="C26" s="62">
        <v>2.3224</v>
      </c>
      <c r="D26" s="63">
        <v>3.36</v>
      </c>
      <c r="E26" s="62">
        <v>7.1862766077261053</v>
      </c>
      <c r="F26" s="62">
        <v>2.3762766077261244</v>
      </c>
    </row>
    <row r="27" spans="1:6" s="1" customFormat="1" x14ac:dyDescent="0.25">
      <c r="A27" s="80" t="s">
        <v>717</v>
      </c>
      <c r="B27" s="61">
        <v>44012</v>
      </c>
      <c r="C27" s="62">
        <v>2.0802999999999998</v>
      </c>
      <c r="D27" s="63">
        <v>6.57</v>
      </c>
      <c r="E27" s="62">
        <v>-2.5400544674933467</v>
      </c>
      <c r="F27" s="62">
        <v>-1.5400544674933681</v>
      </c>
    </row>
    <row r="28" spans="1:6" x14ac:dyDescent="0.25">
      <c r="A28" s="80" t="s">
        <v>1152</v>
      </c>
      <c r="B28" s="61">
        <v>44014</v>
      </c>
      <c r="C28" s="62">
        <v>2.1114999999999999</v>
      </c>
      <c r="D28" s="63">
        <v>6.05</v>
      </c>
      <c r="E28" s="62">
        <v>0.54811579351863315</v>
      </c>
      <c r="F28" s="62">
        <v>0.67811579351859663</v>
      </c>
    </row>
    <row r="29" spans="1:6" s="1" customFormat="1" x14ac:dyDescent="0.25">
      <c r="A29" s="80"/>
      <c r="B29" s="61"/>
    </row>
    <row r="30" spans="1:6" s="1" customFormat="1" x14ac:dyDescent="0.25">
      <c r="A30" s="80"/>
      <c r="B30" s="61"/>
    </row>
    <row r="32" spans="1:6" x14ac:dyDescent="0.25">
      <c r="B32" s="60" t="s">
        <v>1035</v>
      </c>
      <c r="C32" s="57" t="s">
        <v>1029</v>
      </c>
      <c r="D32" s="58" t="s">
        <v>1030</v>
      </c>
      <c r="E32" s="57" t="s">
        <v>1034</v>
      </c>
      <c r="F32" s="57" t="s">
        <v>1031</v>
      </c>
    </row>
    <row r="33" spans="1:6" x14ac:dyDescent="0.25">
      <c r="A33" s="129" t="s">
        <v>1036</v>
      </c>
      <c r="B33" s="53">
        <v>43832</v>
      </c>
      <c r="C33" s="54">
        <v>2.8403999999999998</v>
      </c>
      <c r="D33" s="56">
        <v>3.47</v>
      </c>
      <c r="E33" s="54">
        <v>0.32601094959407995</v>
      </c>
      <c r="F33" s="54">
        <v>-1.1739890504058881</v>
      </c>
    </row>
    <row r="34" spans="1:6" x14ac:dyDescent="0.25">
      <c r="A34" s="130"/>
      <c r="B34" s="53">
        <v>43839</v>
      </c>
      <c r="C34" s="54">
        <v>2.8751000000000002</v>
      </c>
      <c r="D34" s="56">
        <v>2.99</v>
      </c>
      <c r="E34" s="54">
        <v>-0.67579387716292239</v>
      </c>
      <c r="F34" s="54">
        <v>-0.66579387716294569</v>
      </c>
    </row>
    <row r="35" spans="1:6" x14ac:dyDescent="0.25">
      <c r="A35" s="130"/>
      <c r="B35" s="53">
        <v>43846</v>
      </c>
      <c r="C35" s="54">
        <v>2.8929999999999998</v>
      </c>
      <c r="D35" s="56">
        <v>3.41</v>
      </c>
      <c r="E35" s="54">
        <v>-0.83663180477344667</v>
      </c>
      <c r="F35" s="54">
        <v>-1.336631804773436</v>
      </c>
    </row>
    <row r="36" spans="1:6" x14ac:dyDescent="0.25">
      <c r="A36" s="130"/>
      <c r="B36" s="53">
        <v>43851</v>
      </c>
      <c r="C36" s="54">
        <v>2.8454999999999999</v>
      </c>
      <c r="D36" s="56">
        <v>4.43</v>
      </c>
      <c r="E36" s="54">
        <v>-3.060617084343864</v>
      </c>
      <c r="F36" s="54">
        <v>-2.8106170843438694</v>
      </c>
    </row>
    <row r="37" spans="1:6" x14ac:dyDescent="0.25">
      <c r="A37" s="130"/>
      <c r="B37" s="53">
        <v>43872</v>
      </c>
      <c r="C37" s="54">
        <v>2.5709</v>
      </c>
      <c r="D37" s="56">
        <v>3.62</v>
      </c>
      <c r="E37" s="54">
        <v>-2.4178655211643196</v>
      </c>
      <c r="F37" s="54">
        <v>-2.4178655211643196</v>
      </c>
    </row>
    <row r="38" spans="1:6" x14ac:dyDescent="0.25">
      <c r="A38" s="130"/>
      <c r="B38" s="53">
        <v>43879</v>
      </c>
      <c r="C38" s="54">
        <v>2.5811999999999999</v>
      </c>
      <c r="D38" s="56">
        <v>3.39</v>
      </c>
      <c r="E38" s="54">
        <v>-0.34749654218537707</v>
      </c>
      <c r="F38" s="54">
        <v>-2.3474965421853788</v>
      </c>
    </row>
    <row r="39" spans="1:6" x14ac:dyDescent="0.25">
      <c r="A39" s="130"/>
      <c r="B39" s="53">
        <v>43886</v>
      </c>
      <c r="C39" s="54">
        <v>2.5861000000000001</v>
      </c>
      <c r="D39" s="56">
        <v>4.09</v>
      </c>
      <c r="E39" s="54">
        <v>-1.5958639910813588</v>
      </c>
      <c r="F39" s="54">
        <v>-1.815863991081379</v>
      </c>
    </row>
    <row r="40" spans="1:6" x14ac:dyDescent="0.25">
      <c r="A40" s="130"/>
      <c r="B40" s="53">
        <v>43893</v>
      </c>
      <c r="C40" s="54">
        <v>2.5141</v>
      </c>
      <c r="D40" s="56">
        <v>3.88</v>
      </c>
      <c r="E40" s="54">
        <v>-2.4790024447918224</v>
      </c>
      <c r="F40" s="54">
        <v>-2.9790024447918118</v>
      </c>
    </row>
    <row r="41" spans="1:6" x14ac:dyDescent="0.25">
      <c r="A41" s="130"/>
      <c r="B41" s="53">
        <v>43900</v>
      </c>
      <c r="C41" s="54">
        <v>2.2940999999999998</v>
      </c>
      <c r="D41" s="56">
        <v>4.57</v>
      </c>
      <c r="E41" s="54">
        <v>-4.9432448675029494</v>
      </c>
      <c r="F41" s="54">
        <v>-8.943244867502953</v>
      </c>
    </row>
    <row r="42" spans="1:6" x14ac:dyDescent="0.25">
      <c r="A42" s="130"/>
      <c r="B42" s="53">
        <v>43907</v>
      </c>
      <c r="C42" s="54">
        <v>2.4333</v>
      </c>
      <c r="D42" s="56">
        <v>4.62</v>
      </c>
      <c r="E42" s="54">
        <v>-2.9770917371502836</v>
      </c>
      <c r="F42" s="54">
        <v>-3.477091737150273</v>
      </c>
    </row>
    <row r="43" spans="1:6" x14ac:dyDescent="0.25">
      <c r="A43" s="130"/>
      <c r="B43" s="53">
        <v>43914</v>
      </c>
      <c r="C43" s="54">
        <v>2.2938000000000001</v>
      </c>
      <c r="D43" s="56">
        <v>4.6100000000000003</v>
      </c>
      <c r="E43" s="54">
        <v>-6.9530917123455716</v>
      </c>
      <c r="F43" s="54">
        <v>-4.8930917123455764</v>
      </c>
    </row>
    <row r="44" spans="1:6" x14ac:dyDescent="0.25">
      <c r="A44" s="130"/>
      <c r="B44" s="53">
        <v>43921</v>
      </c>
      <c r="C44" s="54">
        <v>2.1341000000000001</v>
      </c>
      <c r="D44" s="56">
        <v>5.82</v>
      </c>
      <c r="E44" s="54">
        <v>-7.8979717660616622</v>
      </c>
      <c r="F44" s="54">
        <v>-6.8279717660616246</v>
      </c>
    </row>
    <row r="45" spans="1:6" x14ac:dyDescent="0.25">
      <c r="A45" s="129" t="s">
        <v>1037</v>
      </c>
      <c r="B45" s="53">
        <v>43928</v>
      </c>
      <c r="C45" s="54">
        <v>1.86</v>
      </c>
      <c r="D45" s="56">
        <v>4.8899999999999997</v>
      </c>
      <c r="E45" s="54">
        <v>-27.158724669755863</v>
      </c>
      <c r="F45" s="54">
        <v>-8.1587246697558449</v>
      </c>
    </row>
    <row r="46" spans="1:6" x14ac:dyDescent="0.25">
      <c r="A46" s="129"/>
      <c r="B46" s="53">
        <v>43935</v>
      </c>
      <c r="C46" s="54">
        <v>1.7698</v>
      </c>
      <c r="D46" s="56">
        <v>6.23</v>
      </c>
      <c r="E46" s="54">
        <v>-9.155003648747261</v>
      </c>
      <c r="F46" s="54">
        <v>-8.155003648747261</v>
      </c>
    </row>
    <row r="47" spans="1:6" x14ac:dyDescent="0.25">
      <c r="A47" s="129"/>
      <c r="B47" s="53">
        <v>43942</v>
      </c>
      <c r="C47" s="54">
        <v>1.6961999999999999</v>
      </c>
      <c r="D47" s="56">
        <v>3.51</v>
      </c>
      <c r="E47" s="54">
        <v>-4.4881449386771077</v>
      </c>
      <c r="F47" s="54">
        <v>-4.9881449386770971</v>
      </c>
    </row>
    <row r="48" spans="1:6" x14ac:dyDescent="0.25">
      <c r="A48" s="129"/>
      <c r="B48" s="53">
        <v>43951</v>
      </c>
      <c r="C48" s="54">
        <v>1.6255999999999999</v>
      </c>
      <c r="D48" s="56">
        <v>4.58</v>
      </c>
      <c r="E48" s="54">
        <v>-7.0076437429537952</v>
      </c>
      <c r="F48" s="54">
        <v>-7.5076437429537846</v>
      </c>
    </row>
    <row r="49" spans="1:6" x14ac:dyDescent="0.25">
      <c r="A49" s="129"/>
      <c r="B49" s="53">
        <v>43959</v>
      </c>
      <c r="C49" s="54">
        <v>1.8126</v>
      </c>
      <c r="D49" s="56">
        <v>3.72</v>
      </c>
      <c r="E49" s="54">
        <v>-0.76399146969967635</v>
      </c>
      <c r="F49" s="54">
        <v>-0.76399146969967635</v>
      </c>
    </row>
    <row r="50" spans="1:6" x14ac:dyDescent="0.25">
      <c r="A50" s="129"/>
      <c r="B50" s="53">
        <v>43963</v>
      </c>
      <c r="C50" s="54">
        <v>1.85</v>
      </c>
      <c r="D50" s="56">
        <v>6.23</v>
      </c>
      <c r="E50" s="54">
        <v>-8.0012496875780936</v>
      </c>
      <c r="F50" s="54">
        <v>-3.0012496875780892</v>
      </c>
    </row>
    <row r="51" spans="1:6" x14ac:dyDescent="0.25">
      <c r="A51" s="129"/>
      <c r="B51" s="53">
        <v>43970</v>
      </c>
      <c r="C51" s="54">
        <v>1.9039999999999999</v>
      </c>
      <c r="D51" s="56">
        <v>2.76</v>
      </c>
      <c r="E51" s="54">
        <v>3.4336173731708275</v>
      </c>
      <c r="F51" s="54">
        <v>0.43361737317082483</v>
      </c>
    </row>
    <row r="52" spans="1:6" x14ac:dyDescent="0.25">
      <c r="A52" s="129"/>
      <c r="B52" s="53">
        <v>43977</v>
      </c>
      <c r="C52" s="54">
        <v>2.0607000000000002</v>
      </c>
      <c r="D52" s="56">
        <v>3.27</v>
      </c>
      <c r="E52" s="54">
        <v>9.1579833151977041</v>
      </c>
      <c r="F52" s="54">
        <v>3.1479833151976777</v>
      </c>
    </row>
    <row r="53" spans="1:6" x14ac:dyDescent="0.25">
      <c r="A53" s="129"/>
      <c r="B53" s="53">
        <v>43984</v>
      </c>
      <c r="C53" s="54">
        <v>2.3938999999999999</v>
      </c>
      <c r="D53" s="56">
        <v>2.57</v>
      </c>
      <c r="E53" s="54">
        <v>23.518580848413784</v>
      </c>
      <c r="F53" s="54">
        <v>14.518580848413798</v>
      </c>
    </row>
    <row r="54" spans="1:6" x14ac:dyDescent="0.25">
      <c r="A54" s="129"/>
      <c r="B54" s="53">
        <v>43991</v>
      </c>
      <c r="C54" s="54">
        <v>2.5217999999999998</v>
      </c>
      <c r="D54" s="56">
        <v>3.94</v>
      </c>
      <c r="E54" s="54">
        <v>-6.6499420214927163</v>
      </c>
      <c r="F54" s="54">
        <v>0.35005797850731213</v>
      </c>
    </row>
    <row r="55" spans="1:6" s="1" customFormat="1" x14ac:dyDescent="0.25">
      <c r="A55" s="129"/>
      <c r="B55" s="53">
        <v>43998</v>
      </c>
      <c r="C55" s="54">
        <v>2.5634999999999999</v>
      </c>
      <c r="D55" s="56">
        <v>1.94</v>
      </c>
      <c r="E55" s="54">
        <v>7.5711531289624823</v>
      </c>
      <c r="F55" s="54">
        <v>2.5711531289625</v>
      </c>
    </row>
    <row r="56" spans="1:6" s="1" customFormat="1" x14ac:dyDescent="0.25">
      <c r="A56" s="129"/>
      <c r="B56" s="53">
        <v>44005</v>
      </c>
      <c r="C56" s="54">
        <v>2.8489</v>
      </c>
      <c r="D56" s="56">
        <v>2.21</v>
      </c>
      <c r="E56" s="54">
        <v>13.227179640943021</v>
      </c>
      <c r="F56" s="54">
        <v>8.1371796409430264</v>
      </c>
    </row>
    <row r="57" spans="1:6" s="1" customFormat="1" x14ac:dyDescent="0.25">
      <c r="A57" s="129"/>
      <c r="B57" s="53">
        <v>44012</v>
      </c>
      <c r="C57" s="54">
        <v>2.6233</v>
      </c>
      <c r="D57" s="56">
        <v>13.82</v>
      </c>
      <c r="E57" s="54">
        <v>-2.3759935715636615</v>
      </c>
      <c r="F57" s="54">
        <v>-1.3759935715636384</v>
      </c>
    </row>
    <row r="58" spans="1:6" s="1" customFormat="1" x14ac:dyDescent="0.25">
      <c r="A58" s="97"/>
      <c r="B58" s="61"/>
      <c r="C58" s="62"/>
      <c r="D58" s="63"/>
      <c r="E58" s="62"/>
      <c r="F58" s="62"/>
    </row>
    <row r="59" spans="1:6" s="1" customFormat="1" x14ac:dyDescent="0.25">
      <c r="A59" s="97"/>
      <c r="B59" s="61"/>
      <c r="C59" s="62"/>
      <c r="D59" s="63"/>
      <c r="E59" s="62"/>
      <c r="F59" s="62"/>
    </row>
    <row r="60" spans="1:6" s="1" customFormat="1" x14ac:dyDescent="0.25">
      <c r="A60" s="97"/>
      <c r="B60" s="61"/>
      <c r="C60" s="62"/>
      <c r="D60" s="63"/>
      <c r="E60" s="62"/>
      <c r="F60" s="62"/>
    </row>
    <row r="61" spans="1:6" s="1" customFormat="1" x14ac:dyDescent="0.25">
      <c r="A61" s="97"/>
      <c r="B61" s="61"/>
      <c r="C61" s="62"/>
      <c r="D61" s="63"/>
      <c r="E61" s="62"/>
      <c r="F61" s="62"/>
    </row>
    <row r="63" spans="1:6" x14ac:dyDescent="0.25">
      <c r="B63" s="60" t="s">
        <v>1035</v>
      </c>
      <c r="C63" s="57" t="s">
        <v>1029</v>
      </c>
      <c r="D63" s="58" t="s">
        <v>1030</v>
      </c>
      <c r="E63" s="57" t="s">
        <v>1034</v>
      </c>
      <c r="F63" s="57" t="s">
        <v>1031</v>
      </c>
    </row>
    <row r="64" spans="1:6" x14ac:dyDescent="0.25">
      <c r="A64" s="129" t="s">
        <v>1038</v>
      </c>
      <c r="B64" s="53">
        <v>43837</v>
      </c>
      <c r="C64" s="54">
        <v>3.23</v>
      </c>
      <c r="D64" s="56">
        <v>4.4800000000000004</v>
      </c>
      <c r="E64" s="54">
        <v>-0.72353523139496723</v>
      </c>
      <c r="F64" s="54">
        <v>-1.2235352313949566</v>
      </c>
    </row>
    <row r="65" spans="1:6" x14ac:dyDescent="0.25">
      <c r="A65" s="130"/>
      <c r="B65" s="53">
        <v>43844</v>
      </c>
      <c r="C65" s="54">
        <v>3.2061999999999999</v>
      </c>
      <c r="D65" s="56">
        <v>3.03</v>
      </c>
      <c r="E65" s="54">
        <v>-0.47027749002666042</v>
      </c>
      <c r="F65" s="54">
        <v>-2.0902774900266596</v>
      </c>
    </row>
    <row r="66" spans="1:6" x14ac:dyDescent="0.25">
      <c r="A66" s="130"/>
      <c r="B66" s="53">
        <v>43874</v>
      </c>
      <c r="C66" s="54">
        <v>2.8774000000000002</v>
      </c>
      <c r="D66" s="56">
        <v>3.65</v>
      </c>
      <c r="E66" s="54">
        <v>-1.8957926733868202</v>
      </c>
      <c r="F66" s="54">
        <v>-1.8957926733868202</v>
      </c>
    </row>
    <row r="67" spans="1:6" x14ac:dyDescent="0.25">
      <c r="A67" s="130"/>
      <c r="B67" s="53">
        <v>43881</v>
      </c>
      <c r="C67" s="54">
        <v>2.9710000000000001</v>
      </c>
      <c r="D67" s="56">
        <v>3.46</v>
      </c>
      <c r="E67" s="54">
        <v>5.2408355795148243</v>
      </c>
      <c r="F67" s="54">
        <v>9.9908355795148562</v>
      </c>
    </row>
    <row r="68" spans="1:6" x14ac:dyDescent="0.25">
      <c r="A68" s="130"/>
      <c r="B68" s="53">
        <v>43888</v>
      </c>
      <c r="C68" s="54">
        <v>2.84</v>
      </c>
      <c r="D68" s="56">
        <v>4.8899999999999997</v>
      </c>
      <c r="E68" s="54">
        <v>-4.5950815241870391</v>
      </c>
      <c r="F68" s="54">
        <v>-1.5950815241870586</v>
      </c>
    </row>
    <row r="69" spans="1:6" x14ac:dyDescent="0.25">
      <c r="A69" s="130"/>
      <c r="B69" s="53">
        <v>43895</v>
      </c>
      <c r="C69" s="54">
        <v>2.7301000000000002</v>
      </c>
      <c r="D69" s="56">
        <v>3.86</v>
      </c>
      <c r="E69" s="54">
        <v>-2.0674966109353932</v>
      </c>
      <c r="F69" s="54">
        <v>-2.5674966109353825</v>
      </c>
    </row>
    <row r="70" spans="1:6" x14ac:dyDescent="0.25">
      <c r="A70" s="130"/>
      <c r="B70" s="53">
        <v>43902</v>
      </c>
      <c r="C70" s="54">
        <v>2.7223999999999999</v>
      </c>
      <c r="D70" s="56">
        <v>3.24</v>
      </c>
      <c r="E70" s="54">
        <v>-0.31461269682804271</v>
      </c>
      <c r="F70" s="54">
        <v>-2.3146126968280445</v>
      </c>
    </row>
    <row r="71" spans="1:6" x14ac:dyDescent="0.25">
      <c r="A71" s="130"/>
      <c r="B71" s="53">
        <v>43909</v>
      </c>
      <c r="C71" s="54">
        <v>2.7713999999999999</v>
      </c>
      <c r="D71" s="56">
        <v>4.2</v>
      </c>
      <c r="E71" s="54">
        <v>-0.38791901320140987</v>
      </c>
      <c r="F71" s="54">
        <v>-3.8879190132014241</v>
      </c>
    </row>
    <row r="72" spans="1:6" x14ac:dyDescent="0.25">
      <c r="A72" s="130"/>
      <c r="B72" s="53">
        <v>43916</v>
      </c>
      <c r="C72" s="54">
        <v>2.5596999999999999</v>
      </c>
      <c r="D72" s="56">
        <v>4.0999999999999996</v>
      </c>
      <c r="E72" s="54">
        <v>-10.04766909564383</v>
      </c>
      <c r="F72" s="54">
        <v>-5.0476690956438475</v>
      </c>
    </row>
    <row r="73" spans="1:6" x14ac:dyDescent="0.25">
      <c r="A73" s="130"/>
      <c r="B73" s="53">
        <v>43923</v>
      </c>
      <c r="C73" s="54">
        <v>2.4590000000000001</v>
      </c>
      <c r="D73" s="56">
        <v>4.66</v>
      </c>
      <c r="E73" s="54">
        <v>-1.6002062422658891</v>
      </c>
      <c r="F73" s="54">
        <v>-4.1002062422659247</v>
      </c>
    </row>
    <row r="74" spans="1:6" x14ac:dyDescent="0.25">
      <c r="A74" s="130"/>
      <c r="B74" s="53">
        <v>43930</v>
      </c>
      <c r="C74" s="54">
        <v>2.1074999999999999</v>
      </c>
      <c r="D74" s="56">
        <v>4.4800000000000004</v>
      </c>
      <c r="E74" s="54">
        <v>-2.7778105871294922</v>
      </c>
      <c r="F74" s="54">
        <v>-5.2478105871294645</v>
      </c>
    </row>
    <row r="75" spans="1:6" x14ac:dyDescent="0.25">
      <c r="A75" s="130"/>
      <c r="B75" s="53">
        <v>43937</v>
      </c>
      <c r="C75" s="54">
        <v>2.1093000000000002</v>
      </c>
      <c r="D75" s="56">
        <v>4.82</v>
      </c>
      <c r="E75" s="54">
        <v>-5.3245021296189687</v>
      </c>
      <c r="F75" s="54">
        <v>-5.0445021296189552</v>
      </c>
    </row>
    <row r="76" spans="1:6" x14ac:dyDescent="0.25">
      <c r="A76" s="130"/>
      <c r="B76" s="53">
        <v>43944</v>
      </c>
      <c r="C76" s="54">
        <v>2.0299</v>
      </c>
      <c r="D76" s="56">
        <v>3.06</v>
      </c>
      <c r="E76" s="54">
        <v>-6.4665066752898515</v>
      </c>
      <c r="F76" s="54">
        <v>-2.9665066752898817</v>
      </c>
    </row>
    <row r="77" spans="1:6" x14ac:dyDescent="0.25">
      <c r="A77" s="130"/>
      <c r="B77" s="53">
        <v>43951</v>
      </c>
      <c r="C77" s="54">
        <v>2.0265</v>
      </c>
      <c r="D77" s="56">
        <v>2.92</v>
      </c>
      <c r="E77" s="54">
        <v>-0.78336271280790015</v>
      </c>
      <c r="F77" s="54">
        <v>-3.0333627128078966</v>
      </c>
    </row>
    <row r="78" spans="1:6" x14ac:dyDescent="0.25">
      <c r="A78" s="130"/>
      <c r="B78" s="53">
        <v>43959</v>
      </c>
      <c r="C78" s="54">
        <v>2.2258</v>
      </c>
      <c r="D78" s="56">
        <v>3.99</v>
      </c>
      <c r="E78" s="54">
        <v>-0.86422605283442699</v>
      </c>
      <c r="F78" s="54">
        <v>0.68577394716560214</v>
      </c>
    </row>
    <row r="79" spans="1:6" x14ac:dyDescent="0.25">
      <c r="A79" s="130"/>
      <c r="B79" s="53">
        <v>43965</v>
      </c>
      <c r="C79" s="54">
        <v>2.2713999999999999</v>
      </c>
      <c r="D79" s="56">
        <v>3.83</v>
      </c>
      <c r="E79" s="54">
        <v>-1.4421421034118698</v>
      </c>
      <c r="F79" s="54">
        <v>-0.23214210341189201</v>
      </c>
    </row>
    <row r="80" spans="1:6" x14ac:dyDescent="0.25">
      <c r="A80" s="130"/>
      <c r="B80" s="53">
        <v>43972</v>
      </c>
      <c r="C80" s="54">
        <v>2.3429000000000002</v>
      </c>
      <c r="D80" s="56">
        <v>1.72</v>
      </c>
      <c r="E80" s="54">
        <v>3.1491761182768307</v>
      </c>
      <c r="F80" s="54">
        <v>3.6991761182768368</v>
      </c>
    </row>
    <row r="81" spans="1:6" x14ac:dyDescent="0.25">
      <c r="A81" s="130"/>
      <c r="B81" s="53">
        <v>43979</v>
      </c>
      <c r="C81" s="54">
        <v>2.5002</v>
      </c>
      <c r="D81" s="56">
        <v>3.32</v>
      </c>
      <c r="E81" s="54">
        <v>0.2135449434203629</v>
      </c>
      <c r="F81" s="54">
        <v>1.7135449434203753</v>
      </c>
    </row>
    <row r="82" spans="1:6" x14ac:dyDescent="0.25">
      <c r="A82" s="130"/>
      <c r="B82" s="53">
        <v>43986</v>
      </c>
      <c r="C82" s="54">
        <v>2.7957000000000001</v>
      </c>
      <c r="D82" s="56">
        <v>3.14</v>
      </c>
      <c r="E82" s="54">
        <v>10.279978953410485</v>
      </c>
      <c r="F82" s="54">
        <v>1.3099789534105177</v>
      </c>
    </row>
    <row r="83" spans="1:6" x14ac:dyDescent="0.25">
      <c r="A83" s="130"/>
      <c r="B83" s="53">
        <v>43993</v>
      </c>
      <c r="C83" s="54">
        <v>2.7263000000000002</v>
      </c>
      <c r="D83" s="56">
        <v>2.44</v>
      </c>
      <c r="E83" s="54">
        <v>-1.0110135816096211</v>
      </c>
      <c r="F83" s="54">
        <v>0.38898641839040238</v>
      </c>
    </row>
    <row r="84" spans="1:6" x14ac:dyDescent="0.25">
      <c r="A84" s="129" t="s">
        <v>1153</v>
      </c>
      <c r="B84" s="53">
        <v>44000</v>
      </c>
      <c r="C84" s="54">
        <v>2.89</v>
      </c>
      <c r="D84" s="56">
        <v>2.4</v>
      </c>
      <c r="E84" s="54">
        <v>3.7700000000000067</v>
      </c>
      <c r="F84" s="54">
        <v>2.7900000000000258</v>
      </c>
    </row>
    <row r="85" spans="1:6" s="1" customFormat="1" x14ac:dyDescent="0.25">
      <c r="A85" s="129"/>
      <c r="B85" s="53">
        <v>44005</v>
      </c>
      <c r="C85" s="54">
        <v>3.4005000000000001</v>
      </c>
      <c r="D85" s="56">
        <v>1.1599999999999999</v>
      </c>
      <c r="E85" s="54">
        <v>37.934916895694258</v>
      </c>
      <c r="F85" s="54">
        <v>38</v>
      </c>
    </row>
    <row r="86" spans="1:6" s="1" customFormat="1" x14ac:dyDescent="0.25">
      <c r="A86" s="129"/>
      <c r="B86" s="53">
        <v>44014</v>
      </c>
      <c r="C86" s="54">
        <v>2.8877000000000002</v>
      </c>
      <c r="D86" s="56">
        <v>7.32</v>
      </c>
      <c r="E86" s="54">
        <v>-2.9737582128777973</v>
      </c>
      <c r="F86" s="54">
        <v>-0.47375821287776176</v>
      </c>
    </row>
    <row r="87" spans="1:6" s="1" customFormat="1" x14ac:dyDescent="0.25">
      <c r="A87" s="41"/>
      <c r="B87" s="61"/>
      <c r="C87" s="62"/>
      <c r="D87" s="63"/>
      <c r="E87" s="62"/>
      <c r="F87" s="62"/>
    </row>
    <row r="88" spans="1:6" s="1" customFormat="1" x14ac:dyDescent="0.25">
      <c r="A88" s="41"/>
      <c r="B88" s="61"/>
      <c r="C88" s="62"/>
      <c r="D88" s="63"/>
      <c r="E88" s="62"/>
      <c r="F88" s="62"/>
    </row>
    <row r="89" spans="1:6" s="1" customFormat="1" x14ac:dyDescent="0.25">
      <c r="A89" s="41"/>
      <c r="B89" s="61"/>
      <c r="C89" s="62"/>
      <c r="D89" s="63"/>
      <c r="E89" s="62"/>
      <c r="F89" s="62"/>
    </row>
    <row r="90" spans="1:6" s="1" customFormat="1" x14ac:dyDescent="0.25">
      <c r="A90" s="41"/>
      <c r="B90" s="61"/>
      <c r="C90" s="62"/>
      <c r="D90" s="63"/>
      <c r="E90" s="62"/>
      <c r="F90" s="62"/>
    </row>
    <row r="91" spans="1:6" s="1" customFormat="1" x14ac:dyDescent="0.25">
      <c r="A91" s="41"/>
      <c r="B91" s="61"/>
      <c r="C91" s="62"/>
      <c r="D91" s="63"/>
      <c r="E91" s="62"/>
      <c r="F91" s="62"/>
    </row>
    <row r="92" spans="1:6" s="1" customFormat="1" x14ac:dyDescent="0.25">
      <c r="A92" s="41"/>
      <c r="B92" s="61"/>
      <c r="C92" s="62"/>
      <c r="D92" s="63"/>
      <c r="E92" s="62"/>
      <c r="F92" s="62"/>
    </row>
    <row r="93" spans="1:6" s="1" customFormat="1" x14ac:dyDescent="0.25">
      <c r="A93" s="41"/>
      <c r="B93" s="61"/>
      <c r="C93" s="62"/>
      <c r="D93" s="63"/>
      <c r="E93" s="62"/>
      <c r="F93" s="62"/>
    </row>
    <row r="94" spans="1:6" s="1" customFormat="1" x14ac:dyDescent="0.25"/>
    <row r="95" spans="1:6" x14ac:dyDescent="0.25">
      <c r="B95" s="60" t="s">
        <v>1035</v>
      </c>
      <c r="C95" s="57" t="s">
        <v>1029</v>
      </c>
      <c r="D95" s="58" t="s">
        <v>1030</v>
      </c>
      <c r="E95" s="57" t="s">
        <v>1034</v>
      </c>
      <c r="F95" s="57" t="s">
        <v>1031</v>
      </c>
    </row>
    <row r="96" spans="1:6" x14ac:dyDescent="0.25">
      <c r="A96" s="129" t="s">
        <v>1039</v>
      </c>
      <c r="B96" s="53">
        <v>43839</v>
      </c>
      <c r="C96" s="54">
        <v>3.43</v>
      </c>
      <c r="D96" s="56">
        <v>4.75</v>
      </c>
      <c r="E96" s="54">
        <v>-3.5813767429709209</v>
      </c>
      <c r="F96" s="54">
        <v>-2.5813767429709422</v>
      </c>
    </row>
    <row r="97" spans="1:6" x14ac:dyDescent="0.25">
      <c r="A97" s="129"/>
      <c r="B97" s="53">
        <v>43846</v>
      </c>
      <c r="C97" s="54">
        <v>3.4291999999999998</v>
      </c>
      <c r="D97" s="56">
        <v>3.17</v>
      </c>
      <c r="E97" s="54">
        <v>-2.3197125122509377</v>
      </c>
      <c r="F97" s="54">
        <v>-1.1597125122509322</v>
      </c>
    </row>
    <row r="98" spans="1:6" x14ac:dyDescent="0.25">
      <c r="A98" s="129"/>
      <c r="B98" s="53">
        <v>43872</v>
      </c>
      <c r="C98" s="54">
        <v>3.1522000000000001</v>
      </c>
      <c r="D98" s="56">
        <v>2.83</v>
      </c>
      <c r="E98" s="54">
        <v>2.6002271380604292</v>
      </c>
      <c r="F98" s="54">
        <v>-2.8297728619395723</v>
      </c>
    </row>
    <row r="99" spans="1:6" x14ac:dyDescent="0.25">
      <c r="A99" s="129"/>
      <c r="B99" s="53">
        <v>43879</v>
      </c>
      <c r="C99" s="54">
        <v>3.1634000000000002</v>
      </c>
      <c r="D99" s="56">
        <v>3.52</v>
      </c>
      <c r="E99" s="54">
        <v>0.78327366404655763</v>
      </c>
      <c r="F99" s="54">
        <v>-0.69672633595345701</v>
      </c>
    </row>
    <row r="100" spans="1:6" x14ac:dyDescent="0.25">
      <c r="A100" s="129"/>
      <c r="B100" s="53">
        <v>43886</v>
      </c>
      <c r="C100" s="54">
        <v>3.1718999999999999</v>
      </c>
      <c r="D100" s="56">
        <v>3.49</v>
      </c>
      <c r="E100" s="54">
        <v>0.85541866127774036</v>
      </c>
      <c r="F100" s="54">
        <v>0.66541866127773908</v>
      </c>
    </row>
    <row r="101" spans="1:6" x14ac:dyDescent="0.25">
      <c r="A101" s="129"/>
      <c r="B101" s="53">
        <v>43893</v>
      </c>
      <c r="C101" s="54">
        <v>3.1539000000000001</v>
      </c>
      <c r="D101" s="56">
        <v>4.63</v>
      </c>
      <c r="E101" s="54">
        <v>-0.62315658327518619</v>
      </c>
      <c r="F101" s="54">
        <v>-1.6231565832751649</v>
      </c>
    </row>
    <row r="102" spans="1:6" x14ac:dyDescent="0.25">
      <c r="A102" s="129"/>
      <c r="B102" s="53">
        <v>43900</v>
      </c>
      <c r="C102" s="54">
        <v>2.9582999999999999</v>
      </c>
      <c r="D102" s="56">
        <v>6.18</v>
      </c>
      <c r="E102" s="54">
        <v>-2.1783823969663718</v>
      </c>
      <c r="F102" s="54">
        <v>-5.1783823969663523</v>
      </c>
    </row>
    <row r="103" spans="1:6" x14ac:dyDescent="0.25">
      <c r="A103" s="129"/>
      <c r="B103" s="53">
        <v>43907</v>
      </c>
      <c r="C103" s="54">
        <v>3.0661</v>
      </c>
      <c r="D103" s="56">
        <v>4.6100000000000003</v>
      </c>
      <c r="E103" s="54">
        <v>0.54828378649212084</v>
      </c>
      <c r="F103" s="54">
        <v>-2.1317162135078949</v>
      </c>
    </row>
    <row r="104" spans="1:6" x14ac:dyDescent="0.25">
      <c r="A104" s="129"/>
      <c r="B104" s="53">
        <v>43914</v>
      </c>
      <c r="C104" s="54">
        <v>3.0451000000000001</v>
      </c>
      <c r="D104" s="56">
        <v>7.73</v>
      </c>
      <c r="E104" s="54">
        <v>-5.2205054514395055</v>
      </c>
      <c r="F104" s="54">
        <v>-4.2205054514394824</v>
      </c>
    </row>
    <row r="105" spans="1:6" x14ac:dyDescent="0.25">
      <c r="A105" s="129"/>
      <c r="B105" s="53">
        <v>43921</v>
      </c>
      <c r="C105" s="54">
        <v>2.9876999999999998</v>
      </c>
      <c r="D105" s="56">
        <v>9</v>
      </c>
      <c r="E105" s="54">
        <v>-5.2027489344565137</v>
      </c>
      <c r="F105" s="54">
        <v>-3.2027489344565119</v>
      </c>
    </row>
    <row r="106" spans="1:6" x14ac:dyDescent="0.25">
      <c r="A106" s="129"/>
      <c r="B106" s="53">
        <v>43928</v>
      </c>
      <c r="C106" s="54">
        <v>2.7826</v>
      </c>
      <c r="D106" s="56">
        <v>8.74</v>
      </c>
      <c r="E106" s="54">
        <v>-18.781937833573892</v>
      </c>
      <c r="F106" s="54">
        <v>-5.711937833573888</v>
      </c>
    </row>
    <row r="107" spans="1:6" x14ac:dyDescent="0.25">
      <c r="A107" s="129"/>
      <c r="B107" s="53">
        <v>43935</v>
      </c>
      <c r="C107" s="54">
        <v>2.601</v>
      </c>
      <c r="D107" s="56">
        <v>10</v>
      </c>
      <c r="E107" s="54">
        <v>-11.75408031480174</v>
      </c>
      <c r="F107" s="54">
        <v>-9.6140803148017095</v>
      </c>
    </row>
    <row r="108" spans="1:6" x14ac:dyDescent="0.25">
      <c r="A108" s="129"/>
      <c r="B108" s="53">
        <v>43942</v>
      </c>
      <c r="C108" s="54">
        <v>2.6558999999999999</v>
      </c>
      <c r="D108" s="56">
        <v>5.72</v>
      </c>
      <c r="E108" s="54">
        <v>-3.8626459577051353</v>
      </c>
      <c r="F108" s="54">
        <v>-3.362645957705146</v>
      </c>
    </row>
    <row r="109" spans="1:6" x14ac:dyDescent="0.25">
      <c r="A109" s="129"/>
      <c r="B109" s="53">
        <v>43949</v>
      </c>
      <c r="C109" s="54">
        <v>2.5305</v>
      </c>
      <c r="D109" s="56">
        <v>4.82</v>
      </c>
      <c r="E109" s="54">
        <v>-5.8956720048652045</v>
      </c>
      <c r="F109" s="54">
        <v>-4.8956720048652258</v>
      </c>
    </row>
    <row r="110" spans="1:6" x14ac:dyDescent="0.25">
      <c r="A110" s="129"/>
      <c r="B110" s="53">
        <v>43958</v>
      </c>
      <c r="C110" s="54">
        <v>2.6778</v>
      </c>
      <c r="D110" s="56">
        <v>3.17</v>
      </c>
      <c r="E110" s="54">
        <v>7.6062946481648019</v>
      </c>
      <c r="F110" s="54">
        <v>1.8562946481647913</v>
      </c>
    </row>
    <row r="111" spans="1:6" x14ac:dyDescent="0.25">
      <c r="A111" s="129"/>
      <c r="B111" s="53">
        <v>43965</v>
      </c>
      <c r="C111" s="54">
        <v>2.8927999999999998</v>
      </c>
      <c r="D111" s="56">
        <v>5.37</v>
      </c>
      <c r="E111" s="54">
        <v>-1.6373657669362274</v>
      </c>
      <c r="F111" s="54">
        <v>-2.6173657669362083</v>
      </c>
    </row>
    <row r="112" spans="1:6" x14ac:dyDescent="0.25">
      <c r="A112" s="129"/>
      <c r="B112" s="53">
        <v>43972</v>
      </c>
      <c r="C112" s="54">
        <v>2.891</v>
      </c>
      <c r="D112" s="56">
        <v>4.3499999999999996</v>
      </c>
      <c r="E112" s="54">
        <v>-3.7831500763332748</v>
      </c>
      <c r="F112" s="54">
        <v>-2.7831500763332517</v>
      </c>
    </row>
    <row r="113" spans="1:6" x14ac:dyDescent="0.25">
      <c r="A113" s="129"/>
      <c r="B113" s="53">
        <v>43979</v>
      </c>
      <c r="C113" s="54">
        <v>3.0011000000000001</v>
      </c>
      <c r="D113" s="56">
        <v>5.24</v>
      </c>
      <c r="E113" s="54">
        <v>0.74337007440066216</v>
      </c>
      <c r="F113" s="54">
        <v>2.2433700744006746</v>
      </c>
    </row>
    <row r="114" spans="1:6" x14ac:dyDescent="0.25">
      <c r="A114" s="129"/>
      <c r="B114" s="53">
        <v>43986</v>
      </c>
      <c r="C114" s="54">
        <v>3.2515999999999998</v>
      </c>
      <c r="D114" s="56">
        <v>5.69</v>
      </c>
      <c r="E114" s="54">
        <v>4.3231251192561881</v>
      </c>
      <c r="F114" s="54">
        <v>-1.6768748807438172</v>
      </c>
    </row>
    <row r="115" spans="1:6" x14ac:dyDescent="0.25">
      <c r="A115" s="129"/>
      <c r="B115" s="53">
        <v>43993</v>
      </c>
      <c r="C115" s="54">
        <v>3.2025999999999999</v>
      </c>
      <c r="D115" s="56">
        <v>4.46</v>
      </c>
      <c r="E115" s="54">
        <v>-4.5767401624093651</v>
      </c>
      <c r="F115" s="54">
        <v>-1.5667401624093635</v>
      </c>
    </row>
    <row r="116" spans="1:6" s="1" customFormat="1" x14ac:dyDescent="0.25">
      <c r="A116" s="129"/>
      <c r="B116" s="53">
        <v>44000</v>
      </c>
      <c r="C116" s="54">
        <v>3.2524999999999999</v>
      </c>
      <c r="D116" s="56">
        <v>4.21</v>
      </c>
      <c r="E116" s="54">
        <v>-1.5622491711743347</v>
      </c>
      <c r="F116" s="54">
        <v>-6.2249171174322271E-2</v>
      </c>
    </row>
    <row r="117" spans="1:6" s="1" customFormat="1" x14ac:dyDescent="0.25">
      <c r="A117" s="129"/>
      <c r="B117" s="53">
        <v>44005</v>
      </c>
      <c r="C117" s="54">
        <v>3.3471000000000002</v>
      </c>
      <c r="D117" s="56">
        <v>10.77</v>
      </c>
      <c r="E117" s="54">
        <v>5.9089607572126113</v>
      </c>
      <c r="F117" s="54">
        <v>2.9089607572126308</v>
      </c>
    </row>
    <row r="118" spans="1:6" s="1" customFormat="1" x14ac:dyDescent="0.25">
      <c r="A118" s="129"/>
      <c r="B118" s="53">
        <v>44012</v>
      </c>
      <c r="C118" s="54">
        <v>3.2370000000000001</v>
      </c>
      <c r="D118" s="56">
        <v>14.33</v>
      </c>
      <c r="E118" s="54">
        <v>-3.0861469581248357</v>
      </c>
      <c r="F118" s="54">
        <v>-1.086146958124834</v>
      </c>
    </row>
    <row r="119" spans="1:6" s="1" customFormat="1" x14ac:dyDescent="0.25">
      <c r="A119" s="97"/>
      <c r="B119" s="61"/>
      <c r="C119" s="62"/>
      <c r="D119" s="63"/>
      <c r="E119" s="62"/>
      <c r="F119" s="62"/>
    </row>
    <row r="121" spans="1:6" x14ac:dyDescent="0.25">
      <c r="B121" s="60" t="s">
        <v>1035</v>
      </c>
      <c r="C121" s="57" t="s">
        <v>1029</v>
      </c>
      <c r="D121" s="58" t="s">
        <v>1030</v>
      </c>
      <c r="E121" s="57" t="s">
        <v>1034</v>
      </c>
      <c r="F121" s="57" t="s">
        <v>1031</v>
      </c>
    </row>
    <row r="122" spans="1:6" x14ac:dyDescent="0.25">
      <c r="A122" s="129" t="s">
        <v>1040</v>
      </c>
      <c r="B122" s="53">
        <v>43837</v>
      </c>
      <c r="C122" s="54">
        <v>3.5394000000000001</v>
      </c>
      <c r="D122" s="56">
        <v>2.98</v>
      </c>
      <c r="E122" s="54">
        <v>0.30114224164772274</v>
      </c>
      <c r="F122" s="54">
        <v>-0.44885775835230568</v>
      </c>
    </row>
    <row r="123" spans="1:6" x14ac:dyDescent="0.25">
      <c r="A123" s="129"/>
      <c r="B123" s="53">
        <v>43844</v>
      </c>
      <c r="C123" s="54">
        <v>3.4969000000000001</v>
      </c>
      <c r="D123" s="56">
        <v>2.95</v>
      </c>
      <c r="E123" s="54">
        <v>5.7177852893097736E-2</v>
      </c>
      <c r="F123" s="54">
        <v>-0.94282214710688095</v>
      </c>
    </row>
    <row r="124" spans="1:6" x14ac:dyDescent="0.25">
      <c r="A124" s="129"/>
      <c r="B124" s="53">
        <v>43851</v>
      </c>
      <c r="C124" s="54">
        <v>3.4451000000000001</v>
      </c>
      <c r="D124" s="56">
        <v>2.85</v>
      </c>
      <c r="E124" s="54">
        <v>-3.6189831185695631</v>
      </c>
      <c r="F124" s="54">
        <v>-0.61898311856953825</v>
      </c>
    </row>
    <row r="125" spans="1:6" x14ac:dyDescent="0.25">
      <c r="A125" s="129"/>
      <c r="B125" s="53">
        <v>43867</v>
      </c>
      <c r="C125" s="54">
        <v>3.2040000000000002</v>
      </c>
      <c r="D125" s="56">
        <v>6.95</v>
      </c>
      <c r="E125" s="54">
        <v>-1.7239121736520424</v>
      </c>
      <c r="F125" s="54">
        <v>-0.9739121736520584</v>
      </c>
    </row>
    <row r="126" spans="1:6" x14ac:dyDescent="0.25">
      <c r="A126" s="129"/>
      <c r="B126" s="53">
        <v>43874</v>
      </c>
      <c r="C126" s="54">
        <v>3.2094</v>
      </c>
      <c r="D126" s="56">
        <v>2.69</v>
      </c>
      <c r="E126" s="54">
        <v>-1.1760514015763501</v>
      </c>
      <c r="F126" s="54">
        <v>-0.42605140157636612</v>
      </c>
    </row>
    <row r="127" spans="1:6" x14ac:dyDescent="0.25">
      <c r="A127" s="129"/>
      <c r="B127" s="53">
        <v>43881</v>
      </c>
      <c r="C127" s="54">
        <v>3.2669000000000001</v>
      </c>
      <c r="D127" s="56">
        <v>3.12</v>
      </c>
      <c r="E127" s="54">
        <v>2.0850477626948027</v>
      </c>
      <c r="F127" s="54">
        <v>0.33504776269484005</v>
      </c>
    </row>
    <row r="128" spans="1:6" x14ac:dyDescent="0.25">
      <c r="A128" s="129"/>
      <c r="B128" s="53">
        <v>43888</v>
      </c>
      <c r="C128" s="54">
        <v>3.1953999999999998</v>
      </c>
      <c r="D128" s="56">
        <v>3.84</v>
      </c>
      <c r="E128" s="54">
        <v>-0.8111915246987067</v>
      </c>
      <c r="F128" s="54">
        <v>0.43880847530131106</v>
      </c>
    </row>
    <row r="129" spans="1:6" x14ac:dyDescent="0.25">
      <c r="A129" s="129" t="s">
        <v>1154</v>
      </c>
      <c r="B129" s="53">
        <v>43895</v>
      </c>
      <c r="C129" s="54">
        <v>3.07</v>
      </c>
      <c r="D129" s="56">
        <v>4.01</v>
      </c>
      <c r="E129" s="54">
        <v>-5.3361870063214578</v>
      </c>
      <c r="F129" s="54">
        <v>-6.0861870063214418</v>
      </c>
    </row>
    <row r="130" spans="1:6" x14ac:dyDescent="0.25">
      <c r="A130" s="130"/>
      <c r="B130" s="53">
        <v>43902</v>
      </c>
      <c r="C130" s="54">
        <v>2.9820000000000002</v>
      </c>
      <c r="D130" s="56">
        <v>3.2</v>
      </c>
      <c r="E130" s="54">
        <v>-7.3280345902699828</v>
      </c>
      <c r="F130" s="54">
        <v>-2.388034590269994</v>
      </c>
    </row>
    <row r="131" spans="1:6" x14ac:dyDescent="0.25">
      <c r="A131" s="130"/>
      <c r="B131" s="53">
        <v>43909</v>
      </c>
      <c r="C131" s="54">
        <v>3.0459999999999998</v>
      </c>
      <c r="D131" s="56">
        <v>3.48</v>
      </c>
      <c r="E131" s="54">
        <v>1.5221115608368585</v>
      </c>
      <c r="F131" s="54">
        <v>-0.47788843916314327</v>
      </c>
    </row>
    <row r="132" spans="1:6" x14ac:dyDescent="0.25">
      <c r="A132" s="130"/>
      <c r="B132" s="53">
        <v>43916</v>
      </c>
      <c r="C132" s="54">
        <v>2.9485000000000001</v>
      </c>
      <c r="D132" s="56">
        <v>4.4800000000000004</v>
      </c>
      <c r="E132" s="54">
        <v>-4.7256255387485346</v>
      </c>
      <c r="F132" s="54">
        <v>-3.2256255387485666</v>
      </c>
    </row>
    <row r="133" spans="1:6" x14ac:dyDescent="0.25">
      <c r="A133" s="130"/>
      <c r="B133" s="53">
        <v>43923</v>
      </c>
      <c r="C133" s="54">
        <v>2.8917000000000002</v>
      </c>
      <c r="D133" s="56">
        <v>3.67</v>
      </c>
      <c r="E133" s="54">
        <v>0.59915252633944149</v>
      </c>
      <c r="F133" s="54">
        <v>-1.650847473660555</v>
      </c>
    </row>
    <row r="134" spans="1:6" x14ac:dyDescent="0.25">
      <c r="A134" s="130"/>
      <c r="B134" s="53">
        <v>43930</v>
      </c>
      <c r="C134" s="54">
        <v>2.7757999999999998</v>
      </c>
      <c r="D134" s="56">
        <v>3.78</v>
      </c>
      <c r="E134" s="54">
        <v>-2.4989406308417283</v>
      </c>
      <c r="F134" s="54">
        <v>-2.4889406308417072</v>
      </c>
    </row>
    <row r="135" spans="1:6" x14ac:dyDescent="0.25">
      <c r="A135" s="130"/>
      <c r="B135" s="53">
        <v>43937</v>
      </c>
      <c r="C135" s="54">
        <v>2.7645</v>
      </c>
      <c r="D135" s="56">
        <v>4.03</v>
      </c>
      <c r="E135" s="54">
        <v>-4.1234109923447004</v>
      </c>
      <c r="F135" s="54">
        <v>-1.6134109923446882</v>
      </c>
    </row>
    <row r="136" spans="1:6" x14ac:dyDescent="0.25">
      <c r="A136" s="130"/>
      <c r="B136" s="53">
        <v>43944</v>
      </c>
      <c r="C136" s="54">
        <v>2.7513999999999998</v>
      </c>
      <c r="D136" s="56">
        <v>3.31</v>
      </c>
      <c r="E136" s="54">
        <v>-4.665778572192103</v>
      </c>
      <c r="F136" s="54">
        <v>-2.4157785721921066</v>
      </c>
    </row>
    <row r="137" spans="1:6" x14ac:dyDescent="0.25">
      <c r="A137" s="130"/>
      <c r="B137" s="53">
        <v>43949</v>
      </c>
      <c r="C137" s="54">
        <v>2.7633000000000001</v>
      </c>
      <c r="D137" s="56">
        <v>2.52</v>
      </c>
      <c r="E137" s="54">
        <v>-1.220739806841431</v>
      </c>
      <c r="F137" s="54">
        <v>-1.220739806841431</v>
      </c>
    </row>
    <row r="138" spans="1:6" x14ac:dyDescent="0.25">
      <c r="A138" s="130"/>
      <c r="B138" s="53">
        <v>43958</v>
      </c>
      <c r="C138" s="54">
        <v>2.9037000000000002</v>
      </c>
      <c r="D138" s="56">
        <v>2.02</v>
      </c>
      <c r="E138" s="54">
        <v>6.3274892986106224</v>
      </c>
      <c r="F138" s="54">
        <v>-0.66251070138934054</v>
      </c>
    </row>
    <row r="139" spans="1:6" x14ac:dyDescent="0.25">
      <c r="A139" s="130"/>
      <c r="B139" s="53">
        <v>43963</v>
      </c>
      <c r="C139" s="54">
        <v>2.9830000000000001</v>
      </c>
      <c r="D139" s="56">
        <v>2.57</v>
      </c>
      <c r="E139" s="54">
        <v>-0.22344873885105088</v>
      </c>
      <c r="F139" s="54">
        <v>-0.22344873885105088</v>
      </c>
    </row>
    <row r="140" spans="1:6" x14ac:dyDescent="0.25">
      <c r="A140" s="130"/>
      <c r="B140" s="53">
        <v>43970</v>
      </c>
      <c r="C140" s="54">
        <v>3.0173000000000001</v>
      </c>
      <c r="D140" s="56">
        <v>2.48</v>
      </c>
      <c r="E140" s="54">
        <v>3.4662892658355648</v>
      </c>
      <c r="F140" s="54">
        <v>-3.3710734164449363E-2</v>
      </c>
    </row>
    <row r="141" spans="1:6" x14ac:dyDescent="0.25">
      <c r="A141" s="130"/>
      <c r="B141" s="53">
        <v>43977</v>
      </c>
      <c r="C141" s="54">
        <v>3.0061</v>
      </c>
      <c r="D141" s="56">
        <v>2.74</v>
      </c>
      <c r="E141" s="54">
        <v>6.3541021964649502</v>
      </c>
      <c r="F141" s="54">
        <v>-0.39589780353503912</v>
      </c>
    </row>
    <row r="142" spans="1:6" x14ac:dyDescent="0.25">
      <c r="A142" s="130"/>
      <c r="B142" s="53">
        <v>43984</v>
      </c>
      <c r="C142" s="54">
        <v>3.0215000000000001</v>
      </c>
      <c r="D142" s="56">
        <v>3.09</v>
      </c>
      <c r="E142" s="54">
        <v>4.4050823694356644</v>
      </c>
      <c r="F142" s="54">
        <v>-0.84491763056431246</v>
      </c>
    </row>
    <row r="143" spans="1:6" x14ac:dyDescent="0.25">
      <c r="A143" s="130"/>
      <c r="B143" s="53">
        <v>43991</v>
      </c>
      <c r="C143" s="54">
        <v>3.0871</v>
      </c>
      <c r="D143" s="56">
        <v>2.21</v>
      </c>
      <c r="E143" s="54">
        <v>-0.77429449489008206</v>
      </c>
      <c r="F143" s="54">
        <v>-2.4294494890098051E-2</v>
      </c>
    </row>
    <row r="144" spans="1:6" s="1" customFormat="1" x14ac:dyDescent="0.25">
      <c r="A144" s="129" t="s">
        <v>1155</v>
      </c>
      <c r="B144" s="53">
        <v>43998</v>
      </c>
      <c r="C144" s="54">
        <v>3.09</v>
      </c>
      <c r="D144" s="56">
        <v>2.33</v>
      </c>
      <c r="E144" s="54">
        <v>2.5199999999999889</v>
      </c>
      <c r="F144" s="54">
        <v>-1.980000000000004</v>
      </c>
    </row>
    <row r="145" spans="1:6" s="1" customFormat="1" x14ac:dyDescent="0.25">
      <c r="A145" s="129"/>
      <c r="B145" s="53">
        <v>44005</v>
      </c>
      <c r="C145" s="54">
        <v>3.2831999999999999</v>
      </c>
      <c r="D145" s="56">
        <v>3.62</v>
      </c>
      <c r="E145" s="54">
        <v>16.243363868165073</v>
      </c>
      <c r="F145" s="54">
        <v>10.743363868165057</v>
      </c>
    </row>
    <row r="146" spans="1:6" s="1" customFormat="1" x14ac:dyDescent="0.25">
      <c r="A146" s="129"/>
      <c r="B146" s="53">
        <v>44014</v>
      </c>
      <c r="C146" s="54">
        <v>3.0794000000000001</v>
      </c>
      <c r="D146" s="56">
        <v>5.25</v>
      </c>
      <c r="E146" s="54">
        <v>-0.12926534958004332</v>
      </c>
      <c r="F146" s="54">
        <v>-0.12926534958004332</v>
      </c>
    </row>
    <row r="147" spans="1:6" s="1" customFormat="1" x14ac:dyDescent="0.25">
      <c r="A147" s="97"/>
      <c r="B147" s="61"/>
      <c r="C147" s="62"/>
      <c r="D147" s="63"/>
      <c r="E147" s="62"/>
      <c r="F147" s="62"/>
    </row>
    <row r="148" spans="1:6" s="1" customFormat="1" x14ac:dyDescent="0.25">
      <c r="A148" s="59"/>
      <c r="B148" s="61"/>
      <c r="C148" s="62"/>
      <c r="D148" s="63"/>
      <c r="E148" s="62"/>
      <c r="F148" s="62"/>
    </row>
    <row r="149" spans="1:6" x14ac:dyDescent="0.25">
      <c r="A149" s="12" t="s">
        <v>1042</v>
      </c>
    </row>
    <row r="150" spans="1:6" x14ac:dyDescent="0.25">
      <c r="B150" s="60" t="s">
        <v>1035</v>
      </c>
      <c r="C150" s="57" t="s">
        <v>1029</v>
      </c>
      <c r="D150" s="58" t="s">
        <v>1030</v>
      </c>
      <c r="E150" s="57" t="s">
        <v>1034</v>
      </c>
      <c r="F150" s="57" t="s">
        <v>1031</v>
      </c>
    </row>
    <row r="151" spans="1:6" x14ac:dyDescent="0.25">
      <c r="A151" s="129" t="s">
        <v>1044</v>
      </c>
      <c r="B151" s="53">
        <v>43838</v>
      </c>
      <c r="C151" s="54">
        <v>2.25</v>
      </c>
      <c r="D151" s="56">
        <v>3.52</v>
      </c>
      <c r="E151" s="54">
        <v>-12.604910485933507</v>
      </c>
      <c r="F151" s="54">
        <v>-4.8849104859335135</v>
      </c>
    </row>
    <row r="152" spans="1:6" x14ac:dyDescent="0.25">
      <c r="A152" s="129"/>
      <c r="B152" s="53">
        <v>43880</v>
      </c>
      <c r="C152" s="54">
        <v>1.8567</v>
      </c>
      <c r="D152" s="56">
        <v>2.5</v>
      </c>
      <c r="E152" s="54">
        <v>-4.6313107241063189</v>
      </c>
      <c r="F152" s="54">
        <v>-4.6013107241063222</v>
      </c>
    </row>
    <row r="153" spans="1:6" x14ac:dyDescent="0.25">
      <c r="A153" s="129"/>
      <c r="B153" s="53">
        <v>43908</v>
      </c>
      <c r="C153" s="54">
        <v>1.8783000000000001</v>
      </c>
      <c r="D153" s="56">
        <v>2.52</v>
      </c>
      <c r="E153" s="54">
        <v>0.3301727807687671</v>
      </c>
      <c r="F153" s="54">
        <v>2.0901727807687731</v>
      </c>
    </row>
    <row r="154" spans="1:6" x14ac:dyDescent="0.25">
      <c r="A154" s="129"/>
      <c r="B154" s="53">
        <v>43936</v>
      </c>
      <c r="C154" s="54">
        <v>1.1333</v>
      </c>
      <c r="D154" s="56">
        <v>2.2000000000000002</v>
      </c>
      <c r="E154" s="54">
        <v>3.3124759813340621</v>
      </c>
      <c r="F154" s="54">
        <v>4.1924759813340762</v>
      </c>
    </row>
    <row r="155" spans="1:6" x14ac:dyDescent="0.25">
      <c r="A155" s="129"/>
      <c r="B155" s="53">
        <v>43971</v>
      </c>
      <c r="C155" s="54">
        <v>1.2899</v>
      </c>
      <c r="D155" s="56">
        <v>1.82</v>
      </c>
      <c r="E155" s="54">
        <v>14.458923950773128</v>
      </c>
      <c r="F155" s="54">
        <v>10.878923950773123</v>
      </c>
    </row>
    <row r="156" spans="1:6" x14ac:dyDescent="0.25">
      <c r="A156" s="129"/>
      <c r="B156" s="53">
        <v>43999</v>
      </c>
      <c r="C156" s="54">
        <v>2.1095999999999999</v>
      </c>
      <c r="D156" s="56">
        <v>2.17</v>
      </c>
      <c r="E156" s="54">
        <v>22.045056017347274</v>
      </c>
      <c r="F156" s="54">
        <v>9.9950560173472702</v>
      </c>
    </row>
    <row r="169" spans="1:6" x14ac:dyDescent="0.25">
      <c r="B169" s="60" t="s">
        <v>1035</v>
      </c>
      <c r="C169" s="57" t="s">
        <v>1029</v>
      </c>
      <c r="D169" s="58" t="s">
        <v>1030</v>
      </c>
      <c r="E169" s="57" t="s">
        <v>1034</v>
      </c>
      <c r="F169" s="57" t="s">
        <v>1031</v>
      </c>
    </row>
    <row r="170" spans="1:6" x14ac:dyDescent="0.25">
      <c r="A170" s="131" t="s">
        <v>1045</v>
      </c>
      <c r="B170" s="53">
        <v>43838</v>
      </c>
      <c r="C170" s="54">
        <v>2.5348999999999999</v>
      </c>
      <c r="D170" s="56">
        <v>3.65</v>
      </c>
      <c r="E170" s="54">
        <v>-7.4702316238265176</v>
      </c>
      <c r="F170" s="54">
        <v>-7.4602316238264965</v>
      </c>
    </row>
    <row r="171" spans="1:6" x14ac:dyDescent="0.25">
      <c r="A171" s="132"/>
      <c r="B171" s="53">
        <v>43866</v>
      </c>
      <c r="C171" s="54">
        <v>2.3248000000000002</v>
      </c>
      <c r="D171" s="56">
        <v>2.62</v>
      </c>
      <c r="E171" s="54">
        <v>-3.4501173094775517</v>
      </c>
      <c r="F171" s="54">
        <v>-4.4101173094775792</v>
      </c>
    </row>
    <row r="172" spans="1:6" x14ac:dyDescent="0.25">
      <c r="A172" s="129" t="s">
        <v>1046</v>
      </c>
      <c r="B172" s="53">
        <v>43894</v>
      </c>
      <c r="C172" s="54">
        <v>2.2400000000000002</v>
      </c>
      <c r="D172" s="56">
        <v>3.04</v>
      </c>
      <c r="E172" s="54">
        <v>-8.2473539662623718</v>
      </c>
      <c r="F172" s="54">
        <v>-6.2573539662623467</v>
      </c>
    </row>
    <row r="173" spans="1:6" x14ac:dyDescent="0.25">
      <c r="A173" s="130"/>
      <c r="B173" s="53">
        <v>43922</v>
      </c>
      <c r="C173" s="54">
        <v>1.9283999999999999</v>
      </c>
      <c r="D173" s="56">
        <v>2.33</v>
      </c>
      <c r="E173" s="54">
        <v>-5.3978500142572106</v>
      </c>
      <c r="F173" s="54">
        <v>-2.3778500142572101</v>
      </c>
    </row>
    <row r="174" spans="1:6" x14ac:dyDescent="0.25">
      <c r="A174" s="130"/>
      <c r="B174" s="53">
        <v>43957</v>
      </c>
      <c r="C174" s="54">
        <v>1.4416</v>
      </c>
      <c r="D174" s="56">
        <v>2.2999999999999998</v>
      </c>
      <c r="E174" s="54">
        <v>3.5346604043591467</v>
      </c>
      <c r="F174" s="54">
        <v>-1.5053395956408533</v>
      </c>
    </row>
    <row r="175" spans="1:6" x14ac:dyDescent="0.25">
      <c r="A175" s="130"/>
      <c r="B175" s="53">
        <v>43985</v>
      </c>
      <c r="C175" s="54">
        <v>2.2879</v>
      </c>
      <c r="D175" s="56">
        <v>1.95</v>
      </c>
      <c r="E175" s="54">
        <v>27.691936171022125</v>
      </c>
      <c r="F175" s="54">
        <v>0.69193617102212279</v>
      </c>
    </row>
    <row r="176" spans="1:6" x14ac:dyDescent="0.25">
      <c r="A176" s="41" t="s">
        <v>1241</v>
      </c>
      <c r="B176" s="53">
        <v>44013</v>
      </c>
      <c r="C176" s="54">
        <v>2.36</v>
      </c>
      <c r="D176" s="56">
        <v>2.66</v>
      </c>
      <c r="E176" s="54">
        <v>2.7464808411051589</v>
      </c>
      <c r="F176" s="54">
        <v>1.7464808411051802</v>
      </c>
    </row>
    <row r="187" spans="1:6" x14ac:dyDescent="0.25">
      <c r="B187" s="60" t="s">
        <v>1035</v>
      </c>
      <c r="C187" s="57" t="s">
        <v>1029</v>
      </c>
      <c r="D187" s="58" t="s">
        <v>1030</v>
      </c>
      <c r="E187" s="57" t="s">
        <v>1034</v>
      </c>
      <c r="F187" s="57" t="s">
        <v>1031</v>
      </c>
    </row>
    <row r="188" spans="1:6" x14ac:dyDescent="0.25">
      <c r="A188" s="129" t="s">
        <v>1049</v>
      </c>
      <c r="B188" s="53">
        <v>43845</v>
      </c>
      <c r="C188" s="54">
        <v>2.7686999999999999</v>
      </c>
      <c r="D188" s="56">
        <v>3.44</v>
      </c>
      <c r="E188" s="54">
        <v>-7.5824698449167283</v>
      </c>
      <c r="F188" s="54">
        <v>-7.0824698449166945</v>
      </c>
    </row>
    <row r="189" spans="1:6" x14ac:dyDescent="0.25">
      <c r="A189" s="129"/>
      <c r="B189" s="53">
        <v>43873</v>
      </c>
      <c r="C189" s="54">
        <v>2.4965000000000002</v>
      </c>
      <c r="D189" s="56">
        <v>3.59</v>
      </c>
      <c r="E189" s="54">
        <v>-4.5201924421042428</v>
      </c>
      <c r="F189" s="54">
        <v>-5.5201924421042659</v>
      </c>
    </row>
    <row r="190" spans="1:6" x14ac:dyDescent="0.25">
      <c r="A190" s="129"/>
      <c r="B190" s="53">
        <v>43901</v>
      </c>
      <c r="C190" s="54">
        <v>2.3582999999999998</v>
      </c>
      <c r="D190" s="56">
        <v>2.73</v>
      </c>
      <c r="E190" s="54">
        <v>-2.3035841734109663</v>
      </c>
      <c r="F190" s="54">
        <v>-2.8035841734110001</v>
      </c>
    </row>
    <row r="191" spans="1:6" x14ac:dyDescent="0.25">
      <c r="A191" s="129" t="s">
        <v>1156</v>
      </c>
      <c r="B191" s="53">
        <v>43929</v>
      </c>
      <c r="C191" s="54">
        <v>1.99</v>
      </c>
      <c r="D191" s="56">
        <v>2.86</v>
      </c>
      <c r="E191" s="54">
        <v>-5.3169929728467569</v>
      </c>
      <c r="F191" s="54">
        <v>0.12300702715326572</v>
      </c>
    </row>
    <row r="192" spans="1:6" x14ac:dyDescent="0.25">
      <c r="A192" s="130"/>
      <c r="B192" s="53">
        <v>43964</v>
      </c>
      <c r="C192" s="54">
        <v>1.9766999999999999</v>
      </c>
      <c r="D192" s="56">
        <v>2.34</v>
      </c>
      <c r="E192" s="54">
        <v>-0.66620036784592607</v>
      </c>
      <c r="F192" s="54">
        <v>8.3799632154057946E-2</v>
      </c>
    </row>
    <row r="193" spans="1:6" x14ac:dyDescent="0.25">
      <c r="A193" s="130"/>
      <c r="B193" s="53">
        <v>43992</v>
      </c>
      <c r="C193" s="54">
        <v>2.4426000000000001</v>
      </c>
      <c r="D193" s="56">
        <v>2.2599999999999998</v>
      </c>
      <c r="E193" s="54">
        <v>-1.5292246810956645</v>
      </c>
      <c r="F193" s="54">
        <v>-2.9224681095652016E-2</v>
      </c>
    </row>
    <row r="194" spans="1:6" x14ac:dyDescent="0.25">
      <c r="A194" s="129" t="s">
        <v>1157</v>
      </c>
      <c r="B194" s="53">
        <v>44000</v>
      </c>
      <c r="C194" s="54">
        <v>2.41</v>
      </c>
      <c r="D194" s="56">
        <v>2.5</v>
      </c>
      <c r="E194" s="54">
        <v>-7.7800000000000313</v>
      </c>
      <c r="F194" s="54">
        <v>-8.78000000000001</v>
      </c>
    </row>
    <row r="195" spans="1:6" x14ac:dyDescent="0.25">
      <c r="A195" s="129"/>
      <c r="B195" s="53">
        <v>44012</v>
      </c>
      <c r="C195" s="54">
        <v>2.4453999999999998</v>
      </c>
      <c r="D195" s="56">
        <v>2.96</v>
      </c>
      <c r="E195" s="54">
        <v>10.80000000000001</v>
      </c>
      <c r="F195" s="54">
        <v>-1.2000000000000011</v>
      </c>
    </row>
    <row r="203" spans="1:6" x14ac:dyDescent="0.25">
      <c r="B203" s="60" t="s">
        <v>1035</v>
      </c>
      <c r="C203" s="57" t="s">
        <v>1029</v>
      </c>
      <c r="D203" s="58" t="s">
        <v>1030</v>
      </c>
      <c r="E203" s="57" t="s">
        <v>1034</v>
      </c>
      <c r="F203" s="57" t="s">
        <v>1031</v>
      </c>
    </row>
    <row r="204" spans="1:6" x14ac:dyDescent="0.25">
      <c r="A204" s="129" t="s">
        <v>1050</v>
      </c>
      <c r="B204" s="53">
        <v>43838</v>
      </c>
      <c r="C204" s="54">
        <v>2.9464999999999999</v>
      </c>
      <c r="D204" s="56">
        <v>3.37</v>
      </c>
      <c r="E204" s="54">
        <v>-10.215425479747609</v>
      </c>
      <c r="F204" s="54">
        <v>-9.7154254797476192</v>
      </c>
    </row>
    <row r="205" spans="1:6" x14ac:dyDescent="0.25">
      <c r="A205" s="130"/>
      <c r="B205" s="53">
        <v>43866</v>
      </c>
      <c r="C205" s="54">
        <v>2.7305999999999999</v>
      </c>
      <c r="D205" s="56">
        <v>3.14</v>
      </c>
      <c r="E205" s="54">
        <v>-3.2912497526874418</v>
      </c>
      <c r="F205" s="54">
        <v>-6.2912497526874667</v>
      </c>
    </row>
    <row r="206" spans="1:6" x14ac:dyDescent="0.25">
      <c r="A206" s="130"/>
      <c r="B206" s="53">
        <v>43894</v>
      </c>
      <c r="C206" s="54">
        <v>2.6627000000000001</v>
      </c>
      <c r="D206" s="56">
        <v>3.72</v>
      </c>
      <c r="E206" s="54">
        <v>-8.562666399893315</v>
      </c>
      <c r="F206" s="54">
        <v>-3.5626663998932884</v>
      </c>
    </row>
    <row r="207" spans="1:6" x14ac:dyDescent="0.25">
      <c r="A207" s="130"/>
      <c r="B207" s="53">
        <v>43922</v>
      </c>
      <c r="C207" s="54">
        <v>2.4771999999999998</v>
      </c>
      <c r="D207" s="56">
        <v>2.86</v>
      </c>
      <c r="E207" s="54">
        <v>-6.1156192625781536</v>
      </c>
      <c r="F207" s="54">
        <v>-1.5956192625781185</v>
      </c>
    </row>
    <row r="208" spans="1:6" x14ac:dyDescent="0.25">
      <c r="A208" s="130"/>
      <c r="B208" s="53">
        <v>43957</v>
      </c>
      <c r="C208" s="54">
        <v>2.3096000000000001</v>
      </c>
      <c r="D208" s="56">
        <v>2.48</v>
      </c>
      <c r="E208" s="54">
        <v>3.6675919538267099</v>
      </c>
      <c r="F208" s="54">
        <v>-0.83240804617328301</v>
      </c>
    </row>
    <row r="209" spans="1:6" x14ac:dyDescent="0.25">
      <c r="A209" s="41" t="s">
        <v>1052</v>
      </c>
      <c r="B209" s="53">
        <v>43985</v>
      </c>
      <c r="C209" s="54">
        <v>2.85</v>
      </c>
      <c r="D209" s="56">
        <v>2.3199999999999998</v>
      </c>
      <c r="E209" s="54">
        <v>14.596729897170579</v>
      </c>
      <c r="F209" s="54">
        <v>1.5967298971705901</v>
      </c>
    </row>
    <row r="210" spans="1:6" x14ac:dyDescent="0.25">
      <c r="A210" s="129" t="s">
        <v>1158</v>
      </c>
      <c r="B210" s="53">
        <v>44000</v>
      </c>
      <c r="C210" s="54">
        <v>2.71</v>
      </c>
      <c r="D210" s="56">
        <v>2.76</v>
      </c>
      <c r="E210" s="54">
        <v>-9.3900000000000095</v>
      </c>
      <c r="F210" s="54">
        <v>-7.889999999999997</v>
      </c>
    </row>
    <row r="211" spans="1:6" x14ac:dyDescent="0.25">
      <c r="A211" s="129"/>
      <c r="B211" s="53">
        <v>44013</v>
      </c>
      <c r="C211" s="54">
        <v>2.7254</v>
      </c>
      <c r="D211" s="56">
        <v>3.18</v>
      </c>
      <c r="E211" s="54">
        <v>-13.92117673392379</v>
      </c>
      <c r="F211" s="54">
        <v>-12.361176733923829</v>
      </c>
    </row>
    <row r="221" spans="1:6" x14ac:dyDescent="0.25">
      <c r="B221" s="60" t="s">
        <v>1035</v>
      </c>
      <c r="C221" s="57" t="s">
        <v>1029</v>
      </c>
      <c r="D221" s="58" t="s">
        <v>1030</v>
      </c>
      <c r="E221" s="57" t="s">
        <v>1034</v>
      </c>
      <c r="F221" s="57" t="s">
        <v>1031</v>
      </c>
    </row>
    <row r="222" spans="1:6" x14ac:dyDescent="0.25">
      <c r="A222" s="129" t="s">
        <v>1051</v>
      </c>
      <c r="B222" s="53">
        <v>43845</v>
      </c>
      <c r="C222" s="54">
        <v>3.0383</v>
      </c>
      <c r="D222" s="56">
        <v>4.0999999999999996</v>
      </c>
      <c r="E222" s="54">
        <v>-4.7274510458654273</v>
      </c>
      <c r="F222" s="54">
        <v>-3.2274510458654149</v>
      </c>
    </row>
    <row r="223" spans="1:6" x14ac:dyDescent="0.25">
      <c r="A223" s="130"/>
      <c r="B223" s="53">
        <v>43880</v>
      </c>
      <c r="C223" s="54">
        <v>2.8290000000000002</v>
      </c>
      <c r="D223" s="56">
        <v>2.68</v>
      </c>
      <c r="E223" s="54">
        <v>-2.1472239929757553</v>
      </c>
      <c r="F223" s="54">
        <v>-2.1472239929757553</v>
      </c>
    </row>
    <row r="224" spans="1:6" x14ac:dyDescent="0.25">
      <c r="A224" s="130"/>
      <c r="B224" s="53">
        <v>43908</v>
      </c>
      <c r="C224" s="54">
        <v>2.6766999999999999</v>
      </c>
      <c r="D224" s="56">
        <v>3.13</v>
      </c>
      <c r="E224" s="54">
        <v>-2.1187890312734936</v>
      </c>
      <c r="F224" s="54">
        <v>-2.8687890312734776</v>
      </c>
    </row>
    <row r="225" spans="1:6" x14ac:dyDescent="0.25">
      <c r="A225" s="130"/>
      <c r="B225" s="53">
        <v>43936</v>
      </c>
      <c r="C225" s="54">
        <v>2.5003000000000002</v>
      </c>
      <c r="D225" s="56">
        <v>2.94</v>
      </c>
      <c r="E225" s="54">
        <v>-3.5003985657486858</v>
      </c>
      <c r="F225" s="54">
        <v>-2.0003985657487178</v>
      </c>
    </row>
    <row r="226" spans="1:6" x14ac:dyDescent="0.25">
      <c r="A226" s="129" t="s">
        <v>1053</v>
      </c>
      <c r="B226" s="53">
        <v>43971</v>
      </c>
      <c r="C226" s="54">
        <v>2.68</v>
      </c>
      <c r="D226" s="56">
        <v>2.36</v>
      </c>
      <c r="E226" s="54">
        <v>-1.6033030605341114</v>
      </c>
      <c r="F226" s="54">
        <v>-0.60330306053408833</v>
      </c>
    </row>
    <row r="227" spans="1:6" x14ac:dyDescent="0.25">
      <c r="A227" s="129"/>
      <c r="B227" s="53">
        <v>43978</v>
      </c>
      <c r="C227" s="54">
        <v>2.7378</v>
      </c>
      <c r="D227" s="56">
        <v>2.58</v>
      </c>
      <c r="E227" s="54">
        <v>0.92974245768946417</v>
      </c>
      <c r="F227" s="54">
        <v>-2.0702575423105163</v>
      </c>
    </row>
    <row r="228" spans="1:6" x14ac:dyDescent="0.25">
      <c r="A228" s="129"/>
      <c r="B228" s="53">
        <v>43999</v>
      </c>
      <c r="C228" s="54">
        <v>2.8481999999999998</v>
      </c>
      <c r="D228" s="56">
        <v>2.54</v>
      </c>
      <c r="E228" s="54">
        <v>1.9790037204019395</v>
      </c>
      <c r="F228" s="54">
        <v>0.47900372040192707</v>
      </c>
    </row>
    <row r="229" spans="1:6" x14ac:dyDescent="0.25">
      <c r="A229" s="129" t="s">
        <v>1242</v>
      </c>
      <c r="B229" s="53">
        <v>44005</v>
      </c>
      <c r="C229" s="54">
        <v>2.77</v>
      </c>
      <c r="D229" s="56">
        <v>2.34</v>
      </c>
      <c r="E229" s="54">
        <v>1.6599999999999948</v>
      </c>
      <c r="F229" s="54">
        <v>-0.83999999999999631</v>
      </c>
    </row>
    <row r="230" spans="1:6" x14ac:dyDescent="0.25">
      <c r="A230" s="129"/>
      <c r="B230" s="53">
        <v>44012</v>
      </c>
      <c r="C230" s="54">
        <v>2.7890999999999999</v>
      </c>
      <c r="D230" s="56">
        <v>2.63</v>
      </c>
      <c r="E230" s="54">
        <v>6.9700000000000095</v>
      </c>
      <c r="F230" s="54">
        <v>-0.49999999999998934</v>
      </c>
    </row>
    <row r="231" spans="1:6" x14ac:dyDescent="0.25">
      <c r="A231" s="129"/>
      <c r="B231" s="53">
        <v>44014</v>
      </c>
      <c r="C231" s="54">
        <v>2.7826</v>
      </c>
      <c r="D231" s="56">
        <v>2.71</v>
      </c>
      <c r="E231" s="54">
        <v>-1.18999999999998</v>
      </c>
      <c r="F231" s="54">
        <v>-1.18999999999998</v>
      </c>
    </row>
    <row r="239" spans="1:6" x14ac:dyDescent="0.25">
      <c r="B239" s="60" t="s">
        <v>1035</v>
      </c>
      <c r="C239" s="57" t="s">
        <v>1029</v>
      </c>
      <c r="D239" s="58" t="s">
        <v>1030</v>
      </c>
      <c r="E239" s="57" t="s">
        <v>1034</v>
      </c>
      <c r="F239" s="57" t="s">
        <v>1031</v>
      </c>
    </row>
    <row r="240" spans="1:6" x14ac:dyDescent="0.25">
      <c r="A240" s="129" t="s">
        <v>1054</v>
      </c>
      <c r="B240" s="53">
        <v>43903</v>
      </c>
      <c r="C240" s="54">
        <v>3.39</v>
      </c>
      <c r="D240" s="56">
        <v>1.46</v>
      </c>
      <c r="E240" s="54">
        <v>17.650059684720532</v>
      </c>
      <c r="F240" s="54">
        <v>15.030059684720509</v>
      </c>
    </row>
    <row r="241" spans="1:6" x14ac:dyDescent="0.25">
      <c r="A241" s="129"/>
      <c r="B241" s="53">
        <v>43931</v>
      </c>
      <c r="C241" s="54">
        <v>3.2879999999999998</v>
      </c>
      <c r="D241" s="56">
        <v>3.11</v>
      </c>
      <c r="E241" s="54">
        <v>7.3314993063933631</v>
      </c>
      <c r="F241" s="54">
        <v>3.331499306393404</v>
      </c>
    </row>
    <row r="242" spans="1:6" x14ac:dyDescent="0.25">
      <c r="A242" s="129"/>
      <c r="B242" s="53">
        <v>43966</v>
      </c>
      <c r="C242" s="54">
        <v>3.5110999999999999</v>
      </c>
      <c r="D242" s="56">
        <v>2.84</v>
      </c>
      <c r="E242" s="54">
        <v>2.9019349244542969</v>
      </c>
      <c r="F242" s="54">
        <v>1.6519349244542791</v>
      </c>
    </row>
    <row r="243" spans="1:6" x14ac:dyDescent="0.25">
      <c r="A243" s="129"/>
      <c r="B243" s="53">
        <v>44001</v>
      </c>
      <c r="C243" s="54">
        <v>3.6173000000000002</v>
      </c>
      <c r="D243" s="56">
        <v>2.29</v>
      </c>
      <c r="E243" s="54">
        <v>4.2776511243277859</v>
      </c>
      <c r="F243" s="54">
        <v>1.0276511243278108</v>
      </c>
    </row>
    <row r="257" spans="1:6" x14ac:dyDescent="0.25">
      <c r="B257" s="60" t="s">
        <v>1035</v>
      </c>
      <c r="C257" s="57" t="s">
        <v>1029</v>
      </c>
      <c r="D257" s="58" t="s">
        <v>1030</v>
      </c>
      <c r="E257" s="57" t="s">
        <v>1034</v>
      </c>
      <c r="F257" s="57" t="s">
        <v>1031</v>
      </c>
    </row>
    <row r="258" spans="1:6" x14ac:dyDescent="0.25">
      <c r="A258" s="129" t="s">
        <v>1055</v>
      </c>
      <c r="B258" s="53">
        <v>43833</v>
      </c>
      <c r="C258" s="54">
        <v>2.2913999999999999</v>
      </c>
      <c r="D258" s="56">
        <v>4.4000000000000004</v>
      </c>
      <c r="E258" s="54">
        <v>-2.9337311197104032</v>
      </c>
      <c r="F258" s="54">
        <v>-2.8737311197104098</v>
      </c>
    </row>
    <row r="259" spans="1:6" x14ac:dyDescent="0.25">
      <c r="A259" s="130"/>
      <c r="B259" s="53">
        <v>43839</v>
      </c>
      <c r="C259" s="54">
        <v>2.2547000000000001</v>
      </c>
      <c r="D259" s="56">
        <v>3.92</v>
      </c>
      <c r="E259" s="54">
        <v>0.65200330915109461</v>
      </c>
      <c r="F259" s="54">
        <v>-0.34799669084888407</v>
      </c>
    </row>
    <row r="260" spans="1:6" x14ac:dyDescent="0.25">
      <c r="A260" s="130"/>
      <c r="B260" s="53">
        <v>43846</v>
      </c>
      <c r="C260" s="54">
        <v>2.2448999999999999</v>
      </c>
      <c r="D260" s="56">
        <v>3.97</v>
      </c>
      <c r="E260" s="54">
        <v>-2.6538303140883901</v>
      </c>
      <c r="F260" s="54">
        <v>-2.5838303140883756</v>
      </c>
    </row>
    <row r="261" spans="1:6" x14ac:dyDescent="0.25">
      <c r="A261" s="130"/>
      <c r="B261" s="53">
        <v>43851</v>
      </c>
      <c r="C261" s="54">
        <v>2.2006000000000001</v>
      </c>
      <c r="D261" s="56">
        <v>3.72</v>
      </c>
      <c r="E261" s="54">
        <v>-4.3313274101577814</v>
      </c>
      <c r="F261" s="54">
        <v>-4.8313274101577708</v>
      </c>
    </row>
    <row r="262" spans="1:6" x14ac:dyDescent="0.25">
      <c r="A262" s="129" t="s">
        <v>1056</v>
      </c>
      <c r="B262" s="53">
        <v>43881</v>
      </c>
      <c r="C262" s="54">
        <v>1.95</v>
      </c>
      <c r="D262" s="56">
        <v>3.75</v>
      </c>
      <c r="E262" s="54">
        <v>3.1607671121085534</v>
      </c>
      <c r="F262" s="54">
        <v>-1.8392328878914288</v>
      </c>
    </row>
    <row r="263" spans="1:6" x14ac:dyDescent="0.25">
      <c r="A263" s="130"/>
      <c r="B263" s="53">
        <v>43889</v>
      </c>
      <c r="C263" s="54">
        <v>2.0608</v>
      </c>
      <c r="D263" s="56">
        <v>3.2</v>
      </c>
      <c r="E263" s="54">
        <v>9.3016761217122212</v>
      </c>
      <c r="F263" s="54">
        <v>10.331676121712219</v>
      </c>
    </row>
    <row r="264" spans="1:6" x14ac:dyDescent="0.25">
      <c r="A264" s="130"/>
      <c r="B264" s="53">
        <v>43896</v>
      </c>
      <c r="C264" s="54">
        <v>1.9714</v>
      </c>
      <c r="D264" s="56">
        <v>5.08</v>
      </c>
      <c r="E264" s="54">
        <v>-8.2942625710078044</v>
      </c>
      <c r="F264" s="54">
        <v>-6.4442625710078083</v>
      </c>
    </row>
    <row r="265" spans="1:6" x14ac:dyDescent="0.25">
      <c r="A265" s="130"/>
      <c r="B265" s="53">
        <v>43903</v>
      </c>
      <c r="C265" s="54">
        <v>1.9239999999999999</v>
      </c>
      <c r="D265" s="56">
        <v>6.1</v>
      </c>
      <c r="E265" s="54">
        <v>-7.4599914199914519</v>
      </c>
      <c r="F265" s="54">
        <v>-7.0199914199914559</v>
      </c>
    </row>
    <row r="266" spans="1:6" x14ac:dyDescent="0.25">
      <c r="A266" s="130"/>
      <c r="B266" s="53">
        <v>43910</v>
      </c>
      <c r="C266" s="54">
        <v>1.7462</v>
      </c>
      <c r="D266" s="56">
        <v>7.19</v>
      </c>
      <c r="E266" s="54">
        <v>-20.454919108001725</v>
      </c>
      <c r="F266" s="54">
        <v>-14.634919108001743</v>
      </c>
    </row>
    <row r="267" spans="1:6" x14ac:dyDescent="0.25">
      <c r="A267" s="129" t="s">
        <v>1057</v>
      </c>
      <c r="B267" s="53">
        <v>43917</v>
      </c>
      <c r="C267" s="54">
        <v>1.63</v>
      </c>
      <c r="D267" s="56">
        <v>4.8600000000000003</v>
      </c>
      <c r="E267" s="54">
        <v>-8.8008709381685044</v>
      </c>
      <c r="F267" s="54">
        <v>-8.850870938168498</v>
      </c>
    </row>
    <row r="268" spans="1:6" x14ac:dyDescent="0.25">
      <c r="A268" s="130"/>
      <c r="B268" s="53">
        <v>43924</v>
      </c>
      <c r="C268" s="54">
        <v>1.5316000000000001</v>
      </c>
      <c r="D268" s="56">
        <v>4.9000000000000004</v>
      </c>
      <c r="E268" s="54">
        <v>-9.2971610648576508</v>
      </c>
      <c r="F268" s="54">
        <v>-8.6171610648576369</v>
      </c>
    </row>
    <row r="269" spans="1:6" x14ac:dyDescent="0.25">
      <c r="A269" s="130"/>
      <c r="B269" s="53">
        <v>43931</v>
      </c>
      <c r="C269" s="54">
        <v>1.0960000000000001</v>
      </c>
      <c r="D269" s="56">
        <v>3.46</v>
      </c>
      <c r="E269" s="54">
        <v>-12.147525579452889</v>
      </c>
      <c r="F269" s="54">
        <v>-14.047525579452902</v>
      </c>
    </row>
    <row r="270" spans="1:6" x14ac:dyDescent="0.25">
      <c r="A270" s="130"/>
      <c r="B270" s="53">
        <v>43938</v>
      </c>
      <c r="C270" s="54">
        <v>1.0266999999999999</v>
      </c>
      <c r="D270" s="56">
        <v>4.08</v>
      </c>
      <c r="E270" s="54">
        <v>-12.936644673832088</v>
      </c>
      <c r="F270" s="54">
        <v>-9.8166446738320765</v>
      </c>
    </row>
    <row r="271" spans="1:6" x14ac:dyDescent="0.25">
      <c r="A271" s="130"/>
      <c r="B271" s="53">
        <v>43945</v>
      </c>
      <c r="C271" s="54">
        <v>0.9113</v>
      </c>
      <c r="D271" s="56">
        <v>4.16</v>
      </c>
      <c r="E271" s="54">
        <v>-14.189444444444433</v>
      </c>
      <c r="F271" s="54">
        <v>-12.189444444444453</v>
      </c>
    </row>
    <row r="272" spans="1:6" x14ac:dyDescent="0.25">
      <c r="A272" s="130"/>
      <c r="B272" s="53">
        <v>43951</v>
      </c>
      <c r="C272" s="54">
        <v>0.97640000000000005</v>
      </c>
      <c r="D272" s="56">
        <v>3.44</v>
      </c>
      <c r="E272" s="54">
        <v>-16.519244115371869</v>
      </c>
      <c r="F272" s="54">
        <v>-17.519244115371869</v>
      </c>
    </row>
    <row r="273" spans="1:6" x14ac:dyDescent="0.25">
      <c r="A273" s="130"/>
      <c r="B273" s="53">
        <v>43958</v>
      </c>
      <c r="C273" s="54">
        <v>1.0119</v>
      </c>
      <c r="D273" s="56">
        <v>3.62</v>
      </c>
      <c r="E273" s="54">
        <v>-13.777596251552438</v>
      </c>
      <c r="F273" s="54">
        <v>-16.777596251552438</v>
      </c>
    </row>
    <row r="274" spans="1:6" x14ac:dyDescent="0.25">
      <c r="A274" s="130"/>
      <c r="B274" s="53">
        <v>43966</v>
      </c>
      <c r="C274" s="54">
        <v>1.2324999999999999</v>
      </c>
      <c r="D274" s="56">
        <v>2.6</v>
      </c>
      <c r="E274" s="54">
        <v>-3.0807407407407617</v>
      </c>
      <c r="F274" s="54">
        <v>-1.4907407407407591</v>
      </c>
    </row>
    <row r="275" spans="1:6" x14ac:dyDescent="0.25">
      <c r="A275" s="130"/>
      <c r="B275" s="53">
        <v>43973</v>
      </c>
      <c r="C275" s="54">
        <v>1.3567</v>
      </c>
      <c r="D275" s="56">
        <v>2.14</v>
      </c>
      <c r="E275" s="54">
        <v>-1.4146950136207481</v>
      </c>
      <c r="F275" s="54">
        <v>-0.85469501362074318</v>
      </c>
    </row>
    <row r="276" spans="1:6" x14ac:dyDescent="0.25">
      <c r="A276" s="130"/>
      <c r="B276" s="53">
        <v>43980</v>
      </c>
      <c r="C276" s="54">
        <v>1.6002000000000001</v>
      </c>
      <c r="D276" s="56">
        <v>3.69</v>
      </c>
      <c r="E276" s="54">
        <v>-0.26890507404708774</v>
      </c>
      <c r="F276" s="54">
        <v>1.731094925952914</v>
      </c>
    </row>
    <row r="277" spans="1:6" x14ac:dyDescent="0.25">
      <c r="A277" s="129" t="s">
        <v>1058</v>
      </c>
      <c r="B277" s="53">
        <v>43987</v>
      </c>
      <c r="C277" s="54">
        <v>2.25</v>
      </c>
      <c r="D277" s="56">
        <v>2.35</v>
      </c>
      <c r="E277" s="54">
        <v>15.835818070193364</v>
      </c>
      <c r="F277" s="54">
        <v>8.1858180701933847</v>
      </c>
    </row>
    <row r="278" spans="1:6" x14ac:dyDescent="0.25">
      <c r="A278" s="129"/>
      <c r="B278" s="53">
        <v>43994</v>
      </c>
      <c r="C278" s="54">
        <v>2.1585999999999999</v>
      </c>
      <c r="D278" s="56">
        <v>3.51</v>
      </c>
      <c r="E278" s="54">
        <v>-1.8738293035751141</v>
      </c>
      <c r="F278" s="54">
        <v>2.126170696424845</v>
      </c>
    </row>
    <row r="279" spans="1:6" x14ac:dyDescent="0.25">
      <c r="A279" s="129"/>
      <c r="B279" s="53">
        <v>44001</v>
      </c>
      <c r="C279" s="54">
        <v>2.2643</v>
      </c>
      <c r="D279" s="56">
        <v>1.98</v>
      </c>
      <c r="E279" s="54">
        <v>8.8260102973626076</v>
      </c>
      <c r="F279" s="54">
        <v>0.83601029736262156</v>
      </c>
    </row>
    <row r="280" spans="1:6" s="1" customFormat="1" x14ac:dyDescent="0.25">
      <c r="A280" s="129"/>
      <c r="B280" s="53">
        <v>44015</v>
      </c>
      <c r="C280" s="54">
        <v>2.1497999999999999</v>
      </c>
      <c r="D280" s="56">
        <v>3.16</v>
      </c>
      <c r="E280" s="54">
        <v>6.6764857486076412</v>
      </c>
      <c r="F280" s="54">
        <v>6.6764857486076412</v>
      </c>
    </row>
    <row r="281" spans="1:6" s="1" customFormat="1" x14ac:dyDescent="0.25">
      <c r="A281" s="77"/>
      <c r="B281" s="61"/>
      <c r="C281" s="62"/>
      <c r="D281" s="63"/>
      <c r="E281" s="62"/>
      <c r="F281" s="62"/>
    </row>
    <row r="282" spans="1:6" s="1" customFormat="1" x14ac:dyDescent="0.25">
      <c r="A282" s="77"/>
      <c r="B282" s="61"/>
      <c r="C282" s="62"/>
      <c r="D282" s="63"/>
      <c r="E282" s="62"/>
      <c r="F282" s="62"/>
    </row>
    <row r="284" spans="1:6" x14ac:dyDescent="0.25">
      <c r="B284" s="60" t="s">
        <v>1035</v>
      </c>
      <c r="C284" s="57" t="s">
        <v>1029</v>
      </c>
      <c r="D284" s="58" t="s">
        <v>1030</v>
      </c>
      <c r="E284" s="57" t="s">
        <v>1034</v>
      </c>
      <c r="F284" s="57" t="s">
        <v>1031</v>
      </c>
    </row>
    <row r="285" spans="1:6" x14ac:dyDescent="0.25">
      <c r="A285" s="129" t="s">
        <v>1062</v>
      </c>
      <c r="B285" s="53">
        <v>43839</v>
      </c>
      <c r="C285" s="54">
        <v>2.8995000000000002</v>
      </c>
      <c r="D285" s="56">
        <v>3.03</v>
      </c>
      <c r="E285" s="54">
        <v>1.9393236714976059</v>
      </c>
      <c r="F285" s="54">
        <v>0.46932367149761234</v>
      </c>
    </row>
    <row r="286" spans="1:6" x14ac:dyDescent="0.25">
      <c r="A286" s="130"/>
      <c r="B286" s="53">
        <v>43846</v>
      </c>
      <c r="C286" s="54">
        <v>2.9226000000000001</v>
      </c>
      <c r="D286" s="56">
        <v>2.89</v>
      </c>
      <c r="E286" s="54">
        <v>2.1825095057037558E-2</v>
      </c>
      <c r="F286" s="54">
        <v>-0.69817490494297196</v>
      </c>
    </row>
    <row r="287" spans="1:6" x14ac:dyDescent="0.25">
      <c r="A287" s="130"/>
      <c r="B287" s="53">
        <v>43851</v>
      </c>
      <c r="C287" s="54">
        <v>2.8925000000000001</v>
      </c>
      <c r="D287" s="56">
        <v>3.19</v>
      </c>
      <c r="E287" s="54">
        <v>-0.58388203384649451</v>
      </c>
      <c r="F287" s="54">
        <v>-0.6938820338465046</v>
      </c>
    </row>
    <row r="288" spans="1:6" x14ac:dyDescent="0.25">
      <c r="A288" s="130"/>
      <c r="B288" s="53">
        <v>43874</v>
      </c>
      <c r="C288" s="54">
        <v>2.6031</v>
      </c>
      <c r="D288" s="56">
        <v>3.1</v>
      </c>
      <c r="E288" s="54">
        <v>-1.0902402215029472</v>
      </c>
      <c r="F288" s="54">
        <v>-0.57024022150296005</v>
      </c>
    </row>
    <row r="289" spans="1:6" x14ac:dyDescent="0.25">
      <c r="A289" s="130"/>
      <c r="B289" s="53">
        <v>43881</v>
      </c>
      <c r="C289" s="54">
        <v>2.6456</v>
      </c>
      <c r="D289" s="56">
        <v>4.12</v>
      </c>
      <c r="E289" s="54">
        <v>1.7946540880503292</v>
      </c>
      <c r="F289" s="54">
        <v>2.70465408805034</v>
      </c>
    </row>
    <row r="290" spans="1:6" x14ac:dyDescent="0.25">
      <c r="A290" s="130"/>
      <c r="B290" s="53">
        <v>43888</v>
      </c>
      <c r="C290" s="54">
        <v>2.6189</v>
      </c>
      <c r="D290" s="56">
        <v>5.03</v>
      </c>
      <c r="E290" s="54">
        <v>-2.4636895432597061</v>
      </c>
      <c r="F290" s="54">
        <v>-1.943689543259719</v>
      </c>
    </row>
    <row r="291" spans="1:6" x14ac:dyDescent="0.25">
      <c r="A291" s="130"/>
      <c r="B291" s="53">
        <v>43895</v>
      </c>
      <c r="C291" s="54">
        <v>2.5103</v>
      </c>
      <c r="D291" s="56">
        <v>5.49</v>
      </c>
      <c r="E291" s="54">
        <v>-2.8130029479722651</v>
      </c>
      <c r="F291" s="54">
        <v>-2.7830029479722462</v>
      </c>
    </row>
    <row r="292" spans="1:6" x14ac:dyDescent="0.25">
      <c r="A292" s="130"/>
      <c r="B292" s="53">
        <v>43902</v>
      </c>
      <c r="C292" s="54">
        <v>2.4121999999999999</v>
      </c>
      <c r="D292" s="56">
        <v>5.09</v>
      </c>
      <c r="E292" s="54">
        <v>-5.961658311610174</v>
      </c>
      <c r="F292" s="54">
        <v>-5.0716583116102054</v>
      </c>
    </row>
    <row r="293" spans="1:6" x14ac:dyDescent="0.25">
      <c r="A293" s="130"/>
      <c r="B293" s="53">
        <v>43909</v>
      </c>
      <c r="C293" s="54">
        <v>2.4542000000000002</v>
      </c>
      <c r="D293" s="56">
        <v>5.56</v>
      </c>
      <c r="E293" s="54">
        <v>-4.5666316385093886</v>
      </c>
      <c r="F293" s="54">
        <v>-3.8466316385093791</v>
      </c>
    </row>
    <row r="294" spans="1:6" x14ac:dyDescent="0.25">
      <c r="A294" s="130"/>
      <c r="B294" s="53">
        <v>43916</v>
      </c>
      <c r="C294" s="54">
        <v>2.2364000000000002</v>
      </c>
      <c r="D294" s="56">
        <v>5.63</v>
      </c>
      <c r="E294" s="54">
        <v>-12.109420990613939</v>
      </c>
      <c r="F294" s="54">
        <v>-6.1094209906139341</v>
      </c>
    </row>
    <row r="295" spans="1:6" x14ac:dyDescent="0.25">
      <c r="A295" s="129" t="s">
        <v>1063</v>
      </c>
      <c r="B295" s="53">
        <v>43923</v>
      </c>
      <c r="C295" s="54">
        <v>2.17</v>
      </c>
      <c r="D295" s="56">
        <v>4.2300000000000004</v>
      </c>
      <c r="E295" s="54">
        <v>-3.200678154530312</v>
      </c>
      <c r="F295" s="54">
        <v>-0.22067815453032935</v>
      </c>
    </row>
    <row r="296" spans="1:6" x14ac:dyDescent="0.25">
      <c r="A296" s="129"/>
      <c r="B296" s="53">
        <v>43930</v>
      </c>
      <c r="C296" s="54">
        <v>1.7485999999999999</v>
      </c>
      <c r="D296" s="56">
        <v>4.57</v>
      </c>
      <c r="E296" s="54">
        <v>-13.01096779796438</v>
      </c>
      <c r="F296" s="54">
        <v>-9.3609677979643813</v>
      </c>
    </row>
    <row r="297" spans="1:6" x14ac:dyDescent="0.25">
      <c r="A297" s="129"/>
      <c r="B297" s="53">
        <v>43937</v>
      </c>
      <c r="C297" s="54">
        <v>1.7810999999999999</v>
      </c>
      <c r="D297" s="56">
        <v>4.43</v>
      </c>
      <c r="E297" s="54">
        <v>-6.1226015805301293</v>
      </c>
      <c r="F297" s="54">
        <v>-3.0926015805301299</v>
      </c>
    </row>
    <row r="298" spans="1:6" x14ac:dyDescent="0.25">
      <c r="A298" s="129"/>
      <c r="B298" s="53">
        <v>43944</v>
      </c>
      <c r="C298" s="54">
        <v>1.6469</v>
      </c>
      <c r="D298" s="56">
        <v>5.62</v>
      </c>
      <c r="E298" s="54">
        <v>-11.036862648568825</v>
      </c>
      <c r="F298" s="54">
        <v>-7.4968626485688139</v>
      </c>
    </row>
    <row r="299" spans="1:6" x14ac:dyDescent="0.25">
      <c r="A299" s="129"/>
      <c r="B299" s="53">
        <v>43958</v>
      </c>
      <c r="C299" s="54">
        <v>1.7962</v>
      </c>
      <c r="D299" s="56">
        <v>2.87</v>
      </c>
      <c r="E299" s="54">
        <v>2.6140849090260376</v>
      </c>
      <c r="F299" s="54">
        <v>0.47408490902602907</v>
      </c>
    </row>
    <row r="300" spans="1:6" x14ac:dyDescent="0.25">
      <c r="A300" s="129"/>
      <c r="B300" s="53">
        <v>43965</v>
      </c>
      <c r="C300" s="54">
        <v>1.9692000000000001</v>
      </c>
      <c r="D300" s="56">
        <v>4.1500000000000004</v>
      </c>
      <c r="E300" s="54">
        <v>-0.22199158182536483</v>
      </c>
      <c r="F300" s="54">
        <v>-1.2019915818253457</v>
      </c>
    </row>
    <row r="301" spans="1:6" x14ac:dyDescent="0.25">
      <c r="A301" s="129"/>
      <c r="B301" s="53">
        <v>43972</v>
      </c>
      <c r="C301" s="54">
        <v>2.0586000000000002</v>
      </c>
      <c r="D301" s="56">
        <v>2.4700000000000002</v>
      </c>
      <c r="E301" s="54">
        <v>1.2499166273969742</v>
      </c>
      <c r="F301" s="54">
        <v>2.0099166273969793</v>
      </c>
    </row>
    <row r="302" spans="1:6" x14ac:dyDescent="0.25">
      <c r="A302" s="129"/>
      <c r="B302" s="53">
        <v>43979</v>
      </c>
      <c r="C302" s="54">
        <v>2.3033999999999999</v>
      </c>
      <c r="D302" s="56">
        <v>3.86</v>
      </c>
      <c r="E302" s="54">
        <v>0.27729335138499955</v>
      </c>
      <c r="F302" s="54">
        <v>1.2672933513850015</v>
      </c>
    </row>
    <row r="303" spans="1:6" x14ac:dyDescent="0.25">
      <c r="A303" s="129"/>
      <c r="B303" s="53">
        <v>43986</v>
      </c>
      <c r="C303" s="54">
        <v>2.6208999999999998</v>
      </c>
      <c r="D303" s="56">
        <v>3.52</v>
      </c>
      <c r="E303" s="54">
        <v>3.0887987277165241</v>
      </c>
      <c r="F303" s="54">
        <v>4.8798727716548029E-2</v>
      </c>
    </row>
    <row r="304" spans="1:6" x14ac:dyDescent="0.25">
      <c r="A304" s="129"/>
      <c r="B304" s="53">
        <v>43993</v>
      </c>
      <c r="C304" s="54">
        <v>2.6766000000000001</v>
      </c>
      <c r="D304" s="56">
        <v>1.97</v>
      </c>
      <c r="E304" s="54">
        <v>-0.35937406855439669</v>
      </c>
      <c r="F304" s="54">
        <v>1.6406259314456051</v>
      </c>
    </row>
    <row r="305" spans="1:6" x14ac:dyDescent="0.25">
      <c r="A305" s="129"/>
      <c r="B305" s="53">
        <v>44000</v>
      </c>
      <c r="C305" s="54">
        <v>2.7639</v>
      </c>
      <c r="D305" s="56">
        <v>1.86</v>
      </c>
      <c r="E305" s="54">
        <v>4.4454850101435461</v>
      </c>
      <c r="F305" s="54">
        <v>4.3954850101435294</v>
      </c>
    </row>
    <row r="306" spans="1:6" s="1" customFormat="1" x14ac:dyDescent="0.25">
      <c r="A306" s="129"/>
      <c r="B306" s="53">
        <v>44005</v>
      </c>
      <c r="C306" s="54">
        <v>2.9619</v>
      </c>
      <c r="D306" s="56">
        <v>4.99</v>
      </c>
      <c r="E306" s="54">
        <v>12.211376236875893</v>
      </c>
      <c r="F306" s="54">
        <v>3.2113762368759069</v>
      </c>
    </row>
    <row r="307" spans="1:6" s="1" customFormat="1" x14ac:dyDescent="0.25">
      <c r="A307" s="129"/>
      <c r="B307" s="53">
        <v>44014</v>
      </c>
      <c r="C307" s="54">
        <v>2.746</v>
      </c>
      <c r="D307" s="56">
        <v>5.96</v>
      </c>
      <c r="E307" s="54">
        <v>0.64785126485826794</v>
      </c>
      <c r="F307" s="54">
        <v>0.64785126485826794</v>
      </c>
    </row>
    <row r="308" spans="1:6" s="1" customFormat="1" x14ac:dyDescent="0.25">
      <c r="A308" s="77"/>
      <c r="B308" s="61"/>
      <c r="C308" s="62"/>
      <c r="D308" s="63"/>
      <c r="E308" s="62"/>
      <c r="F308" s="62"/>
    </row>
    <row r="310" spans="1:6" x14ac:dyDescent="0.25">
      <c r="B310" s="60" t="s">
        <v>1035</v>
      </c>
      <c r="C310" s="57" t="s">
        <v>1029</v>
      </c>
      <c r="D310" s="58" t="s">
        <v>1030</v>
      </c>
      <c r="E310" s="57" t="s">
        <v>1034</v>
      </c>
      <c r="F310" s="57" t="s">
        <v>1031</v>
      </c>
    </row>
    <row r="311" spans="1:6" x14ac:dyDescent="0.25">
      <c r="A311" s="129" t="s">
        <v>1064</v>
      </c>
      <c r="B311" s="53">
        <v>43833</v>
      </c>
      <c r="C311" s="54">
        <v>3.2486999999999999</v>
      </c>
      <c r="D311" s="56">
        <v>3.46</v>
      </c>
      <c r="E311" s="54">
        <v>1.1546257375132374</v>
      </c>
      <c r="F311" s="54">
        <v>-2.5953742624867715</v>
      </c>
    </row>
    <row r="312" spans="1:6" x14ac:dyDescent="0.25">
      <c r="A312" s="130"/>
      <c r="B312" s="53">
        <v>43839</v>
      </c>
      <c r="C312" s="54">
        <v>3.2231000000000001</v>
      </c>
      <c r="D312" s="56">
        <v>4.24</v>
      </c>
      <c r="E312" s="54">
        <v>-1.6412870908743216</v>
      </c>
      <c r="F312" s="54">
        <v>-1.6412870908743216</v>
      </c>
    </row>
    <row r="313" spans="1:6" x14ac:dyDescent="0.25">
      <c r="A313" s="130"/>
      <c r="B313" s="53">
        <v>43846</v>
      </c>
      <c r="C313" s="54">
        <v>3.2006999999999999</v>
      </c>
      <c r="D313" s="56">
        <v>4.38</v>
      </c>
      <c r="E313" s="54">
        <v>-1.8637640249087983</v>
      </c>
      <c r="F313" s="54">
        <v>-1.8637640249087983</v>
      </c>
    </row>
    <row r="314" spans="1:6" x14ac:dyDescent="0.25">
      <c r="A314" s="130"/>
      <c r="B314" s="53">
        <v>43867</v>
      </c>
      <c r="C314" s="54">
        <v>2.9659</v>
      </c>
      <c r="D314" s="56">
        <v>6.26</v>
      </c>
      <c r="E314" s="54">
        <v>-3.7982869367116923</v>
      </c>
      <c r="F314" s="54">
        <v>-1.7982869367116905</v>
      </c>
    </row>
    <row r="315" spans="1:6" x14ac:dyDescent="0.25">
      <c r="A315" s="130"/>
      <c r="B315" s="53">
        <v>43874</v>
      </c>
      <c r="C315" s="54">
        <v>2.9089</v>
      </c>
      <c r="D315" s="56">
        <v>3.71</v>
      </c>
      <c r="E315" s="54">
        <v>-0.86696122145655252</v>
      </c>
      <c r="F315" s="54">
        <v>-9.6961221456526303E-2</v>
      </c>
    </row>
    <row r="316" spans="1:6" x14ac:dyDescent="0.25">
      <c r="A316" s="130"/>
      <c r="B316" s="53">
        <v>43881</v>
      </c>
      <c r="C316" s="54">
        <v>2.9561000000000002</v>
      </c>
      <c r="D316" s="56">
        <v>4.29</v>
      </c>
      <c r="E316" s="54">
        <v>1.1229927165996578</v>
      </c>
      <c r="F316" s="54">
        <v>-0.60700728340035148</v>
      </c>
    </row>
    <row r="317" spans="1:6" x14ac:dyDescent="0.25">
      <c r="A317" s="129" t="s">
        <v>1065</v>
      </c>
      <c r="B317" s="53">
        <v>43888</v>
      </c>
      <c r="C317" s="54">
        <v>2.93</v>
      </c>
      <c r="D317" s="56">
        <v>3.33</v>
      </c>
      <c r="E317" s="54">
        <v>2.3324291348018722</v>
      </c>
      <c r="F317" s="54">
        <v>-3.1675708651981438</v>
      </c>
    </row>
    <row r="318" spans="1:6" x14ac:dyDescent="0.25">
      <c r="A318" s="129"/>
      <c r="B318" s="53">
        <v>43895</v>
      </c>
      <c r="C318" s="54">
        <v>2.8570000000000002</v>
      </c>
      <c r="D318" s="56">
        <v>3.69</v>
      </c>
      <c r="E318" s="54">
        <v>0.53626049961823519</v>
      </c>
      <c r="F318" s="54">
        <v>3.6260499618245845E-2</v>
      </c>
    </row>
    <row r="319" spans="1:6" x14ac:dyDescent="0.25">
      <c r="A319" s="129"/>
      <c r="B319" s="53">
        <v>43902</v>
      </c>
      <c r="C319" s="54">
        <v>2.7707000000000002</v>
      </c>
      <c r="D319" s="56">
        <v>3.84</v>
      </c>
      <c r="E319" s="54">
        <v>-3.0931184302732895</v>
      </c>
      <c r="F319" s="54">
        <v>-2.0831184302732897</v>
      </c>
    </row>
    <row r="320" spans="1:6" x14ac:dyDescent="0.25">
      <c r="A320" s="129"/>
      <c r="B320" s="53">
        <v>43909</v>
      </c>
      <c r="C320" s="54">
        <v>2.8589000000000002</v>
      </c>
      <c r="D320" s="56">
        <v>3.56</v>
      </c>
      <c r="E320" s="54">
        <v>-0.24983983103052942</v>
      </c>
      <c r="F320" s="54">
        <v>-0.24983983103052942</v>
      </c>
    </row>
    <row r="321" spans="1:6" x14ac:dyDescent="0.25">
      <c r="A321" s="129"/>
      <c r="B321" s="53">
        <v>43916</v>
      </c>
      <c r="C321" s="54">
        <v>2.6846000000000001</v>
      </c>
      <c r="D321" s="56">
        <v>4.68</v>
      </c>
      <c r="E321" s="54">
        <v>-7.1737860481523974</v>
      </c>
      <c r="F321" s="54">
        <v>-0.67378604815240273</v>
      </c>
    </row>
    <row r="322" spans="1:6" x14ac:dyDescent="0.25">
      <c r="A322" s="129"/>
      <c r="B322" s="53">
        <v>43923</v>
      </c>
      <c r="C322" s="54">
        <v>2.5556000000000001</v>
      </c>
      <c r="D322" s="56">
        <v>4.57</v>
      </c>
      <c r="E322" s="54">
        <v>-3.5847843588268979</v>
      </c>
      <c r="F322" s="54">
        <v>-3.0647843588269108</v>
      </c>
    </row>
    <row r="323" spans="1:6" x14ac:dyDescent="0.25">
      <c r="A323" s="129"/>
      <c r="B323" s="53">
        <v>43930</v>
      </c>
      <c r="C323" s="54">
        <v>2.2086000000000001</v>
      </c>
      <c r="D323" s="56">
        <v>4.8499999999999996</v>
      </c>
      <c r="E323" s="54">
        <v>-6.7838301732339179</v>
      </c>
      <c r="F323" s="54">
        <v>-8.2638301732338881</v>
      </c>
    </row>
    <row r="324" spans="1:6" x14ac:dyDescent="0.25">
      <c r="A324" s="129"/>
      <c r="B324" s="53">
        <v>43937</v>
      </c>
      <c r="C324" s="54">
        <v>2.2179000000000002</v>
      </c>
      <c r="D324" s="56">
        <v>4.88</v>
      </c>
      <c r="E324" s="54">
        <v>-6.4816887733563977</v>
      </c>
      <c r="F324" s="54">
        <v>-3.8216887733564242</v>
      </c>
    </row>
    <row r="325" spans="1:6" x14ac:dyDescent="0.25">
      <c r="A325" s="129"/>
      <c r="B325" s="53">
        <v>43944</v>
      </c>
      <c r="C325" s="54">
        <v>2.1842999999999999</v>
      </c>
      <c r="D325" s="56">
        <v>3.96</v>
      </c>
      <c r="E325" s="54">
        <v>-6.1717723776613553</v>
      </c>
      <c r="F325" s="54">
        <v>-2.6717723776613855</v>
      </c>
    </row>
    <row r="326" spans="1:6" x14ac:dyDescent="0.25">
      <c r="A326" s="129"/>
      <c r="B326" s="53">
        <v>43958</v>
      </c>
      <c r="C326" s="54">
        <v>2.2572000000000001</v>
      </c>
      <c r="D326" s="56">
        <v>4.46</v>
      </c>
      <c r="E326" s="54">
        <v>-0.89444414438739628</v>
      </c>
      <c r="F326" s="54">
        <v>-2.3544441443874131</v>
      </c>
    </row>
    <row r="327" spans="1:6" x14ac:dyDescent="0.25">
      <c r="A327" s="129"/>
      <c r="B327" s="53">
        <v>43965</v>
      </c>
      <c r="C327" s="54">
        <v>2.4537</v>
      </c>
      <c r="D327" s="56">
        <v>4.45</v>
      </c>
      <c r="E327" s="54">
        <v>-1.6875586790702002</v>
      </c>
      <c r="F327" s="54">
        <v>-1.6875586790702002</v>
      </c>
    </row>
    <row r="328" spans="1:6" x14ac:dyDescent="0.25">
      <c r="A328" s="129"/>
      <c r="B328" s="53">
        <v>43972</v>
      </c>
      <c r="C328" s="54">
        <v>2.4864000000000002</v>
      </c>
      <c r="D328" s="56">
        <v>3.34</v>
      </c>
      <c r="E328" s="54">
        <v>-2.9216894229018298</v>
      </c>
      <c r="F328" s="54">
        <v>-1.9016894229018533</v>
      </c>
    </row>
    <row r="329" spans="1:6" x14ac:dyDescent="0.25">
      <c r="A329" s="129"/>
      <c r="B329" s="53">
        <v>43979</v>
      </c>
      <c r="C329" s="54">
        <v>2.6968000000000001</v>
      </c>
      <c r="D329" s="56">
        <v>3.56</v>
      </c>
      <c r="E329" s="54">
        <v>-2.3536051010829784</v>
      </c>
      <c r="F329" s="54">
        <v>0.65639489891702318</v>
      </c>
    </row>
    <row r="330" spans="1:6" x14ac:dyDescent="0.25">
      <c r="A330" s="129"/>
      <c r="B330" s="53">
        <v>43986</v>
      </c>
      <c r="C330" s="54">
        <v>2.9089999999999998</v>
      </c>
      <c r="D330" s="56">
        <v>2.6</v>
      </c>
      <c r="E330" s="54">
        <v>1.8978092932087964</v>
      </c>
      <c r="F330" s="54">
        <v>0.89780929320877334</v>
      </c>
    </row>
    <row r="331" spans="1:6" x14ac:dyDescent="0.25">
      <c r="A331" s="129"/>
      <c r="B331" s="53">
        <v>43993</v>
      </c>
      <c r="C331" s="54">
        <v>2.9714999999999998</v>
      </c>
      <c r="D331" s="56">
        <v>2.31</v>
      </c>
      <c r="E331" s="54">
        <v>2.1614202321109666</v>
      </c>
      <c r="F331" s="54">
        <v>1.4202321109824112E-3</v>
      </c>
    </row>
    <row r="332" spans="1:6" x14ac:dyDescent="0.25">
      <c r="A332" s="129"/>
      <c r="B332" s="53">
        <v>44000</v>
      </c>
      <c r="C332" s="54">
        <v>3.0958999999999999</v>
      </c>
      <c r="D332" s="56">
        <v>1.83</v>
      </c>
      <c r="E332" s="54">
        <v>3.6303736683838572</v>
      </c>
      <c r="F332" s="54">
        <v>9.1203736683838521</v>
      </c>
    </row>
    <row r="333" spans="1:6" s="1" customFormat="1" x14ac:dyDescent="0.25">
      <c r="A333" s="129"/>
      <c r="B333" s="53">
        <v>44005</v>
      </c>
      <c r="C333" s="54">
        <v>3.2368999999999999</v>
      </c>
      <c r="D333" s="56">
        <v>9.01</v>
      </c>
      <c r="E333" s="54">
        <v>7.7404378230464754</v>
      </c>
      <c r="F333" s="54">
        <v>0.73043782304651472</v>
      </c>
    </row>
    <row r="334" spans="1:6" s="1" customFormat="1" x14ac:dyDescent="0.25">
      <c r="A334" s="129"/>
      <c r="B334" s="53">
        <v>44014</v>
      </c>
      <c r="C334" s="54">
        <v>3.0577999999999999</v>
      </c>
      <c r="D334" s="56">
        <v>7.57</v>
      </c>
      <c r="E334" s="54">
        <v>0.8361628699720125</v>
      </c>
      <c r="F334" s="54">
        <v>0.8361628699720125</v>
      </c>
    </row>
    <row r="336" spans="1:6" x14ac:dyDescent="0.25">
      <c r="B336" s="41" t="s">
        <v>1075</v>
      </c>
    </row>
    <row r="338" spans="1:6" x14ac:dyDescent="0.25">
      <c r="B338" s="60" t="s">
        <v>1035</v>
      </c>
      <c r="C338" s="57" t="s">
        <v>1029</v>
      </c>
      <c r="D338" s="58" t="s">
        <v>1030</v>
      </c>
      <c r="E338" s="57" t="s">
        <v>1034</v>
      </c>
      <c r="F338" s="57" t="s">
        <v>1031</v>
      </c>
    </row>
    <row r="339" spans="1:6" x14ac:dyDescent="0.25">
      <c r="A339" s="129" t="s">
        <v>1069</v>
      </c>
      <c r="B339" s="53">
        <v>43838</v>
      </c>
      <c r="C339" s="54">
        <v>2.37</v>
      </c>
      <c r="D339" s="56">
        <v>2.15</v>
      </c>
      <c r="E339" s="54">
        <v>-1.9777436212726762</v>
      </c>
      <c r="F339" s="54">
        <v>-1.7777436212726538</v>
      </c>
    </row>
    <row r="340" spans="1:6" x14ac:dyDescent="0.25">
      <c r="A340" s="130"/>
      <c r="B340" s="53">
        <v>43845</v>
      </c>
      <c r="C340" s="54">
        <v>2.3536000000000001</v>
      </c>
      <c r="D340" s="56">
        <v>2.58</v>
      </c>
      <c r="E340" s="54">
        <v>-0.20323501921279963</v>
      </c>
      <c r="F340" s="54">
        <v>-1.2932350192127906</v>
      </c>
    </row>
    <row r="341" spans="1:6" x14ac:dyDescent="0.25">
      <c r="A341" s="130"/>
      <c r="B341" s="53">
        <v>43866</v>
      </c>
      <c r="C341" s="54">
        <v>1.8833</v>
      </c>
      <c r="D341" s="56">
        <v>13.41</v>
      </c>
      <c r="E341" s="54">
        <v>-14.255082290980914</v>
      </c>
      <c r="F341" s="54">
        <v>-13.79508229098092</v>
      </c>
    </row>
    <row r="342" spans="1:6" x14ac:dyDescent="0.25">
      <c r="A342" s="130"/>
      <c r="B342" s="53">
        <v>43873</v>
      </c>
      <c r="C342" s="54">
        <v>1.7</v>
      </c>
      <c r="D342" s="56">
        <v>5.51</v>
      </c>
      <c r="E342" s="54">
        <v>-17.909506545820754</v>
      </c>
      <c r="F342" s="54">
        <v>-19.92950654582075</v>
      </c>
    </row>
    <row r="343" spans="1:6" x14ac:dyDescent="0.25">
      <c r="A343" s="130"/>
      <c r="B343" s="53">
        <v>43880</v>
      </c>
      <c r="C343" s="54">
        <v>1.8506</v>
      </c>
      <c r="D343" s="56">
        <v>16.04</v>
      </c>
      <c r="E343" s="54">
        <v>-4.6589856065798463</v>
      </c>
      <c r="F343" s="54">
        <v>-4.6589856065798463</v>
      </c>
    </row>
    <row r="344" spans="1:6" x14ac:dyDescent="0.25">
      <c r="A344" s="130"/>
      <c r="B344" s="53">
        <v>43887</v>
      </c>
      <c r="C344" s="54">
        <v>1.9565999999999999</v>
      </c>
      <c r="D344" s="56">
        <v>5.83</v>
      </c>
      <c r="E344" s="54">
        <v>-6.412295196914819</v>
      </c>
      <c r="F344" s="54">
        <v>-8.8222951969147978</v>
      </c>
    </row>
    <row r="345" spans="1:6" x14ac:dyDescent="0.25">
      <c r="A345" s="130"/>
      <c r="B345" s="53">
        <v>43894</v>
      </c>
      <c r="C345" s="54">
        <v>1.9483999999999999</v>
      </c>
      <c r="D345" s="56">
        <v>13.22</v>
      </c>
      <c r="E345" s="54">
        <v>-10.299880554228391</v>
      </c>
      <c r="F345" s="54">
        <v>-8.9098805542283888</v>
      </c>
    </row>
    <row r="346" spans="1:6" x14ac:dyDescent="0.25">
      <c r="A346" s="130"/>
      <c r="B346" s="53">
        <v>43901</v>
      </c>
      <c r="C346" s="54">
        <v>1.8522000000000001</v>
      </c>
      <c r="D346" s="56">
        <v>15.36</v>
      </c>
      <c r="E346" s="54">
        <v>-9.6823306067635109</v>
      </c>
      <c r="F346" s="54">
        <v>-12.792330606763503</v>
      </c>
    </row>
    <row r="347" spans="1:6" x14ac:dyDescent="0.25">
      <c r="A347" s="130"/>
      <c r="B347" s="53">
        <v>43908</v>
      </c>
      <c r="C347" s="54">
        <v>1.8013999999999999</v>
      </c>
      <c r="D347" s="56">
        <v>8.1300000000000008</v>
      </c>
      <c r="E347" s="54">
        <v>-16.122642027718847</v>
      </c>
      <c r="F347" s="54">
        <v>-13.122642027718822</v>
      </c>
    </row>
    <row r="348" spans="1:6" x14ac:dyDescent="0.25">
      <c r="A348" s="130"/>
      <c r="B348" s="53">
        <v>43915</v>
      </c>
      <c r="C348" s="54">
        <v>1.5858000000000001</v>
      </c>
      <c r="D348" s="56">
        <v>7.14</v>
      </c>
      <c r="E348" s="54">
        <v>-20.781616032678073</v>
      </c>
      <c r="F348" s="54">
        <v>-17.931616032678054</v>
      </c>
    </row>
    <row r="349" spans="1:6" x14ac:dyDescent="0.25">
      <c r="A349" s="130"/>
      <c r="B349" s="53">
        <v>43922</v>
      </c>
      <c r="C349" s="54">
        <v>1.4072</v>
      </c>
      <c r="D349" s="56">
        <v>12.6</v>
      </c>
      <c r="E349" s="54">
        <v>-28.382978445460473</v>
      </c>
      <c r="F349" s="54">
        <v>-23.522978445460474</v>
      </c>
    </row>
    <row r="350" spans="1:6" x14ac:dyDescent="0.25">
      <c r="A350" s="130"/>
      <c r="B350" s="53">
        <v>43929</v>
      </c>
      <c r="C350" s="54">
        <v>0.9849</v>
      </c>
      <c r="D350" s="56">
        <v>7.14</v>
      </c>
      <c r="E350" s="54">
        <v>-24.813199146894171</v>
      </c>
      <c r="F350" s="54">
        <v>-5.5131991468941655</v>
      </c>
    </row>
    <row r="351" spans="1:6" x14ac:dyDescent="0.25">
      <c r="A351" s="129" t="s">
        <v>1070</v>
      </c>
      <c r="B351" s="53">
        <v>43936</v>
      </c>
      <c r="C351" s="54">
        <v>1.08</v>
      </c>
      <c r="D351" s="56">
        <v>4.45</v>
      </c>
      <c r="E351" s="54">
        <v>-12.288843895525403</v>
      </c>
      <c r="F351" s="54">
        <v>-12.888843895525405</v>
      </c>
    </row>
    <row r="352" spans="1:6" x14ac:dyDescent="0.25">
      <c r="A352" s="130"/>
      <c r="B352" s="53">
        <v>43943</v>
      </c>
      <c r="C352" s="54">
        <v>0.97760000000000002</v>
      </c>
      <c r="D352" s="56">
        <v>3.46</v>
      </c>
      <c r="E352" s="54">
        <v>-14.977336889618375</v>
      </c>
      <c r="F352" s="54">
        <v>-13.007336889618371</v>
      </c>
    </row>
    <row r="353" spans="1:6" x14ac:dyDescent="0.25">
      <c r="A353" s="130"/>
      <c r="B353" s="53">
        <v>43950</v>
      </c>
      <c r="C353" s="54">
        <v>0.97960000000000003</v>
      </c>
      <c r="D353" s="56">
        <v>2.88</v>
      </c>
      <c r="E353" s="54">
        <v>-14.622818876216371</v>
      </c>
      <c r="F353" s="54">
        <v>-15.622818876216371</v>
      </c>
    </row>
    <row r="354" spans="1:6" x14ac:dyDescent="0.25">
      <c r="A354" s="130"/>
      <c r="B354" s="53">
        <v>43957</v>
      </c>
      <c r="C354" s="54">
        <v>1.0923</v>
      </c>
      <c r="D354" s="56">
        <v>3.2</v>
      </c>
      <c r="E354" s="54">
        <v>-4.5528266438940923</v>
      </c>
      <c r="F354" s="54">
        <v>-6.1628266438940926</v>
      </c>
    </row>
    <row r="355" spans="1:6" x14ac:dyDescent="0.25">
      <c r="A355" s="130"/>
      <c r="B355" s="53">
        <v>43964</v>
      </c>
      <c r="C355" s="54">
        <v>1.2990999999999999</v>
      </c>
      <c r="D355" s="56">
        <v>3</v>
      </c>
      <c r="E355" s="54">
        <v>3.7267539267015648</v>
      </c>
      <c r="F355" s="54">
        <v>-2.2732460732984183</v>
      </c>
    </row>
    <row r="356" spans="1:6" x14ac:dyDescent="0.25">
      <c r="A356" s="130"/>
      <c r="B356" s="53">
        <v>43971</v>
      </c>
      <c r="C356" s="54">
        <v>1.3804000000000001</v>
      </c>
      <c r="D356" s="56">
        <v>2.13</v>
      </c>
      <c r="E356" s="54">
        <v>6.8972587474935843E-2</v>
      </c>
      <c r="F356" s="54">
        <v>6.8972587474935843E-2</v>
      </c>
    </row>
    <row r="357" spans="1:6" x14ac:dyDescent="0.25">
      <c r="A357" s="130"/>
      <c r="B357" s="53">
        <v>43978</v>
      </c>
      <c r="C357" s="54">
        <v>1.6113</v>
      </c>
      <c r="D357" s="56">
        <v>5.6</v>
      </c>
      <c r="E357" s="54">
        <v>10.552257696693257</v>
      </c>
      <c r="F357" s="54">
        <v>-1.6077423033067362</v>
      </c>
    </row>
    <row r="358" spans="1:6" x14ac:dyDescent="0.25">
      <c r="A358" s="130"/>
      <c r="B358" s="53">
        <v>43985</v>
      </c>
      <c r="C358" s="54">
        <v>1.8766</v>
      </c>
      <c r="D358" s="56">
        <v>5.96</v>
      </c>
      <c r="E358" s="54">
        <v>8.4240186915887971</v>
      </c>
      <c r="F358" s="54">
        <v>-6.8259813084111887</v>
      </c>
    </row>
    <row r="359" spans="1:6" x14ac:dyDescent="0.25">
      <c r="A359" s="130"/>
      <c r="B359" s="53">
        <v>43992</v>
      </c>
      <c r="C359" s="54">
        <v>2.1076999999999999</v>
      </c>
      <c r="D359" s="56">
        <v>3.89</v>
      </c>
      <c r="E359" s="54">
        <v>-2.4670246352547665</v>
      </c>
      <c r="F359" s="54">
        <v>-1.4670246352547434</v>
      </c>
    </row>
    <row r="360" spans="1:6" s="1" customFormat="1" x14ac:dyDescent="0.25">
      <c r="A360" s="77" t="s">
        <v>1159</v>
      </c>
      <c r="B360" s="53">
        <v>44001</v>
      </c>
      <c r="C360" s="54">
        <v>3.3580999999999999</v>
      </c>
      <c r="D360" s="56">
        <v>2.96</v>
      </c>
      <c r="E360" s="54">
        <v>1.0296800245872095</v>
      </c>
      <c r="F360" s="54">
        <v>1.0296800245872095</v>
      </c>
    </row>
    <row r="361" spans="1:6" s="1" customFormat="1" x14ac:dyDescent="0.25">
      <c r="A361" s="78"/>
      <c r="B361" s="61"/>
      <c r="C361" s="62"/>
      <c r="D361" s="63"/>
      <c r="E361" s="62"/>
      <c r="F361" s="62"/>
    </row>
    <row r="362" spans="1:6" s="1" customFormat="1" x14ac:dyDescent="0.25">
      <c r="A362" s="59"/>
      <c r="B362" s="61"/>
      <c r="C362" s="62"/>
      <c r="D362" s="63"/>
      <c r="E362" s="62"/>
      <c r="F362" s="62"/>
    </row>
    <row r="363" spans="1:6" s="1" customFormat="1" x14ac:dyDescent="0.25">
      <c r="A363" s="59"/>
      <c r="B363" s="61"/>
      <c r="C363" s="62"/>
      <c r="D363" s="63"/>
      <c r="E363" s="62"/>
      <c r="F363" s="62"/>
    </row>
    <row r="364" spans="1:6" x14ac:dyDescent="0.25">
      <c r="B364" s="41" t="s">
        <v>1079</v>
      </c>
    </row>
    <row r="365" spans="1:6" x14ac:dyDescent="0.25">
      <c r="B365" s="60" t="s">
        <v>1035</v>
      </c>
      <c r="C365" s="57" t="s">
        <v>1029</v>
      </c>
      <c r="D365" s="58" t="s">
        <v>1030</v>
      </c>
      <c r="E365" s="57" t="s">
        <v>1034</v>
      </c>
      <c r="F365" s="57" t="s">
        <v>1031</v>
      </c>
    </row>
    <row r="366" spans="1:6" x14ac:dyDescent="0.25">
      <c r="A366" s="129" t="s">
        <v>1080</v>
      </c>
      <c r="B366" s="53">
        <v>43833</v>
      </c>
      <c r="C366" s="54">
        <v>3.6591</v>
      </c>
      <c r="D366" s="56">
        <v>4.37</v>
      </c>
      <c r="E366" s="54">
        <v>-2.7184897432181554</v>
      </c>
      <c r="F366" s="54">
        <v>-3.2184897432181447</v>
      </c>
    </row>
    <row r="367" spans="1:6" x14ac:dyDescent="0.25">
      <c r="A367" s="130"/>
      <c r="B367" s="53">
        <v>43839</v>
      </c>
      <c r="C367" s="54">
        <v>3.6377000000000002</v>
      </c>
      <c r="D367" s="56">
        <v>3.96</v>
      </c>
      <c r="E367" s="54">
        <v>-2.8546717428310942</v>
      </c>
      <c r="F367" s="54">
        <v>-3.1046717428310888</v>
      </c>
    </row>
    <row r="368" spans="1:6" x14ac:dyDescent="0.25">
      <c r="A368" s="130"/>
      <c r="B368" s="53">
        <v>43846</v>
      </c>
      <c r="C368" s="54">
        <v>3.6225999999999998</v>
      </c>
      <c r="D368" s="56">
        <v>3.73</v>
      </c>
      <c r="E368" s="54">
        <v>-0.61021232994433738</v>
      </c>
      <c r="F368" s="54">
        <v>-0.86021232994433205</v>
      </c>
    </row>
    <row r="369" spans="1:6" x14ac:dyDescent="0.25">
      <c r="A369" s="130"/>
      <c r="B369" s="53">
        <v>43851</v>
      </c>
      <c r="C369" s="54">
        <v>3.5480999999999998</v>
      </c>
      <c r="D369" s="56">
        <v>3.24</v>
      </c>
      <c r="E369" s="54">
        <v>-3.5591106055395283</v>
      </c>
      <c r="F369" s="54">
        <v>-1.3091106055395318</v>
      </c>
    </row>
    <row r="370" spans="1:6" x14ac:dyDescent="0.25">
      <c r="A370" s="130"/>
      <c r="B370" s="53">
        <v>43867</v>
      </c>
      <c r="C370" s="54">
        <v>3.3500999999999999</v>
      </c>
      <c r="D370" s="56">
        <v>5.74</v>
      </c>
      <c r="E370" s="54">
        <v>-1.6039978791092313</v>
      </c>
      <c r="F370" s="54">
        <v>-1.6039978791092313</v>
      </c>
    </row>
    <row r="371" spans="1:6" x14ac:dyDescent="0.25">
      <c r="A371" s="130"/>
      <c r="B371" s="53">
        <v>43874</v>
      </c>
      <c r="C371" s="54">
        <v>3.3597999999999999</v>
      </c>
      <c r="D371" s="56">
        <v>3.68</v>
      </c>
      <c r="E371" s="54">
        <v>-0.12902195714836751</v>
      </c>
      <c r="F371" s="54">
        <v>0.37097804285162184</v>
      </c>
    </row>
    <row r="372" spans="1:6" x14ac:dyDescent="0.25">
      <c r="A372" s="130"/>
      <c r="B372" s="53">
        <v>43881</v>
      </c>
      <c r="C372" s="54">
        <v>3.3881999999999999</v>
      </c>
      <c r="D372" s="56">
        <v>4.07</v>
      </c>
      <c r="E372" s="54">
        <v>1.2183371529073117</v>
      </c>
      <c r="F372" s="54">
        <v>0.46833715290728328</v>
      </c>
    </row>
    <row r="373" spans="1:6" x14ac:dyDescent="0.25">
      <c r="A373" s="130"/>
      <c r="B373" s="53">
        <v>43888</v>
      </c>
      <c r="C373" s="54">
        <v>3.3167</v>
      </c>
      <c r="D373" s="56">
        <v>3.98</v>
      </c>
      <c r="E373" s="54">
        <v>-0.43939184593431158</v>
      </c>
      <c r="F373" s="54">
        <v>7.0608154065698869E-2</v>
      </c>
    </row>
    <row r="374" spans="1:6" x14ac:dyDescent="0.25">
      <c r="A374" s="130"/>
      <c r="B374" s="53">
        <v>43895</v>
      </c>
      <c r="C374" s="54">
        <v>3.2454999999999998</v>
      </c>
      <c r="D374" s="56">
        <v>3.31</v>
      </c>
      <c r="E374" s="54">
        <v>-4.5961214840950504E-2</v>
      </c>
      <c r="F374" s="54">
        <v>-0.79596121484093452</v>
      </c>
    </row>
    <row r="375" spans="1:6" x14ac:dyDescent="0.25">
      <c r="A375" s="130"/>
      <c r="B375" s="53">
        <v>43902</v>
      </c>
      <c r="C375" s="54">
        <v>3.1646999999999998</v>
      </c>
      <c r="D375" s="56">
        <v>3.34</v>
      </c>
      <c r="E375" s="54">
        <v>-0.62261735990372102</v>
      </c>
      <c r="F375" s="54">
        <v>-0.62261735990372102</v>
      </c>
    </row>
    <row r="376" spans="1:6" x14ac:dyDescent="0.25">
      <c r="A376" s="129" t="s">
        <v>1081</v>
      </c>
      <c r="B376" s="53">
        <v>43909</v>
      </c>
      <c r="C376" s="54">
        <v>3.23</v>
      </c>
      <c r="D376" s="56">
        <v>4.3899999999999997</v>
      </c>
      <c r="E376" s="54">
        <v>-3.365376405293885</v>
      </c>
      <c r="F376" s="54">
        <v>-3.365376405293885</v>
      </c>
    </row>
    <row r="377" spans="1:6" x14ac:dyDescent="0.25">
      <c r="A377" s="129"/>
      <c r="B377" s="53">
        <v>43916</v>
      </c>
      <c r="C377" s="54">
        <v>3.1720999999999999</v>
      </c>
      <c r="D377" s="56">
        <v>3.52</v>
      </c>
      <c r="E377" s="54">
        <v>-1.1741859582092395</v>
      </c>
      <c r="F377" s="54">
        <v>-0.65418595820925241</v>
      </c>
    </row>
    <row r="378" spans="1:6" x14ac:dyDescent="0.25">
      <c r="A378" s="129"/>
      <c r="B378" s="53">
        <v>43923</v>
      </c>
      <c r="C378" s="54">
        <v>3.133</v>
      </c>
      <c r="D378" s="56">
        <v>3.33</v>
      </c>
      <c r="E378" s="54">
        <v>0.68944421993486493</v>
      </c>
      <c r="F378" s="54">
        <v>-0.56055578006515283</v>
      </c>
    </row>
    <row r="379" spans="1:6" x14ac:dyDescent="0.25">
      <c r="A379" s="129"/>
      <c r="B379" s="53">
        <v>43930</v>
      </c>
      <c r="C379" s="54">
        <v>2.9983</v>
      </c>
      <c r="D379" s="56">
        <v>4.17</v>
      </c>
      <c r="E379" s="54">
        <v>-1.2805557800651624</v>
      </c>
      <c r="F379" s="54">
        <v>-2.7805557800651304</v>
      </c>
    </row>
    <row r="380" spans="1:6" x14ac:dyDescent="0.25">
      <c r="A380" s="129"/>
      <c r="B380" s="53">
        <v>43937</v>
      </c>
      <c r="C380" s="54">
        <v>2.9584999999999999</v>
      </c>
      <c r="D380" s="56">
        <v>4.8600000000000003</v>
      </c>
      <c r="E380" s="54">
        <v>-5.0173469193410369</v>
      </c>
      <c r="F380" s="54">
        <v>-1.7573469193410407</v>
      </c>
    </row>
    <row r="381" spans="1:6" x14ac:dyDescent="0.25">
      <c r="A381" s="129"/>
      <c r="B381" s="53">
        <v>43944</v>
      </c>
      <c r="C381" s="54">
        <v>2.9908000000000001</v>
      </c>
      <c r="D381" s="56">
        <v>3.81</v>
      </c>
      <c r="E381" s="54">
        <v>-1.2824899186332228</v>
      </c>
      <c r="F381" s="54">
        <v>-1.2724899186332017</v>
      </c>
    </row>
    <row r="382" spans="1:6" x14ac:dyDescent="0.25">
      <c r="A382" s="129"/>
      <c r="B382" s="53">
        <v>43958</v>
      </c>
      <c r="C382" s="54">
        <v>3.0360999999999998</v>
      </c>
      <c r="D382" s="56">
        <v>2.7</v>
      </c>
      <c r="E382" s="54">
        <v>1.0713832853025629</v>
      </c>
      <c r="F382" s="54">
        <v>-0.22861671469742717</v>
      </c>
    </row>
    <row r="383" spans="1:6" x14ac:dyDescent="0.25">
      <c r="A383" s="129"/>
      <c r="B383" s="53">
        <v>43965</v>
      </c>
      <c r="C383" s="54">
        <v>3.2035</v>
      </c>
      <c r="D383" s="56">
        <v>3.41</v>
      </c>
      <c r="E383" s="54">
        <v>0.52013888888886584</v>
      </c>
      <c r="F383" s="54">
        <v>-1.4798611111111359</v>
      </c>
    </row>
    <row r="384" spans="1:6" x14ac:dyDescent="0.25">
      <c r="A384" s="129"/>
      <c r="B384" s="53">
        <v>43972</v>
      </c>
      <c r="C384" s="54">
        <v>3.2012</v>
      </c>
      <c r="D384" s="56">
        <v>3.59</v>
      </c>
      <c r="E384" s="54">
        <v>-2.7042212525232756</v>
      </c>
      <c r="F384" s="54">
        <v>-0.70422125252327383</v>
      </c>
    </row>
    <row r="385" spans="1:6" x14ac:dyDescent="0.25">
      <c r="A385" s="129"/>
      <c r="B385" s="53">
        <v>43979</v>
      </c>
      <c r="C385" s="54">
        <v>3.2374000000000001</v>
      </c>
      <c r="D385" s="56">
        <v>3.78</v>
      </c>
      <c r="E385" s="54">
        <v>-2.0779966785060111</v>
      </c>
      <c r="F385" s="54">
        <v>-1.0779966785060324</v>
      </c>
    </row>
    <row r="386" spans="1:6" x14ac:dyDescent="0.25">
      <c r="A386" s="129"/>
      <c r="B386" s="53">
        <v>43986</v>
      </c>
      <c r="C386" s="54">
        <v>3.3714</v>
      </c>
      <c r="D386" s="56">
        <v>3.06</v>
      </c>
      <c r="E386" s="54">
        <v>1.3320477379285212</v>
      </c>
      <c r="F386" s="54">
        <v>-0.66795226207148062</v>
      </c>
    </row>
    <row r="387" spans="1:6" x14ac:dyDescent="0.25">
      <c r="A387" s="129"/>
      <c r="B387" s="53">
        <v>43993</v>
      </c>
      <c r="C387" s="54">
        <v>3.3561999999999999</v>
      </c>
      <c r="D387" s="56">
        <v>3.7</v>
      </c>
      <c r="E387" s="54">
        <v>-3.184958355182177</v>
      </c>
      <c r="F387" s="54">
        <v>-4.9583551821719141E-3</v>
      </c>
    </row>
    <row r="388" spans="1:6" s="1" customFormat="1" x14ac:dyDescent="0.25">
      <c r="A388" s="129"/>
      <c r="B388" s="53">
        <v>44000</v>
      </c>
      <c r="C388" s="54">
        <v>3.3935</v>
      </c>
      <c r="D388" s="56">
        <v>2.33</v>
      </c>
      <c r="E388" s="54">
        <v>-0.44768022316841183</v>
      </c>
      <c r="F388" s="54">
        <v>1.5523197768315899</v>
      </c>
    </row>
    <row r="389" spans="1:6" s="1" customFormat="1" x14ac:dyDescent="0.25">
      <c r="A389" s="129"/>
      <c r="B389" s="53">
        <v>44005</v>
      </c>
      <c r="C389" s="54">
        <v>3.4584000000000001</v>
      </c>
      <c r="D389" s="56">
        <v>6.42</v>
      </c>
      <c r="E389" s="54">
        <v>5.0472348252605936</v>
      </c>
      <c r="F389" s="54">
        <v>1.0472348252605901</v>
      </c>
    </row>
    <row r="390" spans="1:6" s="1" customFormat="1" x14ac:dyDescent="0.25">
      <c r="A390" s="129"/>
      <c r="B390" s="53">
        <v>44014</v>
      </c>
      <c r="C390" s="54">
        <v>3.3993000000000002</v>
      </c>
      <c r="D390" s="56">
        <v>5.38</v>
      </c>
      <c r="E390" s="54">
        <v>0.89391321460201567</v>
      </c>
      <c r="F390" s="54">
        <v>0.14391321460203166</v>
      </c>
    </row>
    <row r="391" spans="1:6" s="1" customFormat="1" x14ac:dyDescent="0.25">
      <c r="A391" s="98"/>
      <c r="B391" s="61"/>
      <c r="C391" s="62"/>
      <c r="D391" s="63"/>
      <c r="E391" s="62"/>
      <c r="F391" s="62"/>
    </row>
    <row r="392" spans="1:6" s="1" customFormat="1" x14ac:dyDescent="0.25">
      <c r="A392" s="98"/>
      <c r="B392" s="61"/>
      <c r="C392" s="62"/>
      <c r="D392" s="63"/>
      <c r="E392" s="62"/>
      <c r="F392" s="62"/>
    </row>
    <row r="393" spans="1:6" x14ac:dyDescent="0.25">
      <c r="B393" s="41" t="s">
        <v>1076</v>
      </c>
    </row>
    <row r="394" spans="1:6" x14ac:dyDescent="0.25">
      <c r="B394" s="60" t="s">
        <v>1035</v>
      </c>
      <c r="C394" s="57" t="s">
        <v>1029</v>
      </c>
      <c r="D394" s="58" t="s">
        <v>1030</v>
      </c>
      <c r="E394" s="57" t="s">
        <v>1034</v>
      </c>
      <c r="F394" s="57" t="s">
        <v>1031</v>
      </c>
    </row>
    <row r="395" spans="1:6" x14ac:dyDescent="0.25">
      <c r="A395" s="129" t="s">
        <v>1077</v>
      </c>
      <c r="B395" s="53">
        <v>43838</v>
      </c>
      <c r="C395" s="54">
        <v>2.37</v>
      </c>
      <c r="D395" s="56">
        <v>2.15</v>
      </c>
      <c r="E395" s="54">
        <v>-1.9777436212726762</v>
      </c>
      <c r="F395" s="54">
        <v>-1.7777436212726538</v>
      </c>
    </row>
    <row r="396" spans="1:6" x14ac:dyDescent="0.25">
      <c r="A396" s="130"/>
      <c r="B396" s="53">
        <v>43845</v>
      </c>
      <c r="C396" s="54">
        <v>2.3536000000000001</v>
      </c>
      <c r="D396" s="56">
        <v>2.58</v>
      </c>
      <c r="E396" s="54">
        <v>-0.20323501921279963</v>
      </c>
      <c r="F396" s="54">
        <v>-1.2932350192127906</v>
      </c>
    </row>
    <row r="397" spans="1:6" x14ac:dyDescent="0.25">
      <c r="A397" s="130"/>
      <c r="B397" s="53">
        <v>43866</v>
      </c>
      <c r="C397" s="54">
        <v>1.8833</v>
      </c>
      <c r="D397" s="56">
        <v>13.41</v>
      </c>
      <c r="E397" s="54">
        <v>-14.255082290980914</v>
      </c>
      <c r="F397" s="54">
        <v>-13.79508229098092</v>
      </c>
    </row>
    <row r="398" spans="1:6" x14ac:dyDescent="0.25">
      <c r="A398" s="130"/>
      <c r="B398" s="53">
        <v>43873</v>
      </c>
      <c r="C398" s="54">
        <v>1.7</v>
      </c>
      <c r="D398" s="56">
        <v>5.51</v>
      </c>
      <c r="E398" s="54">
        <v>-17.909506545820754</v>
      </c>
      <c r="F398" s="54">
        <v>-19.92950654582075</v>
      </c>
    </row>
    <row r="399" spans="1:6" x14ac:dyDescent="0.25">
      <c r="A399" s="130"/>
      <c r="B399" s="53">
        <v>43880</v>
      </c>
      <c r="C399" s="54">
        <v>1.8506</v>
      </c>
      <c r="D399" s="56">
        <v>16.04</v>
      </c>
      <c r="E399" s="54">
        <v>-4.6589856065798463</v>
      </c>
      <c r="F399" s="54">
        <v>-4.6589856065798463</v>
      </c>
    </row>
    <row r="400" spans="1:6" x14ac:dyDescent="0.25">
      <c r="A400" s="130"/>
      <c r="B400" s="53">
        <v>43887</v>
      </c>
      <c r="C400" s="54">
        <v>1.9565999999999999</v>
      </c>
      <c r="D400" s="56">
        <v>5.83</v>
      </c>
      <c r="E400" s="54">
        <v>-6.412295196914819</v>
      </c>
      <c r="F400" s="54">
        <v>-8.8222951969147978</v>
      </c>
    </row>
    <row r="401" spans="1:6" x14ac:dyDescent="0.25">
      <c r="A401" s="130"/>
      <c r="B401" s="53">
        <v>43894</v>
      </c>
      <c r="C401" s="54">
        <v>1.9483999999999999</v>
      </c>
      <c r="D401" s="56">
        <v>13.22</v>
      </c>
      <c r="E401" s="54">
        <v>-10.299880554228391</v>
      </c>
      <c r="F401" s="54">
        <v>-8.9098805542283888</v>
      </c>
    </row>
    <row r="402" spans="1:6" x14ac:dyDescent="0.25">
      <c r="A402" s="130"/>
      <c r="B402" s="53">
        <v>43901</v>
      </c>
      <c r="C402" s="54">
        <v>1.8522000000000001</v>
      </c>
      <c r="D402" s="56">
        <v>15.36</v>
      </c>
      <c r="E402" s="54">
        <v>-9.6823306067635109</v>
      </c>
      <c r="F402" s="54">
        <v>-12.792330606763503</v>
      </c>
    </row>
    <row r="403" spans="1:6" x14ac:dyDescent="0.25">
      <c r="A403" s="130"/>
      <c r="B403" s="53">
        <v>43908</v>
      </c>
      <c r="C403" s="54">
        <v>1.8013999999999999</v>
      </c>
      <c r="D403" s="56">
        <v>8.1300000000000008</v>
      </c>
      <c r="E403" s="54">
        <v>-16.122642027718847</v>
      </c>
      <c r="F403" s="54">
        <v>-13.122642027718822</v>
      </c>
    </row>
    <row r="404" spans="1:6" x14ac:dyDescent="0.25">
      <c r="A404" s="130"/>
      <c r="B404" s="53">
        <v>43915</v>
      </c>
      <c r="C404" s="54">
        <v>1.5858000000000001</v>
      </c>
      <c r="D404" s="56">
        <v>7.14</v>
      </c>
      <c r="E404" s="54">
        <v>-20.781616032678073</v>
      </c>
      <c r="F404" s="54">
        <v>-17.931616032678054</v>
      </c>
    </row>
    <row r="405" spans="1:6" x14ac:dyDescent="0.25">
      <c r="A405" s="130"/>
      <c r="B405" s="53">
        <v>43922</v>
      </c>
      <c r="C405" s="54">
        <v>1.4072</v>
      </c>
      <c r="D405" s="56">
        <v>12.6</v>
      </c>
      <c r="E405" s="54">
        <v>-28.382978445460473</v>
      </c>
      <c r="F405" s="54">
        <v>-23.522978445460474</v>
      </c>
    </row>
    <row r="406" spans="1:6" x14ac:dyDescent="0.25">
      <c r="A406" s="130"/>
      <c r="B406" s="53">
        <v>43929</v>
      </c>
      <c r="C406" s="54">
        <v>0.9849</v>
      </c>
      <c r="D406" s="56">
        <v>7.14</v>
      </c>
      <c r="E406" s="54">
        <v>-24.813199146894171</v>
      </c>
      <c r="F406" s="54">
        <v>-5.5131991468941655</v>
      </c>
    </row>
    <row r="407" spans="1:6" x14ac:dyDescent="0.25">
      <c r="A407" s="129" t="s">
        <v>1078</v>
      </c>
      <c r="B407" s="53">
        <v>43936</v>
      </c>
      <c r="C407" s="54">
        <v>1.08</v>
      </c>
      <c r="D407" s="56">
        <v>4.45</v>
      </c>
      <c r="E407" s="54">
        <v>-12.288843895525403</v>
      </c>
      <c r="F407" s="54">
        <v>-12.888843895525405</v>
      </c>
    </row>
    <row r="408" spans="1:6" x14ac:dyDescent="0.25">
      <c r="A408" s="129"/>
      <c r="B408" s="53">
        <v>43943</v>
      </c>
      <c r="C408" s="54">
        <v>0.97760000000000002</v>
      </c>
      <c r="D408" s="56">
        <v>3.46</v>
      </c>
      <c r="E408" s="54">
        <v>-14.977336889618375</v>
      </c>
      <c r="F408" s="54">
        <v>-13.007336889618371</v>
      </c>
    </row>
    <row r="409" spans="1:6" x14ac:dyDescent="0.25">
      <c r="A409" s="129"/>
      <c r="B409" s="53">
        <v>43950</v>
      </c>
      <c r="C409" s="54">
        <v>0.97960000000000003</v>
      </c>
      <c r="D409" s="56">
        <v>2.88</v>
      </c>
      <c r="E409" s="54">
        <v>-14.622818876216371</v>
      </c>
      <c r="F409" s="54">
        <v>-15.622818876216371</v>
      </c>
    </row>
    <row r="410" spans="1:6" x14ac:dyDescent="0.25">
      <c r="A410" s="129"/>
      <c r="B410" s="53">
        <v>43957</v>
      </c>
      <c r="C410" s="54">
        <v>1.0923</v>
      </c>
      <c r="D410" s="56">
        <v>3.2</v>
      </c>
      <c r="E410" s="54">
        <v>-4.5528266438940923</v>
      </c>
      <c r="F410" s="54">
        <v>-6.1628266438940926</v>
      </c>
    </row>
    <row r="411" spans="1:6" x14ac:dyDescent="0.25">
      <c r="A411" s="129"/>
      <c r="B411" s="53">
        <v>43964</v>
      </c>
      <c r="C411" s="54">
        <v>1.2990999999999999</v>
      </c>
      <c r="D411" s="56">
        <v>3</v>
      </c>
      <c r="E411" s="54">
        <v>3.7267539267015648</v>
      </c>
      <c r="F411" s="54">
        <v>-2.2732460732984183</v>
      </c>
    </row>
    <row r="412" spans="1:6" x14ac:dyDescent="0.25">
      <c r="A412" s="129"/>
      <c r="B412" s="53">
        <v>43971</v>
      </c>
      <c r="C412" s="54">
        <v>1.3804000000000001</v>
      </c>
      <c r="D412" s="56">
        <v>2.13</v>
      </c>
      <c r="E412" s="54">
        <v>6.8972587474935843E-2</v>
      </c>
      <c r="F412" s="54">
        <v>6.8972587474935843E-2</v>
      </c>
    </row>
    <row r="413" spans="1:6" x14ac:dyDescent="0.25">
      <c r="A413" s="129"/>
      <c r="B413" s="53">
        <v>43978</v>
      </c>
      <c r="C413" s="54">
        <v>1.6113</v>
      </c>
      <c r="D413" s="56">
        <v>5.6</v>
      </c>
      <c r="E413" s="54">
        <v>10.552257696693257</v>
      </c>
      <c r="F413" s="54">
        <v>-1.6077423033067362</v>
      </c>
    </row>
    <row r="414" spans="1:6" x14ac:dyDescent="0.25">
      <c r="A414" s="129"/>
      <c r="B414" s="53">
        <v>43985</v>
      </c>
      <c r="C414" s="54">
        <v>1.8766</v>
      </c>
      <c r="D414" s="56">
        <v>5.96</v>
      </c>
      <c r="E414" s="54">
        <v>8.4240186915887971</v>
      </c>
      <c r="F414" s="54">
        <v>-6.8259813084111887</v>
      </c>
    </row>
    <row r="415" spans="1:6" x14ac:dyDescent="0.25">
      <c r="A415" s="129"/>
      <c r="B415" s="53">
        <v>43992</v>
      </c>
      <c r="C415" s="54">
        <v>2.1076999999999999</v>
      </c>
      <c r="D415" s="56">
        <v>3.89</v>
      </c>
      <c r="E415" s="54">
        <v>-2.4670246352547665</v>
      </c>
      <c r="F415" s="54">
        <v>-1.4670246352547434</v>
      </c>
    </row>
    <row r="416" spans="1:6" x14ac:dyDescent="0.25">
      <c r="A416" s="129"/>
      <c r="B416" s="53">
        <v>43999</v>
      </c>
      <c r="C416" s="54">
        <v>2.2706</v>
      </c>
      <c r="D416" s="56">
        <v>3.11</v>
      </c>
      <c r="E416" s="54">
        <v>8.5392065056677957</v>
      </c>
      <c r="F416" s="54">
        <v>4.1492065056678129</v>
      </c>
    </row>
    <row r="417" spans="1:6" s="1" customFormat="1" x14ac:dyDescent="0.25">
      <c r="A417" s="129"/>
      <c r="B417" s="53">
        <v>44006</v>
      </c>
      <c r="C417" s="54">
        <v>2.2252999999999998</v>
      </c>
      <c r="D417" s="56">
        <v>5.08</v>
      </c>
      <c r="E417" s="54">
        <v>-7.7884311766175607</v>
      </c>
      <c r="F417" s="54">
        <v>-0.22843117661754953</v>
      </c>
    </row>
    <row r="418" spans="1:6" s="1" customFormat="1" x14ac:dyDescent="0.25">
      <c r="A418" s="41" t="s">
        <v>1243</v>
      </c>
      <c r="B418" s="53">
        <v>44013</v>
      </c>
      <c r="C418" s="54">
        <v>2.11</v>
      </c>
      <c r="D418" s="56">
        <v>4.55</v>
      </c>
      <c r="E418" s="54">
        <v>-6.0000000000000053</v>
      </c>
      <c r="F418" s="54">
        <v>-6.0000000000000053</v>
      </c>
    </row>
    <row r="419" spans="1:6" s="1" customFormat="1" x14ac:dyDescent="0.25">
      <c r="B419" s="61"/>
      <c r="C419" s="62"/>
      <c r="D419" s="63"/>
      <c r="E419" s="62"/>
      <c r="F419" s="62"/>
    </row>
    <row r="420" spans="1:6" s="1" customFormat="1" x14ac:dyDescent="0.25">
      <c r="B420" s="61"/>
      <c r="C420" s="62"/>
      <c r="D420" s="63"/>
      <c r="E420" s="62"/>
      <c r="F420" s="62"/>
    </row>
    <row r="421" spans="1:6" s="1" customFormat="1" x14ac:dyDescent="0.25">
      <c r="B421" s="61"/>
      <c r="C421" s="62"/>
      <c r="D421" s="63"/>
      <c r="E421" s="62"/>
      <c r="F421" s="62"/>
    </row>
    <row r="422" spans="1:6" x14ac:dyDescent="0.25">
      <c r="B422" s="12" t="s">
        <v>1082</v>
      </c>
      <c r="C422" s="1"/>
      <c r="D422" s="1"/>
      <c r="E422" s="1"/>
      <c r="F422" s="1"/>
    </row>
    <row r="423" spans="1:6" x14ac:dyDescent="0.25">
      <c r="B423" s="60" t="s">
        <v>1035</v>
      </c>
      <c r="C423" s="57" t="s">
        <v>1029</v>
      </c>
      <c r="D423" s="58" t="s">
        <v>1030</v>
      </c>
      <c r="E423" s="57" t="s">
        <v>1034</v>
      </c>
      <c r="F423" s="57" t="s">
        <v>1031</v>
      </c>
    </row>
    <row r="424" spans="1:6" x14ac:dyDescent="0.25">
      <c r="A424" s="129" t="s">
        <v>1083</v>
      </c>
      <c r="B424" s="53">
        <v>43836</v>
      </c>
      <c r="C424" s="54">
        <v>2.8517000000000001</v>
      </c>
      <c r="D424" s="56">
        <v>3.97</v>
      </c>
      <c r="E424" s="54">
        <v>-4.0304475028496878</v>
      </c>
      <c r="F424" s="54">
        <v>-2.5304475028496753</v>
      </c>
    </row>
    <row r="425" spans="1:6" x14ac:dyDescent="0.25">
      <c r="A425" s="130"/>
      <c r="B425" s="53">
        <v>43843</v>
      </c>
      <c r="C425" s="54">
        <v>2.8913000000000002</v>
      </c>
      <c r="D425" s="56">
        <v>6.48</v>
      </c>
      <c r="E425" s="54">
        <v>-0.53939774420088682</v>
      </c>
      <c r="F425" s="54">
        <v>-1.0393977442008762</v>
      </c>
    </row>
    <row r="426" spans="1:6" x14ac:dyDescent="0.25">
      <c r="A426" s="130"/>
      <c r="B426" s="53">
        <v>43871</v>
      </c>
      <c r="C426" s="54">
        <v>2.5608</v>
      </c>
      <c r="D426" s="56">
        <v>5.57</v>
      </c>
      <c r="E426" s="54">
        <v>-9.32678233438482</v>
      </c>
      <c r="F426" s="54">
        <v>-3.9767823343848541</v>
      </c>
    </row>
    <row r="427" spans="1:6" x14ac:dyDescent="0.25">
      <c r="A427" s="130"/>
      <c r="B427" s="53">
        <v>43878</v>
      </c>
      <c r="C427" s="54">
        <v>2.5114000000000001</v>
      </c>
      <c r="D427" s="56">
        <v>5.0999999999999996</v>
      </c>
      <c r="E427" s="54">
        <v>-4.6056127180392981</v>
      </c>
      <c r="F427" s="54">
        <v>-4.8856127180393116</v>
      </c>
    </row>
    <row r="428" spans="1:6" x14ac:dyDescent="0.25">
      <c r="A428" s="130"/>
      <c r="B428" s="53">
        <v>43885</v>
      </c>
      <c r="C428" s="54">
        <v>2.5844</v>
      </c>
      <c r="D428" s="56">
        <v>5.5</v>
      </c>
      <c r="E428" s="54">
        <v>-3.2707341411261748</v>
      </c>
      <c r="F428" s="54">
        <v>-2.5507341411261653</v>
      </c>
    </row>
    <row r="429" spans="1:6" x14ac:dyDescent="0.25">
      <c r="A429" s="130"/>
      <c r="B429" s="53">
        <v>43892</v>
      </c>
      <c r="C429" s="54">
        <v>2.4996999999999998</v>
      </c>
      <c r="D429" s="56">
        <v>4.68</v>
      </c>
      <c r="E429" s="54">
        <v>-4.3203213788769901</v>
      </c>
      <c r="F429" s="54">
        <v>-2.9903213788769811</v>
      </c>
    </row>
    <row r="430" spans="1:6" x14ac:dyDescent="0.25">
      <c r="A430" s="130"/>
      <c r="B430" s="53">
        <v>43899</v>
      </c>
      <c r="C430" s="54">
        <v>2.3243</v>
      </c>
      <c r="D430" s="56">
        <v>5.78</v>
      </c>
      <c r="E430" s="54">
        <v>-15.643489969275226</v>
      </c>
      <c r="F430" s="54">
        <v>-6.5034899692752557</v>
      </c>
    </row>
    <row r="431" spans="1:6" x14ac:dyDescent="0.25">
      <c r="A431" s="130"/>
      <c r="B431" s="53">
        <v>43906</v>
      </c>
      <c r="C431" s="54">
        <v>2.4302000000000001</v>
      </c>
      <c r="D431" s="56">
        <v>6.54</v>
      </c>
      <c r="E431" s="54">
        <v>-1.874347885589156</v>
      </c>
      <c r="F431" s="54">
        <v>-4.8743478855891365</v>
      </c>
    </row>
    <row r="432" spans="1:6" x14ac:dyDescent="0.25">
      <c r="A432" s="130"/>
      <c r="B432" s="53">
        <v>43913</v>
      </c>
      <c r="C432" s="54">
        <v>2.3426</v>
      </c>
      <c r="D432" s="56">
        <v>6.53</v>
      </c>
      <c r="E432" s="54">
        <v>-10.722829824400115</v>
      </c>
      <c r="F432" s="54">
        <v>-5.1028298244001125</v>
      </c>
    </row>
    <row r="433" spans="1:6" x14ac:dyDescent="0.25">
      <c r="A433" s="129" t="s">
        <v>1084</v>
      </c>
      <c r="B433" s="53">
        <v>43920</v>
      </c>
      <c r="C433" s="54">
        <v>2.2000000000000002</v>
      </c>
      <c r="D433" s="56">
        <v>5.3</v>
      </c>
      <c r="E433" s="54">
        <v>-8.1365134739920464</v>
      </c>
      <c r="F433" s="54">
        <v>-6.3665134739920415</v>
      </c>
    </row>
    <row r="434" spans="1:6" x14ac:dyDescent="0.25">
      <c r="A434" s="129"/>
      <c r="B434" s="53">
        <v>43929</v>
      </c>
      <c r="C434" s="54">
        <v>1.7353000000000001</v>
      </c>
      <c r="D434" s="56">
        <v>4.99</v>
      </c>
      <c r="E434" s="54">
        <v>-23.347322438717775</v>
      </c>
      <c r="F434" s="54">
        <v>-10.32732243871779</v>
      </c>
    </row>
    <row r="435" spans="1:6" x14ac:dyDescent="0.25">
      <c r="A435" s="129"/>
      <c r="B435" s="53">
        <v>43934</v>
      </c>
      <c r="C435" s="54">
        <v>1.8651</v>
      </c>
      <c r="D435" s="56">
        <v>3.05</v>
      </c>
      <c r="E435" s="54">
        <v>0.57933583739950834</v>
      </c>
      <c r="F435" s="54">
        <v>-1.3306641626004811</v>
      </c>
    </row>
    <row r="436" spans="1:6" x14ac:dyDescent="0.25">
      <c r="A436" s="129"/>
      <c r="B436" s="53">
        <v>43941</v>
      </c>
      <c r="C436" s="54">
        <v>1.7727999999999999</v>
      </c>
      <c r="D436" s="56">
        <v>3.39</v>
      </c>
      <c r="E436" s="54">
        <v>-2.6418094498199096</v>
      </c>
      <c r="F436" s="54">
        <v>-4.5418094498199224</v>
      </c>
    </row>
    <row r="437" spans="1:6" x14ac:dyDescent="0.25">
      <c r="A437" s="129"/>
      <c r="B437" s="53">
        <v>43948</v>
      </c>
      <c r="C437" s="54">
        <v>1.7005999999999999</v>
      </c>
      <c r="D437" s="56">
        <v>3.23</v>
      </c>
      <c r="E437" s="54">
        <v>-3.0421603183627077</v>
      </c>
      <c r="F437" s="54">
        <v>-7.2421603183627115</v>
      </c>
    </row>
    <row r="438" spans="1:6" x14ac:dyDescent="0.25">
      <c r="A438" s="129"/>
      <c r="B438" s="53">
        <v>43957</v>
      </c>
      <c r="C438" s="54">
        <v>1.7898000000000001</v>
      </c>
      <c r="D438" s="56">
        <v>2.67</v>
      </c>
      <c r="E438" s="54">
        <v>3.2067316793345846</v>
      </c>
      <c r="F438" s="54">
        <v>0.20673167933458192</v>
      </c>
    </row>
    <row r="439" spans="1:6" x14ac:dyDescent="0.25">
      <c r="A439" s="129"/>
      <c r="B439" s="53">
        <v>43962</v>
      </c>
      <c r="C439" s="54">
        <v>2.0022000000000002</v>
      </c>
      <c r="D439" s="56">
        <v>2.02</v>
      </c>
      <c r="E439" s="54">
        <v>8.9694493988518929</v>
      </c>
      <c r="F439" s="54">
        <v>1.4694493988518964</v>
      </c>
    </row>
    <row r="440" spans="1:6" x14ac:dyDescent="0.25">
      <c r="A440" s="129"/>
      <c r="B440" s="53">
        <v>43969</v>
      </c>
      <c r="C440" s="54">
        <v>1.998</v>
      </c>
      <c r="D440" s="56">
        <v>2.76</v>
      </c>
      <c r="E440" s="54">
        <v>7.0714187052451916</v>
      </c>
      <c r="F440" s="54">
        <v>7.1418705245207548E-2</v>
      </c>
    </row>
    <row r="441" spans="1:6" x14ac:dyDescent="0.25">
      <c r="A441" s="129"/>
      <c r="B441" s="53">
        <v>43976</v>
      </c>
      <c r="C441" s="54">
        <v>2.0847000000000002</v>
      </c>
      <c r="D441" s="56">
        <v>2.09</v>
      </c>
      <c r="E441" s="54">
        <v>5.7268240594893882</v>
      </c>
      <c r="F441" s="54">
        <v>1.7668240594893803</v>
      </c>
    </row>
    <row r="442" spans="1:6" x14ac:dyDescent="0.25">
      <c r="A442" s="129"/>
      <c r="B442" s="53">
        <v>43983</v>
      </c>
      <c r="C442" s="54">
        <v>2.3650000000000002</v>
      </c>
      <c r="D442" s="56">
        <v>2.71</v>
      </c>
      <c r="E442" s="54">
        <v>4.868771683248907</v>
      </c>
      <c r="F442" s="54">
        <v>1.8287716832489309</v>
      </c>
    </row>
    <row r="443" spans="1:6" x14ac:dyDescent="0.25">
      <c r="A443" s="129"/>
      <c r="B443" s="53">
        <v>43990</v>
      </c>
      <c r="C443" s="54">
        <v>2.7084999999999999</v>
      </c>
      <c r="D443" s="56">
        <v>4.4400000000000004</v>
      </c>
      <c r="E443" s="54">
        <v>-3.6263942145980721</v>
      </c>
      <c r="F443" s="54">
        <v>-1.7863942145980527</v>
      </c>
    </row>
    <row r="444" spans="1:6" x14ac:dyDescent="0.25">
      <c r="A444" s="129"/>
      <c r="B444" s="53">
        <v>43997</v>
      </c>
      <c r="C444" s="54">
        <v>2.5684</v>
      </c>
      <c r="D444" s="56">
        <v>2.85</v>
      </c>
      <c r="E444" s="54">
        <v>-4.2656948896850899</v>
      </c>
      <c r="F444" s="54">
        <v>-0.76569488968507571</v>
      </c>
    </row>
    <row r="445" spans="1:6" s="1" customFormat="1" x14ac:dyDescent="0.25">
      <c r="A445" s="129"/>
      <c r="B445" s="53">
        <v>44004</v>
      </c>
      <c r="C445" s="54">
        <v>2.8165</v>
      </c>
      <c r="D445" s="56">
        <v>2.11</v>
      </c>
      <c r="E445" s="54">
        <v>6.9801026030781088</v>
      </c>
      <c r="F445" s="54">
        <v>2.0701026030780945</v>
      </c>
    </row>
    <row r="446" spans="1:6" s="1" customFormat="1" x14ac:dyDescent="0.25">
      <c r="A446" s="129"/>
      <c r="B446" s="53">
        <v>44011</v>
      </c>
      <c r="C446" s="54">
        <v>2.7557</v>
      </c>
      <c r="D446" s="56">
        <v>6.74</v>
      </c>
      <c r="E446" s="54">
        <v>-2.7666055782989751</v>
      </c>
      <c r="F446" s="54">
        <v>1.3394421701029557E-2</v>
      </c>
    </row>
    <row r="447" spans="1:6" s="1" customFormat="1" x14ac:dyDescent="0.25">
      <c r="A447" s="97"/>
      <c r="B447" s="61"/>
      <c r="C447" s="62"/>
      <c r="D447" s="63"/>
      <c r="E447" s="62"/>
      <c r="F447" s="62"/>
    </row>
    <row r="448" spans="1:6" s="1" customFormat="1" x14ac:dyDescent="0.25">
      <c r="A448" s="97"/>
      <c r="B448" s="61"/>
      <c r="C448" s="62"/>
      <c r="D448" s="63"/>
      <c r="E448" s="62"/>
      <c r="F448" s="62"/>
    </row>
    <row r="449" spans="1:6" s="1" customFormat="1" x14ac:dyDescent="0.25">
      <c r="A449" s="97"/>
      <c r="B449" s="61"/>
      <c r="C449" s="62"/>
      <c r="D449" s="63"/>
      <c r="E449" s="62"/>
      <c r="F449" s="62"/>
    </row>
    <row r="451" spans="1:6" x14ac:dyDescent="0.25">
      <c r="B451" s="12" t="s">
        <v>1085</v>
      </c>
      <c r="C451" s="1"/>
      <c r="D451" s="1"/>
      <c r="E451" s="1"/>
      <c r="F451" s="1"/>
    </row>
    <row r="452" spans="1:6" x14ac:dyDescent="0.25">
      <c r="B452" s="60" t="s">
        <v>1035</v>
      </c>
      <c r="C452" s="57" t="s">
        <v>1029</v>
      </c>
      <c r="D452" s="58" t="s">
        <v>1030</v>
      </c>
      <c r="E452" s="57" t="s">
        <v>1034</v>
      </c>
      <c r="F452" s="57" t="s">
        <v>1031</v>
      </c>
    </row>
    <row r="453" spans="1:6" x14ac:dyDescent="0.25">
      <c r="A453" s="129" t="s">
        <v>1086</v>
      </c>
      <c r="B453" s="53">
        <v>43836</v>
      </c>
      <c r="C453" s="54">
        <v>3.2313999999999998</v>
      </c>
      <c r="D453" s="56">
        <v>4.57</v>
      </c>
      <c r="E453" s="54">
        <v>-4.4962325804901671</v>
      </c>
      <c r="F453" s="54">
        <v>-2.9962325804901546</v>
      </c>
    </row>
    <row r="454" spans="1:6" x14ac:dyDescent="0.25">
      <c r="A454" s="130"/>
      <c r="B454" s="53">
        <v>43843</v>
      </c>
      <c r="C454" s="54">
        <v>3.2103999999999999</v>
      </c>
      <c r="D454" s="56">
        <v>4.62</v>
      </c>
      <c r="E454" s="54">
        <v>-2.0822736923374219</v>
      </c>
      <c r="F454" s="54">
        <v>-2.5822736923374112</v>
      </c>
    </row>
    <row r="455" spans="1:6" x14ac:dyDescent="0.25">
      <c r="A455" s="130"/>
      <c r="B455" s="53">
        <v>43871</v>
      </c>
      <c r="C455" s="54">
        <v>2.8752</v>
      </c>
      <c r="D455" s="56">
        <v>4.66</v>
      </c>
      <c r="E455" s="54">
        <v>-7.5539177250813605</v>
      </c>
      <c r="F455" s="54">
        <v>-3.0539177250813676</v>
      </c>
    </row>
    <row r="456" spans="1:6" x14ac:dyDescent="0.25">
      <c r="A456" s="130"/>
      <c r="B456" s="53">
        <v>43878</v>
      </c>
      <c r="C456" s="54">
        <v>2.9567000000000001</v>
      </c>
      <c r="D456" s="56">
        <v>3.89</v>
      </c>
      <c r="E456" s="54">
        <v>1.0742886313873434</v>
      </c>
      <c r="F456" s="54">
        <v>-0.88571136861266275</v>
      </c>
    </row>
    <row r="457" spans="1:6" x14ac:dyDescent="0.25">
      <c r="A457" s="130"/>
      <c r="B457" s="53">
        <v>43885</v>
      </c>
      <c r="C457" s="54">
        <v>2.9367999999999999</v>
      </c>
      <c r="D457" s="56">
        <v>3.86</v>
      </c>
      <c r="E457" s="54">
        <v>-3.2412456456753169</v>
      </c>
      <c r="F457" s="54">
        <v>-0.86124564567531259</v>
      </c>
    </row>
    <row r="458" spans="1:6" x14ac:dyDescent="0.25">
      <c r="A458" s="130"/>
      <c r="B458" s="53">
        <v>43892</v>
      </c>
      <c r="C458" s="54">
        <v>2.8542999999999998</v>
      </c>
      <c r="D458" s="56">
        <v>3.83</v>
      </c>
      <c r="E458" s="54">
        <v>-0.14803610842446524</v>
      </c>
      <c r="F458" s="54">
        <v>-2.0980361084244947</v>
      </c>
    </row>
    <row r="459" spans="1:6" x14ac:dyDescent="0.25">
      <c r="A459" s="130"/>
      <c r="B459" s="53">
        <v>43899</v>
      </c>
      <c r="C459" s="54">
        <v>2.6172</v>
      </c>
      <c r="D459" s="56">
        <v>3.89</v>
      </c>
      <c r="E459" s="54">
        <v>-17.330442400894739</v>
      </c>
      <c r="F459" s="54">
        <v>-3.8004424008947435</v>
      </c>
    </row>
    <row r="460" spans="1:6" x14ac:dyDescent="0.25">
      <c r="A460" s="130"/>
      <c r="B460" s="53">
        <v>43906</v>
      </c>
      <c r="C460" s="54">
        <v>2.8170999999999999</v>
      </c>
      <c r="D460" s="56">
        <v>3.73</v>
      </c>
      <c r="E460" s="54">
        <v>0.17245171620134947</v>
      </c>
      <c r="F460" s="54">
        <v>-0.78754828379863362</v>
      </c>
    </row>
    <row r="461" spans="1:6" x14ac:dyDescent="0.25">
      <c r="A461" s="130"/>
      <c r="B461" s="53">
        <v>43913</v>
      </c>
      <c r="C461" s="54">
        <v>2.7698999999999998</v>
      </c>
      <c r="D461" s="56">
        <v>3.87</v>
      </c>
      <c r="E461" s="54">
        <v>-6.513207314928815</v>
      </c>
      <c r="F461" s="54">
        <v>-2.993207314928803</v>
      </c>
    </row>
    <row r="462" spans="1:6" x14ac:dyDescent="0.25">
      <c r="A462" s="130"/>
      <c r="B462" s="53">
        <v>43920</v>
      </c>
      <c r="C462" s="54">
        <v>2.6040000000000001</v>
      </c>
      <c r="D462" s="56">
        <v>4.4400000000000004</v>
      </c>
      <c r="E462" s="54">
        <v>-8.0915963506225097</v>
      </c>
      <c r="F462" s="54">
        <v>-5.071596350622487</v>
      </c>
    </row>
    <row r="463" spans="1:6" x14ac:dyDescent="0.25">
      <c r="A463" s="130"/>
      <c r="B463" s="53">
        <v>43929</v>
      </c>
      <c r="C463" s="54">
        <v>2.1836000000000002</v>
      </c>
      <c r="D463" s="56">
        <v>4.17</v>
      </c>
      <c r="E463" s="54">
        <v>-11.179905948208457</v>
      </c>
      <c r="F463" s="54">
        <v>-8.1099059482084179</v>
      </c>
    </row>
    <row r="464" spans="1:6" x14ac:dyDescent="0.25">
      <c r="A464" s="130"/>
      <c r="B464" s="53">
        <v>43934</v>
      </c>
      <c r="C464" s="54">
        <v>2.2507000000000001</v>
      </c>
      <c r="D464" s="56">
        <v>3.3</v>
      </c>
      <c r="E464" s="54">
        <v>0.36636877168985116</v>
      </c>
      <c r="F464" s="54">
        <v>-3.3836312283101133</v>
      </c>
    </row>
    <row r="465" spans="1:6" x14ac:dyDescent="0.25">
      <c r="A465" s="129" t="s">
        <v>1087</v>
      </c>
      <c r="B465" s="53">
        <v>43941</v>
      </c>
      <c r="C465" s="54">
        <v>2.25</v>
      </c>
      <c r="D465" s="56">
        <v>3.73</v>
      </c>
      <c r="E465" s="54">
        <v>-9.8610927116915548E-2</v>
      </c>
      <c r="F465" s="54">
        <v>-3.0086109271169281</v>
      </c>
    </row>
    <row r="466" spans="1:6" x14ac:dyDescent="0.25">
      <c r="A466" s="129"/>
      <c r="B466" s="53">
        <v>43948</v>
      </c>
      <c r="C466" s="54">
        <v>2.2056</v>
      </c>
      <c r="D466" s="56">
        <v>3.18</v>
      </c>
      <c r="E466" s="54">
        <v>-1.3489281886387872</v>
      </c>
      <c r="F466" s="54">
        <v>-5.438928188638803</v>
      </c>
    </row>
    <row r="467" spans="1:6" x14ac:dyDescent="0.25">
      <c r="A467" s="129"/>
      <c r="B467" s="53">
        <v>43957</v>
      </c>
      <c r="C467" s="54">
        <v>2.2570000000000001</v>
      </c>
      <c r="D467" s="56">
        <v>2.31</v>
      </c>
      <c r="E467" s="54">
        <v>2.7074364721856981</v>
      </c>
      <c r="F467" s="54">
        <v>0.71743647218571738</v>
      </c>
    </row>
    <row r="468" spans="1:6" x14ac:dyDescent="0.25">
      <c r="A468" s="129"/>
      <c r="B468" s="53">
        <v>43962</v>
      </c>
      <c r="C468" s="54">
        <v>2.4790000000000001</v>
      </c>
      <c r="D468" s="56">
        <v>2.2799999999999998</v>
      </c>
      <c r="E468" s="54">
        <v>15.933388945463989</v>
      </c>
      <c r="F468" s="54">
        <v>5.9333889454639799</v>
      </c>
    </row>
    <row r="469" spans="1:6" x14ac:dyDescent="0.25">
      <c r="A469" s="129"/>
      <c r="B469" s="53">
        <v>43969</v>
      </c>
      <c r="C469" s="54">
        <v>2.4618000000000002</v>
      </c>
      <c r="D469" s="56">
        <v>2.65</v>
      </c>
      <c r="E469" s="54">
        <v>5.2257294522038311</v>
      </c>
      <c r="F469" s="54">
        <v>-0.27427054779618487</v>
      </c>
    </row>
    <row r="470" spans="1:6" x14ac:dyDescent="0.25">
      <c r="A470" s="129"/>
      <c r="B470" s="53">
        <v>43976</v>
      </c>
      <c r="C470" s="54">
        <v>2.5724999999999998</v>
      </c>
      <c r="D470" s="56">
        <v>1.76</v>
      </c>
      <c r="E470" s="54">
        <v>13.310845230547175</v>
      </c>
      <c r="F470" s="54">
        <v>7.3108452305472138</v>
      </c>
    </row>
    <row r="471" spans="1:6" x14ac:dyDescent="0.25">
      <c r="A471" s="129"/>
      <c r="B471" s="53">
        <v>43983</v>
      </c>
      <c r="C471" s="54">
        <v>2.7038000000000002</v>
      </c>
      <c r="D471" s="56">
        <v>2.93</v>
      </c>
      <c r="E471" s="54">
        <v>3.0282084826631195</v>
      </c>
      <c r="F471" s="54">
        <v>0.45820848266311387</v>
      </c>
    </row>
    <row r="472" spans="1:6" x14ac:dyDescent="0.25">
      <c r="A472" s="129"/>
      <c r="B472" s="53">
        <v>43990</v>
      </c>
      <c r="C472" s="54">
        <v>2.9769999999999999</v>
      </c>
      <c r="D472" s="56">
        <v>4.7</v>
      </c>
      <c r="E472" s="54">
        <v>-1.2002546219417987</v>
      </c>
      <c r="F472" s="54">
        <v>-1.2002546219417987</v>
      </c>
    </row>
    <row r="473" spans="1:6" s="1" customFormat="1" x14ac:dyDescent="0.25">
      <c r="A473" s="129"/>
      <c r="B473" s="53">
        <v>43997</v>
      </c>
      <c r="C473" s="54">
        <v>2.8820000000000001</v>
      </c>
      <c r="D473" s="56">
        <v>2.61</v>
      </c>
      <c r="E473" s="54">
        <v>-2.8899999999999704</v>
      </c>
      <c r="F473" s="54">
        <v>0</v>
      </c>
    </row>
    <row r="474" spans="1:6" s="1" customFormat="1" x14ac:dyDescent="0.25">
      <c r="A474" s="129"/>
      <c r="B474" s="53">
        <v>44004</v>
      </c>
      <c r="C474" s="54">
        <v>3.1478000000000002</v>
      </c>
      <c r="D474" s="56">
        <v>2.19</v>
      </c>
      <c r="E474" s="54">
        <v>8.0440243110742937</v>
      </c>
      <c r="F474" s="54">
        <v>0.91402431107430182</v>
      </c>
    </row>
    <row r="475" spans="1:6" s="1" customFormat="1" x14ac:dyDescent="0.25">
      <c r="A475" s="129"/>
      <c r="B475" s="53">
        <v>44006</v>
      </c>
      <c r="C475" s="54">
        <v>2.7982</v>
      </c>
      <c r="D475" s="56">
        <v>13.4</v>
      </c>
      <c r="E475" s="54">
        <v>-2.0254794520548014</v>
      </c>
      <c r="F475" s="54">
        <v>-1.3854794520547831</v>
      </c>
    </row>
    <row r="476" spans="1:6" s="1" customFormat="1" x14ac:dyDescent="0.25">
      <c r="A476" s="129"/>
      <c r="B476" s="53">
        <v>44011</v>
      </c>
      <c r="C476" s="54">
        <v>3.0716000000000001</v>
      </c>
      <c r="D476" s="56">
        <v>8.81</v>
      </c>
      <c r="E476" s="54">
        <v>-1.1544273934437133</v>
      </c>
      <c r="F476" s="54">
        <v>0.30557260655625917</v>
      </c>
    </row>
    <row r="477" spans="1:6" s="1" customFormat="1" x14ac:dyDescent="0.25">
      <c r="A477" s="129"/>
      <c r="B477" s="53">
        <v>44013</v>
      </c>
      <c r="C477" s="54">
        <v>2.7292999999999998</v>
      </c>
      <c r="D477" s="56">
        <v>11.09</v>
      </c>
      <c r="E477" s="54">
        <v>-4.0340287769784045</v>
      </c>
      <c r="F477" s="54">
        <v>-2.0340287769784027</v>
      </c>
    </row>
    <row r="478" spans="1:6" s="1" customFormat="1" x14ac:dyDescent="0.25">
      <c r="A478" s="97"/>
      <c r="B478" s="61"/>
      <c r="C478" s="62"/>
      <c r="D478" s="63"/>
      <c r="E478" s="62"/>
      <c r="F478" s="62"/>
    </row>
    <row r="479" spans="1:6" s="1" customFormat="1" x14ac:dyDescent="0.25">
      <c r="A479" s="97"/>
      <c r="B479" s="61"/>
      <c r="C479" s="62"/>
      <c r="D479" s="63"/>
      <c r="E479" s="62"/>
      <c r="F479" s="62"/>
    </row>
    <row r="480" spans="1:6" s="1" customFormat="1" x14ac:dyDescent="0.25">
      <c r="A480" s="59"/>
      <c r="B480" s="61"/>
      <c r="C480" s="62"/>
      <c r="D480" s="63"/>
      <c r="E480" s="62"/>
      <c r="F480" s="62"/>
    </row>
    <row r="481" spans="1:6" x14ac:dyDescent="0.25">
      <c r="B481" s="12" t="s">
        <v>1088</v>
      </c>
      <c r="C481" s="1"/>
      <c r="D481" s="1"/>
      <c r="E481" s="1"/>
      <c r="F481" s="1"/>
    </row>
    <row r="482" spans="1:6" x14ac:dyDescent="0.25">
      <c r="B482" s="60" t="s">
        <v>1035</v>
      </c>
      <c r="C482" s="57" t="s">
        <v>1029</v>
      </c>
      <c r="D482" s="58" t="s">
        <v>1030</v>
      </c>
      <c r="E482" s="57" t="s">
        <v>1034</v>
      </c>
      <c r="F482" s="57" t="s">
        <v>1031</v>
      </c>
    </row>
    <row r="483" spans="1:6" x14ac:dyDescent="0.25">
      <c r="A483" s="129" t="s">
        <v>1089</v>
      </c>
      <c r="B483" s="53">
        <v>43838</v>
      </c>
      <c r="C483" s="54">
        <v>3.4510000000000001</v>
      </c>
      <c r="D483" s="56">
        <v>3.88</v>
      </c>
      <c r="E483" s="54">
        <v>-2.7804289995921216</v>
      </c>
      <c r="F483" s="54">
        <v>-2.0304289995920932</v>
      </c>
    </row>
    <row r="484" spans="1:6" x14ac:dyDescent="0.25">
      <c r="A484" s="130"/>
      <c r="B484" s="53">
        <v>43845</v>
      </c>
      <c r="C484" s="54">
        <v>3.4331</v>
      </c>
      <c r="D484" s="56">
        <v>3.31</v>
      </c>
      <c r="E484" s="54">
        <v>-1.8109607142221762</v>
      </c>
      <c r="F484" s="54">
        <v>-0.81096071422219751</v>
      </c>
    </row>
    <row r="485" spans="1:6" x14ac:dyDescent="0.25">
      <c r="A485" s="130"/>
      <c r="B485" s="53">
        <v>43873</v>
      </c>
      <c r="C485" s="54">
        <v>3.1968000000000001</v>
      </c>
      <c r="D485" s="56">
        <v>4.0199999999999996</v>
      </c>
      <c r="E485" s="54">
        <v>9.3521136882213085E-2</v>
      </c>
      <c r="F485" s="54">
        <v>-1.9064788631177887</v>
      </c>
    </row>
    <row r="486" spans="1:6" x14ac:dyDescent="0.25">
      <c r="A486" s="130"/>
      <c r="B486" s="53">
        <v>43880</v>
      </c>
      <c r="C486" s="54">
        <v>3.2248999999999999</v>
      </c>
      <c r="D486" s="56">
        <v>3.76</v>
      </c>
      <c r="E486" s="54">
        <v>0.83515142774732709</v>
      </c>
      <c r="F486" s="54">
        <v>0.91515142774731828</v>
      </c>
    </row>
    <row r="487" spans="1:6" x14ac:dyDescent="0.25">
      <c r="A487" s="130"/>
      <c r="B487" s="53">
        <v>43887</v>
      </c>
      <c r="C487" s="54">
        <v>3.2042000000000002</v>
      </c>
      <c r="D487" s="56">
        <v>3.52</v>
      </c>
      <c r="E487" s="54">
        <v>0.34543196036596058</v>
      </c>
      <c r="F487" s="54">
        <v>-0.14456803963405207</v>
      </c>
    </row>
    <row r="488" spans="1:6" x14ac:dyDescent="0.25">
      <c r="A488" s="130"/>
      <c r="B488" s="53">
        <v>43894</v>
      </c>
      <c r="C488" s="54">
        <v>3.1135999999999999</v>
      </c>
      <c r="D488" s="56">
        <v>3.11</v>
      </c>
      <c r="E488" s="54">
        <v>-3.6967858502020778</v>
      </c>
      <c r="F488" s="54">
        <v>0.30321414979792571</v>
      </c>
    </row>
    <row r="489" spans="1:6" x14ac:dyDescent="0.25">
      <c r="A489" s="130"/>
      <c r="B489" s="53">
        <v>43901</v>
      </c>
      <c r="C489" s="54">
        <v>3.0691000000000002</v>
      </c>
      <c r="D489" s="56">
        <v>4.3099999999999996</v>
      </c>
      <c r="E489" s="54">
        <v>1.0227876717307627</v>
      </c>
      <c r="F489" s="54">
        <v>-1.1372123282692659</v>
      </c>
    </row>
    <row r="490" spans="1:6" x14ac:dyDescent="0.25">
      <c r="A490" s="130"/>
      <c r="B490" s="53">
        <v>43908</v>
      </c>
      <c r="C490" s="54">
        <v>3.1488999999999998</v>
      </c>
      <c r="D490" s="56">
        <v>3.31</v>
      </c>
      <c r="E490" s="54">
        <v>1.3580392801080254</v>
      </c>
      <c r="F490" s="54">
        <v>0.35803928010800234</v>
      </c>
    </row>
    <row r="491" spans="1:6" x14ac:dyDescent="0.25">
      <c r="A491" s="130"/>
      <c r="B491" s="53">
        <v>43915</v>
      </c>
      <c r="C491" s="54">
        <v>3.0884999999999998</v>
      </c>
      <c r="D491" s="56">
        <v>3.92</v>
      </c>
      <c r="E491" s="54">
        <v>-2.6930121694574094</v>
      </c>
      <c r="F491" s="54">
        <v>-2.6730121694574116</v>
      </c>
    </row>
    <row r="492" spans="1:6" x14ac:dyDescent="0.25">
      <c r="A492" s="130"/>
      <c r="B492" s="53">
        <v>43922</v>
      </c>
      <c r="C492" s="54">
        <v>2.9243999999999999</v>
      </c>
      <c r="D492" s="56">
        <v>5.75</v>
      </c>
      <c r="E492" s="54">
        <v>-7.5980420400608484</v>
      </c>
      <c r="F492" s="54">
        <v>-2.5780420400608239</v>
      </c>
    </row>
    <row r="493" spans="1:6" x14ac:dyDescent="0.25">
      <c r="A493" s="130"/>
      <c r="B493" s="53">
        <v>43929</v>
      </c>
      <c r="C493" s="54">
        <v>2.6695000000000002</v>
      </c>
      <c r="D493" s="56">
        <v>6.34</v>
      </c>
      <c r="E493" s="54">
        <v>-12.09670149965163</v>
      </c>
      <c r="F493" s="54">
        <v>-9.5667014996516198</v>
      </c>
    </row>
    <row r="494" spans="1:6" x14ac:dyDescent="0.25">
      <c r="A494" s="130"/>
      <c r="B494" s="53">
        <v>43936</v>
      </c>
      <c r="C494" s="54">
        <v>2.6463999999999999</v>
      </c>
      <c r="D494" s="56">
        <v>3.21</v>
      </c>
      <c r="E494" s="54">
        <v>-6.3979948538871678</v>
      </c>
      <c r="F494" s="54">
        <v>-1.8679948538872004</v>
      </c>
    </row>
    <row r="495" spans="1:6" x14ac:dyDescent="0.25">
      <c r="A495" s="130"/>
      <c r="B495" s="53">
        <v>43943</v>
      </c>
      <c r="C495" s="54">
        <v>2.6046</v>
      </c>
      <c r="D495" s="56">
        <v>4.09</v>
      </c>
      <c r="E495" s="54">
        <v>-8.0382122451988725</v>
      </c>
      <c r="F495" s="54">
        <v>-2.0382122451988671</v>
      </c>
    </row>
    <row r="496" spans="1:6" x14ac:dyDescent="0.25">
      <c r="A496" s="130"/>
      <c r="B496" s="53">
        <v>43950</v>
      </c>
      <c r="C496" s="54">
        <v>2.5487000000000002</v>
      </c>
      <c r="D496" s="56">
        <v>3.22</v>
      </c>
      <c r="E496" s="54">
        <v>-4.529153331608704</v>
      </c>
      <c r="F496" s="54">
        <v>-3.1191533316087039</v>
      </c>
    </row>
    <row r="497" spans="1:6" x14ac:dyDescent="0.25">
      <c r="A497" s="130"/>
      <c r="B497" s="53">
        <v>43957</v>
      </c>
      <c r="C497" s="54">
        <v>2.6537000000000002</v>
      </c>
      <c r="D497" s="56">
        <v>3.24</v>
      </c>
      <c r="E497" s="54">
        <v>5.897795313602483</v>
      </c>
      <c r="F497" s="54">
        <v>1.8977953136024794</v>
      </c>
    </row>
    <row r="498" spans="1:6" x14ac:dyDescent="0.25">
      <c r="A498" s="129" t="s">
        <v>902</v>
      </c>
      <c r="B498" s="53">
        <v>43963</v>
      </c>
      <c r="C498" s="54">
        <v>2.87</v>
      </c>
      <c r="D498" s="56">
        <v>10.25</v>
      </c>
      <c r="E498" s="54">
        <v>-10.697419892068449</v>
      </c>
      <c r="F498" s="54">
        <v>-9.957419892068442</v>
      </c>
    </row>
    <row r="499" spans="1:6" x14ac:dyDescent="0.25">
      <c r="A499" s="129"/>
      <c r="B499" s="53">
        <v>43970</v>
      </c>
      <c r="C499" s="54">
        <v>3.0495999999999999</v>
      </c>
      <c r="D499" s="56">
        <v>2.5</v>
      </c>
      <c r="E499" s="54">
        <v>-0.8899470253957098</v>
      </c>
      <c r="F499" s="54">
        <v>-0.98994702539569879</v>
      </c>
    </row>
    <row r="500" spans="1:6" x14ac:dyDescent="0.25">
      <c r="A500" s="129"/>
      <c r="B500" s="53">
        <v>43977</v>
      </c>
      <c r="C500" s="54">
        <v>3.0589</v>
      </c>
      <c r="D500" s="56">
        <v>8.0299999999999994</v>
      </c>
      <c r="E500" s="54">
        <v>-1.9283973315715741</v>
      </c>
      <c r="F500" s="54">
        <v>-1.0483973315715822</v>
      </c>
    </row>
    <row r="501" spans="1:6" x14ac:dyDescent="0.25">
      <c r="A501" s="129"/>
      <c r="B501" s="53">
        <v>43984</v>
      </c>
      <c r="C501" s="54">
        <v>3.3353999999999999</v>
      </c>
      <c r="D501" s="56">
        <v>2.0099999999999998</v>
      </c>
      <c r="E501" s="54">
        <v>17.674980983670217</v>
      </c>
      <c r="F501" s="54">
        <v>12.614980983670199</v>
      </c>
    </row>
    <row r="502" spans="1:6" x14ac:dyDescent="0.25">
      <c r="A502" s="129"/>
      <c r="B502" s="53">
        <v>43991</v>
      </c>
      <c r="C502" s="54">
        <v>3.3090000000000002</v>
      </c>
      <c r="D502" s="56">
        <v>4.8</v>
      </c>
      <c r="E502" s="54">
        <v>-4.9925771855703793</v>
      </c>
      <c r="F502" s="54">
        <v>-4.9925771855703793</v>
      </c>
    </row>
    <row r="503" spans="1:6" x14ac:dyDescent="0.25">
      <c r="A503" s="129"/>
      <c r="B503" s="53">
        <v>43998</v>
      </c>
      <c r="C503" s="54">
        <v>3.4165000000000001</v>
      </c>
      <c r="D503" s="56">
        <v>2.09</v>
      </c>
      <c r="E503" s="54">
        <v>18.031483815151581</v>
      </c>
      <c r="F503" s="54">
        <v>18.031483815151581</v>
      </c>
    </row>
    <row r="504" spans="1:6" s="1" customFormat="1" x14ac:dyDescent="0.25">
      <c r="A504" s="129"/>
      <c r="B504" s="53">
        <v>44005</v>
      </c>
      <c r="C504" s="54">
        <v>3.4127999999999998</v>
      </c>
      <c r="D504" s="56">
        <v>9.44</v>
      </c>
      <c r="E504" s="54">
        <v>1.9082827555744419</v>
      </c>
      <c r="F504" s="54">
        <v>-0.61171724442559139</v>
      </c>
    </row>
    <row r="505" spans="1:6" s="1" customFormat="1" x14ac:dyDescent="0.25">
      <c r="A505" s="129"/>
      <c r="B505" s="53">
        <v>44012</v>
      </c>
      <c r="C505" s="54">
        <v>3.3262</v>
      </c>
      <c r="D505" s="56">
        <v>10.38</v>
      </c>
      <c r="E505" s="54">
        <v>-4.2433043535317072</v>
      </c>
      <c r="F505" s="54">
        <v>-3.2633043535317263</v>
      </c>
    </row>
    <row r="506" spans="1:6" s="1" customFormat="1" x14ac:dyDescent="0.25">
      <c r="A506" s="129"/>
      <c r="B506" s="53">
        <v>44013</v>
      </c>
      <c r="C506" s="54">
        <v>3.1646999999999998</v>
      </c>
      <c r="D506" s="56">
        <v>7.19</v>
      </c>
      <c r="E506" s="54">
        <v>-3.5980912863070813</v>
      </c>
      <c r="F506" s="54">
        <v>0.41190871369289894</v>
      </c>
    </row>
    <row r="507" spans="1:6" s="1" customFormat="1" x14ac:dyDescent="0.25">
      <c r="A507" s="97"/>
      <c r="B507" s="61"/>
      <c r="C507" s="62"/>
      <c r="D507" s="63"/>
      <c r="E507" s="62"/>
      <c r="F507" s="62"/>
    </row>
    <row r="508" spans="1:6" s="1" customFormat="1" x14ac:dyDescent="0.25">
      <c r="A508" s="97"/>
      <c r="B508" s="61"/>
      <c r="C508" s="62"/>
      <c r="D508" s="63"/>
      <c r="E508" s="62"/>
      <c r="F508" s="62"/>
    </row>
    <row r="509" spans="1:6" s="1" customFormat="1" x14ac:dyDescent="0.25">
      <c r="A509" s="97"/>
      <c r="B509" s="61"/>
      <c r="C509" s="62"/>
      <c r="D509" s="63"/>
      <c r="E509" s="62"/>
      <c r="F509" s="62"/>
    </row>
    <row r="510" spans="1:6" s="1" customFormat="1" x14ac:dyDescent="0.25">
      <c r="A510" s="97"/>
      <c r="B510" s="61"/>
      <c r="C510" s="62"/>
      <c r="D510" s="63"/>
      <c r="E510" s="62"/>
      <c r="F510" s="62"/>
    </row>
    <row r="511" spans="1:6" s="1" customFormat="1" x14ac:dyDescent="0.25">
      <c r="A511" s="97"/>
      <c r="B511" s="61"/>
      <c r="C511" s="62"/>
      <c r="D511" s="63"/>
      <c r="E511" s="62"/>
      <c r="F511" s="62"/>
    </row>
    <row r="512" spans="1:6" s="1" customFormat="1" x14ac:dyDescent="0.25">
      <c r="A512" s="97"/>
      <c r="B512" s="61"/>
      <c r="C512" s="62"/>
      <c r="D512" s="63"/>
      <c r="E512" s="62"/>
      <c r="F512" s="62"/>
    </row>
    <row r="513" spans="1:6" s="1" customFormat="1" x14ac:dyDescent="0.25">
      <c r="A513" s="77"/>
      <c r="B513" s="61"/>
      <c r="C513" s="62"/>
      <c r="D513" s="63"/>
      <c r="E513" s="62"/>
      <c r="F513" s="62"/>
    </row>
    <row r="514" spans="1:6" s="1" customFormat="1" x14ac:dyDescent="0.25">
      <c r="A514" s="77"/>
      <c r="B514" s="61"/>
      <c r="C514" s="62"/>
      <c r="D514" s="63"/>
      <c r="E514" s="62"/>
      <c r="F514" s="62"/>
    </row>
    <row r="516" spans="1:6" x14ac:dyDescent="0.25">
      <c r="B516" s="12" t="s">
        <v>1091</v>
      </c>
      <c r="C516" s="1"/>
      <c r="D516" s="1"/>
      <c r="E516" s="1"/>
      <c r="F516" s="1"/>
    </row>
    <row r="517" spans="1:6" x14ac:dyDescent="0.25">
      <c r="B517" s="60" t="s">
        <v>1035</v>
      </c>
      <c r="C517" s="57" t="s">
        <v>1029</v>
      </c>
      <c r="D517" s="58" t="s">
        <v>1030</v>
      </c>
      <c r="E517" s="57" t="s">
        <v>1034</v>
      </c>
      <c r="F517" s="57" t="s">
        <v>1031</v>
      </c>
    </row>
    <row r="518" spans="1:6" x14ac:dyDescent="0.25">
      <c r="A518" s="129" t="s">
        <v>1092</v>
      </c>
      <c r="B518" s="53">
        <v>43838</v>
      </c>
      <c r="C518" s="54">
        <v>3.6292</v>
      </c>
      <c r="D518" s="56">
        <v>3.88</v>
      </c>
      <c r="E518" s="54">
        <v>-4.3782921919557793</v>
      </c>
      <c r="F518" s="54">
        <v>-3.6282921919557953</v>
      </c>
    </row>
    <row r="519" spans="1:6" x14ac:dyDescent="0.25">
      <c r="A519" s="130"/>
      <c r="B519" s="53">
        <v>43845</v>
      </c>
      <c r="C519" s="54">
        <v>3.6179000000000001</v>
      </c>
      <c r="D519" s="56">
        <v>2.82</v>
      </c>
      <c r="E519" s="54">
        <v>-1.5042360635396879</v>
      </c>
      <c r="F519" s="54">
        <v>-1.0042360635396541</v>
      </c>
    </row>
    <row r="520" spans="1:6" x14ac:dyDescent="0.25">
      <c r="A520" s="130"/>
      <c r="B520" s="53">
        <v>43866</v>
      </c>
      <c r="C520" s="54">
        <v>3.3351000000000002</v>
      </c>
      <c r="D520" s="56">
        <v>10.36</v>
      </c>
      <c r="E520" s="54">
        <v>-2.5290513690645611</v>
      </c>
      <c r="F520" s="54">
        <v>-3.0290513690645948</v>
      </c>
    </row>
    <row r="521" spans="1:6" x14ac:dyDescent="0.25">
      <c r="A521" s="130"/>
      <c r="B521" s="53">
        <v>43873</v>
      </c>
      <c r="C521" s="54">
        <v>3.331</v>
      </c>
      <c r="D521" s="56">
        <v>3.57</v>
      </c>
      <c r="E521" s="54">
        <v>-1.4334605548415702</v>
      </c>
      <c r="F521" s="54">
        <v>-1.4334605548415702</v>
      </c>
    </row>
    <row r="522" spans="1:6" x14ac:dyDescent="0.25">
      <c r="A522" s="130"/>
      <c r="B522" s="53">
        <v>43880</v>
      </c>
      <c r="C522" s="54">
        <v>3.3515000000000001</v>
      </c>
      <c r="D522" s="56">
        <v>4.0999999999999996</v>
      </c>
      <c r="E522" s="54">
        <v>-0.87662136478425801</v>
      </c>
      <c r="F522" s="54">
        <v>-0.62662136478426333</v>
      </c>
    </row>
    <row r="523" spans="1:6" x14ac:dyDescent="0.25">
      <c r="A523" s="130"/>
      <c r="B523" s="53">
        <v>43887</v>
      </c>
      <c r="C523" s="54">
        <v>3.3088000000000002</v>
      </c>
      <c r="D523" s="56">
        <v>4.18</v>
      </c>
      <c r="E523" s="54">
        <v>-1.1433005279280373</v>
      </c>
      <c r="F523" s="54">
        <v>-0.64330052792800352</v>
      </c>
    </row>
    <row r="524" spans="1:6" x14ac:dyDescent="0.25">
      <c r="A524" s="130"/>
      <c r="B524" s="53">
        <v>43894</v>
      </c>
      <c r="C524" s="54">
        <v>3.2286000000000001</v>
      </c>
      <c r="D524" s="56">
        <v>5.01</v>
      </c>
      <c r="E524" s="54">
        <v>-5.1607474294065536</v>
      </c>
      <c r="F524" s="54">
        <v>-1.4107474294065447</v>
      </c>
    </row>
    <row r="525" spans="1:6" x14ac:dyDescent="0.25">
      <c r="A525" s="130"/>
      <c r="B525" s="53">
        <v>43901</v>
      </c>
      <c r="C525" s="54">
        <v>3.1594000000000002</v>
      </c>
      <c r="D525" s="56">
        <v>5.37</v>
      </c>
      <c r="E525" s="54">
        <v>-2.3375405359499002</v>
      </c>
      <c r="F525" s="54">
        <v>-1.5775405359499395</v>
      </c>
    </row>
    <row r="526" spans="1:6" x14ac:dyDescent="0.25">
      <c r="A526" s="130"/>
      <c r="B526" s="53">
        <v>43908</v>
      </c>
      <c r="C526" s="54">
        <v>3.226</v>
      </c>
      <c r="D526" s="56">
        <v>4.3499999999999996</v>
      </c>
      <c r="E526" s="54">
        <v>-2.9071832482713944</v>
      </c>
      <c r="F526" s="54">
        <v>-1.4071832482714264</v>
      </c>
    </row>
    <row r="527" spans="1:6" x14ac:dyDescent="0.25">
      <c r="A527" s="130"/>
      <c r="B527" s="53">
        <v>43915</v>
      </c>
      <c r="C527" s="54">
        <v>3.1934</v>
      </c>
      <c r="D527" s="56">
        <v>3.98</v>
      </c>
      <c r="E527" s="54">
        <v>-1.6741706621829167</v>
      </c>
      <c r="F527" s="54">
        <v>-1.9141706621828902</v>
      </c>
    </row>
    <row r="528" spans="1:6" x14ac:dyDescent="0.25">
      <c r="A528" s="130"/>
      <c r="B528" s="53">
        <v>43922</v>
      </c>
      <c r="C528" s="54">
        <v>3.0972</v>
      </c>
      <c r="D528" s="56">
        <v>4.26</v>
      </c>
      <c r="E528" s="54">
        <v>-4.2821691688796459</v>
      </c>
      <c r="F528" s="54">
        <v>-1.7821691688796548</v>
      </c>
    </row>
    <row r="529" spans="1:6" x14ac:dyDescent="0.25">
      <c r="A529" s="130"/>
      <c r="B529" s="53">
        <v>43929</v>
      </c>
      <c r="C529" s="54">
        <v>2.9821</v>
      </c>
      <c r="D529" s="56">
        <v>4.78</v>
      </c>
      <c r="E529" s="54">
        <v>-7.8119392839769208</v>
      </c>
      <c r="F529" s="54">
        <v>-2.291939283976907</v>
      </c>
    </row>
    <row r="530" spans="1:6" x14ac:dyDescent="0.25">
      <c r="A530" s="129" t="s">
        <v>1093</v>
      </c>
      <c r="B530" s="53">
        <v>43936</v>
      </c>
      <c r="C530" s="54">
        <v>2.96</v>
      </c>
      <c r="D530" s="56">
        <v>3.94</v>
      </c>
      <c r="E530" s="54">
        <v>-5.0350714319171708</v>
      </c>
      <c r="F530" s="54">
        <v>-3.275071431917187</v>
      </c>
    </row>
    <row r="531" spans="1:6" x14ac:dyDescent="0.25">
      <c r="A531" s="129"/>
      <c r="B531" s="53">
        <v>43943</v>
      </c>
      <c r="C531" s="54">
        <v>2.9630000000000001</v>
      </c>
      <c r="D531" s="56">
        <v>2.95</v>
      </c>
      <c r="E531" s="54">
        <v>-5.4723846036603074</v>
      </c>
      <c r="F531" s="54">
        <v>-3.4723846036603057</v>
      </c>
    </row>
    <row r="532" spans="1:6" x14ac:dyDescent="0.25">
      <c r="A532" s="129"/>
      <c r="B532" s="53">
        <v>43950</v>
      </c>
      <c r="C532" s="54">
        <v>2.9485000000000001</v>
      </c>
      <c r="D532" s="56">
        <v>2.98</v>
      </c>
      <c r="E532" s="54">
        <v>-1.91822421124348</v>
      </c>
      <c r="F532" s="54">
        <v>-1.4182242112434462</v>
      </c>
    </row>
    <row r="533" spans="1:6" x14ac:dyDescent="0.25">
      <c r="A533" s="129"/>
      <c r="B533" s="53">
        <v>43957</v>
      </c>
      <c r="C533" s="54">
        <v>2.9963000000000002</v>
      </c>
      <c r="D533" s="56">
        <v>2.83</v>
      </c>
      <c r="E533" s="54">
        <v>3.3686916614627194</v>
      </c>
      <c r="F533" s="54">
        <v>-0.13130833853729484</v>
      </c>
    </row>
    <row r="534" spans="1:6" x14ac:dyDescent="0.25">
      <c r="A534" s="129"/>
      <c r="B534" s="53">
        <v>43964</v>
      </c>
      <c r="C534" s="54">
        <v>3.1796000000000002</v>
      </c>
      <c r="D534" s="56">
        <v>2.2999999999999998</v>
      </c>
      <c r="E534" s="54">
        <v>1.2103849342651074</v>
      </c>
      <c r="F534" s="54">
        <v>-0.28961506573490503</v>
      </c>
    </row>
    <row r="535" spans="1:6" x14ac:dyDescent="0.25">
      <c r="A535" s="129"/>
      <c r="B535" s="53">
        <v>43971</v>
      </c>
      <c r="C535" s="54">
        <v>3.1976</v>
      </c>
      <c r="D535" s="56">
        <v>2.64</v>
      </c>
      <c r="E535" s="54">
        <v>-3.9736823104693286</v>
      </c>
      <c r="F535" s="54">
        <v>-0.98368231046932486</v>
      </c>
    </row>
    <row r="536" spans="1:6" x14ac:dyDescent="0.25">
      <c r="A536" s="129"/>
      <c r="B536" s="53">
        <v>43978</v>
      </c>
      <c r="C536" s="54">
        <v>3.2528000000000001</v>
      </c>
      <c r="D536" s="56">
        <v>4.43</v>
      </c>
      <c r="E536" s="54">
        <v>1.5428206655074828</v>
      </c>
      <c r="F536" s="54">
        <v>-0.45717933449251902</v>
      </c>
    </row>
    <row r="537" spans="1:6" x14ac:dyDescent="0.25">
      <c r="A537" s="129"/>
      <c r="B537" s="53">
        <v>43985</v>
      </c>
      <c r="C537" s="54">
        <v>3.3723000000000001</v>
      </c>
      <c r="D537" s="56">
        <v>4.88</v>
      </c>
      <c r="E537" s="54">
        <v>3.8822380348729091</v>
      </c>
      <c r="F537" s="54">
        <v>-0.49776196512709703</v>
      </c>
    </row>
    <row r="538" spans="1:6" x14ac:dyDescent="0.25">
      <c r="A538" s="129"/>
      <c r="B538" s="53">
        <v>43992</v>
      </c>
      <c r="C538" s="54">
        <v>3.3626</v>
      </c>
      <c r="D538" s="56">
        <v>4.07</v>
      </c>
      <c r="E538" s="54">
        <v>-1.4526963275482085</v>
      </c>
      <c r="F538" s="54">
        <v>-2.4626963275482083</v>
      </c>
    </row>
    <row r="539" spans="1:6" x14ac:dyDescent="0.25">
      <c r="A539" s="129"/>
      <c r="B539" s="53">
        <v>43999</v>
      </c>
      <c r="C539" s="54">
        <v>3.3763999999999998</v>
      </c>
      <c r="D539" s="56">
        <v>3.11</v>
      </c>
      <c r="E539" s="54">
        <v>2.9242029333974351</v>
      </c>
      <c r="F539" s="54">
        <v>0.92420293339743331</v>
      </c>
    </row>
    <row r="540" spans="1:6" x14ac:dyDescent="0.25">
      <c r="A540" s="129"/>
      <c r="B540" s="53">
        <v>44006</v>
      </c>
      <c r="C540" s="54">
        <v>3.4073000000000002</v>
      </c>
      <c r="D540" s="56">
        <v>4.51</v>
      </c>
      <c r="E540" s="54">
        <v>-2.9705399510778552</v>
      </c>
      <c r="F540" s="54">
        <v>1.0194600489221717</v>
      </c>
    </row>
    <row r="541" spans="1:6" x14ac:dyDescent="0.25">
      <c r="A541" s="129"/>
      <c r="B541" s="53">
        <v>44013</v>
      </c>
      <c r="C541" s="54">
        <v>3.3763999999999998</v>
      </c>
      <c r="D541" s="56">
        <v>6.62</v>
      </c>
      <c r="E541" s="54">
        <v>0.93186268123806038</v>
      </c>
      <c r="F541" s="54">
        <v>-1.0681373187619414</v>
      </c>
    </row>
  </sheetData>
  <mergeCells count="44">
    <mergeCell ref="A498:A506"/>
    <mergeCell ref="A530:A541"/>
    <mergeCell ref="A395:A406"/>
    <mergeCell ref="A366:A375"/>
    <mergeCell ref="A424:A432"/>
    <mergeCell ref="A453:A464"/>
    <mergeCell ref="A317:A334"/>
    <mergeCell ref="A376:A390"/>
    <mergeCell ref="A407:A417"/>
    <mergeCell ref="A433:A446"/>
    <mergeCell ref="A465:A477"/>
    <mergeCell ref="A122:A128"/>
    <mergeCell ref="A129:A143"/>
    <mergeCell ref="A170:A171"/>
    <mergeCell ref="A172:A175"/>
    <mergeCell ref="A3:A15"/>
    <mergeCell ref="A16:A22"/>
    <mergeCell ref="A33:A44"/>
    <mergeCell ref="A64:A83"/>
    <mergeCell ref="A45:A57"/>
    <mergeCell ref="A84:A86"/>
    <mergeCell ref="A96:A118"/>
    <mergeCell ref="A144:A146"/>
    <mergeCell ref="A204:A208"/>
    <mergeCell ref="A222:A225"/>
    <mergeCell ref="A229:A231"/>
    <mergeCell ref="A194:A195"/>
    <mergeCell ref="A210:A211"/>
    <mergeCell ref="A277:A280"/>
    <mergeCell ref="A295:A307"/>
    <mergeCell ref="A483:A497"/>
    <mergeCell ref="A518:A529"/>
    <mergeCell ref="A151:A156"/>
    <mergeCell ref="A351:A359"/>
    <mergeCell ref="A258:A261"/>
    <mergeCell ref="A262:A266"/>
    <mergeCell ref="A267:A276"/>
    <mergeCell ref="A285:A294"/>
    <mergeCell ref="A311:A316"/>
    <mergeCell ref="A339:A350"/>
    <mergeCell ref="A226:A228"/>
    <mergeCell ref="A240:A243"/>
    <mergeCell ref="A188:A190"/>
    <mergeCell ref="A191:A193"/>
  </mergeCells>
  <phoneticPr fontId="5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S170"/>
  <sheetViews>
    <sheetView workbookViewId="0">
      <selection activeCell="J9" sqref="J9"/>
    </sheetView>
  </sheetViews>
  <sheetFormatPr defaultRowHeight="15.75" x14ac:dyDescent="0.25"/>
  <cols>
    <col min="1" max="1" width="12.875" style="34" bestFit="1" customWidth="1"/>
    <col min="3" max="3" width="9.625" bestFit="1" customWidth="1"/>
    <col min="4" max="4" width="10" bestFit="1" customWidth="1"/>
    <col min="5" max="6" width="9.5" bestFit="1" customWidth="1"/>
    <col min="7" max="8" width="11.625" bestFit="1" customWidth="1"/>
    <col min="14" max="14" width="10" bestFit="1" customWidth="1"/>
    <col min="17" max="18" width="11.625" bestFit="1" customWidth="1"/>
    <col min="23" max="23" width="10" bestFit="1" customWidth="1"/>
    <col min="32" max="32" width="10" bestFit="1" customWidth="1"/>
    <col min="41" max="41" width="10" bestFit="1" customWidth="1"/>
    <col min="42" max="43" width="9.5" bestFit="1" customWidth="1"/>
    <col min="44" max="45" width="11.625" bestFit="1" customWidth="1"/>
  </cols>
  <sheetData>
    <row r="1" spans="1:45" x14ac:dyDescent="0.25">
      <c r="B1" s="41" t="s">
        <v>1067</v>
      </c>
      <c r="L1" s="41" t="s">
        <v>1068</v>
      </c>
      <c r="U1" s="41" t="s">
        <v>1095</v>
      </c>
      <c r="AD1" s="41" t="s">
        <v>1096</v>
      </c>
      <c r="AE1" s="1"/>
      <c r="AF1" s="1"/>
      <c r="AG1" s="1"/>
      <c r="AH1" s="1"/>
      <c r="AI1" s="1"/>
      <c r="AJ1" s="1"/>
      <c r="AM1" s="41" t="s">
        <v>1097</v>
      </c>
      <c r="AN1" s="1"/>
      <c r="AO1" s="1"/>
      <c r="AP1" s="1"/>
      <c r="AQ1" s="1"/>
      <c r="AR1" s="1"/>
      <c r="AS1" s="1"/>
    </row>
    <row r="2" spans="1:45" x14ac:dyDescent="0.25">
      <c r="A2" s="74" t="s">
        <v>1066</v>
      </c>
      <c r="C2" s="1"/>
      <c r="D2" s="60" t="s">
        <v>1035</v>
      </c>
      <c r="E2" s="57" t="s">
        <v>1029</v>
      </c>
      <c r="F2" s="58" t="s">
        <v>1030</v>
      </c>
      <c r="G2" s="57" t="s">
        <v>1034</v>
      </c>
      <c r="H2" s="57" t="s">
        <v>1031</v>
      </c>
      <c r="N2" s="60" t="s">
        <v>1035</v>
      </c>
      <c r="O2" s="57" t="s">
        <v>1029</v>
      </c>
      <c r="P2" s="58" t="s">
        <v>1030</v>
      </c>
      <c r="Q2" s="57" t="s">
        <v>1034</v>
      </c>
      <c r="R2" s="57" t="s">
        <v>1031</v>
      </c>
      <c r="W2" s="60" t="s">
        <v>1035</v>
      </c>
      <c r="X2" s="57" t="s">
        <v>1029</v>
      </c>
      <c r="Y2" s="58" t="s">
        <v>1030</v>
      </c>
      <c r="Z2" s="57" t="s">
        <v>1034</v>
      </c>
      <c r="AA2" s="57" t="s">
        <v>1031</v>
      </c>
      <c r="AD2" s="1"/>
      <c r="AE2" s="1"/>
      <c r="AF2" s="60" t="s">
        <v>1035</v>
      </c>
      <c r="AG2" s="57" t="s">
        <v>1029</v>
      </c>
      <c r="AH2" s="58" t="s">
        <v>1030</v>
      </c>
      <c r="AI2" s="57" t="s">
        <v>1034</v>
      </c>
      <c r="AJ2" s="57" t="s">
        <v>1031</v>
      </c>
      <c r="AM2" s="1"/>
      <c r="AN2" s="1"/>
      <c r="AO2" s="60" t="s">
        <v>1035</v>
      </c>
      <c r="AP2" s="57" t="s">
        <v>1029</v>
      </c>
      <c r="AQ2" s="58" t="s">
        <v>1030</v>
      </c>
      <c r="AR2" s="57" t="s">
        <v>1034</v>
      </c>
      <c r="AS2" s="57" t="s">
        <v>1031</v>
      </c>
    </row>
    <row r="3" spans="1:45" x14ac:dyDescent="0.25">
      <c r="A3" s="75">
        <v>20200101</v>
      </c>
      <c r="B3" s="135" t="s">
        <v>1059</v>
      </c>
      <c r="C3" s="135" t="s">
        <v>1032</v>
      </c>
      <c r="D3" s="53">
        <v>43837</v>
      </c>
      <c r="E3" s="54">
        <v>2.39</v>
      </c>
      <c r="F3" s="56">
        <v>2.72</v>
      </c>
      <c r="G3" s="54">
        <v>-8.9405777504609762</v>
      </c>
      <c r="H3" s="54">
        <v>-8.7805777504609495</v>
      </c>
      <c r="L3" s="138" t="s">
        <v>1073</v>
      </c>
      <c r="M3" s="135" t="s">
        <v>1036</v>
      </c>
      <c r="N3" s="53">
        <v>43832</v>
      </c>
      <c r="O3" s="54">
        <v>2.8403999999999998</v>
      </c>
      <c r="P3" s="56">
        <v>3.47</v>
      </c>
      <c r="Q3" s="54">
        <v>0.32601094959407995</v>
      </c>
      <c r="R3" s="54">
        <v>-1.1739890504058881</v>
      </c>
      <c r="U3" s="138" t="s">
        <v>1072</v>
      </c>
      <c r="V3" s="135" t="s">
        <v>1038</v>
      </c>
      <c r="W3" s="53">
        <v>43837</v>
      </c>
      <c r="X3" s="54">
        <v>3.23</v>
      </c>
      <c r="Y3" s="56">
        <v>4.4800000000000004</v>
      </c>
      <c r="Z3" s="54">
        <v>-0.72353523139496723</v>
      </c>
      <c r="AA3" s="54">
        <v>-1.2235352313949566</v>
      </c>
      <c r="AD3" s="138" t="s">
        <v>1072</v>
      </c>
      <c r="AE3" s="135" t="s">
        <v>1039</v>
      </c>
      <c r="AF3" s="53">
        <v>43839</v>
      </c>
      <c r="AG3" s="54">
        <v>3.43</v>
      </c>
      <c r="AH3" s="56">
        <v>4.75</v>
      </c>
      <c r="AI3" s="54">
        <v>-3.5813767429709209</v>
      </c>
      <c r="AJ3" s="54">
        <v>-2.5813767429709422</v>
      </c>
      <c r="AM3" s="138" t="s">
        <v>1072</v>
      </c>
      <c r="AN3" s="135" t="s">
        <v>1040</v>
      </c>
      <c r="AO3" s="53">
        <v>43837</v>
      </c>
      <c r="AP3" s="54">
        <v>3.5394000000000001</v>
      </c>
      <c r="AQ3" s="56">
        <v>2.98</v>
      </c>
      <c r="AR3" s="54">
        <v>0.30114224164772274</v>
      </c>
      <c r="AS3" s="54">
        <v>-0.44885775835230568</v>
      </c>
    </row>
    <row r="4" spans="1:45" x14ac:dyDescent="0.25">
      <c r="A4" s="75">
        <v>20200102</v>
      </c>
      <c r="B4" s="134"/>
      <c r="C4" s="134"/>
      <c r="D4" s="53">
        <v>43846</v>
      </c>
      <c r="E4" s="54">
        <v>2.3673999999999999</v>
      </c>
      <c r="F4" s="56">
        <v>2.5</v>
      </c>
      <c r="G4" s="54">
        <v>1.839749716757666</v>
      </c>
      <c r="H4" s="54">
        <v>1.0097497167576464</v>
      </c>
      <c r="L4" s="134"/>
      <c r="M4" s="134"/>
      <c r="N4" s="53">
        <v>43839</v>
      </c>
      <c r="O4" s="54">
        <v>2.8751000000000002</v>
      </c>
      <c r="P4" s="56">
        <v>2.99</v>
      </c>
      <c r="Q4" s="54">
        <v>-0.67579387716292239</v>
      </c>
      <c r="R4" s="54">
        <v>-0.66579387716294569</v>
      </c>
      <c r="U4" s="134"/>
      <c r="V4" s="134"/>
      <c r="W4" s="53">
        <v>43844</v>
      </c>
      <c r="X4" s="54">
        <v>3.2061999999999999</v>
      </c>
      <c r="Y4" s="56">
        <v>3.03</v>
      </c>
      <c r="Z4" s="54">
        <v>-0.47027749002666042</v>
      </c>
      <c r="AA4" s="54">
        <v>-2.0902774900266596</v>
      </c>
      <c r="AD4" s="134"/>
      <c r="AE4" s="134"/>
      <c r="AF4" s="53">
        <v>43846</v>
      </c>
      <c r="AG4" s="54">
        <v>3.4291999999999998</v>
      </c>
      <c r="AH4" s="56">
        <v>3.17</v>
      </c>
      <c r="AI4" s="54">
        <v>-2.3197125122509377</v>
      </c>
      <c r="AJ4" s="54">
        <v>-1.1597125122509322</v>
      </c>
      <c r="AM4" s="134"/>
      <c r="AN4" s="135"/>
      <c r="AO4" s="53">
        <v>43844</v>
      </c>
      <c r="AP4" s="54">
        <v>3.4969000000000001</v>
      </c>
      <c r="AQ4" s="56">
        <v>2.95</v>
      </c>
      <c r="AR4" s="54">
        <v>5.7177852893097736E-2</v>
      </c>
      <c r="AS4" s="54">
        <v>-0.94282214710688095</v>
      </c>
    </row>
    <row r="5" spans="1:45" x14ac:dyDescent="0.25">
      <c r="A5" s="75">
        <v>20200103</v>
      </c>
      <c r="B5" s="134"/>
      <c r="C5" s="134"/>
      <c r="D5" s="53">
        <v>43851</v>
      </c>
      <c r="E5" s="54">
        <v>2.3134999999999999</v>
      </c>
      <c r="F5" s="56">
        <v>4.18</v>
      </c>
      <c r="G5" s="54">
        <v>0.76457202505220145</v>
      </c>
      <c r="H5" s="54">
        <v>-1.2554279749477981</v>
      </c>
      <c r="L5" s="134"/>
      <c r="M5" s="134"/>
      <c r="N5" s="53">
        <v>43846</v>
      </c>
      <c r="O5" s="54">
        <v>2.8929999999999998</v>
      </c>
      <c r="P5" s="56">
        <v>3.41</v>
      </c>
      <c r="Q5" s="54">
        <v>-0.83663180477344667</v>
      </c>
      <c r="R5" s="54">
        <v>-1.336631804773436</v>
      </c>
      <c r="U5" s="134"/>
      <c r="V5" s="134"/>
      <c r="W5" s="53">
        <v>43874</v>
      </c>
      <c r="X5" s="54">
        <v>2.8774000000000002</v>
      </c>
      <c r="Y5" s="56">
        <v>3.65</v>
      </c>
      <c r="Z5" s="54">
        <v>-1.8957926733868202</v>
      </c>
      <c r="AA5" s="54">
        <v>-1.8957926733868202</v>
      </c>
      <c r="AD5" s="134"/>
      <c r="AE5" s="134"/>
      <c r="AF5" s="53">
        <v>43872</v>
      </c>
      <c r="AG5" s="54">
        <v>3.1522000000000001</v>
      </c>
      <c r="AH5" s="56">
        <v>2.83</v>
      </c>
      <c r="AI5" s="54">
        <v>2.6002271380604292</v>
      </c>
      <c r="AJ5" s="54">
        <v>-2.8297728619395723</v>
      </c>
      <c r="AM5" s="134"/>
      <c r="AN5" s="135"/>
      <c r="AO5" s="53">
        <v>43851</v>
      </c>
      <c r="AP5" s="54">
        <v>3.4451000000000001</v>
      </c>
      <c r="AQ5" s="56">
        <v>2.85</v>
      </c>
      <c r="AR5" s="54">
        <v>-3.6189831185695631</v>
      </c>
      <c r="AS5" s="54">
        <v>-0.61898311856953825</v>
      </c>
    </row>
    <row r="6" spans="1:45" x14ac:dyDescent="0.25">
      <c r="A6" s="75">
        <v>20200104</v>
      </c>
      <c r="B6" s="134"/>
      <c r="C6" s="134"/>
      <c r="D6" s="53">
        <v>43874</v>
      </c>
      <c r="E6" s="54">
        <v>1.8056000000000001</v>
      </c>
      <c r="F6" s="56">
        <v>4.0599999999999996</v>
      </c>
      <c r="G6" s="54">
        <v>-8.3877462289263516</v>
      </c>
      <c r="H6" s="54">
        <v>-7.457746228926343</v>
      </c>
      <c r="L6" s="134"/>
      <c r="M6" s="134"/>
      <c r="N6" s="53">
        <v>43851</v>
      </c>
      <c r="O6" s="54">
        <v>2.8454999999999999</v>
      </c>
      <c r="P6" s="56">
        <v>4.43</v>
      </c>
      <c r="Q6" s="54">
        <v>-3.060617084343864</v>
      </c>
      <c r="R6" s="54">
        <v>-2.8106170843438694</v>
      </c>
      <c r="U6" s="134"/>
      <c r="V6" s="134"/>
      <c r="W6" s="53">
        <v>43881</v>
      </c>
      <c r="X6" s="54">
        <v>2.9710000000000001</v>
      </c>
      <c r="Y6" s="56">
        <v>3.46</v>
      </c>
      <c r="Z6" s="54">
        <v>5.2408355795148243</v>
      </c>
      <c r="AA6" s="54">
        <v>9.9908355795148562</v>
      </c>
      <c r="AD6" s="134"/>
      <c r="AE6" s="134"/>
      <c r="AF6" s="53">
        <v>43879</v>
      </c>
      <c r="AG6" s="54">
        <v>3.1634000000000002</v>
      </c>
      <c r="AH6" s="56">
        <v>3.52</v>
      </c>
      <c r="AI6" s="54">
        <v>0.78327366404655763</v>
      </c>
      <c r="AJ6" s="54">
        <v>-0.69672633595345701</v>
      </c>
      <c r="AM6" s="134"/>
      <c r="AN6" s="135"/>
      <c r="AO6" s="53">
        <v>43867</v>
      </c>
      <c r="AP6" s="54">
        <v>3.2040000000000002</v>
      </c>
      <c r="AQ6" s="56">
        <v>6.95</v>
      </c>
      <c r="AR6" s="54">
        <v>-1.7239121736520424</v>
      </c>
      <c r="AS6" s="54">
        <v>-0.9739121736520584</v>
      </c>
    </row>
    <row r="7" spans="1:45" x14ac:dyDescent="0.25">
      <c r="A7" s="75">
        <v>20200105</v>
      </c>
      <c r="B7" s="134"/>
      <c r="C7" s="134"/>
      <c r="D7" s="53">
        <v>43881</v>
      </c>
      <c r="E7" s="54">
        <v>1.9985999999999999</v>
      </c>
      <c r="F7" s="56">
        <v>2.59</v>
      </c>
      <c r="G7" s="54">
        <v>4.992924838453705</v>
      </c>
      <c r="H7" s="54">
        <v>-0.93707516154628578</v>
      </c>
      <c r="L7" s="134"/>
      <c r="M7" s="134"/>
      <c r="N7" s="53">
        <v>43872</v>
      </c>
      <c r="O7" s="54">
        <v>2.5709</v>
      </c>
      <c r="P7" s="56">
        <v>3.62</v>
      </c>
      <c r="Q7" s="54">
        <v>-2.4178655211643196</v>
      </c>
      <c r="R7" s="54">
        <v>-2.4178655211643196</v>
      </c>
      <c r="U7" s="134"/>
      <c r="V7" s="134"/>
      <c r="W7" s="53">
        <v>43888</v>
      </c>
      <c r="X7" s="54">
        <v>2.84</v>
      </c>
      <c r="Y7" s="56">
        <v>4.8899999999999997</v>
      </c>
      <c r="Z7" s="54">
        <v>-4.5950815241870391</v>
      </c>
      <c r="AA7" s="54">
        <v>-1.5950815241870586</v>
      </c>
      <c r="AD7" s="134"/>
      <c r="AE7" s="134"/>
      <c r="AF7" s="53">
        <v>43886</v>
      </c>
      <c r="AG7" s="54">
        <v>3.1718999999999999</v>
      </c>
      <c r="AH7" s="56">
        <v>3.49</v>
      </c>
      <c r="AI7" s="54">
        <v>0.85541866127774036</v>
      </c>
      <c r="AJ7" s="54">
        <v>0.66541866127773908</v>
      </c>
      <c r="AM7" s="134"/>
      <c r="AN7" s="135"/>
      <c r="AO7" s="53">
        <v>43874</v>
      </c>
      <c r="AP7" s="54">
        <v>3.2094</v>
      </c>
      <c r="AQ7" s="56">
        <v>2.69</v>
      </c>
      <c r="AR7" s="54">
        <v>-1.1760514015763501</v>
      </c>
      <c r="AS7" s="54">
        <v>-0.42605140157636612</v>
      </c>
    </row>
    <row r="8" spans="1:45" x14ac:dyDescent="0.25">
      <c r="A8" s="75">
        <v>20200106</v>
      </c>
      <c r="B8" s="134"/>
      <c r="C8" s="134"/>
      <c r="D8" s="53">
        <v>43886</v>
      </c>
      <c r="E8" s="54">
        <v>2.0455000000000001</v>
      </c>
      <c r="F8" s="56">
        <v>2.82</v>
      </c>
      <c r="G8" s="54">
        <v>3.4479238117159916</v>
      </c>
      <c r="H8" s="54">
        <v>2.9079238117159623</v>
      </c>
      <c r="L8" s="134"/>
      <c r="M8" s="134"/>
      <c r="N8" s="53">
        <v>43879</v>
      </c>
      <c r="O8" s="54">
        <v>2.5811999999999999</v>
      </c>
      <c r="P8" s="56">
        <v>3.39</v>
      </c>
      <c r="Q8" s="54">
        <v>-0.34749654218537707</v>
      </c>
      <c r="R8" s="54">
        <v>-2.3474965421853788</v>
      </c>
      <c r="U8" s="134"/>
      <c r="V8" s="134"/>
      <c r="W8" s="53">
        <v>43895</v>
      </c>
      <c r="X8" s="54">
        <v>2.7301000000000002</v>
      </c>
      <c r="Y8" s="56">
        <v>3.86</v>
      </c>
      <c r="Z8" s="54">
        <v>-2.0674966109353932</v>
      </c>
      <c r="AA8" s="54">
        <v>-2.5674966109353825</v>
      </c>
      <c r="AD8" s="134"/>
      <c r="AE8" s="134"/>
      <c r="AF8" s="53">
        <v>43893</v>
      </c>
      <c r="AG8" s="54">
        <v>3.1539000000000001</v>
      </c>
      <c r="AH8" s="56">
        <v>4.63</v>
      </c>
      <c r="AI8" s="54">
        <v>-0.62315658327518619</v>
      </c>
      <c r="AJ8" s="54">
        <v>-1.6231565832751649</v>
      </c>
      <c r="AM8" s="134"/>
      <c r="AN8" s="135"/>
      <c r="AO8" s="53">
        <v>43881</v>
      </c>
      <c r="AP8" s="54">
        <v>3.2669000000000001</v>
      </c>
      <c r="AQ8" s="56">
        <v>3.12</v>
      </c>
      <c r="AR8" s="54">
        <v>2.0850477626948027</v>
      </c>
      <c r="AS8" s="54">
        <v>0.33504776269484005</v>
      </c>
    </row>
    <row r="9" spans="1:45" x14ac:dyDescent="0.25">
      <c r="A9" s="75">
        <v>20200107</v>
      </c>
      <c r="B9" s="134"/>
      <c r="C9" s="134"/>
      <c r="D9" s="53">
        <v>43893</v>
      </c>
      <c r="E9" s="54">
        <v>2.0386000000000002</v>
      </c>
      <c r="F9" s="56">
        <v>5.16</v>
      </c>
      <c r="G9" s="54">
        <v>0.4344995883806213</v>
      </c>
      <c r="H9" s="54">
        <v>-0.55550041161938069</v>
      </c>
      <c r="L9" s="134"/>
      <c r="M9" s="134"/>
      <c r="N9" s="53">
        <v>43886</v>
      </c>
      <c r="O9" s="54">
        <v>2.5861000000000001</v>
      </c>
      <c r="P9" s="56">
        <v>4.09</v>
      </c>
      <c r="Q9" s="54">
        <v>-1.5958639910813588</v>
      </c>
      <c r="R9" s="54">
        <v>-1.815863991081379</v>
      </c>
      <c r="U9" s="134"/>
      <c r="V9" s="134"/>
      <c r="W9" s="53">
        <v>43902</v>
      </c>
      <c r="X9" s="54">
        <v>2.7223999999999999</v>
      </c>
      <c r="Y9" s="56">
        <v>3.24</v>
      </c>
      <c r="Z9" s="54">
        <v>-0.31461269682804271</v>
      </c>
      <c r="AA9" s="54">
        <v>-2.3146126968280445</v>
      </c>
      <c r="AD9" s="134"/>
      <c r="AE9" s="134"/>
      <c r="AF9" s="53">
        <v>43900</v>
      </c>
      <c r="AG9" s="54">
        <v>2.9582999999999999</v>
      </c>
      <c r="AH9" s="56">
        <v>6.18</v>
      </c>
      <c r="AI9" s="54">
        <v>-2.1783823969663718</v>
      </c>
      <c r="AJ9" s="54">
        <v>-5.1783823969663523</v>
      </c>
      <c r="AM9" s="134"/>
      <c r="AN9" s="135"/>
      <c r="AO9" s="53">
        <v>43888</v>
      </c>
      <c r="AP9" s="54">
        <v>3.1953999999999998</v>
      </c>
      <c r="AQ9" s="56">
        <v>3.84</v>
      </c>
      <c r="AR9" s="54">
        <v>-0.8111915246987067</v>
      </c>
      <c r="AS9" s="54">
        <v>0.43880847530131106</v>
      </c>
    </row>
    <row r="10" spans="1:45" x14ac:dyDescent="0.25">
      <c r="A10" s="75">
        <v>20200108</v>
      </c>
      <c r="B10" s="134"/>
      <c r="C10" s="134"/>
      <c r="D10" s="53">
        <v>43900</v>
      </c>
      <c r="E10" s="54">
        <v>1.8385</v>
      </c>
      <c r="F10" s="56">
        <v>5.66</v>
      </c>
      <c r="G10" s="54">
        <v>-4.4791891891891922</v>
      </c>
      <c r="H10" s="54">
        <v>-7.3391891891891881</v>
      </c>
      <c r="L10" s="134"/>
      <c r="M10" s="134"/>
      <c r="N10" s="53">
        <v>43893</v>
      </c>
      <c r="O10" s="54">
        <v>2.5141</v>
      </c>
      <c r="P10" s="56">
        <v>3.88</v>
      </c>
      <c r="Q10" s="54">
        <v>-2.4790024447918224</v>
      </c>
      <c r="R10" s="54">
        <v>-2.9790024447918118</v>
      </c>
      <c r="U10" s="134"/>
      <c r="V10" s="134"/>
      <c r="W10" s="53">
        <v>43909</v>
      </c>
      <c r="X10" s="54">
        <v>2.7713999999999999</v>
      </c>
      <c r="Y10" s="56">
        <v>4.2</v>
      </c>
      <c r="Z10" s="54">
        <v>-0.38791901320140987</v>
      </c>
      <c r="AA10" s="54">
        <v>-3.8879190132014241</v>
      </c>
      <c r="AD10" s="134"/>
      <c r="AE10" s="134"/>
      <c r="AF10" s="53">
        <v>43907</v>
      </c>
      <c r="AG10" s="54">
        <v>3.0661</v>
      </c>
      <c r="AH10" s="56">
        <v>4.6100000000000003</v>
      </c>
      <c r="AI10" s="54">
        <v>0.54828378649212084</v>
      </c>
      <c r="AJ10" s="54">
        <v>-2.1317162135078949</v>
      </c>
      <c r="AM10" s="134"/>
      <c r="AN10" s="135" t="s">
        <v>1041</v>
      </c>
      <c r="AO10" s="53">
        <v>43895</v>
      </c>
      <c r="AP10" s="54">
        <v>3.07</v>
      </c>
      <c r="AQ10" s="56">
        <v>4.01</v>
      </c>
      <c r="AR10" s="54">
        <v>-5.3361870063214578</v>
      </c>
      <c r="AS10" s="54">
        <v>-6.0861870063214418</v>
      </c>
    </row>
    <row r="11" spans="1:45" x14ac:dyDescent="0.25">
      <c r="A11" s="75">
        <v>20200109</v>
      </c>
      <c r="B11" s="134"/>
      <c r="C11" s="134"/>
      <c r="D11" s="53">
        <v>43907</v>
      </c>
      <c r="E11" s="54">
        <v>1.8875</v>
      </c>
      <c r="F11" s="56">
        <v>4.9400000000000004</v>
      </c>
      <c r="G11" s="54">
        <v>-5.3262048636698589</v>
      </c>
      <c r="H11" s="54">
        <v>-5.196204863669851</v>
      </c>
      <c r="L11" s="134"/>
      <c r="M11" s="134"/>
      <c r="N11" s="53">
        <v>43900</v>
      </c>
      <c r="O11" s="54">
        <v>2.2940999999999998</v>
      </c>
      <c r="P11" s="56">
        <v>4.57</v>
      </c>
      <c r="Q11" s="54">
        <v>-4.9432448675029494</v>
      </c>
      <c r="R11" s="54">
        <v>-8.943244867502953</v>
      </c>
      <c r="U11" s="134"/>
      <c r="V11" s="134"/>
      <c r="W11" s="53">
        <v>43916</v>
      </c>
      <c r="X11" s="54">
        <v>2.5596999999999999</v>
      </c>
      <c r="Y11" s="56">
        <v>4.0999999999999996</v>
      </c>
      <c r="Z11" s="54">
        <v>-10.04766909564383</v>
      </c>
      <c r="AA11" s="54">
        <v>-5.0476690956438475</v>
      </c>
      <c r="AD11" s="134"/>
      <c r="AE11" s="134"/>
      <c r="AF11" s="53">
        <v>43914</v>
      </c>
      <c r="AG11" s="54">
        <v>3.0451000000000001</v>
      </c>
      <c r="AH11" s="56">
        <v>7.73</v>
      </c>
      <c r="AI11" s="54">
        <v>-5.2205054514395055</v>
      </c>
      <c r="AJ11" s="54">
        <v>-4.2205054514394824</v>
      </c>
      <c r="AM11" s="134"/>
      <c r="AN11" s="134"/>
      <c r="AO11" s="53">
        <v>43902</v>
      </c>
      <c r="AP11" s="54">
        <v>2.9820000000000002</v>
      </c>
      <c r="AQ11" s="56">
        <v>3.2</v>
      </c>
      <c r="AR11" s="54">
        <v>-7.3280345902699828</v>
      </c>
      <c r="AS11" s="54">
        <v>-2.388034590269994</v>
      </c>
    </row>
    <row r="12" spans="1:45" x14ac:dyDescent="0.25">
      <c r="A12" s="75">
        <v>20200110</v>
      </c>
      <c r="B12" s="134"/>
      <c r="C12" s="134"/>
      <c r="D12" s="53">
        <v>43914</v>
      </c>
      <c r="E12" s="54">
        <v>1.7383</v>
      </c>
      <c r="F12" s="56">
        <v>4.4000000000000004</v>
      </c>
      <c r="G12" s="54">
        <v>-6.2319834295756937</v>
      </c>
      <c r="H12" s="54">
        <v>-4.8719834295756881</v>
      </c>
      <c r="L12" s="134"/>
      <c r="M12" s="134"/>
      <c r="N12" s="53">
        <v>43907</v>
      </c>
      <c r="O12" s="54">
        <v>2.4333</v>
      </c>
      <c r="P12" s="56">
        <v>4.62</v>
      </c>
      <c r="Q12" s="54">
        <v>-2.9770917371502836</v>
      </c>
      <c r="R12" s="54">
        <v>-3.477091737150273</v>
      </c>
      <c r="U12" s="134"/>
      <c r="V12" s="134"/>
      <c r="W12" s="53">
        <v>43923</v>
      </c>
      <c r="X12" s="54">
        <v>2.4590000000000001</v>
      </c>
      <c r="Y12" s="56">
        <v>4.66</v>
      </c>
      <c r="Z12" s="54">
        <v>-1.6002062422658891</v>
      </c>
      <c r="AA12" s="54">
        <v>-4.1002062422659247</v>
      </c>
      <c r="AD12" s="134"/>
      <c r="AE12" s="134"/>
      <c r="AF12" s="53">
        <v>43921</v>
      </c>
      <c r="AG12" s="54">
        <v>2.9876999999999998</v>
      </c>
      <c r="AH12" s="56">
        <v>9</v>
      </c>
      <c r="AI12" s="54">
        <v>-5.2027489344565137</v>
      </c>
      <c r="AJ12" s="54">
        <v>-3.2027489344565119</v>
      </c>
      <c r="AM12" s="134"/>
      <c r="AN12" s="134"/>
      <c r="AO12" s="53">
        <v>43909</v>
      </c>
      <c r="AP12" s="54">
        <v>3.0459999999999998</v>
      </c>
      <c r="AQ12" s="56">
        <v>3.48</v>
      </c>
      <c r="AR12" s="54">
        <v>1.5221115608368585</v>
      </c>
      <c r="AS12" s="54">
        <v>-0.47788843916314327</v>
      </c>
    </row>
    <row r="13" spans="1:45" x14ac:dyDescent="0.25">
      <c r="A13" s="75">
        <v>20200111</v>
      </c>
      <c r="B13" s="134"/>
      <c r="C13" s="134"/>
      <c r="D13" s="53">
        <v>43921</v>
      </c>
      <c r="E13" s="54">
        <v>1.6072</v>
      </c>
      <c r="F13" s="56">
        <v>4.63</v>
      </c>
      <c r="G13" s="54">
        <v>-6.5752432918217973</v>
      </c>
      <c r="H13" s="54">
        <v>-6.2252432918217915</v>
      </c>
      <c r="L13" s="134"/>
      <c r="M13" s="134"/>
      <c r="N13" s="53">
        <v>43914</v>
      </c>
      <c r="O13" s="54">
        <v>2.2938000000000001</v>
      </c>
      <c r="P13" s="56">
        <v>4.6100000000000003</v>
      </c>
      <c r="Q13" s="54">
        <v>-6.9530917123455716</v>
      </c>
      <c r="R13" s="54">
        <v>-4.8930917123455764</v>
      </c>
      <c r="U13" s="134"/>
      <c r="V13" s="134"/>
      <c r="W13" s="53">
        <v>43930</v>
      </c>
      <c r="X13" s="54">
        <v>2.1074999999999999</v>
      </c>
      <c r="Y13" s="56">
        <v>4.4800000000000004</v>
      </c>
      <c r="Z13" s="54">
        <v>-2.7778105871294922</v>
      </c>
      <c r="AA13" s="54">
        <v>-5.2478105871294645</v>
      </c>
      <c r="AD13" s="134"/>
      <c r="AE13" s="134"/>
      <c r="AF13" s="53">
        <v>43928</v>
      </c>
      <c r="AG13" s="54">
        <v>2.7826</v>
      </c>
      <c r="AH13" s="56">
        <v>8.74</v>
      </c>
      <c r="AI13" s="54">
        <v>-18.781937833573892</v>
      </c>
      <c r="AJ13" s="54">
        <v>-5.711937833573888</v>
      </c>
      <c r="AM13" s="134"/>
      <c r="AN13" s="134"/>
      <c r="AO13" s="53">
        <v>43916</v>
      </c>
      <c r="AP13" s="54">
        <v>2.9485000000000001</v>
      </c>
      <c r="AQ13" s="56">
        <v>4.4800000000000004</v>
      </c>
      <c r="AR13" s="54">
        <v>-4.7256255387485346</v>
      </c>
      <c r="AS13" s="54">
        <v>-3.2256255387485666</v>
      </c>
    </row>
    <row r="14" spans="1:45" x14ac:dyDescent="0.25">
      <c r="A14" s="75">
        <v>20200112</v>
      </c>
      <c r="B14" s="134"/>
      <c r="C14" s="134"/>
      <c r="D14" s="53">
        <v>43928</v>
      </c>
      <c r="E14" s="54">
        <v>1.2632000000000001</v>
      </c>
      <c r="F14" s="56">
        <v>4.43</v>
      </c>
      <c r="G14" s="54">
        <v>-29.769816441589093</v>
      </c>
      <c r="H14" s="54">
        <v>-6.8798164415890817</v>
      </c>
      <c r="L14" s="134"/>
      <c r="M14" s="134"/>
      <c r="N14" s="53">
        <v>43921</v>
      </c>
      <c r="O14" s="54">
        <v>2.1341000000000001</v>
      </c>
      <c r="P14" s="56">
        <v>5.82</v>
      </c>
      <c r="Q14" s="54">
        <v>-7.8979717660616622</v>
      </c>
      <c r="R14" s="54">
        <v>-6.8279717660616246</v>
      </c>
      <c r="U14" s="134"/>
      <c r="V14" s="134"/>
      <c r="W14" s="53">
        <v>43937</v>
      </c>
      <c r="X14" s="54">
        <v>2.1093000000000002</v>
      </c>
      <c r="Y14" s="56">
        <v>4.82</v>
      </c>
      <c r="Z14" s="54">
        <v>-5.3245021296189687</v>
      </c>
      <c r="AA14" s="54">
        <v>-5.0445021296189552</v>
      </c>
      <c r="AD14" s="134"/>
      <c r="AE14" s="134"/>
      <c r="AF14" s="53">
        <v>43935</v>
      </c>
      <c r="AG14" s="54">
        <v>2.601</v>
      </c>
      <c r="AH14" s="56">
        <v>10</v>
      </c>
      <c r="AI14" s="54">
        <v>-11.75408031480174</v>
      </c>
      <c r="AJ14" s="54">
        <v>-9.6140803148017095</v>
      </c>
      <c r="AM14" s="134"/>
      <c r="AN14" s="134"/>
      <c r="AO14" s="53">
        <v>43923</v>
      </c>
      <c r="AP14" s="54">
        <v>2.8917000000000002</v>
      </c>
      <c r="AQ14" s="56">
        <v>3.67</v>
      </c>
      <c r="AR14" s="54">
        <v>0.59915252633944149</v>
      </c>
      <c r="AS14" s="54">
        <v>-1.650847473660555</v>
      </c>
    </row>
    <row r="15" spans="1:45" x14ac:dyDescent="0.25">
      <c r="A15" s="75">
        <v>20200113</v>
      </c>
      <c r="B15" s="134"/>
      <c r="C15" s="134"/>
      <c r="D15" s="53">
        <v>43942</v>
      </c>
      <c r="E15" s="54">
        <v>0.97440000000000004</v>
      </c>
      <c r="F15" s="56">
        <v>4.09</v>
      </c>
      <c r="G15" s="54">
        <v>-7.6133057851239805</v>
      </c>
      <c r="H15" s="54">
        <v>-8.1633057851239634</v>
      </c>
      <c r="L15" s="134"/>
      <c r="M15" s="135" t="s">
        <v>1037</v>
      </c>
      <c r="N15" s="53">
        <v>43928</v>
      </c>
      <c r="O15" s="54">
        <v>1.86</v>
      </c>
      <c r="P15" s="56">
        <v>4.8899999999999997</v>
      </c>
      <c r="Q15" s="54">
        <v>-27.158724669755863</v>
      </c>
      <c r="R15" s="54">
        <v>-8.1587246697558449</v>
      </c>
      <c r="U15" s="134"/>
      <c r="V15" s="134"/>
      <c r="W15" s="53">
        <v>43944</v>
      </c>
      <c r="X15" s="54">
        <v>2.0299</v>
      </c>
      <c r="Y15" s="56">
        <v>3.06</v>
      </c>
      <c r="Z15" s="54">
        <v>-6.4665066752898515</v>
      </c>
      <c r="AA15" s="54">
        <v>-2.9665066752898817</v>
      </c>
      <c r="AD15" s="134"/>
      <c r="AE15" s="134"/>
      <c r="AF15" s="53">
        <v>43942</v>
      </c>
      <c r="AG15" s="54">
        <v>2.6558999999999999</v>
      </c>
      <c r="AH15" s="56">
        <v>5.72</v>
      </c>
      <c r="AI15" s="54">
        <v>-3.8626459577051353</v>
      </c>
      <c r="AJ15" s="54">
        <v>-3.362645957705146</v>
      </c>
      <c r="AM15" s="134"/>
      <c r="AN15" s="134"/>
      <c r="AO15" s="53">
        <v>43930</v>
      </c>
      <c r="AP15" s="54">
        <v>2.7757999999999998</v>
      </c>
      <c r="AQ15" s="56">
        <v>3.78</v>
      </c>
      <c r="AR15" s="54">
        <v>-2.4989406308417283</v>
      </c>
      <c r="AS15" s="54">
        <v>-2.4889406308417072</v>
      </c>
    </row>
    <row r="16" spans="1:45" x14ac:dyDescent="0.25">
      <c r="A16" s="75">
        <v>20200114</v>
      </c>
      <c r="B16" s="134"/>
      <c r="C16" s="135" t="s">
        <v>1033</v>
      </c>
      <c r="D16" s="53">
        <v>43951</v>
      </c>
      <c r="E16" s="54">
        <v>1.0278</v>
      </c>
      <c r="F16" s="56">
        <v>3.04</v>
      </c>
      <c r="G16" s="54">
        <v>-9.7801006922592748</v>
      </c>
      <c r="H16" s="54">
        <v>-9.7801006922592748</v>
      </c>
      <c r="L16" s="134"/>
      <c r="M16" s="134"/>
      <c r="N16" s="53">
        <v>43935</v>
      </c>
      <c r="O16" s="54">
        <v>1.7698</v>
      </c>
      <c r="P16" s="56">
        <v>6.23</v>
      </c>
      <c r="Q16" s="54">
        <v>-9.155003648747261</v>
      </c>
      <c r="R16" s="54">
        <v>-8.155003648747261</v>
      </c>
      <c r="U16" s="134"/>
      <c r="V16" s="134"/>
      <c r="W16" s="53">
        <v>43951</v>
      </c>
      <c r="X16" s="54">
        <v>2.0265</v>
      </c>
      <c r="Y16" s="56">
        <v>2.92</v>
      </c>
      <c r="Z16" s="54">
        <v>-0.78336271280790015</v>
      </c>
      <c r="AA16" s="54">
        <v>-3.0333627128078966</v>
      </c>
      <c r="AD16" s="134"/>
      <c r="AE16" s="134"/>
      <c r="AF16" s="53">
        <v>43949</v>
      </c>
      <c r="AG16" s="54">
        <v>2.5305</v>
      </c>
      <c r="AH16" s="56">
        <v>4.82</v>
      </c>
      <c r="AI16" s="54">
        <v>-5.8956720048652045</v>
      </c>
      <c r="AJ16" s="54">
        <v>-4.8956720048652258</v>
      </c>
      <c r="AM16" s="134"/>
      <c r="AN16" s="134"/>
      <c r="AO16" s="53">
        <v>43937</v>
      </c>
      <c r="AP16" s="54">
        <v>2.7645</v>
      </c>
      <c r="AQ16" s="56">
        <v>4.03</v>
      </c>
      <c r="AR16" s="54">
        <v>-4.1234109923447004</v>
      </c>
      <c r="AS16" s="54">
        <v>-1.6134109923446882</v>
      </c>
    </row>
    <row r="17" spans="1:45" x14ac:dyDescent="0.25">
      <c r="A17" s="75">
        <v>20200115</v>
      </c>
      <c r="B17" s="134"/>
      <c r="C17" s="135"/>
      <c r="D17" s="53">
        <v>43959</v>
      </c>
      <c r="E17" s="54">
        <v>1.2785</v>
      </c>
      <c r="F17" s="56">
        <v>4.3099999999999996</v>
      </c>
      <c r="G17" s="54">
        <v>11.02533863685229</v>
      </c>
      <c r="H17" s="54">
        <v>-2.4746613631477121</v>
      </c>
      <c r="L17" s="134"/>
      <c r="M17" s="134"/>
      <c r="N17" s="53">
        <v>43942</v>
      </c>
      <c r="O17" s="54">
        <v>1.6961999999999999</v>
      </c>
      <c r="P17" s="56">
        <v>3.51</v>
      </c>
      <c r="Q17" s="54">
        <v>-4.4881449386771077</v>
      </c>
      <c r="R17" s="54">
        <v>-4.9881449386770971</v>
      </c>
      <c r="U17" s="134"/>
      <c r="V17" s="134"/>
      <c r="W17" s="53">
        <v>43959</v>
      </c>
      <c r="X17" s="54">
        <v>2.2258</v>
      </c>
      <c r="Y17" s="56">
        <v>3.99</v>
      </c>
      <c r="Z17" s="54">
        <v>-0.86422605283442699</v>
      </c>
      <c r="AA17" s="54">
        <v>0.68577394716560214</v>
      </c>
      <c r="AD17" s="134"/>
      <c r="AE17" s="134"/>
      <c r="AF17" s="53">
        <v>43958</v>
      </c>
      <c r="AG17" s="54">
        <v>2.6778</v>
      </c>
      <c r="AH17" s="56">
        <v>3.17</v>
      </c>
      <c r="AI17" s="54">
        <v>7.6062946481648019</v>
      </c>
      <c r="AJ17" s="54">
        <v>1.8562946481647913</v>
      </c>
      <c r="AM17" s="134"/>
      <c r="AN17" s="134"/>
      <c r="AO17" s="53">
        <v>43944</v>
      </c>
      <c r="AP17" s="54">
        <v>2.7513999999999998</v>
      </c>
      <c r="AQ17" s="56">
        <v>3.31</v>
      </c>
      <c r="AR17" s="54">
        <v>-4.665778572192103</v>
      </c>
      <c r="AS17" s="54">
        <v>-2.4157785721921066</v>
      </c>
    </row>
    <row r="18" spans="1:45" x14ac:dyDescent="0.25">
      <c r="A18" s="75">
        <v>20200116</v>
      </c>
      <c r="B18" s="134"/>
      <c r="C18" s="135"/>
      <c r="D18" s="53">
        <v>43963</v>
      </c>
      <c r="E18" s="54">
        <v>1.3338000000000001</v>
      </c>
      <c r="F18" s="56">
        <v>3.45</v>
      </c>
      <c r="G18" s="54">
        <v>3.1711227154047172</v>
      </c>
      <c r="H18" s="54">
        <v>1.1711227154047155</v>
      </c>
      <c r="L18" s="134"/>
      <c r="M18" s="134"/>
      <c r="N18" s="53">
        <v>43951</v>
      </c>
      <c r="O18" s="54">
        <v>1.6255999999999999</v>
      </c>
      <c r="P18" s="56">
        <v>4.58</v>
      </c>
      <c r="Q18" s="54">
        <v>-7.0076437429537952</v>
      </c>
      <c r="R18" s="54">
        <v>-7.5076437429537846</v>
      </c>
      <c r="U18" s="134"/>
      <c r="V18" s="134"/>
      <c r="W18" s="53">
        <v>43965</v>
      </c>
      <c r="X18" s="54">
        <v>2.2713999999999999</v>
      </c>
      <c r="Y18" s="56">
        <v>3.83</v>
      </c>
      <c r="Z18" s="54">
        <v>-1.4421421034118698</v>
      </c>
      <c r="AA18" s="54">
        <v>-0.23214210341189201</v>
      </c>
      <c r="AD18" s="134"/>
      <c r="AE18" s="134"/>
      <c r="AF18" s="53">
        <v>43965</v>
      </c>
      <c r="AG18" s="54">
        <v>2.8927999999999998</v>
      </c>
      <c r="AH18" s="56">
        <v>5.37</v>
      </c>
      <c r="AI18" s="54">
        <v>-1.6373657669362274</v>
      </c>
      <c r="AJ18" s="54">
        <v>-2.6173657669362083</v>
      </c>
      <c r="AM18" s="134"/>
      <c r="AN18" s="134"/>
      <c r="AO18" s="53">
        <v>43949</v>
      </c>
      <c r="AP18" s="54">
        <v>2.7633000000000001</v>
      </c>
      <c r="AQ18" s="56">
        <v>2.52</v>
      </c>
      <c r="AR18" s="54">
        <v>-1.220739806841431</v>
      </c>
      <c r="AS18" s="54">
        <v>-1.220739806841431</v>
      </c>
    </row>
    <row r="19" spans="1:45" x14ac:dyDescent="0.25">
      <c r="A19" s="75">
        <v>20200117</v>
      </c>
      <c r="B19" s="134"/>
      <c r="C19" s="135"/>
      <c r="D19" s="53">
        <v>43970</v>
      </c>
      <c r="E19" s="54">
        <v>1.3355999999999999</v>
      </c>
      <c r="F19" s="56">
        <v>3.07</v>
      </c>
      <c r="G19" s="54">
        <v>3.5522282669035121</v>
      </c>
      <c r="H19" s="54">
        <v>-1.4477717330964923</v>
      </c>
      <c r="L19" s="134"/>
      <c r="M19" s="134"/>
      <c r="N19" s="53">
        <v>43959</v>
      </c>
      <c r="O19" s="54">
        <v>1.8126</v>
      </c>
      <c r="P19" s="56">
        <v>3.72</v>
      </c>
      <c r="Q19" s="54">
        <v>-0.76399146969967635</v>
      </c>
      <c r="R19" s="54">
        <v>-0.76399146969967635</v>
      </c>
      <c r="U19" s="134"/>
      <c r="V19" s="134"/>
      <c r="W19" s="53">
        <v>43972</v>
      </c>
      <c r="X19" s="54">
        <v>2.3429000000000002</v>
      </c>
      <c r="Y19" s="56">
        <v>1.72</v>
      </c>
      <c r="Z19" s="54">
        <v>3.1491761182768307</v>
      </c>
      <c r="AA19" s="54">
        <v>3.6991761182768368</v>
      </c>
      <c r="AD19" s="134"/>
      <c r="AE19" s="134"/>
      <c r="AF19" s="53">
        <v>43972</v>
      </c>
      <c r="AG19" s="54">
        <v>2.891</v>
      </c>
      <c r="AH19" s="56">
        <v>4.3499999999999996</v>
      </c>
      <c r="AI19" s="54">
        <v>-3.7831500763332748</v>
      </c>
      <c r="AJ19" s="54">
        <v>-2.7831500763332517</v>
      </c>
      <c r="AM19" s="134"/>
      <c r="AN19" s="134"/>
      <c r="AO19" s="53">
        <v>43958</v>
      </c>
      <c r="AP19" s="54">
        <v>2.9037000000000002</v>
      </c>
      <c r="AQ19" s="56">
        <v>2.02</v>
      </c>
      <c r="AR19" s="54">
        <v>6.3274892986106224</v>
      </c>
      <c r="AS19" s="54">
        <v>-0.66251070138934054</v>
      </c>
    </row>
    <row r="20" spans="1:45" x14ac:dyDescent="0.25">
      <c r="A20" s="75">
        <v>20200118</v>
      </c>
      <c r="B20" s="134"/>
      <c r="C20" s="135"/>
      <c r="D20" s="53">
        <v>43977</v>
      </c>
      <c r="E20" s="54">
        <v>1.5981000000000001</v>
      </c>
      <c r="F20" s="56">
        <v>2.75</v>
      </c>
      <c r="G20" s="54">
        <v>24.533787345223224</v>
      </c>
      <c r="H20" s="54">
        <v>5.0337873452232396</v>
      </c>
      <c r="L20" s="134"/>
      <c r="M20" s="134"/>
      <c r="N20" s="53">
        <v>43963</v>
      </c>
      <c r="O20" s="54">
        <v>1.85</v>
      </c>
      <c r="P20" s="56">
        <v>6.23</v>
      </c>
      <c r="Q20" s="54">
        <v>-8.0012496875780936</v>
      </c>
      <c r="R20" s="54">
        <v>-3.0012496875780892</v>
      </c>
      <c r="U20" s="134"/>
      <c r="V20" s="134"/>
      <c r="W20" s="53">
        <v>43979</v>
      </c>
      <c r="X20" s="54">
        <v>2.5002</v>
      </c>
      <c r="Y20" s="56">
        <v>3.32</v>
      </c>
      <c r="Z20" s="54">
        <v>0.2135449434203629</v>
      </c>
      <c r="AA20" s="54">
        <v>1.7135449434203753</v>
      </c>
      <c r="AD20" s="134"/>
      <c r="AE20" s="134"/>
      <c r="AF20" s="53">
        <v>43979</v>
      </c>
      <c r="AG20" s="54">
        <v>3.0011000000000001</v>
      </c>
      <c r="AH20" s="56">
        <v>5.24</v>
      </c>
      <c r="AI20" s="54">
        <v>0.74337007440066216</v>
      </c>
      <c r="AJ20" s="54">
        <v>2.2433700744006746</v>
      </c>
      <c r="AM20" s="134"/>
      <c r="AN20" s="134"/>
      <c r="AO20" s="53">
        <v>43963</v>
      </c>
      <c r="AP20" s="54">
        <v>2.9830000000000001</v>
      </c>
      <c r="AQ20" s="56">
        <v>2.57</v>
      </c>
      <c r="AR20" s="54">
        <v>-0.22344873885105088</v>
      </c>
      <c r="AS20" s="54">
        <v>-0.22344873885105088</v>
      </c>
    </row>
    <row r="21" spans="1:45" x14ac:dyDescent="0.25">
      <c r="A21" s="75">
        <v>20200119</v>
      </c>
      <c r="B21" s="134"/>
      <c r="C21" s="135"/>
      <c r="D21" s="53">
        <v>43984</v>
      </c>
      <c r="E21" s="54">
        <v>1.8512999999999999</v>
      </c>
      <c r="F21" s="56">
        <v>2.59</v>
      </c>
      <c r="G21" s="54">
        <v>28.598768174944755</v>
      </c>
      <c r="H21" s="54">
        <v>25.598768174944752</v>
      </c>
      <c r="L21" s="134"/>
      <c r="M21" s="134"/>
      <c r="N21" s="53">
        <v>43970</v>
      </c>
      <c r="O21" s="54">
        <v>1.9039999999999999</v>
      </c>
      <c r="P21" s="56">
        <v>2.76</v>
      </c>
      <c r="Q21" s="54">
        <v>3.4336173731708275</v>
      </c>
      <c r="R21" s="54">
        <v>0.43361737317082483</v>
      </c>
      <c r="U21" s="134"/>
      <c r="V21" s="134"/>
      <c r="W21" s="53">
        <v>43986</v>
      </c>
      <c r="X21" s="54">
        <v>2.7957000000000001</v>
      </c>
      <c r="Y21" s="56">
        <v>3.14</v>
      </c>
      <c r="Z21" s="54">
        <v>10.279978953410485</v>
      </c>
      <c r="AA21" s="54">
        <v>1.3099789534105177</v>
      </c>
      <c r="AD21" s="134"/>
      <c r="AE21" s="134"/>
      <c r="AF21" s="53">
        <v>43986</v>
      </c>
      <c r="AG21" s="54">
        <v>3.2515999999999998</v>
      </c>
      <c r="AH21" s="56">
        <v>5.69</v>
      </c>
      <c r="AI21" s="54">
        <v>4.3231251192561881</v>
      </c>
      <c r="AJ21" s="54">
        <v>-1.6768748807438172</v>
      </c>
      <c r="AM21" s="134"/>
      <c r="AN21" s="134"/>
      <c r="AO21" s="53">
        <v>43970</v>
      </c>
      <c r="AP21" s="54">
        <v>3.0173000000000001</v>
      </c>
      <c r="AQ21" s="56">
        <v>2.48</v>
      </c>
      <c r="AR21" s="54">
        <v>3.4662892658355648</v>
      </c>
      <c r="AS21" s="54">
        <v>-3.3710734164449363E-2</v>
      </c>
    </row>
    <row r="22" spans="1:45" x14ac:dyDescent="0.25">
      <c r="A22" s="75">
        <v>20200120</v>
      </c>
      <c r="B22" s="134"/>
      <c r="C22" s="135"/>
      <c r="D22" s="53">
        <v>43991</v>
      </c>
      <c r="E22" s="54">
        <v>2.1168</v>
      </c>
      <c r="F22" s="56">
        <v>3.46</v>
      </c>
      <c r="G22" s="54">
        <v>-5.5903862660943826</v>
      </c>
      <c r="H22" s="54">
        <v>2.4096137339055801</v>
      </c>
      <c r="L22" s="134"/>
      <c r="M22" s="134"/>
      <c r="N22" s="53">
        <v>43977</v>
      </c>
      <c r="O22" s="54">
        <v>2.0607000000000002</v>
      </c>
      <c r="P22" s="56">
        <v>3.27</v>
      </c>
      <c r="Q22" s="54">
        <v>9.1579833151977041</v>
      </c>
      <c r="R22" s="54">
        <v>3.1479833151976777</v>
      </c>
      <c r="U22" s="136"/>
      <c r="V22" s="136"/>
      <c r="W22" s="68">
        <v>43993</v>
      </c>
      <c r="X22" s="69">
        <v>2.7263000000000002</v>
      </c>
      <c r="Y22" s="70">
        <v>2.44</v>
      </c>
      <c r="Z22" s="69">
        <v>-1.0110135816096211</v>
      </c>
      <c r="AA22" s="69">
        <v>0.38898641839040238</v>
      </c>
      <c r="AD22" s="136"/>
      <c r="AE22" s="136"/>
      <c r="AF22" s="68">
        <v>43993</v>
      </c>
      <c r="AG22" s="69">
        <v>3.2025999999999999</v>
      </c>
      <c r="AH22" s="70">
        <v>4.46</v>
      </c>
      <c r="AI22" s="69">
        <v>-4.5767401624093651</v>
      </c>
      <c r="AJ22" s="69">
        <v>-1.5667401624093635</v>
      </c>
      <c r="AM22" s="134"/>
      <c r="AN22" s="134"/>
      <c r="AO22" s="53">
        <v>43977</v>
      </c>
      <c r="AP22" s="54">
        <v>3.0061</v>
      </c>
      <c r="AQ22" s="56">
        <v>2.74</v>
      </c>
      <c r="AR22" s="54">
        <v>6.3541021964649502</v>
      </c>
      <c r="AS22" s="54">
        <v>-0.39589780353503912</v>
      </c>
    </row>
    <row r="23" spans="1:45" x14ac:dyDescent="0.25">
      <c r="A23" s="75">
        <v>20200121</v>
      </c>
      <c r="B23" s="136"/>
      <c r="C23" s="67" t="s">
        <v>717</v>
      </c>
      <c r="D23" s="68">
        <v>43993</v>
      </c>
      <c r="E23" s="69">
        <v>2.1480999999999999</v>
      </c>
      <c r="F23" s="70">
        <v>3.38</v>
      </c>
      <c r="G23" s="69">
        <v>-0.11287348806803266</v>
      </c>
      <c r="H23" s="69">
        <v>0.61712651193195356</v>
      </c>
      <c r="L23" s="134"/>
      <c r="M23" s="134"/>
      <c r="N23" s="53">
        <v>43984</v>
      </c>
      <c r="O23" s="54">
        <v>2.3938999999999999</v>
      </c>
      <c r="P23" s="56">
        <v>2.57</v>
      </c>
      <c r="Q23" s="54">
        <v>23.518580848413784</v>
      </c>
      <c r="R23" s="54">
        <v>14.518580848413798</v>
      </c>
      <c r="U23" s="137" t="s">
        <v>1042</v>
      </c>
      <c r="V23" s="133" t="s">
        <v>1049</v>
      </c>
      <c r="W23" s="71">
        <v>43845</v>
      </c>
      <c r="X23" s="72">
        <v>2.7686999999999999</v>
      </c>
      <c r="Y23" s="73">
        <v>3.44</v>
      </c>
      <c r="Z23" s="72">
        <v>-7.5824698449167283</v>
      </c>
      <c r="AA23" s="72">
        <v>-7.0824698449166945</v>
      </c>
      <c r="AD23" s="137" t="s">
        <v>1042</v>
      </c>
      <c r="AE23" s="133" t="s">
        <v>1050</v>
      </c>
      <c r="AF23" s="71">
        <v>43838</v>
      </c>
      <c r="AG23" s="72">
        <v>2.9464999999999999</v>
      </c>
      <c r="AH23" s="73">
        <v>3.37</v>
      </c>
      <c r="AI23" s="72">
        <v>-10.215425479747609</v>
      </c>
      <c r="AJ23" s="72">
        <v>-9.7154254797476192</v>
      </c>
      <c r="AM23" s="134"/>
      <c r="AN23" s="134"/>
      <c r="AO23" s="53">
        <v>43984</v>
      </c>
      <c r="AP23" s="54">
        <v>3.0215000000000001</v>
      </c>
      <c r="AQ23" s="56">
        <v>3.09</v>
      </c>
      <c r="AR23" s="54">
        <v>4.4050823694356644</v>
      </c>
      <c r="AS23" s="54">
        <v>-0.84491763056431246</v>
      </c>
    </row>
    <row r="24" spans="1:45" x14ac:dyDescent="0.25">
      <c r="A24" s="75">
        <v>20200122</v>
      </c>
      <c r="B24" s="137" t="s">
        <v>1060</v>
      </c>
      <c r="C24" s="133" t="s">
        <v>1044</v>
      </c>
      <c r="D24" s="71">
        <v>43838</v>
      </c>
      <c r="E24" s="72">
        <v>2.25</v>
      </c>
      <c r="F24" s="73">
        <v>3.52</v>
      </c>
      <c r="G24" s="72">
        <v>-12.604910485933507</v>
      </c>
      <c r="H24" s="72">
        <v>-4.8849104859335135</v>
      </c>
      <c r="L24" s="136"/>
      <c r="M24" s="136"/>
      <c r="N24" s="68">
        <v>43991</v>
      </c>
      <c r="O24" s="69">
        <v>2.5217999999999998</v>
      </c>
      <c r="P24" s="70">
        <v>3.94</v>
      </c>
      <c r="Q24" s="69">
        <v>-6.6499420214927163</v>
      </c>
      <c r="R24" s="69">
        <v>0.35005797850731213</v>
      </c>
      <c r="U24" s="134"/>
      <c r="V24" s="135"/>
      <c r="W24" s="53">
        <v>43873</v>
      </c>
      <c r="X24" s="54">
        <v>2.4965000000000002</v>
      </c>
      <c r="Y24" s="56">
        <v>3.59</v>
      </c>
      <c r="Z24" s="54">
        <v>-4.5201924421042428</v>
      </c>
      <c r="AA24" s="54">
        <v>-5.5201924421042659</v>
      </c>
      <c r="AD24" s="134"/>
      <c r="AE24" s="134"/>
      <c r="AF24" s="53">
        <v>43866</v>
      </c>
      <c r="AG24" s="54">
        <v>2.7305999999999999</v>
      </c>
      <c r="AH24" s="56">
        <v>3.14</v>
      </c>
      <c r="AI24" s="54">
        <v>-3.2912497526874418</v>
      </c>
      <c r="AJ24" s="54">
        <v>-6.2912497526874667</v>
      </c>
      <c r="AM24" s="136"/>
      <c r="AN24" s="136"/>
      <c r="AO24" s="68">
        <v>43991</v>
      </c>
      <c r="AP24" s="69">
        <v>3.0871</v>
      </c>
      <c r="AQ24" s="70">
        <v>2.21</v>
      </c>
      <c r="AR24" s="69">
        <v>-0.77429449489008206</v>
      </c>
      <c r="AS24" s="69">
        <v>-2.4294494890098051E-2</v>
      </c>
    </row>
    <row r="25" spans="1:45" x14ac:dyDescent="0.25">
      <c r="A25" s="75">
        <v>20200123</v>
      </c>
      <c r="B25" s="134"/>
      <c r="C25" s="134"/>
      <c r="D25" s="53">
        <v>43880</v>
      </c>
      <c r="E25" s="54">
        <v>1.8567</v>
      </c>
      <c r="F25" s="56">
        <v>2.5</v>
      </c>
      <c r="G25" s="54">
        <v>-4.6313107241063189</v>
      </c>
      <c r="H25" s="54">
        <v>-4.6013107241063222</v>
      </c>
      <c r="L25" s="137" t="s">
        <v>1060</v>
      </c>
      <c r="M25" s="139" t="s">
        <v>1045</v>
      </c>
      <c r="N25" s="71">
        <v>43838</v>
      </c>
      <c r="O25" s="72">
        <v>2.5348999999999999</v>
      </c>
      <c r="P25" s="73">
        <v>3.65</v>
      </c>
      <c r="Q25" s="72">
        <v>-7.4702316238265176</v>
      </c>
      <c r="R25" s="72">
        <v>-7.4602316238264965</v>
      </c>
      <c r="U25" s="134"/>
      <c r="V25" s="135"/>
      <c r="W25" s="53">
        <v>43901</v>
      </c>
      <c r="X25" s="54">
        <v>2.3582999999999998</v>
      </c>
      <c r="Y25" s="56">
        <v>2.73</v>
      </c>
      <c r="Z25" s="54">
        <v>-2.3035841734109663</v>
      </c>
      <c r="AA25" s="54">
        <v>-2.8035841734110001</v>
      </c>
      <c r="AD25" s="134"/>
      <c r="AE25" s="134"/>
      <c r="AF25" s="53">
        <v>43894</v>
      </c>
      <c r="AG25" s="54">
        <v>2.6627000000000001</v>
      </c>
      <c r="AH25" s="56">
        <v>3.72</v>
      </c>
      <c r="AI25" s="54">
        <v>-8.562666399893315</v>
      </c>
      <c r="AJ25" s="54">
        <v>-3.5626663998932884</v>
      </c>
      <c r="AM25" s="137" t="s">
        <v>1042</v>
      </c>
      <c r="AN25" s="133" t="s">
        <v>1051</v>
      </c>
      <c r="AO25" s="71">
        <v>43845</v>
      </c>
      <c r="AP25" s="72">
        <v>3.0383</v>
      </c>
      <c r="AQ25" s="73">
        <v>4.0999999999999996</v>
      </c>
      <c r="AR25" s="72">
        <v>-4.7274510458654273</v>
      </c>
      <c r="AS25" s="72">
        <v>-3.2274510458654149</v>
      </c>
    </row>
    <row r="26" spans="1:45" x14ac:dyDescent="0.25">
      <c r="A26" s="75">
        <v>20200124</v>
      </c>
      <c r="B26" s="134"/>
      <c r="C26" s="134"/>
      <c r="D26" s="53">
        <v>43908</v>
      </c>
      <c r="E26" s="54">
        <v>1.8783000000000001</v>
      </c>
      <c r="F26" s="56">
        <v>2.52</v>
      </c>
      <c r="G26" s="54">
        <v>0.3301727807687671</v>
      </c>
      <c r="H26" s="54">
        <v>2.0901727807687731</v>
      </c>
      <c r="L26" s="134"/>
      <c r="M26" s="140"/>
      <c r="N26" s="53">
        <v>43866</v>
      </c>
      <c r="O26" s="54">
        <v>2.3248000000000002</v>
      </c>
      <c r="P26" s="56">
        <v>2.62</v>
      </c>
      <c r="Q26" s="54">
        <v>-3.4501173094775517</v>
      </c>
      <c r="R26" s="54">
        <v>-4.4101173094775792</v>
      </c>
      <c r="U26" s="134"/>
      <c r="V26" s="135" t="s">
        <v>1048</v>
      </c>
      <c r="W26" s="53">
        <v>43929</v>
      </c>
      <c r="X26" s="54">
        <v>1.99</v>
      </c>
      <c r="Y26" s="56">
        <v>2.86</v>
      </c>
      <c r="Z26" s="54">
        <v>-5.3169929728467569</v>
      </c>
      <c r="AA26" s="54">
        <v>0.12300702715326572</v>
      </c>
      <c r="AD26" s="134"/>
      <c r="AE26" s="134"/>
      <c r="AF26" s="53">
        <v>43922</v>
      </c>
      <c r="AG26" s="54">
        <v>2.4771999999999998</v>
      </c>
      <c r="AH26" s="56">
        <v>2.86</v>
      </c>
      <c r="AI26" s="54">
        <v>-6.1156192625781536</v>
      </c>
      <c r="AJ26" s="54">
        <v>-1.5956192625781185</v>
      </c>
      <c r="AM26" s="134"/>
      <c r="AN26" s="134"/>
      <c r="AO26" s="53">
        <v>43880</v>
      </c>
      <c r="AP26" s="54">
        <v>2.8290000000000002</v>
      </c>
      <c r="AQ26" s="56">
        <v>2.68</v>
      </c>
      <c r="AR26" s="54">
        <v>-2.1472239929757553</v>
      </c>
      <c r="AS26" s="54">
        <v>-2.1472239929757553</v>
      </c>
    </row>
    <row r="27" spans="1:45" x14ac:dyDescent="0.25">
      <c r="A27" s="75">
        <v>20200125</v>
      </c>
      <c r="B27" s="134"/>
      <c r="C27" s="134"/>
      <c r="D27" s="53">
        <v>43936</v>
      </c>
      <c r="E27" s="54">
        <v>1.1333</v>
      </c>
      <c r="F27" s="56">
        <v>2.2000000000000002</v>
      </c>
      <c r="G27" s="54">
        <v>3.3124759813340621</v>
      </c>
      <c r="H27" s="54">
        <v>4.1924759813340762</v>
      </c>
      <c r="L27" s="134"/>
      <c r="M27" s="135" t="s">
        <v>1046</v>
      </c>
      <c r="N27" s="53">
        <v>43894</v>
      </c>
      <c r="O27" s="54">
        <v>2.2400000000000002</v>
      </c>
      <c r="P27" s="56">
        <v>3.04</v>
      </c>
      <c r="Q27" s="54">
        <v>-8.2473539662623718</v>
      </c>
      <c r="R27" s="54">
        <v>-6.2573539662623467</v>
      </c>
      <c r="U27" s="134"/>
      <c r="V27" s="134"/>
      <c r="W27" s="53">
        <v>43964</v>
      </c>
      <c r="X27" s="54">
        <v>1.9766999999999999</v>
      </c>
      <c r="Y27" s="56">
        <v>2.34</v>
      </c>
      <c r="Z27" s="54">
        <v>-0.66620036784592607</v>
      </c>
      <c r="AA27" s="54">
        <v>8.3799632154057946E-2</v>
      </c>
      <c r="AD27" s="134"/>
      <c r="AE27" s="134"/>
      <c r="AF27" s="53">
        <v>43957</v>
      </c>
      <c r="AG27" s="54">
        <v>2.3096000000000001</v>
      </c>
      <c r="AH27" s="56">
        <v>2.48</v>
      </c>
      <c r="AI27" s="54">
        <v>3.6675919538267099</v>
      </c>
      <c r="AJ27" s="54">
        <v>-0.83240804617328301</v>
      </c>
      <c r="AM27" s="134"/>
      <c r="AN27" s="134"/>
      <c r="AO27" s="53">
        <v>43908</v>
      </c>
      <c r="AP27" s="54">
        <v>2.6766999999999999</v>
      </c>
      <c r="AQ27" s="56">
        <v>3.13</v>
      </c>
      <c r="AR27" s="54">
        <v>-2.1187890312734936</v>
      </c>
      <c r="AS27" s="54">
        <v>-2.8687890312734776</v>
      </c>
    </row>
    <row r="28" spans="1:45" x14ac:dyDescent="0.25">
      <c r="A28" s="75">
        <v>20200126</v>
      </c>
      <c r="B28" s="136"/>
      <c r="C28" s="136"/>
      <c r="D28" s="68">
        <v>43971</v>
      </c>
      <c r="E28" s="69">
        <v>1.2899</v>
      </c>
      <c r="F28" s="70">
        <v>1.82</v>
      </c>
      <c r="G28" s="69">
        <v>14.458923950773128</v>
      </c>
      <c r="H28" s="69">
        <v>10.878923950773123</v>
      </c>
      <c r="L28" s="134"/>
      <c r="M28" s="134"/>
      <c r="N28" s="53">
        <v>43922</v>
      </c>
      <c r="O28" s="54">
        <v>1.9283999999999999</v>
      </c>
      <c r="P28" s="56">
        <v>2.33</v>
      </c>
      <c r="Q28" s="54">
        <v>-5.3978500142572106</v>
      </c>
      <c r="R28" s="54">
        <v>-2.3778500142572101</v>
      </c>
      <c r="U28" s="136"/>
      <c r="V28" s="136"/>
      <c r="W28" s="68">
        <v>43992</v>
      </c>
      <c r="X28" s="69">
        <v>2.4426000000000001</v>
      </c>
      <c r="Y28" s="70">
        <v>2.2599999999999998</v>
      </c>
      <c r="Z28" s="69">
        <v>-1.5292246810956645</v>
      </c>
      <c r="AA28" s="69">
        <v>-2.9224681095652016E-2</v>
      </c>
      <c r="AD28" s="136"/>
      <c r="AE28" s="76" t="s">
        <v>1052</v>
      </c>
      <c r="AF28" s="68">
        <v>43985</v>
      </c>
      <c r="AG28" s="69">
        <v>2.85</v>
      </c>
      <c r="AH28" s="70">
        <v>2.3199999999999998</v>
      </c>
      <c r="AI28" s="69">
        <v>14.596729897170579</v>
      </c>
      <c r="AJ28" s="69">
        <v>1.5967298971705901</v>
      </c>
      <c r="AM28" s="134"/>
      <c r="AN28" s="134"/>
      <c r="AO28" s="53">
        <v>43936</v>
      </c>
      <c r="AP28" s="54">
        <v>2.5003000000000002</v>
      </c>
      <c r="AQ28" s="56">
        <v>2.94</v>
      </c>
      <c r="AR28" s="54">
        <v>-3.5003985657486858</v>
      </c>
      <c r="AS28" s="54">
        <v>-2.0003985657487178</v>
      </c>
    </row>
    <row r="29" spans="1:45" x14ac:dyDescent="0.25">
      <c r="A29" s="75">
        <v>20200127</v>
      </c>
      <c r="B29" s="137" t="s">
        <v>1061</v>
      </c>
      <c r="C29" s="133" t="s">
        <v>1055</v>
      </c>
      <c r="D29" s="71">
        <v>43833</v>
      </c>
      <c r="E29" s="72">
        <v>2.2913999999999999</v>
      </c>
      <c r="F29" s="73">
        <v>4.4000000000000004</v>
      </c>
      <c r="G29" s="72">
        <v>-2.9337311197104032</v>
      </c>
      <c r="H29" s="72">
        <v>-2.8737311197104098</v>
      </c>
      <c r="L29" s="134"/>
      <c r="M29" s="134"/>
      <c r="N29" s="53">
        <v>43957</v>
      </c>
      <c r="O29" s="54">
        <v>1.4416</v>
      </c>
      <c r="P29" s="56">
        <v>2.2999999999999998</v>
      </c>
      <c r="Q29" s="54">
        <v>3.5346604043591467</v>
      </c>
      <c r="R29" s="54">
        <v>-1.5053395956408533</v>
      </c>
      <c r="U29" s="137" t="s">
        <v>1074</v>
      </c>
      <c r="V29" s="133" t="s">
        <v>1064</v>
      </c>
      <c r="W29" s="71">
        <v>43833</v>
      </c>
      <c r="X29" s="72">
        <v>3.2486999999999999</v>
      </c>
      <c r="Y29" s="73">
        <v>3.46</v>
      </c>
      <c r="Z29" s="72">
        <v>1.1546257375132374</v>
      </c>
      <c r="AA29" s="72">
        <v>-2.5953742624867715</v>
      </c>
      <c r="AD29" s="137" t="s">
        <v>1074</v>
      </c>
      <c r="AE29" s="133" t="s">
        <v>1069</v>
      </c>
      <c r="AF29" s="71">
        <v>43838</v>
      </c>
      <c r="AG29" s="72">
        <v>2.37</v>
      </c>
      <c r="AH29" s="73">
        <v>2.15</v>
      </c>
      <c r="AI29" s="72">
        <v>-1.9777436212726762</v>
      </c>
      <c r="AJ29" s="72">
        <v>-1.7777436212726538</v>
      </c>
      <c r="AM29" s="134"/>
      <c r="AN29" s="135" t="s">
        <v>1053</v>
      </c>
      <c r="AO29" s="53">
        <v>43971</v>
      </c>
      <c r="AP29" s="54">
        <v>2.68</v>
      </c>
      <c r="AQ29" s="56">
        <v>2.36</v>
      </c>
      <c r="AR29" s="54">
        <v>-1.6033030605341114</v>
      </c>
      <c r="AS29" s="54">
        <v>-0.60330306053408833</v>
      </c>
    </row>
    <row r="30" spans="1:45" x14ac:dyDescent="0.25">
      <c r="A30" s="75">
        <v>20200128</v>
      </c>
      <c r="B30" s="134"/>
      <c r="C30" s="134"/>
      <c r="D30" s="53">
        <v>43839</v>
      </c>
      <c r="E30" s="54">
        <v>2.2547000000000001</v>
      </c>
      <c r="F30" s="56">
        <v>3.92</v>
      </c>
      <c r="G30" s="54">
        <v>0.65200330915109461</v>
      </c>
      <c r="H30" s="54">
        <v>-0.34799669084888407</v>
      </c>
      <c r="L30" s="136"/>
      <c r="M30" s="136"/>
      <c r="N30" s="68">
        <v>43985</v>
      </c>
      <c r="O30" s="69">
        <v>2.2879</v>
      </c>
      <c r="P30" s="70">
        <v>1.95</v>
      </c>
      <c r="Q30" s="69">
        <v>27.691936171022125</v>
      </c>
      <c r="R30" s="69">
        <v>0.69193617102212279</v>
      </c>
      <c r="U30" s="134"/>
      <c r="V30" s="134"/>
      <c r="W30" s="53">
        <v>43839</v>
      </c>
      <c r="X30" s="54">
        <v>3.2231000000000001</v>
      </c>
      <c r="Y30" s="56">
        <v>4.24</v>
      </c>
      <c r="Z30" s="54">
        <v>-1.6412870908743216</v>
      </c>
      <c r="AA30" s="54">
        <v>-1.6412870908743216</v>
      </c>
      <c r="AD30" s="134"/>
      <c r="AE30" s="134"/>
      <c r="AF30" s="53">
        <v>43845</v>
      </c>
      <c r="AG30" s="54">
        <v>2.3536000000000001</v>
      </c>
      <c r="AH30" s="56">
        <v>2.58</v>
      </c>
      <c r="AI30" s="54">
        <v>-0.20323501921279963</v>
      </c>
      <c r="AJ30" s="54">
        <v>-1.2932350192127906</v>
      </c>
      <c r="AM30" s="136"/>
      <c r="AN30" s="136"/>
      <c r="AO30" s="68">
        <v>43978</v>
      </c>
      <c r="AP30" s="69">
        <v>2.7378</v>
      </c>
      <c r="AQ30" s="70">
        <v>2.58</v>
      </c>
      <c r="AR30" s="69">
        <v>0.92974245768946417</v>
      </c>
      <c r="AS30" s="69">
        <v>-2.0702575423105163</v>
      </c>
    </row>
    <row r="31" spans="1:45" x14ac:dyDescent="0.25">
      <c r="A31" s="75">
        <v>20200129</v>
      </c>
      <c r="B31" s="134"/>
      <c r="C31" s="134"/>
      <c r="D31" s="53">
        <v>43846</v>
      </c>
      <c r="E31" s="54">
        <v>2.2448999999999999</v>
      </c>
      <c r="F31" s="56">
        <v>3.97</v>
      </c>
      <c r="G31" s="54">
        <v>-2.6538303140883901</v>
      </c>
      <c r="H31" s="54">
        <v>-2.5838303140883756</v>
      </c>
      <c r="L31" s="137" t="s">
        <v>1074</v>
      </c>
      <c r="M31" s="133" t="s">
        <v>1062</v>
      </c>
      <c r="N31" s="71">
        <v>43839</v>
      </c>
      <c r="O31" s="72">
        <v>2.8995000000000002</v>
      </c>
      <c r="P31" s="73">
        <v>3.03</v>
      </c>
      <c r="Q31" s="72">
        <v>1.9393236714976059</v>
      </c>
      <c r="R31" s="72">
        <v>0.46932367149761234</v>
      </c>
      <c r="U31" s="134"/>
      <c r="V31" s="134"/>
      <c r="W31" s="53">
        <v>43846</v>
      </c>
      <c r="X31" s="54">
        <v>3.2006999999999999</v>
      </c>
      <c r="Y31" s="56">
        <v>4.38</v>
      </c>
      <c r="Z31" s="54">
        <v>-1.8637640249087983</v>
      </c>
      <c r="AA31" s="54">
        <v>-1.8637640249087983</v>
      </c>
      <c r="AD31" s="134"/>
      <c r="AE31" s="134"/>
      <c r="AF31" s="53">
        <v>43866</v>
      </c>
      <c r="AG31" s="54">
        <v>1.8833</v>
      </c>
      <c r="AH31" s="56">
        <v>13.41</v>
      </c>
      <c r="AI31" s="54">
        <v>-14.255082290980914</v>
      </c>
      <c r="AJ31" s="54">
        <v>-13.79508229098092</v>
      </c>
      <c r="AM31" s="137" t="s">
        <v>1074</v>
      </c>
      <c r="AN31" s="133" t="s">
        <v>1080</v>
      </c>
      <c r="AO31" s="71">
        <v>43833</v>
      </c>
      <c r="AP31" s="72">
        <v>3.6591</v>
      </c>
      <c r="AQ31" s="73">
        <v>4.37</v>
      </c>
      <c r="AR31" s="72">
        <v>-2.7184897432181554</v>
      </c>
      <c r="AS31" s="72">
        <v>-3.2184897432181447</v>
      </c>
    </row>
    <row r="32" spans="1:45" x14ac:dyDescent="0.25">
      <c r="A32" s="75">
        <v>20200130</v>
      </c>
      <c r="B32" s="134"/>
      <c r="C32" s="134"/>
      <c r="D32" s="53">
        <v>43851</v>
      </c>
      <c r="E32" s="54">
        <v>2.2006000000000001</v>
      </c>
      <c r="F32" s="56">
        <v>3.72</v>
      </c>
      <c r="G32" s="54">
        <v>-4.3313274101577814</v>
      </c>
      <c r="H32" s="54">
        <v>-4.8313274101577708</v>
      </c>
      <c r="L32" s="134"/>
      <c r="M32" s="134"/>
      <c r="N32" s="53">
        <v>43846</v>
      </c>
      <c r="O32" s="54">
        <v>2.9226000000000001</v>
      </c>
      <c r="P32" s="56">
        <v>2.89</v>
      </c>
      <c r="Q32" s="54">
        <v>2.1825095057037558E-2</v>
      </c>
      <c r="R32" s="54">
        <v>-0.69817490494297196</v>
      </c>
      <c r="U32" s="134"/>
      <c r="V32" s="134"/>
      <c r="W32" s="53">
        <v>43867</v>
      </c>
      <c r="X32" s="54">
        <v>2.9659</v>
      </c>
      <c r="Y32" s="56">
        <v>6.26</v>
      </c>
      <c r="Z32" s="54">
        <v>-3.7982869367116923</v>
      </c>
      <c r="AA32" s="54">
        <v>-1.7982869367116905</v>
      </c>
      <c r="AD32" s="134"/>
      <c r="AE32" s="134"/>
      <c r="AF32" s="53">
        <v>43873</v>
      </c>
      <c r="AG32" s="54">
        <v>1.7</v>
      </c>
      <c r="AH32" s="56">
        <v>5.51</v>
      </c>
      <c r="AI32" s="54">
        <v>-17.909506545820754</v>
      </c>
      <c r="AJ32" s="54">
        <v>-19.92950654582075</v>
      </c>
      <c r="AM32" s="134"/>
      <c r="AN32" s="134"/>
      <c r="AO32" s="53">
        <v>43839</v>
      </c>
      <c r="AP32" s="54">
        <v>3.6377000000000002</v>
      </c>
      <c r="AQ32" s="56">
        <v>3.96</v>
      </c>
      <c r="AR32" s="54">
        <v>-2.8546717428310942</v>
      </c>
      <c r="AS32" s="54">
        <v>-3.1046717428310888</v>
      </c>
    </row>
    <row r="33" spans="1:45" x14ac:dyDescent="0.25">
      <c r="A33" s="75">
        <v>20200131</v>
      </c>
      <c r="B33" s="134"/>
      <c r="C33" s="135" t="s">
        <v>1056</v>
      </c>
      <c r="D33" s="53">
        <v>43881</v>
      </c>
      <c r="E33" s="54">
        <v>1.95</v>
      </c>
      <c r="F33" s="56">
        <v>3.75</v>
      </c>
      <c r="G33" s="54">
        <v>3.1607671121085534</v>
      </c>
      <c r="H33" s="54">
        <v>-1.8392328878914288</v>
      </c>
      <c r="L33" s="134"/>
      <c r="M33" s="134"/>
      <c r="N33" s="53">
        <v>43851</v>
      </c>
      <c r="O33" s="54">
        <v>2.8925000000000001</v>
      </c>
      <c r="P33" s="56">
        <v>3.19</v>
      </c>
      <c r="Q33" s="54">
        <v>-0.58388203384649451</v>
      </c>
      <c r="R33" s="54">
        <v>-0.6938820338465046</v>
      </c>
      <c r="U33" s="134"/>
      <c r="V33" s="134"/>
      <c r="W33" s="53">
        <v>43874</v>
      </c>
      <c r="X33" s="54">
        <v>2.9089</v>
      </c>
      <c r="Y33" s="56">
        <v>3.71</v>
      </c>
      <c r="Z33" s="54">
        <v>-0.86696122145655252</v>
      </c>
      <c r="AA33" s="54">
        <v>-9.6961221456526303E-2</v>
      </c>
      <c r="AD33" s="134"/>
      <c r="AE33" s="134"/>
      <c r="AF33" s="53">
        <v>43880</v>
      </c>
      <c r="AG33" s="54">
        <v>1.8506</v>
      </c>
      <c r="AH33" s="56">
        <v>16.04</v>
      </c>
      <c r="AI33" s="54">
        <v>-4.6589856065798463</v>
      </c>
      <c r="AJ33" s="54">
        <v>-4.6589856065798463</v>
      </c>
      <c r="AM33" s="134"/>
      <c r="AN33" s="134"/>
      <c r="AO33" s="53">
        <v>43846</v>
      </c>
      <c r="AP33" s="54">
        <v>3.6225999999999998</v>
      </c>
      <c r="AQ33" s="56">
        <v>3.73</v>
      </c>
      <c r="AR33" s="54">
        <v>-0.61021232994433738</v>
      </c>
      <c r="AS33" s="54">
        <v>-0.86021232994433205</v>
      </c>
    </row>
    <row r="34" spans="1:45" x14ac:dyDescent="0.25">
      <c r="A34" s="75">
        <v>20200201</v>
      </c>
      <c r="B34" s="134"/>
      <c r="C34" s="134"/>
      <c r="D34" s="53">
        <v>43889</v>
      </c>
      <c r="E34" s="54">
        <v>2.0608</v>
      </c>
      <c r="F34" s="56">
        <v>3.2</v>
      </c>
      <c r="G34" s="54">
        <v>9.3016761217122212</v>
      </c>
      <c r="H34" s="54">
        <v>10.331676121712219</v>
      </c>
      <c r="L34" s="134"/>
      <c r="M34" s="134"/>
      <c r="N34" s="53">
        <v>43874</v>
      </c>
      <c r="O34" s="54">
        <v>2.6031</v>
      </c>
      <c r="P34" s="56">
        <v>3.1</v>
      </c>
      <c r="Q34" s="54">
        <v>-1.0902402215029472</v>
      </c>
      <c r="R34" s="54">
        <v>-0.57024022150296005</v>
      </c>
      <c r="U34" s="134"/>
      <c r="V34" s="134"/>
      <c r="W34" s="53">
        <v>43881</v>
      </c>
      <c r="X34" s="54">
        <v>2.9561000000000002</v>
      </c>
      <c r="Y34" s="56">
        <v>4.29</v>
      </c>
      <c r="Z34" s="54">
        <v>1.1229927165996578</v>
      </c>
      <c r="AA34" s="54">
        <v>-0.60700728340035148</v>
      </c>
      <c r="AD34" s="134"/>
      <c r="AE34" s="134"/>
      <c r="AF34" s="53">
        <v>43887</v>
      </c>
      <c r="AG34" s="54">
        <v>1.9565999999999999</v>
      </c>
      <c r="AH34" s="56">
        <v>5.83</v>
      </c>
      <c r="AI34" s="54">
        <v>-6.412295196914819</v>
      </c>
      <c r="AJ34" s="54">
        <v>-8.8222951969147978</v>
      </c>
      <c r="AM34" s="134"/>
      <c r="AN34" s="134"/>
      <c r="AO34" s="53">
        <v>43851</v>
      </c>
      <c r="AP34" s="54">
        <v>3.5480999999999998</v>
      </c>
      <c r="AQ34" s="56">
        <v>3.24</v>
      </c>
      <c r="AR34" s="54">
        <v>-3.5591106055395283</v>
      </c>
      <c r="AS34" s="54">
        <v>-1.3091106055395318</v>
      </c>
    </row>
    <row r="35" spans="1:45" x14ac:dyDescent="0.25">
      <c r="A35" s="75">
        <v>20200202</v>
      </c>
      <c r="B35" s="134"/>
      <c r="C35" s="134"/>
      <c r="D35" s="53">
        <v>43896</v>
      </c>
      <c r="E35" s="54">
        <v>1.9714</v>
      </c>
      <c r="F35" s="56">
        <v>5.08</v>
      </c>
      <c r="G35" s="54">
        <v>-8.2942625710078044</v>
      </c>
      <c r="H35" s="54">
        <v>-6.4442625710078083</v>
      </c>
      <c r="L35" s="134"/>
      <c r="M35" s="134"/>
      <c r="N35" s="53">
        <v>43881</v>
      </c>
      <c r="O35" s="54">
        <v>2.6456</v>
      </c>
      <c r="P35" s="56">
        <v>4.12</v>
      </c>
      <c r="Q35" s="54">
        <v>1.7946540880503292</v>
      </c>
      <c r="R35" s="54">
        <v>2.70465408805034</v>
      </c>
      <c r="U35" s="134"/>
      <c r="V35" s="135" t="s">
        <v>1065</v>
      </c>
      <c r="W35" s="53">
        <v>43888</v>
      </c>
      <c r="X35" s="54">
        <v>2.93</v>
      </c>
      <c r="Y35" s="56">
        <v>3.33</v>
      </c>
      <c r="Z35" s="54">
        <v>2.3324291348018722</v>
      </c>
      <c r="AA35" s="54">
        <v>-3.1675708651981438</v>
      </c>
      <c r="AD35" s="134"/>
      <c r="AE35" s="134"/>
      <c r="AF35" s="53">
        <v>43894</v>
      </c>
      <c r="AG35" s="54">
        <v>1.9483999999999999</v>
      </c>
      <c r="AH35" s="56">
        <v>13.22</v>
      </c>
      <c r="AI35" s="54">
        <v>-10.299880554228391</v>
      </c>
      <c r="AJ35" s="54">
        <v>-8.9098805542283888</v>
      </c>
      <c r="AM35" s="134"/>
      <c r="AN35" s="134"/>
      <c r="AO35" s="53">
        <v>43867</v>
      </c>
      <c r="AP35" s="54">
        <v>3.3500999999999999</v>
      </c>
      <c r="AQ35" s="56">
        <v>5.74</v>
      </c>
      <c r="AR35" s="54">
        <v>-1.6039978791092313</v>
      </c>
      <c r="AS35" s="54">
        <v>-1.6039978791092313</v>
      </c>
    </row>
    <row r="36" spans="1:45" x14ac:dyDescent="0.25">
      <c r="A36" s="75">
        <v>20200203</v>
      </c>
      <c r="B36" s="134"/>
      <c r="C36" s="134"/>
      <c r="D36" s="53">
        <v>43903</v>
      </c>
      <c r="E36" s="54">
        <v>1.9239999999999999</v>
      </c>
      <c r="F36" s="56">
        <v>6.1</v>
      </c>
      <c r="G36" s="54">
        <v>-7.4599914199914519</v>
      </c>
      <c r="H36" s="54">
        <v>-7.0199914199914559</v>
      </c>
      <c r="L36" s="134"/>
      <c r="M36" s="134"/>
      <c r="N36" s="53">
        <v>43888</v>
      </c>
      <c r="O36" s="54">
        <v>2.6189</v>
      </c>
      <c r="P36" s="56">
        <v>5.03</v>
      </c>
      <c r="Q36" s="54">
        <v>-2.4636895432597061</v>
      </c>
      <c r="R36" s="54">
        <v>-1.943689543259719</v>
      </c>
      <c r="U36" s="134"/>
      <c r="V36" s="134"/>
      <c r="W36" s="53">
        <v>43895</v>
      </c>
      <c r="X36" s="54">
        <v>2.8570000000000002</v>
      </c>
      <c r="Y36" s="56">
        <v>3.69</v>
      </c>
      <c r="Z36" s="54">
        <v>0.53626049961823519</v>
      </c>
      <c r="AA36" s="54">
        <v>3.6260499618245845E-2</v>
      </c>
      <c r="AD36" s="134"/>
      <c r="AE36" s="134"/>
      <c r="AF36" s="53">
        <v>43901</v>
      </c>
      <c r="AG36" s="54">
        <v>1.8522000000000001</v>
      </c>
      <c r="AH36" s="56">
        <v>15.36</v>
      </c>
      <c r="AI36" s="54">
        <v>-9.6823306067635109</v>
      </c>
      <c r="AJ36" s="54">
        <v>-12.792330606763503</v>
      </c>
      <c r="AM36" s="134"/>
      <c r="AN36" s="134"/>
      <c r="AO36" s="53">
        <v>43874</v>
      </c>
      <c r="AP36" s="54">
        <v>3.3597999999999999</v>
      </c>
      <c r="AQ36" s="56">
        <v>3.68</v>
      </c>
      <c r="AR36" s="54">
        <v>-0.12902195714836751</v>
      </c>
      <c r="AS36" s="54">
        <v>0.37097804285162184</v>
      </c>
    </row>
    <row r="37" spans="1:45" x14ac:dyDescent="0.25">
      <c r="A37" s="75">
        <v>20200204</v>
      </c>
      <c r="B37" s="134"/>
      <c r="C37" s="134"/>
      <c r="D37" s="53">
        <v>43910</v>
      </c>
      <c r="E37" s="54">
        <v>1.7462</v>
      </c>
      <c r="F37" s="56">
        <v>7.19</v>
      </c>
      <c r="G37" s="54">
        <v>-20.454919108001725</v>
      </c>
      <c r="H37" s="54">
        <v>-14.634919108001743</v>
      </c>
      <c r="L37" s="134"/>
      <c r="M37" s="134"/>
      <c r="N37" s="53">
        <v>43895</v>
      </c>
      <c r="O37" s="54">
        <v>2.5103</v>
      </c>
      <c r="P37" s="56">
        <v>5.49</v>
      </c>
      <c r="Q37" s="54">
        <v>-2.8130029479722651</v>
      </c>
      <c r="R37" s="54">
        <v>-2.7830029479722462</v>
      </c>
      <c r="U37" s="134"/>
      <c r="V37" s="134"/>
      <c r="W37" s="53">
        <v>43902</v>
      </c>
      <c r="X37" s="54">
        <v>2.7707000000000002</v>
      </c>
      <c r="Y37" s="56">
        <v>3.84</v>
      </c>
      <c r="Z37" s="54">
        <v>-3.0931184302732895</v>
      </c>
      <c r="AA37" s="54">
        <v>-2.0831184302732897</v>
      </c>
      <c r="AD37" s="134"/>
      <c r="AE37" s="134"/>
      <c r="AF37" s="53">
        <v>43908</v>
      </c>
      <c r="AG37" s="54">
        <v>1.8013999999999999</v>
      </c>
      <c r="AH37" s="56">
        <v>8.1300000000000008</v>
      </c>
      <c r="AI37" s="54">
        <v>-16.122642027718847</v>
      </c>
      <c r="AJ37" s="54">
        <v>-13.122642027718822</v>
      </c>
      <c r="AM37" s="134"/>
      <c r="AN37" s="134"/>
      <c r="AO37" s="53">
        <v>43881</v>
      </c>
      <c r="AP37" s="54">
        <v>3.3881999999999999</v>
      </c>
      <c r="AQ37" s="56">
        <v>4.07</v>
      </c>
      <c r="AR37" s="54">
        <v>1.2183371529073117</v>
      </c>
      <c r="AS37" s="54">
        <v>0.46833715290728328</v>
      </c>
    </row>
    <row r="38" spans="1:45" x14ac:dyDescent="0.25">
      <c r="A38" s="75">
        <v>20200205</v>
      </c>
      <c r="B38" s="134"/>
      <c r="C38" s="135" t="s">
        <v>1057</v>
      </c>
      <c r="D38" s="53">
        <v>43917</v>
      </c>
      <c r="E38" s="54">
        <v>1.63</v>
      </c>
      <c r="F38" s="56">
        <v>4.8600000000000003</v>
      </c>
      <c r="G38" s="54">
        <v>-8.8008709381685044</v>
      </c>
      <c r="H38" s="54">
        <v>-8.850870938168498</v>
      </c>
      <c r="L38" s="134"/>
      <c r="M38" s="134"/>
      <c r="N38" s="53">
        <v>43902</v>
      </c>
      <c r="O38" s="54">
        <v>2.4121999999999999</v>
      </c>
      <c r="P38" s="56">
        <v>5.09</v>
      </c>
      <c r="Q38" s="54">
        <v>-5.961658311610174</v>
      </c>
      <c r="R38" s="54">
        <v>-5.0716583116102054</v>
      </c>
      <c r="U38" s="134"/>
      <c r="V38" s="134"/>
      <c r="W38" s="53">
        <v>43909</v>
      </c>
      <c r="X38" s="54">
        <v>2.8589000000000002</v>
      </c>
      <c r="Y38" s="56">
        <v>3.56</v>
      </c>
      <c r="Z38" s="54">
        <v>-0.24983983103052942</v>
      </c>
      <c r="AA38" s="54">
        <v>-0.24983983103052942</v>
      </c>
      <c r="AD38" s="134"/>
      <c r="AE38" s="134"/>
      <c r="AF38" s="53">
        <v>43915</v>
      </c>
      <c r="AG38" s="54">
        <v>1.5858000000000001</v>
      </c>
      <c r="AH38" s="56">
        <v>7.14</v>
      </c>
      <c r="AI38" s="54">
        <v>-20.781616032678073</v>
      </c>
      <c r="AJ38" s="54">
        <v>-17.931616032678054</v>
      </c>
      <c r="AM38" s="134"/>
      <c r="AN38" s="134"/>
      <c r="AO38" s="53">
        <v>43888</v>
      </c>
      <c r="AP38" s="54">
        <v>3.3167</v>
      </c>
      <c r="AQ38" s="56">
        <v>3.98</v>
      </c>
      <c r="AR38" s="54">
        <v>-0.43939184593431158</v>
      </c>
      <c r="AS38" s="54">
        <v>7.0608154065698869E-2</v>
      </c>
    </row>
    <row r="39" spans="1:45" x14ac:dyDescent="0.25">
      <c r="A39" s="75">
        <v>20200206</v>
      </c>
      <c r="B39" s="134"/>
      <c r="C39" s="134"/>
      <c r="D39" s="53">
        <v>43924</v>
      </c>
      <c r="E39" s="54">
        <v>1.5316000000000001</v>
      </c>
      <c r="F39" s="56">
        <v>4.9000000000000004</v>
      </c>
      <c r="G39" s="54">
        <v>-9.2971610648576508</v>
      </c>
      <c r="H39" s="54">
        <v>-8.6171610648576369</v>
      </c>
      <c r="L39" s="134"/>
      <c r="M39" s="134"/>
      <c r="N39" s="53">
        <v>43909</v>
      </c>
      <c r="O39" s="54">
        <v>2.4542000000000002</v>
      </c>
      <c r="P39" s="56">
        <v>5.56</v>
      </c>
      <c r="Q39" s="54">
        <v>-4.5666316385093886</v>
      </c>
      <c r="R39" s="54">
        <v>-3.8466316385093791</v>
      </c>
      <c r="U39" s="134"/>
      <c r="V39" s="134"/>
      <c r="W39" s="53">
        <v>43916</v>
      </c>
      <c r="X39" s="54">
        <v>2.6846000000000001</v>
      </c>
      <c r="Y39" s="56">
        <v>4.68</v>
      </c>
      <c r="Z39" s="54">
        <v>-7.1737860481523974</v>
      </c>
      <c r="AA39" s="54">
        <v>-0.67378604815240273</v>
      </c>
      <c r="AD39" s="134"/>
      <c r="AE39" s="134"/>
      <c r="AF39" s="53">
        <v>43922</v>
      </c>
      <c r="AG39" s="54">
        <v>1.4072</v>
      </c>
      <c r="AH39" s="56">
        <v>12.6</v>
      </c>
      <c r="AI39" s="54">
        <v>-28.382978445460473</v>
      </c>
      <c r="AJ39" s="54">
        <v>-23.522978445460474</v>
      </c>
      <c r="AM39" s="134"/>
      <c r="AN39" s="134"/>
      <c r="AO39" s="53">
        <v>43895</v>
      </c>
      <c r="AP39" s="54">
        <v>3.2454999999999998</v>
      </c>
      <c r="AQ39" s="56">
        <v>3.31</v>
      </c>
      <c r="AR39" s="54">
        <v>-4.5961214840950504E-2</v>
      </c>
      <c r="AS39" s="54">
        <v>-0.79596121484093452</v>
      </c>
    </row>
    <row r="40" spans="1:45" x14ac:dyDescent="0.25">
      <c r="A40" s="75">
        <v>20200207</v>
      </c>
      <c r="B40" s="134"/>
      <c r="C40" s="134"/>
      <c r="D40" s="53">
        <v>43931</v>
      </c>
      <c r="E40" s="54">
        <v>1.0960000000000001</v>
      </c>
      <c r="F40" s="56">
        <v>3.46</v>
      </c>
      <c r="G40" s="54">
        <v>-12.147525579452889</v>
      </c>
      <c r="H40" s="54">
        <v>-14.047525579452902</v>
      </c>
      <c r="L40" s="134"/>
      <c r="M40" s="134"/>
      <c r="N40" s="53">
        <v>43916</v>
      </c>
      <c r="O40" s="54">
        <v>2.2364000000000002</v>
      </c>
      <c r="P40" s="56">
        <v>5.63</v>
      </c>
      <c r="Q40" s="54">
        <v>-12.109420990613939</v>
      </c>
      <c r="R40" s="54">
        <v>-6.1094209906139341</v>
      </c>
      <c r="U40" s="134"/>
      <c r="V40" s="134"/>
      <c r="W40" s="53">
        <v>43923</v>
      </c>
      <c r="X40" s="54">
        <v>2.5556000000000001</v>
      </c>
      <c r="Y40" s="56">
        <v>4.57</v>
      </c>
      <c r="Z40" s="54">
        <v>-3.5847843588268979</v>
      </c>
      <c r="AA40" s="54">
        <v>-3.0647843588269108</v>
      </c>
      <c r="AD40" s="134"/>
      <c r="AE40" s="134"/>
      <c r="AF40" s="53">
        <v>43929</v>
      </c>
      <c r="AG40" s="54">
        <v>0.9849</v>
      </c>
      <c r="AH40" s="56">
        <v>7.14</v>
      </c>
      <c r="AI40" s="54">
        <v>-24.813199146894171</v>
      </c>
      <c r="AJ40" s="54">
        <v>-5.5131991468941655</v>
      </c>
      <c r="AM40" s="134"/>
      <c r="AN40" s="134"/>
      <c r="AO40" s="53">
        <v>43902</v>
      </c>
      <c r="AP40" s="54">
        <v>3.1646999999999998</v>
      </c>
      <c r="AQ40" s="56">
        <v>3.34</v>
      </c>
      <c r="AR40" s="54">
        <v>-0.62261735990372102</v>
      </c>
      <c r="AS40" s="54">
        <v>-0.62261735990372102</v>
      </c>
    </row>
    <row r="41" spans="1:45" x14ac:dyDescent="0.25">
      <c r="A41" s="75">
        <v>20200208</v>
      </c>
      <c r="B41" s="134"/>
      <c r="C41" s="134"/>
      <c r="D41" s="53">
        <v>43938</v>
      </c>
      <c r="E41" s="54">
        <v>1.0266999999999999</v>
      </c>
      <c r="F41" s="56">
        <v>4.08</v>
      </c>
      <c r="G41" s="54">
        <v>-12.936644673832088</v>
      </c>
      <c r="H41" s="54">
        <v>-9.8166446738320765</v>
      </c>
      <c r="L41" s="134"/>
      <c r="M41" s="135" t="s">
        <v>1063</v>
      </c>
      <c r="N41" s="53">
        <v>43923</v>
      </c>
      <c r="O41" s="54">
        <v>2.17</v>
      </c>
      <c r="P41" s="56">
        <v>4.2300000000000004</v>
      </c>
      <c r="Q41" s="54">
        <v>-3.200678154530312</v>
      </c>
      <c r="R41" s="54">
        <v>-0.22067815453032935</v>
      </c>
      <c r="U41" s="134"/>
      <c r="V41" s="134"/>
      <c r="W41" s="53">
        <v>43930</v>
      </c>
      <c r="X41" s="54">
        <v>2.2086000000000001</v>
      </c>
      <c r="Y41" s="56">
        <v>4.8499999999999996</v>
      </c>
      <c r="Z41" s="54">
        <v>-6.7838301732339179</v>
      </c>
      <c r="AA41" s="54">
        <v>-8.2638301732338881</v>
      </c>
      <c r="AD41" s="134"/>
      <c r="AE41" s="135" t="s">
        <v>1070</v>
      </c>
      <c r="AF41" s="53">
        <v>43936</v>
      </c>
      <c r="AG41" s="54">
        <v>1.08</v>
      </c>
      <c r="AH41" s="56">
        <v>4.45</v>
      </c>
      <c r="AI41" s="54">
        <v>-12.288843895525403</v>
      </c>
      <c r="AJ41" s="54">
        <v>-12.888843895525405</v>
      </c>
      <c r="AM41" s="134"/>
      <c r="AN41" s="135" t="s">
        <v>1081</v>
      </c>
      <c r="AO41" s="53">
        <v>43909</v>
      </c>
      <c r="AP41" s="54">
        <v>3.23</v>
      </c>
      <c r="AQ41" s="56">
        <v>4.3899999999999997</v>
      </c>
      <c r="AR41" s="54">
        <v>-3.365376405293885</v>
      </c>
      <c r="AS41" s="54">
        <v>-3.365376405293885</v>
      </c>
    </row>
    <row r="42" spans="1:45" x14ac:dyDescent="0.25">
      <c r="A42" s="75">
        <v>20200209</v>
      </c>
      <c r="B42" s="134"/>
      <c r="C42" s="134"/>
      <c r="D42" s="53">
        <v>43945</v>
      </c>
      <c r="E42" s="54">
        <v>0.9113</v>
      </c>
      <c r="F42" s="56">
        <v>4.16</v>
      </c>
      <c r="G42" s="54">
        <v>-14.189444444444433</v>
      </c>
      <c r="H42" s="54">
        <v>-12.189444444444453</v>
      </c>
      <c r="L42" s="134"/>
      <c r="M42" s="134"/>
      <c r="N42" s="53">
        <v>43930</v>
      </c>
      <c r="O42" s="54">
        <v>1.7485999999999999</v>
      </c>
      <c r="P42" s="56">
        <v>4.57</v>
      </c>
      <c r="Q42" s="54">
        <v>-13.01096779796438</v>
      </c>
      <c r="R42" s="54">
        <v>-9.3609677979643813</v>
      </c>
      <c r="U42" s="134"/>
      <c r="V42" s="134"/>
      <c r="W42" s="53">
        <v>43937</v>
      </c>
      <c r="X42" s="54">
        <v>2.2179000000000002</v>
      </c>
      <c r="Y42" s="56">
        <v>4.88</v>
      </c>
      <c r="Z42" s="54">
        <v>-6.4816887733563977</v>
      </c>
      <c r="AA42" s="54">
        <v>-3.8216887733564242</v>
      </c>
      <c r="AD42" s="134"/>
      <c r="AE42" s="134"/>
      <c r="AF42" s="53">
        <v>43943</v>
      </c>
      <c r="AG42" s="54">
        <v>0.97760000000000002</v>
      </c>
      <c r="AH42" s="56">
        <v>3.46</v>
      </c>
      <c r="AI42" s="54">
        <v>-14.977336889618375</v>
      </c>
      <c r="AJ42" s="54">
        <v>-13.007336889618371</v>
      </c>
      <c r="AM42" s="134"/>
      <c r="AN42" s="134"/>
      <c r="AO42" s="53">
        <v>43916</v>
      </c>
      <c r="AP42" s="54">
        <v>3.1720999999999999</v>
      </c>
      <c r="AQ42" s="56">
        <v>3.52</v>
      </c>
      <c r="AR42" s="54">
        <v>-1.1741859582092395</v>
      </c>
      <c r="AS42" s="54">
        <v>-0.65418595820925241</v>
      </c>
    </row>
    <row r="43" spans="1:45" x14ac:dyDescent="0.25">
      <c r="A43" s="75">
        <v>20200210</v>
      </c>
      <c r="B43" s="134"/>
      <c r="C43" s="134"/>
      <c r="D43" s="53">
        <v>43951</v>
      </c>
      <c r="E43" s="54">
        <v>0.97640000000000005</v>
      </c>
      <c r="F43" s="56">
        <v>3.44</v>
      </c>
      <c r="G43" s="54">
        <v>-16.519244115371869</v>
      </c>
      <c r="H43" s="54">
        <v>-17.519244115371869</v>
      </c>
      <c r="L43" s="134"/>
      <c r="M43" s="134"/>
      <c r="N43" s="53">
        <v>43937</v>
      </c>
      <c r="O43" s="54">
        <v>1.7810999999999999</v>
      </c>
      <c r="P43" s="56">
        <v>4.43</v>
      </c>
      <c r="Q43" s="54">
        <v>-6.1226015805301293</v>
      </c>
      <c r="R43" s="54">
        <v>-3.0926015805301299</v>
      </c>
      <c r="U43" s="134"/>
      <c r="V43" s="134"/>
      <c r="W43" s="53">
        <v>43944</v>
      </c>
      <c r="X43" s="54">
        <v>2.1842999999999999</v>
      </c>
      <c r="Y43" s="56">
        <v>3.96</v>
      </c>
      <c r="Z43" s="54">
        <v>-6.1717723776613553</v>
      </c>
      <c r="AA43" s="54">
        <v>-2.6717723776613855</v>
      </c>
      <c r="AD43" s="134"/>
      <c r="AE43" s="134"/>
      <c r="AF43" s="53">
        <v>43950</v>
      </c>
      <c r="AG43" s="54">
        <v>0.97960000000000003</v>
      </c>
      <c r="AH43" s="56">
        <v>2.88</v>
      </c>
      <c r="AI43" s="54">
        <v>-14.622818876216371</v>
      </c>
      <c r="AJ43" s="54">
        <v>-15.622818876216371</v>
      </c>
      <c r="AM43" s="134"/>
      <c r="AN43" s="134"/>
      <c r="AO43" s="53">
        <v>43923</v>
      </c>
      <c r="AP43" s="54">
        <v>3.133</v>
      </c>
      <c r="AQ43" s="56">
        <v>3.33</v>
      </c>
      <c r="AR43" s="54">
        <v>0.68944421993486493</v>
      </c>
      <c r="AS43" s="54">
        <v>-0.56055578006515283</v>
      </c>
    </row>
    <row r="44" spans="1:45" x14ac:dyDescent="0.25">
      <c r="A44" s="75">
        <v>20200211</v>
      </c>
      <c r="B44" s="134"/>
      <c r="C44" s="134"/>
      <c r="D44" s="53">
        <v>43958</v>
      </c>
      <c r="E44" s="54">
        <v>1.0119</v>
      </c>
      <c r="F44" s="56">
        <v>3.62</v>
      </c>
      <c r="G44" s="54">
        <v>-13.777596251552438</v>
      </c>
      <c r="H44" s="54">
        <v>-16.777596251552438</v>
      </c>
      <c r="L44" s="134"/>
      <c r="M44" s="134"/>
      <c r="N44" s="53">
        <v>43944</v>
      </c>
      <c r="O44" s="54">
        <v>1.6469</v>
      </c>
      <c r="P44" s="56">
        <v>5.62</v>
      </c>
      <c r="Q44" s="54">
        <v>-11.036862648568825</v>
      </c>
      <c r="R44" s="54">
        <v>-7.4968626485688139</v>
      </c>
      <c r="U44" s="134"/>
      <c r="V44" s="134"/>
      <c r="W44" s="53">
        <v>43958</v>
      </c>
      <c r="X44" s="54">
        <v>2.2572000000000001</v>
      </c>
      <c r="Y44" s="56">
        <v>4.46</v>
      </c>
      <c r="Z44" s="54">
        <v>-0.89444414438739628</v>
      </c>
      <c r="AA44" s="54">
        <v>-2.3544441443874131</v>
      </c>
      <c r="AD44" s="134"/>
      <c r="AE44" s="134"/>
      <c r="AF44" s="53">
        <v>43957</v>
      </c>
      <c r="AG44" s="54">
        <v>1.0923</v>
      </c>
      <c r="AH44" s="56">
        <v>3.2</v>
      </c>
      <c r="AI44" s="54">
        <v>-4.5528266438940923</v>
      </c>
      <c r="AJ44" s="54">
        <v>-6.1628266438940926</v>
      </c>
      <c r="AM44" s="134"/>
      <c r="AN44" s="134"/>
      <c r="AO44" s="53">
        <v>43930</v>
      </c>
      <c r="AP44" s="54">
        <v>2.9983</v>
      </c>
      <c r="AQ44" s="56">
        <v>4.17</v>
      </c>
      <c r="AR44" s="54">
        <v>-1.2805557800651624</v>
      </c>
      <c r="AS44" s="54">
        <v>-2.7805557800651304</v>
      </c>
    </row>
    <row r="45" spans="1:45" x14ac:dyDescent="0.25">
      <c r="A45" s="75">
        <v>20200212</v>
      </c>
      <c r="B45" s="134"/>
      <c r="C45" s="134"/>
      <c r="D45" s="53">
        <v>43966</v>
      </c>
      <c r="E45" s="54">
        <v>1.2324999999999999</v>
      </c>
      <c r="F45" s="56">
        <v>2.6</v>
      </c>
      <c r="G45" s="54">
        <v>-3.0807407407407617</v>
      </c>
      <c r="H45" s="54">
        <v>-1.4907407407407591</v>
      </c>
      <c r="L45" s="134"/>
      <c r="M45" s="134"/>
      <c r="N45" s="53">
        <v>43958</v>
      </c>
      <c r="O45" s="54">
        <v>1.7962</v>
      </c>
      <c r="P45" s="56">
        <v>2.87</v>
      </c>
      <c r="Q45" s="54">
        <v>2.6140849090260376</v>
      </c>
      <c r="R45" s="54">
        <v>0.47408490902602907</v>
      </c>
      <c r="U45" s="134"/>
      <c r="V45" s="134"/>
      <c r="W45" s="53">
        <v>43965</v>
      </c>
      <c r="X45" s="54">
        <v>2.4537</v>
      </c>
      <c r="Y45" s="56">
        <v>4.45</v>
      </c>
      <c r="Z45" s="54">
        <v>-1.6875586790702002</v>
      </c>
      <c r="AA45" s="54">
        <v>-1.6875586790702002</v>
      </c>
      <c r="AD45" s="134"/>
      <c r="AE45" s="134"/>
      <c r="AF45" s="53">
        <v>43964</v>
      </c>
      <c r="AG45" s="54">
        <v>1.2990999999999999</v>
      </c>
      <c r="AH45" s="56">
        <v>3</v>
      </c>
      <c r="AI45" s="54">
        <v>3.7267539267015648</v>
      </c>
      <c r="AJ45" s="54">
        <v>-2.2732460732984183</v>
      </c>
      <c r="AM45" s="134"/>
      <c r="AN45" s="134"/>
      <c r="AO45" s="53">
        <v>43937</v>
      </c>
      <c r="AP45" s="54">
        <v>2.9584999999999999</v>
      </c>
      <c r="AQ45" s="56">
        <v>4.8600000000000003</v>
      </c>
      <c r="AR45" s="54">
        <v>-5.0173469193410369</v>
      </c>
      <c r="AS45" s="54">
        <v>-1.7573469193410407</v>
      </c>
    </row>
    <row r="46" spans="1:45" x14ac:dyDescent="0.25">
      <c r="A46" s="75">
        <v>20200213</v>
      </c>
      <c r="B46" s="134"/>
      <c r="C46" s="134"/>
      <c r="D46" s="53">
        <v>43973</v>
      </c>
      <c r="E46" s="54">
        <v>1.3567</v>
      </c>
      <c r="F46" s="56">
        <v>2.14</v>
      </c>
      <c r="G46" s="54">
        <v>-1.4146950136207481</v>
      </c>
      <c r="H46" s="54">
        <v>-0.85469501362074318</v>
      </c>
      <c r="L46" s="134"/>
      <c r="M46" s="134"/>
      <c r="N46" s="53">
        <v>43965</v>
      </c>
      <c r="O46" s="54">
        <v>1.9692000000000001</v>
      </c>
      <c r="P46" s="56">
        <v>4.1500000000000004</v>
      </c>
      <c r="Q46" s="54">
        <v>-0.22199158182536483</v>
      </c>
      <c r="R46" s="54">
        <v>-1.2019915818253457</v>
      </c>
      <c r="U46" s="134"/>
      <c r="V46" s="134"/>
      <c r="W46" s="53">
        <v>43972</v>
      </c>
      <c r="X46" s="54">
        <v>2.4864000000000002</v>
      </c>
      <c r="Y46" s="56">
        <v>3.34</v>
      </c>
      <c r="Z46" s="54">
        <v>-2.9216894229018298</v>
      </c>
      <c r="AA46" s="54">
        <v>-1.9016894229018533</v>
      </c>
      <c r="AD46" s="134"/>
      <c r="AE46" s="134"/>
      <c r="AF46" s="53">
        <v>43971</v>
      </c>
      <c r="AG46" s="54">
        <v>1.3804000000000001</v>
      </c>
      <c r="AH46" s="56">
        <v>2.13</v>
      </c>
      <c r="AI46" s="54">
        <v>6.8972587474935843E-2</v>
      </c>
      <c r="AJ46" s="54">
        <v>6.8972587474935843E-2</v>
      </c>
      <c r="AM46" s="134"/>
      <c r="AN46" s="134"/>
      <c r="AO46" s="53">
        <v>43944</v>
      </c>
      <c r="AP46" s="54">
        <v>2.9908000000000001</v>
      </c>
      <c r="AQ46" s="56">
        <v>3.81</v>
      </c>
      <c r="AR46" s="54">
        <v>-1.2824899186332228</v>
      </c>
      <c r="AS46" s="54">
        <v>-1.2724899186332017</v>
      </c>
    </row>
    <row r="47" spans="1:45" x14ac:dyDescent="0.25">
      <c r="A47" s="75">
        <v>20200214</v>
      </c>
      <c r="B47" s="134"/>
      <c r="C47" s="134"/>
      <c r="D47" s="53">
        <v>43980</v>
      </c>
      <c r="E47" s="54">
        <v>1.6002000000000001</v>
      </c>
      <c r="F47" s="56">
        <v>3.69</v>
      </c>
      <c r="G47" s="54">
        <v>-0.26890507404708774</v>
      </c>
      <c r="H47" s="54">
        <v>1.731094925952914</v>
      </c>
      <c r="L47" s="134"/>
      <c r="M47" s="134"/>
      <c r="N47" s="53">
        <v>43972</v>
      </c>
      <c r="O47" s="54">
        <v>2.0586000000000002</v>
      </c>
      <c r="P47" s="56">
        <v>2.4700000000000002</v>
      </c>
      <c r="Q47" s="54">
        <v>1.2499166273969742</v>
      </c>
      <c r="R47" s="54">
        <v>2.0099166273969793</v>
      </c>
      <c r="U47" s="134"/>
      <c r="V47" s="134"/>
      <c r="W47" s="53">
        <v>43979</v>
      </c>
      <c r="X47" s="54">
        <v>2.6968000000000001</v>
      </c>
      <c r="Y47" s="56">
        <v>3.56</v>
      </c>
      <c r="Z47" s="54">
        <v>-2.3536051010829784</v>
      </c>
      <c r="AA47" s="54">
        <v>0.65639489891702318</v>
      </c>
      <c r="AD47" s="134"/>
      <c r="AE47" s="134"/>
      <c r="AF47" s="53">
        <v>43978</v>
      </c>
      <c r="AG47" s="54">
        <v>1.6113</v>
      </c>
      <c r="AH47" s="56">
        <v>5.6</v>
      </c>
      <c r="AI47" s="54">
        <v>10.552257696693257</v>
      </c>
      <c r="AJ47" s="54">
        <v>-1.6077423033067362</v>
      </c>
      <c r="AM47" s="134"/>
      <c r="AN47" s="134"/>
      <c r="AO47" s="53">
        <v>43958</v>
      </c>
      <c r="AP47" s="54">
        <v>3.0360999999999998</v>
      </c>
      <c r="AQ47" s="56">
        <v>2.7</v>
      </c>
      <c r="AR47" s="54">
        <v>1.0713832853025629</v>
      </c>
      <c r="AS47" s="54">
        <v>-0.22861671469742717</v>
      </c>
    </row>
    <row r="48" spans="1:45" x14ac:dyDescent="0.25">
      <c r="A48" s="75">
        <v>20200215</v>
      </c>
      <c r="B48" s="134"/>
      <c r="C48" s="135" t="s">
        <v>1058</v>
      </c>
      <c r="D48" s="53">
        <v>43987</v>
      </c>
      <c r="E48" s="54">
        <v>2.25</v>
      </c>
      <c r="F48" s="56">
        <v>2.35</v>
      </c>
      <c r="G48" s="54">
        <v>15.835818070193364</v>
      </c>
      <c r="H48" s="54">
        <v>8.1858180701933847</v>
      </c>
      <c r="L48" s="134"/>
      <c r="M48" s="134"/>
      <c r="N48" s="53">
        <v>43979</v>
      </c>
      <c r="O48" s="54">
        <v>2.3033999999999999</v>
      </c>
      <c r="P48" s="56">
        <v>3.86</v>
      </c>
      <c r="Q48" s="54">
        <v>0.27729335138499955</v>
      </c>
      <c r="R48" s="54">
        <v>1.2672933513850015</v>
      </c>
      <c r="U48" s="134"/>
      <c r="V48" s="134"/>
      <c r="W48" s="53">
        <v>43986</v>
      </c>
      <c r="X48" s="54">
        <v>2.9089999999999998</v>
      </c>
      <c r="Y48" s="56">
        <v>2.6</v>
      </c>
      <c r="Z48" s="54">
        <v>1.8978092932087964</v>
      </c>
      <c r="AA48" s="54">
        <v>0.89780929320877334</v>
      </c>
      <c r="AD48" s="134"/>
      <c r="AE48" s="134"/>
      <c r="AF48" s="53">
        <v>43985</v>
      </c>
      <c r="AG48" s="54">
        <v>1.8766</v>
      </c>
      <c r="AH48" s="56">
        <v>5.96</v>
      </c>
      <c r="AI48" s="54">
        <v>8.4240186915887971</v>
      </c>
      <c r="AJ48" s="54">
        <v>-6.8259813084111887</v>
      </c>
      <c r="AM48" s="134"/>
      <c r="AN48" s="134"/>
      <c r="AO48" s="53">
        <v>43965</v>
      </c>
      <c r="AP48" s="54">
        <v>3.2035</v>
      </c>
      <c r="AQ48" s="56">
        <v>3.41</v>
      </c>
      <c r="AR48" s="54">
        <v>0.52013888888886584</v>
      </c>
      <c r="AS48" s="54">
        <v>-1.4798611111111359</v>
      </c>
    </row>
    <row r="49" spans="1:45" x14ac:dyDescent="0.25">
      <c r="A49" s="75">
        <v>20200216</v>
      </c>
      <c r="B49" s="136"/>
      <c r="C49" s="136"/>
      <c r="D49" s="68">
        <v>43994</v>
      </c>
      <c r="E49" s="69">
        <v>2.1585999999999999</v>
      </c>
      <c r="F49" s="70">
        <v>3.51</v>
      </c>
      <c r="G49" s="69">
        <v>-1.8738293035751141</v>
      </c>
      <c r="H49" s="69">
        <v>2.126170696424845</v>
      </c>
      <c r="L49" s="134"/>
      <c r="M49" s="134"/>
      <c r="N49" s="53">
        <v>43986</v>
      </c>
      <c r="O49" s="54">
        <v>2.6208999999999998</v>
      </c>
      <c r="P49" s="56">
        <v>3.52</v>
      </c>
      <c r="Q49" s="54">
        <v>3.0887987277165241</v>
      </c>
      <c r="R49" s="54">
        <v>4.8798727716548029E-2</v>
      </c>
      <c r="U49" s="136"/>
      <c r="V49" s="136"/>
      <c r="W49" s="68">
        <v>43993</v>
      </c>
      <c r="X49" s="69">
        <v>2.9714999999999998</v>
      </c>
      <c r="Y49" s="70">
        <v>2.31</v>
      </c>
      <c r="Z49" s="69">
        <v>2.1614202321109666</v>
      </c>
      <c r="AA49" s="69">
        <v>1.4202321109824112E-3</v>
      </c>
      <c r="AD49" s="136"/>
      <c r="AE49" s="136"/>
      <c r="AF49" s="68">
        <v>43992</v>
      </c>
      <c r="AG49" s="69">
        <v>2.1076999999999999</v>
      </c>
      <c r="AH49" s="70">
        <v>3.89</v>
      </c>
      <c r="AI49" s="69">
        <v>-2.4670246352547665</v>
      </c>
      <c r="AJ49" s="69">
        <v>-1.4670246352547434</v>
      </c>
      <c r="AM49" s="134"/>
      <c r="AN49" s="134"/>
      <c r="AO49" s="53">
        <v>43972</v>
      </c>
      <c r="AP49" s="54">
        <v>3.2012</v>
      </c>
      <c r="AQ49" s="56">
        <v>3.59</v>
      </c>
      <c r="AR49" s="54">
        <v>-2.7042212525232756</v>
      </c>
      <c r="AS49" s="54">
        <v>-0.70422125252327383</v>
      </c>
    </row>
    <row r="50" spans="1:45" x14ac:dyDescent="0.25">
      <c r="A50" s="75">
        <v>20200217</v>
      </c>
      <c r="B50" s="137" t="s">
        <v>1071</v>
      </c>
      <c r="C50" s="129" t="s">
        <v>1069</v>
      </c>
      <c r="D50" s="64">
        <v>43838</v>
      </c>
      <c r="E50" s="65">
        <v>2.37</v>
      </c>
      <c r="F50" s="66">
        <v>2.15</v>
      </c>
      <c r="G50" s="65">
        <v>-1.9777436212726762</v>
      </c>
      <c r="H50" s="65">
        <v>-1.7777436212726538</v>
      </c>
      <c r="L50" s="136"/>
      <c r="M50" s="136"/>
      <c r="N50" s="68">
        <v>43993</v>
      </c>
      <c r="O50" s="69">
        <v>2.6766000000000001</v>
      </c>
      <c r="P50" s="70">
        <v>1.97</v>
      </c>
      <c r="Q50" s="69">
        <v>-0.35937406855439669</v>
      </c>
      <c r="R50" s="69">
        <v>1.6406259314456051</v>
      </c>
      <c r="U50" s="137" t="s">
        <v>1094</v>
      </c>
      <c r="V50" s="129" t="s">
        <v>1086</v>
      </c>
      <c r="W50" s="53">
        <v>43836</v>
      </c>
      <c r="X50" s="54">
        <v>3.2313999999999998</v>
      </c>
      <c r="Y50" s="56">
        <v>4.57</v>
      </c>
      <c r="Z50" s="54">
        <v>-4.4962325804901671</v>
      </c>
      <c r="AA50" s="54">
        <v>-2.9962325804901546</v>
      </c>
      <c r="AD50" s="137" t="s">
        <v>1094</v>
      </c>
      <c r="AE50" s="129" t="s">
        <v>1089</v>
      </c>
      <c r="AF50" s="53">
        <v>43838</v>
      </c>
      <c r="AG50" s="54">
        <v>3.4510000000000001</v>
      </c>
      <c r="AH50" s="56">
        <v>3.88</v>
      </c>
      <c r="AI50" s="54">
        <v>-2.7804289995921216</v>
      </c>
      <c r="AJ50" s="54">
        <v>-2.0304289995920932</v>
      </c>
      <c r="AM50" s="134"/>
      <c r="AN50" s="134"/>
      <c r="AO50" s="53">
        <v>43979</v>
      </c>
      <c r="AP50" s="54">
        <v>3.2374000000000001</v>
      </c>
      <c r="AQ50" s="56">
        <v>3.78</v>
      </c>
      <c r="AR50" s="54">
        <v>-2.0779966785060111</v>
      </c>
      <c r="AS50" s="54">
        <v>-1.0779966785060324</v>
      </c>
    </row>
    <row r="51" spans="1:45" x14ac:dyDescent="0.25">
      <c r="A51" s="75">
        <v>20200218</v>
      </c>
      <c r="B51" s="130"/>
      <c r="C51" s="130"/>
      <c r="D51" s="53">
        <v>43845</v>
      </c>
      <c r="E51" s="54">
        <v>2.3536000000000001</v>
      </c>
      <c r="F51" s="56">
        <v>2.58</v>
      </c>
      <c r="G51" s="54">
        <v>-0.20323501921279963</v>
      </c>
      <c r="H51" s="54">
        <v>-1.2932350192127906</v>
      </c>
      <c r="L51" s="137" t="s">
        <v>1094</v>
      </c>
      <c r="M51" s="129" t="s">
        <v>1083</v>
      </c>
      <c r="N51" s="53">
        <v>43836</v>
      </c>
      <c r="O51" s="54">
        <v>2.8517000000000001</v>
      </c>
      <c r="P51" s="56">
        <v>3.97</v>
      </c>
      <c r="Q51" s="54">
        <v>-4.0304475028496878</v>
      </c>
      <c r="R51" s="54">
        <v>-2.5304475028496753</v>
      </c>
      <c r="U51" s="130"/>
      <c r="V51" s="130"/>
      <c r="W51" s="53">
        <v>43843</v>
      </c>
      <c r="X51" s="54">
        <v>3.2103999999999999</v>
      </c>
      <c r="Y51" s="56">
        <v>4.62</v>
      </c>
      <c r="Z51" s="54">
        <v>-2.0822736923374219</v>
      </c>
      <c r="AA51" s="54">
        <v>-2.5822736923374112</v>
      </c>
      <c r="AD51" s="130"/>
      <c r="AE51" s="130"/>
      <c r="AF51" s="53">
        <v>43845</v>
      </c>
      <c r="AG51" s="54">
        <v>3.4331</v>
      </c>
      <c r="AH51" s="56">
        <v>3.31</v>
      </c>
      <c r="AI51" s="54">
        <v>-1.8109607142221762</v>
      </c>
      <c r="AJ51" s="54">
        <v>-0.81096071422219751</v>
      </c>
      <c r="AM51" s="134"/>
      <c r="AN51" s="134"/>
      <c r="AO51" s="53">
        <v>43986</v>
      </c>
      <c r="AP51" s="54">
        <v>3.3714</v>
      </c>
      <c r="AQ51" s="56">
        <v>3.06</v>
      </c>
      <c r="AR51" s="54">
        <v>1.3320477379285212</v>
      </c>
      <c r="AS51" s="54">
        <v>-0.66795226207148062</v>
      </c>
    </row>
    <row r="52" spans="1:45" x14ac:dyDescent="0.25">
      <c r="A52" s="75">
        <v>20200219</v>
      </c>
      <c r="B52" s="130"/>
      <c r="C52" s="130"/>
      <c r="D52" s="53">
        <v>43866</v>
      </c>
      <c r="E52" s="54">
        <v>1.8833</v>
      </c>
      <c r="F52" s="56">
        <v>13.41</v>
      </c>
      <c r="G52" s="54">
        <v>-14.255082290980914</v>
      </c>
      <c r="H52" s="54">
        <v>-13.79508229098092</v>
      </c>
      <c r="L52" s="130"/>
      <c r="M52" s="130"/>
      <c r="N52" s="53">
        <v>43843</v>
      </c>
      <c r="O52" s="54">
        <v>2.8913000000000002</v>
      </c>
      <c r="P52" s="56">
        <v>6.48</v>
      </c>
      <c r="Q52" s="54">
        <v>-0.53939774420088682</v>
      </c>
      <c r="R52" s="54">
        <v>-1.0393977442008762</v>
      </c>
      <c r="U52" s="130"/>
      <c r="V52" s="130"/>
      <c r="W52" s="53">
        <v>43871</v>
      </c>
      <c r="X52" s="54">
        <v>2.8752</v>
      </c>
      <c r="Y52" s="56">
        <v>4.66</v>
      </c>
      <c r="Z52" s="54">
        <v>-7.5539177250813605</v>
      </c>
      <c r="AA52" s="54">
        <v>-3.0539177250813676</v>
      </c>
      <c r="AD52" s="130"/>
      <c r="AE52" s="130"/>
      <c r="AF52" s="53">
        <v>43873</v>
      </c>
      <c r="AG52" s="54">
        <v>3.1968000000000001</v>
      </c>
      <c r="AH52" s="56">
        <v>4.0199999999999996</v>
      </c>
      <c r="AI52" s="54">
        <v>9.3521136882213085E-2</v>
      </c>
      <c r="AJ52" s="54">
        <v>-1.9064788631177887</v>
      </c>
      <c r="AM52" s="136"/>
      <c r="AN52" s="136"/>
      <c r="AO52" s="68">
        <v>43993</v>
      </c>
      <c r="AP52" s="69">
        <v>3.3561999999999999</v>
      </c>
      <c r="AQ52" s="70">
        <v>3.7</v>
      </c>
      <c r="AR52" s="69">
        <v>-3.184958355182177</v>
      </c>
      <c r="AS52" s="69">
        <v>-4.9583551821719141E-3</v>
      </c>
    </row>
    <row r="53" spans="1:45" x14ac:dyDescent="0.25">
      <c r="A53" s="75">
        <v>20200220</v>
      </c>
      <c r="B53" s="130"/>
      <c r="C53" s="130"/>
      <c r="D53" s="53">
        <v>43873</v>
      </c>
      <c r="E53" s="54">
        <v>1.7</v>
      </c>
      <c r="F53" s="56">
        <v>5.51</v>
      </c>
      <c r="G53" s="54">
        <v>-17.909506545820754</v>
      </c>
      <c r="H53" s="54">
        <v>-19.92950654582075</v>
      </c>
      <c r="L53" s="130"/>
      <c r="M53" s="130"/>
      <c r="N53" s="53">
        <v>43871</v>
      </c>
      <c r="O53" s="54">
        <v>2.5608</v>
      </c>
      <c r="P53" s="56">
        <v>5.57</v>
      </c>
      <c r="Q53" s="54">
        <v>-9.32678233438482</v>
      </c>
      <c r="R53" s="54">
        <v>-3.9767823343848541</v>
      </c>
      <c r="U53" s="130"/>
      <c r="V53" s="130"/>
      <c r="W53" s="53">
        <v>43878</v>
      </c>
      <c r="X53" s="54">
        <v>2.9567000000000001</v>
      </c>
      <c r="Y53" s="56">
        <v>3.89</v>
      </c>
      <c r="Z53" s="54">
        <v>1.0742886313873434</v>
      </c>
      <c r="AA53" s="54">
        <v>-0.88571136861266275</v>
      </c>
      <c r="AD53" s="130"/>
      <c r="AE53" s="130"/>
      <c r="AF53" s="53">
        <v>43880</v>
      </c>
      <c r="AG53" s="54">
        <v>3.2248999999999999</v>
      </c>
      <c r="AH53" s="56">
        <v>3.76</v>
      </c>
      <c r="AI53" s="54">
        <v>0.83515142774732709</v>
      </c>
      <c r="AJ53" s="54">
        <v>0.91515142774731828</v>
      </c>
      <c r="AM53" s="137" t="s">
        <v>1094</v>
      </c>
      <c r="AN53" s="129" t="s">
        <v>1092</v>
      </c>
      <c r="AO53" s="53">
        <v>43838</v>
      </c>
      <c r="AP53" s="54">
        <v>3.6292</v>
      </c>
      <c r="AQ53" s="56">
        <v>3.88</v>
      </c>
      <c r="AR53" s="54">
        <v>-4.3782921919557793</v>
      </c>
      <c r="AS53" s="54">
        <v>-3.6282921919557953</v>
      </c>
    </row>
    <row r="54" spans="1:45" x14ac:dyDescent="0.25">
      <c r="A54" s="75">
        <v>20200221</v>
      </c>
      <c r="B54" s="130"/>
      <c r="C54" s="130"/>
      <c r="D54" s="53">
        <v>43880</v>
      </c>
      <c r="E54" s="54">
        <v>1.8506</v>
      </c>
      <c r="F54" s="56">
        <v>16.04</v>
      </c>
      <c r="G54" s="54">
        <v>-4.6589856065798463</v>
      </c>
      <c r="H54" s="54">
        <v>-4.6589856065798463</v>
      </c>
      <c r="L54" s="130"/>
      <c r="M54" s="130"/>
      <c r="N54" s="53">
        <v>43878</v>
      </c>
      <c r="O54" s="54">
        <v>2.5114000000000001</v>
      </c>
      <c r="P54" s="56">
        <v>5.0999999999999996</v>
      </c>
      <c r="Q54" s="54">
        <v>-4.6056127180392981</v>
      </c>
      <c r="R54" s="54">
        <v>-4.8856127180393116</v>
      </c>
      <c r="U54" s="130"/>
      <c r="V54" s="130"/>
      <c r="W54" s="53">
        <v>43885</v>
      </c>
      <c r="X54" s="54">
        <v>2.9367999999999999</v>
      </c>
      <c r="Y54" s="56">
        <v>3.86</v>
      </c>
      <c r="Z54" s="54">
        <v>-3.2412456456753169</v>
      </c>
      <c r="AA54" s="54">
        <v>-0.86124564567531259</v>
      </c>
      <c r="AD54" s="130"/>
      <c r="AE54" s="130"/>
      <c r="AF54" s="53">
        <v>43887</v>
      </c>
      <c r="AG54" s="54">
        <v>3.2042000000000002</v>
      </c>
      <c r="AH54" s="56">
        <v>3.52</v>
      </c>
      <c r="AI54" s="54">
        <v>0.34543196036596058</v>
      </c>
      <c r="AJ54" s="54">
        <v>-0.14456803963405207</v>
      </c>
      <c r="AM54" s="130"/>
      <c r="AN54" s="130"/>
      <c r="AO54" s="53">
        <v>43845</v>
      </c>
      <c r="AP54" s="54">
        <v>3.6179000000000001</v>
      </c>
      <c r="AQ54" s="56">
        <v>2.82</v>
      </c>
      <c r="AR54" s="54">
        <v>-1.5042360635396879</v>
      </c>
      <c r="AS54" s="54">
        <v>-1.0042360635396541</v>
      </c>
    </row>
    <row r="55" spans="1:45" x14ac:dyDescent="0.25">
      <c r="A55" s="75">
        <v>20200222</v>
      </c>
      <c r="B55" s="130"/>
      <c r="C55" s="130"/>
      <c r="D55" s="53">
        <v>43887</v>
      </c>
      <c r="E55" s="54">
        <v>1.9565999999999999</v>
      </c>
      <c r="F55" s="56">
        <v>5.83</v>
      </c>
      <c r="G55" s="54">
        <v>-6.412295196914819</v>
      </c>
      <c r="H55" s="54">
        <v>-8.8222951969147978</v>
      </c>
      <c r="L55" s="130"/>
      <c r="M55" s="130"/>
      <c r="N55" s="53">
        <v>43885</v>
      </c>
      <c r="O55" s="54">
        <v>2.5844</v>
      </c>
      <c r="P55" s="56">
        <v>5.5</v>
      </c>
      <c r="Q55" s="54">
        <v>-3.2707341411261748</v>
      </c>
      <c r="R55" s="54">
        <v>-2.5507341411261653</v>
      </c>
      <c r="U55" s="130"/>
      <c r="V55" s="130"/>
      <c r="W55" s="53">
        <v>43892</v>
      </c>
      <c r="X55" s="54">
        <v>2.8542999999999998</v>
      </c>
      <c r="Y55" s="56">
        <v>3.83</v>
      </c>
      <c r="Z55" s="54">
        <v>-0.14803610842446524</v>
      </c>
      <c r="AA55" s="54">
        <v>-2.0980361084244947</v>
      </c>
      <c r="AD55" s="130"/>
      <c r="AE55" s="130"/>
      <c r="AF55" s="53">
        <v>43894</v>
      </c>
      <c r="AG55" s="54">
        <v>3.1135999999999999</v>
      </c>
      <c r="AH55" s="56">
        <v>3.11</v>
      </c>
      <c r="AI55" s="54">
        <v>-3.6967858502020778</v>
      </c>
      <c r="AJ55" s="54">
        <v>0.30321414979792571</v>
      </c>
      <c r="AM55" s="130"/>
      <c r="AN55" s="130"/>
      <c r="AO55" s="53">
        <v>43866</v>
      </c>
      <c r="AP55" s="54">
        <v>3.3351000000000002</v>
      </c>
      <c r="AQ55" s="56">
        <v>10.36</v>
      </c>
      <c r="AR55" s="54">
        <v>-2.5290513690645611</v>
      </c>
      <c r="AS55" s="54">
        <v>-3.0290513690645948</v>
      </c>
    </row>
    <row r="56" spans="1:45" x14ac:dyDescent="0.25">
      <c r="A56" s="75">
        <v>20200223</v>
      </c>
      <c r="B56" s="130"/>
      <c r="C56" s="130"/>
      <c r="D56" s="53">
        <v>43894</v>
      </c>
      <c r="E56" s="54">
        <v>1.9483999999999999</v>
      </c>
      <c r="F56" s="56">
        <v>13.22</v>
      </c>
      <c r="G56" s="54">
        <v>-10.299880554228391</v>
      </c>
      <c r="H56" s="54">
        <v>-8.9098805542283888</v>
      </c>
      <c r="L56" s="130"/>
      <c r="M56" s="130"/>
      <c r="N56" s="53">
        <v>43892</v>
      </c>
      <c r="O56" s="54">
        <v>2.4996999999999998</v>
      </c>
      <c r="P56" s="56">
        <v>4.68</v>
      </c>
      <c r="Q56" s="54">
        <v>-4.3203213788769901</v>
      </c>
      <c r="R56" s="54">
        <v>-2.9903213788769811</v>
      </c>
      <c r="U56" s="130"/>
      <c r="V56" s="130"/>
      <c r="W56" s="53">
        <v>43899</v>
      </c>
      <c r="X56" s="54">
        <v>2.6172</v>
      </c>
      <c r="Y56" s="56">
        <v>3.89</v>
      </c>
      <c r="Z56" s="54">
        <v>-17.330442400894739</v>
      </c>
      <c r="AA56" s="54">
        <v>-3.8004424008947435</v>
      </c>
      <c r="AD56" s="130"/>
      <c r="AE56" s="130"/>
      <c r="AF56" s="53">
        <v>43901</v>
      </c>
      <c r="AG56" s="54">
        <v>3.0691000000000002</v>
      </c>
      <c r="AH56" s="56">
        <v>4.3099999999999996</v>
      </c>
      <c r="AI56" s="54">
        <v>1.0227876717307627</v>
      </c>
      <c r="AJ56" s="54">
        <v>-1.1372123282692659</v>
      </c>
      <c r="AM56" s="130"/>
      <c r="AN56" s="130"/>
      <c r="AO56" s="53">
        <v>43873</v>
      </c>
      <c r="AP56" s="54">
        <v>3.331</v>
      </c>
      <c r="AQ56" s="56">
        <v>3.57</v>
      </c>
      <c r="AR56" s="54">
        <v>-1.4334605548415702</v>
      </c>
      <c r="AS56" s="54">
        <v>-1.4334605548415702</v>
      </c>
    </row>
    <row r="57" spans="1:45" x14ac:dyDescent="0.25">
      <c r="A57" s="75">
        <v>20200224</v>
      </c>
      <c r="B57" s="130"/>
      <c r="C57" s="130"/>
      <c r="D57" s="53">
        <v>43901</v>
      </c>
      <c r="E57" s="54">
        <v>1.8522000000000001</v>
      </c>
      <c r="F57" s="56">
        <v>15.36</v>
      </c>
      <c r="G57" s="54">
        <v>-9.6823306067635109</v>
      </c>
      <c r="H57" s="54">
        <v>-12.792330606763503</v>
      </c>
      <c r="L57" s="130"/>
      <c r="M57" s="130"/>
      <c r="N57" s="53">
        <v>43899</v>
      </c>
      <c r="O57" s="54">
        <v>2.3243</v>
      </c>
      <c r="P57" s="56">
        <v>5.78</v>
      </c>
      <c r="Q57" s="54">
        <v>-15.643489969275226</v>
      </c>
      <c r="R57" s="54">
        <v>-6.5034899692752557</v>
      </c>
      <c r="U57" s="130"/>
      <c r="V57" s="130"/>
      <c r="W57" s="53">
        <v>43906</v>
      </c>
      <c r="X57" s="54">
        <v>2.8170999999999999</v>
      </c>
      <c r="Y57" s="56">
        <v>3.73</v>
      </c>
      <c r="Z57" s="54">
        <v>0.17245171620134947</v>
      </c>
      <c r="AA57" s="54">
        <v>-0.78754828379863362</v>
      </c>
      <c r="AD57" s="130"/>
      <c r="AE57" s="130"/>
      <c r="AF57" s="53">
        <v>43908</v>
      </c>
      <c r="AG57" s="54">
        <v>3.1488999999999998</v>
      </c>
      <c r="AH57" s="56">
        <v>3.31</v>
      </c>
      <c r="AI57" s="54">
        <v>1.3580392801080254</v>
      </c>
      <c r="AJ57" s="54">
        <v>0.35803928010800234</v>
      </c>
      <c r="AM57" s="130"/>
      <c r="AN57" s="130"/>
      <c r="AO57" s="53">
        <v>43880</v>
      </c>
      <c r="AP57" s="54">
        <v>3.3515000000000001</v>
      </c>
      <c r="AQ57" s="56">
        <v>4.0999999999999996</v>
      </c>
      <c r="AR57" s="54">
        <v>-0.87662136478425801</v>
      </c>
      <c r="AS57" s="54">
        <v>-0.62662136478426333</v>
      </c>
    </row>
    <row r="58" spans="1:45" x14ac:dyDescent="0.25">
      <c r="A58" s="75">
        <v>20200225</v>
      </c>
      <c r="B58" s="130"/>
      <c r="C58" s="130"/>
      <c r="D58" s="53">
        <v>43908</v>
      </c>
      <c r="E58" s="54">
        <v>1.8013999999999999</v>
      </c>
      <c r="F58" s="56">
        <v>8.1300000000000008</v>
      </c>
      <c r="G58" s="54">
        <v>-16.122642027718847</v>
      </c>
      <c r="H58" s="54">
        <v>-13.122642027718822</v>
      </c>
      <c r="L58" s="130"/>
      <c r="M58" s="130"/>
      <c r="N58" s="53">
        <v>43906</v>
      </c>
      <c r="O58" s="54">
        <v>2.4302000000000001</v>
      </c>
      <c r="P58" s="56">
        <v>6.54</v>
      </c>
      <c r="Q58" s="54">
        <v>-1.874347885589156</v>
      </c>
      <c r="R58" s="54">
        <v>-4.8743478855891365</v>
      </c>
      <c r="U58" s="130"/>
      <c r="V58" s="130"/>
      <c r="W58" s="53">
        <v>43913</v>
      </c>
      <c r="X58" s="54">
        <v>2.7698999999999998</v>
      </c>
      <c r="Y58" s="56">
        <v>3.87</v>
      </c>
      <c r="Z58" s="54">
        <v>-6.513207314928815</v>
      </c>
      <c r="AA58" s="54">
        <v>-2.993207314928803</v>
      </c>
      <c r="AD58" s="130"/>
      <c r="AE58" s="130"/>
      <c r="AF58" s="53">
        <v>43915</v>
      </c>
      <c r="AG58" s="54">
        <v>3.0884999999999998</v>
      </c>
      <c r="AH58" s="56">
        <v>3.92</v>
      </c>
      <c r="AI58" s="54">
        <v>-2.6930121694574094</v>
      </c>
      <c r="AJ58" s="54">
        <v>-2.6730121694574116</v>
      </c>
      <c r="AM58" s="130"/>
      <c r="AN58" s="130"/>
      <c r="AO58" s="53">
        <v>43887</v>
      </c>
      <c r="AP58" s="54">
        <v>3.3088000000000002</v>
      </c>
      <c r="AQ58" s="56">
        <v>4.18</v>
      </c>
      <c r="AR58" s="54">
        <v>-1.1433005279280373</v>
      </c>
      <c r="AS58" s="54">
        <v>-0.64330052792800352</v>
      </c>
    </row>
    <row r="59" spans="1:45" x14ac:dyDescent="0.25">
      <c r="A59" s="75">
        <v>20200226</v>
      </c>
      <c r="B59" s="130"/>
      <c r="C59" s="130"/>
      <c r="D59" s="53">
        <v>43915</v>
      </c>
      <c r="E59" s="54">
        <v>1.5858000000000001</v>
      </c>
      <c r="F59" s="56">
        <v>7.14</v>
      </c>
      <c r="G59" s="54">
        <v>-20.781616032678073</v>
      </c>
      <c r="H59" s="54">
        <v>-17.931616032678054</v>
      </c>
      <c r="L59" s="130"/>
      <c r="M59" s="130"/>
      <c r="N59" s="53">
        <v>43913</v>
      </c>
      <c r="O59" s="54">
        <v>2.3426</v>
      </c>
      <c r="P59" s="56">
        <v>6.53</v>
      </c>
      <c r="Q59" s="54">
        <v>-10.722829824400115</v>
      </c>
      <c r="R59" s="54">
        <v>-5.1028298244001125</v>
      </c>
      <c r="U59" s="130"/>
      <c r="V59" s="130"/>
      <c r="W59" s="53">
        <v>43920</v>
      </c>
      <c r="X59" s="54">
        <v>2.6040000000000001</v>
      </c>
      <c r="Y59" s="56">
        <v>4.4400000000000004</v>
      </c>
      <c r="Z59" s="54">
        <v>-8.0915963506225097</v>
      </c>
      <c r="AA59" s="54">
        <v>-5.071596350622487</v>
      </c>
      <c r="AD59" s="130"/>
      <c r="AE59" s="130"/>
      <c r="AF59" s="53">
        <v>43922</v>
      </c>
      <c r="AG59" s="54">
        <v>2.9243999999999999</v>
      </c>
      <c r="AH59" s="56">
        <v>5.75</v>
      </c>
      <c r="AI59" s="54">
        <v>-7.5980420400608484</v>
      </c>
      <c r="AJ59" s="54">
        <v>-2.5780420400608239</v>
      </c>
      <c r="AM59" s="130"/>
      <c r="AN59" s="130"/>
      <c r="AO59" s="53">
        <v>43894</v>
      </c>
      <c r="AP59" s="54">
        <v>3.2286000000000001</v>
      </c>
      <c r="AQ59" s="56">
        <v>5.01</v>
      </c>
      <c r="AR59" s="54">
        <v>-5.1607474294065536</v>
      </c>
      <c r="AS59" s="54">
        <v>-1.4107474294065447</v>
      </c>
    </row>
    <row r="60" spans="1:45" x14ac:dyDescent="0.25">
      <c r="A60" s="75">
        <v>20200227</v>
      </c>
      <c r="B60" s="130"/>
      <c r="C60" s="130"/>
      <c r="D60" s="53">
        <v>43922</v>
      </c>
      <c r="E60" s="54">
        <v>1.4072</v>
      </c>
      <c r="F60" s="56">
        <v>12.6</v>
      </c>
      <c r="G60" s="54">
        <v>-28.382978445460473</v>
      </c>
      <c r="H60" s="54">
        <v>-23.522978445460474</v>
      </c>
      <c r="L60" s="130"/>
      <c r="M60" s="129" t="s">
        <v>1084</v>
      </c>
      <c r="N60" s="53">
        <v>43920</v>
      </c>
      <c r="O60" s="54">
        <v>2.2000000000000002</v>
      </c>
      <c r="P60" s="56">
        <v>5.3</v>
      </c>
      <c r="Q60" s="54">
        <v>-8.1365134739920464</v>
      </c>
      <c r="R60" s="54">
        <v>-6.3665134739920415</v>
      </c>
      <c r="U60" s="130"/>
      <c r="V60" s="130"/>
      <c r="W60" s="53">
        <v>43929</v>
      </c>
      <c r="X60" s="54">
        <v>2.1836000000000002</v>
      </c>
      <c r="Y60" s="56">
        <v>4.17</v>
      </c>
      <c r="Z60" s="54">
        <v>-11.179905948208457</v>
      </c>
      <c r="AA60" s="54">
        <v>-8.1099059482084179</v>
      </c>
      <c r="AD60" s="130"/>
      <c r="AE60" s="130"/>
      <c r="AF60" s="53">
        <v>43929</v>
      </c>
      <c r="AG60" s="54">
        <v>2.6695000000000002</v>
      </c>
      <c r="AH60" s="56">
        <v>6.34</v>
      </c>
      <c r="AI60" s="54">
        <v>-12.09670149965163</v>
      </c>
      <c r="AJ60" s="54">
        <v>-9.5667014996516198</v>
      </c>
      <c r="AM60" s="130"/>
      <c r="AN60" s="130"/>
      <c r="AO60" s="53">
        <v>43901</v>
      </c>
      <c r="AP60" s="54">
        <v>3.1594000000000002</v>
      </c>
      <c r="AQ60" s="56">
        <v>5.37</v>
      </c>
      <c r="AR60" s="54">
        <v>-2.3375405359499002</v>
      </c>
      <c r="AS60" s="54">
        <v>-1.5775405359499395</v>
      </c>
    </row>
    <row r="61" spans="1:45" x14ac:dyDescent="0.25">
      <c r="A61" s="75">
        <v>20200228</v>
      </c>
      <c r="B61" s="130"/>
      <c r="C61" s="130"/>
      <c r="D61" s="53">
        <v>43929</v>
      </c>
      <c r="E61" s="54">
        <v>0.9849</v>
      </c>
      <c r="F61" s="56">
        <v>7.14</v>
      </c>
      <c r="G61" s="54">
        <v>-24.813199146894171</v>
      </c>
      <c r="H61" s="54">
        <v>-5.5131991468941655</v>
      </c>
      <c r="L61" s="130"/>
      <c r="M61" s="130"/>
      <c r="N61" s="53">
        <v>43929</v>
      </c>
      <c r="O61" s="54">
        <v>1.7353000000000001</v>
      </c>
      <c r="P61" s="56">
        <v>4.99</v>
      </c>
      <c r="Q61" s="54">
        <v>-23.347322438717775</v>
      </c>
      <c r="R61" s="54">
        <v>-10.32732243871779</v>
      </c>
      <c r="U61" s="130"/>
      <c r="V61" s="130"/>
      <c r="W61" s="53">
        <v>43934</v>
      </c>
      <c r="X61" s="54">
        <v>2.2507000000000001</v>
      </c>
      <c r="Y61" s="56">
        <v>3.3</v>
      </c>
      <c r="Z61" s="54">
        <v>0.36636877168985116</v>
      </c>
      <c r="AA61" s="54">
        <v>-3.3836312283101133</v>
      </c>
      <c r="AD61" s="130"/>
      <c r="AE61" s="130"/>
      <c r="AF61" s="53">
        <v>43936</v>
      </c>
      <c r="AG61" s="54">
        <v>2.6463999999999999</v>
      </c>
      <c r="AH61" s="56">
        <v>3.21</v>
      </c>
      <c r="AI61" s="54">
        <v>-6.3979948538871678</v>
      </c>
      <c r="AJ61" s="54">
        <v>-1.8679948538872004</v>
      </c>
      <c r="AM61" s="130"/>
      <c r="AN61" s="130"/>
      <c r="AO61" s="53">
        <v>43908</v>
      </c>
      <c r="AP61" s="54">
        <v>3.226</v>
      </c>
      <c r="AQ61" s="56">
        <v>4.3499999999999996</v>
      </c>
      <c r="AR61" s="54">
        <v>-2.9071832482713944</v>
      </c>
      <c r="AS61" s="54">
        <v>-1.4071832482714264</v>
      </c>
    </row>
    <row r="62" spans="1:45" x14ac:dyDescent="0.25">
      <c r="A62" s="75">
        <v>20200229</v>
      </c>
      <c r="B62" s="130"/>
      <c r="C62" s="129" t="s">
        <v>1070</v>
      </c>
      <c r="D62" s="53">
        <v>43936</v>
      </c>
      <c r="E62" s="54">
        <v>1.08</v>
      </c>
      <c r="F62" s="56">
        <v>4.45</v>
      </c>
      <c r="G62" s="54">
        <v>-12.288843895525403</v>
      </c>
      <c r="H62" s="54">
        <v>-12.888843895525405</v>
      </c>
      <c r="L62" s="130"/>
      <c r="M62" s="130"/>
      <c r="N62" s="53">
        <v>43934</v>
      </c>
      <c r="O62" s="54">
        <v>1.8651</v>
      </c>
      <c r="P62" s="56">
        <v>3.05</v>
      </c>
      <c r="Q62" s="54">
        <v>0.57933583739950834</v>
      </c>
      <c r="R62" s="54">
        <v>-1.3306641626004811</v>
      </c>
      <c r="U62" s="130"/>
      <c r="V62" s="129" t="s">
        <v>1087</v>
      </c>
      <c r="W62" s="53">
        <v>43941</v>
      </c>
      <c r="X62" s="54">
        <v>2.25</v>
      </c>
      <c r="Y62" s="56">
        <v>3.73</v>
      </c>
      <c r="Z62" s="54">
        <v>-9.8610927116915548E-2</v>
      </c>
      <c r="AA62" s="54">
        <v>-3.0086109271169281</v>
      </c>
      <c r="AD62" s="130"/>
      <c r="AE62" s="130"/>
      <c r="AF62" s="53">
        <v>43943</v>
      </c>
      <c r="AG62" s="54">
        <v>2.6046</v>
      </c>
      <c r="AH62" s="56">
        <v>4.09</v>
      </c>
      <c r="AI62" s="54">
        <v>-8.0382122451988725</v>
      </c>
      <c r="AJ62" s="54">
        <v>-2.0382122451988671</v>
      </c>
      <c r="AM62" s="130"/>
      <c r="AN62" s="130"/>
      <c r="AO62" s="53">
        <v>43915</v>
      </c>
      <c r="AP62" s="54">
        <v>3.1934</v>
      </c>
      <c r="AQ62" s="56">
        <v>3.98</v>
      </c>
      <c r="AR62" s="54">
        <v>-1.6741706621829167</v>
      </c>
      <c r="AS62" s="54">
        <v>-1.9141706621828902</v>
      </c>
    </row>
    <row r="63" spans="1:45" x14ac:dyDescent="0.25">
      <c r="A63" s="75">
        <v>20200301</v>
      </c>
      <c r="B63" s="130"/>
      <c r="C63" s="130"/>
      <c r="D63" s="53">
        <v>43943</v>
      </c>
      <c r="E63" s="54">
        <v>0.97760000000000002</v>
      </c>
      <c r="F63" s="56">
        <v>3.46</v>
      </c>
      <c r="G63" s="54">
        <v>-14.977336889618375</v>
      </c>
      <c r="H63" s="54">
        <v>-13.007336889618371</v>
      </c>
      <c r="L63" s="130"/>
      <c r="M63" s="130"/>
      <c r="N63" s="53">
        <v>43941</v>
      </c>
      <c r="O63" s="54">
        <v>1.7727999999999999</v>
      </c>
      <c r="P63" s="56">
        <v>3.39</v>
      </c>
      <c r="Q63" s="54">
        <v>-2.6418094498199096</v>
      </c>
      <c r="R63" s="54">
        <v>-4.5418094498199224</v>
      </c>
      <c r="U63" s="130"/>
      <c r="V63" s="130"/>
      <c r="W63" s="53">
        <v>43948</v>
      </c>
      <c r="X63" s="54">
        <v>2.2056</v>
      </c>
      <c r="Y63" s="56">
        <v>3.18</v>
      </c>
      <c r="Z63" s="54">
        <v>-1.3489281886387872</v>
      </c>
      <c r="AA63" s="54">
        <v>-5.438928188638803</v>
      </c>
      <c r="AD63" s="130"/>
      <c r="AE63" s="130"/>
      <c r="AF63" s="53">
        <v>43950</v>
      </c>
      <c r="AG63" s="54">
        <v>2.5487000000000002</v>
      </c>
      <c r="AH63" s="56">
        <v>3.22</v>
      </c>
      <c r="AI63" s="54">
        <v>-4.529153331608704</v>
      </c>
      <c r="AJ63" s="54">
        <v>-3.1191533316087039</v>
      </c>
      <c r="AM63" s="130"/>
      <c r="AN63" s="130"/>
      <c r="AO63" s="53">
        <v>43922</v>
      </c>
      <c r="AP63" s="54">
        <v>3.0972</v>
      </c>
      <c r="AQ63" s="56">
        <v>4.26</v>
      </c>
      <c r="AR63" s="54">
        <v>-4.2821691688796459</v>
      </c>
      <c r="AS63" s="54">
        <v>-1.7821691688796548</v>
      </c>
    </row>
    <row r="64" spans="1:45" x14ac:dyDescent="0.25">
      <c r="A64" s="75">
        <v>20200302</v>
      </c>
      <c r="B64" s="130"/>
      <c r="C64" s="130"/>
      <c r="D64" s="53">
        <v>43950</v>
      </c>
      <c r="E64" s="54">
        <v>0.97960000000000003</v>
      </c>
      <c r="F64" s="56">
        <v>2.88</v>
      </c>
      <c r="G64" s="54">
        <v>-14.622818876216371</v>
      </c>
      <c r="H64" s="54">
        <v>-15.622818876216371</v>
      </c>
      <c r="L64" s="130"/>
      <c r="M64" s="130"/>
      <c r="N64" s="53">
        <v>43948</v>
      </c>
      <c r="O64" s="54">
        <v>1.7005999999999999</v>
      </c>
      <c r="P64" s="56">
        <v>3.23</v>
      </c>
      <c r="Q64" s="54">
        <v>-3.0421603183627077</v>
      </c>
      <c r="R64" s="54">
        <v>-7.2421603183627115</v>
      </c>
      <c r="U64" s="130"/>
      <c r="V64" s="130"/>
      <c r="W64" s="53">
        <v>43957</v>
      </c>
      <c r="X64" s="54">
        <v>2.2570000000000001</v>
      </c>
      <c r="Y64" s="56">
        <v>2.31</v>
      </c>
      <c r="Z64" s="54">
        <v>2.7074364721856981</v>
      </c>
      <c r="AA64" s="54">
        <v>0.71743647218571738</v>
      </c>
      <c r="AD64" s="130"/>
      <c r="AE64" s="130"/>
      <c r="AF64" s="53">
        <v>43957</v>
      </c>
      <c r="AG64" s="54">
        <v>2.6537000000000002</v>
      </c>
      <c r="AH64" s="56">
        <v>3.24</v>
      </c>
      <c r="AI64" s="54">
        <v>5.897795313602483</v>
      </c>
      <c r="AJ64" s="54">
        <v>1.8977953136024794</v>
      </c>
      <c r="AM64" s="130"/>
      <c r="AN64" s="130"/>
      <c r="AO64" s="53">
        <v>43929</v>
      </c>
      <c r="AP64" s="54">
        <v>2.9821</v>
      </c>
      <c r="AQ64" s="56">
        <v>4.78</v>
      </c>
      <c r="AR64" s="54">
        <v>-7.8119392839769208</v>
      </c>
      <c r="AS64" s="54">
        <v>-2.291939283976907</v>
      </c>
    </row>
    <row r="65" spans="1:45" x14ac:dyDescent="0.25">
      <c r="A65" s="75">
        <v>20200303</v>
      </c>
      <c r="B65" s="130"/>
      <c r="C65" s="130"/>
      <c r="D65" s="53">
        <v>43957</v>
      </c>
      <c r="E65" s="54">
        <v>1.0923</v>
      </c>
      <c r="F65" s="56">
        <v>3.2</v>
      </c>
      <c r="G65" s="54">
        <v>-4.5528266438940923</v>
      </c>
      <c r="H65" s="54">
        <v>-6.1628266438940926</v>
      </c>
      <c r="L65" s="130"/>
      <c r="M65" s="130"/>
      <c r="N65" s="53">
        <v>43957</v>
      </c>
      <c r="O65" s="54">
        <v>1.7898000000000001</v>
      </c>
      <c r="P65" s="56">
        <v>2.67</v>
      </c>
      <c r="Q65" s="54">
        <v>3.2067316793345846</v>
      </c>
      <c r="R65" s="54">
        <v>0.20673167933458192</v>
      </c>
      <c r="U65" s="130"/>
      <c r="V65" s="130"/>
      <c r="W65" s="53">
        <v>43962</v>
      </c>
      <c r="X65" s="54">
        <v>2.4790000000000001</v>
      </c>
      <c r="Y65" s="56">
        <v>2.2799999999999998</v>
      </c>
      <c r="Z65" s="54">
        <v>15.933388945463989</v>
      </c>
      <c r="AA65" s="54">
        <v>5.9333889454639799</v>
      </c>
      <c r="AD65" s="130"/>
      <c r="AE65" s="129" t="s">
        <v>902</v>
      </c>
      <c r="AF65" s="53">
        <v>43963</v>
      </c>
      <c r="AG65" s="54">
        <v>2.87</v>
      </c>
      <c r="AH65" s="56">
        <v>10.25</v>
      </c>
      <c r="AI65" s="54">
        <v>-10.697419892068449</v>
      </c>
      <c r="AJ65" s="54">
        <v>-9.957419892068442</v>
      </c>
      <c r="AM65" s="130"/>
      <c r="AN65" s="129" t="s">
        <v>1093</v>
      </c>
      <c r="AO65" s="53">
        <v>43936</v>
      </c>
      <c r="AP65" s="54">
        <v>2.96</v>
      </c>
      <c r="AQ65" s="56">
        <v>3.94</v>
      </c>
      <c r="AR65" s="54">
        <v>-5.0350714319171708</v>
      </c>
      <c r="AS65" s="54">
        <v>-3.275071431917187</v>
      </c>
    </row>
    <row r="66" spans="1:45" x14ac:dyDescent="0.25">
      <c r="A66" s="75">
        <v>20200304</v>
      </c>
      <c r="B66" s="130"/>
      <c r="C66" s="130"/>
      <c r="D66" s="53">
        <v>43964</v>
      </c>
      <c r="E66" s="54">
        <v>1.2990999999999999</v>
      </c>
      <c r="F66" s="56">
        <v>3</v>
      </c>
      <c r="G66" s="54">
        <v>3.7267539267015648</v>
      </c>
      <c r="H66" s="54">
        <v>-2.2732460732984183</v>
      </c>
      <c r="L66" s="130"/>
      <c r="M66" s="130"/>
      <c r="N66" s="53">
        <v>43962</v>
      </c>
      <c r="O66" s="54">
        <v>2.0022000000000002</v>
      </c>
      <c r="P66" s="56">
        <v>2.02</v>
      </c>
      <c r="Q66" s="54">
        <v>8.9694493988518929</v>
      </c>
      <c r="R66" s="54">
        <v>1.4694493988518964</v>
      </c>
      <c r="U66" s="130"/>
      <c r="V66" s="130"/>
      <c r="W66" s="53">
        <v>43969</v>
      </c>
      <c r="X66" s="54">
        <v>2.4618000000000002</v>
      </c>
      <c r="Y66" s="56">
        <v>2.65</v>
      </c>
      <c r="Z66" s="54">
        <v>5.2257294522038311</v>
      </c>
      <c r="AA66" s="54">
        <v>-0.27427054779618487</v>
      </c>
      <c r="AD66" s="130"/>
      <c r="AE66" s="130"/>
      <c r="AF66" s="53">
        <v>43970</v>
      </c>
      <c r="AG66" s="54">
        <v>3.0495999999999999</v>
      </c>
      <c r="AH66" s="56">
        <v>2.5</v>
      </c>
      <c r="AI66" s="54">
        <v>-0.8899470253957098</v>
      </c>
      <c r="AJ66" s="54">
        <v>-0.98994702539569879</v>
      </c>
      <c r="AM66" s="130"/>
      <c r="AN66" s="130"/>
      <c r="AO66" s="53">
        <v>43943</v>
      </c>
      <c r="AP66" s="54">
        <v>2.9630000000000001</v>
      </c>
      <c r="AQ66" s="56">
        <v>2.95</v>
      </c>
      <c r="AR66" s="54">
        <v>-5.4723846036603074</v>
      </c>
      <c r="AS66" s="54">
        <v>-3.4723846036603057</v>
      </c>
    </row>
    <row r="67" spans="1:45" x14ac:dyDescent="0.25">
      <c r="A67" s="75">
        <v>20200305</v>
      </c>
      <c r="B67" s="130"/>
      <c r="C67" s="130"/>
      <c r="D67" s="53">
        <v>43971</v>
      </c>
      <c r="E67" s="54">
        <v>1.3804000000000001</v>
      </c>
      <c r="F67" s="56">
        <v>2.13</v>
      </c>
      <c r="G67" s="54">
        <v>6.8972587474935843E-2</v>
      </c>
      <c r="H67" s="54">
        <v>6.8972587474935843E-2</v>
      </c>
      <c r="L67" s="130"/>
      <c r="M67" s="130"/>
      <c r="N67" s="53">
        <v>43969</v>
      </c>
      <c r="O67" s="54">
        <v>1.998</v>
      </c>
      <c r="P67" s="56">
        <v>2.76</v>
      </c>
      <c r="Q67" s="54">
        <v>7.0714187052451916</v>
      </c>
      <c r="R67" s="54">
        <v>7.1418705245207548E-2</v>
      </c>
      <c r="U67" s="130"/>
      <c r="V67" s="130"/>
      <c r="W67" s="53">
        <v>43976</v>
      </c>
      <c r="X67" s="54">
        <v>2.5724999999999998</v>
      </c>
      <c r="Y67" s="56">
        <v>1.76</v>
      </c>
      <c r="Z67" s="54">
        <v>13.310845230547175</v>
      </c>
      <c r="AA67" s="54">
        <v>7.3108452305472138</v>
      </c>
      <c r="AD67" s="130"/>
      <c r="AE67" s="130"/>
      <c r="AF67" s="53">
        <v>43977</v>
      </c>
      <c r="AG67" s="54">
        <v>3.0589</v>
      </c>
      <c r="AH67" s="56">
        <v>8.0299999999999994</v>
      </c>
      <c r="AI67" s="54">
        <v>-1.9283973315715741</v>
      </c>
      <c r="AJ67" s="54">
        <v>-1.0483973315715822</v>
      </c>
      <c r="AM67" s="130"/>
      <c r="AN67" s="130"/>
      <c r="AO67" s="53">
        <v>43950</v>
      </c>
      <c r="AP67" s="54">
        <v>2.9485000000000001</v>
      </c>
      <c r="AQ67" s="56">
        <v>2.98</v>
      </c>
      <c r="AR67" s="54">
        <v>-1.91822421124348</v>
      </c>
      <c r="AS67" s="54">
        <v>-1.4182242112434462</v>
      </c>
    </row>
    <row r="68" spans="1:45" x14ac:dyDescent="0.25">
      <c r="A68" s="75">
        <v>20200306</v>
      </c>
      <c r="B68" s="130"/>
      <c r="C68" s="130"/>
      <c r="D68" s="53">
        <v>43978</v>
      </c>
      <c r="E68" s="54">
        <v>1.6113</v>
      </c>
      <c r="F68" s="56">
        <v>5.6</v>
      </c>
      <c r="G68" s="54">
        <v>10.552257696693257</v>
      </c>
      <c r="H68" s="54">
        <v>-1.6077423033067362</v>
      </c>
      <c r="L68" s="130"/>
      <c r="M68" s="130"/>
      <c r="N68" s="53">
        <v>43976</v>
      </c>
      <c r="O68" s="54">
        <v>2.0847000000000002</v>
      </c>
      <c r="P68" s="56">
        <v>2.09</v>
      </c>
      <c r="Q68" s="54">
        <v>5.7268240594893882</v>
      </c>
      <c r="R68" s="54">
        <v>1.7668240594893803</v>
      </c>
      <c r="U68" s="130"/>
      <c r="V68" s="130"/>
      <c r="W68" s="53">
        <v>43983</v>
      </c>
      <c r="X68" s="54">
        <v>2.7038000000000002</v>
      </c>
      <c r="Y68" s="56">
        <v>2.93</v>
      </c>
      <c r="Z68" s="54">
        <v>3.0282084826631195</v>
      </c>
      <c r="AA68" s="54">
        <v>0.45820848266311387</v>
      </c>
      <c r="AD68" s="130"/>
      <c r="AE68" s="130"/>
      <c r="AF68" s="53">
        <v>43984</v>
      </c>
      <c r="AG68" s="54">
        <v>3.3353999999999999</v>
      </c>
      <c r="AH68" s="56">
        <v>2.0099999999999998</v>
      </c>
      <c r="AI68" s="54">
        <v>17.674980983670217</v>
      </c>
      <c r="AJ68" s="54">
        <v>12.614980983670199</v>
      </c>
      <c r="AM68" s="130"/>
      <c r="AN68" s="130"/>
      <c r="AO68" s="53">
        <v>43957</v>
      </c>
      <c r="AP68" s="54">
        <v>2.9963000000000002</v>
      </c>
      <c r="AQ68" s="56">
        <v>2.83</v>
      </c>
      <c r="AR68" s="54">
        <v>3.3686916614627194</v>
      </c>
      <c r="AS68" s="54">
        <v>-0.13130833853729484</v>
      </c>
    </row>
    <row r="69" spans="1:45" x14ac:dyDescent="0.25">
      <c r="A69" s="75">
        <v>20200307</v>
      </c>
      <c r="B69" s="130"/>
      <c r="C69" s="130"/>
      <c r="D69" s="53">
        <v>43985</v>
      </c>
      <c r="E69" s="54">
        <v>1.8766</v>
      </c>
      <c r="F69" s="56">
        <v>5.96</v>
      </c>
      <c r="G69" s="54">
        <v>8.4240186915887971</v>
      </c>
      <c r="H69" s="54">
        <v>-6.8259813084111887</v>
      </c>
      <c r="L69" s="130"/>
      <c r="M69" s="130"/>
      <c r="N69" s="53">
        <v>43983</v>
      </c>
      <c r="O69" s="54">
        <v>2.3650000000000002</v>
      </c>
      <c r="P69" s="56">
        <v>2.71</v>
      </c>
      <c r="Q69" s="54">
        <v>4.868771683248907</v>
      </c>
      <c r="R69" s="54">
        <v>1.8287716832489309</v>
      </c>
      <c r="U69" s="130"/>
      <c r="V69" s="130"/>
      <c r="W69" s="53">
        <v>43990</v>
      </c>
      <c r="X69" s="54">
        <v>2.9769999999999999</v>
      </c>
      <c r="Y69" s="56">
        <v>4.7</v>
      </c>
      <c r="Z69" s="54">
        <v>-1.2002546219417987</v>
      </c>
      <c r="AA69" s="54">
        <v>-1.2002546219417987</v>
      </c>
      <c r="AD69" s="130"/>
      <c r="AE69" s="130"/>
      <c r="AF69" s="53">
        <v>43991</v>
      </c>
      <c r="AG69" s="54">
        <v>3.3090000000000002</v>
      </c>
      <c r="AH69" s="56">
        <v>4.8</v>
      </c>
      <c r="AI69" s="54">
        <v>-4.9925771855703793</v>
      </c>
      <c r="AJ69" s="54">
        <v>-4.9925771855703793</v>
      </c>
      <c r="AM69" s="130"/>
      <c r="AN69" s="130"/>
      <c r="AO69" s="53">
        <v>43964</v>
      </c>
      <c r="AP69" s="54">
        <v>3.1796000000000002</v>
      </c>
      <c r="AQ69" s="56">
        <v>2.2999999999999998</v>
      </c>
      <c r="AR69" s="54">
        <v>1.2103849342651074</v>
      </c>
      <c r="AS69" s="54">
        <v>-0.28961506573490503</v>
      </c>
    </row>
    <row r="70" spans="1:45" x14ac:dyDescent="0.25">
      <c r="A70" s="75">
        <v>20200308</v>
      </c>
      <c r="B70" s="130"/>
      <c r="C70" s="130"/>
      <c r="D70" s="53">
        <v>43992</v>
      </c>
      <c r="E70" s="54">
        <v>2.1076999999999999</v>
      </c>
      <c r="F70" s="56">
        <v>3.89</v>
      </c>
      <c r="G70" s="54">
        <v>-2.4670246352547665</v>
      </c>
      <c r="H70" s="54">
        <v>-1.4670246352547434</v>
      </c>
      <c r="L70" s="130"/>
      <c r="M70" s="130"/>
      <c r="N70" s="53">
        <v>43990</v>
      </c>
      <c r="O70" s="54">
        <v>2.7084999999999999</v>
      </c>
      <c r="P70" s="56">
        <v>4.4400000000000004</v>
      </c>
      <c r="Q70" s="54">
        <v>-3.6263942145980721</v>
      </c>
      <c r="R70" s="54">
        <v>-1.7863942145980527</v>
      </c>
      <c r="AM70" s="130"/>
      <c r="AN70" s="130"/>
      <c r="AO70" s="53">
        <v>43971</v>
      </c>
      <c r="AP70" s="54">
        <v>3.1976</v>
      </c>
      <c r="AQ70" s="56">
        <v>2.64</v>
      </c>
      <c r="AR70" s="54">
        <v>-3.9736823104693286</v>
      </c>
      <c r="AS70" s="54">
        <v>-0.98368231046932486</v>
      </c>
    </row>
    <row r="71" spans="1:45" x14ac:dyDescent="0.25">
      <c r="A71" s="75">
        <v>20200309</v>
      </c>
      <c r="AM71" s="130"/>
      <c r="AN71" s="130"/>
      <c r="AO71" s="53">
        <v>43978</v>
      </c>
      <c r="AP71" s="54">
        <v>3.2528000000000001</v>
      </c>
      <c r="AQ71" s="56">
        <v>4.43</v>
      </c>
      <c r="AR71" s="54">
        <v>1.5428206655074828</v>
      </c>
      <c r="AS71" s="54">
        <v>-0.45717933449251902</v>
      </c>
    </row>
    <row r="72" spans="1:45" x14ac:dyDescent="0.25">
      <c r="A72" s="75">
        <v>20200310</v>
      </c>
      <c r="AM72" s="130"/>
      <c r="AN72" s="130"/>
      <c r="AO72" s="53">
        <v>43985</v>
      </c>
      <c r="AP72" s="54">
        <v>3.3723000000000001</v>
      </c>
      <c r="AQ72" s="56">
        <v>4.88</v>
      </c>
      <c r="AR72" s="54">
        <v>3.8822380348729091</v>
      </c>
      <c r="AS72" s="54">
        <v>-0.49776196512709703</v>
      </c>
    </row>
    <row r="73" spans="1:45" x14ac:dyDescent="0.25">
      <c r="A73" s="75">
        <v>20200311</v>
      </c>
      <c r="AM73" s="130"/>
      <c r="AN73" s="130"/>
      <c r="AO73" s="53">
        <v>43992</v>
      </c>
      <c r="AP73" s="54">
        <v>3.3626</v>
      </c>
      <c r="AQ73" s="56">
        <v>4.07</v>
      </c>
      <c r="AR73" s="54">
        <v>-1.4526963275482085</v>
      </c>
      <c r="AS73" s="54">
        <v>-2.4626963275482083</v>
      </c>
    </row>
    <row r="74" spans="1:45" x14ac:dyDescent="0.25">
      <c r="A74" s="75">
        <v>20200312</v>
      </c>
    </row>
    <row r="75" spans="1:45" x14ac:dyDescent="0.25">
      <c r="A75" s="75">
        <v>20200313</v>
      </c>
    </row>
    <row r="76" spans="1:45" x14ac:dyDescent="0.25">
      <c r="A76" s="75">
        <v>20200314</v>
      </c>
    </row>
    <row r="77" spans="1:45" x14ac:dyDescent="0.25">
      <c r="A77" s="75">
        <v>20200315</v>
      </c>
    </row>
    <row r="78" spans="1:45" x14ac:dyDescent="0.25">
      <c r="A78" s="75">
        <v>20200316</v>
      </c>
    </row>
    <row r="79" spans="1:45" x14ac:dyDescent="0.25">
      <c r="A79" s="75">
        <v>20200317</v>
      </c>
    </row>
    <row r="80" spans="1:45" x14ac:dyDescent="0.25">
      <c r="A80" s="75">
        <v>20200318</v>
      </c>
    </row>
    <row r="81" spans="1:1" x14ac:dyDescent="0.25">
      <c r="A81" s="75">
        <v>20200319</v>
      </c>
    </row>
    <row r="82" spans="1:1" x14ac:dyDescent="0.25">
      <c r="A82" s="75">
        <v>20200320</v>
      </c>
    </row>
    <row r="83" spans="1:1" x14ac:dyDescent="0.25">
      <c r="A83" s="75">
        <v>20200321</v>
      </c>
    </row>
    <row r="84" spans="1:1" x14ac:dyDescent="0.25">
      <c r="A84" s="75">
        <v>20200322</v>
      </c>
    </row>
    <row r="85" spans="1:1" x14ac:dyDescent="0.25">
      <c r="A85" s="75">
        <v>20200323</v>
      </c>
    </row>
    <row r="86" spans="1:1" x14ac:dyDescent="0.25">
      <c r="A86" s="75">
        <v>20200324</v>
      </c>
    </row>
    <row r="87" spans="1:1" x14ac:dyDescent="0.25">
      <c r="A87" s="75">
        <v>20200325</v>
      </c>
    </row>
    <row r="88" spans="1:1" x14ac:dyDescent="0.25">
      <c r="A88" s="75">
        <v>20200326</v>
      </c>
    </row>
    <row r="89" spans="1:1" x14ac:dyDescent="0.25">
      <c r="A89" s="75">
        <v>20200327</v>
      </c>
    </row>
    <row r="90" spans="1:1" x14ac:dyDescent="0.25">
      <c r="A90" s="75">
        <v>20200328</v>
      </c>
    </row>
    <row r="91" spans="1:1" x14ac:dyDescent="0.25">
      <c r="A91" s="75">
        <v>20200329</v>
      </c>
    </row>
    <row r="92" spans="1:1" x14ac:dyDescent="0.25">
      <c r="A92" s="75">
        <v>20200330</v>
      </c>
    </row>
    <row r="93" spans="1:1" x14ac:dyDescent="0.25">
      <c r="A93" s="75">
        <v>20200331</v>
      </c>
    </row>
    <row r="94" spans="1:1" x14ac:dyDescent="0.25">
      <c r="A94" s="75">
        <v>20200401</v>
      </c>
    </row>
    <row r="95" spans="1:1" x14ac:dyDescent="0.25">
      <c r="A95" s="75">
        <v>20200402</v>
      </c>
    </row>
    <row r="96" spans="1:1" x14ac:dyDescent="0.25">
      <c r="A96" s="75">
        <v>20200403</v>
      </c>
    </row>
    <row r="97" spans="1:1" x14ac:dyDescent="0.25">
      <c r="A97" s="75">
        <v>20200404</v>
      </c>
    </row>
    <row r="98" spans="1:1" x14ac:dyDescent="0.25">
      <c r="A98" s="75">
        <v>20200405</v>
      </c>
    </row>
    <row r="99" spans="1:1" x14ac:dyDescent="0.25">
      <c r="A99" s="75">
        <v>20200406</v>
      </c>
    </row>
    <row r="100" spans="1:1" x14ac:dyDescent="0.25">
      <c r="A100" s="75">
        <v>20200407</v>
      </c>
    </row>
    <row r="101" spans="1:1" x14ac:dyDescent="0.25">
      <c r="A101" s="75">
        <v>20200408</v>
      </c>
    </row>
    <row r="102" spans="1:1" x14ac:dyDescent="0.25">
      <c r="A102" s="75">
        <v>20200409</v>
      </c>
    </row>
    <row r="103" spans="1:1" x14ac:dyDescent="0.25">
      <c r="A103" s="75">
        <v>20200410</v>
      </c>
    </row>
    <row r="104" spans="1:1" x14ac:dyDescent="0.25">
      <c r="A104" s="75">
        <v>20200411</v>
      </c>
    </row>
    <row r="105" spans="1:1" x14ac:dyDescent="0.25">
      <c r="A105" s="75">
        <v>20200412</v>
      </c>
    </row>
    <row r="106" spans="1:1" x14ac:dyDescent="0.25">
      <c r="A106" s="75">
        <v>20200413</v>
      </c>
    </row>
    <row r="107" spans="1:1" x14ac:dyDescent="0.25">
      <c r="A107" s="75">
        <v>20200414</v>
      </c>
    </row>
    <row r="108" spans="1:1" x14ac:dyDescent="0.25">
      <c r="A108" s="75">
        <v>20200415</v>
      </c>
    </row>
    <row r="109" spans="1:1" x14ac:dyDescent="0.25">
      <c r="A109" s="75">
        <v>20200416</v>
      </c>
    </row>
    <row r="110" spans="1:1" x14ac:dyDescent="0.25">
      <c r="A110" s="75">
        <v>20200417</v>
      </c>
    </row>
    <row r="111" spans="1:1" x14ac:dyDescent="0.25">
      <c r="A111" s="75">
        <v>20200418</v>
      </c>
    </row>
    <row r="112" spans="1:1" x14ac:dyDescent="0.25">
      <c r="A112" s="75">
        <v>20200419</v>
      </c>
    </row>
    <row r="113" spans="1:1" x14ac:dyDescent="0.25">
      <c r="A113" s="75">
        <v>20200420</v>
      </c>
    </row>
    <row r="114" spans="1:1" x14ac:dyDescent="0.25">
      <c r="A114" s="75">
        <v>20200421</v>
      </c>
    </row>
    <row r="115" spans="1:1" x14ac:dyDescent="0.25">
      <c r="A115" s="75">
        <v>20200422</v>
      </c>
    </row>
    <row r="116" spans="1:1" x14ac:dyDescent="0.25">
      <c r="A116" s="75">
        <v>20200423</v>
      </c>
    </row>
    <row r="117" spans="1:1" x14ac:dyDescent="0.25">
      <c r="A117" s="75">
        <v>20200424</v>
      </c>
    </row>
    <row r="118" spans="1:1" x14ac:dyDescent="0.25">
      <c r="A118" s="75">
        <v>20200425</v>
      </c>
    </row>
    <row r="119" spans="1:1" x14ac:dyDescent="0.25">
      <c r="A119" s="75">
        <v>20200426</v>
      </c>
    </row>
    <row r="120" spans="1:1" x14ac:dyDescent="0.25">
      <c r="A120" s="75">
        <v>20200427</v>
      </c>
    </row>
    <row r="121" spans="1:1" x14ac:dyDescent="0.25">
      <c r="A121" s="75">
        <v>20200428</v>
      </c>
    </row>
    <row r="122" spans="1:1" x14ac:dyDescent="0.25">
      <c r="A122" s="75">
        <v>20200429</v>
      </c>
    </row>
    <row r="123" spans="1:1" x14ac:dyDescent="0.25">
      <c r="A123" s="75">
        <v>20200430</v>
      </c>
    </row>
    <row r="124" spans="1:1" x14ac:dyDescent="0.25">
      <c r="A124" s="75">
        <v>20200501</v>
      </c>
    </row>
    <row r="125" spans="1:1" x14ac:dyDescent="0.25">
      <c r="A125" s="75">
        <v>20200502</v>
      </c>
    </row>
    <row r="126" spans="1:1" x14ac:dyDescent="0.25">
      <c r="A126" s="75">
        <v>20200503</v>
      </c>
    </row>
    <row r="127" spans="1:1" x14ac:dyDescent="0.25">
      <c r="A127" s="75">
        <v>20200504</v>
      </c>
    </row>
    <row r="128" spans="1:1" x14ac:dyDescent="0.25">
      <c r="A128" s="75">
        <v>20200505</v>
      </c>
    </row>
    <row r="129" spans="1:1" x14ac:dyDescent="0.25">
      <c r="A129" s="75">
        <v>20200506</v>
      </c>
    </row>
    <row r="130" spans="1:1" x14ac:dyDescent="0.25">
      <c r="A130" s="75">
        <v>20200507</v>
      </c>
    </row>
    <row r="131" spans="1:1" x14ac:dyDescent="0.25">
      <c r="A131" s="75">
        <v>20200508</v>
      </c>
    </row>
    <row r="132" spans="1:1" x14ac:dyDescent="0.25">
      <c r="A132" s="75">
        <v>20200509</v>
      </c>
    </row>
    <row r="133" spans="1:1" x14ac:dyDescent="0.25">
      <c r="A133" s="75">
        <v>20200510</v>
      </c>
    </row>
    <row r="134" spans="1:1" x14ac:dyDescent="0.25">
      <c r="A134" s="75">
        <v>20200511</v>
      </c>
    </row>
    <row r="135" spans="1:1" x14ac:dyDescent="0.25">
      <c r="A135" s="75">
        <v>20200512</v>
      </c>
    </row>
    <row r="136" spans="1:1" x14ac:dyDescent="0.25">
      <c r="A136" s="75">
        <v>20200513</v>
      </c>
    </row>
    <row r="137" spans="1:1" x14ac:dyDescent="0.25">
      <c r="A137" s="75">
        <v>20200514</v>
      </c>
    </row>
    <row r="138" spans="1:1" x14ac:dyDescent="0.25">
      <c r="A138" s="75">
        <v>20200515</v>
      </c>
    </row>
    <row r="139" spans="1:1" x14ac:dyDescent="0.25">
      <c r="A139" s="75">
        <v>20200516</v>
      </c>
    </row>
    <row r="140" spans="1:1" x14ac:dyDescent="0.25">
      <c r="A140" s="75">
        <v>20200517</v>
      </c>
    </row>
    <row r="141" spans="1:1" x14ac:dyDescent="0.25">
      <c r="A141" s="75">
        <v>20200518</v>
      </c>
    </row>
    <row r="142" spans="1:1" x14ac:dyDescent="0.25">
      <c r="A142" s="75">
        <v>20200519</v>
      </c>
    </row>
    <row r="143" spans="1:1" x14ac:dyDescent="0.25">
      <c r="A143" s="75">
        <v>20200520</v>
      </c>
    </row>
    <row r="144" spans="1:1" x14ac:dyDescent="0.25">
      <c r="A144" s="75">
        <v>20200521</v>
      </c>
    </row>
    <row r="145" spans="1:1" x14ac:dyDescent="0.25">
      <c r="A145" s="75">
        <v>20200522</v>
      </c>
    </row>
    <row r="146" spans="1:1" x14ac:dyDescent="0.25">
      <c r="A146" s="75">
        <v>20200523</v>
      </c>
    </row>
    <row r="147" spans="1:1" x14ac:dyDescent="0.25">
      <c r="A147" s="75">
        <v>20200524</v>
      </c>
    </row>
    <row r="148" spans="1:1" x14ac:dyDescent="0.25">
      <c r="A148" s="75">
        <v>20200525</v>
      </c>
    </row>
    <row r="149" spans="1:1" x14ac:dyDescent="0.25">
      <c r="A149" s="75">
        <v>20200526</v>
      </c>
    </row>
    <row r="150" spans="1:1" x14ac:dyDescent="0.25">
      <c r="A150" s="75">
        <v>20200527</v>
      </c>
    </row>
    <row r="151" spans="1:1" x14ac:dyDescent="0.25">
      <c r="A151" s="75">
        <v>20200528</v>
      </c>
    </row>
    <row r="152" spans="1:1" x14ac:dyDescent="0.25">
      <c r="A152" s="75">
        <v>20200529</v>
      </c>
    </row>
    <row r="153" spans="1:1" x14ac:dyDescent="0.25">
      <c r="A153" s="75">
        <v>20200530</v>
      </c>
    </row>
    <row r="154" spans="1:1" x14ac:dyDescent="0.25">
      <c r="A154" s="75">
        <v>20200531</v>
      </c>
    </row>
    <row r="155" spans="1:1" x14ac:dyDescent="0.25">
      <c r="A155" s="75">
        <v>20200601</v>
      </c>
    </row>
    <row r="156" spans="1:1" x14ac:dyDescent="0.25">
      <c r="A156" s="75">
        <v>20200602</v>
      </c>
    </row>
    <row r="157" spans="1:1" x14ac:dyDescent="0.25">
      <c r="A157" s="75">
        <v>20200603</v>
      </c>
    </row>
    <row r="158" spans="1:1" x14ac:dyDescent="0.25">
      <c r="A158" s="75">
        <v>20200604</v>
      </c>
    </row>
    <row r="159" spans="1:1" x14ac:dyDescent="0.25">
      <c r="A159" s="75">
        <v>20200605</v>
      </c>
    </row>
    <row r="160" spans="1:1" x14ac:dyDescent="0.25">
      <c r="A160" s="75">
        <v>20200606</v>
      </c>
    </row>
    <row r="161" spans="1:1" x14ac:dyDescent="0.25">
      <c r="A161" s="75">
        <v>20200607</v>
      </c>
    </row>
    <row r="162" spans="1:1" x14ac:dyDescent="0.25">
      <c r="A162" s="75">
        <v>20200608</v>
      </c>
    </row>
    <row r="163" spans="1:1" x14ac:dyDescent="0.25">
      <c r="A163" s="75">
        <v>20200609</v>
      </c>
    </row>
    <row r="164" spans="1:1" x14ac:dyDescent="0.25">
      <c r="A164" s="75">
        <v>20200610</v>
      </c>
    </row>
    <row r="165" spans="1:1" x14ac:dyDescent="0.25">
      <c r="A165" s="75">
        <v>20200611</v>
      </c>
    </row>
    <row r="166" spans="1:1" x14ac:dyDescent="0.25">
      <c r="A166" s="75">
        <v>20200612</v>
      </c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</sheetData>
  <mergeCells count="58">
    <mergeCell ref="B3:B23"/>
    <mergeCell ref="C24:C28"/>
    <mergeCell ref="B24:B28"/>
    <mergeCell ref="C29:C32"/>
    <mergeCell ref="C38:C47"/>
    <mergeCell ref="C48:C49"/>
    <mergeCell ref="B29:B49"/>
    <mergeCell ref="C50:C61"/>
    <mergeCell ref="C62:C70"/>
    <mergeCell ref="B50:B70"/>
    <mergeCell ref="L25:L30"/>
    <mergeCell ref="M3:M14"/>
    <mergeCell ref="M15:M24"/>
    <mergeCell ref="L3:L24"/>
    <mergeCell ref="C33:C37"/>
    <mergeCell ref="C3:C15"/>
    <mergeCell ref="C16:C22"/>
    <mergeCell ref="M60:M70"/>
    <mergeCell ref="L51:L70"/>
    <mergeCell ref="V3:V22"/>
    <mergeCell ref="U3:U22"/>
    <mergeCell ref="V23:V25"/>
    <mergeCell ref="V26:V28"/>
    <mergeCell ref="U23:U28"/>
    <mergeCell ref="V29:V34"/>
    <mergeCell ref="V35:V49"/>
    <mergeCell ref="U29:U49"/>
    <mergeCell ref="M31:M40"/>
    <mergeCell ref="M41:M50"/>
    <mergeCell ref="L31:L50"/>
    <mergeCell ref="M51:M59"/>
    <mergeCell ref="M25:M26"/>
    <mergeCell ref="M27:M30"/>
    <mergeCell ref="V50:V61"/>
    <mergeCell ref="V62:V69"/>
    <mergeCell ref="U50:U69"/>
    <mergeCell ref="AE3:AE22"/>
    <mergeCell ref="AD3:AD22"/>
    <mergeCell ref="AE23:AE27"/>
    <mergeCell ref="AD23:AD28"/>
    <mergeCell ref="AE29:AE40"/>
    <mergeCell ref="AE41:AE49"/>
    <mergeCell ref="AD29:AD49"/>
    <mergeCell ref="AE50:AE64"/>
    <mergeCell ref="AE65:AE69"/>
    <mergeCell ref="AD50:AD69"/>
    <mergeCell ref="AN3:AN9"/>
    <mergeCell ref="AN10:AN24"/>
    <mergeCell ref="AM3:AM24"/>
    <mergeCell ref="AN25:AN28"/>
    <mergeCell ref="AN29:AN30"/>
    <mergeCell ref="AM25:AM30"/>
    <mergeCell ref="AN31:AN40"/>
    <mergeCell ref="AN41:AN52"/>
    <mergeCell ref="AM31:AM52"/>
    <mergeCell ref="AN53:AN64"/>
    <mergeCell ref="AN65:AN73"/>
    <mergeCell ref="AM53:AM73"/>
  </mergeCells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47"/>
  <sheetViews>
    <sheetView showZeros="0" workbookViewId="0">
      <selection activeCell="F18" sqref="F18"/>
    </sheetView>
  </sheetViews>
  <sheetFormatPr defaultColWidth="9" defaultRowHeight="15.75" x14ac:dyDescent="0.25"/>
  <cols>
    <col min="1" max="1" width="13.875" style="96" customWidth="1"/>
    <col min="2" max="2" width="20.5" style="96" customWidth="1"/>
    <col min="3" max="3" width="12.625" style="99" bestFit="1" customWidth="1"/>
    <col min="4" max="4" width="10.25" style="108" bestFit="1" customWidth="1"/>
    <col min="5" max="8" width="10.25" style="99" bestFit="1" customWidth="1"/>
    <col min="9" max="9" width="10.25" style="112" customWidth="1"/>
    <col min="10" max="10" width="9.5" style="99" bestFit="1" customWidth="1"/>
    <col min="11" max="11" width="9.5" style="99" customWidth="1"/>
    <col min="12" max="12" width="10.25" style="99" customWidth="1"/>
    <col min="13" max="13" width="12.625" style="99" bestFit="1" customWidth="1"/>
    <col min="14" max="15" width="12.625" style="109" bestFit="1" customWidth="1"/>
    <col min="16" max="16384" width="9" style="99"/>
  </cols>
  <sheetData>
    <row r="1" spans="1:15" s="126" customFormat="1" ht="33.75" customHeight="1" x14ac:dyDescent="0.25">
      <c r="A1" s="110" t="s">
        <v>1002</v>
      </c>
      <c r="B1" s="110" t="s">
        <v>1</v>
      </c>
      <c r="C1" s="101" t="s">
        <v>2</v>
      </c>
      <c r="D1" s="125" t="s">
        <v>4</v>
      </c>
      <c r="E1" s="101" t="s">
        <v>5</v>
      </c>
      <c r="F1" s="101" t="s">
        <v>8</v>
      </c>
      <c r="G1" s="102" t="s">
        <v>9</v>
      </c>
      <c r="H1" s="101" t="s">
        <v>10</v>
      </c>
      <c r="I1" s="102" t="s">
        <v>1313</v>
      </c>
      <c r="J1" s="101" t="s">
        <v>905</v>
      </c>
      <c r="K1" s="101" t="s">
        <v>906</v>
      </c>
      <c r="L1" s="103" t="s">
        <v>907</v>
      </c>
      <c r="M1" s="103" t="s">
        <v>908</v>
      </c>
      <c r="N1" s="103" t="s">
        <v>909</v>
      </c>
      <c r="O1" s="103" t="s">
        <v>910</v>
      </c>
    </row>
    <row r="2" spans="1:15" x14ac:dyDescent="0.25">
      <c r="A2" s="111" t="s">
        <v>7838</v>
      </c>
      <c r="B2" s="111" t="s">
        <v>7839</v>
      </c>
      <c r="C2" s="104">
        <f>VLOOKUP(B2,'数据（导入）'!$C$1:$S$6705,2,FALSE)</f>
        <v>44350</v>
      </c>
      <c r="D2" s="105">
        <f>VLOOKUP(B2,'数据（导入）'!$C$1:$S$6705,4,FALSE)</f>
        <v>50</v>
      </c>
      <c r="E2" s="105">
        <f>VLOOKUP(B2,'数据（导入）'!$C$1:$S$6705,5,FALSE)</f>
        <v>0.25</v>
      </c>
      <c r="F2" s="106">
        <f>VLOOKUP(B2,'数据（导入）'!$C$1:$S$6705,8,FALSE)</f>
        <v>1.6173</v>
      </c>
      <c r="G2" s="106">
        <f>VLOOKUP(B2,'数据（导入）'!$C$1:$S$6705,9,FALSE)</f>
        <v>4.32</v>
      </c>
      <c r="H2" s="106">
        <f>VLOOKUP(B2,'数据（导入）'!$C$1:$S$6705,10,FALSE)</f>
        <v>0</v>
      </c>
      <c r="I2" s="106">
        <f>VLOOKUP(B2,'数据（导入）'!$C$1:$S$6705,11,FALSE)</f>
        <v>2.2999999999999998</v>
      </c>
      <c r="J2" s="106">
        <f>VLOOKUP(B2,'数据（导入）'!$C$1:$S$6705,12,FALSE)</f>
        <v>0.24660000000000001</v>
      </c>
      <c r="K2" s="106">
        <f>VLOOKUP(B2,'数据（导入）'!$C$1:$S$6705,13,FALSE)</f>
        <v>1.9198</v>
      </c>
      <c r="L2" s="106">
        <f>VLOOKUP(B2,'数据（导入）'!$C$1:$S$6705,14,FALSE)</f>
        <v>1.6173</v>
      </c>
      <c r="M2" s="106">
        <f>VLOOKUP(B2,'数据（导入）'!$C$1:$S$6705,15,FALSE)</f>
        <v>1.91</v>
      </c>
      <c r="N2" s="107">
        <f>VLOOKUP(B2,'数据（导入）'!$C$1:$S$6705,16,FALSE)</f>
        <v>-30.25</v>
      </c>
      <c r="O2" s="107">
        <f>VLOOKUP(B2,'数据（导入）'!$C$1:$S$6705,17,FALSE)</f>
        <v>-29.269999999999996</v>
      </c>
    </row>
    <row r="3" spans="1:15" x14ac:dyDescent="0.25">
      <c r="A3" s="111" t="s">
        <v>7696</v>
      </c>
      <c r="B3" s="111" t="s">
        <v>7842</v>
      </c>
      <c r="C3" s="104">
        <f>VLOOKUP(B3,'数据（导入）'!$C$1:$S$6705,2,FALSE)</f>
        <v>44350</v>
      </c>
      <c r="D3" s="105">
        <f>VLOOKUP(B3,'数据（导入）'!$C$1:$S$6705,4,FALSE)</f>
        <v>60</v>
      </c>
      <c r="E3" s="105">
        <f>VLOOKUP(B3,'数据（导入）'!$C$1:$S$6705,5,FALSE)</f>
        <v>5</v>
      </c>
      <c r="F3" s="106">
        <f>VLOOKUP(B3,'数据（导入）'!$C$1:$S$6705,8,FALSE)</f>
        <v>3.1960999999999999</v>
      </c>
      <c r="G3" s="106">
        <f>VLOOKUP(B3,'数据（导入）'!$C$1:$S$6705,9,FALSE)</f>
        <v>3.43</v>
      </c>
      <c r="H3" s="106">
        <f>VLOOKUP(B3,'数据（导入）'!$C$1:$S$6705,10,FALSE)</f>
        <v>0</v>
      </c>
      <c r="I3" s="106">
        <f>VLOOKUP(B3,'数据（导入）'!$C$1:$S$6705,11,FALSE)</f>
        <v>1</v>
      </c>
      <c r="J3" s="106">
        <f>VLOOKUP(B3,'数据（导入）'!$C$1:$S$6705,12,FALSE)</f>
        <v>4.4993999999999996</v>
      </c>
      <c r="K3" s="106">
        <f>VLOOKUP(B3,'数据（导入）'!$C$1:$S$6705,13,FALSE)</f>
        <v>3.2450000000000001</v>
      </c>
      <c r="L3" s="106">
        <f>VLOOKUP(B3,'数据（导入）'!$C$1:$S$6705,14,FALSE)</f>
        <v>3.2183251855802997</v>
      </c>
      <c r="M3" s="106">
        <f>VLOOKUP(B3,'数据（导入）'!$C$1:$S$6705,15,FALSE)</f>
        <v>3.2549999999999999</v>
      </c>
      <c r="N3" s="107">
        <f>VLOOKUP(B3,'数据（导入）'!$C$1:$S$6705,16,FALSE)</f>
        <v>-2.6674814419700432</v>
      </c>
      <c r="O3" s="107">
        <f>VLOOKUP(B3,'数据（导入）'!$C$1:$S$6705,17,FALSE)</f>
        <v>-3.6674814419700219</v>
      </c>
    </row>
    <row r="4" spans="1:15" x14ac:dyDescent="0.25">
      <c r="A4" s="111" t="s">
        <v>6796</v>
      </c>
      <c r="B4" s="111" t="s">
        <v>7844</v>
      </c>
      <c r="C4" s="104">
        <f>VLOOKUP(B4,'数据（导入）'!$C$1:$S$6705,2,FALSE)</f>
        <v>44350</v>
      </c>
      <c r="D4" s="105">
        <f>VLOOKUP(B4,'数据（导入）'!$C$1:$S$6705,4,FALSE)</f>
        <v>60</v>
      </c>
      <c r="E4" s="105">
        <f>VLOOKUP(B4,'数据（导入）'!$C$1:$S$6705,5,FALSE)</f>
        <v>10</v>
      </c>
      <c r="F4" s="106">
        <f>VLOOKUP(B4,'数据（导入）'!$C$1:$S$6705,8,FALSE)</f>
        <v>3.4735</v>
      </c>
      <c r="G4" s="106">
        <f>VLOOKUP(B4,'数据（导入）'!$C$1:$S$6705,9,FALSE)</f>
        <v>3.62</v>
      </c>
      <c r="H4" s="106">
        <f>VLOOKUP(B4,'数据（导入）'!$C$1:$S$6705,10,FALSE)</f>
        <v>0</v>
      </c>
      <c r="I4" s="106">
        <f>VLOOKUP(B4,'数据（导入）'!$C$1:$S$6705,11,FALSE)</f>
        <v>1</v>
      </c>
      <c r="J4" s="106">
        <f>VLOOKUP(B4,'数据（导入）'!$C$1:$S$6705,12,FALSE)</f>
        <v>7.7255000000000003</v>
      </c>
      <c r="K4" s="106">
        <f>VLOOKUP(B4,'数据（导入）'!$C$1:$S$6705,13,FALSE)</f>
        <v>3.52</v>
      </c>
      <c r="L4" s="106">
        <f>VLOOKUP(B4,'数据（导入）'!$C$1:$S$6705,14,FALSE)</f>
        <v>3.4864441460099669</v>
      </c>
      <c r="M4" s="106">
        <f>VLOOKUP(B4,'数据（导入）'!$C$1:$S$6705,15,FALSE)</f>
        <v>3.5150000000000001</v>
      </c>
      <c r="N4" s="107">
        <f>VLOOKUP(B4,'数据（导入）'!$C$1:$S$6705,16,FALSE)</f>
        <v>-3.3555853990033135</v>
      </c>
      <c r="O4" s="107">
        <f>VLOOKUP(B4,'数据（导入）'!$C$1:$S$6705,17,FALSE)</f>
        <v>-2.8555853990033242</v>
      </c>
    </row>
    <row r="5" spans="1:15" x14ac:dyDescent="0.25">
      <c r="A5" s="111" t="s">
        <v>7286</v>
      </c>
      <c r="B5" s="111" t="s">
        <v>7846</v>
      </c>
      <c r="C5" s="104">
        <f>VLOOKUP(B5,'数据（导入）'!$C$1:$S$6705,2,FALSE)</f>
        <v>44350</v>
      </c>
      <c r="D5" s="105">
        <f>VLOOKUP(B5,'数据（导入）'!$C$1:$S$6705,4,FALSE)</f>
        <v>40</v>
      </c>
      <c r="E5" s="105">
        <f>VLOOKUP(B5,'数据（导入）'!$C$1:$S$6705,5,FALSE)</f>
        <v>3</v>
      </c>
      <c r="F5" s="106">
        <f>VLOOKUP(B5,'数据（导入）'!$C$1:$S$6705,8,FALSE)</f>
        <v>2.9367999999999999</v>
      </c>
      <c r="G5" s="106">
        <f>VLOOKUP(B5,'数据（导入）'!$C$1:$S$6705,9,FALSE)</f>
        <v>6.9</v>
      </c>
      <c r="H5" s="106">
        <f>VLOOKUP(B5,'数据（导入）'!$C$1:$S$6705,10,FALSE)</f>
        <v>0</v>
      </c>
      <c r="I5" s="106">
        <f>VLOOKUP(B5,'数据（导入）'!$C$1:$S$6705,11,FALSE)</f>
        <v>1.3</v>
      </c>
      <c r="J5" s="106">
        <f>VLOOKUP(B5,'数据（导入）'!$C$1:$S$6705,12,FALSE)</f>
        <v>2.6295999999999999</v>
      </c>
      <c r="K5" s="106">
        <f>VLOOKUP(B5,'数据（导入）'!$C$1:$S$6705,13,FALSE)</f>
        <v>3.0234999999999999</v>
      </c>
      <c r="L5" s="106">
        <f>VLOOKUP(B5,'数据（导入）'!$C$1:$S$6705,14,FALSE)</f>
        <v>2.9748285975053239</v>
      </c>
      <c r="M5" s="106">
        <f>VLOOKUP(B5,'数据（导入）'!$C$1:$S$6705,15,FALSE)</f>
        <v>3.0125000000000002</v>
      </c>
      <c r="N5" s="107">
        <f>VLOOKUP(B5,'数据（导入）'!$C$1:$S$6705,16,FALSE)</f>
        <v>-4.8671402494675942</v>
      </c>
      <c r="O5" s="107">
        <f>VLOOKUP(B5,'数据（导入）'!$C$1:$S$6705,17,FALSE)</f>
        <v>-3.7671402494676265</v>
      </c>
    </row>
    <row r="6" spans="1:15" x14ac:dyDescent="0.25">
      <c r="A6" s="111" t="s">
        <v>6975</v>
      </c>
      <c r="B6" s="111" t="s">
        <v>7848</v>
      </c>
      <c r="C6" s="104">
        <f>VLOOKUP(B6,'数据（导入）'!$C$1:$S$6705,2,FALSE)</f>
        <v>44350</v>
      </c>
      <c r="D6" s="105">
        <f>VLOOKUP(B6,'数据（导入）'!$C$1:$S$6705,4,FALSE)</f>
        <v>40</v>
      </c>
      <c r="E6" s="105">
        <f>VLOOKUP(B6,'数据（导入）'!$C$1:$S$6705,5,FALSE)</f>
        <v>7</v>
      </c>
      <c r="F6" s="106">
        <f>VLOOKUP(B6,'数据（导入）'!$C$1:$S$6705,8,FALSE)</f>
        <v>3.3285999999999998</v>
      </c>
      <c r="G6" s="106">
        <f>VLOOKUP(B6,'数据（导入）'!$C$1:$S$6705,9,FALSE)</f>
        <v>6.5</v>
      </c>
      <c r="H6" s="106">
        <f>VLOOKUP(B6,'数据（导入）'!$C$1:$S$6705,10,FALSE)</f>
        <v>0</v>
      </c>
      <c r="I6" s="106">
        <f>VLOOKUP(B6,'数据（导入）'!$C$1:$S$6705,11,FALSE)</f>
        <v>1.33</v>
      </c>
      <c r="J6" s="106">
        <f>VLOOKUP(B6,'数据（导入）'!$C$1:$S$6705,12,FALSE)</f>
        <v>5.7549999999999999</v>
      </c>
      <c r="K6" s="106">
        <f>VLOOKUP(B6,'数据（导入）'!$C$1:$S$6705,13,FALSE)</f>
        <v>3.3774999999999999</v>
      </c>
      <c r="L6" s="106">
        <f>VLOOKUP(B6,'数据（导入）'!$C$1:$S$6705,14,FALSE)</f>
        <v>3.3459761946133795</v>
      </c>
      <c r="M6" s="106">
        <f>VLOOKUP(B6,'数据（导入）'!$C$1:$S$6705,15,FALSE)</f>
        <v>3.38</v>
      </c>
      <c r="N6" s="107">
        <f>VLOOKUP(B6,'数据（导入）'!$C$1:$S$6705,16,FALSE)</f>
        <v>-3.1523805386620474</v>
      </c>
      <c r="O6" s="107">
        <f>VLOOKUP(B6,'数据（导入）'!$C$1:$S$6705,17,FALSE)</f>
        <v>-3.402380538662042</v>
      </c>
    </row>
    <row r="7" spans="1:15" x14ac:dyDescent="0.25">
      <c r="A7" s="111" t="s">
        <v>7849</v>
      </c>
      <c r="B7" s="111" t="s">
        <v>7850</v>
      </c>
      <c r="C7" s="104">
        <f>VLOOKUP(B7,'数据（导入）'!$C$1:$S$6705,2,FALSE)</f>
        <v>44350</v>
      </c>
      <c r="D7" s="105">
        <f>VLOOKUP(B7,'数据（导入）'!$C$1:$S$6705,4,FALSE)</f>
        <v>180</v>
      </c>
      <c r="E7" s="105">
        <f>VLOOKUP(B7,'数据（导入）'!$C$1:$S$6705,5,FALSE)</f>
        <v>10</v>
      </c>
      <c r="F7" s="106">
        <f>VLOOKUP(B7,'数据（导入）'!$C$1:$S$6705,8,FALSE)</f>
        <v>3.41</v>
      </c>
      <c r="G7" s="106">
        <f>VLOOKUP(B7,'数据（导入）'!$C$1:$S$6705,9,FALSE)</f>
        <v>5.27</v>
      </c>
      <c r="H7" s="106">
        <f>VLOOKUP(B7,'数据（导入）'!$C$1:$S$6705,10,FALSE)</f>
        <v>0</v>
      </c>
      <c r="I7" s="106">
        <f>VLOOKUP(B7,'数据（导入）'!$C$1:$S$6705,11,FALSE)</f>
        <v>10</v>
      </c>
      <c r="J7" s="106">
        <f>VLOOKUP(B7,'数据（导入）'!$C$1:$S$6705,12,FALSE)</f>
        <v>8.0277999999999992</v>
      </c>
      <c r="K7" s="106">
        <f>VLOOKUP(B7,'数据（导入）'!$C$1:$S$6705,13,FALSE)</f>
        <v>3.4975000000000001</v>
      </c>
      <c r="L7" s="106">
        <f>VLOOKUP(B7,'数据（导入）'!$C$1:$S$6705,14,FALSE)</f>
        <v>3.4510999999999998</v>
      </c>
      <c r="M7" s="106">
        <f>VLOOKUP(B7,'数据（导入）'!$C$1:$S$6705,15,FALSE)</f>
        <v>3.4849999999999999</v>
      </c>
      <c r="N7" s="107">
        <f>VLOOKUP(B7,'数据（导入）'!$C$1:$S$6705,16,FALSE)</f>
        <v>-4.6400000000000219</v>
      </c>
      <c r="O7" s="107">
        <f>VLOOKUP(B7,'数据（导入）'!$C$1:$S$6705,17,FALSE)</f>
        <v>-3.3900000000000041</v>
      </c>
    </row>
    <row r="8" spans="1:15" x14ac:dyDescent="0.25">
      <c r="A8" s="111"/>
      <c r="B8" s="111"/>
      <c r="C8" s="104"/>
      <c r="D8" s="105"/>
      <c r="E8" s="105"/>
      <c r="F8" s="106"/>
      <c r="G8" s="106"/>
      <c r="H8" s="106"/>
      <c r="I8" s="106"/>
      <c r="J8" s="106"/>
      <c r="K8" s="106"/>
      <c r="L8" s="106"/>
      <c r="M8" s="106"/>
      <c r="N8" s="107"/>
      <c r="O8" s="107"/>
    </row>
    <row r="9" spans="1:15" x14ac:dyDescent="0.25">
      <c r="A9" s="111"/>
      <c r="B9" s="111"/>
      <c r="C9" s="104"/>
      <c r="D9" s="105"/>
      <c r="E9" s="105"/>
      <c r="F9" s="106"/>
      <c r="G9" s="106"/>
      <c r="H9" s="106"/>
      <c r="I9" s="106"/>
      <c r="J9" s="106"/>
      <c r="K9" s="106"/>
      <c r="L9" s="106"/>
      <c r="M9" s="106"/>
      <c r="N9" s="107"/>
      <c r="O9" s="107"/>
    </row>
    <row r="10" spans="1:15" x14ac:dyDescent="0.25">
      <c r="A10" s="111"/>
      <c r="B10" s="111"/>
      <c r="C10" s="104"/>
      <c r="D10" s="105"/>
      <c r="E10" s="105"/>
      <c r="F10" s="106"/>
      <c r="G10" s="106"/>
      <c r="H10" s="106"/>
      <c r="I10" s="106"/>
      <c r="J10" s="106"/>
      <c r="K10" s="106"/>
      <c r="L10" s="106"/>
      <c r="M10" s="106"/>
      <c r="N10" s="107"/>
      <c r="O10" s="107"/>
    </row>
    <row r="11" spans="1:15" x14ac:dyDescent="0.25">
      <c r="A11" s="111"/>
      <c r="B11" s="111"/>
      <c r="C11" s="104"/>
      <c r="D11" s="105"/>
      <c r="E11" s="105"/>
      <c r="F11" s="106"/>
      <c r="G11" s="106"/>
      <c r="H11" s="106"/>
      <c r="I11" s="106"/>
      <c r="J11" s="106"/>
      <c r="K11" s="106"/>
      <c r="L11" s="106"/>
      <c r="M11" s="106"/>
      <c r="N11" s="107"/>
      <c r="O11" s="107"/>
    </row>
    <row r="12" spans="1:15" x14ac:dyDescent="0.25">
      <c r="A12" s="111"/>
      <c r="B12" s="111"/>
      <c r="C12" s="104"/>
      <c r="D12" s="105"/>
      <c r="E12" s="105"/>
      <c r="F12" s="106"/>
      <c r="G12" s="106"/>
      <c r="H12" s="106"/>
      <c r="I12" s="106"/>
      <c r="J12" s="106"/>
      <c r="K12" s="106"/>
      <c r="L12" s="106"/>
      <c r="M12" s="106"/>
      <c r="N12" s="107"/>
      <c r="O12" s="107"/>
    </row>
    <row r="13" spans="1:15" x14ac:dyDescent="0.25">
      <c r="A13" s="111"/>
      <c r="B13" s="111"/>
      <c r="C13" s="104"/>
      <c r="D13" s="105"/>
      <c r="E13" s="105"/>
      <c r="F13" s="106"/>
      <c r="G13" s="106"/>
      <c r="H13" s="106"/>
      <c r="I13" s="106"/>
      <c r="J13" s="106"/>
      <c r="K13" s="106"/>
      <c r="L13" s="106"/>
      <c r="M13" s="106"/>
      <c r="N13" s="107"/>
      <c r="O13" s="107"/>
    </row>
    <row r="14" spans="1:15" x14ac:dyDescent="0.25">
      <c r="A14" s="111"/>
      <c r="B14" s="111"/>
      <c r="C14" s="104"/>
      <c r="D14" s="105"/>
      <c r="E14" s="105"/>
      <c r="F14" s="106"/>
      <c r="G14" s="106"/>
      <c r="H14" s="106"/>
      <c r="I14" s="106"/>
      <c r="J14" s="106"/>
      <c r="K14" s="106"/>
      <c r="L14" s="106"/>
      <c r="M14" s="106"/>
      <c r="N14" s="107"/>
      <c r="O14" s="107"/>
    </row>
    <row r="15" spans="1:15" x14ac:dyDescent="0.25">
      <c r="A15" s="111"/>
      <c r="B15" s="111"/>
      <c r="C15" s="104"/>
      <c r="D15" s="105"/>
      <c r="E15" s="105"/>
      <c r="F15" s="106"/>
      <c r="G15" s="106"/>
      <c r="H15" s="106"/>
      <c r="I15" s="106"/>
      <c r="J15" s="106"/>
      <c r="K15" s="106"/>
      <c r="L15" s="106"/>
      <c r="M15" s="106"/>
      <c r="N15" s="107"/>
      <c r="O15" s="107"/>
    </row>
    <row r="16" spans="1:15" x14ac:dyDescent="0.25">
      <c r="A16" s="111"/>
      <c r="B16" s="111"/>
      <c r="C16" s="104"/>
      <c r="D16" s="105"/>
      <c r="E16" s="105"/>
      <c r="F16" s="106"/>
      <c r="G16" s="106"/>
      <c r="H16" s="106"/>
      <c r="I16" s="106"/>
      <c r="J16" s="106"/>
      <c r="K16" s="106"/>
      <c r="L16" s="106"/>
      <c r="M16" s="106"/>
      <c r="N16" s="107"/>
      <c r="O16" s="107"/>
    </row>
    <row r="17" spans="1:15" s="121" customFormat="1" x14ac:dyDescent="0.25">
      <c r="A17" s="111"/>
      <c r="B17" s="111"/>
      <c r="C17" s="104"/>
      <c r="D17" s="105"/>
      <c r="E17" s="105"/>
      <c r="F17" s="106"/>
      <c r="G17" s="106"/>
      <c r="H17" s="106"/>
      <c r="I17" s="106"/>
      <c r="J17" s="106"/>
      <c r="K17" s="106"/>
      <c r="L17" s="106"/>
      <c r="M17" s="106"/>
      <c r="N17" s="107"/>
      <c r="O17" s="107"/>
    </row>
    <row r="18" spans="1:15" s="121" customFormat="1" x14ac:dyDescent="0.25">
      <c r="A18" s="111"/>
      <c r="B18" s="111"/>
      <c r="C18" s="104"/>
      <c r="D18" s="105"/>
      <c r="E18" s="105"/>
      <c r="F18" s="106"/>
      <c r="G18" s="106"/>
      <c r="H18" s="106"/>
      <c r="I18" s="106"/>
      <c r="J18" s="106"/>
      <c r="K18" s="106"/>
      <c r="L18" s="106"/>
      <c r="M18" s="106"/>
      <c r="N18" s="107"/>
      <c r="O18" s="107"/>
    </row>
    <row r="19" spans="1:15" s="121" customFormat="1" x14ac:dyDescent="0.25">
      <c r="A19" s="111"/>
      <c r="B19" s="111"/>
      <c r="C19" s="104"/>
      <c r="D19" s="105"/>
      <c r="E19" s="105"/>
      <c r="F19" s="106"/>
      <c r="G19" s="106"/>
      <c r="H19" s="106"/>
      <c r="I19" s="106"/>
      <c r="J19" s="106"/>
      <c r="K19" s="106"/>
      <c r="L19" s="106"/>
      <c r="M19" s="106"/>
      <c r="N19" s="107"/>
      <c r="O19" s="107"/>
    </row>
    <row r="20" spans="1:15" s="121" customFormat="1" x14ac:dyDescent="0.25">
      <c r="A20" s="111"/>
      <c r="B20" s="111"/>
      <c r="C20" s="104"/>
      <c r="D20" s="105"/>
      <c r="E20" s="105"/>
      <c r="F20" s="106"/>
      <c r="G20" s="106"/>
      <c r="H20" s="106"/>
      <c r="I20" s="106"/>
      <c r="J20" s="106"/>
      <c r="K20" s="106"/>
      <c r="L20" s="106"/>
      <c r="M20" s="106"/>
      <c r="N20" s="107"/>
      <c r="O20" s="107"/>
    </row>
    <row r="21" spans="1:15" s="121" customFormat="1" x14ac:dyDescent="0.25">
      <c r="A21" s="111"/>
      <c r="B21" s="111"/>
      <c r="C21" s="104"/>
      <c r="D21" s="105"/>
      <c r="E21" s="105"/>
      <c r="F21" s="106"/>
      <c r="G21" s="106"/>
      <c r="H21" s="106"/>
      <c r="I21" s="106"/>
      <c r="J21" s="106"/>
      <c r="K21" s="106"/>
      <c r="L21" s="106"/>
      <c r="M21" s="106"/>
      <c r="N21" s="107"/>
      <c r="O21" s="107"/>
    </row>
    <row r="22" spans="1:15" s="121" customFormat="1" x14ac:dyDescent="0.25">
      <c r="A22" s="111"/>
      <c r="B22" s="111"/>
      <c r="C22" s="104"/>
      <c r="D22" s="105"/>
      <c r="E22" s="105"/>
      <c r="F22" s="106"/>
      <c r="G22" s="106"/>
      <c r="H22" s="106"/>
      <c r="I22" s="106"/>
      <c r="J22" s="106"/>
      <c r="K22" s="106"/>
      <c r="L22" s="106"/>
      <c r="M22" s="106"/>
      <c r="N22" s="107"/>
      <c r="O22" s="107"/>
    </row>
    <row r="23" spans="1:15" s="121" customFormat="1" x14ac:dyDescent="0.25">
      <c r="A23" s="111"/>
      <c r="B23" s="111"/>
      <c r="C23" s="104"/>
      <c r="D23" s="105"/>
      <c r="E23" s="105"/>
      <c r="F23" s="106"/>
      <c r="G23" s="106"/>
      <c r="H23" s="106"/>
      <c r="I23" s="106"/>
      <c r="J23" s="106"/>
      <c r="K23" s="106"/>
      <c r="L23" s="106"/>
      <c r="M23" s="106"/>
      <c r="N23" s="107"/>
      <c r="O23" s="107"/>
    </row>
    <row r="24" spans="1:15" s="121" customFormat="1" x14ac:dyDescent="0.25">
      <c r="A24" s="111"/>
      <c r="B24" s="111"/>
      <c r="C24" s="104"/>
      <c r="D24" s="105"/>
      <c r="E24" s="105"/>
      <c r="F24" s="106"/>
      <c r="G24" s="106"/>
      <c r="H24" s="106"/>
      <c r="I24" s="106"/>
      <c r="J24" s="106"/>
      <c r="K24" s="106"/>
      <c r="L24" s="106"/>
      <c r="M24" s="106"/>
      <c r="N24" s="107"/>
      <c r="O24" s="107"/>
    </row>
    <row r="25" spans="1:15" s="121" customFormat="1" x14ac:dyDescent="0.25">
      <c r="A25" s="111"/>
      <c r="B25" s="111"/>
      <c r="C25" s="104"/>
      <c r="D25" s="105"/>
      <c r="E25" s="105"/>
      <c r="F25" s="106"/>
      <c r="G25" s="106"/>
      <c r="H25" s="106"/>
      <c r="I25" s="106"/>
      <c r="J25" s="106"/>
      <c r="K25" s="106"/>
      <c r="L25" s="106"/>
      <c r="M25" s="106"/>
      <c r="N25" s="107"/>
      <c r="O25" s="107"/>
    </row>
    <row r="26" spans="1:15" s="121" customFormat="1" x14ac:dyDescent="0.25">
      <c r="A26" s="111"/>
      <c r="B26" s="111"/>
      <c r="C26" s="104"/>
      <c r="D26" s="105"/>
      <c r="E26" s="105"/>
      <c r="F26" s="106"/>
      <c r="G26" s="106"/>
      <c r="H26" s="106"/>
      <c r="I26" s="106"/>
      <c r="J26" s="106"/>
      <c r="K26" s="106"/>
      <c r="L26" s="106"/>
      <c r="M26" s="106"/>
      <c r="N26" s="107"/>
      <c r="O26" s="107"/>
    </row>
    <row r="27" spans="1:15" s="121" customFormat="1" x14ac:dyDescent="0.25">
      <c r="A27" s="111"/>
      <c r="B27" s="111"/>
      <c r="C27" s="104"/>
      <c r="D27" s="105"/>
      <c r="E27" s="105"/>
      <c r="F27" s="106"/>
      <c r="G27" s="106"/>
      <c r="H27" s="106"/>
      <c r="I27" s="106"/>
      <c r="J27" s="106"/>
      <c r="K27" s="106"/>
      <c r="L27" s="106"/>
      <c r="M27" s="106"/>
      <c r="N27" s="107"/>
      <c r="O27" s="107"/>
    </row>
    <row r="28" spans="1:15" s="121" customFormat="1" x14ac:dyDescent="0.25">
      <c r="A28" s="111"/>
      <c r="B28" s="111"/>
      <c r="C28" s="104"/>
      <c r="D28" s="105"/>
      <c r="E28" s="105"/>
      <c r="F28" s="106"/>
      <c r="G28" s="106"/>
      <c r="H28" s="106"/>
      <c r="I28" s="106"/>
      <c r="J28" s="106"/>
      <c r="K28" s="106"/>
      <c r="L28" s="106"/>
      <c r="M28" s="106"/>
      <c r="N28" s="107"/>
      <c r="O28" s="107"/>
    </row>
    <row r="29" spans="1:15" s="121" customFormat="1" x14ac:dyDescent="0.25">
      <c r="A29" s="111"/>
      <c r="B29" s="111"/>
      <c r="C29" s="104"/>
      <c r="D29" s="105"/>
      <c r="E29" s="105"/>
      <c r="F29" s="106"/>
      <c r="G29" s="106"/>
      <c r="H29" s="106"/>
      <c r="I29" s="106"/>
      <c r="J29" s="106"/>
      <c r="K29" s="106"/>
      <c r="L29" s="106"/>
      <c r="M29" s="106"/>
      <c r="N29" s="107"/>
      <c r="O29" s="107"/>
    </row>
    <row r="30" spans="1:15" s="121" customFormat="1" x14ac:dyDescent="0.25">
      <c r="A30" s="111"/>
      <c r="B30" s="111"/>
      <c r="C30" s="104"/>
      <c r="D30" s="105"/>
      <c r="E30" s="105"/>
      <c r="F30" s="106"/>
      <c r="G30" s="106"/>
      <c r="H30" s="106"/>
      <c r="I30" s="106"/>
      <c r="J30" s="106"/>
      <c r="K30" s="106"/>
      <c r="L30" s="106"/>
      <c r="M30" s="106"/>
      <c r="N30" s="107"/>
      <c r="O30" s="107"/>
    </row>
    <row r="31" spans="1:15" s="121" customFormat="1" x14ac:dyDescent="0.25">
      <c r="A31" s="111"/>
      <c r="B31" s="111"/>
      <c r="C31" s="104"/>
      <c r="D31" s="105"/>
      <c r="E31" s="105"/>
      <c r="F31" s="106"/>
      <c r="G31" s="106"/>
      <c r="H31" s="106"/>
      <c r="I31" s="106"/>
      <c r="J31" s="106"/>
      <c r="K31" s="106"/>
      <c r="L31" s="106"/>
      <c r="M31" s="106"/>
      <c r="N31" s="107"/>
      <c r="O31" s="107"/>
    </row>
    <row r="32" spans="1:15" s="121" customFormat="1" x14ac:dyDescent="0.25">
      <c r="A32" s="111"/>
      <c r="B32" s="111"/>
      <c r="C32" s="104"/>
      <c r="D32" s="105"/>
      <c r="E32" s="105"/>
      <c r="F32" s="106"/>
      <c r="G32" s="106"/>
      <c r="H32" s="106"/>
      <c r="I32" s="106"/>
      <c r="J32" s="106"/>
      <c r="K32" s="106"/>
      <c r="L32" s="106"/>
      <c r="M32" s="106"/>
      <c r="N32" s="107"/>
      <c r="O32" s="107"/>
    </row>
    <row r="33" spans="1:15" s="121" customFormat="1" x14ac:dyDescent="0.25">
      <c r="A33" s="111"/>
      <c r="B33" s="111"/>
      <c r="C33" s="104"/>
      <c r="D33" s="105"/>
      <c r="E33" s="105"/>
      <c r="F33" s="106"/>
      <c r="G33" s="106"/>
      <c r="H33" s="106"/>
      <c r="I33" s="106"/>
      <c r="J33" s="106"/>
      <c r="K33" s="106"/>
      <c r="L33" s="106"/>
      <c r="M33" s="106"/>
      <c r="N33" s="107"/>
      <c r="O33" s="107"/>
    </row>
    <row r="34" spans="1:15" s="121" customFormat="1" x14ac:dyDescent="0.25">
      <c r="A34" s="111"/>
      <c r="B34" s="111"/>
      <c r="C34" s="104"/>
      <c r="D34" s="105"/>
      <c r="E34" s="105"/>
      <c r="F34" s="106"/>
      <c r="G34" s="106"/>
      <c r="H34" s="106"/>
      <c r="I34" s="106"/>
      <c r="J34" s="106"/>
      <c r="K34" s="106"/>
      <c r="L34" s="106"/>
      <c r="M34" s="106"/>
      <c r="N34" s="107"/>
      <c r="O34" s="107"/>
    </row>
    <row r="35" spans="1:15" s="121" customFormat="1" x14ac:dyDescent="0.25">
      <c r="A35" s="111"/>
      <c r="B35" s="111"/>
      <c r="C35" s="104"/>
      <c r="D35" s="105"/>
      <c r="E35" s="105"/>
      <c r="F35" s="106"/>
      <c r="G35" s="106"/>
      <c r="H35" s="106"/>
      <c r="I35" s="106"/>
      <c r="J35" s="106"/>
      <c r="K35" s="106"/>
      <c r="L35" s="106"/>
      <c r="M35" s="106"/>
      <c r="N35" s="107"/>
      <c r="O35" s="107"/>
    </row>
    <row r="36" spans="1:15" x14ac:dyDescent="0.25">
      <c r="A36" s="111"/>
      <c r="B36" s="111"/>
      <c r="C36" s="104"/>
      <c r="D36" s="105"/>
      <c r="E36" s="105"/>
      <c r="F36" s="106"/>
      <c r="G36" s="106"/>
      <c r="H36" s="106"/>
      <c r="I36" s="106"/>
      <c r="J36" s="106"/>
      <c r="K36" s="106"/>
      <c r="L36" s="106"/>
      <c r="M36" s="106"/>
      <c r="N36" s="107"/>
      <c r="O36" s="107"/>
    </row>
    <row r="37" spans="1:15" x14ac:dyDescent="0.25">
      <c r="A37" s="111"/>
      <c r="B37" s="111"/>
      <c r="C37" s="104"/>
      <c r="D37" s="105"/>
      <c r="E37" s="105"/>
      <c r="F37" s="106"/>
      <c r="G37" s="106"/>
      <c r="H37" s="106"/>
      <c r="I37" s="106"/>
      <c r="J37" s="106"/>
      <c r="K37" s="106"/>
      <c r="L37" s="106"/>
      <c r="M37" s="106"/>
      <c r="N37" s="107"/>
      <c r="O37" s="107"/>
    </row>
    <row r="38" spans="1:15" x14ac:dyDescent="0.25">
      <c r="A38" s="111"/>
      <c r="B38" s="111"/>
      <c r="C38" s="104"/>
      <c r="D38" s="105"/>
      <c r="E38" s="105"/>
      <c r="F38" s="106"/>
      <c r="G38" s="106"/>
      <c r="H38" s="106"/>
      <c r="I38" s="106"/>
      <c r="J38" s="106"/>
      <c r="K38" s="106"/>
      <c r="L38" s="106"/>
      <c r="M38" s="106"/>
      <c r="N38" s="107"/>
      <c r="O38" s="107"/>
    </row>
    <row r="39" spans="1:15" x14ac:dyDescent="0.25">
      <c r="A39" s="111"/>
      <c r="B39" s="111"/>
      <c r="C39" s="104"/>
      <c r="D39" s="105"/>
      <c r="E39" s="105"/>
      <c r="F39" s="106"/>
      <c r="G39" s="106"/>
      <c r="H39" s="106"/>
      <c r="I39" s="106"/>
      <c r="J39" s="106"/>
      <c r="K39" s="106"/>
      <c r="L39" s="106"/>
      <c r="M39" s="106"/>
      <c r="N39" s="107"/>
      <c r="O39" s="107"/>
    </row>
    <row r="40" spans="1:15" s="118" customFormat="1" x14ac:dyDescent="0.25">
      <c r="A40" s="111"/>
      <c r="B40" s="111"/>
      <c r="C40" s="104"/>
      <c r="D40" s="105"/>
      <c r="E40" s="105"/>
      <c r="F40" s="106"/>
      <c r="G40" s="106"/>
      <c r="H40" s="106"/>
      <c r="I40" s="106"/>
      <c r="J40" s="106"/>
      <c r="K40" s="106"/>
      <c r="L40" s="106"/>
      <c r="M40" s="106"/>
      <c r="N40" s="107"/>
      <c r="O40" s="107"/>
    </row>
    <row r="41" spans="1:15" s="118" customFormat="1" x14ac:dyDescent="0.25">
      <c r="A41" s="96"/>
      <c r="B41" s="96"/>
      <c r="D41" s="108"/>
      <c r="N41" s="109"/>
      <c r="O41" s="109"/>
    </row>
    <row r="42" spans="1:15" s="118" customFormat="1" x14ac:dyDescent="0.25">
      <c r="A42" s="96"/>
      <c r="B42" s="96"/>
      <c r="D42" s="108"/>
      <c r="N42" s="109"/>
      <c r="O42" s="109"/>
    </row>
    <row r="43" spans="1:15" s="118" customFormat="1" x14ac:dyDescent="0.25">
      <c r="A43" s="96"/>
      <c r="B43" s="96"/>
      <c r="D43" s="108"/>
      <c r="N43" s="109"/>
      <c r="O43" s="109"/>
    </row>
    <row r="44" spans="1:15" s="118" customFormat="1" x14ac:dyDescent="0.25">
      <c r="A44" s="96"/>
      <c r="B44" s="96"/>
      <c r="D44" s="108"/>
      <c r="N44" s="109"/>
      <c r="O44" s="109"/>
    </row>
    <row r="45" spans="1:15" s="118" customFormat="1" x14ac:dyDescent="0.25">
      <c r="A45" s="96"/>
      <c r="B45" s="96"/>
      <c r="D45" s="108"/>
      <c r="N45" s="109"/>
      <c r="O45" s="109"/>
    </row>
    <row r="46" spans="1:15" s="118" customFormat="1" x14ac:dyDescent="0.25">
      <c r="A46" s="96"/>
      <c r="B46" s="96"/>
      <c r="D46" s="108"/>
      <c r="N46" s="109"/>
      <c r="O46" s="109"/>
    </row>
    <row r="47" spans="1:15" x14ac:dyDescent="0.25">
      <c r="A47" s="96" t="s">
        <v>1296</v>
      </c>
    </row>
  </sheetData>
  <phoneticPr fontId="5" type="noConversion"/>
  <conditionalFormatting sqref="G1 I1">
    <cfRule type="dataBar" priority="2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{9F142C2A-C9BA-4EBA-9378-12C5B9B0A9CA}</x14:id>
        </ext>
      </extLst>
    </cfRule>
  </conditionalFormatting>
  <conditionalFormatting sqref="G1:G104857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{6A53624A-557E-4368-AB90-39E5CD24C406}</x14:id>
        </ext>
      </extLst>
    </cfRule>
  </conditionalFormatting>
  <conditionalFormatting sqref="I1:I1048576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{E5B62A2A-D28F-4D21-A423-5D4DDA3CBCB1}</x14:id>
        </ext>
      </extLst>
    </cfRule>
  </conditionalFormatting>
  <conditionalFormatting sqref="G2:G40 I2:I40">
    <cfRule type="dataBar" priority="35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{AEB1A3B4-7FF3-4CD5-9D37-9DFBC0F6E40F}</x14:id>
        </ext>
      </extLst>
    </cfRule>
  </conditionalFormatting>
  <conditionalFormatting sqref="N2:N40">
    <cfRule type="dataBar" priority="3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{07A2EE86-CAFE-4958-BC22-99E4E1CFA311}</x14:id>
        </ext>
      </extLst>
    </cfRule>
  </conditionalFormatting>
  <conditionalFormatting sqref="O2:O40">
    <cfRule type="dataBar" priority="3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{A5CBE03D-5F12-456D-AF06-7F01B09A8B90}</x14:id>
        </ext>
      </extLst>
    </cfRule>
  </conditionalFormatting>
  <conditionalFormatting sqref="G2:G40">
    <cfRule type="dataBar" priority="35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{42A3D8D2-742F-4E4D-8957-F1BD26D0C921}</x14:id>
        </ext>
      </extLst>
    </cfRule>
  </conditionalFormatting>
  <conditionalFormatting sqref="N2:O40">
    <cfRule type="cellIs" dxfId="1" priority="360" operator="equal">
      <formula>0</formula>
    </cfRule>
    <cfRule type="cellIs" dxfId="0" priority="361" operator="equal">
      <formula>0</formula>
    </cfRule>
    <cfRule type="dataBar" priority="3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{35129377-528E-4E68-88EE-D148CC4FBD66}</x14:id>
        </ext>
      </extLst>
    </cfRule>
  </conditionalFormatting>
  <conditionalFormatting sqref="I2:I40">
    <cfRule type="dataBar" priority="36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{951E7E42-DAE8-4BAB-B4B3-4442BC106E15}</x14:id>
        </ext>
      </extLst>
    </cfRule>
  </conditionalFormatting>
  <pageMargins left="0.7" right="0.7" top="0.75" bottom="0.75" header="0.3" footer="0.3"/>
  <pageSetup paperSize="9"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F142C2A-C9BA-4EBA-9378-12C5B9B0A9C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G1 I1</xm:sqref>
        </x14:conditionalFormatting>
        <x14:conditionalFormatting xmlns:xm="http://schemas.microsoft.com/office/excel/2006/main">
          <x14:cfRule type="dataBar" id="{6A53624A-557E-4368-AB90-39E5CD24C40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E5B62A2A-D28F-4D21-A423-5D4DDA3CBCB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dataBar" id="{AEB1A3B4-7FF3-4CD5-9D37-9DFBC0F6E40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G2:G40 I2:I40</xm:sqref>
        </x14:conditionalFormatting>
        <x14:conditionalFormatting xmlns:xm="http://schemas.microsoft.com/office/excel/2006/main">
          <x14:cfRule type="dataBar" id="{07A2EE86-CAFE-4958-BC22-99E4E1CFA3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N2:N40</xm:sqref>
        </x14:conditionalFormatting>
        <x14:conditionalFormatting xmlns:xm="http://schemas.microsoft.com/office/excel/2006/main">
          <x14:cfRule type="dataBar" id="{A5CBE03D-5F12-456D-AF06-7F01B09A8B9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O2:O40</xm:sqref>
        </x14:conditionalFormatting>
        <x14:conditionalFormatting xmlns:xm="http://schemas.microsoft.com/office/excel/2006/main">
          <x14:cfRule type="dataBar" id="{42A3D8D2-742F-4E4D-8957-F1BD26D0C92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G2:G40</xm:sqref>
        </x14:conditionalFormatting>
        <x14:conditionalFormatting xmlns:xm="http://schemas.microsoft.com/office/excel/2006/main">
          <x14:cfRule type="dataBar" id="{35129377-528E-4E68-88EE-D148CC4FBD6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N2:O40</xm:sqref>
        </x14:conditionalFormatting>
        <x14:conditionalFormatting xmlns:xm="http://schemas.microsoft.com/office/excel/2006/main">
          <x14:cfRule type="dataBar" id="{951E7E42-DAE8-4BAB-B4B3-4442BC106E1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I2:I40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F1:L23"/>
  <sheetViews>
    <sheetView workbookViewId="0">
      <selection activeCell="G21" sqref="G21"/>
    </sheetView>
  </sheetViews>
  <sheetFormatPr defaultRowHeight="15.75" x14ac:dyDescent="0.25"/>
  <cols>
    <col min="1" max="5" width="3.5" bestFit="1" customWidth="1"/>
    <col min="6" max="6" width="11.625" customWidth="1"/>
    <col min="7" max="7" width="20.25" customWidth="1"/>
    <col min="8" max="10" width="10.875" bestFit="1" customWidth="1"/>
    <col min="11" max="11" width="13" customWidth="1"/>
    <col min="12" max="12" width="20.25" customWidth="1"/>
    <col min="13" max="110" width="10.875" bestFit="1" customWidth="1"/>
    <col min="111" max="111" width="10.875" customWidth="1"/>
    <col min="112" max="971" width="10.875" bestFit="1" customWidth="1"/>
    <col min="972" max="972" width="10.5" bestFit="1" customWidth="1"/>
  </cols>
  <sheetData>
    <row r="1" spans="6:12" x14ac:dyDescent="0.25">
      <c r="F1" s="50" t="s">
        <v>2</v>
      </c>
      <c r="G1" s="1" t="s">
        <v>6188</v>
      </c>
    </row>
    <row r="2" spans="6:12" x14ac:dyDescent="0.25">
      <c r="K2" s="50" t="s">
        <v>5</v>
      </c>
      <c r="L2" s="1" t="s">
        <v>6188</v>
      </c>
    </row>
    <row r="3" spans="6:12" x14ac:dyDescent="0.25">
      <c r="F3" s="50" t="s">
        <v>1023</v>
      </c>
      <c r="G3" t="s">
        <v>6189</v>
      </c>
    </row>
    <row r="4" spans="6:12" x14ac:dyDescent="0.25">
      <c r="F4" s="116">
        <v>3</v>
      </c>
      <c r="G4" s="115">
        <v>1207.0999999999999</v>
      </c>
      <c r="K4" s="50" t="s">
        <v>1023</v>
      </c>
      <c r="L4" t="s">
        <v>6189</v>
      </c>
    </row>
    <row r="5" spans="6:12" x14ac:dyDescent="0.25">
      <c r="F5" s="116">
        <v>3.44</v>
      </c>
      <c r="G5" s="115">
        <v>60</v>
      </c>
      <c r="K5" s="117">
        <v>44013</v>
      </c>
      <c r="L5" s="115">
        <v>1060</v>
      </c>
    </row>
    <row r="6" spans="6:12" x14ac:dyDescent="0.25">
      <c r="F6" s="116">
        <v>5</v>
      </c>
      <c r="G6" s="115">
        <v>2037.3</v>
      </c>
      <c r="K6" s="117">
        <v>44014</v>
      </c>
      <c r="L6" s="115">
        <v>200</v>
      </c>
    </row>
    <row r="7" spans="6:12" x14ac:dyDescent="0.25">
      <c r="F7" s="116">
        <v>5.44</v>
      </c>
      <c r="G7" s="115">
        <v>100</v>
      </c>
      <c r="K7" s="117">
        <v>44018</v>
      </c>
      <c r="L7" s="115">
        <v>140</v>
      </c>
    </row>
    <row r="8" spans="6:12" x14ac:dyDescent="0.25">
      <c r="F8" s="116">
        <v>7</v>
      </c>
      <c r="G8" s="115">
        <v>877</v>
      </c>
      <c r="K8" s="117">
        <v>44019</v>
      </c>
      <c r="L8" s="115">
        <v>209.4</v>
      </c>
    </row>
    <row r="9" spans="6:12" x14ac:dyDescent="0.25">
      <c r="F9" s="116" t="s">
        <v>1024</v>
      </c>
      <c r="G9" s="115">
        <v>4281.3999999999996</v>
      </c>
      <c r="K9" s="117">
        <v>44020</v>
      </c>
      <c r="L9" s="115">
        <v>573</v>
      </c>
    </row>
    <row r="10" spans="6:12" x14ac:dyDescent="0.25">
      <c r="K10" s="117">
        <v>44021</v>
      </c>
      <c r="L10" s="115">
        <v>169</v>
      </c>
    </row>
    <row r="11" spans="6:12" x14ac:dyDescent="0.25">
      <c r="K11" s="117">
        <v>44025</v>
      </c>
      <c r="L11" s="115">
        <v>132</v>
      </c>
    </row>
    <row r="12" spans="6:12" x14ac:dyDescent="0.25">
      <c r="K12" s="117">
        <v>44026</v>
      </c>
      <c r="L12" s="115">
        <v>680</v>
      </c>
    </row>
    <row r="13" spans="6:12" x14ac:dyDescent="0.25">
      <c r="K13" s="117">
        <v>44027</v>
      </c>
      <c r="L13" s="115">
        <v>20</v>
      </c>
    </row>
    <row r="14" spans="6:12" x14ac:dyDescent="0.25">
      <c r="K14" s="117">
        <v>44028</v>
      </c>
      <c r="L14" s="115">
        <v>150</v>
      </c>
    </row>
    <row r="15" spans="6:12" x14ac:dyDescent="0.25">
      <c r="K15" s="117">
        <v>44032</v>
      </c>
      <c r="L15" s="115">
        <v>140</v>
      </c>
    </row>
    <row r="16" spans="6:12" x14ac:dyDescent="0.25">
      <c r="K16" s="117">
        <v>44033</v>
      </c>
      <c r="L16" s="115">
        <v>147</v>
      </c>
    </row>
    <row r="17" spans="11:12" x14ac:dyDescent="0.25">
      <c r="K17" s="117">
        <v>44035</v>
      </c>
      <c r="L17" s="115">
        <v>61</v>
      </c>
    </row>
    <row r="18" spans="11:12" x14ac:dyDescent="0.25">
      <c r="K18" s="117">
        <v>44039</v>
      </c>
      <c r="L18" s="115">
        <v>120</v>
      </c>
    </row>
    <row r="19" spans="11:12" x14ac:dyDescent="0.25">
      <c r="K19" s="117">
        <v>44040</v>
      </c>
      <c r="L19" s="115">
        <v>120</v>
      </c>
    </row>
    <row r="20" spans="11:12" x14ac:dyDescent="0.25">
      <c r="K20" s="117">
        <v>44041</v>
      </c>
      <c r="L20" s="115">
        <v>260</v>
      </c>
    </row>
    <row r="21" spans="11:12" x14ac:dyDescent="0.25">
      <c r="K21" s="117">
        <v>44042</v>
      </c>
      <c r="L21" s="115">
        <v>50</v>
      </c>
    </row>
    <row r="22" spans="11:12" x14ac:dyDescent="0.25">
      <c r="K22" s="117">
        <v>44043</v>
      </c>
      <c r="L22" s="115">
        <v>50</v>
      </c>
    </row>
    <row r="23" spans="11:12" x14ac:dyDescent="0.25">
      <c r="K23" s="117" t="s">
        <v>1024</v>
      </c>
      <c r="L23" s="115">
        <v>4281.3999999999996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原始数据</vt:lpstr>
      <vt:lpstr>未删减</vt:lpstr>
      <vt:lpstr>数据（导入）</vt:lpstr>
      <vt:lpstr>每周更新辅助表</vt:lpstr>
      <vt:lpstr>wind原始数据</vt:lpstr>
      <vt:lpstr>Sheet2</vt:lpstr>
      <vt:lpstr>月报</vt:lpstr>
      <vt:lpstr>Sheet4</vt:lpstr>
      <vt:lpstr>周报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tpy-cx</dc:creator>
  <cp:lastModifiedBy>DELL</cp:lastModifiedBy>
  <dcterms:created xsi:type="dcterms:W3CDTF">2020-08-28T07:40:52Z</dcterms:created>
  <dcterms:modified xsi:type="dcterms:W3CDTF">2021-06-04T10:14:30Z</dcterms:modified>
</cp:coreProperties>
</file>